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cero.local\documentos\SGA\SEINFRA\DEPEARQ\Estagiarios\URSULA\4 - SIGAP\15 - outubro 2025\"/>
    </mc:Choice>
  </mc:AlternateContent>
  <bookViews>
    <workbookView xWindow="0" yWindow="0" windowWidth="20490" windowHeight="7500" tabRatio="852" firstSheet="6" activeTab="6"/>
  </bookViews>
  <sheets>
    <sheet name="acomp. cronograma etapas" sheetId="2" state="hidden" r:id="rId1"/>
    <sheet name="Planilha 1º aditivo" sheetId="3" state="hidden" r:id="rId2"/>
    <sheet name="Planilha 2º aditivo" sheetId="11" state="hidden" r:id="rId3"/>
    <sheet name="CRONOGRAMA 1ºTA comp. s form." sheetId="1" state="hidden" r:id="rId4"/>
    <sheet name="CRONOGRAMA RESUMO " sheetId="7" state="hidden" r:id="rId5"/>
    <sheet name="cronograma inicial empresa" sheetId="5" state="hidden" r:id="rId6"/>
    <sheet name="Planilha2" sheetId="14" r:id="rId7"/>
  </sheets>
  <externalReferences>
    <externalReference r:id="rId8"/>
    <externalReference r:id="rId9"/>
    <externalReference r:id="rId10"/>
    <externalReference r:id="rId11"/>
  </externalReferences>
  <definedNames>
    <definedName name="_xlnm._FilterDatabase" localSheetId="3" hidden="1">'CRONOGRAMA 1ºTA comp. s form.'!$A$4:$AL$741</definedName>
    <definedName name="_xlnm._FilterDatabase" localSheetId="4" hidden="1">'CRONOGRAMA RESUMO '!$A$4:$AL$741</definedName>
    <definedName name="_xlnm._FilterDatabase" localSheetId="1" hidden="1">'Planilha 1º aditivo'!$A$4:$O$746</definedName>
    <definedName name="_xlnm._FilterDatabase" localSheetId="2" hidden="1">'Planilha 2º aditivo'!$A$4:$U$757</definedName>
    <definedName name="_xlnm.Print_Area" localSheetId="3">'CRONOGRAMA 1ºTA comp. s form.'!$A$1:$K$745</definedName>
    <definedName name="_xlnm.Print_Area" localSheetId="5">'cronograma inicial empresa'!$A$1:$AC$698</definedName>
    <definedName name="_xlnm.Print_Area" localSheetId="4">'CRONOGRAMA RESUMO '!$A$1:$K$745</definedName>
    <definedName name="_xlnm.Print_Area" localSheetId="1">'Planilha 1º aditivo'!$A$1:$I$745</definedName>
    <definedName name="_xlnm.Print_Titles" localSheetId="3">'CRONOGRAMA 1ºTA comp. s form.'!$A:$I,'CRONOGRAMA 1ºTA comp. s form.'!$1:$4</definedName>
    <definedName name="_xlnm.Print_Titles" localSheetId="5">'cronograma inicial empresa'!$A:$D,'cronograma inicial empresa'!$1:$10</definedName>
    <definedName name="_xlnm.Print_Titles" localSheetId="4">'CRONOGRAMA RESUMO '!$A:$I,'CRONOGRAMA RESUMO '!$1:$4</definedName>
    <definedName name="_xlnm.Print_Titles" localSheetId="1">'Planilha 1º aditivo'!$1:$4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 i="1" l="1"/>
  <c r="AB14" i="2" l="1"/>
  <c r="AB15" i="2"/>
  <c r="AB34" i="2"/>
  <c r="AB10" i="2"/>
  <c r="AB27" i="2"/>
  <c r="AB38" i="2" l="1"/>
  <c r="AB32" i="2"/>
  <c r="AB44" i="2"/>
  <c r="AB6" i="2"/>
  <c r="AB9" i="2"/>
  <c r="AB36" i="2"/>
  <c r="AB20" i="2"/>
  <c r="AB22" i="2"/>
  <c r="AB24" i="2"/>
  <c r="AB8" i="2"/>
  <c r="AB42" i="2"/>
  <c r="AB19" i="2"/>
  <c r="AB23" i="2"/>
  <c r="AB18" i="2"/>
  <c r="AB25" i="2"/>
  <c r="AB40" i="2"/>
  <c r="AB33" i="2"/>
  <c r="AB13" i="2"/>
  <c r="AB28" i="2"/>
  <c r="AB17" i="2"/>
  <c r="AB41" i="2"/>
  <c r="AB31" i="2"/>
  <c r="AB29" i="2"/>
  <c r="AB21" i="2"/>
  <c r="AB37" i="2"/>
  <c r="AB12" i="2"/>
  <c r="AB43" i="2"/>
  <c r="AB30" i="2"/>
  <c r="AB16" i="2" l="1"/>
  <c r="AB39" i="2"/>
  <c r="AB26" i="2"/>
  <c r="AB35" i="2"/>
  <c r="AB11" i="2"/>
  <c r="P688" i="11" l="1"/>
  <c r="P687" i="11"/>
  <c r="P686" i="11"/>
  <c r="P685" i="11"/>
  <c r="P684" i="11"/>
  <c r="P683" i="11"/>
  <c r="P682" i="11"/>
  <c r="P681" i="11"/>
  <c r="P679" i="11"/>
  <c r="P678" i="11"/>
  <c r="P677"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0" i="11"/>
  <c r="P649" i="11"/>
  <c r="P648" i="11"/>
  <c r="P647" i="11"/>
  <c r="P646" i="11"/>
  <c r="P645" i="11"/>
  <c r="P644" i="11"/>
  <c r="P643" i="11"/>
  <c r="P642" i="11"/>
  <c r="P641" i="11"/>
  <c r="P640" i="11"/>
  <c r="P638" i="11"/>
  <c r="P637" i="11"/>
  <c r="P636" i="11"/>
  <c r="P635" i="11"/>
  <c r="P633" i="11"/>
  <c r="P632" i="11"/>
  <c r="P631" i="11"/>
  <c r="P630" i="11"/>
  <c r="P629" i="11"/>
  <c r="P628" i="11"/>
  <c r="P627" i="11"/>
  <c r="P626" i="11"/>
  <c r="P625" i="11"/>
  <c r="P624" i="11"/>
  <c r="P623" i="11"/>
  <c r="P622" i="11"/>
  <c r="P621" i="11"/>
  <c r="P620" i="11"/>
  <c r="P619" i="11"/>
  <c r="P618" i="11"/>
  <c r="P615" i="11"/>
  <c r="P614" i="11"/>
  <c r="P613" i="11"/>
  <c r="P612" i="11"/>
  <c r="P611" i="11"/>
  <c r="P610" i="11"/>
  <c r="P609" i="11"/>
  <c r="P608" i="11"/>
  <c r="P607" i="11"/>
  <c r="P606" i="11"/>
  <c r="P605" i="11"/>
  <c r="P604" i="11"/>
  <c r="P603" i="11"/>
  <c r="P602" i="11"/>
  <c r="P601" i="11"/>
  <c r="P600" i="11"/>
  <c r="P599" i="11"/>
  <c r="P598" i="11"/>
  <c r="P597" i="11"/>
  <c r="P596" i="11"/>
  <c r="P595" i="11"/>
  <c r="P594" i="11"/>
  <c r="P592" i="11"/>
  <c r="P591" i="11"/>
  <c r="P590" i="11"/>
  <c r="P589" i="11"/>
  <c r="P588" i="11"/>
  <c r="P587" i="11"/>
  <c r="P586" i="11"/>
  <c r="P585" i="11"/>
  <c r="P583" i="11"/>
  <c r="P582" i="11"/>
  <c r="P581" i="11"/>
  <c r="P580" i="11"/>
  <c r="P579" i="11"/>
  <c r="P578" i="11"/>
  <c r="P577" i="11"/>
  <c r="P576" i="11"/>
  <c r="P575" i="11"/>
  <c r="P574" i="11"/>
  <c r="P573" i="11"/>
  <c r="P572" i="11"/>
  <c r="P571" i="11"/>
  <c r="P570" i="11"/>
  <c r="P569" i="11"/>
  <c r="P568" i="11"/>
  <c r="P567" i="11"/>
  <c r="P566" i="11"/>
  <c r="P565" i="11"/>
  <c r="P564" i="11"/>
  <c r="P563" i="11"/>
  <c r="P562" i="11"/>
  <c r="P559" i="11"/>
  <c r="P558" i="11"/>
  <c r="P557" i="11"/>
  <c r="P555" i="11"/>
  <c r="P554" i="11"/>
  <c r="P553" i="11"/>
  <c r="P552" i="11"/>
  <c r="P551" i="11"/>
  <c r="P550" i="11"/>
  <c r="P549" i="11"/>
  <c r="P546" i="11"/>
  <c r="P545" i="11"/>
  <c r="P544" i="11"/>
  <c r="P543" i="11"/>
  <c r="P542" i="11"/>
  <c r="P541" i="11"/>
  <c r="P540" i="11"/>
  <c r="P538" i="11"/>
  <c r="P537" i="11"/>
  <c r="P536" i="11"/>
  <c r="P535" i="11"/>
  <c r="P534" i="11"/>
  <c r="P533" i="11"/>
  <c r="P532" i="11"/>
  <c r="P531" i="11"/>
  <c r="P530" i="11"/>
  <c r="P525" i="11"/>
  <c r="P523" i="11"/>
  <c r="P522" i="11"/>
  <c r="P521" i="11"/>
  <c r="P520" i="11"/>
  <c r="P519" i="11"/>
  <c r="P517" i="11"/>
  <c r="P516" i="11"/>
  <c r="P515" i="11"/>
  <c r="P514" i="11"/>
  <c r="P513" i="11"/>
  <c r="P512" i="11"/>
  <c r="P511" i="11"/>
  <c r="P510" i="11"/>
  <c r="P509" i="11"/>
  <c r="P507" i="11"/>
  <c r="P506" i="11"/>
  <c r="P505" i="11"/>
  <c r="P503" i="11"/>
  <c r="P502" i="11"/>
  <c r="P501" i="11"/>
  <c r="P500" i="11"/>
  <c r="P499" i="11"/>
  <c r="P498" i="11"/>
  <c r="P497" i="11"/>
  <c r="P496" i="11"/>
  <c r="P495" i="11"/>
  <c r="P494" i="11"/>
  <c r="P493" i="11"/>
  <c r="P492" i="11"/>
  <c r="P491" i="11"/>
  <c r="P490" i="11"/>
  <c r="P489" i="11"/>
  <c r="P488" i="11"/>
  <c r="P486" i="11"/>
  <c r="P485" i="11"/>
  <c r="P484" i="11"/>
  <c r="P483" i="11"/>
  <c r="P482" i="11"/>
  <c r="P481" i="11"/>
  <c r="P478" i="11"/>
  <c r="P477" i="11"/>
  <c r="P476" i="11"/>
  <c r="P475" i="11"/>
  <c r="P474" i="11"/>
  <c r="P473" i="11"/>
  <c r="P472" i="11"/>
  <c r="P471" i="11"/>
  <c r="P470" i="11"/>
  <c r="P469" i="11"/>
  <c r="P468" i="11"/>
  <c r="P467" i="11"/>
  <c r="P466" i="11"/>
  <c r="P465" i="11"/>
  <c r="P462" i="11"/>
  <c r="P461" i="11"/>
  <c r="P460" i="11"/>
  <c r="P458" i="11"/>
  <c r="P457" i="11"/>
  <c r="P455" i="11"/>
  <c r="P454"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8" i="11"/>
  <c r="P427" i="11"/>
  <c r="P426" i="11"/>
  <c r="P425" i="11"/>
  <c r="P424" i="11"/>
  <c r="P423" i="11"/>
  <c r="P422" i="11"/>
  <c r="P421" i="11"/>
  <c r="P420" i="11"/>
  <c r="P419" i="11"/>
  <c r="P418" i="11"/>
  <c r="P417" i="11"/>
  <c r="P416" i="11"/>
  <c r="P415" i="11"/>
  <c r="P414" i="11"/>
  <c r="P413" i="11"/>
  <c r="P412"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5" i="11"/>
  <c r="P242" i="11"/>
  <c r="P241" i="11"/>
  <c r="P240" i="11"/>
  <c r="P239" i="11"/>
  <c r="P238" i="11"/>
  <c r="P237" i="11"/>
  <c r="P236" i="11"/>
  <c r="P235" i="11"/>
  <c r="P234" i="11"/>
  <c r="P233" i="11"/>
  <c r="P232" i="11"/>
  <c r="P231" i="11"/>
  <c r="P230" i="11"/>
  <c r="P229" i="11"/>
  <c r="P228"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2" i="11"/>
  <c r="P141" i="11"/>
  <c r="P138" i="11"/>
  <c r="P137" i="11"/>
  <c r="P136" i="11"/>
  <c r="P135" i="11"/>
  <c r="P133" i="11"/>
  <c r="P132" i="11"/>
  <c r="P131" i="11"/>
  <c r="P130" i="11"/>
  <c r="P129" i="11"/>
  <c r="P128" i="11"/>
  <c r="P126" i="11"/>
  <c r="P125" i="11"/>
  <c r="P124" i="11"/>
  <c r="P123" i="11"/>
  <c r="P122" i="11"/>
  <c r="P121" i="11"/>
  <c r="P120" i="11"/>
  <c r="P119" i="11"/>
  <c r="P118" i="11"/>
  <c r="P117" i="11"/>
  <c r="P116" i="11"/>
  <c r="P115" i="11"/>
  <c r="P114" i="11"/>
  <c r="P113" i="11"/>
  <c r="P111" i="11"/>
  <c r="P110" i="11"/>
  <c r="P109" i="11"/>
  <c r="P108" i="11"/>
  <c r="P107" i="11"/>
  <c r="P106" i="11"/>
  <c r="P105" i="11"/>
  <c r="P104" i="11"/>
  <c r="P103" i="11"/>
  <c r="P102" i="11"/>
  <c r="P101" i="11"/>
  <c r="P100" i="11"/>
  <c r="P99" i="11"/>
  <c r="P95" i="11"/>
  <c r="P93" i="11"/>
  <c r="P92" i="11"/>
  <c r="P90" i="11"/>
  <c r="P89" i="11"/>
  <c r="P88" i="11"/>
  <c r="P87" i="11"/>
  <c r="P86" i="11"/>
  <c r="P85" i="11"/>
  <c r="P84" i="11"/>
  <c r="P83" i="11"/>
  <c r="P82" i="11"/>
  <c r="P81" i="11"/>
  <c r="P80" i="11"/>
  <c r="P79" i="11"/>
  <c r="P78" i="11"/>
  <c r="P77" i="11"/>
  <c r="P75" i="11"/>
  <c r="P74" i="11"/>
  <c r="P73" i="11"/>
  <c r="P72" i="11"/>
  <c r="P71" i="11"/>
  <c r="P70" i="11"/>
  <c r="P69" i="11"/>
  <c r="P68" i="11"/>
  <c r="P67" i="11"/>
  <c r="P66" i="11"/>
  <c r="P65"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2" i="11"/>
  <c r="P21" i="11"/>
  <c r="P20" i="11"/>
  <c r="P19" i="11"/>
  <c r="P18" i="11"/>
  <c r="P17" i="11"/>
  <c r="P16" i="11"/>
  <c r="P15" i="11"/>
  <c r="P14" i="11"/>
  <c r="P13" i="11"/>
  <c r="P12" i="11"/>
  <c r="P11" i="11"/>
  <c r="P10" i="11"/>
  <c r="P9" i="11"/>
  <c r="P8" i="11"/>
  <c r="P7" i="11"/>
  <c r="P6" i="11"/>
  <c r="P751" i="11"/>
  <c r="P750" i="11"/>
  <c r="P748" i="11"/>
  <c r="P747" i="11"/>
  <c r="P746" i="11"/>
  <c r="P745" i="11"/>
  <c r="P744" i="11"/>
  <c r="P743" i="11"/>
  <c r="P742" i="11"/>
  <c r="P741" i="11"/>
  <c r="P740" i="11"/>
  <c r="P739" i="11"/>
  <c r="P738" i="11"/>
  <c r="P737" i="11"/>
  <c r="P736" i="11"/>
  <c r="P735" i="11"/>
  <c r="P734" i="11"/>
  <c r="P730" i="11"/>
  <c r="P726" i="11"/>
  <c r="P725" i="11"/>
  <c r="P724" i="11"/>
  <c r="P723" i="11"/>
  <c r="P722" i="11"/>
  <c r="P721" i="11"/>
  <c r="P720" i="11"/>
  <c r="P719" i="11"/>
  <c r="P718" i="11"/>
  <c r="P717"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752" i="11"/>
  <c r="Q752" i="11" s="1"/>
  <c r="R752" i="11" s="1"/>
  <c r="R751" i="11"/>
  <c r="R750" i="11"/>
  <c r="R749" i="11"/>
  <c r="R748" i="11"/>
  <c r="R747" i="11"/>
  <c r="R746" i="11"/>
  <c r="R745" i="11"/>
  <c r="R744" i="11"/>
  <c r="R743" i="11"/>
  <c r="R742" i="11"/>
  <c r="R741" i="11"/>
  <c r="R740" i="11"/>
  <c r="R739" i="11"/>
  <c r="R738" i="11"/>
  <c r="R737" i="11"/>
  <c r="R736" i="11"/>
  <c r="R735" i="11"/>
  <c r="R734" i="11"/>
  <c r="R733" i="11"/>
  <c r="R732" i="11"/>
  <c r="R731" i="11"/>
  <c r="R730" i="11"/>
  <c r="R729" i="11"/>
  <c r="R728" i="11"/>
  <c r="R727" i="11"/>
  <c r="R726" i="11"/>
  <c r="R725" i="11"/>
  <c r="R724" i="11"/>
  <c r="R723" i="11"/>
  <c r="R722" i="11"/>
  <c r="R721" i="11"/>
  <c r="R720" i="11"/>
  <c r="R719" i="11"/>
  <c r="R718" i="11"/>
  <c r="R717" i="11"/>
  <c r="R716" i="11"/>
  <c r="R715" i="11"/>
  <c r="R714" i="11"/>
  <c r="R713" i="11"/>
  <c r="R712" i="11"/>
  <c r="R711" i="11"/>
  <c r="R710" i="11"/>
  <c r="R709" i="11"/>
  <c r="R708" i="11"/>
  <c r="R707" i="11"/>
  <c r="R705" i="11"/>
  <c r="R704" i="11"/>
  <c r="R703" i="11"/>
  <c r="R702" i="11"/>
  <c r="R701" i="11"/>
  <c r="R700" i="11"/>
  <c r="R699" i="11"/>
  <c r="R698" i="11"/>
  <c r="R697" i="11"/>
  <c r="R695" i="11"/>
  <c r="R694" i="11"/>
  <c r="R693" i="11"/>
  <c r="R692" i="11"/>
  <c r="R689" i="11"/>
  <c r="R688" i="11"/>
  <c r="R687" i="11"/>
  <c r="R686" i="11"/>
  <c r="R685" i="11"/>
  <c r="R684" i="11"/>
  <c r="R683" i="11"/>
  <c r="R682" i="11"/>
  <c r="R681" i="11"/>
  <c r="R679" i="11"/>
  <c r="R678" i="11"/>
  <c r="R677" i="11"/>
  <c r="R675" i="11"/>
  <c r="R674" i="11"/>
  <c r="R673" i="11"/>
  <c r="R672" i="11"/>
  <c r="R671" i="11"/>
  <c r="R670" i="11"/>
  <c r="R669" i="11"/>
  <c r="R668" i="11"/>
  <c r="R667" i="11"/>
  <c r="R666" i="11"/>
  <c r="R665" i="11"/>
  <c r="R664" i="11"/>
  <c r="R663" i="11"/>
  <c r="R662" i="11"/>
  <c r="R661" i="11"/>
  <c r="R660" i="11"/>
  <c r="R659" i="11"/>
  <c r="R658" i="11"/>
  <c r="R657" i="11"/>
  <c r="R656" i="11"/>
  <c r="R655" i="11"/>
  <c r="R654" i="11"/>
  <c r="R653" i="11"/>
  <c r="R652" i="11"/>
  <c r="R650" i="11"/>
  <c r="R649" i="11"/>
  <c r="R648" i="11"/>
  <c r="R647" i="11"/>
  <c r="R646" i="11"/>
  <c r="R645" i="11"/>
  <c r="R644" i="11"/>
  <c r="R643" i="11"/>
  <c r="R642" i="11"/>
  <c r="R641" i="11"/>
  <c r="R640" i="11"/>
  <c r="R638" i="11"/>
  <c r="R637" i="11"/>
  <c r="R636" i="11"/>
  <c r="R635" i="11"/>
  <c r="R634" i="11"/>
  <c r="R633" i="11"/>
  <c r="R632" i="11"/>
  <c r="R631" i="11"/>
  <c r="R630" i="11"/>
  <c r="R629" i="11"/>
  <c r="R628" i="11"/>
  <c r="R627" i="11"/>
  <c r="R626" i="11"/>
  <c r="R625" i="11"/>
  <c r="R624" i="11"/>
  <c r="R623" i="11"/>
  <c r="R622" i="11"/>
  <c r="R621" i="11"/>
  <c r="R620" i="11"/>
  <c r="R619" i="11"/>
  <c r="R618" i="11"/>
  <c r="R615" i="11"/>
  <c r="R614" i="11"/>
  <c r="R613" i="11"/>
  <c r="R612" i="11"/>
  <c r="R611" i="11"/>
  <c r="R610" i="11"/>
  <c r="R609" i="11"/>
  <c r="R608" i="11"/>
  <c r="R607" i="11"/>
  <c r="R606" i="11"/>
  <c r="R605" i="11"/>
  <c r="R604" i="11"/>
  <c r="R603" i="11"/>
  <c r="R602" i="11"/>
  <c r="R601" i="11"/>
  <c r="R600" i="11"/>
  <c r="R599" i="11"/>
  <c r="R598" i="11"/>
  <c r="R597" i="11"/>
  <c r="R596" i="11"/>
  <c r="R595" i="11"/>
  <c r="R594" i="11"/>
  <c r="R592" i="11"/>
  <c r="R591" i="11"/>
  <c r="R590" i="11"/>
  <c r="R589" i="11"/>
  <c r="R588" i="11"/>
  <c r="R587" i="11"/>
  <c r="R586" i="11"/>
  <c r="R585" i="11"/>
  <c r="R583" i="11"/>
  <c r="R582" i="11"/>
  <c r="R581" i="11"/>
  <c r="R580" i="11"/>
  <c r="R579" i="11"/>
  <c r="R578" i="11"/>
  <c r="R577" i="11"/>
  <c r="R576" i="11"/>
  <c r="R575" i="11"/>
  <c r="R574" i="11"/>
  <c r="R573" i="11"/>
  <c r="R572" i="11"/>
  <c r="R571" i="11"/>
  <c r="R570" i="11"/>
  <c r="R569" i="11"/>
  <c r="R568" i="11"/>
  <c r="R567" i="11"/>
  <c r="R566" i="11"/>
  <c r="R565" i="11"/>
  <c r="R564" i="11"/>
  <c r="R563" i="11"/>
  <c r="R562" i="11"/>
  <c r="R558" i="11"/>
  <c r="R557" i="11"/>
  <c r="R555" i="11"/>
  <c r="R554" i="11"/>
  <c r="R553" i="11"/>
  <c r="R552" i="11"/>
  <c r="R551" i="11"/>
  <c r="R550" i="11"/>
  <c r="R549" i="11"/>
  <c r="R547" i="11"/>
  <c r="R546" i="11"/>
  <c r="R545" i="11"/>
  <c r="R544" i="11"/>
  <c r="R543" i="11"/>
  <c r="R542" i="11"/>
  <c r="R541" i="11"/>
  <c r="R540" i="11"/>
  <c r="R538" i="11"/>
  <c r="R537" i="11"/>
  <c r="R534" i="11"/>
  <c r="R533" i="11"/>
  <c r="R529" i="11"/>
  <c r="R528" i="11"/>
  <c r="R527" i="11"/>
  <c r="R524" i="11"/>
  <c r="R523" i="11"/>
  <c r="R522" i="11"/>
  <c r="R521" i="11"/>
  <c r="R520" i="11"/>
  <c r="R519" i="11"/>
  <c r="R517" i="11"/>
  <c r="R516" i="11"/>
  <c r="R515" i="11"/>
  <c r="R514" i="11"/>
  <c r="R513" i="11"/>
  <c r="R512" i="11"/>
  <c r="R511" i="11"/>
  <c r="R510" i="11"/>
  <c r="R509" i="11"/>
  <c r="R508" i="11"/>
  <c r="R507" i="11"/>
  <c r="R506" i="11"/>
  <c r="R505" i="11"/>
  <c r="R503" i="11"/>
  <c r="R502" i="11"/>
  <c r="R501" i="11"/>
  <c r="R500" i="11"/>
  <c r="R499" i="11"/>
  <c r="R498" i="11"/>
  <c r="R497" i="11"/>
  <c r="R496" i="11"/>
  <c r="R495" i="11"/>
  <c r="R494" i="11"/>
  <c r="R493" i="11"/>
  <c r="R492" i="11"/>
  <c r="R491" i="11"/>
  <c r="R490" i="11"/>
  <c r="R489" i="11"/>
  <c r="R488" i="11"/>
  <c r="R486" i="11"/>
  <c r="R485" i="11"/>
  <c r="R484" i="11"/>
  <c r="R483" i="11"/>
  <c r="R482" i="11"/>
  <c r="R481" i="11"/>
  <c r="R478" i="11"/>
  <c r="R477" i="11"/>
  <c r="R476" i="11"/>
  <c r="R475" i="11"/>
  <c r="R474" i="11"/>
  <c r="R473" i="11"/>
  <c r="R472" i="11"/>
  <c r="R471" i="11"/>
  <c r="R470" i="11"/>
  <c r="R469" i="11"/>
  <c r="R468" i="11"/>
  <c r="R467" i="11"/>
  <c r="R466" i="11"/>
  <c r="R465" i="11"/>
  <c r="R463" i="11"/>
  <c r="R462" i="11"/>
  <c r="R461" i="11"/>
  <c r="R460" i="11"/>
  <c r="R459" i="11"/>
  <c r="R458" i="11"/>
  <c r="R457" i="11"/>
  <c r="R456" i="11"/>
  <c r="R455" i="11"/>
  <c r="R454" i="11"/>
  <c r="R452" i="11"/>
  <c r="R451" i="11"/>
  <c r="R450" i="11"/>
  <c r="R449" i="11"/>
  <c r="R448" i="11"/>
  <c r="R447" i="11"/>
  <c r="R446" i="11"/>
  <c r="R445" i="11"/>
  <c r="R444" i="11"/>
  <c r="R443" i="11"/>
  <c r="R442" i="11"/>
  <c r="R441" i="11"/>
  <c r="R440" i="11"/>
  <c r="R439" i="11"/>
  <c r="R438" i="11"/>
  <c r="R437" i="11"/>
  <c r="R436" i="11"/>
  <c r="R435" i="11"/>
  <c r="R434" i="11"/>
  <c r="R433" i="11"/>
  <c r="R432" i="11"/>
  <c r="R431" i="11"/>
  <c r="R430" i="11"/>
  <c r="R428" i="11"/>
  <c r="R427" i="11"/>
  <c r="R426" i="11"/>
  <c r="R425" i="11"/>
  <c r="R424" i="11"/>
  <c r="R423" i="11"/>
  <c r="R422" i="11"/>
  <c r="R421" i="11"/>
  <c r="R420" i="11"/>
  <c r="R419" i="11"/>
  <c r="R418" i="11"/>
  <c r="R417" i="11"/>
  <c r="R416" i="11"/>
  <c r="R415" i="11"/>
  <c r="R414" i="11"/>
  <c r="R413" i="11"/>
  <c r="R412" i="11"/>
  <c r="R410" i="11"/>
  <c r="R409" i="11"/>
  <c r="R408" i="11"/>
  <c r="R407" i="11"/>
  <c r="R406" i="11"/>
  <c r="R405" i="11"/>
  <c r="R404" i="11"/>
  <c r="R403" i="11"/>
  <c r="R402" i="11"/>
  <c r="R401" i="11"/>
  <c r="R400" i="11"/>
  <c r="R399" i="11"/>
  <c r="R398" i="11"/>
  <c r="R397" i="11"/>
  <c r="R396" i="11"/>
  <c r="R395" i="11"/>
  <c r="R394" i="11"/>
  <c r="R393" i="11"/>
  <c r="R392" i="11"/>
  <c r="R391" i="11"/>
  <c r="R390" i="11"/>
  <c r="R389" i="11"/>
  <c r="R388" i="11"/>
  <c r="R387" i="11"/>
  <c r="R386" i="11"/>
  <c r="R385" i="11"/>
  <c r="R384" i="11"/>
  <c r="R383" i="11"/>
  <c r="R382" i="11"/>
  <c r="R381" i="11"/>
  <c r="R380" i="11"/>
  <c r="R379" i="11"/>
  <c r="R377" i="11"/>
  <c r="R376" i="11"/>
  <c r="R375" i="11"/>
  <c r="R374" i="11"/>
  <c r="R373" i="11"/>
  <c r="R372" i="11"/>
  <c r="R371" i="11"/>
  <c r="R370" i="11"/>
  <c r="R369" i="11"/>
  <c r="R368" i="11"/>
  <c r="R367" i="11"/>
  <c r="R366" i="11"/>
  <c r="R365" i="11"/>
  <c r="R364" i="11"/>
  <c r="R363" i="11"/>
  <c r="R362" i="11"/>
  <c r="R361" i="11"/>
  <c r="R360" i="11"/>
  <c r="R359" i="11"/>
  <c r="R357" i="11"/>
  <c r="R356" i="11"/>
  <c r="R355" i="11"/>
  <c r="R354" i="11"/>
  <c r="R353" i="11"/>
  <c r="R352" i="11"/>
  <c r="R351" i="11"/>
  <c r="R350" i="11"/>
  <c r="R349" i="11"/>
  <c r="R348" i="11"/>
  <c r="R347" i="11"/>
  <c r="R346" i="11"/>
  <c r="R345" i="11"/>
  <c r="R344" i="11"/>
  <c r="R343" i="11"/>
  <c r="R342" i="11"/>
  <c r="R341" i="11"/>
  <c r="R340" i="11"/>
  <c r="R339" i="11"/>
  <c r="R338" i="11"/>
  <c r="R337" i="11"/>
  <c r="R336" i="11"/>
  <c r="R335" i="11"/>
  <c r="R334" i="11"/>
  <c r="R333" i="11"/>
  <c r="R332" i="11"/>
  <c r="R331" i="11"/>
  <c r="R330" i="11"/>
  <c r="R329" i="11"/>
  <c r="R328" i="11"/>
  <c r="R327" i="11"/>
  <c r="R326" i="11"/>
  <c r="R325" i="11"/>
  <c r="R324" i="11"/>
  <c r="R323" i="11"/>
  <c r="R322" i="11"/>
  <c r="R320" i="11"/>
  <c r="R319" i="11"/>
  <c r="R318" i="11"/>
  <c r="R317" i="11"/>
  <c r="R316" i="11"/>
  <c r="R315" i="11"/>
  <c r="R314" i="11"/>
  <c r="R313" i="11"/>
  <c r="R312" i="11"/>
  <c r="R311" i="11"/>
  <c r="R310" i="11"/>
  <c r="R309" i="11"/>
  <c r="R308" i="11"/>
  <c r="R307" i="11"/>
  <c r="R306" i="11"/>
  <c r="R305" i="11"/>
  <c r="R304" i="11"/>
  <c r="R303" i="11"/>
  <c r="R302" i="11"/>
  <c r="R301" i="11"/>
  <c r="R300" i="11"/>
  <c r="R299" i="11"/>
  <c r="R298" i="11"/>
  <c r="R297" i="11"/>
  <c r="R296" i="11"/>
  <c r="R295" i="11"/>
  <c r="R294" i="11"/>
  <c r="R293" i="11"/>
  <c r="R292" i="11"/>
  <c r="R291" i="11"/>
  <c r="R290" i="11"/>
  <c r="R288" i="11"/>
  <c r="R285" i="11"/>
  <c r="R284" i="11"/>
  <c r="R283" i="11"/>
  <c r="R282" i="11"/>
  <c r="R281" i="11"/>
  <c r="R280" i="11"/>
  <c r="R279" i="11"/>
  <c r="R278" i="11"/>
  <c r="R277" i="11"/>
  <c r="R275" i="11"/>
  <c r="R274" i="11"/>
  <c r="R273" i="11"/>
  <c r="R272" i="11"/>
  <c r="R271" i="11"/>
  <c r="R270" i="11"/>
  <c r="R269" i="11"/>
  <c r="R268" i="11"/>
  <c r="R267" i="11"/>
  <c r="R266" i="11"/>
  <c r="R265" i="11"/>
  <c r="R264" i="11"/>
  <c r="R263" i="11"/>
  <c r="R262" i="11"/>
  <c r="R261" i="11"/>
  <c r="R260" i="11"/>
  <c r="R259" i="11"/>
  <c r="R258" i="11"/>
  <c r="R257" i="11"/>
  <c r="R256" i="11"/>
  <c r="R255" i="11"/>
  <c r="R254" i="11"/>
  <c r="R253" i="11"/>
  <c r="R252" i="11"/>
  <c r="R251" i="11"/>
  <c r="R250" i="11"/>
  <c r="R249" i="11"/>
  <c r="R248" i="11"/>
  <c r="R247" i="11"/>
  <c r="R245" i="11"/>
  <c r="R244" i="11"/>
  <c r="R243" i="11"/>
  <c r="R242" i="11"/>
  <c r="R241" i="11"/>
  <c r="R240" i="11"/>
  <c r="R239" i="11"/>
  <c r="R238" i="11"/>
  <c r="R237" i="11"/>
  <c r="R236" i="11"/>
  <c r="R235" i="11"/>
  <c r="R234" i="11"/>
  <c r="R233" i="11"/>
  <c r="R232" i="11"/>
  <c r="R231" i="11"/>
  <c r="R230" i="11"/>
  <c r="R229" i="11"/>
  <c r="R228" i="11"/>
  <c r="R227" i="11"/>
  <c r="R226" i="11"/>
  <c r="R225" i="11"/>
  <c r="R224" i="11"/>
  <c r="R223" i="11"/>
  <c r="R222" i="11"/>
  <c r="R221" i="11"/>
  <c r="R220" i="11"/>
  <c r="R219" i="11"/>
  <c r="R218" i="11"/>
  <c r="R217" i="11"/>
  <c r="R216" i="11"/>
  <c r="R215" i="11"/>
  <c r="R214" i="11"/>
  <c r="R213" i="11"/>
  <c r="R212" i="11"/>
  <c r="R211" i="11"/>
  <c r="R210" i="11"/>
  <c r="R209" i="11"/>
  <c r="R208" i="11"/>
  <c r="R207" i="11"/>
  <c r="R206" i="11"/>
  <c r="R205" i="11"/>
  <c r="R204" i="11"/>
  <c r="R203" i="11"/>
  <c r="R202" i="11"/>
  <c r="R201" i="11"/>
  <c r="R199" i="11"/>
  <c r="R198" i="11"/>
  <c r="R197" i="11"/>
  <c r="R196" i="11"/>
  <c r="R195" i="11"/>
  <c r="R194" i="11"/>
  <c r="R193" i="11"/>
  <c r="R192" i="11"/>
  <c r="R191" i="11"/>
  <c r="R190" i="11"/>
  <c r="R189" i="11"/>
  <c r="R188" i="11"/>
  <c r="R187" i="11"/>
  <c r="R186" i="11"/>
  <c r="R185" i="11"/>
  <c r="R184" i="11"/>
  <c r="R183" i="11"/>
  <c r="R182" i="11"/>
  <c r="R181" i="11"/>
  <c r="R180" i="11"/>
  <c r="R179" i="11"/>
  <c r="R178" i="11"/>
  <c r="R177" i="11"/>
  <c r="R176" i="11"/>
  <c r="R175" i="11"/>
  <c r="R174" i="11"/>
  <c r="R173" i="11"/>
  <c r="R172" i="11"/>
  <c r="R171" i="11"/>
  <c r="R170" i="11"/>
  <c r="R169"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38" i="11"/>
  <c r="R137" i="11"/>
  <c r="R136" i="11"/>
  <c r="R135" i="11"/>
  <c r="R133" i="11"/>
  <c r="R132" i="11"/>
  <c r="R131" i="11"/>
  <c r="R130" i="11"/>
  <c r="R129" i="11"/>
  <c r="R128" i="11"/>
  <c r="R126" i="11"/>
  <c r="R125" i="11"/>
  <c r="R124" i="11"/>
  <c r="R123" i="11"/>
  <c r="R122" i="11"/>
  <c r="R121" i="11"/>
  <c r="R120" i="11"/>
  <c r="R119" i="11"/>
  <c r="R118" i="11"/>
  <c r="R117" i="11"/>
  <c r="R116" i="11"/>
  <c r="R115" i="11"/>
  <c r="R114" i="11"/>
  <c r="R113" i="11"/>
  <c r="R111" i="11"/>
  <c r="R110" i="11"/>
  <c r="R109" i="11"/>
  <c r="R108" i="11"/>
  <c r="R107" i="11"/>
  <c r="R106" i="11"/>
  <c r="R105" i="11"/>
  <c r="R104" i="11"/>
  <c r="R103" i="11"/>
  <c r="R102" i="11"/>
  <c r="R101" i="11"/>
  <c r="R100" i="11"/>
  <c r="R99" i="11"/>
  <c r="R96" i="11"/>
  <c r="R95" i="11"/>
  <c r="R94" i="11"/>
  <c r="R93" i="11"/>
  <c r="R92" i="11"/>
  <c r="R90" i="11"/>
  <c r="R89" i="11"/>
  <c r="R88" i="11"/>
  <c r="R87" i="11"/>
  <c r="R86" i="11"/>
  <c r="R84" i="11"/>
  <c r="R83" i="11"/>
  <c r="R82" i="11"/>
  <c r="R81" i="11"/>
  <c r="R80" i="11"/>
  <c r="R79" i="11"/>
  <c r="R78" i="11"/>
  <c r="R77" i="11"/>
  <c r="R75" i="11"/>
  <c r="R74" i="11"/>
  <c r="R73" i="11"/>
  <c r="R71" i="11"/>
  <c r="R70" i="11"/>
  <c r="R69" i="11"/>
  <c r="R68" i="11"/>
  <c r="R67" i="11"/>
  <c r="R66" i="11"/>
  <c r="R65"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2" i="11"/>
  <c r="R21" i="11"/>
  <c r="R20" i="11"/>
  <c r="R19" i="11"/>
  <c r="R18" i="11"/>
  <c r="R17" i="11"/>
  <c r="R16" i="11"/>
  <c r="R15" i="11"/>
  <c r="R14" i="11"/>
  <c r="R13" i="11"/>
  <c r="R12" i="11"/>
  <c r="R11" i="11"/>
  <c r="R10" i="11"/>
  <c r="R9" i="11"/>
  <c r="R8" i="11"/>
  <c r="R7" i="11"/>
  <c r="R6" i="11"/>
  <c r="Q680" i="11"/>
  <c r="N748" i="11"/>
  <c r="L748" i="11"/>
  <c r="J748" i="11"/>
  <c r="R584" i="11" l="1"/>
  <c r="R548" i="11"/>
  <c r="R112" i="11"/>
  <c r="P134" i="11"/>
  <c r="R593" i="11"/>
  <c r="R487" i="11"/>
  <c r="R504" i="11"/>
  <c r="R539" i="11"/>
  <c r="R134" i="11"/>
  <c r="P480" i="11"/>
  <c r="R378" i="11"/>
  <c r="R411" i="11"/>
  <c r="R453" i="11"/>
  <c r="R480" i="11"/>
  <c r="R561" i="11"/>
  <c r="P98" i="11"/>
  <c r="P429" i="11"/>
  <c r="R98" i="11"/>
  <c r="R200" i="11"/>
  <c r="R429" i="11"/>
  <c r="R639" i="11"/>
  <c r="P5" i="11"/>
  <c r="P464" i="11"/>
  <c r="R680" i="11"/>
  <c r="P561" i="11"/>
  <c r="R464" i="11"/>
  <c r="P23" i="11"/>
  <c r="P378" i="11"/>
  <c r="R5" i="11"/>
  <c r="R23" i="11"/>
  <c r="P127" i="11"/>
  <c r="P676" i="11"/>
  <c r="P411" i="11"/>
  <c r="R127" i="11"/>
  <c r="R651" i="11"/>
  <c r="R676" i="11"/>
  <c r="R617" i="11"/>
  <c r="P64" i="11"/>
  <c r="P76" i="11"/>
  <c r="P112" i="11"/>
  <c r="P246" i="11"/>
  <c r="P321" i="11"/>
  <c r="P487" i="11"/>
  <c r="P548" i="11"/>
  <c r="P556" i="11"/>
  <c r="P584" i="11"/>
  <c r="P593" i="11"/>
  <c r="P639" i="11"/>
  <c r="P651" i="11"/>
  <c r="R91" i="11"/>
  <c r="R140" i="11"/>
  <c r="I754" i="11"/>
  <c r="S748" i="11"/>
  <c r="U748" i="11" s="1"/>
  <c r="S750" i="11"/>
  <c r="U750" i="11" s="1"/>
  <c r="S725" i="11"/>
  <c r="U725" i="11" s="1"/>
  <c r="S726" i="11"/>
  <c r="U726" i="11" s="1"/>
  <c r="S730" i="11"/>
  <c r="U730" i="11" s="1"/>
  <c r="O749" i="11"/>
  <c r="P749" i="11" s="1"/>
  <c r="O733" i="11"/>
  <c r="P733" i="11" s="1"/>
  <c r="O732" i="11"/>
  <c r="P732" i="11" s="1"/>
  <c r="O731" i="11"/>
  <c r="P731" i="11" s="1"/>
  <c r="T731" i="11" s="1"/>
  <c r="O729" i="11"/>
  <c r="P729" i="11" s="1"/>
  <c r="T729" i="11" s="1"/>
  <c r="O728" i="11"/>
  <c r="P728" i="11" s="1"/>
  <c r="T728" i="11" s="1"/>
  <c r="O727" i="11"/>
  <c r="P727" i="11" s="1"/>
  <c r="O689" i="11"/>
  <c r="P689" i="11" s="1"/>
  <c r="P680" i="11" s="1"/>
  <c r="O634" i="11"/>
  <c r="P634" i="11" s="1"/>
  <c r="P617" i="11" s="1"/>
  <c r="Q559" i="11"/>
  <c r="R559" i="11" s="1"/>
  <c r="R556" i="11" s="1"/>
  <c r="O547" i="11"/>
  <c r="P547" i="11" s="1"/>
  <c r="P539" i="11" s="1"/>
  <c r="Q536" i="11"/>
  <c r="R536" i="11" s="1"/>
  <c r="Q535" i="11"/>
  <c r="R535" i="11" s="1"/>
  <c r="Q532" i="11"/>
  <c r="R532" i="11" s="1"/>
  <c r="Q531" i="11"/>
  <c r="R531" i="11" s="1"/>
  <c r="Q530" i="11"/>
  <c r="R530" i="11" s="1"/>
  <c r="O529" i="11"/>
  <c r="P529" i="11" s="1"/>
  <c r="O528" i="11"/>
  <c r="P528" i="11" s="1"/>
  <c r="O527" i="11"/>
  <c r="P527" i="11" s="1"/>
  <c r="Q525" i="11"/>
  <c r="R525" i="11" s="1"/>
  <c r="R518" i="11" s="1"/>
  <c r="O524" i="11"/>
  <c r="P524" i="11" s="1"/>
  <c r="P518" i="11" s="1"/>
  <c r="O508" i="11"/>
  <c r="P508" i="11" s="1"/>
  <c r="P504" i="11" s="1"/>
  <c r="O463" i="11"/>
  <c r="P463" i="11" s="1"/>
  <c r="O459" i="11"/>
  <c r="P459" i="11" s="1"/>
  <c r="O456" i="11"/>
  <c r="P456" i="11" s="1"/>
  <c r="Q358" i="11"/>
  <c r="R358" i="11" s="1"/>
  <c r="R321" i="11" s="1"/>
  <c r="Q289" i="11"/>
  <c r="R289" i="11" s="1"/>
  <c r="Q287" i="11"/>
  <c r="R287" i="11" s="1"/>
  <c r="Q286" i="11"/>
  <c r="R286" i="11" s="1"/>
  <c r="Q276" i="11"/>
  <c r="R276" i="11" s="1"/>
  <c r="O244" i="11"/>
  <c r="P244" i="11" s="1"/>
  <c r="O243" i="11"/>
  <c r="P243" i="11" s="1"/>
  <c r="O227" i="11"/>
  <c r="P227" i="11" s="1"/>
  <c r="O144" i="11"/>
  <c r="P144" i="11" s="1"/>
  <c r="O143" i="11"/>
  <c r="P143" i="11" s="1"/>
  <c r="O716" i="11"/>
  <c r="P716" i="11" s="1"/>
  <c r="O96" i="11"/>
  <c r="P96" i="11" s="1"/>
  <c r="O94" i="11"/>
  <c r="P94" i="11" s="1"/>
  <c r="Q706" i="11"/>
  <c r="R706" i="11" s="1"/>
  <c r="Q85" i="11"/>
  <c r="R85" i="11" s="1"/>
  <c r="R76" i="11" s="1"/>
  <c r="Q72" i="11"/>
  <c r="R72" i="11" s="1"/>
  <c r="R64" i="11" s="1"/>
  <c r="Q696" i="11"/>
  <c r="R696" i="11" s="1"/>
  <c r="R560" i="11" l="1"/>
  <c r="R97" i="11"/>
  <c r="R616" i="11"/>
  <c r="P560" i="11"/>
  <c r="R754" i="11"/>
  <c r="P140" i="11"/>
  <c r="P526" i="11"/>
  <c r="P200" i="11"/>
  <c r="P453" i="11"/>
  <c r="S729" i="11"/>
  <c r="U729" i="11" s="1"/>
  <c r="P754" i="11"/>
  <c r="R479" i="11"/>
  <c r="S727" i="11"/>
  <c r="U727" i="11" s="1"/>
  <c r="R526" i="11"/>
  <c r="S728" i="11"/>
  <c r="U728" i="11" s="1"/>
  <c r="P91" i="11"/>
  <c r="R246" i="11"/>
  <c r="R139" i="11" s="1"/>
  <c r="S733" i="11"/>
  <c r="U733" i="11" s="1"/>
  <c r="S732" i="11"/>
  <c r="U732" i="11" s="1"/>
  <c r="S731" i="11"/>
  <c r="U731" i="11" s="1"/>
  <c r="S749" i="11"/>
  <c r="U749" i="11" s="1"/>
  <c r="P479" i="11"/>
  <c r="P97" i="11"/>
  <c r="P616" i="11"/>
  <c r="T732" i="11"/>
  <c r="T749" i="11"/>
  <c r="T733" i="11"/>
  <c r="T727" i="11"/>
  <c r="R690" i="11"/>
  <c r="R691" i="11"/>
  <c r="P139" i="11" l="1"/>
  <c r="P690" i="11" l="1"/>
  <c r="T690" i="11" s="1"/>
  <c r="P691" i="11"/>
  <c r="P756" i="11" l="1"/>
  <c r="P755" i="11" s="1"/>
  <c r="R756" i="11"/>
  <c r="R755" i="11" s="1"/>
  <c r="S23" i="11"/>
  <c r="U23" i="11" s="1"/>
  <c r="S64" i="11"/>
  <c r="U64" i="11" s="1"/>
  <c r="S76" i="11"/>
  <c r="U76" i="11" s="1"/>
  <c r="S91" i="11"/>
  <c r="U91" i="11" s="1"/>
  <c r="S97" i="11"/>
  <c r="U97" i="11" s="1"/>
  <c r="S98" i="11"/>
  <c r="U98" i="11" s="1"/>
  <c r="S112" i="11"/>
  <c r="U112" i="11" s="1"/>
  <c r="S127" i="11"/>
  <c r="U127" i="11" s="1"/>
  <c r="S134" i="11"/>
  <c r="U134" i="11" s="1"/>
  <c r="S139" i="11"/>
  <c r="U139" i="11" s="1"/>
  <c r="S140" i="11"/>
  <c r="U140" i="11" s="1"/>
  <c r="S200" i="11"/>
  <c r="U200" i="11" s="1"/>
  <c r="S246" i="11"/>
  <c r="U246" i="11" s="1"/>
  <c r="S321" i="11"/>
  <c r="U321" i="11" s="1"/>
  <c r="S378" i="11"/>
  <c r="U378" i="11" s="1"/>
  <c r="S411" i="11"/>
  <c r="U411" i="11" s="1"/>
  <c r="S429" i="11"/>
  <c r="U429" i="11" s="1"/>
  <c r="S453" i="11"/>
  <c r="U453" i="11" s="1"/>
  <c r="S464" i="11"/>
  <c r="U464" i="11" s="1"/>
  <c r="S479" i="11"/>
  <c r="U479" i="11" s="1"/>
  <c r="S480" i="11"/>
  <c r="U480" i="11" s="1"/>
  <c r="S487" i="11"/>
  <c r="U487" i="11" s="1"/>
  <c r="S504" i="11"/>
  <c r="U504" i="11" s="1"/>
  <c r="S518" i="11"/>
  <c r="U518" i="11" s="1"/>
  <c r="S526" i="11"/>
  <c r="U526" i="11" s="1"/>
  <c r="S539" i="11"/>
  <c r="U539" i="11" s="1"/>
  <c r="S548" i="11"/>
  <c r="U548" i="11" s="1"/>
  <c r="S556" i="11"/>
  <c r="U556" i="11" s="1"/>
  <c r="S560" i="11"/>
  <c r="U560" i="11" s="1"/>
  <c r="S561" i="11"/>
  <c r="U561" i="11" s="1"/>
  <c r="S584" i="11"/>
  <c r="U584" i="11" s="1"/>
  <c r="S593" i="11"/>
  <c r="U593" i="11" s="1"/>
  <c r="S616" i="11"/>
  <c r="U616" i="11" s="1"/>
  <c r="S617" i="11"/>
  <c r="U617" i="11" s="1"/>
  <c r="S639" i="11"/>
  <c r="U639" i="11" s="1"/>
  <c r="S651" i="11"/>
  <c r="U651" i="11" s="1"/>
  <c r="S676" i="11"/>
  <c r="U676" i="11" s="1"/>
  <c r="S680" i="11"/>
  <c r="U680" i="11" s="1"/>
  <c r="S688" i="11"/>
  <c r="U688" i="11" s="1"/>
  <c r="S690" i="11"/>
  <c r="U690" i="11" s="1"/>
  <c r="S691" i="11"/>
  <c r="U691" i="11" s="1"/>
  <c r="S693" i="11"/>
  <c r="U693" i="11" s="1"/>
  <c r="S702" i="11"/>
  <c r="U702" i="11" s="1"/>
  <c r="S715" i="11"/>
  <c r="U715" i="11" s="1"/>
  <c r="S717" i="11"/>
  <c r="U717" i="11" s="1"/>
  <c r="S718" i="11"/>
  <c r="U718" i="11" s="1"/>
  <c r="S722" i="11"/>
  <c r="U722" i="11" s="1"/>
  <c r="S734" i="11"/>
  <c r="U734" i="11" s="1"/>
  <c r="B754" i="11"/>
  <c r="M752" i="11"/>
  <c r="N752" i="11" s="1"/>
  <c r="K752" i="11"/>
  <c r="L752" i="11" s="1"/>
  <c r="J752" i="11"/>
  <c r="M751" i="11"/>
  <c r="N751" i="11" s="1"/>
  <c r="K751" i="11"/>
  <c r="J751" i="11"/>
  <c r="M747" i="11"/>
  <c r="N747" i="11" s="1"/>
  <c r="K747" i="11"/>
  <c r="J747" i="11"/>
  <c r="M746" i="11"/>
  <c r="N746" i="11" s="1"/>
  <c r="K746" i="11"/>
  <c r="L746" i="11" s="1"/>
  <c r="J746" i="11"/>
  <c r="M745" i="11"/>
  <c r="K745" i="11"/>
  <c r="L745" i="11" s="1"/>
  <c r="J745" i="11"/>
  <c r="M744" i="11"/>
  <c r="K744" i="11"/>
  <c r="L744" i="11" s="1"/>
  <c r="J744" i="11"/>
  <c r="M743" i="11"/>
  <c r="N743" i="11" s="1"/>
  <c r="K743" i="11"/>
  <c r="L743" i="11" s="1"/>
  <c r="J743" i="11"/>
  <c r="M742" i="11"/>
  <c r="N742" i="11" s="1"/>
  <c r="K742" i="11"/>
  <c r="J742" i="11"/>
  <c r="M741" i="11"/>
  <c r="N741" i="11" s="1"/>
  <c r="K741" i="11"/>
  <c r="J741" i="11"/>
  <c r="M740" i="11"/>
  <c r="N740" i="11" s="1"/>
  <c r="K740" i="11"/>
  <c r="L740" i="11" s="1"/>
  <c r="J740" i="11"/>
  <c r="M739" i="11"/>
  <c r="N739" i="11" s="1"/>
  <c r="K739" i="11"/>
  <c r="J739" i="11"/>
  <c r="M738" i="11"/>
  <c r="N738" i="11" s="1"/>
  <c r="K738" i="11"/>
  <c r="J738" i="11"/>
  <c r="M737" i="11"/>
  <c r="N737" i="11" s="1"/>
  <c r="K737" i="11"/>
  <c r="L737" i="11" s="1"/>
  <c r="J737" i="11"/>
  <c r="M736" i="11"/>
  <c r="N736" i="11" s="1"/>
  <c r="K736" i="11"/>
  <c r="J736" i="11"/>
  <c r="M735" i="11"/>
  <c r="K735" i="11"/>
  <c r="L735" i="11" s="1"/>
  <c r="J735" i="11"/>
  <c r="M724" i="11"/>
  <c r="N724" i="11" s="1"/>
  <c r="K724" i="11"/>
  <c r="L724" i="11" s="1"/>
  <c r="J724" i="11"/>
  <c r="M723" i="11"/>
  <c r="N723" i="11" s="1"/>
  <c r="K723" i="11"/>
  <c r="J723" i="11"/>
  <c r="M721" i="11"/>
  <c r="N721" i="11" s="1"/>
  <c r="K721" i="11"/>
  <c r="J721" i="11"/>
  <c r="M720" i="11"/>
  <c r="N720" i="11" s="1"/>
  <c r="K720" i="11"/>
  <c r="J720" i="11"/>
  <c r="M719" i="11"/>
  <c r="N719" i="11" s="1"/>
  <c r="K719" i="11"/>
  <c r="L719" i="11" s="1"/>
  <c r="J719" i="11"/>
  <c r="M716" i="11"/>
  <c r="N716" i="11" s="1"/>
  <c r="N715" i="11" s="1"/>
  <c r="K716" i="11"/>
  <c r="J716" i="11"/>
  <c r="J715" i="11" s="1"/>
  <c r="M714" i="11"/>
  <c r="K714" i="11"/>
  <c r="L714" i="11" s="1"/>
  <c r="J714" i="11"/>
  <c r="M713" i="11"/>
  <c r="N713" i="11" s="1"/>
  <c r="K713" i="11"/>
  <c r="J713" i="11"/>
  <c r="M712" i="11"/>
  <c r="N712" i="11" s="1"/>
  <c r="K712" i="11"/>
  <c r="J712" i="11"/>
  <c r="M711" i="11"/>
  <c r="N711" i="11" s="1"/>
  <c r="K711" i="11"/>
  <c r="J711" i="11"/>
  <c r="M710" i="11"/>
  <c r="K710" i="11"/>
  <c r="L710" i="11" s="1"/>
  <c r="J710" i="11"/>
  <c r="M709" i="11"/>
  <c r="N709" i="11" s="1"/>
  <c r="K709" i="11"/>
  <c r="L709" i="11" s="1"/>
  <c r="J709" i="11"/>
  <c r="M708" i="11"/>
  <c r="N708" i="11" s="1"/>
  <c r="K708" i="11"/>
  <c r="L708" i="11" s="1"/>
  <c r="J708" i="11"/>
  <c r="M707" i="11"/>
  <c r="N707" i="11" s="1"/>
  <c r="K707" i="11"/>
  <c r="L707" i="11" s="1"/>
  <c r="J707" i="11"/>
  <c r="M706" i="11"/>
  <c r="N706" i="11" s="1"/>
  <c r="K706" i="11"/>
  <c r="J706" i="11"/>
  <c r="M705" i="11"/>
  <c r="N705" i="11" s="1"/>
  <c r="K705" i="11"/>
  <c r="L705" i="11" s="1"/>
  <c r="J705" i="11"/>
  <c r="M704" i="11"/>
  <c r="N704" i="11" s="1"/>
  <c r="K704" i="11"/>
  <c r="L704" i="11" s="1"/>
  <c r="J704" i="11"/>
  <c r="M703" i="11"/>
  <c r="N703" i="11" s="1"/>
  <c r="K703" i="11"/>
  <c r="J703" i="11"/>
  <c r="M701" i="11"/>
  <c r="K701" i="11"/>
  <c r="L701" i="11" s="1"/>
  <c r="J701" i="11"/>
  <c r="M700" i="11"/>
  <c r="N700" i="11" s="1"/>
  <c r="K700" i="11"/>
  <c r="J700" i="11"/>
  <c r="M699" i="11"/>
  <c r="K699" i="11"/>
  <c r="L699" i="11" s="1"/>
  <c r="J699" i="11"/>
  <c r="M698" i="11"/>
  <c r="N698" i="11" s="1"/>
  <c r="K698" i="11"/>
  <c r="J698" i="11"/>
  <c r="M697" i="11"/>
  <c r="N697" i="11" s="1"/>
  <c r="K697" i="11"/>
  <c r="J697" i="11"/>
  <c r="M696" i="11"/>
  <c r="N696" i="11" s="1"/>
  <c r="K696" i="11"/>
  <c r="L696" i="11" s="1"/>
  <c r="J696" i="11"/>
  <c r="M695" i="11"/>
  <c r="N695" i="11" s="1"/>
  <c r="K695" i="11"/>
  <c r="J695" i="11"/>
  <c r="M694" i="11"/>
  <c r="N694" i="11" s="1"/>
  <c r="K694" i="11"/>
  <c r="J694" i="11"/>
  <c r="M692" i="11"/>
  <c r="N692" i="11" s="1"/>
  <c r="N691" i="11" s="1"/>
  <c r="K692" i="11"/>
  <c r="J692" i="11"/>
  <c r="M689" i="11"/>
  <c r="N689" i="11" s="1"/>
  <c r="K689" i="11"/>
  <c r="L689" i="11" s="1"/>
  <c r="J689" i="11"/>
  <c r="N688" i="11"/>
  <c r="L688" i="11"/>
  <c r="J688" i="11"/>
  <c r="M687" i="11"/>
  <c r="K687" i="11"/>
  <c r="L687" i="11" s="1"/>
  <c r="J687" i="11"/>
  <c r="M686" i="11"/>
  <c r="N686" i="11" s="1"/>
  <c r="K686" i="11"/>
  <c r="J686" i="11"/>
  <c r="M685" i="11"/>
  <c r="N685" i="11" s="1"/>
  <c r="K685" i="11"/>
  <c r="J685" i="11"/>
  <c r="M684" i="11"/>
  <c r="N684" i="11" s="1"/>
  <c r="K684" i="11"/>
  <c r="L684" i="11" s="1"/>
  <c r="J684" i="11"/>
  <c r="M683" i="11"/>
  <c r="N683" i="11" s="1"/>
  <c r="K683" i="11"/>
  <c r="L683" i="11" s="1"/>
  <c r="J683" i="11"/>
  <c r="M682" i="11"/>
  <c r="N682" i="11" s="1"/>
  <c r="K682" i="11"/>
  <c r="L682" i="11" s="1"/>
  <c r="J682" i="11"/>
  <c r="M681" i="11"/>
  <c r="N681" i="11" s="1"/>
  <c r="K681" i="11"/>
  <c r="J681" i="11"/>
  <c r="M679" i="11"/>
  <c r="N679" i="11" s="1"/>
  <c r="K679" i="11"/>
  <c r="J679" i="11"/>
  <c r="M678" i="11"/>
  <c r="K678" i="11"/>
  <c r="L678" i="11" s="1"/>
  <c r="J678" i="11"/>
  <c r="M677" i="11"/>
  <c r="N677" i="11" s="1"/>
  <c r="K677" i="11"/>
  <c r="J677" i="11"/>
  <c r="M675" i="11"/>
  <c r="N675" i="11" s="1"/>
  <c r="K675" i="11"/>
  <c r="L675" i="11" s="1"/>
  <c r="J675" i="11"/>
  <c r="M674" i="11"/>
  <c r="N674" i="11" s="1"/>
  <c r="K674" i="11"/>
  <c r="L674" i="11" s="1"/>
  <c r="J674" i="11"/>
  <c r="M673" i="11"/>
  <c r="K673" i="11"/>
  <c r="L673" i="11" s="1"/>
  <c r="J673" i="11"/>
  <c r="M672" i="11"/>
  <c r="K672" i="11"/>
  <c r="L672" i="11" s="1"/>
  <c r="J672" i="11"/>
  <c r="M671" i="11"/>
  <c r="K671" i="11"/>
  <c r="L671" i="11" s="1"/>
  <c r="J671" i="11"/>
  <c r="M670" i="11"/>
  <c r="N670" i="11" s="1"/>
  <c r="K670" i="11"/>
  <c r="L670" i="11" s="1"/>
  <c r="J670" i="11"/>
  <c r="M669" i="11"/>
  <c r="N669" i="11" s="1"/>
  <c r="K669" i="11"/>
  <c r="L669" i="11" s="1"/>
  <c r="J669" i="11"/>
  <c r="M668" i="11"/>
  <c r="N668" i="11" s="1"/>
  <c r="K668" i="11"/>
  <c r="L668" i="11" s="1"/>
  <c r="J668" i="11"/>
  <c r="M667" i="11"/>
  <c r="N667" i="11" s="1"/>
  <c r="K667" i="11"/>
  <c r="J667" i="11"/>
  <c r="M666" i="11"/>
  <c r="N666" i="11" s="1"/>
  <c r="K666" i="11"/>
  <c r="L666" i="11" s="1"/>
  <c r="J666" i="11"/>
  <c r="M665" i="11"/>
  <c r="K665" i="11"/>
  <c r="L665" i="11" s="1"/>
  <c r="J665" i="11"/>
  <c r="M664" i="11"/>
  <c r="N664" i="11" s="1"/>
  <c r="K664" i="11"/>
  <c r="L664" i="11" s="1"/>
  <c r="J664" i="11"/>
  <c r="M663" i="11"/>
  <c r="N663" i="11" s="1"/>
  <c r="K663" i="11"/>
  <c r="J663" i="11"/>
  <c r="M662" i="11"/>
  <c r="N662" i="11" s="1"/>
  <c r="K662" i="11"/>
  <c r="J662" i="11"/>
  <c r="M661" i="11"/>
  <c r="N661" i="11" s="1"/>
  <c r="K661" i="11"/>
  <c r="J661" i="11"/>
  <c r="M660" i="11"/>
  <c r="N660" i="11" s="1"/>
  <c r="K660" i="11"/>
  <c r="J660" i="11"/>
  <c r="M659" i="11"/>
  <c r="N659" i="11" s="1"/>
  <c r="K659" i="11"/>
  <c r="J659" i="11"/>
  <c r="M658" i="11"/>
  <c r="N658" i="11" s="1"/>
  <c r="K658" i="11"/>
  <c r="J658" i="11"/>
  <c r="M657" i="11"/>
  <c r="N657" i="11" s="1"/>
  <c r="K657" i="11"/>
  <c r="J657" i="11"/>
  <c r="M656" i="11"/>
  <c r="N656" i="11" s="1"/>
  <c r="K656" i="11"/>
  <c r="J656" i="11"/>
  <c r="M655" i="11"/>
  <c r="K655" i="11"/>
  <c r="L655" i="11" s="1"/>
  <c r="J655" i="11"/>
  <c r="M654" i="11"/>
  <c r="N654" i="11" s="1"/>
  <c r="K654" i="11"/>
  <c r="J654" i="11"/>
  <c r="M653" i="11"/>
  <c r="N653" i="11" s="1"/>
  <c r="K653" i="11"/>
  <c r="L653" i="11" s="1"/>
  <c r="J653" i="11"/>
  <c r="M652" i="11"/>
  <c r="N652" i="11" s="1"/>
  <c r="K652" i="11"/>
  <c r="J652" i="11"/>
  <c r="M650" i="11"/>
  <c r="N650" i="11" s="1"/>
  <c r="K650" i="11"/>
  <c r="J650" i="11"/>
  <c r="M649" i="11"/>
  <c r="N649" i="11" s="1"/>
  <c r="K649" i="11"/>
  <c r="J649" i="11"/>
  <c r="M648" i="11"/>
  <c r="N648" i="11" s="1"/>
  <c r="K648" i="11"/>
  <c r="L648" i="11" s="1"/>
  <c r="J648" i="11"/>
  <c r="M647" i="11"/>
  <c r="K647" i="11"/>
  <c r="L647" i="11" s="1"/>
  <c r="J647" i="11"/>
  <c r="M646" i="11"/>
  <c r="N646" i="11" s="1"/>
  <c r="K646" i="11"/>
  <c r="J646" i="11"/>
  <c r="M645" i="11"/>
  <c r="N645" i="11" s="1"/>
  <c r="K645" i="11"/>
  <c r="J645" i="11"/>
  <c r="M644" i="11"/>
  <c r="K644" i="11"/>
  <c r="L644" i="11" s="1"/>
  <c r="J644" i="11"/>
  <c r="M643" i="11"/>
  <c r="K643" i="11"/>
  <c r="L643" i="11" s="1"/>
  <c r="J643" i="11"/>
  <c r="M642" i="11"/>
  <c r="N642" i="11" s="1"/>
  <c r="K642" i="11"/>
  <c r="L642" i="11" s="1"/>
  <c r="J642" i="11"/>
  <c r="M641" i="11"/>
  <c r="N641" i="11" s="1"/>
  <c r="K641" i="11"/>
  <c r="J641" i="11"/>
  <c r="M640" i="11"/>
  <c r="N640" i="11" s="1"/>
  <c r="K640" i="11"/>
  <c r="J640" i="11"/>
  <c r="M638" i="11"/>
  <c r="N638" i="11" s="1"/>
  <c r="K638" i="11"/>
  <c r="J638" i="11"/>
  <c r="M637" i="11"/>
  <c r="K637" i="11"/>
  <c r="L637" i="11" s="1"/>
  <c r="J637" i="11"/>
  <c r="M636" i="11"/>
  <c r="N636" i="11" s="1"/>
  <c r="K636" i="11"/>
  <c r="L636" i="11" s="1"/>
  <c r="J636" i="11"/>
  <c r="M635" i="11"/>
  <c r="N635" i="11" s="1"/>
  <c r="K635" i="11"/>
  <c r="J635" i="11"/>
  <c r="M634" i="11"/>
  <c r="K634" i="11"/>
  <c r="L634" i="11" s="1"/>
  <c r="J634" i="11"/>
  <c r="M633" i="11"/>
  <c r="N633" i="11" s="1"/>
  <c r="K633" i="11"/>
  <c r="L633" i="11" s="1"/>
  <c r="J633" i="11"/>
  <c r="M632" i="11"/>
  <c r="N632" i="11" s="1"/>
  <c r="K632" i="11"/>
  <c r="J632" i="11"/>
  <c r="M631" i="11"/>
  <c r="K631" i="11"/>
  <c r="L631" i="11" s="1"/>
  <c r="J631" i="11"/>
  <c r="M630" i="11"/>
  <c r="N630" i="11" s="1"/>
  <c r="K630" i="11"/>
  <c r="L630" i="11" s="1"/>
  <c r="J630" i="11"/>
  <c r="M629" i="11"/>
  <c r="N629" i="11" s="1"/>
  <c r="K629" i="11"/>
  <c r="L629" i="11" s="1"/>
  <c r="J629" i="11"/>
  <c r="M628" i="11"/>
  <c r="N628" i="11" s="1"/>
  <c r="K628" i="11"/>
  <c r="J628" i="11"/>
  <c r="M627" i="11"/>
  <c r="N627" i="11" s="1"/>
  <c r="K627" i="11"/>
  <c r="J627" i="11"/>
  <c r="M626" i="11"/>
  <c r="N626" i="11" s="1"/>
  <c r="K626" i="11"/>
  <c r="L626" i="11" s="1"/>
  <c r="J626" i="11"/>
  <c r="M625" i="11"/>
  <c r="N625" i="11" s="1"/>
  <c r="K625" i="11"/>
  <c r="J625" i="11"/>
  <c r="M624" i="11"/>
  <c r="N624" i="11" s="1"/>
  <c r="K624" i="11"/>
  <c r="J624" i="11"/>
  <c r="M623" i="11"/>
  <c r="N623" i="11" s="1"/>
  <c r="K623" i="11"/>
  <c r="J623" i="11"/>
  <c r="M622" i="11"/>
  <c r="N622" i="11" s="1"/>
  <c r="K622" i="11"/>
  <c r="J622" i="11"/>
  <c r="M621" i="11"/>
  <c r="N621" i="11" s="1"/>
  <c r="K621" i="11"/>
  <c r="J621" i="11"/>
  <c r="M620" i="11"/>
  <c r="N620" i="11" s="1"/>
  <c r="K620" i="11"/>
  <c r="J620" i="11"/>
  <c r="M619" i="11"/>
  <c r="N619" i="11" s="1"/>
  <c r="K619" i="11"/>
  <c r="L619" i="11" s="1"/>
  <c r="J619" i="11"/>
  <c r="M618" i="11"/>
  <c r="N618" i="11" s="1"/>
  <c r="K618" i="11"/>
  <c r="J618" i="11"/>
  <c r="M615" i="11"/>
  <c r="K615" i="11"/>
  <c r="L615" i="11" s="1"/>
  <c r="J615" i="11"/>
  <c r="M614" i="11"/>
  <c r="N614" i="11" s="1"/>
  <c r="K614" i="11"/>
  <c r="J614" i="11"/>
  <c r="M613" i="11"/>
  <c r="K613" i="11"/>
  <c r="L613" i="11" s="1"/>
  <c r="J613" i="11"/>
  <c r="M612" i="11"/>
  <c r="K612" i="11"/>
  <c r="L612" i="11" s="1"/>
  <c r="J612" i="11"/>
  <c r="M611" i="11"/>
  <c r="N611" i="11" s="1"/>
  <c r="K611" i="11"/>
  <c r="L611" i="11" s="1"/>
  <c r="J611" i="11"/>
  <c r="M610" i="11"/>
  <c r="N610" i="11" s="1"/>
  <c r="K610" i="11"/>
  <c r="J610" i="11"/>
  <c r="M609" i="11"/>
  <c r="K609" i="11"/>
  <c r="L609" i="11" s="1"/>
  <c r="J609" i="11"/>
  <c r="M608" i="11"/>
  <c r="N608" i="11" s="1"/>
  <c r="K608" i="11"/>
  <c r="J608" i="11"/>
  <c r="M607" i="11"/>
  <c r="N607" i="11" s="1"/>
  <c r="K607" i="11"/>
  <c r="L607" i="11" s="1"/>
  <c r="J607" i="11"/>
  <c r="M606" i="11"/>
  <c r="K606" i="11"/>
  <c r="L606" i="11" s="1"/>
  <c r="J606" i="11"/>
  <c r="M605" i="11"/>
  <c r="N605" i="11" s="1"/>
  <c r="K605" i="11"/>
  <c r="J605" i="11"/>
  <c r="M604" i="11"/>
  <c r="N604" i="11" s="1"/>
  <c r="K604" i="11"/>
  <c r="J604" i="11"/>
  <c r="M603" i="11"/>
  <c r="K603" i="11"/>
  <c r="L603" i="11" s="1"/>
  <c r="J603" i="11"/>
  <c r="M602" i="11"/>
  <c r="N602" i="11" s="1"/>
  <c r="K602" i="11"/>
  <c r="J602" i="11"/>
  <c r="M601" i="11"/>
  <c r="N601" i="11" s="1"/>
  <c r="K601" i="11"/>
  <c r="J601" i="11"/>
  <c r="M600" i="11"/>
  <c r="N600" i="11" s="1"/>
  <c r="K600" i="11"/>
  <c r="J600" i="11"/>
  <c r="M599" i="11"/>
  <c r="K599" i="11"/>
  <c r="L599" i="11" s="1"/>
  <c r="J599" i="11"/>
  <c r="M598" i="11"/>
  <c r="N598" i="11" s="1"/>
  <c r="K598" i="11"/>
  <c r="J598" i="11"/>
  <c r="M597" i="11"/>
  <c r="K597" i="11"/>
  <c r="L597" i="11" s="1"/>
  <c r="J597" i="11"/>
  <c r="M596" i="11"/>
  <c r="N596" i="11" s="1"/>
  <c r="K596" i="11"/>
  <c r="J596" i="11"/>
  <c r="M595" i="11"/>
  <c r="N595" i="11" s="1"/>
  <c r="K595" i="11"/>
  <c r="J595" i="11"/>
  <c r="M594" i="11"/>
  <c r="N594" i="11" s="1"/>
  <c r="K594" i="11"/>
  <c r="J594" i="11"/>
  <c r="M592" i="11"/>
  <c r="N592" i="11" s="1"/>
  <c r="K592" i="11"/>
  <c r="L592" i="11" s="1"/>
  <c r="J592" i="11"/>
  <c r="M591" i="11"/>
  <c r="N591" i="11" s="1"/>
  <c r="K591" i="11"/>
  <c r="J591" i="11"/>
  <c r="M590" i="11"/>
  <c r="N590" i="11" s="1"/>
  <c r="K590" i="11"/>
  <c r="L590" i="11" s="1"/>
  <c r="J590" i="11"/>
  <c r="M589" i="11"/>
  <c r="N589" i="11" s="1"/>
  <c r="K589" i="11"/>
  <c r="L589" i="11" s="1"/>
  <c r="J589" i="11"/>
  <c r="M588" i="11"/>
  <c r="N588" i="11" s="1"/>
  <c r="K588" i="11"/>
  <c r="L588" i="11" s="1"/>
  <c r="J588" i="11"/>
  <c r="M587" i="11"/>
  <c r="K587" i="11"/>
  <c r="L587" i="11" s="1"/>
  <c r="J587" i="11"/>
  <c r="M586" i="11"/>
  <c r="N586" i="11" s="1"/>
  <c r="K586" i="11"/>
  <c r="J586" i="11"/>
  <c r="M585" i="11"/>
  <c r="N585" i="11" s="1"/>
  <c r="K585" i="11"/>
  <c r="J585" i="11"/>
  <c r="M583" i="11"/>
  <c r="N583" i="11" s="1"/>
  <c r="K583" i="11"/>
  <c r="L583" i="11" s="1"/>
  <c r="J583" i="11"/>
  <c r="M582" i="11"/>
  <c r="N582" i="11" s="1"/>
  <c r="K582" i="11"/>
  <c r="J582" i="11"/>
  <c r="M581" i="11"/>
  <c r="N581" i="11" s="1"/>
  <c r="K581" i="11"/>
  <c r="L581" i="11" s="1"/>
  <c r="J581" i="11"/>
  <c r="M580" i="11"/>
  <c r="N580" i="11" s="1"/>
  <c r="K580" i="11"/>
  <c r="J580" i="11"/>
  <c r="M579" i="11"/>
  <c r="K579" i="11"/>
  <c r="L579" i="11" s="1"/>
  <c r="J579" i="11"/>
  <c r="M578" i="11"/>
  <c r="N578" i="11" s="1"/>
  <c r="K578" i="11"/>
  <c r="L578" i="11" s="1"/>
  <c r="J578" i="11"/>
  <c r="M577" i="11"/>
  <c r="N577" i="11" s="1"/>
  <c r="K577" i="11"/>
  <c r="L577" i="11" s="1"/>
  <c r="J577" i="11"/>
  <c r="M576" i="11"/>
  <c r="K576" i="11"/>
  <c r="L576" i="11" s="1"/>
  <c r="J576" i="11"/>
  <c r="M575" i="11"/>
  <c r="K575" i="11"/>
  <c r="L575" i="11" s="1"/>
  <c r="J575" i="11"/>
  <c r="M574" i="11"/>
  <c r="N574" i="11" s="1"/>
  <c r="K574" i="11"/>
  <c r="L574" i="11" s="1"/>
  <c r="J574" i="11"/>
  <c r="M573" i="11"/>
  <c r="N573" i="11" s="1"/>
  <c r="K573" i="11"/>
  <c r="L573" i="11" s="1"/>
  <c r="J573" i="11"/>
  <c r="M572" i="11"/>
  <c r="N572" i="11" s="1"/>
  <c r="K572" i="11"/>
  <c r="L572" i="11" s="1"/>
  <c r="J572" i="11"/>
  <c r="M571" i="11"/>
  <c r="N571" i="11" s="1"/>
  <c r="K571" i="11"/>
  <c r="J571" i="11"/>
  <c r="M570" i="11"/>
  <c r="N570" i="11" s="1"/>
  <c r="K570" i="11"/>
  <c r="L570" i="11" s="1"/>
  <c r="J570" i="11"/>
  <c r="M569" i="11"/>
  <c r="N569" i="11" s="1"/>
  <c r="K569" i="11"/>
  <c r="L569" i="11" s="1"/>
  <c r="J569" i="11"/>
  <c r="M568" i="11"/>
  <c r="N568" i="11" s="1"/>
  <c r="K568" i="11"/>
  <c r="L568" i="11" s="1"/>
  <c r="J568" i="11"/>
  <c r="M567" i="11"/>
  <c r="K567" i="11"/>
  <c r="L567" i="11" s="1"/>
  <c r="J567" i="11"/>
  <c r="M566" i="11"/>
  <c r="N566" i="11" s="1"/>
  <c r="K566" i="11"/>
  <c r="J566" i="11"/>
  <c r="M565" i="11"/>
  <c r="N565" i="11" s="1"/>
  <c r="K565" i="11"/>
  <c r="J565" i="11"/>
  <c r="M564" i="11"/>
  <c r="N564" i="11" s="1"/>
  <c r="K564" i="11"/>
  <c r="J564" i="11"/>
  <c r="M563" i="11"/>
  <c r="N563" i="11" s="1"/>
  <c r="K563" i="11"/>
  <c r="J563" i="11"/>
  <c r="M562" i="11"/>
  <c r="N562" i="11" s="1"/>
  <c r="K562" i="11"/>
  <c r="L562" i="11" s="1"/>
  <c r="J562" i="11"/>
  <c r="M559" i="11"/>
  <c r="N559" i="11" s="1"/>
  <c r="K559" i="11"/>
  <c r="J559" i="11"/>
  <c r="M558" i="11"/>
  <c r="N558" i="11" s="1"/>
  <c r="K558" i="11"/>
  <c r="L558" i="11" s="1"/>
  <c r="J558" i="11"/>
  <c r="M557" i="11"/>
  <c r="K557" i="11"/>
  <c r="L557" i="11" s="1"/>
  <c r="J557" i="11"/>
  <c r="M555" i="11"/>
  <c r="N555" i="11" s="1"/>
  <c r="K555" i="11"/>
  <c r="L555" i="11" s="1"/>
  <c r="J555" i="11"/>
  <c r="M554" i="11"/>
  <c r="N554" i="11" s="1"/>
  <c r="K554" i="11"/>
  <c r="J554" i="11"/>
  <c r="M553" i="11"/>
  <c r="N553" i="11" s="1"/>
  <c r="K553" i="11"/>
  <c r="L553" i="11" s="1"/>
  <c r="J553" i="11"/>
  <c r="M552" i="11"/>
  <c r="N552" i="11" s="1"/>
  <c r="K552" i="11"/>
  <c r="J552" i="11"/>
  <c r="M551" i="11"/>
  <c r="K551" i="11"/>
  <c r="L551" i="11" s="1"/>
  <c r="J551" i="11"/>
  <c r="M550" i="11"/>
  <c r="N550" i="11" s="1"/>
  <c r="K550" i="11"/>
  <c r="L550" i="11" s="1"/>
  <c r="J550" i="11"/>
  <c r="M549" i="11"/>
  <c r="K549" i="11"/>
  <c r="L549" i="11" s="1"/>
  <c r="J549" i="11"/>
  <c r="M547" i="11"/>
  <c r="N547" i="11" s="1"/>
  <c r="K547" i="11"/>
  <c r="J547" i="11"/>
  <c r="M546" i="11"/>
  <c r="N546" i="11" s="1"/>
  <c r="K546" i="11"/>
  <c r="J546" i="11"/>
  <c r="M545" i="11"/>
  <c r="N545" i="11" s="1"/>
  <c r="K545" i="11"/>
  <c r="L545" i="11" s="1"/>
  <c r="J545" i="11"/>
  <c r="M544" i="11"/>
  <c r="N544" i="11" s="1"/>
  <c r="K544" i="11"/>
  <c r="J544" i="11"/>
  <c r="M543" i="11"/>
  <c r="N543" i="11" s="1"/>
  <c r="K543" i="11"/>
  <c r="L543" i="11" s="1"/>
  <c r="J543" i="11"/>
  <c r="M542" i="11"/>
  <c r="N542" i="11" s="1"/>
  <c r="K542" i="11"/>
  <c r="J542" i="11"/>
  <c r="M541" i="11"/>
  <c r="N541" i="11" s="1"/>
  <c r="K541" i="11"/>
  <c r="L541" i="11" s="1"/>
  <c r="J541" i="11"/>
  <c r="M540" i="11"/>
  <c r="N540" i="11" s="1"/>
  <c r="K540" i="11"/>
  <c r="L540" i="11" s="1"/>
  <c r="J540" i="11"/>
  <c r="M538" i="11"/>
  <c r="N538" i="11" s="1"/>
  <c r="K538" i="11"/>
  <c r="L538" i="11" s="1"/>
  <c r="J538" i="11"/>
  <c r="M537" i="11"/>
  <c r="N537" i="11" s="1"/>
  <c r="K537" i="11"/>
  <c r="J537" i="11"/>
  <c r="M536" i="11"/>
  <c r="N536" i="11" s="1"/>
  <c r="K536" i="11"/>
  <c r="J536" i="11"/>
  <c r="M535" i="11"/>
  <c r="N535" i="11" s="1"/>
  <c r="K535" i="11"/>
  <c r="J535" i="11"/>
  <c r="M534" i="11"/>
  <c r="K534" i="11"/>
  <c r="L534" i="11" s="1"/>
  <c r="J534" i="11"/>
  <c r="M533" i="11"/>
  <c r="N533" i="11" s="1"/>
  <c r="K533" i="11"/>
  <c r="L533" i="11" s="1"/>
  <c r="J533" i="11"/>
  <c r="M532" i="11"/>
  <c r="N532" i="11" s="1"/>
  <c r="K532" i="11"/>
  <c r="J532" i="11"/>
  <c r="M531" i="11"/>
  <c r="K531" i="11"/>
  <c r="L531" i="11" s="1"/>
  <c r="J531" i="11"/>
  <c r="M530" i="11"/>
  <c r="N530" i="11" s="1"/>
  <c r="K530" i="11"/>
  <c r="J530" i="11"/>
  <c r="M529" i="11"/>
  <c r="N529" i="11" s="1"/>
  <c r="K529" i="11"/>
  <c r="L529" i="11" s="1"/>
  <c r="J529" i="11"/>
  <c r="M528" i="11"/>
  <c r="K528" i="11"/>
  <c r="L528" i="11" s="1"/>
  <c r="J528" i="11"/>
  <c r="M527" i="11"/>
  <c r="N527" i="11" s="1"/>
  <c r="K527" i="11"/>
  <c r="L527" i="11" s="1"/>
  <c r="J527" i="11"/>
  <c r="M525" i="11"/>
  <c r="N525" i="11" s="1"/>
  <c r="K525" i="11"/>
  <c r="J525" i="11"/>
  <c r="M524" i="11"/>
  <c r="K524" i="11"/>
  <c r="L524" i="11" s="1"/>
  <c r="J524" i="11"/>
  <c r="M523" i="11"/>
  <c r="N523" i="11" s="1"/>
  <c r="K523" i="11"/>
  <c r="J523" i="11"/>
  <c r="M522" i="11"/>
  <c r="N522" i="11" s="1"/>
  <c r="K522" i="11"/>
  <c r="L522" i="11" s="1"/>
  <c r="J522" i="11"/>
  <c r="M521" i="11"/>
  <c r="N521" i="11" s="1"/>
  <c r="K521" i="11"/>
  <c r="J521" i="11"/>
  <c r="M520" i="11"/>
  <c r="N520" i="11" s="1"/>
  <c r="K520" i="11"/>
  <c r="L520" i="11" s="1"/>
  <c r="J520" i="11"/>
  <c r="M519" i="11"/>
  <c r="N519" i="11" s="1"/>
  <c r="K519" i="11"/>
  <c r="J519" i="11"/>
  <c r="M517" i="11"/>
  <c r="N517" i="11" s="1"/>
  <c r="K517" i="11"/>
  <c r="J517" i="11"/>
  <c r="M516" i="11"/>
  <c r="N516" i="11" s="1"/>
  <c r="K516" i="11"/>
  <c r="J516" i="11"/>
  <c r="M515" i="11"/>
  <c r="N515" i="11" s="1"/>
  <c r="K515" i="11"/>
  <c r="L515" i="11" s="1"/>
  <c r="J515" i="11"/>
  <c r="M514" i="11"/>
  <c r="N514" i="11" s="1"/>
  <c r="K514" i="11"/>
  <c r="J514" i="11"/>
  <c r="M513" i="11"/>
  <c r="N513" i="11" s="1"/>
  <c r="K513" i="11"/>
  <c r="J513" i="11"/>
  <c r="M512" i="11"/>
  <c r="K512" i="11"/>
  <c r="L512" i="11" s="1"/>
  <c r="J512" i="11"/>
  <c r="M511" i="11"/>
  <c r="N511" i="11" s="1"/>
  <c r="K511" i="11"/>
  <c r="J511" i="11"/>
  <c r="M510" i="11"/>
  <c r="N510" i="11" s="1"/>
  <c r="K510" i="11"/>
  <c r="L510" i="11" s="1"/>
  <c r="J510" i="11"/>
  <c r="M509" i="11"/>
  <c r="N509" i="11" s="1"/>
  <c r="K509" i="11"/>
  <c r="J509" i="11"/>
  <c r="M508" i="11"/>
  <c r="N508" i="11" s="1"/>
  <c r="K508" i="11"/>
  <c r="J508" i="11"/>
  <c r="M507" i="11"/>
  <c r="N507" i="11" s="1"/>
  <c r="K507" i="11"/>
  <c r="L507" i="11" s="1"/>
  <c r="J507" i="11"/>
  <c r="M506" i="11"/>
  <c r="N506" i="11" s="1"/>
  <c r="K506" i="11"/>
  <c r="L506" i="11" s="1"/>
  <c r="J506" i="11"/>
  <c r="M505" i="11"/>
  <c r="N505" i="11" s="1"/>
  <c r="K505" i="11"/>
  <c r="J505" i="11"/>
  <c r="M503" i="11"/>
  <c r="N503" i="11" s="1"/>
  <c r="K503" i="11"/>
  <c r="L503" i="11" s="1"/>
  <c r="J503" i="11"/>
  <c r="M502" i="11"/>
  <c r="N502" i="11" s="1"/>
  <c r="K502" i="11"/>
  <c r="J502" i="11"/>
  <c r="M501" i="11"/>
  <c r="N501" i="11" s="1"/>
  <c r="K501" i="11"/>
  <c r="J501" i="11"/>
  <c r="M500" i="11"/>
  <c r="N500" i="11" s="1"/>
  <c r="K500" i="11"/>
  <c r="L500" i="11" s="1"/>
  <c r="J500" i="11"/>
  <c r="M499" i="11"/>
  <c r="N499" i="11" s="1"/>
  <c r="K499" i="11"/>
  <c r="J499" i="11"/>
  <c r="M498" i="11"/>
  <c r="N498" i="11" s="1"/>
  <c r="K498" i="11"/>
  <c r="J498" i="11"/>
  <c r="M497" i="11"/>
  <c r="N497" i="11" s="1"/>
  <c r="K497" i="11"/>
  <c r="L497" i="11" s="1"/>
  <c r="J497" i="11"/>
  <c r="M496" i="11"/>
  <c r="N496" i="11" s="1"/>
  <c r="K496" i="11"/>
  <c r="L496" i="11" s="1"/>
  <c r="J496" i="11"/>
  <c r="M495" i="11"/>
  <c r="N495" i="11" s="1"/>
  <c r="K495" i="11"/>
  <c r="J495" i="11"/>
  <c r="M494" i="11"/>
  <c r="N494" i="11" s="1"/>
  <c r="K494" i="11"/>
  <c r="J494" i="11"/>
  <c r="M493" i="11"/>
  <c r="N493" i="11" s="1"/>
  <c r="K493" i="11"/>
  <c r="J493" i="11"/>
  <c r="M492" i="11"/>
  <c r="N492" i="11" s="1"/>
  <c r="K492" i="11"/>
  <c r="L492" i="11" s="1"/>
  <c r="J492" i="11"/>
  <c r="M491" i="11"/>
  <c r="N491" i="11" s="1"/>
  <c r="K491" i="11"/>
  <c r="J491" i="11"/>
  <c r="M490" i="11"/>
  <c r="N490" i="11" s="1"/>
  <c r="K490" i="11"/>
  <c r="J490" i="11"/>
  <c r="M489" i="11"/>
  <c r="N489" i="11" s="1"/>
  <c r="K489" i="11"/>
  <c r="L489" i="11" s="1"/>
  <c r="J489" i="11"/>
  <c r="M488" i="11"/>
  <c r="N488" i="11" s="1"/>
  <c r="K488" i="11"/>
  <c r="J488" i="11"/>
  <c r="M486" i="11"/>
  <c r="N486" i="11" s="1"/>
  <c r="K486" i="11"/>
  <c r="L486" i="11" s="1"/>
  <c r="J486" i="11"/>
  <c r="M485" i="11"/>
  <c r="N485" i="11" s="1"/>
  <c r="K485" i="11"/>
  <c r="L485" i="11" s="1"/>
  <c r="J485" i="11"/>
  <c r="M484" i="11"/>
  <c r="K484" i="11"/>
  <c r="L484" i="11" s="1"/>
  <c r="J484" i="11"/>
  <c r="M483" i="11"/>
  <c r="N483" i="11" s="1"/>
  <c r="K483" i="11"/>
  <c r="J483" i="11"/>
  <c r="M482" i="11"/>
  <c r="N482" i="11" s="1"/>
  <c r="K482" i="11"/>
  <c r="L482" i="11" s="1"/>
  <c r="J482" i="11"/>
  <c r="M481" i="11"/>
  <c r="K481" i="11"/>
  <c r="L481" i="11" s="1"/>
  <c r="J481" i="11"/>
  <c r="M478" i="11"/>
  <c r="N478" i="11" s="1"/>
  <c r="K478" i="11"/>
  <c r="J478" i="11"/>
  <c r="M477" i="11"/>
  <c r="N477" i="11" s="1"/>
  <c r="K477" i="11"/>
  <c r="J477" i="11"/>
  <c r="M476" i="11"/>
  <c r="N476" i="11" s="1"/>
  <c r="K476" i="11"/>
  <c r="L476" i="11" s="1"/>
  <c r="J476" i="11"/>
  <c r="M475" i="11"/>
  <c r="K475" i="11"/>
  <c r="L475" i="11" s="1"/>
  <c r="J475" i="11"/>
  <c r="M474" i="11"/>
  <c r="N474" i="11" s="1"/>
  <c r="K474" i="11"/>
  <c r="J474" i="11"/>
  <c r="M473" i="11"/>
  <c r="N473" i="11" s="1"/>
  <c r="K473" i="11"/>
  <c r="L473" i="11" s="1"/>
  <c r="J473" i="11"/>
  <c r="M472" i="11"/>
  <c r="N472" i="11" s="1"/>
  <c r="K472" i="11"/>
  <c r="L472" i="11" s="1"/>
  <c r="J472" i="11"/>
  <c r="M471" i="11"/>
  <c r="N471" i="11" s="1"/>
  <c r="K471" i="11"/>
  <c r="L471" i="11" s="1"/>
  <c r="J471" i="11"/>
  <c r="M470" i="11"/>
  <c r="N470" i="11" s="1"/>
  <c r="K470" i="11"/>
  <c r="J470" i="11"/>
  <c r="M469" i="11"/>
  <c r="N469" i="11" s="1"/>
  <c r="K469" i="11"/>
  <c r="L469" i="11" s="1"/>
  <c r="J469" i="11"/>
  <c r="M468" i="11"/>
  <c r="N468" i="11" s="1"/>
  <c r="K468" i="11"/>
  <c r="J468" i="11"/>
  <c r="M467" i="11"/>
  <c r="N467" i="11" s="1"/>
  <c r="K467" i="11"/>
  <c r="J467" i="11"/>
  <c r="M466" i="11"/>
  <c r="N466" i="11" s="1"/>
  <c r="K466" i="11"/>
  <c r="J466" i="11"/>
  <c r="M465" i="11"/>
  <c r="N465" i="11" s="1"/>
  <c r="K465" i="11"/>
  <c r="L465" i="11" s="1"/>
  <c r="J465" i="11"/>
  <c r="M463" i="11"/>
  <c r="N463" i="11" s="1"/>
  <c r="K463" i="11"/>
  <c r="L463" i="11" s="1"/>
  <c r="J463" i="11"/>
  <c r="M462" i="11"/>
  <c r="N462" i="11" s="1"/>
  <c r="K462" i="11"/>
  <c r="L462" i="11" s="1"/>
  <c r="J462" i="11"/>
  <c r="M461" i="11"/>
  <c r="K461" i="11"/>
  <c r="L461" i="11" s="1"/>
  <c r="J461" i="11"/>
  <c r="M460" i="11"/>
  <c r="N460" i="11" s="1"/>
  <c r="K460" i="11"/>
  <c r="J460" i="11"/>
  <c r="M459" i="11"/>
  <c r="N459" i="11" s="1"/>
  <c r="K459" i="11"/>
  <c r="L459" i="11" s="1"/>
  <c r="J459" i="11"/>
  <c r="M458" i="11"/>
  <c r="N458" i="11" s="1"/>
  <c r="K458" i="11"/>
  <c r="L458" i="11" s="1"/>
  <c r="J458" i="11"/>
  <c r="M457" i="11"/>
  <c r="N457" i="11" s="1"/>
  <c r="K457" i="11"/>
  <c r="L457" i="11" s="1"/>
  <c r="J457" i="11"/>
  <c r="M456" i="11"/>
  <c r="N456" i="11" s="1"/>
  <c r="K456" i="11"/>
  <c r="J456" i="11"/>
  <c r="M455" i="11"/>
  <c r="N455" i="11" s="1"/>
  <c r="K455" i="11"/>
  <c r="J455" i="11"/>
  <c r="M454" i="11"/>
  <c r="N454" i="11" s="1"/>
  <c r="K454" i="11"/>
  <c r="J454" i="11"/>
  <c r="M452" i="11"/>
  <c r="N452" i="11" s="1"/>
  <c r="K452" i="11"/>
  <c r="L452" i="11" s="1"/>
  <c r="J452" i="11"/>
  <c r="M451" i="11"/>
  <c r="N451" i="11" s="1"/>
  <c r="K451" i="11"/>
  <c r="L451" i="11" s="1"/>
  <c r="J451" i="11"/>
  <c r="M450" i="11"/>
  <c r="N450" i="11" s="1"/>
  <c r="K450" i="11"/>
  <c r="L450" i="11" s="1"/>
  <c r="J450" i="11"/>
  <c r="M449" i="11"/>
  <c r="N449" i="11" s="1"/>
  <c r="K449" i="11"/>
  <c r="J449" i="11"/>
  <c r="M448" i="11"/>
  <c r="K448" i="11"/>
  <c r="L448" i="11" s="1"/>
  <c r="J448" i="11"/>
  <c r="M447" i="11"/>
  <c r="N447" i="11" s="1"/>
  <c r="K447" i="11"/>
  <c r="J447" i="11"/>
  <c r="M446" i="11"/>
  <c r="N446" i="11" s="1"/>
  <c r="K446" i="11"/>
  <c r="J446" i="11"/>
  <c r="M445" i="11"/>
  <c r="N445" i="11" s="1"/>
  <c r="K445" i="11"/>
  <c r="J445" i="11"/>
  <c r="M444" i="11"/>
  <c r="N444" i="11" s="1"/>
  <c r="K444" i="11"/>
  <c r="J444" i="11"/>
  <c r="M443" i="11"/>
  <c r="N443" i="11" s="1"/>
  <c r="K443" i="11"/>
  <c r="J443" i="11"/>
  <c r="M442" i="11"/>
  <c r="N442" i="11" s="1"/>
  <c r="K442" i="11"/>
  <c r="J442" i="11"/>
  <c r="M441" i="11"/>
  <c r="K441" i="11"/>
  <c r="L441" i="11" s="1"/>
  <c r="J441" i="11"/>
  <c r="M440" i="11"/>
  <c r="N440" i="11" s="1"/>
  <c r="K440" i="11"/>
  <c r="J440" i="11"/>
  <c r="M439" i="11"/>
  <c r="N439" i="11" s="1"/>
  <c r="K439" i="11"/>
  <c r="J439" i="11"/>
  <c r="M438" i="11"/>
  <c r="K438" i="11"/>
  <c r="L438" i="11" s="1"/>
  <c r="J438" i="11"/>
  <c r="M437" i="11"/>
  <c r="N437" i="11" s="1"/>
  <c r="K437" i="11"/>
  <c r="J437" i="11"/>
  <c r="M436" i="11"/>
  <c r="K436" i="11"/>
  <c r="L436" i="11" s="1"/>
  <c r="J436" i="11"/>
  <c r="M435" i="11"/>
  <c r="N435" i="11" s="1"/>
  <c r="K435" i="11"/>
  <c r="J435" i="11"/>
  <c r="M434" i="11"/>
  <c r="N434" i="11" s="1"/>
  <c r="K434" i="11"/>
  <c r="L434" i="11" s="1"/>
  <c r="J434" i="11"/>
  <c r="M433" i="11"/>
  <c r="N433" i="11" s="1"/>
  <c r="K433" i="11"/>
  <c r="J433" i="11"/>
  <c r="M432" i="11"/>
  <c r="N432" i="11" s="1"/>
  <c r="K432" i="11"/>
  <c r="J432" i="11"/>
  <c r="M431" i="11"/>
  <c r="N431" i="11" s="1"/>
  <c r="K431" i="11"/>
  <c r="J431" i="11"/>
  <c r="M430" i="11"/>
  <c r="N430" i="11" s="1"/>
  <c r="K430" i="11"/>
  <c r="L430" i="11" s="1"/>
  <c r="J430" i="11"/>
  <c r="M428" i="11"/>
  <c r="N428" i="11" s="1"/>
  <c r="K428" i="11"/>
  <c r="J428" i="11"/>
  <c r="M427" i="11"/>
  <c r="K427" i="11"/>
  <c r="L427" i="11" s="1"/>
  <c r="J427" i="11"/>
  <c r="M426" i="11"/>
  <c r="N426" i="11" s="1"/>
  <c r="K426" i="11"/>
  <c r="J426" i="11"/>
  <c r="M425" i="11"/>
  <c r="N425" i="11" s="1"/>
  <c r="K425" i="11"/>
  <c r="L425" i="11" s="1"/>
  <c r="J425" i="11"/>
  <c r="M424" i="11"/>
  <c r="N424" i="11" s="1"/>
  <c r="K424" i="11"/>
  <c r="L424" i="11" s="1"/>
  <c r="J424" i="11"/>
  <c r="M423" i="11"/>
  <c r="K423" i="11"/>
  <c r="L423" i="11" s="1"/>
  <c r="J423" i="11"/>
  <c r="M422" i="11"/>
  <c r="K422" i="11"/>
  <c r="L422" i="11" s="1"/>
  <c r="J422" i="11"/>
  <c r="M421" i="11"/>
  <c r="K421" i="11"/>
  <c r="L421" i="11" s="1"/>
  <c r="J421" i="11"/>
  <c r="M420" i="11"/>
  <c r="N420" i="11" s="1"/>
  <c r="K420" i="11"/>
  <c r="J420" i="11"/>
  <c r="M419" i="11"/>
  <c r="N419" i="11" s="1"/>
  <c r="K419" i="11"/>
  <c r="J419" i="11"/>
  <c r="M418" i="11"/>
  <c r="N418" i="11" s="1"/>
  <c r="K418" i="11"/>
  <c r="L418" i="11" s="1"/>
  <c r="J418" i="11"/>
  <c r="M417" i="11"/>
  <c r="N417" i="11" s="1"/>
  <c r="K417" i="11"/>
  <c r="J417" i="11"/>
  <c r="M416" i="11"/>
  <c r="N416" i="11" s="1"/>
  <c r="K416" i="11"/>
  <c r="J416" i="11"/>
  <c r="M415" i="11"/>
  <c r="N415" i="11" s="1"/>
  <c r="K415" i="11"/>
  <c r="L415" i="11" s="1"/>
  <c r="J415" i="11"/>
  <c r="M414" i="11"/>
  <c r="N414" i="11" s="1"/>
  <c r="K414" i="11"/>
  <c r="L414" i="11" s="1"/>
  <c r="J414" i="11"/>
  <c r="M413" i="11"/>
  <c r="N413" i="11" s="1"/>
  <c r="K413" i="11"/>
  <c r="J413" i="11"/>
  <c r="M412" i="11"/>
  <c r="N412" i="11" s="1"/>
  <c r="K412" i="11"/>
  <c r="L412" i="11" s="1"/>
  <c r="J412" i="11"/>
  <c r="M410" i="11"/>
  <c r="N410" i="11" s="1"/>
  <c r="K410" i="11"/>
  <c r="L410" i="11" s="1"/>
  <c r="J410" i="11"/>
  <c r="M409" i="11"/>
  <c r="N409" i="11" s="1"/>
  <c r="K409" i="11"/>
  <c r="J409" i="11"/>
  <c r="M408" i="11"/>
  <c r="N408" i="11" s="1"/>
  <c r="K408" i="11"/>
  <c r="J408" i="11"/>
  <c r="M407" i="11"/>
  <c r="N407" i="11" s="1"/>
  <c r="K407" i="11"/>
  <c r="L407" i="11" s="1"/>
  <c r="J407" i="11"/>
  <c r="M406" i="11"/>
  <c r="N406" i="11" s="1"/>
  <c r="K406" i="11"/>
  <c r="J406" i="11"/>
  <c r="M405" i="11"/>
  <c r="N405" i="11" s="1"/>
  <c r="K405" i="11"/>
  <c r="J405" i="11"/>
  <c r="M404" i="11"/>
  <c r="N404" i="11" s="1"/>
  <c r="K404" i="11"/>
  <c r="J404" i="11"/>
  <c r="M403" i="11"/>
  <c r="N403" i="11" s="1"/>
  <c r="K403" i="11"/>
  <c r="L403" i="11" s="1"/>
  <c r="J403" i="11"/>
  <c r="M402" i="11"/>
  <c r="K402" i="11"/>
  <c r="L402" i="11" s="1"/>
  <c r="J402" i="11"/>
  <c r="M401" i="11"/>
  <c r="N401" i="11" s="1"/>
  <c r="K401" i="11"/>
  <c r="J401" i="11"/>
  <c r="M400" i="11"/>
  <c r="K400" i="11"/>
  <c r="L400" i="11" s="1"/>
  <c r="J400" i="11"/>
  <c r="M399" i="11"/>
  <c r="N399" i="11" s="1"/>
  <c r="K399" i="11"/>
  <c r="J399" i="11"/>
  <c r="M398" i="11"/>
  <c r="N398" i="11" s="1"/>
  <c r="K398" i="11"/>
  <c r="J398" i="11"/>
  <c r="M397" i="11"/>
  <c r="K397" i="11"/>
  <c r="L397" i="11" s="1"/>
  <c r="J397" i="11"/>
  <c r="M396" i="11"/>
  <c r="N396" i="11" s="1"/>
  <c r="K396" i="11"/>
  <c r="J396" i="11"/>
  <c r="M395" i="11"/>
  <c r="N395" i="11" s="1"/>
  <c r="K395" i="11"/>
  <c r="J395" i="11"/>
  <c r="M394" i="11"/>
  <c r="N394" i="11" s="1"/>
  <c r="K394" i="11"/>
  <c r="J394" i="11"/>
  <c r="M393" i="11"/>
  <c r="N393" i="11" s="1"/>
  <c r="K393" i="11"/>
  <c r="J393" i="11"/>
  <c r="M392" i="11"/>
  <c r="N392" i="11" s="1"/>
  <c r="K392" i="11"/>
  <c r="L392" i="11" s="1"/>
  <c r="J392" i="11"/>
  <c r="M391" i="11"/>
  <c r="N391" i="11" s="1"/>
  <c r="K391" i="11"/>
  <c r="J391" i="11"/>
  <c r="M390" i="11"/>
  <c r="K390" i="11"/>
  <c r="L390" i="11" s="1"/>
  <c r="J390" i="11"/>
  <c r="M389" i="11"/>
  <c r="N389" i="11" s="1"/>
  <c r="K389" i="11"/>
  <c r="L389" i="11" s="1"/>
  <c r="J389" i="11"/>
  <c r="M388" i="11"/>
  <c r="N388" i="11" s="1"/>
  <c r="K388" i="11"/>
  <c r="J388" i="11"/>
  <c r="M387" i="11"/>
  <c r="N387" i="11" s="1"/>
  <c r="K387" i="11"/>
  <c r="J387" i="11"/>
  <c r="M386" i="11"/>
  <c r="N386" i="11" s="1"/>
  <c r="K386" i="11"/>
  <c r="L386" i="11" s="1"/>
  <c r="J386" i="11"/>
  <c r="M385" i="11"/>
  <c r="N385" i="11" s="1"/>
  <c r="K385" i="11"/>
  <c r="J385" i="11"/>
  <c r="M384" i="11"/>
  <c r="N384" i="11" s="1"/>
  <c r="K384" i="11"/>
  <c r="L384" i="11" s="1"/>
  <c r="J384" i="11"/>
  <c r="M383" i="11"/>
  <c r="N383" i="11" s="1"/>
  <c r="K383" i="11"/>
  <c r="J383" i="11"/>
  <c r="M382" i="11"/>
  <c r="N382" i="11" s="1"/>
  <c r="K382" i="11"/>
  <c r="L382" i="11" s="1"/>
  <c r="J382" i="11"/>
  <c r="M381" i="11"/>
  <c r="N381" i="11" s="1"/>
  <c r="K381" i="11"/>
  <c r="L381" i="11" s="1"/>
  <c r="J381" i="11"/>
  <c r="M380" i="11"/>
  <c r="K380" i="11"/>
  <c r="L380" i="11" s="1"/>
  <c r="J380" i="11"/>
  <c r="M379" i="11"/>
  <c r="N379" i="11" s="1"/>
  <c r="K379" i="11"/>
  <c r="J379" i="11"/>
  <c r="M377" i="11"/>
  <c r="N377" i="11" s="1"/>
  <c r="K377" i="11"/>
  <c r="L377" i="11" s="1"/>
  <c r="J377" i="11"/>
  <c r="M376" i="11"/>
  <c r="N376" i="11" s="1"/>
  <c r="K376" i="11"/>
  <c r="J376" i="11"/>
  <c r="M375" i="11"/>
  <c r="N375" i="11" s="1"/>
  <c r="K375" i="11"/>
  <c r="J375" i="11"/>
  <c r="M374" i="11"/>
  <c r="N374" i="11" s="1"/>
  <c r="K374" i="11"/>
  <c r="J374" i="11"/>
  <c r="M373" i="11"/>
  <c r="K373" i="11"/>
  <c r="L373" i="11" s="1"/>
  <c r="J373" i="11"/>
  <c r="M372" i="11"/>
  <c r="N372" i="11" s="1"/>
  <c r="K372" i="11"/>
  <c r="J372" i="11"/>
  <c r="M371" i="11"/>
  <c r="K371" i="11"/>
  <c r="L371" i="11" s="1"/>
  <c r="J371" i="11"/>
  <c r="M370" i="11"/>
  <c r="N370" i="11" s="1"/>
  <c r="K370" i="11"/>
  <c r="J370" i="11"/>
  <c r="M369" i="11"/>
  <c r="N369" i="11" s="1"/>
  <c r="K369" i="11"/>
  <c r="J369" i="11"/>
  <c r="M368" i="11"/>
  <c r="N368" i="11" s="1"/>
  <c r="K368" i="11"/>
  <c r="L368" i="11" s="1"/>
  <c r="J368" i="11"/>
  <c r="M367" i="11"/>
  <c r="N367" i="11" s="1"/>
  <c r="K367" i="11"/>
  <c r="J367" i="11"/>
  <c r="M366" i="11"/>
  <c r="K366" i="11"/>
  <c r="L366" i="11" s="1"/>
  <c r="J366" i="11"/>
  <c r="M365" i="11"/>
  <c r="N365" i="11" s="1"/>
  <c r="K365" i="11"/>
  <c r="L365" i="11" s="1"/>
  <c r="J365" i="11"/>
  <c r="M364" i="11"/>
  <c r="N364" i="11" s="1"/>
  <c r="K364" i="11"/>
  <c r="L364" i="11" s="1"/>
  <c r="J364" i="11"/>
  <c r="M363" i="11"/>
  <c r="N363" i="11" s="1"/>
  <c r="K363" i="11"/>
  <c r="J363" i="11"/>
  <c r="M362" i="11"/>
  <c r="N362" i="11" s="1"/>
  <c r="K362" i="11"/>
  <c r="J362" i="11"/>
  <c r="M361" i="11"/>
  <c r="K361" i="11"/>
  <c r="L361" i="11" s="1"/>
  <c r="J361" i="11"/>
  <c r="M360" i="11"/>
  <c r="N360" i="11" s="1"/>
  <c r="K360" i="11"/>
  <c r="J360" i="11"/>
  <c r="M359" i="11"/>
  <c r="N359" i="11" s="1"/>
  <c r="K359" i="11"/>
  <c r="J359" i="11"/>
  <c r="M358" i="11"/>
  <c r="N358" i="11" s="1"/>
  <c r="K358" i="11"/>
  <c r="J358" i="11"/>
  <c r="M357" i="11"/>
  <c r="N357" i="11" s="1"/>
  <c r="K357" i="11"/>
  <c r="L357" i="11" s="1"/>
  <c r="J357" i="11"/>
  <c r="M356" i="11"/>
  <c r="N356" i="11" s="1"/>
  <c r="K356" i="11"/>
  <c r="J356" i="11"/>
  <c r="M355" i="11"/>
  <c r="K355" i="11"/>
  <c r="L355" i="11" s="1"/>
  <c r="J355" i="11"/>
  <c r="M354" i="11"/>
  <c r="N354" i="11" s="1"/>
  <c r="K354" i="11"/>
  <c r="L354" i="11" s="1"/>
  <c r="J354" i="11"/>
  <c r="M353" i="11"/>
  <c r="N353" i="11" s="1"/>
  <c r="K353" i="11"/>
  <c r="J353" i="11"/>
  <c r="M352" i="11"/>
  <c r="N352" i="11" s="1"/>
  <c r="K352" i="11"/>
  <c r="L352" i="11" s="1"/>
  <c r="J352" i="11"/>
  <c r="M351" i="11"/>
  <c r="N351" i="11" s="1"/>
  <c r="K351" i="11"/>
  <c r="J351" i="11"/>
  <c r="M350" i="11"/>
  <c r="N350" i="11" s="1"/>
  <c r="K350" i="11"/>
  <c r="L350" i="11" s="1"/>
  <c r="J350" i="11"/>
  <c r="M349" i="11"/>
  <c r="N349" i="11" s="1"/>
  <c r="K349" i="11"/>
  <c r="J349" i="11"/>
  <c r="M348" i="11"/>
  <c r="K348" i="11"/>
  <c r="L348" i="11" s="1"/>
  <c r="J348" i="11"/>
  <c r="M347" i="11"/>
  <c r="N347" i="11" s="1"/>
  <c r="K347" i="11"/>
  <c r="J347" i="11"/>
  <c r="M346" i="11"/>
  <c r="N346" i="11" s="1"/>
  <c r="K346" i="11"/>
  <c r="J346" i="11"/>
  <c r="M345" i="11"/>
  <c r="N345" i="11" s="1"/>
  <c r="K345" i="11"/>
  <c r="J345" i="11"/>
  <c r="M344" i="11"/>
  <c r="N344" i="11" s="1"/>
  <c r="K344" i="11"/>
  <c r="L344" i="11" s="1"/>
  <c r="J344" i="11"/>
  <c r="M343" i="11"/>
  <c r="N343" i="11" s="1"/>
  <c r="K343" i="11"/>
  <c r="L343" i="11" s="1"/>
  <c r="J343" i="11"/>
  <c r="M342" i="11"/>
  <c r="N342" i="11" s="1"/>
  <c r="K342" i="11"/>
  <c r="L342" i="11" s="1"/>
  <c r="J342" i="11"/>
  <c r="M341" i="11"/>
  <c r="N341" i="11" s="1"/>
  <c r="K341" i="11"/>
  <c r="J341" i="11"/>
  <c r="M340" i="11"/>
  <c r="N340" i="11" s="1"/>
  <c r="K340" i="11"/>
  <c r="L340" i="11" s="1"/>
  <c r="J340" i="11"/>
  <c r="M339" i="11"/>
  <c r="N339" i="11" s="1"/>
  <c r="K339" i="11"/>
  <c r="J339" i="11"/>
  <c r="M338" i="11"/>
  <c r="N338" i="11" s="1"/>
  <c r="K338" i="11"/>
  <c r="J338" i="11"/>
  <c r="M337" i="11"/>
  <c r="N337" i="11" s="1"/>
  <c r="K337" i="11"/>
  <c r="L337" i="11" s="1"/>
  <c r="J337" i="11"/>
  <c r="M336" i="11"/>
  <c r="N336" i="11" s="1"/>
  <c r="K336" i="11"/>
  <c r="J336" i="11"/>
  <c r="M335" i="11"/>
  <c r="N335" i="11" s="1"/>
  <c r="K335" i="11"/>
  <c r="J335" i="11"/>
  <c r="M334" i="11"/>
  <c r="K334" i="11"/>
  <c r="L334" i="11" s="1"/>
  <c r="J334" i="11"/>
  <c r="M333" i="11"/>
  <c r="N333" i="11" s="1"/>
  <c r="K333" i="11"/>
  <c r="L333" i="11" s="1"/>
  <c r="J333" i="11"/>
  <c r="M332" i="11"/>
  <c r="N332" i="11" s="1"/>
  <c r="K332" i="11"/>
  <c r="J332" i="11"/>
  <c r="M331" i="11"/>
  <c r="N331" i="11" s="1"/>
  <c r="K331" i="11"/>
  <c r="J331" i="11"/>
  <c r="M330" i="11"/>
  <c r="N330" i="11" s="1"/>
  <c r="K330" i="11"/>
  <c r="L330" i="11" s="1"/>
  <c r="J330" i="11"/>
  <c r="M329" i="11"/>
  <c r="N329" i="11" s="1"/>
  <c r="K329" i="11"/>
  <c r="J329" i="11"/>
  <c r="M328" i="11"/>
  <c r="K328" i="11"/>
  <c r="L328" i="11" s="1"/>
  <c r="J328" i="11"/>
  <c r="M327" i="11"/>
  <c r="N327" i="11" s="1"/>
  <c r="K327" i="11"/>
  <c r="L327" i="11" s="1"/>
  <c r="J327" i="11"/>
  <c r="M326" i="11"/>
  <c r="N326" i="11" s="1"/>
  <c r="K326" i="11"/>
  <c r="L326" i="11" s="1"/>
  <c r="J326" i="11"/>
  <c r="M325" i="11"/>
  <c r="N325" i="11" s="1"/>
  <c r="K325" i="11"/>
  <c r="L325" i="11" s="1"/>
  <c r="J325" i="11"/>
  <c r="M324" i="11"/>
  <c r="N324" i="11" s="1"/>
  <c r="K324" i="11"/>
  <c r="J324" i="11"/>
  <c r="M323" i="11"/>
  <c r="N323" i="11" s="1"/>
  <c r="K323" i="11"/>
  <c r="L323" i="11" s="1"/>
  <c r="J323" i="11"/>
  <c r="M322" i="11"/>
  <c r="N322" i="11" s="1"/>
  <c r="K322" i="11"/>
  <c r="L322" i="11" s="1"/>
  <c r="J322" i="11"/>
  <c r="M320" i="11"/>
  <c r="K320" i="11"/>
  <c r="L320" i="11" s="1"/>
  <c r="J320" i="11"/>
  <c r="M319" i="11"/>
  <c r="N319" i="11" s="1"/>
  <c r="K319" i="11"/>
  <c r="J319" i="11"/>
  <c r="M318" i="11"/>
  <c r="N318" i="11" s="1"/>
  <c r="K318" i="11"/>
  <c r="J318" i="11"/>
  <c r="M317" i="11"/>
  <c r="N317" i="11" s="1"/>
  <c r="K317" i="11"/>
  <c r="J317" i="11"/>
  <c r="M316" i="11"/>
  <c r="K316" i="11"/>
  <c r="L316" i="11" s="1"/>
  <c r="J316" i="11"/>
  <c r="M315" i="11"/>
  <c r="N315" i="11" s="1"/>
  <c r="K315" i="11"/>
  <c r="L315" i="11" s="1"/>
  <c r="J315" i="11"/>
  <c r="M314" i="11"/>
  <c r="N314" i="11" s="1"/>
  <c r="K314" i="11"/>
  <c r="L314" i="11" s="1"/>
  <c r="J314" i="11"/>
  <c r="M313" i="11"/>
  <c r="K313" i="11"/>
  <c r="L313" i="11" s="1"/>
  <c r="J313" i="11"/>
  <c r="M312" i="11"/>
  <c r="N312" i="11" s="1"/>
  <c r="K312" i="11"/>
  <c r="J312" i="11"/>
  <c r="M311" i="11"/>
  <c r="N311" i="11" s="1"/>
  <c r="K311" i="11"/>
  <c r="L311" i="11" s="1"/>
  <c r="J311" i="11"/>
  <c r="M310" i="11"/>
  <c r="N310" i="11" s="1"/>
  <c r="K310" i="11"/>
  <c r="L310" i="11" s="1"/>
  <c r="J310" i="11"/>
  <c r="M309" i="11"/>
  <c r="N309" i="11" s="1"/>
  <c r="K309" i="11"/>
  <c r="J309" i="11"/>
  <c r="M308" i="11"/>
  <c r="N308" i="11" s="1"/>
  <c r="K308" i="11"/>
  <c r="L308" i="11" s="1"/>
  <c r="J308" i="11"/>
  <c r="M307" i="11"/>
  <c r="N307" i="11" s="1"/>
  <c r="K307" i="11"/>
  <c r="J307" i="11"/>
  <c r="M306" i="11"/>
  <c r="N306" i="11" s="1"/>
  <c r="K306" i="11"/>
  <c r="J306" i="11"/>
  <c r="M305" i="11"/>
  <c r="N305" i="11" s="1"/>
  <c r="K305" i="11"/>
  <c r="J305" i="11"/>
  <c r="M304" i="11"/>
  <c r="N304" i="11" s="1"/>
  <c r="K304" i="11"/>
  <c r="J304" i="11"/>
  <c r="M303" i="11"/>
  <c r="N303" i="11" s="1"/>
  <c r="K303" i="11"/>
  <c r="L303" i="11" s="1"/>
  <c r="J303" i="11"/>
  <c r="M302" i="11"/>
  <c r="N302" i="11" s="1"/>
  <c r="K302" i="11"/>
  <c r="J302" i="11"/>
  <c r="M301" i="11"/>
  <c r="N301" i="11" s="1"/>
  <c r="K301" i="11"/>
  <c r="L301" i="11" s="1"/>
  <c r="J301" i="11"/>
  <c r="M300" i="11"/>
  <c r="N300" i="11" s="1"/>
  <c r="K300" i="11"/>
  <c r="J300" i="11"/>
  <c r="M299" i="11"/>
  <c r="N299" i="11" s="1"/>
  <c r="K299" i="11"/>
  <c r="J299" i="11"/>
  <c r="M298" i="11"/>
  <c r="N298" i="11" s="1"/>
  <c r="K298" i="11"/>
  <c r="J298" i="11"/>
  <c r="M297" i="11"/>
  <c r="N297" i="11" s="1"/>
  <c r="K297" i="11"/>
  <c r="J297" i="11"/>
  <c r="M296" i="11"/>
  <c r="N296" i="11" s="1"/>
  <c r="K296" i="11"/>
  <c r="L296" i="11" s="1"/>
  <c r="J296" i="11"/>
  <c r="M295" i="11"/>
  <c r="K295" i="11"/>
  <c r="L295" i="11" s="1"/>
  <c r="J295" i="11"/>
  <c r="M294" i="11"/>
  <c r="N294" i="11" s="1"/>
  <c r="K294" i="11"/>
  <c r="J294" i="11"/>
  <c r="M293" i="11"/>
  <c r="N293" i="11" s="1"/>
  <c r="K293" i="11"/>
  <c r="L293" i="11" s="1"/>
  <c r="J293" i="11"/>
  <c r="M292" i="11"/>
  <c r="N292" i="11" s="1"/>
  <c r="K292" i="11"/>
  <c r="L292" i="11" s="1"/>
  <c r="J292" i="11"/>
  <c r="M291" i="11"/>
  <c r="N291" i="11" s="1"/>
  <c r="K291" i="11"/>
  <c r="J291" i="11"/>
  <c r="M290" i="11"/>
  <c r="N290" i="11" s="1"/>
  <c r="K290" i="11"/>
  <c r="L290" i="11" s="1"/>
  <c r="J290" i="11"/>
  <c r="M289" i="11"/>
  <c r="N289" i="11" s="1"/>
  <c r="K289" i="11"/>
  <c r="J289" i="11"/>
  <c r="M288" i="11"/>
  <c r="K288" i="11"/>
  <c r="L288" i="11" s="1"/>
  <c r="J288" i="11"/>
  <c r="M287" i="11"/>
  <c r="N287" i="11" s="1"/>
  <c r="K287" i="11"/>
  <c r="L287" i="11" s="1"/>
  <c r="J287" i="11"/>
  <c r="M286" i="11"/>
  <c r="N286" i="11" s="1"/>
  <c r="K286" i="11"/>
  <c r="J286" i="11"/>
  <c r="M285" i="11"/>
  <c r="N285" i="11" s="1"/>
  <c r="K285" i="11"/>
  <c r="J285" i="11"/>
  <c r="M284" i="11"/>
  <c r="N284" i="11" s="1"/>
  <c r="K284" i="11"/>
  <c r="L284" i="11" s="1"/>
  <c r="J284" i="11"/>
  <c r="M283" i="11"/>
  <c r="N283" i="11" s="1"/>
  <c r="K283" i="11"/>
  <c r="J283" i="11"/>
  <c r="M282" i="11"/>
  <c r="N282" i="11" s="1"/>
  <c r="K282" i="11"/>
  <c r="J282" i="11"/>
  <c r="M281" i="11"/>
  <c r="N281" i="11" s="1"/>
  <c r="K281" i="11"/>
  <c r="L281" i="11" s="1"/>
  <c r="J281" i="11"/>
  <c r="M280" i="11"/>
  <c r="N280" i="11" s="1"/>
  <c r="K280" i="11"/>
  <c r="L280" i="11" s="1"/>
  <c r="J280" i="11"/>
  <c r="M279" i="11"/>
  <c r="N279" i="11" s="1"/>
  <c r="K279" i="11"/>
  <c r="J279" i="11"/>
  <c r="M278" i="11"/>
  <c r="N278" i="11" s="1"/>
  <c r="K278" i="11"/>
  <c r="J278" i="11"/>
  <c r="M277" i="11"/>
  <c r="N277" i="11" s="1"/>
  <c r="K277" i="11"/>
  <c r="J277" i="11"/>
  <c r="M276" i="11"/>
  <c r="N276" i="11" s="1"/>
  <c r="K276" i="11"/>
  <c r="L276" i="11" s="1"/>
  <c r="J276" i="11"/>
  <c r="M275" i="11"/>
  <c r="N275" i="11" s="1"/>
  <c r="K275" i="11"/>
  <c r="J275" i="11"/>
  <c r="M274" i="11"/>
  <c r="N274" i="11" s="1"/>
  <c r="K274" i="11"/>
  <c r="J274" i="11"/>
  <c r="M273" i="11"/>
  <c r="N273" i="11" s="1"/>
  <c r="K273" i="11"/>
  <c r="L273" i="11" s="1"/>
  <c r="J273" i="11"/>
  <c r="M272" i="11"/>
  <c r="N272" i="11" s="1"/>
  <c r="K272" i="11"/>
  <c r="J272" i="11"/>
  <c r="M271" i="11"/>
  <c r="N271" i="11" s="1"/>
  <c r="K271" i="11"/>
  <c r="J271" i="11"/>
  <c r="M270" i="11"/>
  <c r="N270" i="11" s="1"/>
  <c r="K270" i="11"/>
  <c r="L270" i="11" s="1"/>
  <c r="J270" i="11"/>
  <c r="M269" i="11"/>
  <c r="N269" i="11" s="1"/>
  <c r="K269" i="11"/>
  <c r="J269" i="11"/>
  <c r="M268" i="11"/>
  <c r="N268" i="11" s="1"/>
  <c r="K268" i="11"/>
  <c r="J268" i="11"/>
  <c r="M267" i="11"/>
  <c r="N267" i="11" s="1"/>
  <c r="K267" i="11"/>
  <c r="J267" i="11"/>
  <c r="M266" i="11"/>
  <c r="N266" i="11" s="1"/>
  <c r="K266" i="11"/>
  <c r="L266" i="11" s="1"/>
  <c r="J266" i="11"/>
  <c r="M265" i="11"/>
  <c r="N265" i="11" s="1"/>
  <c r="K265" i="11"/>
  <c r="J265" i="11"/>
  <c r="M264" i="11"/>
  <c r="N264" i="11" s="1"/>
  <c r="K264" i="11"/>
  <c r="L264" i="11" s="1"/>
  <c r="J264" i="11"/>
  <c r="M263" i="11"/>
  <c r="N263" i="11" s="1"/>
  <c r="K263" i="11"/>
  <c r="J263" i="11"/>
  <c r="M262" i="11"/>
  <c r="N262" i="11" s="1"/>
  <c r="K262" i="11"/>
  <c r="L262" i="11" s="1"/>
  <c r="J262" i="11"/>
  <c r="M261" i="11"/>
  <c r="N261" i="11" s="1"/>
  <c r="K261" i="11"/>
  <c r="J261" i="11"/>
  <c r="M260" i="11"/>
  <c r="N260" i="11" s="1"/>
  <c r="K260" i="11"/>
  <c r="J260" i="11"/>
  <c r="M259" i="11"/>
  <c r="N259" i="11" s="1"/>
  <c r="K259" i="11"/>
  <c r="J259" i="11"/>
  <c r="M258" i="11"/>
  <c r="N258" i="11" s="1"/>
  <c r="K258" i="11"/>
  <c r="L258" i="11" s="1"/>
  <c r="J258" i="11"/>
  <c r="M257" i="11"/>
  <c r="N257" i="11" s="1"/>
  <c r="K257" i="11"/>
  <c r="J257" i="11"/>
  <c r="M256" i="11"/>
  <c r="K256" i="11"/>
  <c r="L256" i="11" s="1"/>
  <c r="J256" i="11"/>
  <c r="M255" i="11"/>
  <c r="N255" i="11" s="1"/>
  <c r="K255" i="11"/>
  <c r="J255" i="11"/>
  <c r="M254" i="11"/>
  <c r="N254" i="11" s="1"/>
  <c r="K254" i="11"/>
  <c r="J254" i="11"/>
  <c r="M253" i="11"/>
  <c r="N253" i="11" s="1"/>
  <c r="K253" i="11"/>
  <c r="L253" i="11" s="1"/>
  <c r="J253" i="11"/>
  <c r="M252" i="11"/>
  <c r="N252" i="11" s="1"/>
  <c r="K252" i="11"/>
  <c r="J252" i="11"/>
  <c r="M251" i="11"/>
  <c r="N251" i="11" s="1"/>
  <c r="K251" i="11"/>
  <c r="J251" i="11"/>
  <c r="M250" i="11"/>
  <c r="N250" i="11" s="1"/>
  <c r="K250" i="11"/>
  <c r="L250" i="11" s="1"/>
  <c r="J250" i="11"/>
  <c r="M249" i="11"/>
  <c r="K249" i="11"/>
  <c r="L249" i="11" s="1"/>
  <c r="J249" i="11"/>
  <c r="M248" i="11"/>
  <c r="N248" i="11" s="1"/>
  <c r="K248" i="11"/>
  <c r="J248" i="11"/>
  <c r="M247" i="11"/>
  <c r="N247" i="11" s="1"/>
  <c r="K247" i="11"/>
  <c r="J247" i="11"/>
  <c r="M245" i="11"/>
  <c r="N245" i="11" s="1"/>
  <c r="K245" i="11"/>
  <c r="J245" i="11"/>
  <c r="M244" i="11"/>
  <c r="N244" i="11" s="1"/>
  <c r="K244" i="11"/>
  <c r="L244" i="11" s="1"/>
  <c r="J244" i="11"/>
  <c r="M243" i="11"/>
  <c r="N243" i="11" s="1"/>
  <c r="K243" i="11"/>
  <c r="J243" i="11"/>
  <c r="M242" i="11"/>
  <c r="N242" i="11" s="1"/>
  <c r="K242" i="11"/>
  <c r="J242" i="11"/>
  <c r="M241" i="11"/>
  <c r="N241" i="11" s="1"/>
  <c r="K241" i="11"/>
  <c r="J241" i="11"/>
  <c r="M240" i="11"/>
  <c r="N240" i="11" s="1"/>
  <c r="K240" i="11"/>
  <c r="J240" i="11"/>
  <c r="M239" i="11"/>
  <c r="N239" i="11" s="1"/>
  <c r="K239" i="11"/>
  <c r="L239" i="11" s="1"/>
  <c r="J239" i="11"/>
  <c r="M238" i="11"/>
  <c r="N238" i="11" s="1"/>
  <c r="K238" i="11"/>
  <c r="L238" i="11" s="1"/>
  <c r="J238" i="11"/>
  <c r="M237" i="11"/>
  <c r="N237" i="11" s="1"/>
  <c r="K237" i="11"/>
  <c r="J237" i="11"/>
  <c r="M236" i="11"/>
  <c r="N236" i="11" s="1"/>
  <c r="K236" i="11"/>
  <c r="L236" i="11" s="1"/>
  <c r="J236" i="11"/>
  <c r="M235" i="11"/>
  <c r="N235" i="11" s="1"/>
  <c r="K235" i="11"/>
  <c r="J235" i="11"/>
  <c r="M234" i="11"/>
  <c r="N234" i="11" s="1"/>
  <c r="K234" i="11"/>
  <c r="J234" i="11"/>
  <c r="M233" i="11"/>
  <c r="N233" i="11" s="1"/>
  <c r="K233" i="11"/>
  <c r="J233" i="11"/>
  <c r="M232" i="11"/>
  <c r="N232" i="11" s="1"/>
  <c r="K232" i="11"/>
  <c r="J232" i="11"/>
  <c r="M231" i="11"/>
  <c r="N231" i="11" s="1"/>
  <c r="K231" i="11"/>
  <c r="J231" i="11"/>
  <c r="M230" i="11"/>
  <c r="N230" i="11" s="1"/>
  <c r="K230" i="11"/>
  <c r="L230" i="11" s="1"/>
  <c r="J230" i="11"/>
  <c r="M229" i="11"/>
  <c r="K229" i="11"/>
  <c r="L229" i="11" s="1"/>
  <c r="J229" i="11"/>
  <c r="M228" i="11"/>
  <c r="N228" i="11" s="1"/>
  <c r="K228" i="11"/>
  <c r="L228" i="11" s="1"/>
  <c r="J228" i="11"/>
  <c r="M227" i="11"/>
  <c r="K227" i="11"/>
  <c r="L227" i="11" s="1"/>
  <c r="J227" i="11"/>
  <c r="M226" i="11"/>
  <c r="K226" i="11"/>
  <c r="L226" i="11" s="1"/>
  <c r="J226" i="11"/>
  <c r="M225" i="11"/>
  <c r="K225" i="11"/>
  <c r="L225" i="11" s="1"/>
  <c r="J225" i="11"/>
  <c r="M224" i="11"/>
  <c r="N224" i="11" s="1"/>
  <c r="K224" i="11"/>
  <c r="J224" i="11"/>
  <c r="M223" i="11"/>
  <c r="K223" i="11"/>
  <c r="L223" i="11" s="1"/>
  <c r="J223" i="11"/>
  <c r="M222" i="11"/>
  <c r="N222" i="11" s="1"/>
  <c r="K222" i="11"/>
  <c r="J222" i="11"/>
  <c r="M221" i="11"/>
  <c r="N221" i="11" s="1"/>
  <c r="K221" i="11"/>
  <c r="J221" i="11"/>
  <c r="M220" i="11"/>
  <c r="N220" i="11" s="1"/>
  <c r="K220" i="11"/>
  <c r="J220" i="11"/>
  <c r="M219" i="11"/>
  <c r="N219" i="11" s="1"/>
  <c r="K219" i="11"/>
  <c r="J219" i="11"/>
  <c r="M218" i="11"/>
  <c r="N218" i="11" s="1"/>
  <c r="K218" i="11"/>
  <c r="J218" i="11"/>
  <c r="M217" i="11"/>
  <c r="N217" i="11" s="1"/>
  <c r="K217" i="11"/>
  <c r="L217" i="11" s="1"/>
  <c r="J217" i="11"/>
  <c r="M216" i="11"/>
  <c r="N216" i="11" s="1"/>
  <c r="K216" i="11"/>
  <c r="L216" i="11" s="1"/>
  <c r="J216" i="11"/>
  <c r="M215" i="11"/>
  <c r="N215" i="11" s="1"/>
  <c r="K215" i="11"/>
  <c r="J215" i="11"/>
  <c r="M214" i="11"/>
  <c r="N214" i="11" s="1"/>
  <c r="K214" i="11"/>
  <c r="L214" i="11" s="1"/>
  <c r="J214" i="11"/>
  <c r="M213" i="11"/>
  <c r="N213" i="11" s="1"/>
  <c r="K213" i="11"/>
  <c r="J213" i="11"/>
  <c r="M212" i="11"/>
  <c r="N212" i="11" s="1"/>
  <c r="K212" i="11"/>
  <c r="L212" i="11" s="1"/>
  <c r="J212" i="11"/>
  <c r="M211" i="11"/>
  <c r="N211" i="11" s="1"/>
  <c r="K211" i="11"/>
  <c r="J211" i="11"/>
  <c r="M210" i="11"/>
  <c r="N210" i="11" s="1"/>
  <c r="K210" i="11"/>
  <c r="L210" i="11" s="1"/>
  <c r="J210" i="11"/>
  <c r="M209" i="11"/>
  <c r="N209" i="11" s="1"/>
  <c r="K209" i="11"/>
  <c r="L209" i="11" s="1"/>
  <c r="J209" i="11"/>
  <c r="M208" i="11"/>
  <c r="N208" i="11" s="1"/>
  <c r="K208" i="11"/>
  <c r="J208" i="11"/>
  <c r="M207" i="11"/>
  <c r="N207" i="11" s="1"/>
  <c r="K207" i="11"/>
  <c r="J207" i="11"/>
  <c r="M206" i="11"/>
  <c r="N206" i="11" s="1"/>
  <c r="K206" i="11"/>
  <c r="J206" i="11"/>
  <c r="M205" i="11"/>
  <c r="N205" i="11" s="1"/>
  <c r="K205" i="11"/>
  <c r="J205" i="11"/>
  <c r="M204" i="11"/>
  <c r="N204" i="11" s="1"/>
  <c r="K204" i="11"/>
  <c r="J204" i="11"/>
  <c r="M203" i="11"/>
  <c r="K203" i="11"/>
  <c r="L203" i="11" s="1"/>
  <c r="J203" i="11"/>
  <c r="M202" i="11"/>
  <c r="N202" i="11" s="1"/>
  <c r="K202" i="11"/>
  <c r="L202" i="11" s="1"/>
  <c r="J202" i="11"/>
  <c r="M201" i="11"/>
  <c r="N201" i="11" s="1"/>
  <c r="K201" i="11"/>
  <c r="J201" i="11"/>
  <c r="M199" i="11"/>
  <c r="N199" i="11" s="1"/>
  <c r="K199" i="11"/>
  <c r="L199" i="11" s="1"/>
  <c r="J199" i="11"/>
  <c r="M198" i="11"/>
  <c r="N198" i="11" s="1"/>
  <c r="K198" i="11"/>
  <c r="L198" i="11" s="1"/>
  <c r="J198" i="11"/>
  <c r="M197" i="11"/>
  <c r="N197" i="11" s="1"/>
  <c r="K197" i="11"/>
  <c r="J197" i="11"/>
  <c r="M196" i="11"/>
  <c r="N196" i="11" s="1"/>
  <c r="K196" i="11"/>
  <c r="J196" i="11"/>
  <c r="M195" i="11"/>
  <c r="N195" i="11" s="1"/>
  <c r="K195" i="11"/>
  <c r="L195" i="11" s="1"/>
  <c r="J195" i="11"/>
  <c r="M194" i="11"/>
  <c r="N194" i="11" s="1"/>
  <c r="K194" i="11"/>
  <c r="J194" i="11"/>
  <c r="M193" i="11"/>
  <c r="N193" i="11" s="1"/>
  <c r="K193" i="11"/>
  <c r="J193" i="11"/>
  <c r="M192" i="11"/>
  <c r="N192" i="11" s="1"/>
  <c r="K192" i="11"/>
  <c r="L192" i="11" s="1"/>
  <c r="J192" i="11"/>
  <c r="M191" i="11"/>
  <c r="N191" i="11" s="1"/>
  <c r="K191" i="11"/>
  <c r="J191" i="11"/>
  <c r="M190" i="11"/>
  <c r="N190" i="11" s="1"/>
  <c r="K190" i="11"/>
  <c r="L190" i="11" s="1"/>
  <c r="J190" i="11"/>
  <c r="M189" i="11"/>
  <c r="N189" i="11" s="1"/>
  <c r="K189" i="11"/>
  <c r="J189" i="11"/>
  <c r="M188" i="11"/>
  <c r="N188" i="11" s="1"/>
  <c r="K188" i="11"/>
  <c r="L188" i="11" s="1"/>
  <c r="J188" i="11"/>
  <c r="M187" i="11"/>
  <c r="N187" i="11" s="1"/>
  <c r="K187" i="11"/>
  <c r="J187" i="11"/>
  <c r="M186" i="11"/>
  <c r="N186" i="11" s="1"/>
  <c r="K186" i="11"/>
  <c r="J186" i="11"/>
  <c r="M185" i="11"/>
  <c r="N185" i="11" s="1"/>
  <c r="K185" i="11"/>
  <c r="J185" i="11"/>
  <c r="M184" i="11"/>
  <c r="N184" i="11" s="1"/>
  <c r="K184" i="11"/>
  <c r="L184" i="11" s="1"/>
  <c r="J184" i="11"/>
  <c r="M183" i="11"/>
  <c r="N183" i="11" s="1"/>
  <c r="K183" i="11"/>
  <c r="J183" i="11"/>
  <c r="M182" i="11"/>
  <c r="N182" i="11" s="1"/>
  <c r="K182" i="11"/>
  <c r="J182" i="11"/>
  <c r="M181" i="11"/>
  <c r="N181" i="11" s="1"/>
  <c r="K181" i="11"/>
  <c r="J181" i="11"/>
  <c r="M180" i="11"/>
  <c r="N180" i="11" s="1"/>
  <c r="K180" i="11"/>
  <c r="L180" i="11" s="1"/>
  <c r="J180" i="11"/>
  <c r="M179" i="11"/>
  <c r="N179" i="11" s="1"/>
  <c r="K179" i="11"/>
  <c r="L179" i="11" s="1"/>
  <c r="J179" i="11"/>
  <c r="M178" i="11"/>
  <c r="N178" i="11" s="1"/>
  <c r="K178" i="11"/>
  <c r="J178" i="11"/>
  <c r="M177" i="11"/>
  <c r="K177" i="11"/>
  <c r="L177" i="11" s="1"/>
  <c r="J177" i="11"/>
  <c r="M176" i="11"/>
  <c r="N176" i="11" s="1"/>
  <c r="K176" i="11"/>
  <c r="J176" i="11"/>
  <c r="M175" i="11"/>
  <c r="N175" i="11" s="1"/>
  <c r="K175" i="11"/>
  <c r="J175" i="11"/>
  <c r="M174" i="11"/>
  <c r="K174" i="11"/>
  <c r="L174" i="11" s="1"/>
  <c r="J174" i="11"/>
  <c r="M173" i="11"/>
  <c r="N173" i="11" s="1"/>
  <c r="K173" i="11"/>
  <c r="J173" i="11"/>
  <c r="M172" i="11"/>
  <c r="N172" i="11" s="1"/>
  <c r="K172" i="11"/>
  <c r="J172" i="11"/>
  <c r="M171" i="11"/>
  <c r="N171" i="11" s="1"/>
  <c r="K171" i="11"/>
  <c r="J171" i="11"/>
  <c r="M170" i="11"/>
  <c r="N170" i="11" s="1"/>
  <c r="K170" i="11"/>
  <c r="J170" i="11"/>
  <c r="M169" i="11"/>
  <c r="N169" i="11" s="1"/>
  <c r="K169" i="11"/>
  <c r="J169" i="11"/>
  <c r="M168" i="11"/>
  <c r="N168" i="11" s="1"/>
  <c r="K168" i="11"/>
  <c r="L168" i="11" s="1"/>
  <c r="J168" i="11"/>
  <c r="M167" i="11"/>
  <c r="K167" i="11"/>
  <c r="L167" i="11" s="1"/>
  <c r="J167" i="11"/>
  <c r="M166" i="11"/>
  <c r="N166" i="11" s="1"/>
  <c r="K166" i="11"/>
  <c r="J166" i="11"/>
  <c r="M165" i="11"/>
  <c r="N165" i="11" s="1"/>
  <c r="K165" i="11"/>
  <c r="L165" i="11" s="1"/>
  <c r="J165" i="11"/>
  <c r="M164" i="11"/>
  <c r="N164" i="11" s="1"/>
  <c r="K164" i="11"/>
  <c r="J164" i="11"/>
  <c r="M163" i="11"/>
  <c r="N163" i="11" s="1"/>
  <c r="K163" i="11"/>
  <c r="J163" i="11"/>
  <c r="M162" i="11"/>
  <c r="N162" i="11" s="1"/>
  <c r="K162" i="11"/>
  <c r="L162" i="11" s="1"/>
  <c r="J162" i="11"/>
  <c r="M161" i="11"/>
  <c r="N161" i="11" s="1"/>
  <c r="K161" i="11"/>
  <c r="L161" i="11" s="1"/>
  <c r="J161" i="11"/>
  <c r="M160" i="11"/>
  <c r="N160" i="11" s="1"/>
  <c r="K160" i="11"/>
  <c r="L160" i="11" s="1"/>
  <c r="J160" i="11"/>
  <c r="M159" i="11"/>
  <c r="K159" i="11"/>
  <c r="L159" i="11" s="1"/>
  <c r="J159" i="11"/>
  <c r="M158" i="11"/>
  <c r="N158" i="11" s="1"/>
  <c r="K158" i="11"/>
  <c r="L158" i="11" s="1"/>
  <c r="J158" i="11"/>
  <c r="M157" i="11"/>
  <c r="N157" i="11" s="1"/>
  <c r="K157" i="11"/>
  <c r="L157" i="11" s="1"/>
  <c r="J157" i="11"/>
  <c r="M156" i="11"/>
  <c r="N156" i="11" s="1"/>
  <c r="K156" i="11"/>
  <c r="J156" i="11"/>
  <c r="M155" i="11"/>
  <c r="N155" i="11" s="1"/>
  <c r="K155" i="11"/>
  <c r="L155" i="11" s="1"/>
  <c r="J155" i="11"/>
  <c r="M154" i="11"/>
  <c r="N154" i="11" s="1"/>
  <c r="K154" i="11"/>
  <c r="J154" i="11"/>
  <c r="M153" i="11"/>
  <c r="N153" i="11" s="1"/>
  <c r="K153" i="11"/>
  <c r="L153" i="11" s="1"/>
  <c r="J153" i="11"/>
  <c r="M152" i="11"/>
  <c r="K152" i="11"/>
  <c r="L152" i="11" s="1"/>
  <c r="J152" i="11"/>
  <c r="M151" i="11"/>
  <c r="N151" i="11" s="1"/>
  <c r="K151" i="11"/>
  <c r="J151" i="11"/>
  <c r="M150" i="11"/>
  <c r="N150" i="11" s="1"/>
  <c r="K150" i="11"/>
  <c r="J150" i="11"/>
  <c r="M149" i="11"/>
  <c r="N149" i="11" s="1"/>
  <c r="K149" i="11"/>
  <c r="L149" i="11" s="1"/>
  <c r="J149" i="11"/>
  <c r="M148" i="11"/>
  <c r="K148" i="11"/>
  <c r="L148" i="11" s="1"/>
  <c r="J148" i="11"/>
  <c r="M147" i="11"/>
  <c r="N147" i="11" s="1"/>
  <c r="K147" i="11"/>
  <c r="J147" i="11"/>
  <c r="M146" i="11"/>
  <c r="N146" i="11" s="1"/>
  <c r="K146" i="11"/>
  <c r="L146" i="11" s="1"/>
  <c r="J146" i="11"/>
  <c r="M145" i="11"/>
  <c r="N145" i="11" s="1"/>
  <c r="K145" i="11"/>
  <c r="J145" i="11"/>
  <c r="M144" i="11"/>
  <c r="N144" i="11" s="1"/>
  <c r="K144" i="11"/>
  <c r="L144" i="11" s="1"/>
  <c r="J144" i="11"/>
  <c r="M143" i="11"/>
  <c r="N143" i="11" s="1"/>
  <c r="K143" i="11"/>
  <c r="J143" i="11"/>
  <c r="M142" i="11"/>
  <c r="N142" i="11" s="1"/>
  <c r="K142" i="11"/>
  <c r="J142" i="11"/>
  <c r="M141" i="11"/>
  <c r="N141" i="11" s="1"/>
  <c r="K141" i="11"/>
  <c r="L141" i="11" s="1"/>
  <c r="J141" i="11"/>
  <c r="M138" i="11"/>
  <c r="N138" i="11" s="1"/>
  <c r="K138" i="11"/>
  <c r="L138" i="11" s="1"/>
  <c r="J138" i="11"/>
  <c r="M137" i="11"/>
  <c r="K137" i="11"/>
  <c r="L137" i="11" s="1"/>
  <c r="J137" i="11"/>
  <c r="M136" i="11"/>
  <c r="N136" i="11" s="1"/>
  <c r="K136" i="11"/>
  <c r="J136" i="11"/>
  <c r="M135" i="11"/>
  <c r="N135" i="11" s="1"/>
  <c r="K135" i="11"/>
  <c r="J135" i="11"/>
  <c r="M133" i="11"/>
  <c r="N133" i="11" s="1"/>
  <c r="K133" i="11"/>
  <c r="J133" i="11"/>
  <c r="M132" i="11"/>
  <c r="N132" i="11" s="1"/>
  <c r="K132" i="11"/>
  <c r="J132" i="11"/>
  <c r="M131" i="11"/>
  <c r="N131" i="11" s="1"/>
  <c r="K131" i="11"/>
  <c r="J131" i="11"/>
  <c r="M130" i="11"/>
  <c r="N130" i="11" s="1"/>
  <c r="K130" i="11"/>
  <c r="L130" i="11" s="1"/>
  <c r="J130" i="11"/>
  <c r="M129" i="11"/>
  <c r="N129" i="11" s="1"/>
  <c r="K129" i="11"/>
  <c r="J129" i="11"/>
  <c r="M128" i="11"/>
  <c r="K128" i="11"/>
  <c r="L128" i="11" s="1"/>
  <c r="J128" i="11"/>
  <c r="M126" i="11"/>
  <c r="N126" i="11" s="1"/>
  <c r="K126" i="11"/>
  <c r="L126" i="11" s="1"/>
  <c r="J126" i="11"/>
  <c r="M125" i="11"/>
  <c r="N125" i="11" s="1"/>
  <c r="K125" i="11"/>
  <c r="J125" i="11"/>
  <c r="M124" i="11"/>
  <c r="N124" i="11" s="1"/>
  <c r="K124" i="11"/>
  <c r="J124" i="11"/>
  <c r="M123" i="11"/>
  <c r="K123" i="11"/>
  <c r="L123" i="11" s="1"/>
  <c r="J123" i="11"/>
  <c r="M122" i="11"/>
  <c r="K122" i="11"/>
  <c r="L122" i="11" s="1"/>
  <c r="J122" i="11"/>
  <c r="M121" i="11"/>
  <c r="N121" i="11" s="1"/>
  <c r="K121" i="11"/>
  <c r="J121" i="11"/>
  <c r="M120" i="11"/>
  <c r="N120" i="11" s="1"/>
  <c r="K120" i="11"/>
  <c r="L120" i="11" s="1"/>
  <c r="J120" i="11"/>
  <c r="M119" i="11"/>
  <c r="K119" i="11"/>
  <c r="L119" i="11" s="1"/>
  <c r="J119" i="11"/>
  <c r="M118" i="11"/>
  <c r="N118" i="11" s="1"/>
  <c r="K118" i="11"/>
  <c r="L118" i="11" s="1"/>
  <c r="J118" i="11"/>
  <c r="M117" i="11"/>
  <c r="N117" i="11" s="1"/>
  <c r="K117" i="11"/>
  <c r="J117" i="11"/>
  <c r="M116" i="11"/>
  <c r="N116" i="11" s="1"/>
  <c r="K116" i="11"/>
  <c r="L116" i="11" s="1"/>
  <c r="J116" i="11"/>
  <c r="M115" i="11"/>
  <c r="N115" i="11" s="1"/>
  <c r="K115" i="11"/>
  <c r="L115" i="11" s="1"/>
  <c r="J115" i="11"/>
  <c r="M114" i="11"/>
  <c r="N114" i="11" s="1"/>
  <c r="K114" i="11"/>
  <c r="J114" i="11"/>
  <c r="M113" i="11"/>
  <c r="N113" i="11" s="1"/>
  <c r="K113" i="11"/>
  <c r="J113" i="11"/>
  <c r="M111" i="11"/>
  <c r="K111" i="11"/>
  <c r="L111" i="11" s="1"/>
  <c r="J111" i="11"/>
  <c r="M110" i="11"/>
  <c r="N110" i="11" s="1"/>
  <c r="K110" i="11"/>
  <c r="L110" i="11" s="1"/>
  <c r="J110" i="11"/>
  <c r="M109" i="11"/>
  <c r="N109" i="11" s="1"/>
  <c r="K109" i="11"/>
  <c r="J109" i="11"/>
  <c r="M108" i="11"/>
  <c r="K108" i="11"/>
  <c r="L108" i="11" s="1"/>
  <c r="J108" i="11"/>
  <c r="M107" i="11"/>
  <c r="N107" i="11" s="1"/>
  <c r="K107" i="11"/>
  <c r="L107" i="11" s="1"/>
  <c r="J107" i="11"/>
  <c r="M106" i="11"/>
  <c r="N106" i="11" s="1"/>
  <c r="K106" i="11"/>
  <c r="J106" i="11"/>
  <c r="M105" i="11"/>
  <c r="N105" i="11" s="1"/>
  <c r="K105" i="11"/>
  <c r="L105" i="11" s="1"/>
  <c r="J105" i="11"/>
  <c r="M104" i="11"/>
  <c r="N104" i="11" s="1"/>
  <c r="K104" i="11"/>
  <c r="J104" i="11"/>
  <c r="M103" i="11"/>
  <c r="N103" i="11" s="1"/>
  <c r="K103" i="11"/>
  <c r="J103" i="11"/>
  <c r="M102" i="11"/>
  <c r="N102" i="11" s="1"/>
  <c r="K102" i="11"/>
  <c r="L102" i="11" s="1"/>
  <c r="J102" i="11"/>
  <c r="M101" i="11"/>
  <c r="N101" i="11" s="1"/>
  <c r="K101" i="11"/>
  <c r="J101" i="11"/>
  <c r="M100" i="11"/>
  <c r="N100" i="11" s="1"/>
  <c r="K100" i="11"/>
  <c r="L100" i="11" s="1"/>
  <c r="J100" i="11"/>
  <c r="M99" i="11"/>
  <c r="N99" i="11" s="1"/>
  <c r="K99" i="11"/>
  <c r="J99" i="11"/>
  <c r="M96" i="11"/>
  <c r="N96" i="11" s="1"/>
  <c r="K96" i="11"/>
  <c r="J96" i="11"/>
  <c r="M95" i="11"/>
  <c r="K95" i="11"/>
  <c r="L95" i="11" s="1"/>
  <c r="J95" i="11"/>
  <c r="M94" i="11"/>
  <c r="N94" i="11" s="1"/>
  <c r="K94" i="11"/>
  <c r="L94" i="11" s="1"/>
  <c r="J94" i="11"/>
  <c r="M93" i="11"/>
  <c r="N93" i="11" s="1"/>
  <c r="K93" i="11"/>
  <c r="L93" i="11" s="1"/>
  <c r="J93" i="11"/>
  <c r="M92" i="11"/>
  <c r="K92" i="11"/>
  <c r="L92" i="11" s="1"/>
  <c r="J92" i="11"/>
  <c r="M90" i="11"/>
  <c r="N90" i="11" s="1"/>
  <c r="K90" i="11"/>
  <c r="L90" i="11" s="1"/>
  <c r="J90" i="11"/>
  <c r="M89" i="11"/>
  <c r="N89" i="11" s="1"/>
  <c r="K89" i="11"/>
  <c r="J89" i="11"/>
  <c r="M88" i="11"/>
  <c r="N88" i="11" s="1"/>
  <c r="K88" i="11"/>
  <c r="J88" i="11"/>
  <c r="M87" i="11"/>
  <c r="N87" i="11" s="1"/>
  <c r="K87" i="11"/>
  <c r="L87" i="11" s="1"/>
  <c r="J87" i="11"/>
  <c r="M86" i="11"/>
  <c r="K86" i="11"/>
  <c r="L86" i="11" s="1"/>
  <c r="J86" i="11"/>
  <c r="M85" i="11"/>
  <c r="N85" i="11" s="1"/>
  <c r="K85" i="11"/>
  <c r="L85" i="11" s="1"/>
  <c r="J85" i="11"/>
  <c r="M84" i="11"/>
  <c r="N84" i="11" s="1"/>
  <c r="K84" i="11"/>
  <c r="J84" i="11"/>
  <c r="M83" i="11"/>
  <c r="K83" i="11"/>
  <c r="L83" i="11" s="1"/>
  <c r="J83" i="11"/>
  <c r="M82" i="11"/>
  <c r="N82" i="11" s="1"/>
  <c r="K82" i="11"/>
  <c r="J82" i="11"/>
  <c r="M81" i="11"/>
  <c r="N81" i="11" s="1"/>
  <c r="K81" i="11"/>
  <c r="J81" i="11"/>
  <c r="M80" i="11"/>
  <c r="N80" i="11" s="1"/>
  <c r="K80" i="11"/>
  <c r="L80" i="11" s="1"/>
  <c r="J80" i="11"/>
  <c r="M79" i="11"/>
  <c r="N79" i="11" s="1"/>
  <c r="K79" i="11"/>
  <c r="J79" i="11"/>
  <c r="M78" i="11"/>
  <c r="N78" i="11" s="1"/>
  <c r="K78" i="11"/>
  <c r="J78" i="11"/>
  <c r="M77" i="11"/>
  <c r="N77" i="11" s="1"/>
  <c r="K77" i="11"/>
  <c r="L77" i="11" s="1"/>
  <c r="J77" i="11"/>
  <c r="M75" i="11"/>
  <c r="N75" i="11" s="1"/>
  <c r="K75" i="11"/>
  <c r="L75" i="11" s="1"/>
  <c r="J75" i="11"/>
  <c r="M74" i="11"/>
  <c r="N74" i="11" s="1"/>
  <c r="K74" i="11"/>
  <c r="J74" i="11"/>
  <c r="M73" i="11"/>
  <c r="N73" i="11" s="1"/>
  <c r="K73" i="11"/>
  <c r="J73" i="11"/>
  <c r="M72" i="11"/>
  <c r="N72" i="11" s="1"/>
  <c r="K72" i="11"/>
  <c r="J72" i="11"/>
  <c r="M71" i="11"/>
  <c r="N71" i="11" s="1"/>
  <c r="K71" i="11"/>
  <c r="L71" i="11" s="1"/>
  <c r="J71" i="11"/>
  <c r="M70" i="11"/>
  <c r="N70" i="11" s="1"/>
  <c r="K70" i="11"/>
  <c r="L70" i="11" s="1"/>
  <c r="J70" i="11"/>
  <c r="M69" i="11"/>
  <c r="N69" i="11" s="1"/>
  <c r="K69" i="11"/>
  <c r="L69" i="11" s="1"/>
  <c r="J69" i="11"/>
  <c r="M68" i="11"/>
  <c r="N68" i="11" s="1"/>
  <c r="K68" i="11"/>
  <c r="L68" i="11" s="1"/>
  <c r="J68" i="11"/>
  <c r="M67" i="11"/>
  <c r="N67" i="11" s="1"/>
  <c r="K67" i="11"/>
  <c r="J67" i="11"/>
  <c r="M66" i="11"/>
  <c r="N66" i="11" s="1"/>
  <c r="K66" i="11"/>
  <c r="L66" i="11" s="1"/>
  <c r="J66" i="11"/>
  <c r="M65" i="11"/>
  <c r="N65" i="11" s="1"/>
  <c r="K65" i="11"/>
  <c r="J65" i="11"/>
  <c r="M63" i="11"/>
  <c r="K63" i="11"/>
  <c r="L63" i="11" s="1"/>
  <c r="J63" i="11"/>
  <c r="M62" i="11"/>
  <c r="N62" i="11" s="1"/>
  <c r="K62" i="11"/>
  <c r="L62" i="11" s="1"/>
  <c r="J62" i="11"/>
  <c r="M61" i="11"/>
  <c r="N61" i="11" s="1"/>
  <c r="K61" i="11"/>
  <c r="L61" i="11" s="1"/>
  <c r="J61" i="11"/>
  <c r="M60" i="11"/>
  <c r="N60" i="11" s="1"/>
  <c r="K60" i="11"/>
  <c r="J60" i="11"/>
  <c r="M59" i="11"/>
  <c r="N59" i="11" s="1"/>
  <c r="K59" i="11"/>
  <c r="L59" i="11" s="1"/>
  <c r="J59" i="11"/>
  <c r="M58" i="11"/>
  <c r="N58" i="11" s="1"/>
  <c r="K58" i="11"/>
  <c r="L58" i="11" s="1"/>
  <c r="J58" i="11"/>
  <c r="M57" i="11"/>
  <c r="N57" i="11" s="1"/>
  <c r="K57" i="11"/>
  <c r="J57" i="11"/>
  <c r="M56" i="11"/>
  <c r="N56" i="11" s="1"/>
  <c r="K56" i="11"/>
  <c r="J56" i="11"/>
  <c r="M55" i="11"/>
  <c r="K55" i="11"/>
  <c r="L55" i="11" s="1"/>
  <c r="J55" i="11"/>
  <c r="M54" i="11"/>
  <c r="N54" i="11" s="1"/>
  <c r="K54" i="11"/>
  <c r="J54" i="11"/>
  <c r="M53" i="11"/>
  <c r="N53" i="11" s="1"/>
  <c r="K53" i="11"/>
  <c r="L53" i="11" s="1"/>
  <c r="J53" i="11"/>
  <c r="M52" i="11"/>
  <c r="N52" i="11" s="1"/>
  <c r="K52" i="11"/>
  <c r="L52" i="11" s="1"/>
  <c r="J52" i="11"/>
  <c r="M51" i="11"/>
  <c r="N51" i="11" s="1"/>
  <c r="K51" i="11"/>
  <c r="J51" i="11"/>
  <c r="M50" i="11"/>
  <c r="N50" i="11" s="1"/>
  <c r="K50" i="11"/>
  <c r="L50" i="11" s="1"/>
  <c r="J50" i="11"/>
  <c r="M49" i="11"/>
  <c r="N49" i="11" s="1"/>
  <c r="K49" i="11"/>
  <c r="J49" i="11"/>
  <c r="M48" i="11"/>
  <c r="K48" i="11"/>
  <c r="L48" i="11" s="1"/>
  <c r="J48" i="11"/>
  <c r="M47" i="11"/>
  <c r="N47" i="11" s="1"/>
  <c r="K47" i="11"/>
  <c r="L47" i="11" s="1"/>
  <c r="J47" i="11"/>
  <c r="M46" i="11"/>
  <c r="N46" i="11" s="1"/>
  <c r="K46" i="11"/>
  <c r="J46" i="11"/>
  <c r="M45" i="11"/>
  <c r="K45" i="11"/>
  <c r="L45" i="11" s="1"/>
  <c r="J45" i="11"/>
  <c r="M44" i="11"/>
  <c r="N44" i="11" s="1"/>
  <c r="K44" i="11"/>
  <c r="J44" i="11"/>
  <c r="M43" i="11"/>
  <c r="N43" i="11" s="1"/>
  <c r="K43" i="11"/>
  <c r="J43" i="11"/>
  <c r="M42" i="11"/>
  <c r="N42" i="11" s="1"/>
  <c r="K42" i="11"/>
  <c r="J42" i="11"/>
  <c r="M41" i="11"/>
  <c r="N41" i="11" s="1"/>
  <c r="K41" i="11"/>
  <c r="J41" i="11"/>
  <c r="M40" i="11"/>
  <c r="N40" i="11" s="1"/>
  <c r="K40" i="11"/>
  <c r="J40" i="11"/>
  <c r="M39" i="11"/>
  <c r="N39" i="11" s="1"/>
  <c r="K39" i="11"/>
  <c r="J39" i="11"/>
  <c r="M38" i="11"/>
  <c r="N38" i="11" s="1"/>
  <c r="K38" i="11"/>
  <c r="J38" i="11"/>
  <c r="M37" i="11"/>
  <c r="N37" i="11" s="1"/>
  <c r="K37" i="11"/>
  <c r="L37" i="11" s="1"/>
  <c r="J37" i="11"/>
  <c r="M36" i="11"/>
  <c r="N36" i="11" s="1"/>
  <c r="K36" i="11"/>
  <c r="J36" i="11"/>
  <c r="M35" i="11"/>
  <c r="N35" i="11" s="1"/>
  <c r="K35" i="11"/>
  <c r="L35" i="11" s="1"/>
  <c r="J35" i="11"/>
  <c r="M34" i="11"/>
  <c r="N34" i="11" s="1"/>
  <c r="K34" i="11"/>
  <c r="J34" i="11"/>
  <c r="M33" i="11"/>
  <c r="N33" i="11" s="1"/>
  <c r="K33" i="11"/>
  <c r="J33" i="11"/>
  <c r="M32" i="11"/>
  <c r="N32" i="11" s="1"/>
  <c r="K32" i="11"/>
  <c r="L32" i="11" s="1"/>
  <c r="J32" i="11"/>
  <c r="M31" i="11"/>
  <c r="N31" i="11" s="1"/>
  <c r="K31" i="11"/>
  <c r="J31" i="11"/>
  <c r="M30" i="11"/>
  <c r="N30" i="11" s="1"/>
  <c r="K30" i="11"/>
  <c r="L30" i="11" s="1"/>
  <c r="J30" i="11"/>
  <c r="M29" i="11"/>
  <c r="N29" i="11" s="1"/>
  <c r="K29" i="11"/>
  <c r="J29" i="11"/>
  <c r="M28" i="11"/>
  <c r="K28" i="11"/>
  <c r="L28" i="11" s="1"/>
  <c r="J28" i="11"/>
  <c r="M27" i="11"/>
  <c r="N27" i="11" s="1"/>
  <c r="K27" i="11"/>
  <c r="L27" i="11" s="1"/>
  <c r="J27" i="11"/>
  <c r="M26" i="11"/>
  <c r="N26" i="11" s="1"/>
  <c r="K26" i="11"/>
  <c r="J26" i="11"/>
  <c r="M25" i="11"/>
  <c r="K25" i="11"/>
  <c r="L25" i="11" s="1"/>
  <c r="J25" i="11"/>
  <c r="M24" i="11"/>
  <c r="N24" i="11" s="1"/>
  <c r="K24" i="11"/>
  <c r="L24" i="11" s="1"/>
  <c r="J24" i="11"/>
  <c r="M22" i="11"/>
  <c r="N22" i="11" s="1"/>
  <c r="K22" i="11"/>
  <c r="L22" i="11" s="1"/>
  <c r="J22" i="11"/>
  <c r="M21" i="11"/>
  <c r="N21" i="11" s="1"/>
  <c r="K21" i="11"/>
  <c r="J21" i="11"/>
  <c r="M20" i="11"/>
  <c r="N20" i="11" s="1"/>
  <c r="K20" i="11"/>
  <c r="J20" i="11"/>
  <c r="M19" i="11"/>
  <c r="N19" i="11" s="1"/>
  <c r="K19" i="11"/>
  <c r="J19" i="11"/>
  <c r="M18" i="11"/>
  <c r="N18" i="11" s="1"/>
  <c r="K18" i="11"/>
  <c r="L18" i="11" s="1"/>
  <c r="J18" i="11"/>
  <c r="M17" i="11"/>
  <c r="N17" i="11" s="1"/>
  <c r="K17" i="11"/>
  <c r="J17" i="11"/>
  <c r="M16" i="11"/>
  <c r="N16" i="11" s="1"/>
  <c r="K16" i="11"/>
  <c r="L16" i="11" s="1"/>
  <c r="J16" i="11"/>
  <c r="M15" i="11"/>
  <c r="K15" i="11"/>
  <c r="L15" i="11" s="1"/>
  <c r="J15" i="11"/>
  <c r="M14" i="11"/>
  <c r="N14" i="11" s="1"/>
  <c r="K14" i="11"/>
  <c r="J14" i="11"/>
  <c r="M13" i="11"/>
  <c r="N13" i="11" s="1"/>
  <c r="K13" i="11"/>
  <c r="J13" i="11"/>
  <c r="M12" i="11"/>
  <c r="K12" i="11"/>
  <c r="L12" i="11" s="1"/>
  <c r="J12" i="11"/>
  <c r="M11" i="11"/>
  <c r="N11" i="11" s="1"/>
  <c r="K11" i="11"/>
  <c r="J11" i="11"/>
  <c r="M10" i="11"/>
  <c r="N10" i="11" s="1"/>
  <c r="K10" i="11"/>
  <c r="J10" i="11"/>
  <c r="M9" i="11"/>
  <c r="K9" i="11"/>
  <c r="L9" i="11" s="1"/>
  <c r="J9" i="11"/>
  <c r="M8" i="11"/>
  <c r="N8" i="11" s="1"/>
  <c r="K8" i="11"/>
  <c r="J8" i="11"/>
  <c r="M7" i="11"/>
  <c r="N7" i="11" s="1"/>
  <c r="K7" i="11"/>
  <c r="J7" i="11"/>
  <c r="M6" i="11"/>
  <c r="K6" i="11"/>
  <c r="J6" i="11"/>
  <c r="T724" i="11" l="1"/>
  <c r="N750" i="11"/>
  <c r="N722" i="11"/>
  <c r="J750" i="11"/>
  <c r="N718" i="11"/>
  <c r="J722" i="11"/>
  <c r="S193" i="11"/>
  <c r="U193" i="11" s="1"/>
  <c r="S234" i="11"/>
  <c r="U234" i="11" s="1"/>
  <c r="S275" i="11"/>
  <c r="U275" i="11" s="1"/>
  <c r="S173" i="11"/>
  <c r="U173" i="11" s="1"/>
  <c r="S255" i="11"/>
  <c r="U255" i="11" s="1"/>
  <c r="Q757" i="11"/>
  <c r="N487" i="11"/>
  <c r="N539" i="11"/>
  <c r="T752" i="11"/>
  <c r="L6" i="11"/>
  <c r="L754" i="11"/>
  <c r="J411" i="11"/>
  <c r="N754" i="11"/>
  <c r="L751" i="11"/>
  <c r="T751" i="11" s="1"/>
  <c r="S751" i="11"/>
  <c r="U751" i="11" s="1"/>
  <c r="S43" i="11"/>
  <c r="U43" i="11" s="1"/>
  <c r="N64" i="11"/>
  <c r="T746" i="11"/>
  <c r="S26" i="11"/>
  <c r="U26" i="11" s="1"/>
  <c r="S46" i="11"/>
  <c r="U46" i="11" s="1"/>
  <c r="S67" i="11"/>
  <c r="U67" i="11" s="1"/>
  <c r="S88" i="11"/>
  <c r="U88" i="11" s="1"/>
  <c r="S133" i="11"/>
  <c r="U133" i="11" s="1"/>
  <c r="S156" i="11"/>
  <c r="U156" i="11" s="1"/>
  <c r="S176" i="11"/>
  <c r="U176" i="11" s="1"/>
  <c r="S196" i="11"/>
  <c r="U196" i="11" s="1"/>
  <c r="S237" i="11"/>
  <c r="U237" i="11" s="1"/>
  <c r="S278" i="11"/>
  <c r="U278" i="11" s="1"/>
  <c r="S298" i="11"/>
  <c r="U298" i="11" s="1"/>
  <c r="S318" i="11"/>
  <c r="U318" i="11" s="1"/>
  <c r="S339" i="11"/>
  <c r="U339" i="11" s="1"/>
  <c r="S359" i="11"/>
  <c r="U359" i="11" s="1"/>
  <c r="S442" i="11"/>
  <c r="U442" i="11" s="1"/>
  <c r="S530" i="11"/>
  <c r="U530" i="11" s="1"/>
  <c r="S552" i="11"/>
  <c r="U552" i="11" s="1"/>
  <c r="S640" i="11"/>
  <c r="U640" i="11" s="1"/>
  <c r="S661" i="11"/>
  <c r="U661" i="11" s="1"/>
  <c r="S741" i="11"/>
  <c r="U741" i="11" s="1"/>
  <c r="T743" i="11"/>
  <c r="S109" i="11"/>
  <c r="U109" i="11" s="1"/>
  <c r="S36" i="11"/>
  <c r="U36" i="11" s="1"/>
  <c r="S56" i="11"/>
  <c r="U56" i="11" s="1"/>
  <c r="S78" i="11"/>
  <c r="U78" i="11" s="1"/>
  <c r="S101" i="11"/>
  <c r="U101" i="11" s="1"/>
  <c r="S166" i="11"/>
  <c r="U166" i="11" s="1"/>
  <c r="S186" i="11"/>
  <c r="U186" i="11" s="1"/>
  <c r="S686" i="11"/>
  <c r="U686" i="11" s="1"/>
  <c r="S650" i="11"/>
  <c r="U650" i="11" s="1"/>
  <c r="S201" i="11"/>
  <c r="U201" i="11" s="1"/>
  <c r="S221" i="11"/>
  <c r="U221" i="11" s="1"/>
  <c r="S241" i="11"/>
  <c r="U241" i="11" s="1"/>
  <c r="S282" i="11"/>
  <c r="U282" i="11" s="1"/>
  <c r="S302" i="11"/>
  <c r="U302" i="11" s="1"/>
  <c r="S363" i="11"/>
  <c r="U363" i="11" s="1"/>
  <c r="S404" i="11"/>
  <c r="U404" i="11" s="1"/>
  <c r="S17" i="11"/>
  <c r="U17" i="11" s="1"/>
  <c r="S38" i="11"/>
  <c r="U38" i="11" s="1"/>
  <c r="T58" i="11"/>
  <c r="T80" i="11"/>
  <c r="S103" i="11"/>
  <c r="U103" i="11" s="1"/>
  <c r="S124" i="11"/>
  <c r="U124" i="11" s="1"/>
  <c r="T168" i="11"/>
  <c r="T188" i="11"/>
  <c r="T209" i="11"/>
  <c r="T310" i="11"/>
  <c r="S331" i="11"/>
  <c r="U331" i="11" s="1"/>
  <c r="S351" i="11"/>
  <c r="U351" i="11" s="1"/>
  <c r="S698" i="11"/>
  <c r="U698" i="11" s="1"/>
  <c r="S265" i="11"/>
  <c r="U265" i="11" s="1"/>
  <c r="S285" i="11"/>
  <c r="U285" i="11" s="1"/>
  <c r="S305" i="11"/>
  <c r="U305" i="11" s="1"/>
  <c r="S346" i="11"/>
  <c r="U346" i="11" s="1"/>
  <c r="S387" i="11"/>
  <c r="U387" i="11" s="1"/>
  <c r="S428" i="11"/>
  <c r="U428" i="11" s="1"/>
  <c r="U582" i="11"/>
  <c r="S604" i="11"/>
  <c r="U604" i="11" s="1"/>
  <c r="S692" i="11"/>
  <c r="U692" i="11" s="1"/>
  <c r="S13" i="11"/>
  <c r="U13" i="11" s="1"/>
  <c r="S34" i="11"/>
  <c r="U34" i="11" s="1"/>
  <c r="S54" i="11"/>
  <c r="U54" i="11" s="1"/>
  <c r="T75" i="11"/>
  <c r="S99" i="11"/>
  <c r="U99" i="11" s="1"/>
  <c r="T120" i="11"/>
  <c r="T144" i="11"/>
  <c r="S164" i="11"/>
  <c r="U164" i="11" s="1"/>
  <c r="T184" i="11"/>
  <c r="S205" i="11"/>
  <c r="U205" i="11" s="1"/>
  <c r="S245" i="11"/>
  <c r="U245" i="11" s="1"/>
  <c r="T266" i="11"/>
  <c r="T327" i="11"/>
  <c r="S347" i="11"/>
  <c r="U347" i="11" s="1"/>
  <c r="S408" i="11"/>
  <c r="U408" i="11" s="1"/>
  <c r="T430" i="11"/>
  <c r="T450" i="11"/>
  <c r="T472" i="11"/>
  <c r="S495" i="11"/>
  <c r="U495" i="11" s="1"/>
  <c r="S516" i="11"/>
  <c r="U516" i="11" s="1"/>
  <c r="T538" i="11"/>
  <c r="S563" i="11"/>
  <c r="U563" i="11" s="1"/>
  <c r="T583" i="11"/>
  <c r="S605" i="11"/>
  <c r="U605" i="11" s="1"/>
  <c r="S627" i="11"/>
  <c r="U627" i="11" s="1"/>
  <c r="T648" i="11"/>
  <c r="T669" i="11"/>
  <c r="S694" i="11"/>
  <c r="U694" i="11" s="1"/>
  <c r="S738" i="11"/>
  <c r="U738" i="11" s="1"/>
  <c r="S33" i="11"/>
  <c r="U33" i="11" s="1"/>
  <c r="S74" i="11"/>
  <c r="U74" i="11" s="1"/>
  <c r="S96" i="11"/>
  <c r="U96" i="11" s="1"/>
  <c r="S143" i="11"/>
  <c r="U143" i="11" s="1"/>
  <c r="S163" i="11"/>
  <c r="U163" i="11" s="1"/>
  <c r="S183" i="11"/>
  <c r="U183" i="11" s="1"/>
  <c r="S224" i="11"/>
  <c r="U224" i="11" s="1"/>
  <c r="T670" i="11"/>
  <c r="S695" i="11"/>
  <c r="U695" i="11" s="1"/>
  <c r="S207" i="11"/>
  <c r="U207" i="11" s="1"/>
  <c r="S248" i="11"/>
  <c r="U248" i="11" s="1"/>
  <c r="S268" i="11"/>
  <c r="U268" i="11" s="1"/>
  <c r="S329" i="11"/>
  <c r="U329" i="11" s="1"/>
  <c r="S349" i="11"/>
  <c r="U349" i="11" s="1"/>
  <c r="S369" i="11"/>
  <c r="U369" i="11" s="1"/>
  <c r="S519" i="11"/>
  <c r="U519" i="11" s="1"/>
  <c r="S565" i="11"/>
  <c r="U565" i="11" s="1"/>
  <c r="S586" i="11"/>
  <c r="U586" i="11" s="1"/>
  <c r="S446" i="11"/>
  <c r="U446" i="11" s="1"/>
  <c r="S468" i="11"/>
  <c r="U468" i="11" s="1"/>
  <c r="S491" i="11"/>
  <c r="U491" i="11" s="1"/>
  <c r="S601" i="11"/>
  <c r="U601" i="11" s="1"/>
  <c r="S623" i="11"/>
  <c r="U623" i="11" s="1"/>
  <c r="S711" i="11"/>
  <c r="U711" i="11" s="1"/>
  <c r="T392" i="11"/>
  <c r="S413" i="11"/>
  <c r="U413" i="11" s="1"/>
  <c r="T434" i="11"/>
  <c r="S455" i="11"/>
  <c r="U455" i="11" s="1"/>
  <c r="T476" i="11"/>
  <c r="S499" i="11"/>
  <c r="U499" i="11" s="1"/>
  <c r="S521" i="11"/>
  <c r="U521" i="11" s="1"/>
  <c r="T543" i="11"/>
  <c r="T588" i="11"/>
  <c r="T653" i="11"/>
  <c r="S132" i="11"/>
  <c r="U132" i="11" s="1"/>
  <c r="S175" i="11"/>
  <c r="U175" i="11" s="1"/>
  <c r="S257" i="11"/>
  <c r="U257" i="11" s="1"/>
  <c r="S277" i="11"/>
  <c r="U277" i="11" s="1"/>
  <c r="S297" i="11"/>
  <c r="U297" i="11" s="1"/>
  <c r="S317" i="11"/>
  <c r="U317" i="11" s="1"/>
  <c r="S338" i="11"/>
  <c r="U338" i="11" s="1"/>
  <c r="S358" i="11"/>
  <c r="U358" i="11" s="1"/>
  <c r="S379" i="11"/>
  <c r="U379" i="11" s="1"/>
  <c r="S399" i="11"/>
  <c r="U399" i="11" s="1"/>
  <c r="S420" i="11"/>
  <c r="U420" i="11" s="1"/>
  <c r="T53" i="11"/>
  <c r="J526" i="11"/>
  <c r="J548" i="11"/>
  <c r="T27" i="11"/>
  <c r="T47" i="11"/>
  <c r="T68" i="11"/>
  <c r="T515" i="11"/>
  <c r="T707" i="11"/>
  <c r="T217" i="11"/>
  <c r="T471" i="11"/>
  <c r="T463" i="11"/>
  <c r="T562" i="11"/>
  <c r="T668" i="11"/>
  <c r="T70" i="11"/>
  <c r="J539" i="11"/>
  <c r="T308" i="11"/>
  <c r="T541" i="11"/>
  <c r="T696" i="11"/>
  <c r="T153" i="11"/>
  <c r="T30" i="11"/>
  <c r="T93" i="11"/>
  <c r="T180" i="11"/>
  <c r="T323" i="11"/>
  <c r="T384" i="11"/>
  <c r="T425" i="11"/>
  <c r="T244" i="11"/>
  <c r="T607" i="11"/>
  <c r="T22" i="11"/>
  <c r="T85" i="11"/>
  <c r="T130" i="11"/>
  <c r="T214" i="11"/>
  <c r="T50" i="11"/>
  <c r="T71" i="11"/>
  <c r="T160" i="11"/>
  <c r="T24" i="11"/>
  <c r="S44" i="11"/>
  <c r="U44" i="11" s="1"/>
  <c r="S65" i="11"/>
  <c r="U65" i="11" s="1"/>
  <c r="T688" i="11"/>
  <c r="T326" i="11"/>
  <c r="T146" i="11"/>
  <c r="T629" i="11"/>
  <c r="T116" i="11"/>
  <c r="T138" i="11"/>
  <c r="T262" i="11"/>
  <c r="T343" i="11"/>
  <c r="S10" i="11"/>
  <c r="U10" i="11" s="1"/>
  <c r="S31" i="11"/>
  <c r="U31" i="11" s="1"/>
  <c r="S51" i="11"/>
  <c r="U51" i="11" s="1"/>
  <c r="S72" i="11"/>
  <c r="U72" i="11" s="1"/>
  <c r="T94" i="11"/>
  <c r="S117" i="11"/>
  <c r="U117" i="11" s="1"/>
  <c r="T141" i="11"/>
  <c r="T161" i="11"/>
  <c r="S181" i="11"/>
  <c r="U181" i="11" s="1"/>
  <c r="T202" i="11"/>
  <c r="S222" i="11"/>
  <c r="U222" i="11" s="1"/>
  <c r="S242" i="11"/>
  <c r="U242" i="11" s="1"/>
  <c r="S263" i="11"/>
  <c r="U263" i="11" s="1"/>
  <c r="S283" i="11"/>
  <c r="U283" i="11" s="1"/>
  <c r="T303" i="11"/>
  <c r="S324" i="11"/>
  <c r="U324" i="11" s="1"/>
  <c r="T344" i="11"/>
  <c r="T364" i="11"/>
  <c r="S385" i="11"/>
  <c r="U385" i="11" s="1"/>
  <c r="S405" i="11"/>
  <c r="U405" i="11" s="1"/>
  <c r="S426" i="11"/>
  <c r="U426" i="11" s="1"/>
  <c r="S447" i="11"/>
  <c r="U447" i="11" s="1"/>
  <c r="S535" i="11"/>
  <c r="U535" i="11" s="1"/>
  <c r="T683" i="11"/>
  <c r="T407" i="11"/>
  <c r="T258" i="11"/>
  <c r="T486" i="11"/>
  <c r="T626" i="11"/>
  <c r="T737" i="11"/>
  <c r="T497" i="11"/>
  <c r="T66" i="11"/>
  <c r="T87" i="11"/>
  <c r="T110" i="11"/>
  <c r="T155" i="11"/>
  <c r="T195" i="11"/>
  <c r="T216" i="11"/>
  <c r="T236" i="11"/>
  <c r="T619" i="11"/>
  <c r="T157" i="11"/>
  <c r="S197" i="11"/>
  <c r="U197" i="11" s="1"/>
  <c r="S218" i="11"/>
  <c r="U218" i="11" s="1"/>
  <c r="T238" i="11"/>
  <c r="S259" i="11"/>
  <c r="U259" i="11" s="1"/>
  <c r="S279" i="11"/>
  <c r="U279" i="11" s="1"/>
  <c r="S299" i="11"/>
  <c r="U299" i="11" s="1"/>
  <c r="S319" i="11"/>
  <c r="U319" i="11" s="1"/>
  <c r="T340" i="11"/>
  <c r="S360" i="11"/>
  <c r="U360" i="11" s="1"/>
  <c r="T381" i="11"/>
  <c r="S401" i="11"/>
  <c r="U401" i="11" s="1"/>
  <c r="S443" i="11"/>
  <c r="U443" i="11" s="1"/>
  <c r="T465" i="11"/>
  <c r="S488" i="11"/>
  <c r="U488" i="11" s="1"/>
  <c r="S509" i="11"/>
  <c r="U509" i="11" s="1"/>
  <c r="S641" i="11"/>
  <c r="U641" i="11" s="1"/>
  <c r="S662" i="11"/>
  <c r="U662" i="11" s="1"/>
  <c r="T684" i="11"/>
  <c r="T708" i="11"/>
  <c r="S490" i="11"/>
  <c r="U490" i="11" s="1"/>
  <c r="S511" i="11"/>
  <c r="U511" i="11" s="1"/>
  <c r="T533" i="11"/>
  <c r="T555" i="11"/>
  <c r="T578" i="11"/>
  <c r="S600" i="11"/>
  <c r="U600" i="11" s="1"/>
  <c r="S622" i="11"/>
  <c r="U622" i="11" s="1"/>
  <c r="T664" i="11"/>
  <c r="T105" i="11"/>
  <c r="T126" i="11"/>
  <c r="S150" i="11"/>
  <c r="U150" i="11" s="1"/>
  <c r="S170" i="11"/>
  <c r="U170" i="11" s="1"/>
  <c r="T190" i="11"/>
  <c r="T292" i="11"/>
  <c r="T333" i="11"/>
  <c r="T415" i="11"/>
  <c r="T457" i="11"/>
  <c r="T545" i="11"/>
  <c r="T569" i="11"/>
  <c r="T590" i="11"/>
  <c r="T611" i="11"/>
  <c r="T633" i="11"/>
  <c r="T675" i="11"/>
  <c r="S700" i="11"/>
  <c r="U700" i="11" s="1"/>
  <c r="S14" i="11"/>
  <c r="U14" i="11" s="1"/>
  <c r="T35" i="11"/>
  <c r="T77" i="11"/>
  <c r="T100" i="11"/>
  <c r="S121" i="11"/>
  <c r="U121" i="11" s="1"/>
  <c r="S145" i="11"/>
  <c r="U145" i="11" s="1"/>
  <c r="T165" i="11"/>
  <c r="S185" i="11"/>
  <c r="U185" i="11" s="1"/>
  <c r="S206" i="11"/>
  <c r="U206" i="11" s="1"/>
  <c r="S247" i="11"/>
  <c r="U247" i="11" s="1"/>
  <c r="S267" i="11"/>
  <c r="U267" i="11" s="1"/>
  <c r="T287" i="11"/>
  <c r="S307" i="11"/>
  <c r="U307" i="11" s="1"/>
  <c r="T368" i="11"/>
  <c r="T389" i="11"/>
  <c r="S409" i="11"/>
  <c r="U409" i="11" s="1"/>
  <c r="S431" i="11"/>
  <c r="U431" i="11" s="1"/>
  <c r="T451" i="11"/>
  <c r="T473" i="11"/>
  <c r="T496" i="11"/>
  <c r="S517" i="11"/>
  <c r="U517" i="11" s="1"/>
  <c r="T540" i="11"/>
  <c r="S564" i="11"/>
  <c r="U564" i="11" s="1"/>
  <c r="S585" i="11"/>
  <c r="U585" i="11" s="1"/>
  <c r="S628" i="11"/>
  <c r="U628" i="11" s="1"/>
  <c r="S649" i="11"/>
  <c r="U649" i="11" s="1"/>
  <c r="S21" i="11"/>
  <c r="U21" i="11" s="1"/>
  <c r="S42" i="11"/>
  <c r="U42" i="11" s="1"/>
  <c r="T62" i="11"/>
  <c r="S84" i="11"/>
  <c r="U84" i="11" s="1"/>
  <c r="T107" i="11"/>
  <c r="S129" i="11"/>
  <c r="U129" i="11" s="1"/>
  <c r="S172" i="11"/>
  <c r="U172" i="11" s="1"/>
  <c r="T192" i="11"/>
  <c r="T314" i="11"/>
  <c r="T459" i="11"/>
  <c r="T482" i="11"/>
  <c r="T503" i="11"/>
  <c r="S547" i="11"/>
  <c r="U547" i="11" s="1"/>
  <c r="S571" i="11"/>
  <c r="U571" i="11" s="1"/>
  <c r="T592" i="11"/>
  <c r="S635" i="11"/>
  <c r="U635" i="11" s="1"/>
  <c r="S657" i="11"/>
  <c r="U657" i="11" s="1"/>
  <c r="S703" i="11"/>
  <c r="U703" i="11" s="1"/>
  <c r="T719" i="11"/>
  <c r="T410" i="11"/>
  <c r="S432" i="11"/>
  <c r="U432" i="11" s="1"/>
  <c r="T452" i="11"/>
  <c r="S474" i="11"/>
  <c r="U474" i="11" s="1"/>
  <c r="S542" i="11"/>
  <c r="U542" i="11" s="1"/>
  <c r="S566" i="11"/>
  <c r="U566" i="11" s="1"/>
  <c r="S608" i="11"/>
  <c r="U608" i="11" s="1"/>
  <c r="T630" i="11"/>
  <c r="S652" i="11"/>
  <c r="U652" i="11" s="1"/>
  <c r="S697" i="11"/>
  <c r="U697" i="11" s="1"/>
  <c r="T250" i="11"/>
  <c r="T270" i="11"/>
  <c r="T290" i="11"/>
  <c r="T462" i="11"/>
  <c r="T485" i="11"/>
  <c r="T507" i="11"/>
  <c r="T529" i="11"/>
  <c r="S723" i="11"/>
  <c r="U723" i="11" s="1"/>
  <c r="T18" i="11"/>
  <c r="T59" i="11"/>
  <c r="T149" i="11"/>
  <c r="S189" i="11"/>
  <c r="U189" i="11" s="1"/>
  <c r="T210" i="11"/>
  <c r="T230" i="11"/>
  <c r="S251" i="11"/>
  <c r="U251" i="11" s="1"/>
  <c r="S271" i="11"/>
  <c r="U271" i="11" s="1"/>
  <c r="S291" i="11"/>
  <c r="U291" i="11" s="1"/>
  <c r="T311" i="11"/>
  <c r="S332" i="11"/>
  <c r="U332" i="11" s="1"/>
  <c r="T352" i="11"/>
  <c r="S372" i="11"/>
  <c r="U372" i="11" s="1"/>
  <c r="S393" i="11"/>
  <c r="U393" i="11" s="1"/>
  <c r="T414" i="11"/>
  <c r="S435" i="11"/>
  <c r="U435" i="11" s="1"/>
  <c r="S456" i="11"/>
  <c r="U456" i="11" s="1"/>
  <c r="S477" i="11"/>
  <c r="U477" i="11" s="1"/>
  <c r="T500" i="11"/>
  <c r="T522" i="11"/>
  <c r="S544" i="11"/>
  <c r="U544" i="11" s="1"/>
  <c r="T568" i="11"/>
  <c r="T589" i="11"/>
  <c r="T674" i="11"/>
  <c r="S747" i="11"/>
  <c r="U747" i="11" s="1"/>
  <c r="T553" i="11"/>
  <c r="S598" i="11"/>
  <c r="U598" i="11" s="1"/>
  <c r="S620" i="11"/>
  <c r="U620" i="11" s="1"/>
  <c r="S20" i="11"/>
  <c r="U20" i="11" s="1"/>
  <c r="S41" i="11"/>
  <c r="U41" i="11" s="1"/>
  <c r="T61" i="11"/>
  <c r="S106" i="11"/>
  <c r="U106" i="11" s="1"/>
  <c r="S151" i="11"/>
  <c r="U151" i="11" s="1"/>
  <c r="S171" i="11"/>
  <c r="U171" i="11" s="1"/>
  <c r="S191" i="11"/>
  <c r="U191" i="11" s="1"/>
  <c r="T212" i="11"/>
  <c r="S232" i="11"/>
  <c r="U232" i="11" s="1"/>
  <c r="T253" i="11"/>
  <c r="T273" i="11"/>
  <c r="T293" i="11"/>
  <c r="T354" i="11"/>
  <c r="S374" i="11"/>
  <c r="U374" i="11" s="1"/>
  <c r="S395" i="11"/>
  <c r="U395" i="11" s="1"/>
  <c r="S416" i="11"/>
  <c r="U416" i="11" s="1"/>
  <c r="S437" i="11"/>
  <c r="U437" i="11" s="1"/>
  <c r="T458" i="11"/>
  <c r="S502" i="11"/>
  <c r="U502" i="11" s="1"/>
  <c r="S546" i="11"/>
  <c r="U546" i="11" s="1"/>
  <c r="T570" i="11"/>
  <c r="S7" i="11"/>
  <c r="U7" i="11" s="1"/>
  <c r="T69" i="11"/>
  <c r="T90" i="11"/>
  <c r="S114" i="11"/>
  <c r="U114" i="11" s="1"/>
  <c r="S136" i="11"/>
  <c r="U136" i="11" s="1"/>
  <c r="T158" i="11"/>
  <c r="S178" i="11"/>
  <c r="U178" i="11" s="1"/>
  <c r="T198" i="11"/>
  <c r="S219" i="11"/>
  <c r="U219" i="11" s="1"/>
  <c r="T239" i="11"/>
  <c r="S260" i="11"/>
  <c r="U260" i="11" s="1"/>
  <c r="T280" i="11"/>
  <c r="S300" i="11"/>
  <c r="U300" i="11" s="1"/>
  <c r="S341" i="11"/>
  <c r="U341" i="11" s="1"/>
  <c r="T382" i="11"/>
  <c r="S444" i="11"/>
  <c r="U444" i="11" s="1"/>
  <c r="S466" i="11"/>
  <c r="U466" i="11" s="1"/>
  <c r="T489" i="11"/>
  <c r="T510" i="11"/>
  <c r="S532" i="11"/>
  <c r="U532" i="11" s="1"/>
  <c r="S554" i="11"/>
  <c r="U554" i="11" s="1"/>
  <c r="T577" i="11"/>
  <c r="S621" i="11"/>
  <c r="U621" i="11" s="1"/>
  <c r="T642" i="11"/>
  <c r="S663" i="11"/>
  <c r="U663" i="11" s="1"/>
  <c r="S685" i="11"/>
  <c r="U685" i="11" s="1"/>
  <c r="T709" i="11"/>
  <c r="S736" i="11"/>
  <c r="U736" i="11" s="1"/>
  <c r="T115" i="11"/>
  <c r="T179" i="11"/>
  <c r="T199" i="11"/>
  <c r="S220" i="11"/>
  <c r="U220" i="11" s="1"/>
  <c r="S240" i="11"/>
  <c r="U240" i="11" s="1"/>
  <c r="S261" i="11"/>
  <c r="U261" i="11" s="1"/>
  <c r="T281" i="11"/>
  <c r="T301" i="11"/>
  <c r="T322" i="11"/>
  <c r="T342" i="11"/>
  <c r="S362" i="11"/>
  <c r="U362" i="11" s="1"/>
  <c r="S383" i="11"/>
  <c r="U383" i="11" s="1"/>
  <c r="T403" i="11"/>
  <c r="T424" i="11"/>
  <c r="S445" i="11"/>
  <c r="U445" i="11" s="1"/>
  <c r="S467" i="11"/>
  <c r="U467" i="11" s="1"/>
  <c r="T315" i="11"/>
  <c r="S336" i="11"/>
  <c r="U336" i="11" s="1"/>
  <c r="S356" i="11"/>
  <c r="U356" i="11" s="1"/>
  <c r="S376" i="11"/>
  <c r="U376" i="11" s="1"/>
  <c r="T418" i="11"/>
  <c r="S439" i="11"/>
  <c r="U439" i="11" s="1"/>
  <c r="S460" i="11"/>
  <c r="U460" i="11" s="1"/>
  <c r="S483" i="11"/>
  <c r="U483" i="11" s="1"/>
  <c r="S505" i="11"/>
  <c r="U505" i="11" s="1"/>
  <c r="T527" i="11"/>
  <c r="T572" i="11"/>
  <c r="T636" i="11"/>
  <c r="T704" i="11"/>
  <c r="T16" i="11"/>
  <c r="T37" i="11"/>
  <c r="S57" i="11"/>
  <c r="U57" i="11" s="1"/>
  <c r="S79" i="11"/>
  <c r="U79" i="11" s="1"/>
  <c r="T102" i="11"/>
  <c r="S147" i="11"/>
  <c r="U147" i="11" s="1"/>
  <c r="S187" i="11"/>
  <c r="U187" i="11" s="1"/>
  <c r="S208" i="11"/>
  <c r="U208" i="11" s="1"/>
  <c r="T228" i="11"/>
  <c r="S269" i="11"/>
  <c r="U269" i="11" s="1"/>
  <c r="S289" i="11"/>
  <c r="U289" i="11" s="1"/>
  <c r="S309" i="11"/>
  <c r="U309" i="11" s="1"/>
  <c r="T330" i="11"/>
  <c r="T350" i="11"/>
  <c r="S370" i="11"/>
  <c r="U370" i="11" s="1"/>
  <c r="S391" i="11"/>
  <c r="U391" i="11" s="1"/>
  <c r="T412" i="11"/>
  <c r="S433" i="11"/>
  <c r="U433" i="11" s="1"/>
  <c r="S454" i="11"/>
  <c r="U454" i="11" s="1"/>
  <c r="S498" i="11"/>
  <c r="U498" i="11" s="1"/>
  <c r="T520" i="11"/>
  <c r="S131" i="11"/>
  <c r="U131" i="11" s="1"/>
  <c r="S154" i="11"/>
  <c r="U154" i="11" s="1"/>
  <c r="S194" i="11"/>
  <c r="U194" i="11" s="1"/>
  <c r="S215" i="11"/>
  <c r="U215" i="11" s="1"/>
  <c r="S235" i="11"/>
  <c r="U235" i="11" s="1"/>
  <c r="T276" i="11"/>
  <c r="T296" i="11"/>
  <c r="T337" i="11"/>
  <c r="T357" i="11"/>
  <c r="T377" i="11"/>
  <c r="S398" i="11"/>
  <c r="U398" i="11" s="1"/>
  <c r="S419" i="11"/>
  <c r="U419" i="11" s="1"/>
  <c r="S440" i="11"/>
  <c r="U440" i="11" s="1"/>
  <c r="T506" i="11"/>
  <c r="T550" i="11"/>
  <c r="T573" i="11"/>
  <c r="S595" i="11"/>
  <c r="U595" i="11" s="1"/>
  <c r="S659" i="11"/>
  <c r="U659" i="11" s="1"/>
  <c r="S681" i="11"/>
  <c r="U681" i="11" s="1"/>
  <c r="T705" i="11"/>
  <c r="S721" i="11"/>
  <c r="U721" i="11" s="1"/>
  <c r="T469" i="11"/>
  <c r="T492" i="11"/>
  <c r="S513" i="11"/>
  <c r="U513" i="11" s="1"/>
  <c r="T558" i="11"/>
  <c r="T666" i="11"/>
  <c r="S739" i="11"/>
  <c r="U739" i="11" s="1"/>
  <c r="T574" i="11"/>
  <c r="T682" i="11"/>
  <c r="S11" i="11"/>
  <c r="U11" i="11" s="1"/>
  <c r="T32" i="11"/>
  <c r="T52" i="11"/>
  <c r="S73" i="11"/>
  <c r="U73" i="11" s="1"/>
  <c r="T118" i="11"/>
  <c r="S142" i="11"/>
  <c r="U142" i="11" s="1"/>
  <c r="T162" i="11"/>
  <c r="S182" i="11"/>
  <c r="U182" i="11" s="1"/>
  <c r="T264" i="11"/>
  <c r="T284" i="11"/>
  <c r="T325" i="11"/>
  <c r="T365" i="11"/>
  <c r="T386" i="11"/>
  <c r="S536" i="11"/>
  <c r="U536" i="11" s="1"/>
  <c r="S559" i="11"/>
  <c r="U559" i="11" s="1"/>
  <c r="T581" i="11"/>
  <c r="S625" i="11"/>
  <c r="U625" i="11" s="1"/>
  <c r="S646" i="11"/>
  <c r="U646" i="11" s="1"/>
  <c r="S667" i="11"/>
  <c r="U667" i="11" s="1"/>
  <c r="T689" i="11"/>
  <c r="S713" i="11"/>
  <c r="U713" i="11" s="1"/>
  <c r="T740" i="11"/>
  <c r="S8" i="11"/>
  <c r="U8" i="11" s="1"/>
  <c r="S29" i="11"/>
  <c r="U29" i="11" s="1"/>
  <c r="S49" i="11"/>
  <c r="U49" i="11" s="1"/>
  <c r="S213" i="11"/>
  <c r="U213" i="11" s="1"/>
  <c r="S233" i="11"/>
  <c r="U233" i="11" s="1"/>
  <c r="S254" i="11"/>
  <c r="U254" i="11" s="1"/>
  <c r="S274" i="11"/>
  <c r="U274" i="11" s="1"/>
  <c r="S294" i="11"/>
  <c r="U294" i="11" s="1"/>
  <c r="S335" i="11"/>
  <c r="U335" i="11" s="1"/>
  <c r="S375" i="11"/>
  <c r="U375" i="11" s="1"/>
  <c r="S396" i="11"/>
  <c r="U396" i="11" s="1"/>
  <c r="S417" i="11"/>
  <c r="U417" i="11" s="1"/>
  <c r="S525" i="11"/>
  <c r="U525" i="11" s="1"/>
  <c r="S591" i="11"/>
  <c r="U591" i="11" s="1"/>
  <c r="S656" i="11"/>
  <c r="U656" i="11" s="1"/>
  <c r="S677" i="11"/>
  <c r="U677" i="11" s="1"/>
  <c r="S716" i="11"/>
  <c r="U716" i="11" s="1"/>
  <c r="S742" i="11"/>
  <c r="U742" i="11" s="1"/>
  <c r="S594" i="11"/>
  <c r="U594" i="11" s="1"/>
  <c r="S614" i="11"/>
  <c r="U614" i="11" s="1"/>
  <c r="S658" i="11"/>
  <c r="U658" i="11" s="1"/>
  <c r="S679" i="11"/>
  <c r="U679" i="11" s="1"/>
  <c r="S720" i="11"/>
  <c r="U720" i="11" s="1"/>
  <c r="S286" i="11"/>
  <c r="U286" i="11" s="1"/>
  <c r="J91" i="11"/>
  <c r="S39" i="11"/>
  <c r="U39" i="11" s="1"/>
  <c r="S81" i="11"/>
  <c r="U81" i="11" s="1"/>
  <c r="S104" i="11"/>
  <c r="U104" i="11" s="1"/>
  <c r="S125" i="11"/>
  <c r="U125" i="11" s="1"/>
  <c r="S169" i="11"/>
  <c r="U169" i="11" s="1"/>
  <c r="S243" i="11"/>
  <c r="U243" i="11" s="1"/>
  <c r="S304" i="11"/>
  <c r="U304" i="11" s="1"/>
  <c r="S345" i="11"/>
  <c r="U345" i="11" s="1"/>
  <c r="S406" i="11"/>
  <c r="U406" i="11" s="1"/>
  <c r="S470" i="11"/>
  <c r="U470" i="11" s="1"/>
  <c r="S493" i="11"/>
  <c r="U493" i="11" s="1"/>
  <c r="S514" i="11"/>
  <c r="U514" i="11" s="1"/>
  <c r="S580" i="11"/>
  <c r="U580" i="11" s="1"/>
  <c r="S602" i="11"/>
  <c r="U602" i="11" s="1"/>
  <c r="S624" i="11"/>
  <c r="U624" i="11" s="1"/>
  <c r="S645" i="11"/>
  <c r="U645" i="11" s="1"/>
  <c r="S712" i="11"/>
  <c r="U712" i="11" s="1"/>
  <c r="S388" i="11"/>
  <c r="U388" i="11" s="1"/>
  <c r="S508" i="11"/>
  <c r="U508" i="11" s="1"/>
  <c r="S596" i="11"/>
  <c r="U596" i="11" s="1"/>
  <c r="S618" i="11"/>
  <c r="U618" i="11" s="1"/>
  <c r="S638" i="11"/>
  <c r="U638" i="11" s="1"/>
  <c r="S660" i="11"/>
  <c r="U660" i="11" s="1"/>
  <c r="S706" i="11"/>
  <c r="U706" i="11" s="1"/>
  <c r="S367" i="11"/>
  <c r="U367" i="11" s="1"/>
  <c r="S19" i="11"/>
  <c r="U19" i="11" s="1"/>
  <c r="S40" i="11"/>
  <c r="U40" i="11" s="1"/>
  <c r="S60" i="11"/>
  <c r="U60" i="11" s="1"/>
  <c r="S82" i="11"/>
  <c r="U82" i="11" s="1"/>
  <c r="S204" i="11"/>
  <c r="U204" i="11" s="1"/>
  <c r="S449" i="11"/>
  <c r="U449" i="11" s="1"/>
  <c r="S494" i="11"/>
  <c r="U494" i="11" s="1"/>
  <c r="S306" i="11"/>
  <c r="U306" i="11" s="1"/>
  <c r="S89" i="11"/>
  <c r="U89" i="11" s="1"/>
  <c r="S113" i="11"/>
  <c r="U113" i="11" s="1"/>
  <c r="S135" i="11"/>
  <c r="U135" i="11" s="1"/>
  <c r="S211" i="11"/>
  <c r="U211" i="11" s="1"/>
  <c r="S231" i="11"/>
  <c r="U231" i="11" s="1"/>
  <c r="S252" i="11"/>
  <c r="U252" i="11" s="1"/>
  <c r="S272" i="11"/>
  <c r="U272" i="11" s="1"/>
  <c r="S312" i="11"/>
  <c r="U312" i="11" s="1"/>
  <c r="S353" i="11"/>
  <c r="U353" i="11" s="1"/>
  <c r="S394" i="11"/>
  <c r="U394" i="11" s="1"/>
  <c r="S478" i="11"/>
  <c r="U478" i="11" s="1"/>
  <c r="S501" i="11"/>
  <c r="U501" i="11" s="1"/>
  <c r="S523" i="11"/>
  <c r="U523" i="11" s="1"/>
  <c r="S537" i="11"/>
  <c r="U537" i="11" s="1"/>
  <c r="S610" i="11"/>
  <c r="U610" i="11" s="1"/>
  <c r="S632" i="11"/>
  <c r="U632" i="11" s="1"/>
  <c r="S654" i="11"/>
  <c r="U654" i="11" s="1"/>
  <c r="S735" i="11"/>
  <c r="U735" i="11" s="1"/>
  <c r="S666" i="11"/>
  <c r="U666" i="11" s="1"/>
  <c r="S626" i="11"/>
  <c r="U626" i="11" s="1"/>
  <c r="S606" i="11"/>
  <c r="U606" i="11" s="1"/>
  <c r="S506" i="11"/>
  <c r="U506" i="11" s="1"/>
  <c r="S486" i="11"/>
  <c r="U486" i="11" s="1"/>
  <c r="S386" i="11"/>
  <c r="U386" i="11" s="1"/>
  <c r="S366" i="11"/>
  <c r="U366" i="11" s="1"/>
  <c r="S326" i="11"/>
  <c r="U326" i="11" s="1"/>
  <c r="S266" i="11"/>
  <c r="U266" i="11" s="1"/>
  <c r="S226" i="11"/>
  <c r="U226" i="11" s="1"/>
  <c r="S146" i="11"/>
  <c r="U146" i="11" s="1"/>
  <c r="S126" i="11"/>
  <c r="U126" i="11" s="1"/>
  <c r="S86" i="11"/>
  <c r="U86" i="11" s="1"/>
  <c r="S66" i="11"/>
  <c r="U66" i="11" s="1"/>
  <c r="S705" i="11"/>
  <c r="U705" i="11" s="1"/>
  <c r="S665" i="11"/>
  <c r="U665" i="11" s="1"/>
  <c r="S545" i="11"/>
  <c r="U545" i="11" s="1"/>
  <c r="S485" i="11"/>
  <c r="U485" i="11" s="1"/>
  <c r="S465" i="11"/>
  <c r="U465" i="11" s="1"/>
  <c r="S425" i="11"/>
  <c r="U425" i="11" s="1"/>
  <c r="S365" i="11"/>
  <c r="U365" i="11" s="1"/>
  <c r="S325" i="11"/>
  <c r="U325" i="11" s="1"/>
  <c r="S225" i="11"/>
  <c r="U225" i="11" s="1"/>
  <c r="S165" i="11"/>
  <c r="U165" i="11" s="1"/>
  <c r="S105" i="11"/>
  <c r="U105" i="11" s="1"/>
  <c r="S85" i="11"/>
  <c r="U85" i="11" s="1"/>
  <c r="S45" i="11"/>
  <c r="U45" i="11" s="1"/>
  <c r="S25" i="11"/>
  <c r="U25" i="11" s="1"/>
  <c r="S724" i="11"/>
  <c r="U724" i="11" s="1"/>
  <c r="S704" i="11"/>
  <c r="U704" i="11" s="1"/>
  <c r="S684" i="11"/>
  <c r="U684" i="11" s="1"/>
  <c r="S664" i="11"/>
  <c r="U664" i="11" s="1"/>
  <c r="S644" i="11"/>
  <c r="U644" i="11" s="1"/>
  <c r="S524" i="11"/>
  <c r="U524" i="11" s="1"/>
  <c r="S484" i="11"/>
  <c r="U484" i="11" s="1"/>
  <c r="S424" i="11"/>
  <c r="U424" i="11" s="1"/>
  <c r="S384" i="11"/>
  <c r="U384" i="11" s="1"/>
  <c r="S364" i="11"/>
  <c r="U364" i="11" s="1"/>
  <c r="S344" i="11"/>
  <c r="U344" i="11" s="1"/>
  <c r="S284" i="11"/>
  <c r="U284" i="11" s="1"/>
  <c r="S264" i="11"/>
  <c r="U264" i="11" s="1"/>
  <c r="S244" i="11"/>
  <c r="U244" i="11" s="1"/>
  <c r="S184" i="11"/>
  <c r="U184" i="11" s="1"/>
  <c r="S144" i="11"/>
  <c r="U144" i="11" s="1"/>
  <c r="S24" i="11"/>
  <c r="U24" i="11" s="1"/>
  <c r="S683" i="11"/>
  <c r="U683" i="11" s="1"/>
  <c r="S643" i="11"/>
  <c r="U643" i="11" s="1"/>
  <c r="S603" i="11"/>
  <c r="U603" i="11" s="1"/>
  <c r="S583" i="11"/>
  <c r="U583" i="11" s="1"/>
  <c r="S543" i="11"/>
  <c r="U543" i="11" s="1"/>
  <c r="S503" i="11"/>
  <c r="U503" i="11" s="1"/>
  <c r="S463" i="11"/>
  <c r="U463" i="11" s="1"/>
  <c r="S423" i="11"/>
  <c r="U423" i="11" s="1"/>
  <c r="S403" i="11"/>
  <c r="U403" i="11" s="1"/>
  <c r="S343" i="11"/>
  <c r="U343" i="11" s="1"/>
  <c r="S323" i="11"/>
  <c r="U323" i="11" s="1"/>
  <c r="S303" i="11"/>
  <c r="U303" i="11" s="1"/>
  <c r="S223" i="11"/>
  <c r="U223" i="11" s="1"/>
  <c r="S203" i="11"/>
  <c r="U203" i="11" s="1"/>
  <c r="S123" i="11"/>
  <c r="U123" i="11" s="1"/>
  <c r="S83" i="11"/>
  <c r="U83" i="11" s="1"/>
  <c r="S63" i="11"/>
  <c r="U63" i="11" s="1"/>
  <c r="S6" i="11"/>
  <c r="U6" i="11" s="1"/>
  <c r="S682" i="11"/>
  <c r="U682" i="11" s="1"/>
  <c r="S642" i="11"/>
  <c r="U642" i="11" s="1"/>
  <c r="S562" i="11"/>
  <c r="U562" i="11" s="1"/>
  <c r="S522" i="11"/>
  <c r="U522" i="11" s="1"/>
  <c r="S482" i="11"/>
  <c r="U482" i="11" s="1"/>
  <c r="S462" i="11"/>
  <c r="U462" i="11" s="1"/>
  <c r="S422" i="11"/>
  <c r="U422" i="11" s="1"/>
  <c r="S402" i="11"/>
  <c r="U402" i="11" s="1"/>
  <c r="S382" i="11"/>
  <c r="U382" i="11" s="1"/>
  <c r="S342" i="11"/>
  <c r="U342" i="11" s="1"/>
  <c r="S322" i="11"/>
  <c r="U322" i="11" s="1"/>
  <c r="S262" i="11"/>
  <c r="U262" i="11" s="1"/>
  <c r="S202" i="11"/>
  <c r="U202" i="11" s="1"/>
  <c r="S162" i="11"/>
  <c r="U162" i="11" s="1"/>
  <c r="S122" i="11"/>
  <c r="U122" i="11" s="1"/>
  <c r="S102" i="11"/>
  <c r="U102" i="11" s="1"/>
  <c r="S62" i="11"/>
  <c r="U62" i="11" s="1"/>
  <c r="S22" i="11"/>
  <c r="U22" i="11" s="1"/>
  <c r="S752" i="11"/>
  <c r="U752" i="11" s="1"/>
  <c r="S701" i="11"/>
  <c r="U701" i="11" s="1"/>
  <c r="S581" i="11"/>
  <c r="U581" i="11" s="1"/>
  <c r="S541" i="11"/>
  <c r="U541" i="11" s="1"/>
  <c r="S481" i="11"/>
  <c r="U481" i="11" s="1"/>
  <c r="S461" i="11"/>
  <c r="U461" i="11" s="1"/>
  <c r="S441" i="11"/>
  <c r="U441" i="11" s="1"/>
  <c r="S421" i="11"/>
  <c r="U421" i="11" s="1"/>
  <c r="S381" i="11"/>
  <c r="U381" i="11" s="1"/>
  <c r="S361" i="11"/>
  <c r="U361" i="11" s="1"/>
  <c r="S301" i="11"/>
  <c r="U301" i="11" s="1"/>
  <c r="S281" i="11"/>
  <c r="U281" i="11" s="1"/>
  <c r="S161" i="11"/>
  <c r="U161" i="11" s="1"/>
  <c r="S141" i="11"/>
  <c r="U141" i="11" s="1"/>
  <c r="S61" i="11"/>
  <c r="U61" i="11" s="1"/>
  <c r="S540" i="11"/>
  <c r="U540" i="11" s="1"/>
  <c r="S520" i="11"/>
  <c r="U520" i="11" s="1"/>
  <c r="S500" i="11"/>
  <c r="U500" i="11" s="1"/>
  <c r="S400" i="11"/>
  <c r="U400" i="11" s="1"/>
  <c r="S380" i="11"/>
  <c r="U380" i="11" s="1"/>
  <c r="S340" i="11"/>
  <c r="U340" i="11" s="1"/>
  <c r="S320" i="11"/>
  <c r="U320" i="11" s="1"/>
  <c r="S280" i="11"/>
  <c r="U280" i="11" s="1"/>
  <c r="S180" i="11"/>
  <c r="U180" i="11" s="1"/>
  <c r="S160" i="11"/>
  <c r="U160" i="11" s="1"/>
  <c r="S120" i="11"/>
  <c r="U120" i="11" s="1"/>
  <c r="S100" i="11"/>
  <c r="U100" i="11" s="1"/>
  <c r="S80" i="11"/>
  <c r="U80" i="11" s="1"/>
  <c r="S719" i="11"/>
  <c r="U719" i="11" s="1"/>
  <c r="S699" i="11"/>
  <c r="U699" i="11" s="1"/>
  <c r="S619" i="11"/>
  <c r="U619" i="11" s="1"/>
  <c r="S599" i="11"/>
  <c r="U599" i="11" s="1"/>
  <c r="S579" i="11"/>
  <c r="U579" i="11" s="1"/>
  <c r="S459" i="11"/>
  <c r="U459" i="11" s="1"/>
  <c r="S239" i="11"/>
  <c r="U239" i="11" s="1"/>
  <c r="S199" i="11"/>
  <c r="U199" i="11" s="1"/>
  <c r="S179" i="11"/>
  <c r="U179" i="11" s="1"/>
  <c r="S159" i="11"/>
  <c r="U159" i="11" s="1"/>
  <c r="S119" i="11"/>
  <c r="U119" i="11" s="1"/>
  <c r="S59" i="11"/>
  <c r="U59" i="11" s="1"/>
  <c r="S678" i="11"/>
  <c r="U678" i="11" s="1"/>
  <c r="S578" i="11"/>
  <c r="U578" i="11" s="1"/>
  <c r="S558" i="11"/>
  <c r="U558" i="11" s="1"/>
  <c r="S538" i="11"/>
  <c r="U538" i="11" s="1"/>
  <c r="S458" i="11"/>
  <c r="U458" i="11" s="1"/>
  <c r="S438" i="11"/>
  <c r="U438" i="11" s="1"/>
  <c r="S418" i="11"/>
  <c r="U418" i="11" s="1"/>
  <c r="S258" i="11"/>
  <c r="U258" i="11" s="1"/>
  <c r="S238" i="11"/>
  <c r="U238" i="11" s="1"/>
  <c r="S198" i="11"/>
  <c r="U198" i="11" s="1"/>
  <c r="S158" i="11"/>
  <c r="U158" i="11" s="1"/>
  <c r="S138" i="11"/>
  <c r="U138" i="11" s="1"/>
  <c r="S118" i="11"/>
  <c r="U118" i="11" s="1"/>
  <c r="S58" i="11"/>
  <c r="U58" i="11" s="1"/>
  <c r="S18" i="11"/>
  <c r="U18" i="11" s="1"/>
  <c r="S746" i="11"/>
  <c r="U746" i="11" s="1"/>
  <c r="S637" i="11"/>
  <c r="U637" i="11" s="1"/>
  <c r="S597" i="11"/>
  <c r="U597" i="11" s="1"/>
  <c r="S577" i="11"/>
  <c r="U577" i="11" s="1"/>
  <c r="S557" i="11"/>
  <c r="U557" i="11" s="1"/>
  <c r="S497" i="11"/>
  <c r="U497" i="11" s="1"/>
  <c r="S457" i="11"/>
  <c r="U457" i="11" s="1"/>
  <c r="S397" i="11"/>
  <c r="U397" i="11" s="1"/>
  <c r="S377" i="11"/>
  <c r="U377" i="11" s="1"/>
  <c r="S357" i="11"/>
  <c r="U357" i="11" s="1"/>
  <c r="S337" i="11"/>
  <c r="U337" i="11" s="1"/>
  <c r="S217" i="11"/>
  <c r="U217" i="11" s="1"/>
  <c r="S177" i="11"/>
  <c r="U177" i="11" s="1"/>
  <c r="S157" i="11"/>
  <c r="U157" i="11" s="1"/>
  <c r="S137" i="11"/>
  <c r="U137" i="11" s="1"/>
  <c r="S77" i="11"/>
  <c r="U77" i="11" s="1"/>
  <c r="S37" i="11"/>
  <c r="U37" i="11" s="1"/>
  <c r="S745" i="11"/>
  <c r="U745" i="11" s="1"/>
  <c r="S696" i="11"/>
  <c r="U696" i="11" s="1"/>
  <c r="S636" i="11"/>
  <c r="U636" i="11" s="1"/>
  <c r="S576" i="11"/>
  <c r="U576" i="11" s="1"/>
  <c r="S496" i="11"/>
  <c r="U496" i="11" s="1"/>
  <c r="S476" i="11"/>
  <c r="U476" i="11" s="1"/>
  <c r="S436" i="11"/>
  <c r="U436" i="11" s="1"/>
  <c r="S316" i="11"/>
  <c r="U316" i="11" s="1"/>
  <c r="S296" i="11"/>
  <c r="U296" i="11" s="1"/>
  <c r="S276" i="11"/>
  <c r="U276" i="11" s="1"/>
  <c r="S256" i="11"/>
  <c r="U256" i="11" s="1"/>
  <c r="S236" i="11"/>
  <c r="U236" i="11" s="1"/>
  <c r="S216" i="11"/>
  <c r="U216" i="11" s="1"/>
  <c r="S116" i="11"/>
  <c r="U116" i="11" s="1"/>
  <c r="S16" i="11"/>
  <c r="U16" i="11" s="1"/>
  <c r="S744" i="11"/>
  <c r="U744" i="11" s="1"/>
  <c r="S675" i="11"/>
  <c r="U675" i="11" s="1"/>
  <c r="S655" i="11"/>
  <c r="U655" i="11" s="1"/>
  <c r="S615" i="11"/>
  <c r="U615" i="11" s="1"/>
  <c r="S575" i="11"/>
  <c r="U575" i="11" s="1"/>
  <c r="S555" i="11"/>
  <c r="U555" i="11" s="1"/>
  <c r="S515" i="11"/>
  <c r="U515" i="11" s="1"/>
  <c r="S475" i="11"/>
  <c r="U475" i="11" s="1"/>
  <c r="S415" i="11"/>
  <c r="U415" i="11" s="1"/>
  <c r="S355" i="11"/>
  <c r="U355" i="11" s="1"/>
  <c r="S315" i="11"/>
  <c r="U315" i="11" s="1"/>
  <c r="S295" i="11"/>
  <c r="U295" i="11" s="1"/>
  <c r="S195" i="11"/>
  <c r="U195" i="11" s="1"/>
  <c r="S155" i="11"/>
  <c r="U155" i="11" s="1"/>
  <c r="S115" i="11"/>
  <c r="U115" i="11" s="1"/>
  <c r="S95" i="11"/>
  <c r="U95" i="11" s="1"/>
  <c r="S75" i="11"/>
  <c r="U75" i="11" s="1"/>
  <c r="S55" i="11"/>
  <c r="U55" i="11" s="1"/>
  <c r="S35" i="11"/>
  <c r="U35" i="11" s="1"/>
  <c r="S15" i="11"/>
  <c r="U15" i="11" s="1"/>
  <c r="S743" i="11"/>
  <c r="U743" i="11" s="1"/>
  <c r="S714" i="11"/>
  <c r="U714" i="11" s="1"/>
  <c r="S674" i="11"/>
  <c r="U674" i="11" s="1"/>
  <c r="S634" i="11"/>
  <c r="U634" i="11" s="1"/>
  <c r="S574" i="11"/>
  <c r="U574" i="11" s="1"/>
  <c r="S534" i="11"/>
  <c r="U534" i="11" s="1"/>
  <c r="S434" i="11"/>
  <c r="U434" i="11" s="1"/>
  <c r="S414" i="11"/>
  <c r="U414" i="11" s="1"/>
  <c r="S354" i="11"/>
  <c r="U354" i="11" s="1"/>
  <c r="S334" i="11"/>
  <c r="U334" i="11" s="1"/>
  <c r="S314" i="11"/>
  <c r="U314" i="11" s="1"/>
  <c r="S214" i="11"/>
  <c r="U214" i="11" s="1"/>
  <c r="S174" i="11"/>
  <c r="U174" i="11" s="1"/>
  <c r="S94" i="11"/>
  <c r="U94" i="11" s="1"/>
  <c r="S673" i="11"/>
  <c r="U673" i="11" s="1"/>
  <c r="S653" i="11"/>
  <c r="U653" i="11" s="1"/>
  <c r="S633" i="11"/>
  <c r="U633" i="11" s="1"/>
  <c r="S613" i="11"/>
  <c r="U613" i="11" s="1"/>
  <c r="S573" i="11"/>
  <c r="U573" i="11" s="1"/>
  <c r="S553" i="11"/>
  <c r="U553" i="11" s="1"/>
  <c r="S533" i="11"/>
  <c r="U533" i="11" s="1"/>
  <c r="S473" i="11"/>
  <c r="U473" i="11" s="1"/>
  <c r="S373" i="11"/>
  <c r="U373" i="11" s="1"/>
  <c r="S333" i="11"/>
  <c r="U333" i="11" s="1"/>
  <c r="S313" i="11"/>
  <c r="U313" i="11" s="1"/>
  <c r="S293" i="11"/>
  <c r="U293" i="11" s="1"/>
  <c r="S273" i="11"/>
  <c r="U273" i="11" s="1"/>
  <c r="S253" i="11"/>
  <c r="U253" i="11" s="1"/>
  <c r="S153" i="11"/>
  <c r="U153" i="11" s="1"/>
  <c r="S93" i="11"/>
  <c r="U93" i="11" s="1"/>
  <c r="S53" i="11"/>
  <c r="U53" i="11" s="1"/>
  <c r="S672" i="11"/>
  <c r="U672" i="11" s="1"/>
  <c r="S612" i="11"/>
  <c r="U612" i="11" s="1"/>
  <c r="S592" i="11"/>
  <c r="U592" i="11" s="1"/>
  <c r="S572" i="11"/>
  <c r="U572" i="11" s="1"/>
  <c r="S512" i="11"/>
  <c r="U512" i="11" s="1"/>
  <c r="S492" i="11"/>
  <c r="U492" i="11" s="1"/>
  <c r="S472" i="11"/>
  <c r="U472" i="11" s="1"/>
  <c r="S452" i="11"/>
  <c r="U452" i="11" s="1"/>
  <c r="S412" i="11"/>
  <c r="U412" i="11" s="1"/>
  <c r="S392" i="11"/>
  <c r="U392" i="11" s="1"/>
  <c r="S352" i="11"/>
  <c r="U352" i="11" s="1"/>
  <c r="S292" i="11"/>
  <c r="U292" i="11" s="1"/>
  <c r="S212" i="11"/>
  <c r="U212" i="11" s="1"/>
  <c r="S192" i="11"/>
  <c r="U192" i="11" s="1"/>
  <c r="S152" i="11"/>
  <c r="U152" i="11" s="1"/>
  <c r="S92" i="11"/>
  <c r="U92" i="11" s="1"/>
  <c r="S52" i="11"/>
  <c r="U52" i="11" s="1"/>
  <c r="S32" i="11"/>
  <c r="U32" i="11" s="1"/>
  <c r="S12" i="11"/>
  <c r="U12" i="11" s="1"/>
  <c r="S740" i="11"/>
  <c r="U740" i="11" s="1"/>
  <c r="S671" i="11"/>
  <c r="U671" i="11" s="1"/>
  <c r="S631" i="11"/>
  <c r="U631" i="11" s="1"/>
  <c r="S611" i="11"/>
  <c r="U611" i="11" s="1"/>
  <c r="S551" i="11"/>
  <c r="U551" i="11" s="1"/>
  <c r="S531" i="11"/>
  <c r="U531" i="11" s="1"/>
  <c r="S471" i="11"/>
  <c r="U471" i="11" s="1"/>
  <c r="S451" i="11"/>
  <c r="U451" i="11" s="1"/>
  <c r="S371" i="11"/>
  <c r="U371" i="11" s="1"/>
  <c r="S311" i="11"/>
  <c r="U311" i="11" s="1"/>
  <c r="S111" i="11"/>
  <c r="U111" i="11" s="1"/>
  <c r="S71" i="11"/>
  <c r="U71" i="11" s="1"/>
  <c r="S710" i="11"/>
  <c r="U710" i="11" s="1"/>
  <c r="S670" i="11"/>
  <c r="U670" i="11" s="1"/>
  <c r="S630" i="11"/>
  <c r="U630" i="11" s="1"/>
  <c r="S590" i="11"/>
  <c r="U590" i="11" s="1"/>
  <c r="S570" i="11"/>
  <c r="U570" i="11" s="1"/>
  <c r="S550" i="11"/>
  <c r="U550" i="11" s="1"/>
  <c r="S510" i="11"/>
  <c r="U510" i="11" s="1"/>
  <c r="S450" i="11"/>
  <c r="U450" i="11" s="1"/>
  <c r="S430" i="11"/>
  <c r="U430" i="11" s="1"/>
  <c r="S410" i="11"/>
  <c r="U410" i="11" s="1"/>
  <c r="S390" i="11"/>
  <c r="U390" i="11" s="1"/>
  <c r="S350" i="11"/>
  <c r="U350" i="11" s="1"/>
  <c r="S330" i="11"/>
  <c r="U330" i="11" s="1"/>
  <c r="S310" i="11"/>
  <c r="U310" i="11" s="1"/>
  <c r="S290" i="11"/>
  <c r="U290" i="11" s="1"/>
  <c r="S270" i="11"/>
  <c r="U270" i="11" s="1"/>
  <c r="S250" i="11"/>
  <c r="U250" i="11" s="1"/>
  <c r="S230" i="11"/>
  <c r="U230" i="11" s="1"/>
  <c r="S210" i="11"/>
  <c r="U210" i="11" s="1"/>
  <c r="S190" i="11"/>
  <c r="U190" i="11" s="1"/>
  <c r="S130" i="11"/>
  <c r="U130" i="11" s="1"/>
  <c r="S110" i="11"/>
  <c r="U110" i="11" s="1"/>
  <c r="S90" i="11"/>
  <c r="U90" i="11" s="1"/>
  <c r="S70" i="11"/>
  <c r="U70" i="11" s="1"/>
  <c r="S50" i="11"/>
  <c r="U50" i="11" s="1"/>
  <c r="S30" i="11"/>
  <c r="U30" i="11" s="1"/>
  <c r="S709" i="11"/>
  <c r="U709" i="11" s="1"/>
  <c r="S689" i="11"/>
  <c r="U689" i="11" s="1"/>
  <c r="S669" i="11"/>
  <c r="U669" i="11" s="1"/>
  <c r="S629" i="11"/>
  <c r="U629" i="11" s="1"/>
  <c r="S609" i="11"/>
  <c r="U609" i="11" s="1"/>
  <c r="S589" i="11"/>
  <c r="U589" i="11" s="1"/>
  <c r="S569" i="11"/>
  <c r="U569" i="11" s="1"/>
  <c r="S549" i="11"/>
  <c r="U549" i="11" s="1"/>
  <c r="S529" i="11"/>
  <c r="U529" i="11" s="1"/>
  <c r="S489" i="11"/>
  <c r="U489" i="11" s="1"/>
  <c r="S469" i="11"/>
  <c r="U469" i="11" s="1"/>
  <c r="S389" i="11"/>
  <c r="U389" i="11" s="1"/>
  <c r="S249" i="11"/>
  <c r="U249" i="11" s="1"/>
  <c r="S229" i="11"/>
  <c r="U229" i="11" s="1"/>
  <c r="S209" i="11"/>
  <c r="U209" i="11" s="1"/>
  <c r="S149" i="11"/>
  <c r="U149" i="11" s="1"/>
  <c r="S69" i="11"/>
  <c r="U69" i="11" s="1"/>
  <c r="S9" i="11"/>
  <c r="U9" i="11" s="1"/>
  <c r="S737" i="11"/>
  <c r="U737" i="11" s="1"/>
  <c r="S708" i="11"/>
  <c r="U708" i="11" s="1"/>
  <c r="S668" i="11"/>
  <c r="U668" i="11" s="1"/>
  <c r="S648" i="11"/>
  <c r="U648" i="11" s="1"/>
  <c r="S588" i="11"/>
  <c r="U588" i="11" s="1"/>
  <c r="S568" i="11"/>
  <c r="U568" i="11" s="1"/>
  <c r="S528" i="11"/>
  <c r="U528" i="11" s="1"/>
  <c r="S448" i="11"/>
  <c r="U448" i="11" s="1"/>
  <c r="S368" i="11"/>
  <c r="U368" i="11" s="1"/>
  <c r="S348" i="11"/>
  <c r="U348" i="11" s="1"/>
  <c r="S328" i="11"/>
  <c r="U328" i="11" s="1"/>
  <c r="S308" i="11"/>
  <c r="U308" i="11" s="1"/>
  <c r="S288" i="11"/>
  <c r="U288" i="11" s="1"/>
  <c r="S228" i="11"/>
  <c r="U228" i="11" s="1"/>
  <c r="S188" i="11"/>
  <c r="U188" i="11" s="1"/>
  <c r="S168" i="11"/>
  <c r="U168" i="11" s="1"/>
  <c r="S148" i="11"/>
  <c r="U148" i="11" s="1"/>
  <c r="S128" i="11"/>
  <c r="U128" i="11" s="1"/>
  <c r="S108" i="11"/>
  <c r="U108" i="11" s="1"/>
  <c r="S68" i="11"/>
  <c r="U68" i="11" s="1"/>
  <c r="S48" i="11"/>
  <c r="U48" i="11" s="1"/>
  <c r="S28" i="11"/>
  <c r="U28" i="11" s="1"/>
  <c r="S707" i="11"/>
  <c r="U707" i="11" s="1"/>
  <c r="S687" i="11"/>
  <c r="U687" i="11" s="1"/>
  <c r="S647" i="11"/>
  <c r="U647" i="11" s="1"/>
  <c r="S607" i="11"/>
  <c r="U607" i="11" s="1"/>
  <c r="S587" i="11"/>
  <c r="U587" i="11" s="1"/>
  <c r="S567" i="11"/>
  <c r="U567" i="11" s="1"/>
  <c r="S527" i="11"/>
  <c r="U527" i="11" s="1"/>
  <c r="S507" i="11"/>
  <c r="U507" i="11" s="1"/>
  <c r="S427" i="11"/>
  <c r="U427" i="11" s="1"/>
  <c r="S407" i="11"/>
  <c r="U407" i="11" s="1"/>
  <c r="S327" i="11"/>
  <c r="U327" i="11" s="1"/>
  <c r="S287" i="11"/>
  <c r="U287" i="11" s="1"/>
  <c r="S227" i="11"/>
  <c r="U227" i="11" s="1"/>
  <c r="S167" i="11"/>
  <c r="U167" i="11" s="1"/>
  <c r="S107" i="11"/>
  <c r="U107" i="11" s="1"/>
  <c r="S87" i="11"/>
  <c r="U87" i="11" s="1"/>
  <c r="S47" i="11"/>
  <c r="U47" i="11" s="1"/>
  <c r="S27" i="11"/>
  <c r="U27" i="11" s="1"/>
  <c r="L164" i="11"/>
  <c r="T164" i="11" s="1"/>
  <c r="L367" i="11"/>
  <c r="T367" i="11" s="1"/>
  <c r="L433" i="11"/>
  <c r="T433" i="11" s="1"/>
  <c r="L379" i="11"/>
  <c r="N402" i="11"/>
  <c r="T402" i="11" s="1"/>
  <c r="L610" i="11"/>
  <c r="T610" i="11" s="1"/>
  <c r="L477" i="11"/>
  <c r="T477" i="11" s="1"/>
  <c r="L428" i="11"/>
  <c r="T428" i="11" s="1"/>
  <c r="L638" i="11"/>
  <c r="T638" i="11" s="1"/>
  <c r="N423" i="11"/>
  <c r="T423" i="11" s="1"/>
  <c r="N710" i="11"/>
  <c r="T710" i="11" s="1"/>
  <c r="L468" i="11"/>
  <c r="T468" i="11" s="1"/>
  <c r="L261" i="11"/>
  <c r="T261" i="11" s="1"/>
  <c r="L608" i="11"/>
  <c r="T608" i="11" s="1"/>
  <c r="N524" i="11"/>
  <c r="T524" i="11" s="1"/>
  <c r="L267" i="11"/>
  <c r="T267" i="11" s="1"/>
  <c r="N567" i="11"/>
  <c r="T567" i="11" s="1"/>
  <c r="L399" i="11"/>
  <c r="T399" i="11" s="1"/>
  <c r="L582" i="11"/>
  <c r="T582" i="11" s="1"/>
  <c r="L621" i="11"/>
  <c r="T621" i="11" s="1"/>
  <c r="L341" i="11"/>
  <c r="T341" i="11" s="1"/>
  <c r="L449" i="11"/>
  <c r="T449" i="11" s="1"/>
  <c r="L521" i="11"/>
  <c r="T521" i="11" s="1"/>
  <c r="L646" i="11"/>
  <c r="T646" i="11" s="1"/>
  <c r="N448" i="11"/>
  <c r="T448" i="11" s="1"/>
  <c r="L618" i="11"/>
  <c r="L121" i="11"/>
  <c r="T121" i="11" s="1"/>
  <c r="L628" i="11"/>
  <c r="T628" i="11" s="1"/>
  <c r="L654" i="11"/>
  <c r="T654" i="11" s="1"/>
  <c r="L659" i="11"/>
  <c r="T659" i="11" s="1"/>
  <c r="L695" i="11"/>
  <c r="T695" i="11" s="1"/>
  <c r="N735" i="11"/>
  <c r="L169" i="11"/>
  <c r="T169" i="11" s="1"/>
  <c r="L406" i="11"/>
  <c r="T406" i="11" s="1"/>
  <c r="N427" i="11"/>
  <c r="T427" i="11" s="1"/>
  <c r="N475" i="11"/>
  <c r="T475" i="11" s="1"/>
  <c r="N549" i="11"/>
  <c r="N597" i="11"/>
  <c r="T597" i="11" s="1"/>
  <c r="L191" i="11"/>
  <c r="T191" i="11" s="1"/>
  <c r="L252" i="11"/>
  <c r="T252" i="11" s="1"/>
  <c r="L332" i="11"/>
  <c r="T332" i="11" s="1"/>
  <c r="L309" i="11"/>
  <c r="T309" i="11" s="1"/>
  <c r="L523" i="11"/>
  <c r="T523" i="11" s="1"/>
  <c r="N223" i="11"/>
  <c r="T223" i="11" s="1"/>
  <c r="L247" i="11"/>
  <c r="N128" i="11"/>
  <c r="N127" i="11" s="1"/>
  <c r="L175" i="11"/>
  <c r="T175" i="11" s="1"/>
  <c r="L208" i="11"/>
  <c r="T208" i="11" s="1"/>
  <c r="L294" i="11"/>
  <c r="T294" i="11" s="1"/>
  <c r="L498" i="11"/>
  <c r="T498" i="11" s="1"/>
  <c r="N603" i="11"/>
  <c r="T603" i="11" s="1"/>
  <c r="L747" i="11"/>
  <c r="T747" i="11" s="1"/>
  <c r="L632" i="11"/>
  <c r="T632" i="11" s="1"/>
  <c r="L517" i="11"/>
  <c r="T517" i="11" s="1"/>
  <c r="L454" i="11"/>
  <c r="L532" i="11"/>
  <c r="T532" i="11" s="1"/>
  <c r="L133" i="11"/>
  <c r="T133" i="11" s="1"/>
  <c r="N613" i="11"/>
  <c r="T613" i="11" s="1"/>
  <c r="N655" i="11"/>
  <c r="T655" i="11" s="1"/>
  <c r="L742" i="11"/>
  <c r="T742" i="11" s="1"/>
  <c r="L374" i="11"/>
  <c r="T374" i="11" s="1"/>
  <c r="L170" i="11"/>
  <c r="T170" i="11" s="1"/>
  <c r="L263" i="11"/>
  <c r="T263" i="11" s="1"/>
  <c r="L300" i="11"/>
  <c r="T300" i="11" s="1"/>
  <c r="L339" i="11"/>
  <c r="T339" i="11" s="1"/>
  <c r="N461" i="11"/>
  <c r="T461" i="11" s="1"/>
  <c r="L467" i="11"/>
  <c r="T467" i="11" s="1"/>
  <c r="L483" i="11"/>
  <c r="L480" i="11" s="1"/>
  <c r="L650" i="11"/>
  <c r="T650" i="11" s="1"/>
  <c r="L703" i="11"/>
  <c r="L101" i="11"/>
  <c r="T101" i="11" s="1"/>
  <c r="L494" i="11"/>
  <c r="T494" i="11" s="1"/>
  <c r="L509" i="11"/>
  <c r="T509" i="11" s="1"/>
  <c r="N599" i="11"/>
  <c r="T599" i="11" s="1"/>
  <c r="L640" i="11"/>
  <c r="L656" i="11"/>
  <c r="T656" i="11" s="1"/>
  <c r="L723" i="11"/>
  <c r="L437" i="11"/>
  <c r="T437" i="11" s="1"/>
  <c r="L564" i="11"/>
  <c r="T564" i="11" s="1"/>
  <c r="N576" i="11"/>
  <c r="T576" i="11" s="1"/>
  <c r="L738" i="11"/>
  <c r="T738" i="11" s="1"/>
  <c r="L219" i="11"/>
  <c r="T219" i="11" s="1"/>
  <c r="L370" i="11"/>
  <c r="T370" i="11" s="1"/>
  <c r="L530" i="11"/>
  <c r="T530" i="11" s="1"/>
  <c r="N534" i="11"/>
  <c r="T534" i="11" s="1"/>
  <c r="L635" i="11"/>
  <c r="T635" i="11" s="1"/>
  <c r="L667" i="11"/>
  <c r="T667" i="11" s="1"/>
  <c r="L235" i="11"/>
  <c r="T235" i="11" s="1"/>
  <c r="L129" i="11"/>
  <c r="T129" i="11" s="1"/>
  <c r="L13" i="11"/>
  <c r="T13" i="11" s="1"/>
  <c r="L193" i="11"/>
  <c r="T193" i="11" s="1"/>
  <c r="L19" i="11"/>
  <c r="T19" i="11" s="1"/>
  <c r="L36" i="11"/>
  <c r="T36" i="11" s="1"/>
  <c r="L652" i="11"/>
  <c r="L42" i="11"/>
  <c r="T42" i="11" s="1"/>
  <c r="L124" i="11"/>
  <c r="T124" i="11" s="1"/>
  <c r="L291" i="11"/>
  <c r="T291" i="11" s="1"/>
  <c r="L335" i="11"/>
  <c r="T335" i="11" s="1"/>
  <c r="L131" i="11"/>
  <c r="T131" i="11" s="1"/>
  <c r="L205" i="11"/>
  <c r="T205" i="11" s="1"/>
  <c r="L255" i="11"/>
  <c r="T255" i="11" s="1"/>
  <c r="L189" i="11"/>
  <c r="T189" i="11" s="1"/>
  <c r="L663" i="11"/>
  <c r="T663" i="11" s="1"/>
  <c r="L739" i="11"/>
  <c r="T739" i="11" s="1"/>
  <c r="L10" i="11"/>
  <c r="T10" i="11" s="1"/>
  <c r="N152" i="11"/>
  <c r="T152" i="11" s="1"/>
  <c r="N313" i="11"/>
  <c r="T313" i="11" s="1"/>
  <c r="L319" i="11"/>
  <c r="T319" i="11" s="1"/>
  <c r="N371" i="11"/>
  <c r="T371" i="11" s="1"/>
  <c r="L426" i="11"/>
  <c r="T426" i="11" s="1"/>
  <c r="L474" i="11"/>
  <c r="T474" i="11" s="1"/>
  <c r="L596" i="11"/>
  <c r="T596" i="11" s="1"/>
  <c r="N615" i="11"/>
  <c r="T615" i="11" s="1"/>
  <c r="L658" i="11"/>
  <c r="T658" i="11" s="1"/>
  <c r="L104" i="11"/>
  <c r="T104" i="11" s="1"/>
  <c r="L215" i="11"/>
  <c r="T215" i="11" s="1"/>
  <c r="L232" i="11"/>
  <c r="T232" i="11" s="1"/>
  <c r="L552" i="11"/>
  <c r="T552" i="11" s="1"/>
  <c r="L565" i="11"/>
  <c r="T565" i="11" s="1"/>
  <c r="L685" i="11"/>
  <c r="T685" i="11" s="1"/>
  <c r="L178" i="11"/>
  <c r="T178" i="11" s="1"/>
  <c r="L393" i="11"/>
  <c r="T393" i="11" s="1"/>
  <c r="L624" i="11"/>
  <c r="T624" i="11" s="1"/>
  <c r="L196" i="11"/>
  <c r="T196" i="11" s="1"/>
  <c r="L206" i="11"/>
  <c r="T206" i="11" s="1"/>
  <c r="L220" i="11"/>
  <c r="T220" i="11" s="1"/>
  <c r="L345" i="11"/>
  <c r="T345" i="11" s="1"/>
  <c r="L385" i="11"/>
  <c r="T385" i="11" s="1"/>
  <c r="L431" i="11"/>
  <c r="T431" i="11" s="1"/>
  <c r="L435" i="11"/>
  <c r="T435" i="11" s="1"/>
  <c r="L445" i="11"/>
  <c r="T445" i="11" s="1"/>
  <c r="L460" i="11"/>
  <c r="T460" i="11" s="1"/>
  <c r="L514" i="11"/>
  <c r="T514" i="11" s="1"/>
  <c r="L542" i="11"/>
  <c r="T542" i="11" s="1"/>
  <c r="L26" i="11"/>
  <c r="T26" i="11" s="1"/>
  <c r="L181" i="11"/>
  <c r="T181" i="11" s="1"/>
  <c r="L317" i="11"/>
  <c r="T317" i="11" s="1"/>
  <c r="N575" i="11"/>
  <c r="T575" i="11" s="1"/>
  <c r="L586" i="11"/>
  <c r="T586" i="11" s="1"/>
  <c r="L620" i="11"/>
  <c r="T620" i="11" s="1"/>
  <c r="L712" i="11"/>
  <c r="T712" i="11" s="1"/>
  <c r="L74" i="11"/>
  <c r="T74" i="11" s="1"/>
  <c r="L211" i="11"/>
  <c r="T211" i="11" s="1"/>
  <c r="L274" i="11"/>
  <c r="T274" i="11" s="1"/>
  <c r="L166" i="11"/>
  <c r="T166" i="11" s="1"/>
  <c r="L289" i="11"/>
  <c r="T289" i="11" s="1"/>
  <c r="L338" i="11"/>
  <c r="T338" i="11" s="1"/>
  <c r="N12" i="11"/>
  <c r="T12" i="11" s="1"/>
  <c r="L56" i="11"/>
  <c r="T56" i="11" s="1"/>
  <c r="L114" i="11"/>
  <c r="T114" i="11" s="1"/>
  <c r="L251" i="11"/>
  <c r="T251" i="11" s="1"/>
  <c r="L46" i="11"/>
  <c r="T46" i="11" s="1"/>
  <c r="N400" i="11"/>
  <c r="T400" i="11" s="1"/>
  <c r="N672" i="11"/>
  <c r="T672" i="11" s="1"/>
  <c r="L67" i="11"/>
  <c r="T67" i="11" s="1"/>
  <c r="N148" i="11"/>
  <c r="T148" i="11" s="1"/>
  <c r="L271" i="11"/>
  <c r="T271" i="11" s="1"/>
  <c r="N422" i="11"/>
  <c r="T422" i="11" s="1"/>
  <c r="L81" i="11"/>
  <c r="T81" i="11" s="1"/>
  <c r="L505" i="11"/>
  <c r="T505" i="11" s="1"/>
  <c r="L88" i="11"/>
  <c r="T88" i="11" s="1"/>
  <c r="L173" i="11"/>
  <c r="T173" i="11" s="1"/>
  <c r="L331" i="11"/>
  <c r="T331" i="11" s="1"/>
  <c r="L466" i="11"/>
  <c r="T466" i="11" s="1"/>
  <c r="N92" i="11"/>
  <c r="N177" i="11"/>
  <c r="T177" i="11" s="1"/>
  <c r="L136" i="11"/>
  <c r="T136" i="11" s="1"/>
  <c r="L84" i="11"/>
  <c r="T84" i="11" s="1"/>
  <c r="L349" i="11"/>
  <c r="T349" i="11" s="1"/>
  <c r="L60" i="11"/>
  <c r="T60" i="11" s="1"/>
  <c r="J112" i="11"/>
  <c r="N334" i="11"/>
  <c r="T334" i="11" s="1"/>
  <c r="L508" i="11"/>
  <c r="T508" i="11" s="1"/>
  <c r="L645" i="11"/>
  <c r="T645" i="11" s="1"/>
  <c r="J76" i="11"/>
  <c r="L78" i="11"/>
  <c r="T78" i="11" s="1"/>
  <c r="L248" i="11"/>
  <c r="T248" i="11" s="1"/>
  <c r="N159" i="11"/>
  <c r="T159" i="11" s="1"/>
  <c r="L145" i="11"/>
  <c r="T145" i="11" s="1"/>
  <c r="N6" i="11"/>
  <c r="N373" i="11"/>
  <c r="T373" i="11" s="1"/>
  <c r="L447" i="11"/>
  <c r="T447" i="11" s="1"/>
  <c r="N512" i="11"/>
  <c r="T512" i="11" s="1"/>
  <c r="J98" i="11"/>
  <c r="L595" i="11"/>
  <c r="T595" i="11" s="1"/>
  <c r="N9" i="11"/>
  <c r="T9" i="11" s="1"/>
  <c r="L585" i="11"/>
  <c r="L305" i="11"/>
  <c r="T305" i="11" s="1"/>
  <c r="L491" i="11"/>
  <c r="T491" i="11" s="1"/>
  <c r="L49" i="11"/>
  <c r="T49" i="11" s="1"/>
  <c r="L277" i="11"/>
  <c r="T277" i="11" s="1"/>
  <c r="L39" i="11"/>
  <c r="T39" i="11" s="1"/>
  <c r="L117" i="11"/>
  <c r="T117" i="11" s="1"/>
  <c r="N15" i="11"/>
  <c r="T15" i="11" s="1"/>
  <c r="N95" i="11"/>
  <c r="T95" i="11" s="1"/>
  <c r="L132" i="11"/>
  <c r="T132" i="11" s="1"/>
  <c r="L185" i="11"/>
  <c r="T185" i="11" s="1"/>
  <c r="N45" i="11"/>
  <c r="T45" i="11" s="1"/>
  <c r="N366" i="11"/>
  <c r="T366" i="11" s="1"/>
  <c r="L439" i="11"/>
  <c r="T439" i="11" s="1"/>
  <c r="L285" i="11"/>
  <c r="T285" i="11" s="1"/>
  <c r="L396" i="11"/>
  <c r="T396" i="11" s="1"/>
  <c r="L43" i="11"/>
  <c r="T43" i="11" s="1"/>
  <c r="N579" i="11"/>
  <c r="T579" i="11" s="1"/>
  <c r="L419" i="11"/>
  <c r="T419" i="11" s="1"/>
  <c r="L29" i="11"/>
  <c r="T29" i="11" s="1"/>
  <c r="J5" i="11"/>
  <c r="L156" i="11"/>
  <c r="T156" i="11" s="1"/>
  <c r="L259" i="11"/>
  <c r="T259" i="11" s="1"/>
  <c r="J378" i="11"/>
  <c r="L163" i="11"/>
  <c r="T163" i="11" s="1"/>
  <c r="L231" i="11"/>
  <c r="T231" i="11" s="1"/>
  <c r="L387" i="11"/>
  <c r="T387" i="11" s="1"/>
  <c r="L600" i="11"/>
  <c r="T600" i="11" s="1"/>
  <c r="J23" i="11"/>
  <c r="N227" i="11"/>
  <c r="T227" i="11" s="1"/>
  <c r="L243" i="11"/>
  <c r="T243" i="11" s="1"/>
  <c r="L297" i="11"/>
  <c r="T297" i="11" s="1"/>
  <c r="N678" i="11"/>
  <c r="T678" i="11" s="1"/>
  <c r="L716" i="11"/>
  <c r="T716" i="11" s="1"/>
  <c r="L224" i="11"/>
  <c r="T224" i="11" s="1"/>
  <c r="L388" i="11"/>
  <c r="T388" i="11" s="1"/>
  <c r="L513" i="11"/>
  <c r="T513" i="11" s="1"/>
  <c r="N673" i="11"/>
  <c r="T673" i="11" s="1"/>
  <c r="L40" i="11"/>
  <c r="T40" i="11" s="1"/>
  <c r="L57" i="11"/>
  <c r="T57" i="11" s="1"/>
  <c r="N63" i="11"/>
  <c r="T63" i="11" s="1"/>
  <c r="L96" i="11"/>
  <c r="L91" i="11" s="1"/>
  <c r="L125" i="11"/>
  <c r="T125" i="11" s="1"/>
  <c r="N137" i="11"/>
  <c r="N134" i="11" s="1"/>
  <c r="J140" i="11"/>
  <c r="N167" i="11"/>
  <c r="T167" i="11" s="1"/>
  <c r="N174" i="11"/>
  <c r="T174" i="11" s="1"/>
  <c r="L213" i="11"/>
  <c r="T213" i="11" s="1"/>
  <c r="L286" i="11"/>
  <c r="T286" i="11" s="1"/>
  <c r="L318" i="11"/>
  <c r="T318" i="11" s="1"/>
  <c r="L363" i="11"/>
  <c r="T363" i="11" s="1"/>
  <c r="L444" i="11"/>
  <c r="T444" i="11" s="1"/>
  <c r="L554" i="11"/>
  <c r="T554" i="11" s="1"/>
  <c r="J561" i="11"/>
  <c r="L711" i="11"/>
  <c r="T711" i="11" s="1"/>
  <c r="L268" i="11"/>
  <c r="T268" i="11" s="1"/>
  <c r="L34" i="11"/>
  <c r="T34" i="11" s="1"/>
  <c r="L207" i="11"/>
  <c r="T207" i="11" s="1"/>
  <c r="L233" i="11"/>
  <c r="T233" i="11" s="1"/>
  <c r="L11" i="11"/>
  <c r="T11" i="11" s="1"/>
  <c r="L41" i="11"/>
  <c r="T41" i="11" s="1"/>
  <c r="J134" i="11"/>
  <c r="L257" i="11"/>
  <c r="T257" i="11" s="1"/>
  <c r="L493" i="11"/>
  <c r="T493" i="11" s="1"/>
  <c r="L546" i="11"/>
  <c r="T546" i="11" s="1"/>
  <c r="L694" i="11"/>
  <c r="N744" i="11"/>
  <c r="T744" i="11" s="1"/>
  <c r="L7" i="11"/>
  <c r="T7" i="11" s="1"/>
  <c r="L282" i="11"/>
  <c r="T282" i="11" s="1"/>
  <c r="N108" i="11"/>
  <c r="T108" i="11" s="1"/>
  <c r="N203" i="11"/>
  <c r="T203" i="11" s="1"/>
  <c r="J593" i="11"/>
  <c r="L72" i="11"/>
  <c r="T72" i="11" s="1"/>
  <c r="L171" i="11"/>
  <c r="T171" i="11" s="1"/>
  <c r="N249" i="11"/>
  <c r="T249" i="11" s="1"/>
  <c r="L14" i="11"/>
  <c r="T14" i="11" s="1"/>
  <c r="N295" i="11"/>
  <c r="T295" i="11" s="1"/>
  <c r="L356" i="11"/>
  <c r="T356" i="11" s="1"/>
  <c r="L537" i="11"/>
  <c r="T537" i="11" s="1"/>
  <c r="L563" i="11"/>
  <c r="T563" i="11" s="1"/>
  <c r="L686" i="11"/>
  <c r="T686" i="11" s="1"/>
  <c r="L721" i="11"/>
  <c r="T721" i="11" s="1"/>
  <c r="N111" i="11"/>
  <c r="T111" i="11" s="1"/>
  <c r="L65" i="11"/>
  <c r="L150" i="11"/>
  <c r="T150" i="11" s="1"/>
  <c r="L197" i="11"/>
  <c r="T197" i="11" s="1"/>
  <c r="L31" i="11"/>
  <c r="T31" i="11" s="1"/>
  <c r="L8" i="11"/>
  <c r="T8" i="11" s="1"/>
  <c r="L147" i="11"/>
  <c r="T147" i="11" s="1"/>
  <c r="L54" i="11"/>
  <c r="T54" i="11" s="1"/>
  <c r="L240" i="11"/>
  <c r="T240" i="11" s="1"/>
  <c r="L359" i="11"/>
  <c r="T359" i="11" s="1"/>
  <c r="L20" i="11"/>
  <c r="T20" i="11" s="1"/>
  <c r="N637" i="11"/>
  <c r="T637" i="11" s="1"/>
  <c r="L697" i="11"/>
  <c r="T697" i="11" s="1"/>
  <c r="L347" i="11"/>
  <c r="T347" i="11" s="1"/>
  <c r="L432" i="11"/>
  <c r="T432" i="11" s="1"/>
  <c r="N225" i="11"/>
  <c r="T225" i="11" s="1"/>
  <c r="L360" i="11"/>
  <c r="T360" i="11" s="1"/>
  <c r="L536" i="11"/>
  <c r="T536" i="11" s="1"/>
  <c r="L566" i="11"/>
  <c r="T566" i="11" s="1"/>
  <c r="L44" i="11"/>
  <c r="T44" i="11" s="1"/>
  <c r="L51" i="11"/>
  <c r="T51" i="11" s="1"/>
  <c r="L79" i="11"/>
  <c r="T79" i="11" s="1"/>
  <c r="L237" i="11"/>
  <c r="T237" i="11" s="1"/>
  <c r="L265" i="11"/>
  <c r="T265" i="11" s="1"/>
  <c r="N528" i="11"/>
  <c r="T528" i="11" s="1"/>
  <c r="J693" i="11"/>
  <c r="N119" i="11"/>
  <c r="T119" i="11" s="1"/>
  <c r="L194" i="11"/>
  <c r="T194" i="11" s="1"/>
  <c r="L204" i="11"/>
  <c r="T204" i="11" s="1"/>
  <c r="L222" i="11"/>
  <c r="T222" i="11" s="1"/>
  <c r="L151" i="11"/>
  <c r="T151" i="11" s="1"/>
  <c r="L187" i="11"/>
  <c r="T187" i="11" s="1"/>
  <c r="L201" i="11"/>
  <c r="L241" i="11"/>
  <c r="T241" i="11" s="1"/>
  <c r="L408" i="11"/>
  <c r="T408" i="11" s="1"/>
  <c r="L413" i="11"/>
  <c r="T413" i="11" s="1"/>
  <c r="L455" i="11"/>
  <c r="T455" i="11" s="1"/>
  <c r="N28" i="11"/>
  <c r="T28" i="11" s="1"/>
  <c r="N55" i="11"/>
  <c r="T55" i="11" s="1"/>
  <c r="L106" i="11"/>
  <c r="T106" i="11" s="1"/>
  <c r="N123" i="11"/>
  <c r="T123" i="11" s="1"/>
  <c r="J127" i="11"/>
  <c r="L172" i="11"/>
  <c r="T172" i="11" s="1"/>
  <c r="N226" i="11"/>
  <c r="T226" i="11" s="1"/>
  <c r="L254" i="11"/>
  <c r="T254" i="11" s="1"/>
  <c r="L269" i="11"/>
  <c r="T269" i="11" s="1"/>
  <c r="N348" i="11"/>
  <c r="T348" i="11" s="1"/>
  <c r="N390" i="11"/>
  <c r="T390" i="11" s="1"/>
  <c r="L511" i="11"/>
  <c r="J676" i="11"/>
  <c r="L660" i="11"/>
  <c r="T660" i="11" s="1"/>
  <c r="L89" i="11"/>
  <c r="T89" i="11" s="1"/>
  <c r="L142" i="11"/>
  <c r="T142" i="11" s="1"/>
  <c r="L182" i="11"/>
  <c r="T182" i="11" s="1"/>
  <c r="L278" i="11"/>
  <c r="T278" i="11" s="1"/>
  <c r="N665" i="11"/>
  <c r="T665" i="11" s="1"/>
  <c r="J200" i="11"/>
  <c r="J321" i="11"/>
  <c r="L351" i="11"/>
  <c r="T351" i="11" s="1"/>
  <c r="L375" i="11"/>
  <c r="T375" i="11" s="1"/>
  <c r="L324" i="11"/>
  <c r="T324" i="11" s="1"/>
  <c r="L501" i="11"/>
  <c r="T501" i="11" s="1"/>
  <c r="L17" i="11"/>
  <c r="T17" i="11" s="1"/>
  <c r="L416" i="11"/>
  <c r="T416" i="11" s="1"/>
  <c r="N86" i="11"/>
  <c r="T86" i="11" s="1"/>
  <c r="L218" i="11"/>
  <c r="T218" i="11" s="1"/>
  <c r="N229" i="11"/>
  <c r="T229" i="11" s="1"/>
  <c r="L109" i="11"/>
  <c r="T109" i="11" s="1"/>
  <c r="L38" i="11"/>
  <c r="T38" i="11" s="1"/>
  <c r="L176" i="11"/>
  <c r="T176" i="11" s="1"/>
  <c r="N25" i="11"/>
  <c r="T25" i="11" s="1"/>
  <c r="N48" i="11"/>
  <c r="T48" i="11" s="1"/>
  <c r="L73" i="11"/>
  <c r="T73" i="11" s="1"/>
  <c r="L113" i="11"/>
  <c r="L234" i="11"/>
  <c r="T234" i="11" s="1"/>
  <c r="J246" i="11"/>
  <c r="N288" i="11"/>
  <c r="T288" i="11" s="1"/>
  <c r="L304" i="11"/>
  <c r="T304" i="11" s="1"/>
  <c r="L312" i="11"/>
  <c r="T312" i="11" s="1"/>
  <c r="N320" i="11"/>
  <c r="T320" i="11" s="1"/>
  <c r="L329" i="11"/>
  <c r="T329" i="11" s="1"/>
  <c r="N361" i="11"/>
  <c r="T361" i="11" s="1"/>
  <c r="N421" i="11"/>
  <c r="T421" i="11" s="1"/>
  <c r="L442" i="11"/>
  <c r="T442" i="11" s="1"/>
  <c r="L446" i="11"/>
  <c r="T446" i="11" s="1"/>
  <c r="L604" i="11"/>
  <c r="T604" i="11" s="1"/>
  <c r="N612" i="11"/>
  <c r="T612" i="11" s="1"/>
  <c r="N481" i="11"/>
  <c r="J64" i="11"/>
  <c r="L221" i="11"/>
  <c r="T221" i="11" s="1"/>
  <c r="L275" i="11"/>
  <c r="T275" i="11" s="1"/>
  <c r="L307" i="11"/>
  <c r="T307" i="11" s="1"/>
  <c r="L681" i="11"/>
  <c r="T681" i="11" s="1"/>
  <c r="J691" i="11"/>
  <c r="L82" i="11"/>
  <c r="T82" i="11" s="1"/>
  <c r="N355" i="11"/>
  <c r="T355" i="11" s="1"/>
  <c r="N122" i="11"/>
  <c r="T122" i="11" s="1"/>
  <c r="L154" i="11"/>
  <c r="T154" i="11" s="1"/>
  <c r="L625" i="11"/>
  <c r="T625" i="11" s="1"/>
  <c r="L272" i="11"/>
  <c r="T272" i="11" s="1"/>
  <c r="L299" i="11"/>
  <c r="T299" i="11" s="1"/>
  <c r="L394" i="11"/>
  <c r="T394" i="11" s="1"/>
  <c r="L21" i="11"/>
  <c r="T21" i="11" s="1"/>
  <c r="L143" i="11"/>
  <c r="T143" i="11" s="1"/>
  <c r="L99" i="11"/>
  <c r="L135" i="11"/>
  <c r="L103" i="11"/>
  <c r="T103" i="11" s="1"/>
  <c r="L404" i="11"/>
  <c r="T404" i="11" s="1"/>
  <c r="L456" i="11"/>
  <c r="T456" i="11" s="1"/>
  <c r="L516" i="11"/>
  <c r="T516" i="11" s="1"/>
  <c r="N557" i="11"/>
  <c r="L649" i="11"/>
  <c r="T649" i="11" s="1"/>
  <c r="L495" i="11"/>
  <c r="T495" i="11" s="1"/>
  <c r="L571" i="11"/>
  <c r="T571" i="11" s="1"/>
  <c r="J702" i="11"/>
  <c r="J584" i="11"/>
  <c r="N438" i="11"/>
  <c r="T438" i="11" s="1"/>
  <c r="L677" i="11"/>
  <c r="T677" i="11" s="1"/>
  <c r="L698" i="11"/>
  <c r="T698" i="11" s="1"/>
  <c r="L591" i="11"/>
  <c r="T591" i="11" s="1"/>
  <c r="L279" i="11"/>
  <c r="T279" i="11" s="1"/>
  <c r="L409" i="11"/>
  <c r="T409" i="11" s="1"/>
  <c r="L440" i="11"/>
  <c r="T440" i="11" s="1"/>
  <c r="J556" i="11"/>
  <c r="L622" i="11"/>
  <c r="T622" i="11" s="1"/>
  <c r="J639" i="11"/>
  <c r="N745" i="11"/>
  <c r="T745" i="11" s="1"/>
  <c r="N83" i="11"/>
  <c r="T83" i="11" s="1"/>
  <c r="L298" i="11"/>
  <c r="T298" i="11" s="1"/>
  <c r="L372" i="11"/>
  <c r="T372" i="11" s="1"/>
  <c r="L405" i="11"/>
  <c r="T405" i="11" s="1"/>
  <c r="N436" i="11"/>
  <c r="T436" i="11" s="1"/>
  <c r="J453" i="11"/>
  <c r="J504" i="11"/>
  <c r="L605" i="11"/>
  <c r="T605" i="11" s="1"/>
  <c r="N609" i="11"/>
  <c r="T609" i="11" s="1"/>
  <c r="N643" i="11"/>
  <c r="T643" i="11" s="1"/>
  <c r="L706" i="11"/>
  <c r="T706" i="11" s="1"/>
  <c r="N714" i="11"/>
  <c r="T714" i="11" s="1"/>
  <c r="L183" i="11"/>
  <c r="T183" i="11" s="1"/>
  <c r="L186" i="11"/>
  <c r="T186" i="11" s="1"/>
  <c r="N587" i="11"/>
  <c r="T587" i="11" s="1"/>
  <c r="L736" i="11"/>
  <c r="T736" i="11" s="1"/>
  <c r="L33" i="11"/>
  <c r="T33" i="11" s="1"/>
  <c r="N256" i="11"/>
  <c r="T256" i="11" s="1"/>
  <c r="L302" i="11"/>
  <c r="T302" i="11" s="1"/>
  <c r="N328" i="11"/>
  <c r="T328" i="11" s="1"/>
  <c r="N397" i="11"/>
  <c r="T397" i="11" s="1"/>
  <c r="L401" i="11"/>
  <c r="T401" i="11" s="1"/>
  <c r="L490" i="11"/>
  <c r="T490" i="11" s="1"/>
  <c r="L502" i="11"/>
  <c r="T502" i="11" s="1"/>
  <c r="L260" i="11"/>
  <c r="T260" i="11" s="1"/>
  <c r="L358" i="11"/>
  <c r="T358" i="11" s="1"/>
  <c r="L369" i="11"/>
  <c r="T369" i="11" s="1"/>
  <c r="N531" i="11"/>
  <c r="T531" i="11" s="1"/>
  <c r="L601" i="11"/>
  <c r="T601" i="11" s="1"/>
  <c r="L662" i="11"/>
  <c r="T662" i="11" s="1"/>
  <c r="J680" i="11"/>
  <c r="N701" i="11"/>
  <c r="T701" i="11" s="1"/>
  <c r="J734" i="11"/>
  <c r="J725" i="11" s="1"/>
  <c r="N484" i="11"/>
  <c r="T484" i="11" s="1"/>
  <c r="L544" i="11"/>
  <c r="T544" i="11" s="1"/>
  <c r="L700" i="11"/>
  <c r="T700" i="11" s="1"/>
  <c r="L720" i="11"/>
  <c r="T720" i="11" s="1"/>
  <c r="L470" i="11"/>
  <c r="T470" i="11" s="1"/>
  <c r="L443" i="11"/>
  <c r="T443" i="11" s="1"/>
  <c r="J651" i="11"/>
  <c r="J518" i="11"/>
  <c r="L641" i="11"/>
  <c r="T641" i="11" s="1"/>
  <c r="L594" i="11"/>
  <c r="N687" i="11"/>
  <c r="T687" i="11" s="1"/>
  <c r="L245" i="11"/>
  <c r="T245" i="11" s="1"/>
  <c r="L283" i="11"/>
  <c r="T283" i="11" s="1"/>
  <c r="L306" i="11"/>
  <c r="T306" i="11" s="1"/>
  <c r="L346" i="11"/>
  <c r="T346" i="11" s="1"/>
  <c r="L383" i="11"/>
  <c r="T383" i="11" s="1"/>
  <c r="L398" i="11"/>
  <c r="T398" i="11" s="1"/>
  <c r="L478" i="11"/>
  <c r="T478" i="11" s="1"/>
  <c r="J487" i="11"/>
  <c r="L519" i="11"/>
  <c r="L525" i="11"/>
  <c r="T525" i="11" s="1"/>
  <c r="L547" i="11"/>
  <c r="T547" i="11" s="1"/>
  <c r="N551" i="11"/>
  <c r="T551" i="11" s="1"/>
  <c r="L602" i="11"/>
  <c r="T602" i="11" s="1"/>
  <c r="L627" i="11"/>
  <c r="T627" i="11" s="1"/>
  <c r="J464" i="11"/>
  <c r="L353" i="11"/>
  <c r="T353" i="11" s="1"/>
  <c r="L391" i="11"/>
  <c r="T391" i="11" s="1"/>
  <c r="L598" i="11"/>
  <c r="T598" i="11" s="1"/>
  <c r="L623" i="11"/>
  <c r="T623" i="11" s="1"/>
  <c r="N634" i="11"/>
  <c r="T634" i="11" s="1"/>
  <c r="L741" i="11"/>
  <c r="T741" i="11" s="1"/>
  <c r="L242" i="11"/>
  <c r="T242" i="11" s="1"/>
  <c r="N316" i="11"/>
  <c r="T316" i="11" s="1"/>
  <c r="L376" i="11"/>
  <c r="T376" i="11" s="1"/>
  <c r="N441" i="11"/>
  <c r="T441" i="11" s="1"/>
  <c r="L488" i="11"/>
  <c r="L535" i="11"/>
  <c r="T535" i="11" s="1"/>
  <c r="L614" i="11"/>
  <c r="T614" i="11" s="1"/>
  <c r="J617" i="11"/>
  <c r="L713" i="11"/>
  <c r="T713" i="11" s="1"/>
  <c r="J718" i="11"/>
  <c r="N647" i="11"/>
  <c r="T647" i="11" s="1"/>
  <c r="L679" i="11"/>
  <c r="T679" i="11" s="1"/>
  <c r="L580" i="11"/>
  <c r="T580" i="11" s="1"/>
  <c r="N631" i="11"/>
  <c r="T631" i="11" s="1"/>
  <c r="N671" i="11"/>
  <c r="T671" i="11" s="1"/>
  <c r="L692" i="11"/>
  <c r="L691" i="11" s="1"/>
  <c r="J480" i="11"/>
  <c r="L499" i="11"/>
  <c r="T499" i="11" s="1"/>
  <c r="L559" i="11"/>
  <c r="T559" i="11" s="1"/>
  <c r="N606" i="11"/>
  <c r="T606" i="11" s="1"/>
  <c r="L657" i="11"/>
  <c r="T657" i="11" s="1"/>
  <c r="L336" i="11"/>
  <c r="T336" i="11" s="1"/>
  <c r="L362" i="11"/>
  <c r="T362" i="11" s="1"/>
  <c r="L395" i="11"/>
  <c r="T395" i="11" s="1"/>
  <c r="L420" i="11"/>
  <c r="T420" i="11" s="1"/>
  <c r="N380" i="11"/>
  <c r="T380" i="11" s="1"/>
  <c r="L417" i="11"/>
  <c r="T417" i="11" s="1"/>
  <c r="J429" i="11"/>
  <c r="N644" i="11"/>
  <c r="T644" i="11" s="1"/>
  <c r="L661" i="11"/>
  <c r="T661" i="11" s="1"/>
  <c r="N699" i="11"/>
  <c r="T699" i="11" s="1"/>
  <c r="L750" i="11" l="1"/>
  <c r="J717" i="11"/>
  <c r="N717" i="11"/>
  <c r="T703" i="11"/>
  <c r="L702" i="11"/>
  <c r="T694" i="11"/>
  <c r="L693" i="11"/>
  <c r="N702" i="11"/>
  <c r="N693" i="11"/>
  <c r="T735" i="11"/>
  <c r="N734" i="11"/>
  <c r="N725" i="11" s="1"/>
  <c r="T754" i="11"/>
  <c r="T511" i="11"/>
  <c r="L504" i="11"/>
  <c r="T618" i="11"/>
  <c r="L617" i="11"/>
  <c r="L140" i="11"/>
  <c r="N561" i="11"/>
  <c r="L411" i="11"/>
  <c r="L464" i="11"/>
  <c r="L127" i="11"/>
  <c r="T99" i="11"/>
  <c r="L98" i="11"/>
  <c r="T92" i="11"/>
  <c r="N91" i="11"/>
  <c r="T549" i="11"/>
  <c r="N548" i="11"/>
  <c r="T488" i="11"/>
  <c r="L487" i="11"/>
  <c r="L76" i="11"/>
  <c r="N453" i="11"/>
  <c r="L321" i="11"/>
  <c r="N676" i="11"/>
  <c r="N98" i="11"/>
  <c r="N411" i="11"/>
  <c r="N651" i="11"/>
  <c r="L429" i="11"/>
  <c r="T454" i="11"/>
  <c r="L453" i="11"/>
  <c r="N378" i="11"/>
  <c r="L556" i="11"/>
  <c r="N617" i="11"/>
  <c r="N246" i="11"/>
  <c r="T594" i="11"/>
  <c r="L593" i="11"/>
  <c r="T135" i="11"/>
  <c r="L134" i="11"/>
  <c r="T113" i="11"/>
  <c r="L112" i="11"/>
  <c r="T65" i="11"/>
  <c r="L64" i="11"/>
  <c r="T652" i="11"/>
  <c r="L651" i="11"/>
  <c r="N23" i="11"/>
  <c r="N321" i="11"/>
  <c r="N526" i="11"/>
  <c r="N504" i="11"/>
  <c r="L5" i="11"/>
  <c r="N140" i="11"/>
  <c r="L548" i="11"/>
  <c r="N464" i="11"/>
  <c r="N639" i="11"/>
  <c r="N112" i="11"/>
  <c r="T247" i="11"/>
  <c r="L246" i="11"/>
  <c r="T481" i="11"/>
  <c r="N480" i="11"/>
  <c r="T379" i="11"/>
  <c r="L378" i="11"/>
  <c r="L539" i="11"/>
  <c r="L561" i="11"/>
  <c r="N429" i="11"/>
  <c r="N593" i="11"/>
  <c r="N76" i="11"/>
  <c r="T519" i="11"/>
  <c r="L518" i="11"/>
  <c r="T201" i="11"/>
  <c r="L200" i="11"/>
  <c r="T6" i="11"/>
  <c r="N5" i="11"/>
  <c r="T557" i="11"/>
  <c r="N556" i="11"/>
  <c r="T585" i="11"/>
  <c r="L584" i="11"/>
  <c r="T640" i="11"/>
  <c r="L639" i="11"/>
  <c r="N518" i="11"/>
  <c r="L526" i="11"/>
  <c r="N200" i="11"/>
  <c r="N584" i="11"/>
  <c r="L23" i="11"/>
  <c r="J560" i="11"/>
  <c r="T128" i="11"/>
  <c r="L722" i="11"/>
  <c r="T723" i="11"/>
  <c r="T483" i="11"/>
  <c r="T96" i="11"/>
  <c r="T692" i="11"/>
  <c r="T137" i="11"/>
  <c r="L676" i="11"/>
  <c r="L734" i="11"/>
  <c r="L725" i="11" s="1"/>
  <c r="L680" i="11"/>
  <c r="N680" i="11"/>
  <c r="J616" i="11"/>
  <c r="L715" i="11"/>
  <c r="J479" i="11"/>
  <c r="L718" i="11"/>
  <c r="J97" i="11"/>
  <c r="J139" i="11"/>
  <c r="T757" i="11" l="1"/>
  <c r="T756" i="11"/>
  <c r="T755" i="11" s="1"/>
  <c r="I756" i="11"/>
  <c r="I755" i="11" s="1"/>
  <c r="N479" i="11"/>
  <c r="N139" i="11"/>
  <c r="N616" i="11"/>
  <c r="L479" i="11"/>
  <c r="L560" i="11"/>
  <c r="L616" i="11"/>
  <c r="L97" i="11"/>
  <c r="N97" i="11"/>
  <c r="N560" i="11"/>
  <c r="L139" i="11"/>
  <c r="L717" i="11"/>
  <c r="N756" i="11" l="1"/>
  <c r="N755" i="11" s="1"/>
  <c r="L756" i="11"/>
  <c r="L755" i="11" s="1"/>
  <c r="M757" i="11" l="1"/>
  <c r="I6" i="2" l="1"/>
  <c r="D697" i="5" l="1"/>
  <c r="AC695" i="5"/>
  <c r="AA695" i="5"/>
  <c r="Y695" i="5"/>
  <c r="W695" i="5"/>
  <c r="U695" i="5"/>
  <c r="S695" i="5"/>
  <c r="Q695" i="5"/>
  <c r="O695" i="5"/>
  <c r="M695" i="5"/>
  <c r="K695" i="5"/>
  <c r="I695" i="5"/>
  <c r="G695" i="5"/>
  <c r="C695" i="5"/>
  <c r="AC694" i="5"/>
  <c r="AA694" i="5"/>
  <c r="Y694" i="5"/>
  <c r="W694" i="5"/>
  <c r="U694" i="5"/>
  <c r="S694" i="5"/>
  <c r="Q694" i="5"/>
  <c r="O694" i="5"/>
  <c r="M694" i="5"/>
  <c r="K694" i="5"/>
  <c r="I694" i="5"/>
  <c r="G694" i="5"/>
  <c r="C694" i="5"/>
  <c r="AC693" i="5"/>
  <c r="Z693" i="5"/>
  <c r="AA693" i="5" s="1"/>
  <c r="X693" i="5"/>
  <c r="Y693" i="5" s="1"/>
  <c r="V693" i="5"/>
  <c r="W693" i="5" s="1"/>
  <c r="T693" i="5"/>
  <c r="U693" i="5" s="1"/>
  <c r="R693" i="5"/>
  <c r="S693" i="5" s="1"/>
  <c r="P693" i="5"/>
  <c r="Q693" i="5" s="1"/>
  <c r="N693" i="5"/>
  <c r="O693" i="5" s="1"/>
  <c r="L693" i="5"/>
  <c r="M693" i="5" s="1"/>
  <c r="J693" i="5"/>
  <c r="K693" i="5" s="1"/>
  <c r="H693" i="5"/>
  <c r="I693" i="5" s="1"/>
  <c r="F693" i="5"/>
  <c r="G693" i="5" s="1"/>
  <c r="AC692" i="5"/>
  <c r="Z692" i="5"/>
  <c r="X692" i="5"/>
  <c r="Y692" i="5" s="1"/>
  <c r="V692" i="5"/>
  <c r="W692" i="5" s="1"/>
  <c r="T692" i="5"/>
  <c r="R692" i="5"/>
  <c r="S692" i="5" s="1"/>
  <c r="P692" i="5"/>
  <c r="Q692" i="5" s="1"/>
  <c r="N692" i="5"/>
  <c r="O692" i="5" s="1"/>
  <c r="L692" i="5"/>
  <c r="M692" i="5" s="1"/>
  <c r="J692" i="5"/>
  <c r="K692" i="5" s="1"/>
  <c r="H692" i="5"/>
  <c r="F692" i="5"/>
  <c r="G692" i="5" s="1"/>
  <c r="AC691" i="5"/>
  <c r="Z691" i="5"/>
  <c r="AA691" i="5" s="1"/>
  <c r="X691" i="5"/>
  <c r="Y691" i="5" s="1"/>
  <c r="V691" i="5"/>
  <c r="W691" i="5" s="1"/>
  <c r="T691" i="5"/>
  <c r="U691" i="5" s="1"/>
  <c r="R691" i="5"/>
  <c r="S691" i="5" s="1"/>
  <c r="P691" i="5"/>
  <c r="Q691" i="5" s="1"/>
  <c r="N691" i="5"/>
  <c r="O691" i="5" s="1"/>
  <c r="L691" i="5"/>
  <c r="M691" i="5" s="1"/>
  <c r="J691" i="5"/>
  <c r="H691" i="5"/>
  <c r="I691" i="5" s="1"/>
  <c r="F691" i="5"/>
  <c r="AC690" i="5"/>
  <c r="Z690" i="5"/>
  <c r="AA690" i="5" s="1"/>
  <c r="X690" i="5"/>
  <c r="V690" i="5"/>
  <c r="W690" i="5" s="1"/>
  <c r="T690" i="5"/>
  <c r="U690" i="5" s="1"/>
  <c r="R690" i="5"/>
  <c r="S690" i="5" s="1"/>
  <c r="P690" i="5"/>
  <c r="Q690" i="5" s="1"/>
  <c r="N690" i="5"/>
  <c r="O690" i="5" s="1"/>
  <c r="L690" i="5"/>
  <c r="M690" i="5" s="1"/>
  <c r="J690" i="5"/>
  <c r="K690" i="5" s="1"/>
  <c r="H690" i="5"/>
  <c r="I690" i="5" s="1"/>
  <c r="F690" i="5"/>
  <c r="AC689" i="5"/>
  <c r="Z689" i="5"/>
  <c r="AA689" i="5" s="1"/>
  <c r="X689" i="5"/>
  <c r="Y689" i="5" s="1"/>
  <c r="V689" i="5"/>
  <c r="W689" i="5" s="1"/>
  <c r="T689" i="5"/>
  <c r="U689" i="5" s="1"/>
  <c r="R689" i="5"/>
  <c r="S689" i="5" s="1"/>
  <c r="P689" i="5"/>
  <c r="Q689" i="5" s="1"/>
  <c r="N689" i="5"/>
  <c r="O689" i="5" s="1"/>
  <c r="L689" i="5"/>
  <c r="M689" i="5" s="1"/>
  <c r="J689" i="5"/>
  <c r="K689" i="5" s="1"/>
  <c r="H689" i="5"/>
  <c r="F689" i="5"/>
  <c r="G689" i="5" s="1"/>
  <c r="AC688" i="5"/>
  <c r="Z688" i="5"/>
  <c r="AA688" i="5" s="1"/>
  <c r="X688" i="5"/>
  <c r="Y688" i="5" s="1"/>
  <c r="V688" i="5"/>
  <c r="T688" i="5"/>
  <c r="U688" i="5" s="1"/>
  <c r="R688" i="5"/>
  <c r="S688" i="5" s="1"/>
  <c r="P688" i="5"/>
  <c r="Q688" i="5" s="1"/>
  <c r="N688" i="5"/>
  <c r="O688" i="5" s="1"/>
  <c r="L688" i="5"/>
  <c r="M688" i="5" s="1"/>
  <c r="J688" i="5"/>
  <c r="K688" i="5" s="1"/>
  <c r="H688" i="5"/>
  <c r="I688" i="5" s="1"/>
  <c r="F688" i="5"/>
  <c r="G688" i="5" s="1"/>
  <c r="AC687" i="5"/>
  <c r="Z687" i="5"/>
  <c r="AA687" i="5" s="1"/>
  <c r="X687" i="5"/>
  <c r="Y687" i="5" s="1"/>
  <c r="V687" i="5"/>
  <c r="W687" i="5" s="1"/>
  <c r="T687" i="5"/>
  <c r="U687" i="5" s="1"/>
  <c r="R687" i="5"/>
  <c r="S687" i="5" s="1"/>
  <c r="P687" i="5"/>
  <c r="Q687" i="5" s="1"/>
  <c r="N687" i="5"/>
  <c r="O687" i="5" s="1"/>
  <c r="L687" i="5"/>
  <c r="M687" i="5" s="1"/>
  <c r="J687" i="5"/>
  <c r="K687" i="5" s="1"/>
  <c r="H687" i="5"/>
  <c r="I687" i="5" s="1"/>
  <c r="F687" i="5"/>
  <c r="G687" i="5" s="1"/>
  <c r="AB686" i="5"/>
  <c r="AC685" i="5"/>
  <c r="Z685" i="5"/>
  <c r="AA685" i="5" s="1"/>
  <c r="X685" i="5"/>
  <c r="Y685" i="5" s="1"/>
  <c r="V685" i="5"/>
  <c r="W685" i="5" s="1"/>
  <c r="T685" i="5"/>
  <c r="U685" i="5" s="1"/>
  <c r="R685" i="5"/>
  <c r="S685" i="5" s="1"/>
  <c r="P685" i="5"/>
  <c r="Q685" i="5" s="1"/>
  <c r="N685" i="5"/>
  <c r="O685" i="5" s="1"/>
  <c r="L685" i="5"/>
  <c r="M685" i="5" s="1"/>
  <c r="J685" i="5"/>
  <c r="K685" i="5" s="1"/>
  <c r="H685" i="5"/>
  <c r="I685" i="5" s="1"/>
  <c r="F685" i="5"/>
  <c r="AC684" i="5"/>
  <c r="Z684" i="5"/>
  <c r="AA684" i="5" s="1"/>
  <c r="X684" i="5"/>
  <c r="Y684" i="5" s="1"/>
  <c r="V684" i="5"/>
  <c r="W684" i="5" s="1"/>
  <c r="T684" i="5"/>
  <c r="U684" i="5" s="1"/>
  <c r="R684" i="5"/>
  <c r="S684" i="5" s="1"/>
  <c r="P684" i="5"/>
  <c r="Q684" i="5" s="1"/>
  <c r="N684" i="5"/>
  <c r="O684" i="5" s="1"/>
  <c r="L684" i="5"/>
  <c r="M684" i="5" s="1"/>
  <c r="J684" i="5"/>
  <c r="K684" i="5" s="1"/>
  <c r="H684" i="5"/>
  <c r="I684" i="5" s="1"/>
  <c r="F684" i="5"/>
  <c r="F682" i="5" s="1"/>
  <c r="AC683" i="5"/>
  <c r="Z683" i="5"/>
  <c r="X683" i="5"/>
  <c r="Y683" i="5" s="1"/>
  <c r="V683" i="5"/>
  <c r="T683" i="5"/>
  <c r="R683" i="5"/>
  <c r="S683" i="5" s="1"/>
  <c r="P683" i="5"/>
  <c r="N683" i="5"/>
  <c r="L683" i="5"/>
  <c r="J683" i="5"/>
  <c r="K683" i="5" s="1"/>
  <c r="H683" i="5"/>
  <c r="G683" i="5"/>
  <c r="AB682" i="5"/>
  <c r="AB681" i="5"/>
  <c r="AC681" i="5" s="1"/>
  <c r="Z681" i="5"/>
  <c r="AA681" i="5" s="1"/>
  <c r="X681" i="5"/>
  <c r="Y681" i="5" s="1"/>
  <c r="V681" i="5"/>
  <c r="W681" i="5" s="1"/>
  <c r="U681" i="5"/>
  <c r="R681" i="5"/>
  <c r="S681" i="5" s="1"/>
  <c r="P681" i="5"/>
  <c r="Q681" i="5" s="1"/>
  <c r="N681" i="5"/>
  <c r="O681" i="5" s="1"/>
  <c r="L681" i="5"/>
  <c r="M681" i="5" s="1"/>
  <c r="J681" i="5"/>
  <c r="K681" i="5" s="1"/>
  <c r="H681" i="5"/>
  <c r="I681" i="5" s="1"/>
  <c r="F681" i="5"/>
  <c r="G681" i="5" s="1"/>
  <c r="AB680" i="5"/>
  <c r="AC680" i="5" s="1"/>
  <c r="Z680" i="5"/>
  <c r="AA680" i="5" s="1"/>
  <c r="X680" i="5"/>
  <c r="Y680" i="5" s="1"/>
  <c r="W680" i="5"/>
  <c r="T680" i="5"/>
  <c r="U680" i="5" s="1"/>
  <c r="R680" i="5"/>
  <c r="S680" i="5" s="1"/>
  <c r="P680" i="5"/>
  <c r="Q680" i="5" s="1"/>
  <c r="N680" i="5"/>
  <c r="O680" i="5" s="1"/>
  <c r="L680" i="5"/>
  <c r="J680" i="5"/>
  <c r="K680" i="5" s="1"/>
  <c r="H680" i="5"/>
  <c r="I680" i="5" s="1"/>
  <c r="F680" i="5"/>
  <c r="G680" i="5" s="1"/>
  <c r="AB679" i="5"/>
  <c r="AC679" i="5" s="1"/>
  <c r="Z679" i="5"/>
  <c r="AA679" i="5" s="1"/>
  <c r="X679" i="5"/>
  <c r="Y679" i="5" s="1"/>
  <c r="W679" i="5"/>
  <c r="T679" i="5"/>
  <c r="U679" i="5" s="1"/>
  <c r="R679" i="5"/>
  <c r="S679" i="5" s="1"/>
  <c r="P679" i="5"/>
  <c r="Q679" i="5" s="1"/>
  <c r="N679" i="5"/>
  <c r="O679" i="5" s="1"/>
  <c r="L679" i="5"/>
  <c r="J679" i="5"/>
  <c r="K679" i="5" s="1"/>
  <c r="H679" i="5"/>
  <c r="I679" i="5" s="1"/>
  <c r="F679" i="5"/>
  <c r="G679" i="5" s="1"/>
  <c r="AB678" i="5"/>
  <c r="AC678" i="5" s="1"/>
  <c r="Z678" i="5"/>
  <c r="AA678" i="5" s="1"/>
  <c r="X678" i="5"/>
  <c r="Y678" i="5" s="1"/>
  <c r="W678" i="5"/>
  <c r="T678" i="5"/>
  <c r="U678" i="5" s="1"/>
  <c r="R678" i="5"/>
  <c r="S678" i="5" s="1"/>
  <c r="P678" i="5"/>
  <c r="Q678" i="5" s="1"/>
  <c r="N678" i="5"/>
  <c r="O678" i="5" s="1"/>
  <c r="L678" i="5"/>
  <c r="M678" i="5" s="1"/>
  <c r="J678" i="5"/>
  <c r="K678" i="5" s="1"/>
  <c r="H678" i="5"/>
  <c r="I678" i="5" s="1"/>
  <c r="F678" i="5"/>
  <c r="G678" i="5" s="1"/>
  <c r="AB677" i="5"/>
  <c r="AC677" i="5" s="1"/>
  <c r="Z677" i="5"/>
  <c r="AA677" i="5" s="1"/>
  <c r="X677" i="5"/>
  <c r="Y677" i="5" s="1"/>
  <c r="V677" i="5"/>
  <c r="W677" i="5" s="1"/>
  <c r="U677" i="5"/>
  <c r="R677" i="5"/>
  <c r="S677" i="5" s="1"/>
  <c r="P677" i="5"/>
  <c r="Q677" i="5" s="1"/>
  <c r="N677" i="5"/>
  <c r="O677" i="5" s="1"/>
  <c r="L677" i="5"/>
  <c r="M677" i="5" s="1"/>
  <c r="J677" i="5"/>
  <c r="K677" i="5" s="1"/>
  <c r="H677" i="5"/>
  <c r="I677" i="5" s="1"/>
  <c r="F677" i="5"/>
  <c r="G677" i="5" s="1"/>
  <c r="AB676" i="5"/>
  <c r="AC676" i="5" s="1"/>
  <c r="Z676" i="5"/>
  <c r="AA676" i="5" s="1"/>
  <c r="X676" i="5"/>
  <c r="Y676" i="5" s="1"/>
  <c r="V676" i="5"/>
  <c r="W676" i="5" s="1"/>
  <c r="U676" i="5"/>
  <c r="R676" i="5"/>
  <c r="S676" i="5" s="1"/>
  <c r="P676" i="5"/>
  <c r="Q676" i="5" s="1"/>
  <c r="N676" i="5"/>
  <c r="O676" i="5" s="1"/>
  <c r="L676" i="5"/>
  <c r="M676" i="5" s="1"/>
  <c r="J676" i="5"/>
  <c r="K676" i="5" s="1"/>
  <c r="H676" i="5"/>
  <c r="I676" i="5" s="1"/>
  <c r="F676" i="5"/>
  <c r="G676" i="5" s="1"/>
  <c r="AB675" i="5"/>
  <c r="AC675" i="5" s="1"/>
  <c r="Z675" i="5"/>
  <c r="AA675" i="5" s="1"/>
  <c r="X675" i="5"/>
  <c r="Y675" i="5" s="1"/>
  <c r="V675" i="5"/>
  <c r="W675" i="5" s="1"/>
  <c r="U675" i="5"/>
  <c r="R675" i="5"/>
  <c r="S675" i="5" s="1"/>
  <c r="P675" i="5"/>
  <c r="Q675" i="5" s="1"/>
  <c r="N675" i="5"/>
  <c r="O675" i="5" s="1"/>
  <c r="L675" i="5"/>
  <c r="M675" i="5" s="1"/>
  <c r="J675" i="5"/>
  <c r="K675" i="5" s="1"/>
  <c r="H675" i="5"/>
  <c r="I675" i="5" s="1"/>
  <c r="F675" i="5"/>
  <c r="G675" i="5" s="1"/>
  <c r="AC674" i="5"/>
  <c r="Z674" i="5"/>
  <c r="AA674" i="5" s="1"/>
  <c r="X674" i="5"/>
  <c r="Y674" i="5" s="1"/>
  <c r="V674" i="5"/>
  <c r="W674" i="5" s="1"/>
  <c r="T674" i="5"/>
  <c r="U674" i="5" s="1"/>
  <c r="R674" i="5"/>
  <c r="S674" i="5" s="1"/>
  <c r="P674" i="5"/>
  <c r="Q674" i="5" s="1"/>
  <c r="N674" i="5"/>
  <c r="O674" i="5" s="1"/>
  <c r="L674" i="5"/>
  <c r="M674" i="5" s="1"/>
  <c r="J674" i="5"/>
  <c r="K674" i="5" s="1"/>
  <c r="H674" i="5"/>
  <c r="I674" i="5" s="1"/>
  <c r="F674" i="5"/>
  <c r="AB673" i="5"/>
  <c r="AC673" i="5" s="1"/>
  <c r="AA673" i="5"/>
  <c r="X673" i="5"/>
  <c r="Y673" i="5" s="1"/>
  <c r="V673" i="5"/>
  <c r="W673" i="5" s="1"/>
  <c r="T673" i="5"/>
  <c r="U673" i="5" s="1"/>
  <c r="R673" i="5"/>
  <c r="S673" i="5" s="1"/>
  <c r="P673" i="5"/>
  <c r="Q673" i="5" s="1"/>
  <c r="N673" i="5"/>
  <c r="O673" i="5" s="1"/>
  <c r="L673" i="5"/>
  <c r="M673" i="5" s="1"/>
  <c r="J673" i="5"/>
  <c r="K673" i="5" s="1"/>
  <c r="H673" i="5"/>
  <c r="I673" i="5" s="1"/>
  <c r="F673" i="5"/>
  <c r="AC672" i="5"/>
  <c r="Z672" i="5"/>
  <c r="AA672" i="5" s="1"/>
  <c r="X672" i="5"/>
  <c r="Y672" i="5" s="1"/>
  <c r="V672" i="5"/>
  <c r="W672" i="5" s="1"/>
  <c r="T672" i="5"/>
  <c r="U672" i="5" s="1"/>
  <c r="R672" i="5"/>
  <c r="S672" i="5" s="1"/>
  <c r="P672" i="5"/>
  <c r="Q672" i="5" s="1"/>
  <c r="N672" i="5"/>
  <c r="O672" i="5" s="1"/>
  <c r="L672" i="5"/>
  <c r="M672" i="5" s="1"/>
  <c r="J672" i="5"/>
  <c r="K672" i="5" s="1"/>
  <c r="H672" i="5"/>
  <c r="I672" i="5" s="1"/>
  <c r="F672" i="5"/>
  <c r="AB671" i="5"/>
  <c r="AC671" i="5" s="1"/>
  <c r="Z671" i="5"/>
  <c r="AA671" i="5" s="1"/>
  <c r="X671" i="5"/>
  <c r="Y671" i="5" s="1"/>
  <c r="W671" i="5"/>
  <c r="T671" i="5"/>
  <c r="U671" i="5" s="1"/>
  <c r="R671" i="5"/>
  <c r="S671" i="5" s="1"/>
  <c r="P671" i="5"/>
  <c r="N671" i="5"/>
  <c r="O671" i="5" s="1"/>
  <c r="L671" i="5"/>
  <c r="M671" i="5" s="1"/>
  <c r="J671" i="5"/>
  <c r="K671" i="5" s="1"/>
  <c r="H671" i="5"/>
  <c r="I671" i="5" s="1"/>
  <c r="F671" i="5"/>
  <c r="G671" i="5" s="1"/>
  <c r="AC670" i="5"/>
  <c r="Z670" i="5"/>
  <c r="AA670" i="5" s="1"/>
  <c r="X670" i="5"/>
  <c r="Y670" i="5" s="1"/>
  <c r="V670" i="5"/>
  <c r="W670" i="5" s="1"/>
  <c r="T670" i="5"/>
  <c r="U670" i="5" s="1"/>
  <c r="R670" i="5"/>
  <c r="S670" i="5" s="1"/>
  <c r="P670" i="5"/>
  <c r="Q670" i="5" s="1"/>
  <c r="N670" i="5"/>
  <c r="O670" i="5" s="1"/>
  <c r="L670" i="5"/>
  <c r="M670" i="5" s="1"/>
  <c r="J670" i="5"/>
  <c r="K670" i="5" s="1"/>
  <c r="H670" i="5"/>
  <c r="I670" i="5" s="1"/>
  <c r="F670" i="5"/>
  <c r="AB669" i="5"/>
  <c r="AC669" i="5" s="1"/>
  <c r="AA669" i="5"/>
  <c r="X669" i="5"/>
  <c r="Y669" i="5" s="1"/>
  <c r="V669" i="5"/>
  <c r="W669" i="5" s="1"/>
  <c r="T669" i="5"/>
  <c r="U669" i="5" s="1"/>
  <c r="R669" i="5"/>
  <c r="S669" i="5" s="1"/>
  <c r="P669" i="5"/>
  <c r="Q669" i="5" s="1"/>
  <c r="N669" i="5"/>
  <c r="O669" i="5" s="1"/>
  <c r="L669" i="5"/>
  <c r="M669" i="5" s="1"/>
  <c r="J669" i="5"/>
  <c r="K669" i="5" s="1"/>
  <c r="H669" i="5"/>
  <c r="I669" i="5" s="1"/>
  <c r="F669" i="5"/>
  <c r="G669" i="5" s="1"/>
  <c r="AB668" i="5"/>
  <c r="AC668" i="5" s="1"/>
  <c r="Z668" i="5"/>
  <c r="AA668" i="5" s="1"/>
  <c r="Y668" i="5"/>
  <c r="W668" i="5"/>
  <c r="T668" i="5"/>
  <c r="U668" i="5" s="1"/>
  <c r="R668" i="5"/>
  <c r="S668" i="5" s="1"/>
  <c r="P668" i="5"/>
  <c r="Q668" i="5" s="1"/>
  <c r="N668" i="5"/>
  <c r="O668" i="5" s="1"/>
  <c r="L668" i="5"/>
  <c r="M668" i="5" s="1"/>
  <c r="J668" i="5"/>
  <c r="K668" i="5" s="1"/>
  <c r="H668" i="5"/>
  <c r="F668" i="5"/>
  <c r="G668" i="5" s="1"/>
  <c r="AB667" i="5"/>
  <c r="AC667" i="5" s="1"/>
  <c r="Z667" i="5"/>
  <c r="AA667" i="5" s="1"/>
  <c r="Y667" i="5"/>
  <c r="W667" i="5"/>
  <c r="T667" i="5"/>
  <c r="U667" i="5" s="1"/>
  <c r="R667" i="5"/>
  <c r="S667" i="5" s="1"/>
  <c r="P667" i="5"/>
  <c r="Q667" i="5" s="1"/>
  <c r="N667" i="5"/>
  <c r="O667" i="5" s="1"/>
  <c r="L667" i="5"/>
  <c r="M667" i="5" s="1"/>
  <c r="J667" i="5"/>
  <c r="K667" i="5" s="1"/>
  <c r="H667" i="5"/>
  <c r="F667" i="5"/>
  <c r="G667" i="5" s="1"/>
  <c r="AC666" i="5"/>
  <c r="Z666" i="5"/>
  <c r="Y666" i="5"/>
  <c r="V666" i="5"/>
  <c r="W666" i="5" s="1"/>
  <c r="T666" i="5"/>
  <c r="U666" i="5" s="1"/>
  <c r="R666" i="5"/>
  <c r="S666" i="5" s="1"/>
  <c r="P666" i="5"/>
  <c r="Q666" i="5" s="1"/>
  <c r="N666" i="5"/>
  <c r="O666" i="5" s="1"/>
  <c r="L666" i="5"/>
  <c r="M666" i="5" s="1"/>
  <c r="J666" i="5"/>
  <c r="K666" i="5" s="1"/>
  <c r="H666" i="5"/>
  <c r="I666" i="5" s="1"/>
  <c r="F666" i="5"/>
  <c r="G666" i="5" s="1"/>
  <c r="AB665" i="5"/>
  <c r="AC665" i="5" s="1"/>
  <c r="AA665" i="5"/>
  <c r="Y665" i="5"/>
  <c r="V665" i="5"/>
  <c r="W665" i="5" s="1"/>
  <c r="T665" i="5"/>
  <c r="U665" i="5" s="1"/>
  <c r="R665" i="5"/>
  <c r="S665" i="5" s="1"/>
  <c r="P665" i="5"/>
  <c r="Q665" i="5" s="1"/>
  <c r="N665" i="5"/>
  <c r="O665" i="5" s="1"/>
  <c r="L665" i="5"/>
  <c r="M665" i="5" s="1"/>
  <c r="J665" i="5"/>
  <c r="K665" i="5" s="1"/>
  <c r="H665" i="5"/>
  <c r="I665" i="5" s="1"/>
  <c r="F665" i="5"/>
  <c r="G665" i="5" s="1"/>
  <c r="AB664" i="5"/>
  <c r="AC664" i="5" s="1"/>
  <c r="AA664" i="5"/>
  <c r="Y664" i="5"/>
  <c r="V664" i="5"/>
  <c r="W664" i="5" s="1"/>
  <c r="T664" i="5"/>
  <c r="U664" i="5" s="1"/>
  <c r="R664" i="5"/>
  <c r="S664" i="5" s="1"/>
  <c r="P664" i="5"/>
  <c r="Q664" i="5" s="1"/>
  <c r="N664" i="5"/>
  <c r="O664" i="5" s="1"/>
  <c r="L664" i="5"/>
  <c r="M664" i="5" s="1"/>
  <c r="J664" i="5"/>
  <c r="K664" i="5" s="1"/>
  <c r="H664" i="5"/>
  <c r="F664" i="5"/>
  <c r="G664" i="5" s="1"/>
  <c r="AB663" i="5"/>
  <c r="AC663" i="5" s="1"/>
  <c r="AA663" i="5"/>
  <c r="Y663" i="5"/>
  <c r="V663" i="5"/>
  <c r="W663" i="5" s="1"/>
  <c r="T663" i="5"/>
  <c r="U663" i="5" s="1"/>
  <c r="R663" i="5"/>
  <c r="S663" i="5" s="1"/>
  <c r="P663" i="5"/>
  <c r="Q663" i="5" s="1"/>
  <c r="N663" i="5"/>
  <c r="O663" i="5" s="1"/>
  <c r="L663" i="5"/>
  <c r="M663" i="5" s="1"/>
  <c r="J663" i="5"/>
  <c r="K663" i="5" s="1"/>
  <c r="H663" i="5"/>
  <c r="I663" i="5" s="1"/>
  <c r="F663" i="5"/>
  <c r="AB662" i="5"/>
  <c r="AC662" i="5" s="1"/>
  <c r="Z662" i="5"/>
  <c r="AA662" i="5" s="1"/>
  <c r="Y662" i="5"/>
  <c r="W662" i="5"/>
  <c r="T662" i="5"/>
  <c r="U662" i="5" s="1"/>
  <c r="R662" i="5"/>
  <c r="S662" i="5" s="1"/>
  <c r="P662" i="5"/>
  <c r="Q662" i="5" s="1"/>
  <c r="N662" i="5"/>
  <c r="O662" i="5" s="1"/>
  <c r="L662" i="5"/>
  <c r="M662" i="5" s="1"/>
  <c r="J662" i="5"/>
  <c r="K662" i="5" s="1"/>
  <c r="H662" i="5"/>
  <c r="I662" i="5" s="1"/>
  <c r="F662" i="5"/>
  <c r="G662" i="5" s="1"/>
  <c r="AC661" i="5"/>
  <c r="AA661" i="5"/>
  <c r="Y661" i="5"/>
  <c r="V661" i="5"/>
  <c r="W661" i="5" s="1"/>
  <c r="T661" i="5"/>
  <c r="U661" i="5" s="1"/>
  <c r="R661" i="5"/>
  <c r="S661" i="5" s="1"/>
  <c r="P661" i="5"/>
  <c r="Q661" i="5" s="1"/>
  <c r="N661" i="5"/>
  <c r="O661" i="5" s="1"/>
  <c r="L661" i="5"/>
  <c r="M661" i="5" s="1"/>
  <c r="J661" i="5"/>
  <c r="K661" i="5" s="1"/>
  <c r="H661" i="5"/>
  <c r="I661" i="5" s="1"/>
  <c r="F661" i="5"/>
  <c r="AB660" i="5"/>
  <c r="AC660" i="5" s="1"/>
  <c r="Z660" i="5"/>
  <c r="AA660" i="5" s="1"/>
  <c r="Y660" i="5"/>
  <c r="W660" i="5"/>
  <c r="T660" i="5"/>
  <c r="U660" i="5" s="1"/>
  <c r="R660" i="5"/>
  <c r="S660" i="5" s="1"/>
  <c r="P660" i="5"/>
  <c r="Q660" i="5" s="1"/>
  <c r="N660" i="5"/>
  <c r="O660" i="5" s="1"/>
  <c r="L660" i="5"/>
  <c r="M660" i="5" s="1"/>
  <c r="J660" i="5"/>
  <c r="K660" i="5" s="1"/>
  <c r="H660" i="5"/>
  <c r="I660" i="5" s="1"/>
  <c r="F660" i="5"/>
  <c r="G660" i="5" s="1"/>
  <c r="AC659" i="5"/>
  <c r="AA659" i="5"/>
  <c r="Y659" i="5"/>
  <c r="V659" i="5"/>
  <c r="T659" i="5"/>
  <c r="U659" i="5" s="1"/>
  <c r="R659" i="5"/>
  <c r="S659" i="5" s="1"/>
  <c r="P659" i="5"/>
  <c r="Q659" i="5" s="1"/>
  <c r="N659" i="5"/>
  <c r="O659" i="5" s="1"/>
  <c r="L659" i="5"/>
  <c r="M659" i="5" s="1"/>
  <c r="J659" i="5"/>
  <c r="K659" i="5" s="1"/>
  <c r="H659" i="5"/>
  <c r="I659" i="5" s="1"/>
  <c r="F659" i="5"/>
  <c r="AB658" i="5"/>
  <c r="AC658" i="5" s="1"/>
  <c r="Z658" i="5"/>
  <c r="Y658" i="5"/>
  <c r="W658" i="5"/>
  <c r="T658" i="5"/>
  <c r="U658" i="5" s="1"/>
  <c r="R658" i="5"/>
  <c r="S658" i="5" s="1"/>
  <c r="P658" i="5"/>
  <c r="N658" i="5"/>
  <c r="L658" i="5"/>
  <c r="J658" i="5"/>
  <c r="H658" i="5"/>
  <c r="F658" i="5"/>
  <c r="AC656" i="5"/>
  <c r="Z656" i="5"/>
  <c r="AA656" i="5" s="1"/>
  <c r="X656" i="5"/>
  <c r="Y656" i="5" s="1"/>
  <c r="V656" i="5"/>
  <c r="W656" i="5" s="1"/>
  <c r="T656" i="5"/>
  <c r="U656" i="5" s="1"/>
  <c r="R656" i="5"/>
  <c r="S656" i="5" s="1"/>
  <c r="P656" i="5"/>
  <c r="Q656" i="5" s="1"/>
  <c r="N656" i="5"/>
  <c r="O656" i="5" s="1"/>
  <c r="L656" i="5"/>
  <c r="M656" i="5" s="1"/>
  <c r="J656" i="5"/>
  <c r="K656" i="5" s="1"/>
  <c r="H656" i="5"/>
  <c r="I656" i="5" s="1"/>
  <c r="F656" i="5"/>
  <c r="G656" i="5" s="1"/>
  <c r="AC655" i="5"/>
  <c r="Z655" i="5"/>
  <c r="X655" i="5"/>
  <c r="Y655" i="5" s="1"/>
  <c r="V655" i="5"/>
  <c r="W655" i="5" s="1"/>
  <c r="T655" i="5"/>
  <c r="U655" i="5" s="1"/>
  <c r="R655" i="5"/>
  <c r="S655" i="5" s="1"/>
  <c r="P655" i="5"/>
  <c r="Q655" i="5" s="1"/>
  <c r="N655" i="5"/>
  <c r="O655" i="5" s="1"/>
  <c r="L655" i="5"/>
  <c r="M655" i="5" s="1"/>
  <c r="J655" i="5"/>
  <c r="K655" i="5" s="1"/>
  <c r="H655" i="5"/>
  <c r="I655" i="5" s="1"/>
  <c r="F655" i="5"/>
  <c r="G655" i="5" s="1"/>
  <c r="AB654" i="5"/>
  <c r="AC654" i="5" s="1"/>
  <c r="AA654" i="5"/>
  <c r="X654" i="5"/>
  <c r="Y654" i="5" s="1"/>
  <c r="V654" i="5"/>
  <c r="W654" i="5" s="1"/>
  <c r="T654" i="5"/>
  <c r="U654" i="5" s="1"/>
  <c r="R654" i="5"/>
  <c r="S654" i="5" s="1"/>
  <c r="P654" i="5"/>
  <c r="Q654" i="5" s="1"/>
  <c r="N654" i="5"/>
  <c r="O654" i="5" s="1"/>
  <c r="L654" i="5"/>
  <c r="M654" i="5" s="1"/>
  <c r="J654" i="5"/>
  <c r="K654" i="5" s="1"/>
  <c r="H654" i="5"/>
  <c r="I654" i="5" s="1"/>
  <c r="F654" i="5"/>
  <c r="AC653" i="5"/>
  <c r="AA653" i="5"/>
  <c r="X653" i="5"/>
  <c r="Y653" i="5" s="1"/>
  <c r="V653" i="5"/>
  <c r="W653" i="5" s="1"/>
  <c r="T653" i="5"/>
  <c r="U653" i="5" s="1"/>
  <c r="R653" i="5"/>
  <c r="S653" i="5" s="1"/>
  <c r="P653" i="5"/>
  <c r="Q653" i="5" s="1"/>
  <c r="N653" i="5"/>
  <c r="O653" i="5" s="1"/>
  <c r="L653" i="5"/>
  <c r="M653" i="5" s="1"/>
  <c r="J653" i="5"/>
  <c r="K653" i="5" s="1"/>
  <c r="H653" i="5"/>
  <c r="I653" i="5" s="1"/>
  <c r="F653" i="5"/>
  <c r="AB652" i="5"/>
  <c r="AC652" i="5" s="1"/>
  <c r="AA652" i="5"/>
  <c r="X652" i="5"/>
  <c r="Y652" i="5" s="1"/>
  <c r="V652" i="5"/>
  <c r="W652" i="5" s="1"/>
  <c r="T652" i="5"/>
  <c r="U652" i="5" s="1"/>
  <c r="R652" i="5"/>
  <c r="S652" i="5" s="1"/>
  <c r="P652" i="5"/>
  <c r="Q652" i="5" s="1"/>
  <c r="N652" i="5"/>
  <c r="O652" i="5" s="1"/>
  <c r="L652" i="5"/>
  <c r="M652" i="5" s="1"/>
  <c r="J652" i="5"/>
  <c r="K652" i="5" s="1"/>
  <c r="H652" i="5"/>
  <c r="I652" i="5" s="1"/>
  <c r="F652" i="5"/>
  <c r="AB651" i="5"/>
  <c r="AC651" i="5" s="1"/>
  <c r="AA651" i="5"/>
  <c r="X651" i="5"/>
  <c r="Y651" i="5" s="1"/>
  <c r="V651" i="5"/>
  <c r="W651" i="5" s="1"/>
  <c r="T651" i="5"/>
  <c r="U651" i="5" s="1"/>
  <c r="R651" i="5"/>
  <c r="S651" i="5" s="1"/>
  <c r="P651" i="5"/>
  <c r="Q651" i="5" s="1"/>
  <c r="N651" i="5"/>
  <c r="O651" i="5" s="1"/>
  <c r="L651" i="5"/>
  <c r="M651" i="5" s="1"/>
  <c r="J651" i="5"/>
  <c r="K651" i="5" s="1"/>
  <c r="H651" i="5"/>
  <c r="I651" i="5" s="1"/>
  <c r="F651" i="5"/>
  <c r="G651" i="5" s="1"/>
  <c r="AB650" i="5"/>
  <c r="AC650" i="5" s="1"/>
  <c r="AA650" i="5"/>
  <c r="X650" i="5"/>
  <c r="Y650" i="5" s="1"/>
  <c r="V650" i="5"/>
  <c r="W650" i="5" s="1"/>
  <c r="T650" i="5"/>
  <c r="U650" i="5" s="1"/>
  <c r="R650" i="5"/>
  <c r="S650" i="5" s="1"/>
  <c r="P650" i="5"/>
  <c r="Q650" i="5" s="1"/>
  <c r="N650" i="5"/>
  <c r="O650" i="5" s="1"/>
  <c r="L650" i="5"/>
  <c r="M650" i="5" s="1"/>
  <c r="J650" i="5"/>
  <c r="K650" i="5" s="1"/>
  <c r="H650" i="5"/>
  <c r="I650" i="5" s="1"/>
  <c r="F650" i="5"/>
  <c r="AB649" i="5"/>
  <c r="AC649" i="5" s="1"/>
  <c r="AA649" i="5"/>
  <c r="X649" i="5"/>
  <c r="Y649" i="5" s="1"/>
  <c r="V649" i="5"/>
  <c r="W649" i="5" s="1"/>
  <c r="T649" i="5"/>
  <c r="U649" i="5" s="1"/>
  <c r="R649" i="5"/>
  <c r="S649" i="5" s="1"/>
  <c r="P649" i="5"/>
  <c r="Q649" i="5" s="1"/>
  <c r="N649" i="5"/>
  <c r="O649" i="5" s="1"/>
  <c r="L649" i="5"/>
  <c r="M649" i="5" s="1"/>
  <c r="J649" i="5"/>
  <c r="K649" i="5" s="1"/>
  <c r="H649" i="5"/>
  <c r="I649" i="5" s="1"/>
  <c r="F649" i="5"/>
  <c r="G649" i="5" s="1"/>
  <c r="AB648" i="5"/>
  <c r="AC648" i="5" s="1"/>
  <c r="AA648" i="5"/>
  <c r="X648" i="5"/>
  <c r="Y648" i="5" s="1"/>
  <c r="V648" i="5"/>
  <c r="W648" i="5" s="1"/>
  <c r="T648" i="5"/>
  <c r="U648" i="5" s="1"/>
  <c r="R648" i="5"/>
  <c r="S648" i="5" s="1"/>
  <c r="P648" i="5"/>
  <c r="Q648" i="5" s="1"/>
  <c r="N648" i="5"/>
  <c r="O648" i="5" s="1"/>
  <c r="L648" i="5"/>
  <c r="M648" i="5" s="1"/>
  <c r="J648" i="5"/>
  <c r="K648" i="5" s="1"/>
  <c r="H648" i="5"/>
  <c r="I648" i="5" s="1"/>
  <c r="F648" i="5"/>
  <c r="G648" i="5" s="1"/>
  <c r="AB647" i="5"/>
  <c r="AC647" i="5" s="1"/>
  <c r="AA647" i="5"/>
  <c r="X647" i="5"/>
  <c r="Y647" i="5" s="1"/>
  <c r="V647" i="5"/>
  <c r="W647" i="5" s="1"/>
  <c r="T647" i="5"/>
  <c r="U647" i="5" s="1"/>
  <c r="R647" i="5"/>
  <c r="S647" i="5" s="1"/>
  <c r="P647" i="5"/>
  <c r="Q647" i="5" s="1"/>
  <c r="N647" i="5"/>
  <c r="O647" i="5" s="1"/>
  <c r="L647" i="5"/>
  <c r="M647" i="5" s="1"/>
  <c r="J647" i="5"/>
  <c r="K647" i="5" s="1"/>
  <c r="H647" i="5"/>
  <c r="I647" i="5" s="1"/>
  <c r="F647" i="5"/>
  <c r="AB646" i="5"/>
  <c r="AA646" i="5"/>
  <c r="X646" i="5"/>
  <c r="Y646" i="5" s="1"/>
  <c r="V646" i="5"/>
  <c r="T646" i="5"/>
  <c r="U646" i="5" s="1"/>
  <c r="R646" i="5"/>
  <c r="S646" i="5" s="1"/>
  <c r="P646" i="5"/>
  <c r="Q646" i="5" s="1"/>
  <c r="N646" i="5"/>
  <c r="O646" i="5" s="1"/>
  <c r="L646" i="5"/>
  <c r="M646" i="5" s="1"/>
  <c r="J646" i="5"/>
  <c r="H646" i="5"/>
  <c r="F646" i="5"/>
  <c r="AC644" i="5"/>
  <c r="Z644" i="5"/>
  <c r="AA644" i="5" s="1"/>
  <c r="X644" i="5"/>
  <c r="Y644" i="5" s="1"/>
  <c r="V644" i="5"/>
  <c r="W644" i="5" s="1"/>
  <c r="T644" i="5"/>
  <c r="U644" i="5" s="1"/>
  <c r="R644" i="5"/>
  <c r="S644" i="5" s="1"/>
  <c r="P644" i="5"/>
  <c r="Q644" i="5" s="1"/>
  <c r="N644" i="5"/>
  <c r="O644" i="5" s="1"/>
  <c r="L644" i="5"/>
  <c r="M644" i="5" s="1"/>
  <c r="J644" i="5"/>
  <c r="K644" i="5" s="1"/>
  <c r="H644" i="5"/>
  <c r="I644" i="5" s="1"/>
  <c r="F644" i="5"/>
  <c r="G644" i="5" s="1"/>
  <c r="AB643" i="5"/>
  <c r="AA643" i="5"/>
  <c r="X643" i="5"/>
  <c r="Y643" i="5" s="1"/>
  <c r="V643" i="5"/>
  <c r="W643" i="5" s="1"/>
  <c r="T643" i="5"/>
  <c r="U643" i="5" s="1"/>
  <c r="R643" i="5"/>
  <c r="S643" i="5" s="1"/>
  <c r="P643" i="5"/>
  <c r="Q643" i="5" s="1"/>
  <c r="N643" i="5"/>
  <c r="O643" i="5" s="1"/>
  <c r="L643" i="5"/>
  <c r="M643" i="5" s="1"/>
  <c r="J643" i="5"/>
  <c r="K643" i="5" s="1"/>
  <c r="H643" i="5"/>
  <c r="I643" i="5" s="1"/>
  <c r="F643" i="5"/>
  <c r="G643" i="5" s="1"/>
  <c r="AB642" i="5"/>
  <c r="AC642" i="5" s="1"/>
  <c r="AA642" i="5"/>
  <c r="X642" i="5"/>
  <c r="Y642" i="5" s="1"/>
  <c r="V642" i="5"/>
  <c r="W642" i="5" s="1"/>
  <c r="T642" i="5"/>
  <c r="U642" i="5" s="1"/>
  <c r="R642" i="5"/>
  <c r="S642" i="5" s="1"/>
  <c r="P642" i="5"/>
  <c r="Q642" i="5" s="1"/>
  <c r="N642" i="5"/>
  <c r="O642" i="5" s="1"/>
  <c r="L642" i="5"/>
  <c r="M642" i="5" s="1"/>
  <c r="J642" i="5"/>
  <c r="K642" i="5" s="1"/>
  <c r="H642" i="5"/>
  <c r="I642" i="5" s="1"/>
  <c r="F642" i="5"/>
  <c r="G642" i="5" s="1"/>
  <c r="AB641" i="5"/>
  <c r="AC641" i="5" s="1"/>
  <c r="AA641" i="5"/>
  <c r="X641" i="5"/>
  <c r="Y641" i="5" s="1"/>
  <c r="V641" i="5"/>
  <c r="W641" i="5" s="1"/>
  <c r="T641" i="5"/>
  <c r="U641" i="5" s="1"/>
  <c r="R641" i="5"/>
  <c r="S641" i="5" s="1"/>
  <c r="P641" i="5"/>
  <c r="Q641" i="5" s="1"/>
  <c r="N641" i="5"/>
  <c r="O641" i="5" s="1"/>
  <c r="L641" i="5"/>
  <c r="M641" i="5" s="1"/>
  <c r="J641" i="5"/>
  <c r="K641" i="5" s="1"/>
  <c r="H641" i="5"/>
  <c r="I641" i="5" s="1"/>
  <c r="F641" i="5"/>
  <c r="AC640" i="5"/>
  <c r="Z640" i="5"/>
  <c r="AA640" i="5" s="1"/>
  <c r="X640" i="5"/>
  <c r="Y640" i="5" s="1"/>
  <c r="V640" i="5"/>
  <c r="W640" i="5" s="1"/>
  <c r="T640" i="5"/>
  <c r="U640" i="5" s="1"/>
  <c r="R640" i="5"/>
  <c r="S640" i="5" s="1"/>
  <c r="P640" i="5"/>
  <c r="Q640" i="5" s="1"/>
  <c r="N640" i="5"/>
  <c r="O640" i="5" s="1"/>
  <c r="L640" i="5"/>
  <c r="M640" i="5" s="1"/>
  <c r="J640" i="5"/>
  <c r="K640" i="5" s="1"/>
  <c r="H640" i="5"/>
  <c r="I640" i="5" s="1"/>
  <c r="F640" i="5"/>
  <c r="G640" i="5" s="1"/>
  <c r="AB639" i="5"/>
  <c r="AC639" i="5" s="1"/>
  <c r="AA639" i="5"/>
  <c r="X639" i="5"/>
  <c r="Y639" i="5" s="1"/>
  <c r="V639" i="5"/>
  <c r="W639" i="5" s="1"/>
  <c r="T639" i="5"/>
  <c r="U639" i="5" s="1"/>
  <c r="R639" i="5"/>
  <c r="S639" i="5" s="1"/>
  <c r="P639" i="5"/>
  <c r="Q639" i="5" s="1"/>
  <c r="N639" i="5"/>
  <c r="O639" i="5" s="1"/>
  <c r="L639" i="5"/>
  <c r="M639" i="5" s="1"/>
  <c r="J639" i="5"/>
  <c r="K639" i="5" s="1"/>
  <c r="H639" i="5"/>
  <c r="I639" i="5" s="1"/>
  <c r="F639" i="5"/>
  <c r="G639" i="5" s="1"/>
  <c r="AB638" i="5"/>
  <c r="AC638" i="5" s="1"/>
  <c r="AA638" i="5"/>
  <c r="X638" i="5"/>
  <c r="Y638" i="5" s="1"/>
  <c r="V638" i="5"/>
  <c r="W638" i="5" s="1"/>
  <c r="T638" i="5"/>
  <c r="U638" i="5" s="1"/>
  <c r="R638" i="5"/>
  <c r="S638" i="5" s="1"/>
  <c r="P638" i="5"/>
  <c r="Q638" i="5" s="1"/>
  <c r="N638" i="5"/>
  <c r="O638" i="5" s="1"/>
  <c r="L638" i="5"/>
  <c r="M638" i="5" s="1"/>
  <c r="J638" i="5"/>
  <c r="K638" i="5" s="1"/>
  <c r="H638" i="5"/>
  <c r="F638" i="5"/>
  <c r="G638" i="5" s="1"/>
  <c r="AC637" i="5"/>
  <c r="AA637" i="5"/>
  <c r="X637" i="5"/>
  <c r="Y637" i="5" s="1"/>
  <c r="V637" i="5"/>
  <c r="W637" i="5" s="1"/>
  <c r="T637" i="5"/>
  <c r="U637" i="5" s="1"/>
  <c r="R637" i="5"/>
  <c r="S637" i="5" s="1"/>
  <c r="P637" i="5"/>
  <c r="Q637" i="5" s="1"/>
  <c r="N637" i="5"/>
  <c r="O637" i="5" s="1"/>
  <c r="L637" i="5"/>
  <c r="M637" i="5" s="1"/>
  <c r="J637" i="5"/>
  <c r="K637" i="5" s="1"/>
  <c r="H637" i="5"/>
  <c r="I637" i="5" s="1"/>
  <c r="F637" i="5"/>
  <c r="G637" i="5" s="1"/>
  <c r="AC636" i="5"/>
  <c r="AA636" i="5"/>
  <c r="X636" i="5"/>
  <c r="Y636" i="5" s="1"/>
  <c r="V636" i="5"/>
  <c r="T636" i="5"/>
  <c r="U636" i="5" s="1"/>
  <c r="R636" i="5"/>
  <c r="S636" i="5" s="1"/>
  <c r="P636" i="5"/>
  <c r="Q636" i="5" s="1"/>
  <c r="N636" i="5"/>
  <c r="O636" i="5" s="1"/>
  <c r="L636" i="5"/>
  <c r="M636" i="5" s="1"/>
  <c r="J636" i="5"/>
  <c r="K636" i="5" s="1"/>
  <c r="H636" i="5"/>
  <c r="I636" i="5" s="1"/>
  <c r="F636" i="5"/>
  <c r="G636" i="5" s="1"/>
  <c r="AC635" i="5"/>
  <c r="Z635" i="5"/>
  <c r="AA635" i="5" s="1"/>
  <c r="X635" i="5"/>
  <c r="Y635" i="5" s="1"/>
  <c r="V635" i="5"/>
  <c r="W635" i="5" s="1"/>
  <c r="T635" i="5"/>
  <c r="U635" i="5" s="1"/>
  <c r="R635" i="5"/>
  <c r="S635" i="5" s="1"/>
  <c r="P635" i="5"/>
  <c r="Q635" i="5" s="1"/>
  <c r="N635" i="5"/>
  <c r="O635" i="5" s="1"/>
  <c r="L635" i="5"/>
  <c r="M635" i="5" s="1"/>
  <c r="J635" i="5"/>
  <c r="K635" i="5" s="1"/>
  <c r="H635" i="5"/>
  <c r="I635" i="5" s="1"/>
  <c r="F635" i="5"/>
  <c r="AC634" i="5"/>
  <c r="Z634" i="5"/>
  <c r="AA634" i="5" s="1"/>
  <c r="X634" i="5"/>
  <c r="Y634" i="5" s="1"/>
  <c r="V634" i="5"/>
  <c r="W634" i="5" s="1"/>
  <c r="T634" i="5"/>
  <c r="U634" i="5" s="1"/>
  <c r="R634" i="5"/>
  <c r="S634" i="5" s="1"/>
  <c r="P634" i="5"/>
  <c r="Q634" i="5" s="1"/>
  <c r="N634" i="5"/>
  <c r="O634" i="5" s="1"/>
  <c r="L634" i="5"/>
  <c r="M634" i="5" s="1"/>
  <c r="J634" i="5"/>
  <c r="K634" i="5" s="1"/>
  <c r="H634" i="5"/>
  <c r="F634" i="5"/>
  <c r="G634" i="5" s="1"/>
  <c r="AB633" i="5"/>
  <c r="AC633" i="5" s="1"/>
  <c r="AA633" i="5"/>
  <c r="X633" i="5"/>
  <c r="Y633" i="5" s="1"/>
  <c r="V633" i="5"/>
  <c r="W633" i="5" s="1"/>
  <c r="T633" i="5"/>
  <c r="U633" i="5" s="1"/>
  <c r="R633" i="5"/>
  <c r="S633" i="5" s="1"/>
  <c r="P633" i="5"/>
  <c r="Q633" i="5" s="1"/>
  <c r="N633" i="5"/>
  <c r="O633" i="5" s="1"/>
  <c r="L633" i="5"/>
  <c r="M633" i="5" s="1"/>
  <c r="J633" i="5"/>
  <c r="K633" i="5" s="1"/>
  <c r="H633" i="5"/>
  <c r="I633" i="5" s="1"/>
  <c r="F633" i="5"/>
  <c r="G633" i="5" s="1"/>
  <c r="AB632" i="5"/>
  <c r="AC632" i="5" s="1"/>
  <c r="AA632" i="5"/>
  <c r="X632" i="5"/>
  <c r="Y632" i="5" s="1"/>
  <c r="V632" i="5"/>
  <c r="W632" i="5" s="1"/>
  <c r="T632" i="5"/>
  <c r="U632" i="5" s="1"/>
  <c r="R632" i="5"/>
  <c r="S632" i="5" s="1"/>
  <c r="P632" i="5"/>
  <c r="Q632" i="5" s="1"/>
  <c r="N632" i="5"/>
  <c r="O632" i="5" s="1"/>
  <c r="L632" i="5"/>
  <c r="M632" i="5" s="1"/>
  <c r="J632" i="5"/>
  <c r="K632" i="5" s="1"/>
  <c r="H632" i="5"/>
  <c r="I632" i="5" s="1"/>
  <c r="F632" i="5"/>
  <c r="G632" i="5" s="1"/>
  <c r="AB631" i="5"/>
  <c r="AC631" i="5" s="1"/>
  <c r="AA631" i="5"/>
  <c r="X631" i="5"/>
  <c r="Y631" i="5" s="1"/>
  <c r="V631" i="5"/>
  <c r="W631" i="5" s="1"/>
  <c r="T631" i="5"/>
  <c r="U631" i="5" s="1"/>
  <c r="R631" i="5"/>
  <c r="S631" i="5" s="1"/>
  <c r="P631" i="5"/>
  <c r="Q631" i="5" s="1"/>
  <c r="N631" i="5"/>
  <c r="O631" i="5" s="1"/>
  <c r="L631" i="5"/>
  <c r="M631" i="5" s="1"/>
  <c r="J631" i="5"/>
  <c r="K631" i="5" s="1"/>
  <c r="H631" i="5"/>
  <c r="F631" i="5"/>
  <c r="G631" i="5" s="1"/>
  <c r="AC630" i="5"/>
  <c r="AA630" i="5"/>
  <c r="X630" i="5"/>
  <c r="Y630" i="5" s="1"/>
  <c r="V630" i="5"/>
  <c r="W630" i="5" s="1"/>
  <c r="T630" i="5"/>
  <c r="U630" i="5" s="1"/>
  <c r="R630" i="5"/>
  <c r="S630" i="5" s="1"/>
  <c r="P630" i="5"/>
  <c r="Q630" i="5" s="1"/>
  <c r="N630" i="5"/>
  <c r="O630" i="5" s="1"/>
  <c r="L630" i="5"/>
  <c r="M630" i="5" s="1"/>
  <c r="J630" i="5"/>
  <c r="K630" i="5" s="1"/>
  <c r="H630" i="5"/>
  <c r="I630" i="5" s="1"/>
  <c r="F630" i="5"/>
  <c r="G630" i="5" s="1"/>
  <c r="AC629" i="5"/>
  <c r="AA629" i="5"/>
  <c r="X629" i="5"/>
  <c r="Y629" i="5" s="1"/>
  <c r="V629" i="5"/>
  <c r="W629" i="5" s="1"/>
  <c r="T629" i="5"/>
  <c r="U629" i="5" s="1"/>
  <c r="R629" i="5"/>
  <c r="S629" i="5" s="1"/>
  <c r="P629" i="5"/>
  <c r="Q629" i="5" s="1"/>
  <c r="N629" i="5"/>
  <c r="O629" i="5" s="1"/>
  <c r="L629" i="5"/>
  <c r="M629" i="5" s="1"/>
  <c r="J629" i="5"/>
  <c r="K629" i="5" s="1"/>
  <c r="H629" i="5"/>
  <c r="F629" i="5"/>
  <c r="G629" i="5" s="1"/>
  <c r="AC628" i="5"/>
  <c r="Z628" i="5"/>
  <c r="AA628" i="5" s="1"/>
  <c r="X628" i="5"/>
  <c r="Y628" i="5" s="1"/>
  <c r="V628" i="5"/>
  <c r="W628" i="5" s="1"/>
  <c r="T628" i="5"/>
  <c r="U628" i="5" s="1"/>
  <c r="R628" i="5"/>
  <c r="S628" i="5" s="1"/>
  <c r="P628" i="5"/>
  <c r="Q628" i="5" s="1"/>
  <c r="N628" i="5"/>
  <c r="O628" i="5" s="1"/>
  <c r="L628" i="5"/>
  <c r="M628" i="5" s="1"/>
  <c r="J628" i="5"/>
  <c r="K628" i="5" s="1"/>
  <c r="H628" i="5"/>
  <c r="I628" i="5" s="1"/>
  <c r="F628" i="5"/>
  <c r="AC627" i="5"/>
  <c r="Z627" i="5"/>
  <c r="AA627" i="5" s="1"/>
  <c r="X627" i="5"/>
  <c r="Y627" i="5" s="1"/>
  <c r="V627" i="5"/>
  <c r="W627" i="5" s="1"/>
  <c r="T627" i="5"/>
  <c r="U627" i="5" s="1"/>
  <c r="R627" i="5"/>
  <c r="S627" i="5" s="1"/>
  <c r="P627" i="5"/>
  <c r="Q627" i="5" s="1"/>
  <c r="N627" i="5"/>
  <c r="O627" i="5" s="1"/>
  <c r="L627" i="5"/>
  <c r="M627" i="5" s="1"/>
  <c r="J627" i="5"/>
  <c r="K627" i="5" s="1"/>
  <c r="H627" i="5"/>
  <c r="F627" i="5"/>
  <c r="G627" i="5" s="1"/>
  <c r="AC626" i="5"/>
  <c r="Z626" i="5"/>
  <c r="AA626" i="5" s="1"/>
  <c r="X626" i="5"/>
  <c r="Y626" i="5" s="1"/>
  <c r="V626" i="5"/>
  <c r="W626" i="5" s="1"/>
  <c r="T626" i="5"/>
  <c r="U626" i="5" s="1"/>
  <c r="R626" i="5"/>
  <c r="S626" i="5" s="1"/>
  <c r="P626" i="5"/>
  <c r="Q626" i="5" s="1"/>
  <c r="N626" i="5"/>
  <c r="O626" i="5" s="1"/>
  <c r="L626" i="5"/>
  <c r="M626" i="5" s="1"/>
  <c r="J626" i="5"/>
  <c r="K626" i="5" s="1"/>
  <c r="H626" i="5"/>
  <c r="F626" i="5"/>
  <c r="G626" i="5" s="1"/>
  <c r="AC625" i="5"/>
  <c r="AA625" i="5"/>
  <c r="X625" i="5"/>
  <c r="Y625" i="5" s="1"/>
  <c r="V625" i="5"/>
  <c r="W625" i="5" s="1"/>
  <c r="T625" i="5"/>
  <c r="U625" i="5" s="1"/>
  <c r="R625" i="5"/>
  <c r="S625" i="5" s="1"/>
  <c r="P625" i="5"/>
  <c r="Q625" i="5" s="1"/>
  <c r="N625" i="5"/>
  <c r="O625" i="5" s="1"/>
  <c r="L625" i="5"/>
  <c r="M625" i="5" s="1"/>
  <c r="J625" i="5"/>
  <c r="K625" i="5" s="1"/>
  <c r="H625" i="5"/>
  <c r="I625" i="5" s="1"/>
  <c r="F625" i="5"/>
  <c r="AC624" i="5"/>
  <c r="Z624" i="5"/>
  <c r="X624" i="5"/>
  <c r="Y624" i="5" s="1"/>
  <c r="V624" i="5"/>
  <c r="W624" i="5" s="1"/>
  <c r="T624" i="5"/>
  <c r="R624" i="5"/>
  <c r="P624" i="5"/>
  <c r="Q624" i="5" s="1"/>
  <c r="N624" i="5"/>
  <c r="L624" i="5"/>
  <c r="M624" i="5" s="1"/>
  <c r="J624" i="5"/>
  <c r="K624" i="5" s="1"/>
  <c r="H624" i="5"/>
  <c r="F624" i="5"/>
  <c r="AB621" i="5"/>
  <c r="AC621" i="5" s="1"/>
  <c r="Z621" i="5"/>
  <c r="AA621" i="5" s="1"/>
  <c r="X621" i="5"/>
  <c r="Y621" i="5" s="1"/>
  <c r="V621" i="5"/>
  <c r="W621" i="5" s="1"/>
  <c r="U621" i="5"/>
  <c r="R621" i="5"/>
  <c r="S621" i="5" s="1"/>
  <c r="P621" i="5"/>
  <c r="Q621" i="5" s="1"/>
  <c r="N621" i="5"/>
  <c r="O621" i="5" s="1"/>
  <c r="L621" i="5"/>
  <c r="M621" i="5" s="1"/>
  <c r="J621" i="5"/>
  <c r="K621" i="5" s="1"/>
  <c r="H621" i="5"/>
  <c r="I621" i="5" s="1"/>
  <c r="F621" i="5"/>
  <c r="G621" i="5" s="1"/>
  <c r="AC620" i="5"/>
  <c r="Z620" i="5"/>
  <c r="AA620" i="5" s="1"/>
  <c r="X620" i="5"/>
  <c r="Y620" i="5" s="1"/>
  <c r="V620" i="5"/>
  <c r="W620" i="5" s="1"/>
  <c r="T620" i="5"/>
  <c r="U620" i="5" s="1"/>
  <c r="R620" i="5"/>
  <c r="S620" i="5" s="1"/>
  <c r="P620" i="5"/>
  <c r="Q620" i="5" s="1"/>
  <c r="N620" i="5"/>
  <c r="O620" i="5" s="1"/>
  <c r="L620" i="5"/>
  <c r="J620" i="5"/>
  <c r="K620" i="5" s="1"/>
  <c r="H620" i="5"/>
  <c r="I620" i="5" s="1"/>
  <c r="F620" i="5"/>
  <c r="G620" i="5" s="1"/>
  <c r="AC619" i="5"/>
  <c r="Z619" i="5"/>
  <c r="AA619" i="5" s="1"/>
  <c r="X619" i="5"/>
  <c r="Y619" i="5" s="1"/>
  <c r="V619" i="5"/>
  <c r="W619" i="5" s="1"/>
  <c r="T619" i="5"/>
  <c r="U619" i="5" s="1"/>
  <c r="R619" i="5"/>
  <c r="S619" i="5" s="1"/>
  <c r="P619" i="5"/>
  <c r="Q619" i="5" s="1"/>
  <c r="N619" i="5"/>
  <c r="O619" i="5" s="1"/>
  <c r="L619" i="5"/>
  <c r="M619" i="5" s="1"/>
  <c r="J619" i="5"/>
  <c r="K619" i="5" s="1"/>
  <c r="H619" i="5"/>
  <c r="I619" i="5" s="1"/>
  <c r="F619" i="5"/>
  <c r="G619" i="5" s="1"/>
  <c r="AB618" i="5"/>
  <c r="AC618" i="5" s="1"/>
  <c r="Z618" i="5"/>
  <c r="AA618" i="5" s="1"/>
  <c r="X618" i="5"/>
  <c r="Y618" i="5" s="1"/>
  <c r="W618" i="5"/>
  <c r="U618" i="5"/>
  <c r="R618" i="5"/>
  <c r="S618" i="5" s="1"/>
  <c r="P618" i="5"/>
  <c r="Q618" i="5" s="1"/>
  <c r="N618" i="5"/>
  <c r="O618" i="5" s="1"/>
  <c r="L618" i="5"/>
  <c r="M618" i="5" s="1"/>
  <c r="J618" i="5"/>
  <c r="K618" i="5" s="1"/>
  <c r="H618" i="5"/>
  <c r="F618" i="5"/>
  <c r="G618" i="5" s="1"/>
  <c r="AB617" i="5"/>
  <c r="AC617" i="5" s="1"/>
  <c r="Z617" i="5"/>
  <c r="AA617" i="5" s="1"/>
  <c r="X617" i="5"/>
  <c r="Y617" i="5" s="1"/>
  <c r="W617" i="5"/>
  <c r="U617" i="5"/>
  <c r="R617" i="5"/>
  <c r="S617" i="5" s="1"/>
  <c r="P617" i="5"/>
  <c r="Q617" i="5" s="1"/>
  <c r="N617" i="5"/>
  <c r="O617" i="5" s="1"/>
  <c r="L617" i="5"/>
  <c r="M617" i="5" s="1"/>
  <c r="J617" i="5"/>
  <c r="K617" i="5" s="1"/>
  <c r="H617" i="5"/>
  <c r="I617" i="5" s="1"/>
  <c r="F617" i="5"/>
  <c r="G617" i="5" s="1"/>
  <c r="AB616" i="5"/>
  <c r="AC616" i="5" s="1"/>
  <c r="Z616" i="5"/>
  <c r="AA616" i="5" s="1"/>
  <c r="X616" i="5"/>
  <c r="Y616" i="5" s="1"/>
  <c r="W616" i="5"/>
  <c r="U616" i="5"/>
  <c r="R616" i="5"/>
  <c r="S616" i="5" s="1"/>
  <c r="P616" i="5"/>
  <c r="Q616" i="5" s="1"/>
  <c r="N616" i="5"/>
  <c r="O616" i="5" s="1"/>
  <c r="L616" i="5"/>
  <c r="M616" i="5" s="1"/>
  <c r="J616" i="5"/>
  <c r="H616" i="5"/>
  <c r="I616" i="5" s="1"/>
  <c r="F616" i="5"/>
  <c r="G616" i="5" s="1"/>
  <c r="AB615" i="5"/>
  <c r="AC615" i="5" s="1"/>
  <c r="Z615" i="5"/>
  <c r="AA615" i="5" s="1"/>
  <c r="X615" i="5"/>
  <c r="Y615" i="5" s="1"/>
  <c r="W615" i="5"/>
  <c r="U615" i="5"/>
  <c r="R615" i="5"/>
  <c r="S615" i="5" s="1"/>
  <c r="P615" i="5"/>
  <c r="Q615" i="5" s="1"/>
  <c r="N615" i="5"/>
  <c r="O615" i="5" s="1"/>
  <c r="L615" i="5"/>
  <c r="M615" i="5" s="1"/>
  <c r="J615" i="5"/>
  <c r="K615" i="5" s="1"/>
  <c r="H615" i="5"/>
  <c r="I615" i="5" s="1"/>
  <c r="F615" i="5"/>
  <c r="G615" i="5" s="1"/>
  <c r="AB614" i="5"/>
  <c r="AC614" i="5" s="1"/>
  <c r="Z614" i="5"/>
  <c r="AA614" i="5" s="1"/>
  <c r="X614" i="5"/>
  <c r="Y614" i="5" s="1"/>
  <c r="W614" i="5"/>
  <c r="U614" i="5"/>
  <c r="R614" i="5"/>
  <c r="S614" i="5" s="1"/>
  <c r="P614" i="5"/>
  <c r="Q614" i="5" s="1"/>
  <c r="N614" i="5"/>
  <c r="O614" i="5" s="1"/>
  <c r="L614" i="5"/>
  <c r="M614" i="5" s="1"/>
  <c r="J614" i="5"/>
  <c r="K614" i="5" s="1"/>
  <c r="H614" i="5"/>
  <c r="I614" i="5" s="1"/>
  <c r="F614" i="5"/>
  <c r="G614" i="5" s="1"/>
  <c r="AB613" i="5"/>
  <c r="AC613" i="5" s="1"/>
  <c r="Z613" i="5"/>
  <c r="AA613" i="5" s="1"/>
  <c r="X613" i="5"/>
  <c r="Y613" i="5" s="1"/>
  <c r="W613" i="5"/>
  <c r="U613" i="5"/>
  <c r="R613" i="5"/>
  <c r="S613" i="5" s="1"/>
  <c r="P613" i="5"/>
  <c r="Q613" i="5" s="1"/>
  <c r="N613" i="5"/>
  <c r="O613" i="5" s="1"/>
  <c r="L613" i="5"/>
  <c r="M613" i="5" s="1"/>
  <c r="J613" i="5"/>
  <c r="K613" i="5" s="1"/>
  <c r="H613" i="5"/>
  <c r="I613" i="5" s="1"/>
  <c r="F613" i="5"/>
  <c r="AB612" i="5"/>
  <c r="AC612" i="5" s="1"/>
  <c r="Z612" i="5"/>
  <c r="AA612" i="5" s="1"/>
  <c r="X612" i="5"/>
  <c r="Y612" i="5" s="1"/>
  <c r="W612" i="5"/>
  <c r="U612" i="5"/>
  <c r="R612" i="5"/>
  <c r="S612" i="5" s="1"/>
  <c r="P612" i="5"/>
  <c r="Q612" i="5" s="1"/>
  <c r="N612" i="5"/>
  <c r="O612" i="5" s="1"/>
  <c r="L612" i="5"/>
  <c r="M612" i="5" s="1"/>
  <c r="J612" i="5"/>
  <c r="K612" i="5" s="1"/>
  <c r="H612" i="5"/>
  <c r="I612" i="5" s="1"/>
  <c r="F612" i="5"/>
  <c r="G612" i="5" s="1"/>
  <c r="AB611" i="5"/>
  <c r="AC611" i="5" s="1"/>
  <c r="Z611" i="5"/>
  <c r="AA611" i="5" s="1"/>
  <c r="X611" i="5"/>
  <c r="Y611" i="5" s="1"/>
  <c r="W611" i="5"/>
  <c r="U611" i="5"/>
  <c r="R611" i="5"/>
  <c r="S611" i="5" s="1"/>
  <c r="P611" i="5"/>
  <c r="Q611" i="5" s="1"/>
  <c r="N611" i="5"/>
  <c r="O611" i="5" s="1"/>
  <c r="L611" i="5"/>
  <c r="M611" i="5" s="1"/>
  <c r="J611" i="5"/>
  <c r="K611" i="5" s="1"/>
  <c r="H611" i="5"/>
  <c r="I611" i="5" s="1"/>
  <c r="F611" i="5"/>
  <c r="G611" i="5" s="1"/>
  <c r="AB610" i="5"/>
  <c r="AC610" i="5" s="1"/>
  <c r="Z610" i="5"/>
  <c r="AA610" i="5" s="1"/>
  <c r="X610" i="5"/>
  <c r="Y610" i="5" s="1"/>
  <c r="W610" i="5"/>
  <c r="U610" i="5"/>
  <c r="R610" i="5"/>
  <c r="S610" i="5" s="1"/>
  <c r="P610" i="5"/>
  <c r="Q610" i="5" s="1"/>
  <c r="N610" i="5"/>
  <c r="O610" i="5" s="1"/>
  <c r="L610" i="5"/>
  <c r="M610" i="5" s="1"/>
  <c r="J610" i="5"/>
  <c r="K610" i="5" s="1"/>
  <c r="H610" i="5"/>
  <c r="F610" i="5"/>
  <c r="G610" i="5" s="1"/>
  <c r="AB609" i="5"/>
  <c r="AC609" i="5" s="1"/>
  <c r="Z609" i="5"/>
  <c r="AA609" i="5" s="1"/>
  <c r="Y609" i="5"/>
  <c r="V609" i="5"/>
  <c r="W609" i="5" s="1"/>
  <c r="T609" i="5"/>
  <c r="U609" i="5" s="1"/>
  <c r="R609" i="5"/>
  <c r="S609" i="5" s="1"/>
  <c r="P609" i="5"/>
  <c r="Q609" i="5" s="1"/>
  <c r="N609" i="5"/>
  <c r="O609" i="5" s="1"/>
  <c r="L609" i="5"/>
  <c r="M609" i="5" s="1"/>
  <c r="J609" i="5"/>
  <c r="K609" i="5" s="1"/>
  <c r="H609" i="5"/>
  <c r="I609" i="5" s="1"/>
  <c r="F609" i="5"/>
  <c r="AB608" i="5"/>
  <c r="AC608" i="5" s="1"/>
  <c r="AA608" i="5"/>
  <c r="Y608" i="5"/>
  <c r="V608" i="5"/>
  <c r="W608" i="5" s="1"/>
  <c r="T608" i="5"/>
  <c r="U608" i="5" s="1"/>
  <c r="R608" i="5"/>
  <c r="S608" i="5" s="1"/>
  <c r="P608" i="5"/>
  <c r="Q608" i="5" s="1"/>
  <c r="N608" i="5"/>
  <c r="O608" i="5" s="1"/>
  <c r="L608" i="5"/>
  <c r="M608" i="5" s="1"/>
  <c r="J608" i="5"/>
  <c r="K608" i="5" s="1"/>
  <c r="H608" i="5"/>
  <c r="I608" i="5" s="1"/>
  <c r="F608" i="5"/>
  <c r="AB607" i="5"/>
  <c r="AC607" i="5" s="1"/>
  <c r="Z607" i="5"/>
  <c r="AA607" i="5" s="1"/>
  <c r="Y607" i="5"/>
  <c r="V607" i="5"/>
  <c r="W607" i="5" s="1"/>
  <c r="T607" i="5"/>
  <c r="U607" i="5" s="1"/>
  <c r="R607" i="5"/>
  <c r="S607" i="5" s="1"/>
  <c r="P607" i="5"/>
  <c r="Q607" i="5" s="1"/>
  <c r="N607" i="5"/>
  <c r="O607" i="5" s="1"/>
  <c r="L607" i="5"/>
  <c r="M607" i="5" s="1"/>
  <c r="J607" i="5"/>
  <c r="K607" i="5" s="1"/>
  <c r="H607" i="5"/>
  <c r="I607" i="5" s="1"/>
  <c r="F607" i="5"/>
  <c r="G607" i="5" s="1"/>
  <c r="AB606" i="5"/>
  <c r="AC606" i="5" s="1"/>
  <c r="Z606" i="5"/>
  <c r="AA606" i="5" s="1"/>
  <c r="X606" i="5"/>
  <c r="Y606" i="5" s="1"/>
  <c r="V606" i="5"/>
  <c r="W606" i="5" s="1"/>
  <c r="T606" i="5"/>
  <c r="U606" i="5" s="1"/>
  <c r="R606" i="5"/>
  <c r="S606" i="5" s="1"/>
  <c r="P606" i="5"/>
  <c r="Q606" i="5" s="1"/>
  <c r="O606" i="5"/>
  <c r="L606" i="5"/>
  <c r="M606" i="5" s="1"/>
  <c r="J606" i="5"/>
  <c r="K606" i="5" s="1"/>
  <c r="H606" i="5"/>
  <c r="I606" i="5" s="1"/>
  <c r="F606" i="5"/>
  <c r="AB605" i="5"/>
  <c r="AC605" i="5" s="1"/>
  <c r="AA605" i="5"/>
  <c r="Y605" i="5"/>
  <c r="V605" i="5"/>
  <c r="W605" i="5" s="1"/>
  <c r="T605" i="5"/>
  <c r="U605" i="5" s="1"/>
  <c r="R605" i="5"/>
  <c r="S605" i="5" s="1"/>
  <c r="P605" i="5"/>
  <c r="Q605" i="5" s="1"/>
  <c r="N605" i="5"/>
  <c r="O605" i="5" s="1"/>
  <c r="L605" i="5"/>
  <c r="M605" i="5" s="1"/>
  <c r="J605" i="5"/>
  <c r="K605" i="5" s="1"/>
  <c r="H605" i="5"/>
  <c r="I605" i="5" s="1"/>
  <c r="F605" i="5"/>
  <c r="AB604" i="5"/>
  <c r="AC604" i="5" s="1"/>
  <c r="AA604" i="5"/>
  <c r="Y604" i="5"/>
  <c r="V604" i="5"/>
  <c r="W604" i="5" s="1"/>
  <c r="T604" i="5"/>
  <c r="U604" i="5" s="1"/>
  <c r="R604" i="5"/>
  <c r="S604" i="5" s="1"/>
  <c r="P604" i="5"/>
  <c r="Q604" i="5" s="1"/>
  <c r="N604" i="5"/>
  <c r="O604" i="5" s="1"/>
  <c r="L604" i="5"/>
  <c r="M604" i="5" s="1"/>
  <c r="J604" i="5"/>
  <c r="K604" i="5" s="1"/>
  <c r="H604" i="5"/>
  <c r="I604" i="5" s="1"/>
  <c r="F604" i="5"/>
  <c r="AB603" i="5"/>
  <c r="AC603" i="5" s="1"/>
  <c r="Z603" i="5"/>
  <c r="AA603" i="5" s="1"/>
  <c r="X603" i="5"/>
  <c r="Y603" i="5" s="1"/>
  <c r="V603" i="5"/>
  <c r="W603" i="5" s="1"/>
  <c r="T603" i="5"/>
  <c r="U603" i="5" s="1"/>
  <c r="R603" i="5"/>
  <c r="S603" i="5" s="1"/>
  <c r="Q603" i="5"/>
  <c r="N603" i="5"/>
  <c r="O603" i="5" s="1"/>
  <c r="L603" i="5"/>
  <c r="M603" i="5" s="1"/>
  <c r="J603" i="5"/>
  <c r="K603" i="5" s="1"/>
  <c r="H603" i="5"/>
  <c r="I603" i="5" s="1"/>
  <c r="F603" i="5"/>
  <c r="G603" i="5" s="1"/>
  <c r="AB602" i="5"/>
  <c r="AC602" i="5" s="1"/>
  <c r="Z602" i="5"/>
  <c r="AA602" i="5" s="1"/>
  <c r="X602" i="5"/>
  <c r="Y602" i="5" s="1"/>
  <c r="V602" i="5"/>
  <c r="W602" i="5" s="1"/>
  <c r="T602" i="5"/>
  <c r="U602" i="5" s="1"/>
  <c r="R602" i="5"/>
  <c r="S602" i="5" s="1"/>
  <c r="P602" i="5"/>
  <c r="Q602" i="5" s="1"/>
  <c r="O602" i="5"/>
  <c r="L602" i="5"/>
  <c r="M602" i="5" s="1"/>
  <c r="J602" i="5"/>
  <c r="K602" i="5" s="1"/>
  <c r="H602" i="5"/>
  <c r="I602" i="5" s="1"/>
  <c r="F602" i="5"/>
  <c r="G602" i="5" s="1"/>
  <c r="AB601" i="5"/>
  <c r="AC601" i="5" s="1"/>
  <c r="Z601" i="5"/>
  <c r="X601" i="5"/>
  <c r="Y601" i="5" s="1"/>
  <c r="V601" i="5"/>
  <c r="W601" i="5" s="1"/>
  <c r="T601" i="5"/>
  <c r="U601" i="5" s="1"/>
  <c r="R601" i="5"/>
  <c r="S601" i="5" s="1"/>
  <c r="P601" i="5"/>
  <c r="Q601" i="5" s="1"/>
  <c r="O601" i="5"/>
  <c r="L601" i="5"/>
  <c r="M601" i="5" s="1"/>
  <c r="J601" i="5"/>
  <c r="K601" i="5" s="1"/>
  <c r="H601" i="5"/>
  <c r="I601" i="5" s="1"/>
  <c r="F601" i="5"/>
  <c r="AC600" i="5"/>
  <c r="AA600" i="5"/>
  <c r="X600" i="5"/>
  <c r="Y600" i="5" s="1"/>
  <c r="V600" i="5"/>
  <c r="W600" i="5" s="1"/>
  <c r="T600" i="5"/>
  <c r="R600" i="5"/>
  <c r="S600" i="5" s="1"/>
  <c r="P600" i="5"/>
  <c r="Q600" i="5" s="1"/>
  <c r="N600" i="5"/>
  <c r="L600" i="5"/>
  <c r="M600" i="5" s="1"/>
  <c r="J600" i="5"/>
  <c r="K600" i="5" s="1"/>
  <c r="H600" i="5"/>
  <c r="F600" i="5"/>
  <c r="G600" i="5" s="1"/>
  <c r="AB598" i="5"/>
  <c r="AC598" i="5" s="1"/>
  <c r="Z598" i="5"/>
  <c r="AA598" i="5" s="1"/>
  <c r="X598" i="5"/>
  <c r="Y598" i="5" s="1"/>
  <c r="V598" i="5"/>
  <c r="W598" i="5" s="1"/>
  <c r="T598" i="5"/>
  <c r="U598" i="5" s="1"/>
  <c r="R598" i="5"/>
  <c r="S598" i="5" s="1"/>
  <c r="P598" i="5"/>
  <c r="O598" i="5"/>
  <c r="L598" i="5"/>
  <c r="M598" i="5" s="1"/>
  <c r="J598" i="5"/>
  <c r="K598" i="5" s="1"/>
  <c r="H598" i="5"/>
  <c r="I598" i="5" s="1"/>
  <c r="F598" i="5"/>
  <c r="G598" i="5" s="1"/>
  <c r="AB597" i="5"/>
  <c r="AC597" i="5" s="1"/>
  <c r="Z597" i="5"/>
  <c r="AA597" i="5" s="1"/>
  <c r="X597" i="5"/>
  <c r="Y597" i="5" s="1"/>
  <c r="V597" i="5"/>
  <c r="T597" i="5"/>
  <c r="U597" i="5" s="1"/>
  <c r="R597" i="5"/>
  <c r="S597" i="5" s="1"/>
  <c r="Q597" i="5"/>
  <c r="O597" i="5"/>
  <c r="L597" i="5"/>
  <c r="M597" i="5" s="1"/>
  <c r="J597" i="5"/>
  <c r="K597" i="5" s="1"/>
  <c r="H597" i="5"/>
  <c r="F597" i="5"/>
  <c r="G597" i="5" s="1"/>
  <c r="AB596" i="5"/>
  <c r="AC596" i="5" s="1"/>
  <c r="Z596" i="5"/>
  <c r="AA596" i="5" s="1"/>
  <c r="X596" i="5"/>
  <c r="Y596" i="5" s="1"/>
  <c r="V596" i="5"/>
  <c r="W596" i="5" s="1"/>
  <c r="T596" i="5"/>
  <c r="U596" i="5" s="1"/>
  <c r="R596" i="5"/>
  <c r="S596" i="5" s="1"/>
  <c r="P596" i="5"/>
  <c r="Q596" i="5" s="1"/>
  <c r="O596" i="5"/>
  <c r="L596" i="5"/>
  <c r="M596" i="5" s="1"/>
  <c r="J596" i="5"/>
  <c r="K596" i="5" s="1"/>
  <c r="H596" i="5"/>
  <c r="I596" i="5" s="1"/>
  <c r="F596" i="5"/>
  <c r="G596" i="5" s="1"/>
  <c r="AB595" i="5"/>
  <c r="AC595" i="5" s="1"/>
  <c r="Z595" i="5"/>
  <c r="AA595" i="5" s="1"/>
  <c r="X595" i="5"/>
  <c r="Y595" i="5" s="1"/>
  <c r="V595" i="5"/>
  <c r="W595" i="5" s="1"/>
  <c r="T595" i="5"/>
  <c r="U595" i="5" s="1"/>
  <c r="R595" i="5"/>
  <c r="S595" i="5" s="1"/>
  <c r="Q595" i="5"/>
  <c r="O595" i="5"/>
  <c r="L595" i="5"/>
  <c r="M595" i="5" s="1"/>
  <c r="J595" i="5"/>
  <c r="K595" i="5" s="1"/>
  <c r="H595" i="5"/>
  <c r="I595" i="5" s="1"/>
  <c r="F595" i="5"/>
  <c r="G595" i="5" s="1"/>
  <c r="AB594" i="5"/>
  <c r="AC594" i="5" s="1"/>
  <c r="Z594" i="5"/>
  <c r="AA594" i="5" s="1"/>
  <c r="X594" i="5"/>
  <c r="Y594" i="5" s="1"/>
  <c r="V594" i="5"/>
  <c r="W594" i="5" s="1"/>
  <c r="T594" i="5"/>
  <c r="U594" i="5" s="1"/>
  <c r="R594" i="5"/>
  <c r="S594" i="5" s="1"/>
  <c r="P594" i="5"/>
  <c r="Q594" i="5" s="1"/>
  <c r="O594" i="5"/>
  <c r="M594" i="5"/>
  <c r="J594" i="5"/>
  <c r="K594" i="5" s="1"/>
  <c r="H594" i="5"/>
  <c r="I594" i="5" s="1"/>
  <c r="F594" i="5"/>
  <c r="G594" i="5" s="1"/>
  <c r="AB593" i="5"/>
  <c r="AC593" i="5" s="1"/>
  <c r="Z593" i="5"/>
  <c r="AA593" i="5" s="1"/>
  <c r="X593" i="5"/>
  <c r="Y593" i="5" s="1"/>
  <c r="V593" i="5"/>
  <c r="W593" i="5" s="1"/>
  <c r="T593" i="5"/>
  <c r="U593" i="5" s="1"/>
  <c r="R593" i="5"/>
  <c r="S593" i="5" s="1"/>
  <c r="Q593" i="5"/>
  <c r="O593" i="5"/>
  <c r="L593" i="5"/>
  <c r="M593" i="5" s="1"/>
  <c r="J593" i="5"/>
  <c r="K593" i="5" s="1"/>
  <c r="H593" i="5"/>
  <c r="I593" i="5" s="1"/>
  <c r="F593" i="5"/>
  <c r="AB592" i="5"/>
  <c r="AC592" i="5" s="1"/>
  <c r="Z592" i="5"/>
  <c r="AA592" i="5" s="1"/>
  <c r="X592" i="5"/>
  <c r="V592" i="5"/>
  <c r="W592" i="5" s="1"/>
  <c r="T592" i="5"/>
  <c r="U592" i="5" s="1"/>
  <c r="R592" i="5"/>
  <c r="S592" i="5" s="1"/>
  <c r="Q592" i="5"/>
  <c r="O592" i="5"/>
  <c r="L592" i="5"/>
  <c r="M592" i="5" s="1"/>
  <c r="J592" i="5"/>
  <c r="K592" i="5" s="1"/>
  <c r="H592" i="5"/>
  <c r="I592" i="5" s="1"/>
  <c r="F592" i="5"/>
  <c r="G592" i="5" s="1"/>
  <c r="AB591" i="5"/>
  <c r="AC591" i="5" s="1"/>
  <c r="Z591" i="5"/>
  <c r="AA591" i="5" s="1"/>
  <c r="X591" i="5"/>
  <c r="Y591" i="5" s="1"/>
  <c r="V591" i="5"/>
  <c r="W591" i="5" s="1"/>
  <c r="T591" i="5"/>
  <c r="R591" i="5"/>
  <c r="S591" i="5" s="1"/>
  <c r="P591" i="5"/>
  <c r="Q591" i="5" s="1"/>
  <c r="N591" i="5"/>
  <c r="M591" i="5"/>
  <c r="J591" i="5"/>
  <c r="H591" i="5"/>
  <c r="F591" i="5"/>
  <c r="G591" i="5" s="1"/>
  <c r="AB589" i="5"/>
  <c r="AC589" i="5" s="1"/>
  <c r="Z589" i="5"/>
  <c r="AA589" i="5" s="1"/>
  <c r="X589" i="5"/>
  <c r="Y589" i="5" s="1"/>
  <c r="W589" i="5"/>
  <c r="U589" i="5"/>
  <c r="R589" i="5"/>
  <c r="S589" i="5" s="1"/>
  <c r="P589" i="5"/>
  <c r="Q589" i="5" s="1"/>
  <c r="N589" i="5"/>
  <c r="O589" i="5" s="1"/>
  <c r="L589" i="5"/>
  <c r="M589" i="5" s="1"/>
  <c r="J589" i="5"/>
  <c r="K589" i="5" s="1"/>
  <c r="H589" i="5"/>
  <c r="I589" i="5" s="1"/>
  <c r="F589" i="5"/>
  <c r="G589" i="5" s="1"/>
  <c r="AB588" i="5"/>
  <c r="AC588" i="5" s="1"/>
  <c r="Z588" i="5"/>
  <c r="AA588" i="5" s="1"/>
  <c r="X588" i="5"/>
  <c r="Y588" i="5" s="1"/>
  <c r="V588" i="5"/>
  <c r="W588" i="5" s="1"/>
  <c r="U588" i="5"/>
  <c r="S588" i="5"/>
  <c r="P588" i="5"/>
  <c r="N588" i="5"/>
  <c r="O588" i="5" s="1"/>
  <c r="L588" i="5"/>
  <c r="M588" i="5" s="1"/>
  <c r="J588" i="5"/>
  <c r="K588" i="5" s="1"/>
  <c r="H588" i="5"/>
  <c r="I588" i="5" s="1"/>
  <c r="F588" i="5"/>
  <c r="G588" i="5" s="1"/>
  <c r="AB587" i="5"/>
  <c r="AC587" i="5" s="1"/>
  <c r="Z587" i="5"/>
  <c r="AA587" i="5" s="1"/>
  <c r="X587" i="5"/>
  <c r="Y587" i="5" s="1"/>
  <c r="V587" i="5"/>
  <c r="W587" i="5" s="1"/>
  <c r="U587" i="5"/>
  <c r="S587" i="5"/>
  <c r="P587" i="5"/>
  <c r="Q587" i="5" s="1"/>
  <c r="N587" i="5"/>
  <c r="O587" i="5" s="1"/>
  <c r="L587" i="5"/>
  <c r="M587" i="5" s="1"/>
  <c r="J587" i="5"/>
  <c r="K587" i="5" s="1"/>
  <c r="H587" i="5"/>
  <c r="I587" i="5" s="1"/>
  <c r="F587" i="5"/>
  <c r="AB586" i="5"/>
  <c r="AC586" i="5" s="1"/>
  <c r="Z586" i="5"/>
  <c r="AA586" i="5" s="1"/>
  <c r="X586" i="5"/>
  <c r="Y586" i="5" s="1"/>
  <c r="W586" i="5"/>
  <c r="U586" i="5"/>
  <c r="R586" i="5"/>
  <c r="S586" i="5" s="1"/>
  <c r="P586" i="5"/>
  <c r="Q586" i="5" s="1"/>
  <c r="N586" i="5"/>
  <c r="O586" i="5" s="1"/>
  <c r="L586" i="5"/>
  <c r="J586" i="5"/>
  <c r="K586" i="5" s="1"/>
  <c r="H586" i="5"/>
  <c r="I586" i="5" s="1"/>
  <c r="F586" i="5"/>
  <c r="G586" i="5" s="1"/>
  <c r="AB585" i="5"/>
  <c r="AC585" i="5" s="1"/>
  <c r="Z585" i="5"/>
  <c r="AA585" i="5" s="1"/>
  <c r="X585" i="5"/>
  <c r="Y585" i="5" s="1"/>
  <c r="V585" i="5"/>
  <c r="W585" i="5" s="1"/>
  <c r="T585" i="5"/>
  <c r="U585" i="5" s="1"/>
  <c r="S585" i="5"/>
  <c r="P585" i="5"/>
  <c r="Q585" i="5" s="1"/>
  <c r="N585" i="5"/>
  <c r="O585" i="5" s="1"/>
  <c r="L585" i="5"/>
  <c r="M585" i="5" s="1"/>
  <c r="J585" i="5"/>
  <c r="K585" i="5" s="1"/>
  <c r="H585" i="5"/>
  <c r="I585" i="5" s="1"/>
  <c r="F585" i="5"/>
  <c r="G585" i="5" s="1"/>
  <c r="AB584" i="5"/>
  <c r="AC584" i="5" s="1"/>
  <c r="Z584" i="5"/>
  <c r="AA584" i="5" s="1"/>
  <c r="X584" i="5"/>
  <c r="Y584" i="5" s="1"/>
  <c r="W584" i="5"/>
  <c r="U584" i="5"/>
  <c r="R584" i="5"/>
  <c r="S584" i="5" s="1"/>
  <c r="P584" i="5"/>
  <c r="Q584" i="5" s="1"/>
  <c r="N584" i="5"/>
  <c r="O584" i="5" s="1"/>
  <c r="L584" i="5"/>
  <c r="M584" i="5" s="1"/>
  <c r="J584" i="5"/>
  <c r="K584" i="5" s="1"/>
  <c r="H584" i="5"/>
  <c r="I584" i="5" s="1"/>
  <c r="F584" i="5"/>
  <c r="G584" i="5" s="1"/>
  <c r="AB583" i="5"/>
  <c r="AC583" i="5" s="1"/>
  <c r="Z583" i="5"/>
  <c r="AA583" i="5" s="1"/>
  <c r="X583" i="5"/>
  <c r="Y583" i="5" s="1"/>
  <c r="W583" i="5"/>
  <c r="U583" i="5"/>
  <c r="R583" i="5"/>
  <c r="S583" i="5" s="1"/>
  <c r="P583" i="5"/>
  <c r="Q583" i="5" s="1"/>
  <c r="N583" i="5"/>
  <c r="O583" i="5" s="1"/>
  <c r="L583" i="5"/>
  <c r="M583" i="5" s="1"/>
  <c r="J583" i="5"/>
  <c r="K583" i="5" s="1"/>
  <c r="H583" i="5"/>
  <c r="I583" i="5" s="1"/>
  <c r="F583" i="5"/>
  <c r="AB582" i="5"/>
  <c r="AC582" i="5" s="1"/>
  <c r="Z582" i="5"/>
  <c r="AA582" i="5" s="1"/>
  <c r="X582" i="5"/>
  <c r="Y582" i="5" s="1"/>
  <c r="V582" i="5"/>
  <c r="W582" i="5" s="1"/>
  <c r="T582" i="5"/>
  <c r="U582" i="5" s="1"/>
  <c r="S582" i="5"/>
  <c r="P582" i="5"/>
  <c r="Q582" i="5" s="1"/>
  <c r="N582" i="5"/>
  <c r="O582" i="5" s="1"/>
  <c r="L582" i="5"/>
  <c r="M582" i="5" s="1"/>
  <c r="J582" i="5"/>
  <c r="K582" i="5" s="1"/>
  <c r="H582" i="5"/>
  <c r="I582" i="5" s="1"/>
  <c r="F582" i="5"/>
  <c r="AB581" i="5"/>
  <c r="AC581" i="5" s="1"/>
  <c r="AA581" i="5"/>
  <c r="Y581" i="5"/>
  <c r="V581" i="5"/>
  <c r="W581" i="5" s="1"/>
  <c r="T581" i="5"/>
  <c r="U581" i="5" s="1"/>
  <c r="R581" i="5"/>
  <c r="S581" i="5" s="1"/>
  <c r="P581" i="5"/>
  <c r="Q581" i="5" s="1"/>
  <c r="N581" i="5"/>
  <c r="O581" i="5" s="1"/>
  <c r="L581" i="5"/>
  <c r="M581" i="5" s="1"/>
  <c r="J581" i="5"/>
  <c r="K581" i="5" s="1"/>
  <c r="H581" i="5"/>
  <c r="I581" i="5" s="1"/>
  <c r="F581" i="5"/>
  <c r="AB580" i="5"/>
  <c r="AC580" i="5" s="1"/>
  <c r="Z580" i="5"/>
  <c r="AA580" i="5" s="1"/>
  <c r="X580" i="5"/>
  <c r="Y580" i="5" s="1"/>
  <c r="V580" i="5"/>
  <c r="W580" i="5" s="1"/>
  <c r="U580" i="5"/>
  <c r="S580" i="5"/>
  <c r="P580" i="5"/>
  <c r="Q580" i="5" s="1"/>
  <c r="N580" i="5"/>
  <c r="O580" i="5" s="1"/>
  <c r="L580" i="5"/>
  <c r="M580" i="5" s="1"/>
  <c r="J580" i="5"/>
  <c r="K580" i="5" s="1"/>
  <c r="H580" i="5"/>
  <c r="I580" i="5" s="1"/>
  <c r="F580" i="5"/>
  <c r="G580" i="5" s="1"/>
  <c r="AB579" i="5"/>
  <c r="AC579" i="5" s="1"/>
  <c r="Z579" i="5"/>
  <c r="AA579" i="5" s="1"/>
  <c r="X579" i="5"/>
  <c r="Y579" i="5" s="1"/>
  <c r="V579" i="5"/>
  <c r="W579" i="5" s="1"/>
  <c r="T579" i="5"/>
  <c r="U579" i="5" s="1"/>
  <c r="S579" i="5"/>
  <c r="P579" i="5"/>
  <c r="Q579" i="5" s="1"/>
  <c r="N579" i="5"/>
  <c r="O579" i="5" s="1"/>
  <c r="L579" i="5"/>
  <c r="M579" i="5" s="1"/>
  <c r="J579" i="5"/>
  <c r="K579" i="5" s="1"/>
  <c r="H579" i="5"/>
  <c r="I579" i="5" s="1"/>
  <c r="F579" i="5"/>
  <c r="AB578" i="5"/>
  <c r="AC578" i="5" s="1"/>
  <c r="Z578" i="5"/>
  <c r="AA578" i="5" s="1"/>
  <c r="X578" i="5"/>
  <c r="Y578" i="5" s="1"/>
  <c r="V578" i="5"/>
  <c r="W578" i="5" s="1"/>
  <c r="T578" i="5"/>
  <c r="U578" i="5" s="1"/>
  <c r="S578" i="5"/>
  <c r="P578" i="5"/>
  <c r="Q578" i="5" s="1"/>
  <c r="N578" i="5"/>
  <c r="O578" i="5" s="1"/>
  <c r="L578" i="5"/>
  <c r="M578" i="5" s="1"/>
  <c r="J578" i="5"/>
  <c r="K578" i="5" s="1"/>
  <c r="H578" i="5"/>
  <c r="I578" i="5" s="1"/>
  <c r="F578" i="5"/>
  <c r="G578" i="5" s="1"/>
  <c r="AB577" i="5"/>
  <c r="AC577" i="5" s="1"/>
  <c r="Z577" i="5"/>
  <c r="AA577" i="5" s="1"/>
  <c r="X577" i="5"/>
  <c r="Y577" i="5" s="1"/>
  <c r="V577" i="5"/>
  <c r="W577" i="5" s="1"/>
  <c r="U577" i="5"/>
  <c r="S577" i="5"/>
  <c r="P577" i="5"/>
  <c r="Q577" i="5" s="1"/>
  <c r="N577" i="5"/>
  <c r="O577" i="5" s="1"/>
  <c r="L577" i="5"/>
  <c r="M577" i="5" s="1"/>
  <c r="J577" i="5"/>
  <c r="K577" i="5" s="1"/>
  <c r="H577" i="5"/>
  <c r="I577" i="5" s="1"/>
  <c r="F577" i="5"/>
  <c r="AB576" i="5"/>
  <c r="AC576" i="5" s="1"/>
  <c r="Z576" i="5"/>
  <c r="AA576" i="5" s="1"/>
  <c r="X576" i="5"/>
  <c r="Y576" i="5" s="1"/>
  <c r="V576" i="5"/>
  <c r="W576" i="5" s="1"/>
  <c r="T576" i="5"/>
  <c r="U576" i="5" s="1"/>
  <c r="S576" i="5"/>
  <c r="P576" i="5"/>
  <c r="Q576" i="5" s="1"/>
  <c r="N576" i="5"/>
  <c r="O576" i="5" s="1"/>
  <c r="L576" i="5"/>
  <c r="M576" i="5" s="1"/>
  <c r="J576" i="5"/>
  <c r="K576" i="5" s="1"/>
  <c r="H576" i="5"/>
  <c r="I576" i="5" s="1"/>
  <c r="F576" i="5"/>
  <c r="AB575" i="5"/>
  <c r="AC575" i="5" s="1"/>
  <c r="Z575" i="5"/>
  <c r="AA575" i="5" s="1"/>
  <c r="X575" i="5"/>
  <c r="V575" i="5"/>
  <c r="W575" i="5" s="1"/>
  <c r="T575" i="5"/>
  <c r="U575" i="5" s="1"/>
  <c r="S575" i="5"/>
  <c r="P575" i="5"/>
  <c r="Q575" i="5" s="1"/>
  <c r="N575" i="5"/>
  <c r="O575" i="5" s="1"/>
  <c r="L575" i="5"/>
  <c r="M575" i="5" s="1"/>
  <c r="J575" i="5"/>
  <c r="H575" i="5"/>
  <c r="I575" i="5" s="1"/>
  <c r="F575" i="5"/>
  <c r="G575" i="5" s="1"/>
  <c r="AB574" i="5"/>
  <c r="AC574" i="5" s="1"/>
  <c r="Z574" i="5"/>
  <c r="AA574" i="5" s="1"/>
  <c r="X574" i="5"/>
  <c r="Y574" i="5" s="1"/>
  <c r="V574" i="5"/>
  <c r="W574" i="5" s="1"/>
  <c r="T574" i="5"/>
  <c r="U574" i="5" s="1"/>
  <c r="S574" i="5"/>
  <c r="P574" i="5"/>
  <c r="Q574" i="5" s="1"/>
  <c r="N574" i="5"/>
  <c r="O574" i="5" s="1"/>
  <c r="L574" i="5"/>
  <c r="M574" i="5" s="1"/>
  <c r="J574" i="5"/>
  <c r="K574" i="5" s="1"/>
  <c r="H574" i="5"/>
  <c r="I574" i="5" s="1"/>
  <c r="F574" i="5"/>
  <c r="G574" i="5" s="1"/>
  <c r="AB573" i="5"/>
  <c r="AC573" i="5" s="1"/>
  <c r="Z573" i="5"/>
  <c r="AA573" i="5" s="1"/>
  <c r="X573" i="5"/>
  <c r="Y573" i="5" s="1"/>
  <c r="V573" i="5"/>
  <c r="W573" i="5" s="1"/>
  <c r="U573" i="5"/>
  <c r="R573" i="5"/>
  <c r="S573" i="5" s="1"/>
  <c r="P573" i="5"/>
  <c r="Q573" i="5" s="1"/>
  <c r="N573" i="5"/>
  <c r="O573" i="5" s="1"/>
  <c r="L573" i="5"/>
  <c r="M573" i="5" s="1"/>
  <c r="J573" i="5"/>
  <c r="K573" i="5" s="1"/>
  <c r="H573" i="5"/>
  <c r="F573" i="5"/>
  <c r="G573" i="5" s="1"/>
  <c r="AB572" i="5"/>
  <c r="AC572" i="5" s="1"/>
  <c r="Z572" i="5"/>
  <c r="AA572" i="5" s="1"/>
  <c r="X572" i="5"/>
  <c r="Y572" i="5" s="1"/>
  <c r="V572" i="5"/>
  <c r="W572" i="5" s="1"/>
  <c r="T572" i="5"/>
  <c r="U572" i="5" s="1"/>
  <c r="S572" i="5"/>
  <c r="P572" i="5"/>
  <c r="Q572" i="5" s="1"/>
  <c r="N572" i="5"/>
  <c r="O572" i="5" s="1"/>
  <c r="L572" i="5"/>
  <c r="M572" i="5" s="1"/>
  <c r="J572" i="5"/>
  <c r="K572" i="5" s="1"/>
  <c r="H572" i="5"/>
  <c r="I572" i="5" s="1"/>
  <c r="F572" i="5"/>
  <c r="AB571" i="5"/>
  <c r="AC571" i="5" s="1"/>
  <c r="Z571" i="5"/>
  <c r="AA571" i="5" s="1"/>
  <c r="X571" i="5"/>
  <c r="Y571" i="5" s="1"/>
  <c r="V571" i="5"/>
  <c r="W571" i="5" s="1"/>
  <c r="T571" i="5"/>
  <c r="U571" i="5" s="1"/>
  <c r="S571" i="5"/>
  <c r="P571" i="5"/>
  <c r="Q571" i="5" s="1"/>
  <c r="N571" i="5"/>
  <c r="O571" i="5" s="1"/>
  <c r="L571" i="5"/>
  <c r="M571" i="5" s="1"/>
  <c r="J571" i="5"/>
  <c r="K571" i="5" s="1"/>
  <c r="H571" i="5"/>
  <c r="I571" i="5" s="1"/>
  <c r="F571" i="5"/>
  <c r="G571" i="5" s="1"/>
  <c r="AB570" i="5"/>
  <c r="AC570" i="5" s="1"/>
  <c r="Z570" i="5"/>
  <c r="AA570" i="5" s="1"/>
  <c r="X570" i="5"/>
  <c r="Y570" i="5" s="1"/>
  <c r="V570" i="5"/>
  <c r="W570" i="5" s="1"/>
  <c r="T570" i="5"/>
  <c r="U570" i="5" s="1"/>
  <c r="S570" i="5"/>
  <c r="P570" i="5"/>
  <c r="Q570" i="5" s="1"/>
  <c r="N570" i="5"/>
  <c r="O570" i="5" s="1"/>
  <c r="L570" i="5"/>
  <c r="M570" i="5" s="1"/>
  <c r="J570" i="5"/>
  <c r="K570" i="5" s="1"/>
  <c r="H570" i="5"/>
  <c r="I570" i="5" s="1"/>
  <c r="F570" i="5"/>
  <c r="G570" i="5" s="1"/>
  <c r="AB569" i="5"/>
  <c r="AC569" i="5" s="1"/>
  <c r="Z569" i="5"/>
  <c r="X569" i="5"/>
  <c r="Y569" i="5" s="1"/>
  <c r="V569" i="5"/>
  <c r="W569" i="5" s="1"/>
  <c r="T569" i="5"/>
  <c r="S569" i="5"/>
  <c r="P569" i="5"/>
  <c r="Q569" i="5" s="1"/>
  <c r="N569" i="5"/>
  <c r="O569" i="5" s="1"/>
  <c r="L569" i="5"/>
  <c r="M569" i="5" s="1"/>
  <c r="J569" i="5"/>
  <c r="K569" i="5" s="1"/>
  <c r="H569" i="5"/>
  <c r="I569" i="5" s="1"/>
  <c r="F569" i="5"/>
  <c r="G569" i="5" s="1"/>
  <c r="AB568" i="5"/>
  <c r="AC568" i="5" s="1"/>
  <c r="Z568" i="5"/>
  <c r="AA568" i="5" s="1"/>
  <c r="Y568" i="5"/>
  <c r="V568" i="5"/>
  <c r="W568" i="5" s="1"/>
  <c r="T568" i="5"/>
  <c r="U568" i="5" s="1"/>
  <c r="R568" i="5"/>
  <c r="S568" i="5" s="1"/>
  <c r="P568" i="5"/>
  <c r="Q568" i="5" s="1"/>
  <c r="N568" i="5"/>
  <c r="O568" i="5" s="1"/>
  <c r="L568" i="5"/>
  <c r="J568" i="5"/>
  <c r="K568" i="5" s="1"/>
  <c r="H568" i="5"/>
  <c r="F568" i="5"/>
  <c r="G568" i="5" s="1"/>
  <c r="AB565" i="5"/>
  <c r="AC565" i="5" s="1"/>
  <c r="Z565" i="5"/>
  <c r="AA565" i="5" s="1"/>
  <c r="X565" i="5"/>
  <c r="Y565" i="5" s="1"/>
  <c r="V565" i="5"/>
  <c r="W565" i="5" s="1"/>
  <c r="U565" i="5"/>
  <c r="S565" i="5"/>
  <c r="P565" i="5"/>
  <c r="Q565" i="5" s="1"/>
  <c r="N565" i="5"/>
  <c r="O565" i="5" s="1"/>
  <c r="L565" i="5"/>
  <c r="M565" i="5" s="1"/>
  <c r="J565" i="5"/>
  <c r="K565" i="5" s="1"/>
  <c r="H565" i="5"/>
  <c r="I565" i="5" s="1"/>
  <c r="F565" i="5"/>
  <c r="AB564" i="5"/>
  <c r="AC564" i="5" s="1"/>
  <c r="Z564" i="5"/>
  <c r="AA564" i="5" s="1"/>
  <c r="X564" i="5"/>
  <c r="Y564" i="5" s="1"/>
  <c r="V564" i="5"/>
  <c r="W564" i="5" s="1"/>
  <c r="U564" i="5"/>
  <c r="S564" i="5"/>
  <c r="P564" i="5"/>
  <c r="Q564" i="5" s="1"/>
  <c r="N564" i="5"/>
  <c r="O564" i="5" s="1"/>
  <c r="L564" i="5"/>
  <c r="M564" i="5" s="1"/>
  <c r="J564" i="5"/>
  <c r="K564" i="5" s="1"/>
  <c r="H564" i="5"/>
  <c r="I564" i="5" s="1"/>
  <c r="F564" i="5"/>
  <c r="G564" i="5" s="1"/>
  <c r="AB563" i="5"/>
  <c r="AC563" i="5" s="1"/>
  <c r="Z563" i="5"/>
  <c r="AA563" i="5" s="1"/>
  <c r="X563" i="5"/>
  <c r="Y563" i="5" s="1"/>
  <c r="Y562" i="5" s="1"/>
  <c r="V563" i="5"/>
  <c r="U563" i="5"/>
  <c r="S563" i="5"/>
  <c r="P563" i="5"/>
  <c r="N563" i="5"/>
  <c r="L563" i="5"/>
  <c r="J563" i="5"/>
  <c r="K563" i="5" s="1"/>
  <c r="H563" i="5"/>
  <c r="F563" i="5"/>
  <c r="T562" i="5"/>
  <c r="R562" i="5"/>
  <c r="AB561" i="5"/>
  <c r="AC561" i="5" s="1"/>
  <c r="Z561" i="5"/>
  <c r="AA561" i="5" s="1"/>
  <c r="X561" i="5"/>
  <c r="Y561" i="5" s="1"/>
  <c r="W561" i="5"/>
  <c r="U561" i="5"/>
  <c r="R561" i="5"/>
  <c r="S561" i="5" s="1"/>
  <c r="P561" i="5"/>
  <c r="Q561" i="5" s="1"/>
  <c r="N561" i="5"/>
  <c r="O561" i="5" s="1"/>
  <c r="L561" i="5"/>
  <c r="M561" i="5" s="1"/>
  <c r="J561" i="5"/>
  <c r="K561" i="5" s="1"/>
  <c r="H561" i="5"/>
  <c r="I561" i="5" s="1"/>
  <c r="F561" i="5"/>
  <c r="AB560" i="5"/>
  <c r="AC560" i="5" s="1"/>
  <c r="Z560" i="5"/>
  <c r="AA560" i="5" s="1"/>
  <c r="X560" i="5"/>
  <c r="Y560" i="5" s="1"/>
  <c r="W560" i="5"/>
  <c r="U560" i="5"/>
  <c r="R560" i="5"/>
  <c r="S560" i="5" s="1"/>
  <c r="P560" i="5"/>
  <c r="Q560" i="5" s="1"/>
  <c r="N560" i="5"/>
  <c r="O560" i="5" s="1"/>
  <c r="L560" i="5"/>
  <c r="M560" i="5" s="1"/>
  <c r="J560" i="5"/>
  <c r="K560" i="5" s="1"/>
  <c r="H560" i="5"/>
  <c r="F560" i="5"/>
  <c r="G560" i="5" s="1"/>
  <c r="AB559" i="5"/>
  <c r="AC559" i="5" s="1"/>
  <c r="Z559" i="5"/>
  <c r="AA559" i="5" s="1"/>
  <c r="X559" i="5"/>
  <c r="Y559" i="5" s="1"/>
  <c r="W559" i="5"/>
  <c r="U559" i="5"/>
  <c r="R559" i="5"/>
  <c r="S559" i="5" s="1"/>
  <c r="P559" i="5"/>
  <c r="Q559" i="5" s="1"/>
  <c r="N559" i="5"/>
  <c r="O559" i="5" s="1"/>
  <c r="L559" i="5"/>
  <c r="M559" i="5" s="1"/>
  <c r="J559" i="5"/>
  <c r="H559" i="5"/>
  <c r="I559" i="5" s="1"/>
  <c r="F559" i="5"/>
  <c r="G559" i="5" s="1"/>
  <c r="AB558" i="5"/>
  <c r="AC558" i="5" s="1"/>
  <c r="Z558" i="5"/>
  <c r="AA558" i="5" s="1"/>
  <c r="X558" i="5"/>
  <c r="Y558" i="5" s="1"/>
  <c r="W558" i="5"/>
  <c r="U558" i="5"/>
  <c r="R558" i="5"/>
  <c r="S558" i="5" s="1"/>
  <c r="P558" i="5"/>
  <c r="Q558" i="5" s="1"/>
  <c r="N558" i="5"/>
  <c r="O558" i="5" s="1"/>
  <c r="L558" i="5"/>
  <c r="M558" i="5" s="1"/>
  <c r="J558" i="5"/>
  <c r="K558" i="5" s="1"/>
  <c r="H558" i="5"/>
  <c r="I558" i="5" s="1"/>
  <c r="F558" i="5"/>
  <c r="AB557" i="5"/>
  <c r="AC557" i="5" s="1"/>
  <c r="Z557" i="5"/>
  <c r="AA557" i="5" s="1"/>
  <c r="X557" i="5"/>
  <c r="Y557" i="5" s="1"/>
  <c r="W557" i="5"/>
  <c r="U557" i="5"/>
  <c r="R557" i="5"/>
  <c r="S557" i="5" s="1"/>
  <c r="P557" i="5"/>
  <c r="Q557" i="5" s="1"/>
  <c r="N557" i="5"/>
  <c r="O557" i="5" s="1"/>
  <c r="L557" i="5"/>
  <c r="M557" i="5" s="1"/>
  <c r="J557" i="5"/>
  <c r="K557" i="5" s="1"/>
  <c r="H557" i="5"/>
  <c r="I557" i="5" s="1"/>
  <c r="F557" i="5"/>
  <c r="G557" i="5" s="1"/>
  <c r="AC556" i="5"/>
  <c r="AA556" i="5"/>
  <c r="Y556" i="5"/>
  <c r="V556" i="5"/>
  <c r="W556" i="5" s="1"/>
  <c r="T556" i="5"/>
  <c r="U556" i="5" s="1"/>
  <c r="R556" i="5"/>
  <c r="S556" i="5" s="1"/>
  <c r="P556" i="5"/>
  <c r="Q556" i="5" s="1"/>
  <c r="N556" i="5"/>
  <c r="O556" i="5" s="1"/>
  <c r="L556" i="5"/>
  <c r="M556" i="5" s="1"/>
  <c r="J556" i="5"/>
  <c r="K556" i="5" s="1"/>
  <c r="H556" i="5"/>
  <c r="I556" i="5" s="1"/>
  <c r="F556" i="5"/>
  <c r="AB555" i="5"/>
  <c r="AC555" i="5" s="1"/>
  <c r="Z555" i="5"/>
  <c r="AA555" i="5" s="1"/>
  <c r="Y555" i="5"/>
  <c r="W555" i="5"/>
  <c r="U555" i="5"/>
  <c r="R555" i="5"/>
  <c r="S555" i="5" s="1"/>
  <c r="P555" i="5"/>
  <c r="Q555" i="5" s="1"/>
  <c r="N555" i="5"/>
  <c r="O555" i="5" s="1"/>
  <c r="L555" i="5"/>
  <c r="M555" i="5" s="1"/>
  <c r="J555" i="5"/>
  <c r="K555" i="5" s="1"/>
  <c r="H555" i="5"/>
  <c r="I555" i="5" s="1"/>
  <c r="F555" i="5"/>
  <c r="G555" i="5" s="1"/>
  <c r="AB553" i="5"/>
  <c r="AC553" i="5" s="1"/>
  <c r="Z553" i="5"/>
  <c r="AA553" i="5" s="1"/>
  <c r="X553" i="5"/>
  <c r="Y553" i="5" s="1"/>
  <c r="V553" i="5"/>
  <c r="W553" i="5" s="1"/>
  <c r="T553" i="5"/>
  <c r="U553" i="5" s="1"/>
  <c r="S553" i="5"/>
  <c r="P553" i="5"/>
  <c r="Q553" i="5" s="1"/>
  <c r="N553" i="5"/>
  <c r="O553" i="5" s="1"/>
  <c r="L553" i="5"/>
  <c r="M553" i="5" s="1"/>
  <c r="J553" i="5"/>
  <c r="K553" i="5" s="1"/>
  <c r="H553" i="5"/>
  <c r="I553" i="5" s="1"/>
  <c r="F553" i="5"/>
  <c r="G553" i="5" s="1"/>
  <c r="AB552" i="5"/>
  <c r="AC552" i="5" s="1"/>
  <c r="Z552" i="5"/>
  <c r="AA552" i="5" s="1"/>
  <c r="X552" i="5"/>
  <c r="Y552" i="5" s="1"/>
  <c r="V552" i="5"/>
  <c r="W552" i="5" s="1"/>
  <c r="T552" i="5"/>
  <c r="U552" i="5" s="1"/>
  <c r="R552" i="5"/>
  <c r="S552" i="5" s="1"/>
  <c r="P552" i="5"/>
  <c r="Q552" i="5" s="1"/>
  <c r="N552" i="5"/>
  <c r="M552" i="5"/>
  <c r="K552" i="5"/>
  <c r="H552" i="5"/>
  <c r="I552" i="5" s="1"/>
  <c r="F552" i="5"/>
  <c r="G552" i="5" s="1"/>
  <c r="AB551" i="5"/>
  <c r="AC551" i="5" s="1"/>
  <c r="Z551" i="5"/>
  <c r="AA551" i="5" s="1"/>
  <c r="X551" i="5"/>
  <c r="Y551" i="5" s="1"/>
  <c r="V551" i="5"/>
  <c r="W551" i="5" s="1"/>
  <c r="T551" i="5"/>
  <c r="U551" i="5" s="1"/>
  <c r="R551" i="5"/>
  <c r="S551" i="5" s="1"/>
  <c r="Q551" i="5"/>
  <c r="O551" i="5"/>
  <c r="L551" i="5"/>
  <c r="M551" i="5" s="1"/>
  <c r="J551" i="5"/>
  <c r="K551" i="5" s="1"/>
  <c r="H551" i="5"/>
  <c r="I551" i="5" s="1"/>
  <c r="F551" i="5"/>
  <c r="G551" i="5" s="1"/>
  <c r="AB550" i="5"/>
  <c r="AC550" i="5" s="1"/>
  <c r="Z550" i="5"/>
  <c r="AA550" i="5" s="1"/>
  <c r="X550" i="5"/>
  <c r="Y550" i="5" s="1"/>
  <c r="V550" i="5"/>
  <c r="W550" i="5" s="1"/>
  <c r="T550" i="5"/>
  <c r="U550" i="5" s="1"/>
  <c r="R550" i="5"/>
  <c r="S550" i="5" s="1"/>
  <c r="Q550" i="5"/>
  <c r="O550" i="5"/>
  <c r="M550" i="5"/>
  <c r="J550" i="5"/>
  <c r="K550" i="5" s="1"/>
  <c r="H550" i="5"/>
  <c r="F550" i="5"/>
  <c r="G550" i="5" s="1"/>
  <c r="AB549" i="5"/>
  <c r="AC549" i="5" s="1"/>
  <c r="Z549" i="5"/>
  <c r="AA549" i="5" s="1"/>
  <c r="X549" i="5"/>
  <c r="Y549" i="5" s="1"/>
  <c r="V549" i="5"/>
  <c r="W549" i="5" s="1"/>
  <c r="T549" i="5"/>
  <c r="U549" i="5" s="1"/>
  <c r="R549" i="5"/>
  <c r="S549" i="5" s="1"/>
  <c r="Q549" i="5"/>
  <c r="O549" i="5"/>
  <c r="M549" i="5"/>
  <c r="J549" i="5"/>
  <c r="K549" i="5" s="1"/>
  <c r="H549" i="5"/>
  <c r="I549" i="5" s="1"/>
  <c r="F549" i="5"/>
  <c r="AB548" i="5"/>
  <c r="AC548" i="5" s="1"/>
  <c r="Z548" i="5"/>
  <c r="AA548" i="5" s="1"/>
  <c r="X548" i="5"/>
  <c r="Y548" i="5" s="1"/>
  <c r="V548" i="5"/>
  <c r="W548" i="5" s="1"/>
  <c r="T548" i="5"/>
  <c r="U548" i="5" s="1"/>
  <c r="R548" i="5"/>
  <c r="S548" i="5" s="1"/>
  <c r="P548" i="5"/>
  <c r="Q548" i="5" s="1"/>
  <c r="O548" i="5"/>
  <c r="M548" i="5"/>
  <c r="J548" i="5"/>
  <c r="K548" i="5" s="1"/>
  <c r="H548" i="5"/>
  <c r="I548" i="5" s="1"/>
  <c r="F548" i="5"/>
  <c r="AB547" i="5"/>
  <c r="AC547" i="5" s="1"/>
  <c r="Z547" i="5"/>
  <c r="AA547" i="5" s="1"/>
  <c r="X547" i="5"/>
  <c r="Y547" i="5" s="1"/>
  <c r="V547" i="5"/>
  <c r="W547" i="5" s="1"/>
  <c r="T547" i="5"/>
  <c r="U547" i="5" s="1"/>
  <c r="R547" i="5"/>
  <c r="S547" i="5" s="1"/>
  <c r="P547" i="5"/>
  <c r="Q547" i="5" s="1"/>
  <c r="O547" i="5"/>
  <c r="M547" i="5"/>
  <c r="J547" i="5"/>
  <c r="K547" i="5" s="1"/>
  <c r="H547" i="5"/>
  <c r="I547" i="5" s="1"/>
  <c r="F547" i="5"/>
  <c r="AB546" i="5"/>
  <c r="Z546" i="5"/>
  <c r="X546" i="5"/>
  <c r="Y546" i="5" s="1"/>
  <c r="V546" i="5"/>
  <c r="W546" i="5" s="1"/>
  <c r="T546" i="5"/>
  <c r="R546" i="5"/>
  <c r="P546" i="5"/>
  <c r="Q546" i="5" s="1"/>
  <c r="O546" i="5"/>
  <c r="M546" i="5"/>
  <c r="J546" i="5"/>
  <c r="H546" i="5"/>
  <c r="F546" i="5"/>
  <c r="G546" i="5" s="1"/>
  <c r="AB544" i="5"/>
  <c r="AC544" i="5" s="1"/>
  <c r="Z544" i="5"/>
  <c r="AA544" i="5" s="1"/>
  <c r="X544" i="5"/>
  <c r="Y544" i="5" s="1"/>
  <c r="V544" i="5"/>
  <c r="W544" i="5" s="1"/>
  <c r="T544" i="5"/>
  <c r="U544" i="5" s="1"/>
  <c r="R544" i="5"/>
  <c r="S544" i="5" s="1"/>
  <c r="P544" i="5"/>
  <c r="Q544" i="5" s="1"/>
  <c r="O544" i="5"/>
  <c r="M544" i="5"/>
  <c r="J544" i="5"/>
  <c r="K544" i="5" s="1"/>
  <c r="H544" i="5"/>
  <c r="I544" i="5" s="1"/>
  <c r="F544" i="5"/>
  <c r="G544" i="5" s="1"/>
  <c r="AB543" i="5"/>
  <c r="AC543" i="5" s="1"/>
  <c r="Z543" i="5"/>
  <c r="AA543" i="5" s="1"/>
  <c r="X543" i="5"/>
  <c r="Y543" i="5" s="1"/>
  <c r="V543" i="5"/>
  <c r="W543" i="5" s="1"/>
  <c r="U543" i="5"/>
  <c r="S543" i="5"/>
  <c r="P543" i="5"/>
  <c r="Q543" i="5" s="1"/>
  <c r="N543" i="5"/>
  <c r="O543" i="5" s="1"/>
  <c r="L543" i="5"/>
  <c r="M543" i="5" s="1"/>
  <c r="J543" i="5"/>
  <c r="K543" i="5" s="1"/>
  <c r="H543" i="5"/>
  <c r="I543" i="5" s="1"/>
  <c r="F543" i="5"/>
  <c r="G543" i="5" s="1"/>
  <c r="AB542" i="5"/>
  <c r="AC542" i="5" s="1"/>
  <c r="Z542" i="5"/>
  <c r="AA542" i="5" s="1"/>
  <c r="X542" i="5"/>
  <c r="Y542" i="5" s="1"/>
  <c r="V542" i="5"/>
  <c r="W542" i="5" s="1"/>
  <c r="U542" i="5"/>
  <c r="S542" i="5"/>
  <c r="P542" i="5"/>
  <c r="Q542" i="5" s="1"/>
  <c r="N542" i="5"/>
  <c r="O542" i="5" s="1"/>
  <c r="L542" i="5"/>
  <c r="M542" i="5" s="1"/>
  <c r="J542" i="5"/>
  <c r="K542" i="5" s="1"/>
  <c r="H542" i="5"/>
  <c r="I542" i="5" s="1"/>
  <c r="F542" i="5"/>
  <c r="G542" i="5" s="1"/>
  <c r="AB541" i="5"/>
  <c r="AC541" i="5" s="1"/>
  <c r="Z541" i="5"/>
  <c r="AA541" i="5" s="1"/>
  <c r="X541" i="5"/>
  <c r="Y541" i="5" s="1"/>
  <c r="V541" i="5"/>
  <c r="W541" i="5" s="1"/>
  <c r="U541" i="5"/>
  <c r="S541" i="5"/>
  <c r="P541" i="5"/>
  <c r="Q541" i="5" s="1"/>
  <c r="N541" i="5"/>
  <c r="O541" i="5" s="1"/>
  <c r="L541" i="5"/>
  <c r="M541" i="5" s="1"/>
  <c r="J541" i="5"/>
  <c r="K541" i="5" s="1"/>
  <c r="H541" i="5"/>
  <c r="I541" i="5" s="1"/>
  <c r="F541" i="5"/>
  <c r="G541" i="5" s="1"/>
  <c r="AB540" i="5"/>
  <c r="AC540" i="5" s="1"/>
  <c r="Z540" i="5"/>
  <c r="AA540" i="5" s="1"/>
  <c r="X540" i="5"/>
  <c r="Y540" i="5" s="1"/>
  <c r="W540" i="5"/>
  <c r="U540" i="5"/>
  <c r="R540" i="5"/>
  <c r="S540" i="5" s="1"/>
  <c r="P540" i="5"/>
  <c r="Q540" i="5" s="1"/>
  <c r="N540" i="5"/>
  <c r="O540" i="5" s="1"/>
  <c r="L540" i="5"/>
  <c r="M540" i="5" s="1"/>
  <c r="J540" i="5"/>
  <c r="K540" i="5" s="1"/>
  <c r="H540" i="5"/>
  <c r="I540" i="5" s="1"/>
  <c r="F540" i="5"/>
  <c r="G540" i="5" s="1"/>
  <c r="AB539" i="5"/>
  <c r="AC539" i="5" s="1"/>
  <c r="Z539" i="5"/>
  <c r="AA539" i="5" s="1"/>
  <c r="X539" i="5"/>
  <c r="Y539" i="5" s="1"/>
  <c r="W539" i="5"/>
  <c r="U539" i="5"/>
  <c r="R539" i="5"/>
  <c r="S539" i="5" s="1"/>
  <c r="P539" i="5"/>
  <c r="Q539" i="5" s="1"/>
  <c r="N539" i="5"/>
  <c r="O539" i="5" s="1"/>
  <c r="L539" i="5"/>
  <c r="M539" i="5" s="1"/>
  <c r="J539" i="5"/>
  <c r="K539" i="5" s="1"/>
  <c r="H539" i="5"/>
  <c r="I539" i="5" s="1"/>
  <c r="F539" i="5"/>
  <c r="G539" i="5" s="1"/>
  <c r="AB538" i="5"/>
  <c r="AC538" i="5" s="1"/>
  <c r="Z538" i="5"/>
  <c r="AA538" i="5" s="1"/>
  <c r="Y538" i="5"/>
  <c r="W538" i="5"/>
  <c r="T538" i="5"/>
  <c r="U538" i="5" s="1"/>
  <c r="R538" i="5"/>
  <c r="S538" i="5" s="1"/>
  <c r="P538" i="5"/>
  <c r="Q538" i="5" s="1"/>
  <c r="N538" i="5"/>
  <c r="O538" i="5" s="1"/>
  <c r="L538" i="5"/>
  <c r="J538" i="5"/>
  <c r="K538" i="5" s="1"/>
  <c r="H538" i="5"/>
  <c r="I538" i="5" s="1"/>
  <c r="F538" i="5"/>
  <c r="G538" i="5" s="1"/>
  <c r="AB537" i="5"/>
  <c r="AC537" i="5" s="1"/>
  <c r="Z537" i="5"/>
  <c r="AA537" i="5" s="1"/>
  <c r="X537" i="5"/>
  <c r="Y537" i="5" s="1"/>
  <c r="V537" i="5"/>
  <c r="W537" i="5" s="1"/>
  <c r="U537" i="5"/>
  <c r="S537" i="5"/>
  <c r="P537" i="5"/>
  <c r="Q537" i="5" s="1"/>
  <c r="N537" i="5"/>
  <c r="O537" i="5" s="1"/>
  <c r="L537" i="5"/>
  <c r="M537" i="5" s="1"/>
  <c r="J537" i="5"/>
  <c r="K537" i="5" s="1"/>
  <c r="H537" i="5"/>
  <c r="F537" i="5"/>
  <c r="G537" i="5" s="1"/>
  <c r="AB536" i="5"/>
  <c r="AC536" i="5" s="1"/>
  <c r="Z536" i="5"/>
  <c r="AA536" i="5" s="1"/>
  <c r="X536" i="5"/>
  <c r="Y536" i="5" s="1"/>
  <c r="V536" i="5"/>
  <c r="W536" i="5" s="1"/>
  <c r="U536" i="5"/>
  <c r="S536" i="5"/>
  <c r="P536" i="5"/>
  <c r="Q536" i="5" s="1"/>
  <c r="N536" i="5"/>
  <c r="O536" i="5" s="1"/>
  <c r="L536" i="5"/>
  <c r="M536" i="5" s="1"/>
  <c r="J536" i="5"/>
  <c r="K536" i="5" s="1"/>
  <c r="H536" i="5"/>
  <c r="I536" i="5" s="1"/>
  <c r="F536" i="5"/>
  <c r="AB535" i="5"/>
  <c r="AC535" i="5" s="1"/>
  <c r="Z535" i="5"/>
  <c r="AA535" i="5" s="1"/>
  <c r="X535" i="5"/>
  <c r="Y535" i="5" s="1"/>
  <c r="V535" i="5"/>
  <c r="W535" i="5" s="1"/>
  <c r="T535" i="5"/>
  <c r="U535" i="5" s="1"/>
  <c r="R535" i="5"/>
  <c r="S535" i="5" s="1"/>
  <c r="P535" i="5"/>
  <c r="Q535" i="5" s="1"/>
  <c r="O535" i="5"/>
  <c r="M535" i="5"/>
  <c r="J535" i="5"/>
  <c r="K535" i="5" s="1"/>
  <c r="H535" i="5"/>
  <c r="I535" i="5" s="1"/>
  <c r="F535" i="5"/>
  <c r="AB534" i="5"/>
  <c r="AC534" i="5" s="1"/>
  <c r="Z534" i="5"/>
  <c r="AA534" i="5" s="1"/>
  <c r="X534" i="5"/>
  <c r="Y534" i="5" s="1"/>
  <c r="V534" i="5"/>
  <c r="W534" i="5" s="1"/>
  <c r="T534" i="5"/>
  <c r="R534" i="5"/>
  <c r="S534" i="5" s="1"/>
  <c r="P534" i="5"/>
  <c r="Q534" i="5" s="1"/>
  <c r="O534" i="5"/>
  <c r="M534" i="5"/>
  <c r="J534" i="5"/>
  <c r="K534" i="5" s="1"/>
  <c r="H534" i="5"/>
  <c r="I534" i="5" s="1"/>
  <c r="F534" i="5"/>
  <c r="G534" i="5" s="1"/>
  <c r="AB533" i="5"/>
  <c r="Z533" i="5"/>
  <c r="AA533" i="5" s="1"/>
  <c r="X533" i="5"/>
  <c r="Y533" i="5" s="1"/>
  <c r="V533" i="5"/>
  <c r="T533" i="5"/>
  <c r="U533" i="5" s="1"/>
  <c r="S533" i="5"/>
  <c r="Q533" i="5"/>
  <c r="N533" i="5"/>
  <c r="L533" i="5"/>
  <c r="M533" i="5" s="1"/>
  <c r="J533" i="5"/>
  <c r="K533" i="5" s="1"/>
  <c r="H533" i="5"/>
  <c r="F533" i="5"/>
  <c r="AB531" i="5"/>
  <c r="AC531" i="5" s="1"/>
  <c r="Z531" i="5"/>
  <c r="AA531" i="5" s="1"/>
  <c r="X531" i="5"/>
  <c r="Y531" i="5" s="1"/>
  <c r="V531" i="5"/>
  <c r="W531" i="5" s="1"/>
  <c r="T531" i="5"/>
  <c r="U531" i="5" s="1"/>
  <c r="R531" i="5"/>
  <c r="S531" i="5" s="1"/>
  <c r="Q531" i="5"/>
  <c r="O531" i="5"/>
  <c r="L531" i="5"/>
  <c r="M531" i="5" s="1"/>
  <c r="J531" i="5"/>
  <c r="K531" i="5" s="1"/>
  <c r="H531" i="5"/>
  <c r="I531" i="5" s="1"/>
  <c r="F531" i="5"/>
  <c r="G531" i="5" s="1"/>
  <c r="AB530" i="5"/>
  <c r="AC530" i="5" s="1"/>
  <c r="Z530" i="5"/>
  <c r="AA530" i="5" s="1"/>
  <c r="X530" i="5"/>
  <c r="Y530" i="5" s="1"/>
  <c r="V530" i="5"/>
  <c r="W530" i="5" s="1"/>
  <c r="T530" i="5"/>
  <c r="U530" i="5" s="1"/>
  <c r="R530" i="5"/>
  <c r="S530" i="5" s="1"/>
  <c r="Q530" i="5"/>
  <c r="O530" i="5"/>
  <c r="L530" i="5"/>
  <c r="M530" i="5" s="1"/>
  <c r="J530" i="5"/>
  <c r="K530" i="5" s="1"/>
  <c r="H530" i="5"/>
  <c r="I530" i="5" s="1"/>
  <c r="F530" i="5"/>
  <c r="G530" i="5" s="1"/>
  <c r="AB529" i="5"/>
  <c r="AC529" i="5" s="1"/>
  <c r="Z529" i="5"/>
  <c r="AA529" i="5" s="1"/>
  <c r="X529" i="5"/>
  <c r="Y529" i="5" s="1"/>
  <c r="V529" i="5"/>
  <c r="W529" i="5" s="1"/>
  <c r="T529" i="5"/>
  <c r="U529" i="5" s="1"/>
  <c r="R529" i="5"/>
  <c r="S529" i="5" s="1"/>
  <c r="P529" i="5"/>
  <c r="Q529" i="5" s="1"/>
  <c r="O529" i="5"/>
  <c r="L529" i="5"/>
  <c r="J529" i="5"/>
  <c r="K529" i="5" s="1"/>
  <c r="H529" i="5"/>
  <c r="I529" i="5" s="1"/>
  <c r="F529" i="5"/>
  <c r="AB528" i="5"/>
  <c r="AC528" i="5" s="1"/>
  <c r="Z528" i="5"/>
  <c r="AA528" i="5" s="1"/>
  <c r="X528" i="5"/>
  <c r="Y528" i="5" s="1"/>
  <c r="V528" i="5"/>
  <c r="W528" i="5" s="1"/>
  <c r="T528" i="5"/>
  <c r="U528" i="5" s="1"/>
  <c r="R528" i="5"/>
  <c r="S528" i="5" s="1"/>
  <c r="P528" i="5"/>
  <c r="Q528" i="5" s="1"/>
  <c r="O528" i="5"/>
  <c r="L528" i="5"/>
  <c r="M528" i="5" s="1"/>
  <c r="J528" i="5"/>
  <c r="K528" i="5" s="1"/>
  <c r="H528" i="5"/>
  <c r="I528" i="5" s="1"/>
  <c r="F528" i="5"/>
  <c r="G528" i="5" s="1"/>
  <c r="AB527" i="5"/>
  <c r="AC527" i="5" s="1"/>
  <c r="Z527" i="5"/>
  <c r="X527" i="5"/>
  <c r="Y527" i="5" s="1"/>
  <c r="V527" i="5"/>
  <c r="W527" i="5" s="1"/>
  <c r="T527" i="5"/>
  <c r="U527" i="5" s="1"/>
  <c r="R527" i="5"/>
  <c r="S527" i="5" s="1"/>
  <c r="P527" i="5"/>
  <c r="Q527" i="5" s="1"/>
  <c r="O527" i="5"/>
  <c r="L527" i="5"/>
  <c r="M527" i="5" s="1"/>
  <c r="J527" i="5"/>
  <c r="K527" i="5" s="1"/>
  <c r="H527" i="5"/>
  <c r="F527" i="5"/>
  <c r="AB526" i="5"/>
  <c r="AC526" i="5" s="1"/>
  <c r="Z526" i="5"/>
  <c r="AA526" i="5" s="1"/>
  <c r="X526" i="5"/>
  <c r="Y526" i="5" s="1"/>
  <c r="V526" i="5"/>
  <c r="T526" i="5"/>
  <c r="U526" i="5" s="1"/>
  <c r="R526" i="5"/>
  <c r="S526" i="5" s="1"/>
  <c r="P526" i="5"/>
  <c r="Q526" i="5" s="1"/>
  <c r="O526" i="5"/>
  <c r="L526" i="5"/>
  <c r="M526" i="5" s="1"/>
  <c r="J526" i="5"/>
  <c r="K526" i="5" s="1"/>
  <c r="H526" i="5"/>
  <c r="I526" i="5" s="1"/>
  <c r="F526" i="5"/>
  <c r="G526" i="5" s="1"/>
  <c r="AB525" i="5"/>
  <c r="AC525" i="5" s="1"/>
  <c r="Z525" i="5"/>
  <c r="AA525" i="5" s="1"/>
  <c r="X525" i="5"/>
  <c r="V525" i="5"/>
  <c r="W525" i="5" s="1"/>
  <c r="T525" i="5"/>
  <c r="U525" i="5" s="1"/>
  <c r="R525" i="5"/>
  <c r="P525" i="5"/>
  <c r="O525" i="5"/>
  <c r="L525" i="5"/>
  <c r="M525" i="5" s="1"/>
  <c r="J525" i="5"/>
  <c r="K525" i="5" s="1"/>
  <c r="H525" i="5"/>
  <c r="F525" i="5"/>
  <c r="G525" i="5" s="1"/>
  <c r="T524" i="5"/>
  <c r="N524" i="5"/>
  <c r="AB523" i="5"/>
  <c r="AC523" i="5" s="1"/>
  <c r="AA523" i="5"/>
  <c r="X523" i="5"/>
  <c r="Y523" i="5" s="1"/>
  <c r="V523" i="5"/>
  <c r="W523" i="5" s="1"/>
  <c r="T523" i="5"/>
  <c r="U523" i="5" s="1"/>
  <c r="R523" i="5"/>
  <c r="P523" i="5"/>
  <c r="Q523" i="5" s="1"/>
  <c r="N523" i="5"/>
  <c r="O523" i="5" s="1"/>
  <c r="L523" i="5"/>
  <c r="M523" i="5" s="1"/>
  <c r="J523" i="5"/>
  <c r="K523" i="5" s="1"/>
  <c r="H523" i="5"/>
  <c r="I523" i="5" s="1"/>
  <c r="F523" i="5"/>
  <c r="G523" i="5" s="1"/>
  <c r="AB522" i="5"/>
  <c r="AC522" i="5" s="1"/>
  <c r="AA522" i="5"/>
  <c r="X522" i="5"/>
  <c r="Y522" i="5" s="1"/>
  <c r="V522" i="5"/>
  <c r="W522" i="5" s="1"/>
  <c r="T522" i="5"/>
  <c r="U522" i="5" s="1"/>
  <c r="R522" i="5"/>
  <c r="S522" i="5" s="1"/>
  <c r="P522" i="5"/>
  <c r="Q522" i="5" s="1"/>
  <c r="N522" i="5"/>
  <c r="O522" i="5" s="1"/>
  <c r="L522" i="5"/>
  <c r="M522" i="5" s="1"/>
  <c r="J522" i="5"/>
  <c r="K522" i="5" s="1"/>
  <c r="H522" i="5"/>
  <c r="I522" i="5" s="1"/>
  <c r="F522" i="5"/>
  <c r="G522" i="5" s="1"/>
  <c r="AB521" i="5"/>
  <c r="AC521" i="5" s="1"/>
  <c r="AA521" i="5"/>
  <c r="X521" i="5"/>
  <c r="Y521" i="5" s="1"/>
  <c r="V521" i="5"/>
  <c r="W521" i="5" s="1"/>
  <c r="T521" i="5"/>
  <c r="U521" i="5" s="1"/>
  <c r="R521" i="5"/>
  <c r="S521" i="5" s="1"/>
  <c r="P521" i="5"/>
  <c r="Q521" i="5" s="1"/>
  <c r="N521" i="5"/>
  <c r="O521" i="5" s="1"/>
  <c r="L521" i="5"/>
  <c r="M521" i="5" s="1"/>
  <c r="J521" i="5"/>
  <c r="K521" i="5" s="1"/>
  <c r="H521" i="5"/>
  <c r="I521" i="5" s="1"/>
  <c r="F521" i="5"/>
  <c r="G521" i="5" s="1"/>
  <c r="AB520" i="5"/>
  <c r="AC520" i="5" s="1"/>
  <c r="AA520" i="5"/>
  <c r="X520" i="5"/>
  <c r="Y520" i="5" s="1"/>
  <c r="V520" i="5"/>
  <c r="W520" i="5" s="1"/>
  <c r="T520" i="5"/>
  <c r="U520" i="5" s="1"/>
  <c r="R520" i="5"/>
  <c r="S520" i="5" s="1"/>
  <c r="P520" i="5"/>
  <c r="Q520" i="5" s="1"/>
  <c r="N520" i="5"/>
  <c r="O520" i="5" s="1"/>
  <c r="L520" i="5"/>
  <c r="J520" i="5"/>
  <c r="K520" i="5" s="1"/>
  <c r="H520" i="5"/>
  <c r="I520" i="5" s="1"/>
  <c r="F520" i="5"/>
  <c r="G520" i="5" s="1"/>
  <c r="AB519" i="5"/>
  <c r="AC519" i="5" s="1"/>
  <c r="AA519" i="5"/>
  <c r="X519" i="5"/>
  <c r="Y519" i="5" s="1"/>
  <c r="V519" i="5"/>
  <c r="W519" i="5" s="1"/>
  <c r="T519" i="5"/>
  <c r="U519" i="5" s="1"/>
  <c r="R519" i="5"/>
  <c r="S519" i="5" s="1"/>
  <c r="P519" i="5"/>
  <c r="Q519" i="5" s="1"/>
  <c r="N519" i="5"/>
  <c r="O519" i="5" s="1"/>
  <c r="L519" i="5"/>
  <c r="M519" i="5" s="1"/>
  <c r="J519" i="5"/>
  <c r="K519" i="5" s="1"/>
  <c r="H519" i="5"/>
  <c r="I519" i="5" s="1"/>
  <c r="F519" i="5"/>
  <c r="G519" i="5" s="1"/>
  <c r="AB518" i="5"/>
  <c r="AC518" i="5" s="1"/>
  <c r="AA518" i="5"/>
  <c r="X518" i="5"/>
  <c r="Y518" i="5" s="1"/>
  <c r="V518" i="5"/>
  <c r="W518" i="5" s="1"/>
  <c r="T518" i="5"/>
  <c r="U518" i="5" s="1"/>
  <c r="R518" i="5"/>
  <c r="S518" i="5" s="1"/>
  <c r="P518" i="5"/>
  <c r="N518" i="5"/>
  <c r="O518" i="5" s="1"/>
  <c r="L518" i="5"/>
  <c r="M518" i="5" s="1"/>
  <c r="J518" i="5"/>
  <c r="K518" i="5" s="1"/>
  <c r="H518" i="5"/>
  <c r="I518" i="5" s="1"/>
  <c r="F518" i="5"/>
  <c r="G518" i="5" s="1"/>
  <c r="AB517" i="5"/>
  <c r="AC517" i="5" s="1"/>
  <c r="AA517" i="5"/>
  <c r="X517" i="5"/>
  <c r="Y517" i="5" s="1"/>
  <c r="V517" i="5"/>
  <c r="W517" i="5" s="1"/>
  <c r="T517" i="5"/>
  <c r="U517" i="5" s="1"/>
  <c r="R517" i="5"/>
  <c r="P517" i="5"/>
  <c r="Q517" i="5" s="1"/>
  <c r="N517" i="5"/>
  <c r="O517" i="5" s="1"/>
  <c r="L517" i="5"/>
  <c r="M517" i="5" s="1"/>
  <c r="J517" i="5"/>
  <c r="K517" i="5" s="1"/>
  <c r="H517" i="5"/>
  <c r="I517" i="5" s="1"/>
  <c r="F517" i="5"/>
  <c r="G517" i="5" s="1"/>
  <c r="AB516" i="5"/>
  <c r="AC516" i="5" s="1"/>
  <c r="AA516" i="5"/>
  <c r="X516" i="5"/>
  <c r="Y516" i="5" s="1"/>
  <c r="V516" i="5"/>
  <c r="W516" i="5" s="1"/>
  <c r="T516" i="5"/>
  <c r="U516" i="5" s="1"/>
  <c r="R516" i="5"/>
  <c r="S516" i="5" s="1"/>
  <c r="P516" i="5"/>
  <c r="Q516" i="5" s="1"/>
  <c r="N516" i="5"/>
  <c r="O516" i="5" s="1"/>
  <c r="L516" i="5"/>
  <c r="M516" i="5" s="1"/>
  <c r="J516" i="5"/>
  <c r="K516" i="5" s="1"/>
  <c r="H516" i="5"/>
  <c r="I516" i="5" s="1"/>
  <c r="F516" i="5"/>
  <c r="G516" i="5" s="1"/>
  <c r="AB515" i="5"/>
  <c r="AC515" i="5" s="1"/>
  <c r="AA515" i="5"/>
  <c r="X515" i="5"/>
  <c r="Y515" i="5" s="1"/>
  <c r="V515" i="5"/>
  <c r="W515" i="5" s="1"/>
  <c r="T515" i="5"/>
  <c r="R515" i="5"/>
  <c r="S515" i="5" s="1"/>
  <c r="P515" i="5"/>
  <c r="Q515" i="5" s="1"/>
  <c r="N515" i="5"/>
  <c r="O515" i="5" s="1"/>
  <c r="L515" i="5"/>
  <c r="M515" i="5" s="1"/>
  <c r="J515" i="5"/>
  <c r="K515" i="5" s="1"/>
  <c r="H515" i="5"/>
  <c r="I515" i="5" s="1"/>
  <c r="F515" i="5"/>
  <c r="G515" i="5" s="1"/>
  <c r="AB514" i="5"/>
  <c r="AC514" i="5" s="1"/>
  <c r="AA514" i="5"/>
  <c r="X514" i="5"/>
  <c r="Y514" i="5" s="1"/>
  <c r="V514" i="5"/>
  <c r="W514" i="5" s="1"/>
  <c r="T514" i="5"/>
  <c r="U514" i="5" s="1"/>
  <c r="R514" i="5"/>
  <c r="S514" i="5" s="1"/>
  <c r="P514" i="5"/>
  <c r="Q514" i="5" s="1"/>
  <c r="N514" i="5"/>
  <c r="O514" i="5" s="1"/>
  <c r="L514" i="5"/>
  <c r="M514" i="5" s="1"/>
  <c r="J514" i="5"/>
  <c r="K514" i="5" s="1"/>
  <c r="H514" i="5"/>
  <c r="F514" i="5"/>
  <c r="G514" i="5" s="1"/>
  <c r="AB513" i="5"/>
  <c r="AC513" i="5" s="1"/>
  <c r="AA513" i="5"/>
  <c r="X513" i="5"/>
  <c r="Y513" i="5" s="1"/>
  <c r="V513" i="5"/>
  <c r="W513" i="5" s="1"/>
  <c r="T513" i="5"/>
  <c r="U513" i="5" s="1"/>
  <c r="R513" i="5"/>
  <c r="S513" i="5" s="1"/>
  <c r="P513" i="5"/>
  <c r="Q513" i="5" s="1"/>
  <c r="N513" i="5"/>
  <c r="O513" i="5" s="1"/>
  <c r="L513" i="5"/>
  <c r="M513" i="5" s="1"/>
  <c r="J513" i="5"/>
  <c r="H513" i="5"/>
  <c r="I513" i="5" s="1"/>
  <c r="F513" i="5"/>
  <c r="G513" i="5" s="1"/>
  <c r="AB512" i="5"/>
  <c r="AA512" i="5"/>
  <c r="X512" i="5"/>
  <c r="Y512" i="5" s="1"/>
  <c r="V512" i="5"/>
  <c r="W512" i="5" s="1"/>
  <c r="T512" i="5"/>
  <c r="U512" i="5" s="1"/>
  <c r="R512" i="5"/>
  <c r="S512" i="5" s="1"/>
  <c r="P512" i="5"/>
  <c r="Q512" i="5" s="1"/>
  <c r="N512" i="5"/>
  <c r="O512" i="5" s="1"/>
  <c r="L512" i="5"/>
  <c r="J512" i="5"/>
  <c r="K512" i="5" s="1"/>
  <c r="H512" i="5"/>
  <c r="I512" i="5" s="1"/>
  <c r="F512" i="5"/>
  <c r="G512" i="5" s="1"/>
  <c r="AB511" i="5"/>
  <c r="AC511" i="5" s="1"/>
  <c r="AA511" i="5"/>
  <c r="X511" i="5"/>
  <c r="Y511" i="5" s="1"/>
  <c r="V511" i="5"/>
  <c r="T511" i="5"/>
  <c r="R511" i="5"/>
  <c r="S511" i="5" s="1"/>
  <c r="P511" i="5"/>
  <c r="Q511" i="5" s="1"/>
  <c r="N511" i="5"/>
  <c r="L511" i="5"/>
  <c r="M511" i="5" s="1"/>
  <c r="J511" i="5"/>
  <c r="K511" i="5" s="1"/>
  <c r="H511" i="5"/>
  <c r="I511" i="5" s="1"/>
  <c r="F511" i="5"/>
  <c r="Z510" i="5"/>
  <c r="AB509" i="5"/>
  <c r="AC509" i="5" s="1"/>
  <c r="AA509" i="5"/>
  <c r="X509" i="5"/>
  <c r="Y509" i="5" s="1"/>
  <c r="V509" i="5"/>
  <c r="W509" i="5" s="1"/>
  <c r="T509" i="5"/>
  <c r="U509" i="5" s="1"/>
  <c r="R509" i="5"/>
  <c r="S509" i="5" s="1"/>
  <c r="P509" i="5"/>
  <c r="Q509" i="5" s="1"/>
  <c r="N509" i="5"/>
  <c r="O509" i="5" s="1"/>
  <c r="L509" i="5"/>
  <c r="M509" i="5" s="1"/>
  <c r="J509" i="5"/>
  <c r="K509" i="5" s="1"/>
  <c r="H509" i="5"/>
  <c r="I509" i="5" s="1"/>
  <c r="F509" i="5"/>
  <c r="G509" i="5" s="1"/>
  <c r="AB508" i="5"/>
  <c r="AC508" i="5" s="1"/>
  <c r="Z508" i="5"/>
  <c r="AA508" i="5" s="1"/>
  <c r="X508" i="5"/>
  <c r="Y508" i="5" s="1"/>
  <c r="V508" i="5"/>
  <c r="W508" i="5" s="1"/>
  <c r="T508" i="5"/>
  <c r="U508" i="5" s="1"/>
  <c r="R508" i="5"/>
  <c r="S508" i="5" s="1"/>
  <c r="P508" i="5"/>
  <c r="O508" i="5"/>
  <c r="L508" i="5"/>
  <c r="M508" i="5" s="1"/>
  <c r="J508" i="5"/>
  <c r="K508" i="5" s="1"/>
  <c r="H508" i="5"/>
  <c r="I508" i="5" s="1"/>
  <c r="F508" i="5"/>
  <c r="G508" i="5" s="1"/>
  <c r="AB507" i="5"/>
  <c r="AC507" i="5" s="1"/>
  <c r="AA507" i="5"/>
  <c r="X507" i="5"/>
  <c r="Y507" i="5" s="1"/>
  <c r="V507" i="5"/>
  <c r="W507" i="5" s="1"/>
  <c r="T507" i="5"/>
  <c r="U507" i="5" s="1"/>
  <c r="R507" i="5"/>
  <c r="S507" i="5" s="1"/>
  <c r="P507" i="5"/>
  <c r="Q507" i="5" s="1"/>
  <c r="O507" i="5"/>
  <c r="L507" i="5"/>
  <c r="M507" i="5" s="1"/>
  <c r="J507" i="5"/>
  <c r="K507" i="5" s="1"/>
  <c r="H507" i="5"/>
  <c r="I507" i="5" s="1"/>
  <c r="F507" i="5"/>
  <c r="AB506" i="5"/>
  <c r="AC506" i="5" s="1"/>
  <c r="Z506" i="5"/>
  <c r="AA506" i="5" s="1"/>
  <c r="X506" i="5"/>
  <c r="Y506" i="5" s="1"/>
  <c r="W506" i="5"/>
  <c r="V506" i="5"/>
  <c r="T506" i="5"/>
  <c r="U506" i="5" s="1"/>
  <c r="R506" i="5"/>
  <c r="S506" i="5" s="1"/>
  <c r="P506" i="5"/>
  <c r="Q506" i="5" s="1"/>
  <c r="N506" i="5"/>
  <c r="O506" i="5" s="1"/>
  <c r="M506" i="5"/>
  <c r="J506" i="5"/>
  <c r="H506" i="5"/>
  <c r="I506" i="5" s="1"/>
  <c r="F506" i="5"/>
  <c r="G506" i="5" s="1"/>
  <c r="AB505" i="5"/>
  <c r="AC505" i="5" s="1"/>
  <c r="Z505" i="5"/>
  <c r="AA505" i="5" s="1"/>
  <c r="X505" i="5"/>
  <c r="Y505" i="5" s="1"/>
  <c r="V505" i="5"/>
  <c r="W505" i="5" s="1"/>
  <c r="T505" i="5"/>
  <c r="U505" i="5" s="1"/>
  <c r="R505" i="5"/>
  <c r="S505" i="5" s="1"/>
  <c r="P505" i="5"/>
  <c r="Q505" i="5" s="1"/>
  <c r="N505" i="5"/>
  <c r="O505" i="5" s="1"/>
  <c r="M505" i="5"/>
  <c r="J505" i="5"/>
  <c r="K505" i="5" s="1"/>
  <c r="H505" i="5"/>
  <c r="I505" i="5" s="1"/>
  <c r="F505" i="5"/>
  <c r="G505" i="5" s="1"/>
  <c r="AB504" i="5"/>
  <c r="AC504" i="5" s="1"/>
  <c r="Z504" i="5"/>
  <c r="AA504" i="5" s="1"/>
  <c r="X504" i="5"/>
  <c r="Y504" i="5" s="1"/>
  <c r="V504" i="5"/>
  <c r="W504" i="5" s="1"/>
  <c r="T504" i="5"/>
  <c r="U504" i="5" s="1"/>
  <c r="R504" i="5"/>
  <c r="S504" i="5" s="1"/>
  <c r="P504" i="5"/>
  <c r="Q504" i="5" s="1"/>
  <c r="O504" i="5"/>
  <c r="L504" i="5"/>
  <c r="M504" i="5" s="1"/>
  <c r="J504" i="5"/>
  <c r="K504" i="5" s="1"/>
  <c r="H504" i="5"/>
  <c r="I504" i="5" s="1"/>
  <c r="F504" i="5"/>
  <c r="AB503" i="5"/>
  <c r="AC503" i="5" s="1"/>
  <c r="Z503" i="5"/>
  <c r="AA503" i="5" s="1"/>
  <c r="X503" i="5"/>
  <c r="Y503" i="5" s="1"/>
  <c r="V503" i="5"/>
  <c r="W503" i="5" s="1"/>
  <c r="T503" i="5"/>
  <c r="U503" i="5" s="1"/>
  <c r="R503" i="5"/>
  <c r="S503" i="5" s="1"/>
  <c r="P503" i="5"/>
  <c r="Q503" i="5" s="1"/>
  <c r="O503" i="5"/>
  <c r="L503" i="5"/>
  <c r="M503" i="5" s="1"/>
  <c r="J503" i="5"/>
  <c r="H503" i="5"/>
  <c r="I503" i="5" s="1"/>
  <c r="F503" i="5"/>
  <c r="G503" i="5" s="1"/>
  <c r="AB502" i="5"/>
  <c r="AC502" i="5" s="1"/>
  <c r="Z502" i="5"/>
  <c r="AA502" i="5" s="1"/>
  <c r="X502" i="5"/>
  <c r="Y502" i="5" s="1"/>
  <c r="V502" i="5"/>
  <c r="W502" i="5" s="1"/>
  <c r="T502" i="5"/>
  <c r="U502" i="5" s="1"/>
  <c r="R502" i="5"/>
  <c r="S502" i="5" s="1"/>
  <c r="P502" i="5"/>
  <c r="Q502" i="5" s="1"/>
  <c r="O502" i="5"/>
  <c r="L502" i="5"/>
  <c r="M502" i="5" s="1"/>
  <c r="J502" i="5"/>
  <c r="K502" i="5" s="1"/>
  <c r="H502" i="5"/>
  <c r="I502" i="5" s="1"/>
  <c r="F502" i="5"/>
  <c r="AB501" i="5"/>
  <c r="AC501" i="5" s="1"/>
  <c r="Z501" i="5"/>
  <c r="AA501" i="5" s="1"/>
  <c r="X501" i="5"/>
  <c r="Y501" i="5" s="1"/>
  <c r="V501" i="5"/>
  <c r="W501" i="5" s="1"/>
  <c r="T501" i="5"/>
  <c r="U501" i="5" s="1"/>
  <c r="R501" i="5"/>
  <c r="S501" i="5" s="1"/>
  <c r="P501" i="5"/>
  <c r="Q501" i="5" s="1"/>
  <c r="N501" i="5"/>
  <c r="O501" i="5" s="1"/>
  <c r="M501" i="5"/>
  <c r="J501" i="5"/>
  <c r="K501" i="5" s="1"/>
  <c r="H501" i="5"/>
  <c r="I501" i="5" s="1"/>
  <c r="F501" i="5"/>
  <c r="AB500" i="5"/>
  <c r="AC500" i="5" s="1"/>
  <c r="Z500" i="5"/>
  <c r="AA500" i="5" s="1"/>
  <c r="X500" i="5"/>
  <c r="Y500" i="5" s="1"/>
  <c r="V500" i="5"/>
  <c r="W500" i="5" s="1"/>
  <c r="T500" i="5"/>
  <c r="U500" i="5" s="1"/>
  <c r="R500" i="5"/>
  <c r="S500" i="5" s="1"/>
  <c r="P500" i="5"/>
  <c r="Q500" i="5" s="1"/>
  <c r="N500" i="5"/>
  <c r="O500" i="5" s="1"/>
  <c r="M500" i="5"/>
  <c r="J500" i="5"/>
  <c r="K500" i="5" s="1"/>
  <c r="H500" i="5"/>
  <c r="I500" i="5" s="1"/>
  <c r="F500" i="5"/>
  <c r="G500" i="5" s="1"/>
  <c r="AB499" i="5"/>
  <c r="AC499" i="5" s="1"/>
  <c r="Z499" i="5"/>
  <c r="AA499" i="5" s="1"/>
  <c r="X499" i="5"/>
  <c r="Y499" i="5" s="1"/>
  <c r="V499" i="5"/>
  <c r="W499" i="5" s="1"/>
  <c r="T499" i="5"/>
  <c r="U499" i="5" s="1"/>
  <c r="R499" i="5"/>
  <c r="S499" i="5" s="1"/>
  <c r="P499" i="5"/>
  <c r="Q499" i="5" s="1"/>
  <c r="N499" i="5"/>
  <c r="O499" i="5" s="1"/>
  <c r="M499" i="5"/>
  <c r="J499" i="5"/>
  <c r="K499" i="5" s="1"/>
  <c r="H499" i="5"/>
  <c r="I499" i="5" s="1"/>
  <c r="F499" i="5"/>
  <c r="AB498" i="5"/>
  <c r="AC498" i="5" s="1"/>
  <c r="Z498" i="5"/>
  <c r="AA498" i="5" s="1"/>
  <c r="X498" i="5"/>
  <c r="Y498" i="5" s="1"/>
  <c r="V498" i="5"/>
  <c r="W498" i="5" s="1"/>
  <c r="T498" i="5"/>
  <c r="U498" i="5" s="1"/>
  <c r="R498" i="5"/>
  <c r="S498" i="5" s="1"/>
  <c r="P498" i="5"/>
  <c r="Q498" i="5" s="1"/>
  <c r="O498" i="5"/>
  <c r="L498" i="5"/>
  <c r="M498" i="5" s="1"/>
  <c r="J498" i="5"/>
  <c r="K498" i="5" s="1"/>
  <c r="H498" i="5"/>
  <c r="I498" i="5" s="1"/>
  <c r="F498" i="5"/>
  <c r="G498" i="5" s="1"/>
  <c r="AB497" i="5"/>
  <c r="AC497" i="5" s="1"/>
  <c r="Z497" i="5"/>
  <c r="AA497" i="5" s="1"/>
  <c r="X497" i="5"/>
  <c r="Y497" i="5" s="1"/>
  <c r="V497" i="5"/>
  <c r="W497" i="5" s="1"/>
  <c r="T497" i="5"/>
  <c r="U497" i="5" s="1"/>
  <c r="R497" i="5"/>
  <c r="S497" i="5" s="1"/>
  <c r="P497" i="5"/>
  <c r="Q497" i="5" s="1"/>
  <c r="O497" i="5"/>
  <c r="L497" i="5"/>
  <c r="M497" i="5" s="1"/>
  <c r="J497" i="5"/>
  <c r="K497" i="5" s="1"/>
  <c r="H497" i="5"/>
  <c r="I497" i="5" s="1"/>
  <c r="F497" i="5"/>
  <c r="AB496" i="5"/>
  <c r="AC496" i="5" s="1"/>
  <c r="Z496" i="5"/>
  <c r="AA496" i="5" s="1"/>
  <c r="X496" i="5"/>
  <c r="Y496" i="5" s="1"/>
  <c r="V496" i="5"/>
  <c r="W496" i="5" s="1"/>
  <c r="T496" i="5"/>
  <c r="U496" i="5" s="1"/>
  <c r="R496" i="5"/>
  <c r="S496" i="5" s="1"/>
  <c r="P496" i="5"/>
  <c r="Q496" i="5" s="1"/>
  <c r="N496" i="5"/>
  <c r="O496" i="5" s="1"/>
  <c r="M496" i="5"/>
  <c r="J496" i="5"/>
  <c r="K496" i="5" s="1"/>
  <c r="H496" i="5"/>
  <c r="I496" i="5" s="1"/>
  <c r="F496" i="5"/>
  <c r="G496" i="5" s="1"/>
  <c r="AB495" i="5"/>
  <c r="AC495" i="5" s="1"/>
  <c r="Z495" i="5"/>
  <c r="AA495" i="5" s="1"/>
  <c r="X495" i="5"/>
  <c r="Y495" i="5" s="1"/>
  <c r="V495" i="5"/>
  <c r="W495" i="5" s="1"/>
  <c r="T495" i="5"/>
  <c r="U495" i="5" s="1"/>
  <c r="R495" i="5"/>
  <c r="S495" i="5" s="1"/>
  <c r="Q495" i="5"/>
  <c r="N495" i="5"/>
  <c r="O495" i="5" s="1"/>
  <c r="L495" i="5"/>
  <c r="M495" i="5" s="1"/>
  <c r="J495" i="5"/>
  <c r="K495" i="5" s="1"/>
  <c r="H495" i="5"/>
  <c r="I495" i="5" s="1"/>
  <c r="F495" i="5"/>
  <c r="G495" i="5" s="1"/>
  <c r="AB494" i="5"/>
  <c r="AC494" i="5" s="1"/>
  <c r="Z494" i="5"/>
  <c r="AA494" i="5" s="1"/>
  <c r="X494" i="5"/>
  <c r="Y494" i="5" s="1"/>
  <c r="V494" i="5"/>
  <c r="W494" i="5" s="1"/>
  <c r="T494" i="5"/>
  <c r="U494" i="5" s="1"/>
  <c r="R494" i="5"/>
  <c r="S494" i="5" s="1"/>
  <c r="Q494" i="5"/>
  <c r="N494" i="5"/>
  <c r="O494" i="5" s="1"/>
  <c r="L494" i="5"/>
  <c r="J494" i="5"/>
  <c r="K494" i="5" s="1"/>
  <c r="H494" i="5"/>
  <c r="I494" i="5" s="1"/>
  <c r="F494" i="5"/>
  <c r="G494" i="5" s="1"/>
  <c r="AB492" i="5"/>
  <c r="AC492" i="5" s="1"/>
  <c r="Z492" i="5"/>
  <c r="AA492" i="5" s="1"/>
  <c r="Y492" i="5"/>
  <c r="W492" i="5"/>
  <c r="T492" i="5"/>
  <c r="U492" i="5" s="1"/>
  <c r="R492" i="5"/>
  <c r="S492" i="5" s="1"/>
  <c r="P492" i="5"/>
  <c r="Q492" i="5" s="1"/>
  <c r="N492" i="5"/>
  <c r="O492" i="5" s="1"/>
  <c r="L492" i="5"/>
  <c r="M492" i="5" s="1"/>
  <c r="J492" i="5"/>
  <c r="K492" i="5" s="1"/>
  <c r="H492" i="5"/>
  <c r="I492" i="5" s="1"/>
  <c r="F492" i="5"/>
  <c r="G492" i="5" s="1"/>
  <c r="AB491" i="5"/>
  <c r="AC491" i="5" s="1"/>
  <c r="Z491" i="5"/>
  <c r="Y491" i="5"/>
  <c r="W491" i="5"/>
  <c r="T491" i="5"/>
  <c r="U491" i="5" s="1"/>
  <c r="R491" i="5"/>
  <c r="S491" i="5" s="1"/>
  <c r="P491" i="5"/>
  <c r="Q491" i="5" s="1"/>
  <c r="N491" i="5"/>
  <c r="O491" i="5" s="1"/>
  <c r="L491" i="5"/>
  <c r="M491" i="5" s="1"/>
  <c r="J491" i="5"/>
  <c r="H491" i="5"/>
  <c r="I491" i="5" s="1"/>
  <c r="F491" i="5"/>
  <c r="G491" i="5" s="1"/>
  <c r="AB490" i="5"/>
  <c r="AC490" i="5" s="1"/>
  <c r="Z490" i="5"/>
  <c r="AA490" i="5" s="1"/>
  <c r="Y490" i="5"/>
  <c r="W490" i="5"/>
  <c r="T490" i="5"/>
  <c r="U490" i="5" s="1"/>
  <c r="R490" i="5"/>
  <c r="S490" i="5" s="1"/>
  <c r="P490" i="5"/>
  <c r="Q490" i="5" s="1"/>
  <c r="N490" i="5"/>
  <c r="O490" i="5" s="1"/>
  <c r="L490" i="5"/>
  <c r="M490" i="5" s="1"/>
  <c r="J490" i="5"/>
  <c r="K490" i="5" s="1"/>
  <c r="H490" i="5"/>
  <c r="I490" i="5" s="1"/>
  <c r="F490" i="5"/>
  <c r="AB489" i="5"/>
  <c r="AC489" i="5" s="1"/>
  <c r="Z489" i="5"/>
  <c r="AA489" i="5" s="1"/>
  <c r="Y489" i="5"/>
  <c r="W489" i="5"/>
  <c r="T489" i="5"/>
  <c r="U489" i="5" s="1"/>
  <c r="R489" i="5"/>
  <c r="S489" i="5" s="1"/>
  <c r="P489" i="5"/>
  <c r="Q489" i="5" s="1"/>
  <c r="N489" i="5"/>
  <c r="O489" i="5" s="1"/>
  <c r="L489" i="5"/>
  <c r="M489" i="5" s="1"/>
  <c r="J489" i="5"/>
  <c r="K489" i="5" s="1"/>
  <c r="H489" i="5"/>
  <c r="I489" i="5" s="1"/>
  <c r="F489" i="5"/>
  <c r="G489" i="5" s="1"/>
  <c r="AB488" i="5"/>
  <c r="AC488" i="5" s="1"/>
  <c r="Z488" i="5"/>
  <c r="AA488" i="5" s="1"/>
  <c r="Y488" i="5"/>
  <c r="W488" i="5"/>
  <c r="T488" i="5"/>
  <c r="U488" i="5" s="1"/>
  <c r="R488" i="5"/>
  <c r="S488" i="5" s="1"/>
  <c r="P488" i="5"/>
  <c r="Q488" i="5" s="1"/>
  <c r="N488" i="5"/>
  <c r="O488" i="5" s="1"/>
  <c r="L488" i="5"/>
  <c r="J488" i="5"/>
  <c r="K488" i="5" s="1"/>
  <c r="H488" i="5"/>
  <c r="I488" i="5" s="1"/>
  <c r="F488" i="5"/>
  <c r="G488" i="5" s="1"/>
  <c r="AB487" i="5"/>
  <c r="AC487" i="5" s="1"/>
  <c r="Z487" i="5"/>
  <c r="AA487" i="5" s="1"/>
  <c r="Y487" i="5"/>
  <c r="W487" i="5"/>
  <c r="T487" i="5"/>
  <c r="U487" i="5" s="1"/>
  <c r="R487" i="5"/>
  <c r="S487" i="5" s="1"/>
  <c r="P487" i="5"/>
  <c r="N487" i="5"/>
  <c r="O487" i="5" s="1"/>
  <c r="L487" i="5"/>
  <c r="M487" i="5" s="1"/>
  <c r="J487" i="5"/>
  <c r="H487" i="5"/>
  <c r="F487" i="5"/>
  <c r="G487" i="5" s="1"/>
  <c r="X486" i="5"/>
  <c r="V486" i="5"/>
  <c r="AB484" i="5"/>
  <c r="AC484" i="5" s="1"/>
  <c r="AA484" i="5"/>
  <c r="Y484" i="5"/>
  <c r="V484" i="5"/>
  <c r="W484" i="5" s="1"/>
  <c r="T484" i="5"/>
  <c r="U484" i="5" s="1"/>
  <c r="R484" i="5"/>
  <c r="S484" i="5" s="1"/>
  <c r="P484" i="5"/>
  <c r="Q484" i="5" s="1"/>
  <c r="N484" i="5"/>
  <c r="O484" i="5" s="1"/>
  <c r="L484" i="5"/>
  <c r="M484" i="5" s="1"/>
  <c r="J484" i="5"/>
  <c r="K484" i="5" s="1"/>
  <c r="H484" i="5"/>
  <c r="I484" i="5" s="1"/>
  <c r="F484" i="5"/>
  <c r="G484" i="5" s="1"/>
  <c r="AB483" i="5"/>
  <c r="AC483" i="5" s="1"/>
  <c r="AA483" i="5"/>
  <c r="Y483" i="5"/>
  <c r="V483" i="5"/>
  <c r="W483" i="5" s="1"/>
  <c r="T483" i="5"/>
  <c r="U483" i="5" s="1"/>
  <c r="R483" i="5"/>
  <c r="S483" i="5" s="1"/>
  <c r="P483" i="5"/>
  <c r="Q483" i="5" s="1"/>
  <c r="N483" i="5"/>
  <c r="O483" i="5" s="1"/>
  <c r="L483" i="5"/>
  <c r="M483" i="5" s="1"/>
  <c r="J483" i="5"/>
  <c r="K483" i="5" s="1"/>
  <c r="H483" i="5"/>
  <c r="I483" i="5" s="1"/>
  <c r="F483" i="5"/>
  <c r="G483" i="5" s="1"/>
  <c r="AB482" i="5"/>
  <c r="AC482" i="5" s="1"/>
  <c r="AA482" i="5"/>
  <c r="Y482" i="5"/>
  <c r="V482" i="5"/>
  <c r="W482" i="5" s="1"/>
  <c r="T482" i="5"/>
  <c r="U482" i="5" s="1"/>
  <c r="R482" i="5"/>
  <c r="S482" i="5" s="1"/>
  <c r="P482" i="5"/>
  <c r="Q482" i="5" s="1"/>
  <c r="N482" i="5"/>
  <c r="O482" i="5" s="1"/>
  <c r="L482" i="5"/>
  <c r="M482" i="5" s="1"/>
  <c r="J482" i="5"/>
  <c r="K482" i="5" s="1"/>
  <c r="H482" i="5"/>
  <c r="I482" i="5" s="1"/>
  <c r="F482" i="5"/>
  <c r="G482" i="5" s="1"/>
  <c r="AB481" i="5"/>
  <c r="AC481" i="5" s="1"/>
  <c r="AA481" i="5"/>
  <c r="Y481" i="5"/>
  <c r="V481" i="5"/>
  <c r="W481" i="5" s="1"/>
  <c r="T481" i="5"/>
  <c r="U481" i="5" s="1"/>
  <c r="R481" i="5"/>
  <c r="S481" i="5" s="1"/>
  <c r="P481" i="5"/>
  <c r="Q481" i="5" s="1"/>
  <c r="N481" i="5"/>
  <c r="O481" i="5" s="1"/>
  <c r="L481" i="5"/>
  <c r="M481" i="5" s="1"/>
  <c r="J481" i="5"/>
  <c r="K481" i="5" s="1"/>
  <c r="H481" i="5"/>
  <c r="I481" i="5" s="1"/>
  <c r="F481" i="5"/>
  <c r="AB480" i="5"/>
  <c r="AC480" i="5" s="1"/>
  <c r="AA480" i="5"/>
  <c r="Y480" i="5"/>
  <c r="V480" i="5"/>
  <c r="W480" i="5" s="1"/>
  <c r="T480" i="5"/>
  <c r="U480" i="5" s="1"/>
  <c r="R480" i="5"/>
  <c r="S480" i="5" s="1"/>
  <c r="P480" i="5"/>
  <c r="Q480" i="5" s="1"/>
  <c r="N480" i="5"/>
  <c r="O480" i="5" s="1"/>
  <c r="L480" i="5"/>
  <c r="M480" i="5" s="1"/>
  <c r="J480" i="5"/>
  <c r="K480" i="5" s="1"/>
  <c r="H480" i="5"/>
  <c r="F480" i="5"/>
  <c r="G480" i="5" s="1"/>
  <c r="AB479" i="5"/>
  <c r="AC479" i="5" s="1"/>
  <c r="AA479" i="5"/>
  <c r="Y479" i="5"/>
  <c r="V479" i="5"/>
  <c r="W479" i="5" s="1"/>
  <c r="T479" i="5"/>
  <c r="U479" i="5" s="1"/>
  <c r="R479" i="5"/>
  <c r="S479" i="5" s="1"/>
  <c r="P479" i="5"/>
  <c r="Q479" i="5" s="1"/>
  <c r="N479" i="5"/>
  <c r="O479" i="5" s="1"/>
  <c r="L479" i="5"/>
  <c r="M479" i="5" s="1"/>
  <c r="J479" i="5"/>
  <c r="K479" i="5" s="1"/>
  <c r="H479" i="5"/>
  <c r="F479" i="5"/>
  <c r="G479" i="5" s="1"/>
  <c r="AB478" i="5"/>
  <c r="AC478" i="5" s="1"/>
  <c r="Z478" i="5"/>
  <c r="AA478" i="5" s="1"/>
  <c r="X478" i="5"/>
  <c r="Y478" i="5" s="1"/>
  <c r="W478" i="5"/>
  <c r="T478" i="5"/>
  <c r="U478" i="5" s="1"/>
  <c r="R478" i="5"/>
  <c r="S478" i="5" s="1"/>
  <c r="P478" i="5"/>
  <c r="Q478" i="5" s="1"/>
  <c r="N478" i="5"/>
  <c r="O478" i="5" s="1"/>
  <c r="L478" i="5"/>
  <c r="M478" i="5" s="1"/>
  <c r="J478" i="5"/>
  <c r="H478" i="5"/>
  <c r="I478" i="5" s="1"/>
  <c r="F478" i="5"/>
  <c r="G478" i="5" s="1"/>
  <c r="AB477" i="5"/>
  <c r="AC477" i="5" s="1"/>
  <c r="AA477" i="5"/>
  <c r="Y477" i="5"/>
  <c r="V477" i="5"/>
  <c r="W477" i="5" s="1"/>
  <c r="T477" i="5"/>
  <c r="U477" i="5" s="1"/>
  <c r="R477" i="5"/>
  <c r="S477" i="5" s="1"/>
  <c r="P477" i="5"/>
  <c r="Q477" i="5" s="1"/>
  <c r="N477" i="5"/>
  <c r="O477" i="5" s="1"/>
  <c r="L477" i="5"/>
  <c r="M477" i="5" s="1"/>
  <c r="J477" i="5"/>
  <c r="K477" i="5" s="1"/>
  <c r="H477" i="5"/>
  <c r="I477" i="5" s="1"/>
  <c r="F477" i="5"/>
  <c r="G477" i="5" s="1"/>
  <c r="AB476" i="5"/>
  <c r="AC476" i="5" s="1"/>
  <c r="AA476" i="5"/>
  <c r="Y476" i="5"/>
  <c r="V476" i="5"/>
  <c r="W476" i="5" s="1"/>
  <c r="T476" i="5"/>
  <c r="U476" i="5" s="1"/>
  <c r="R476" i="5"/>
  <c r="S476" i="5" s="1"/>
  <c r="P476" i="5"/>
  <c r="Q476" i="5" s="1"/>
  <c r="N476" i="5"/>
  <c r="O476" i="5" s="1"/>
  <c r="L476" i="5"/>
  <c r="M476" i="5" s="1"/>
  <c r="J476" i="5"/>
  <c r="K476" i="5" s="1"/>
  <c r="H476" i="5"/>
  <c r="I476" i="5" s="1"/>
  <c r="F476" i="5"/>
  <c r="G476" i="5" s="1"/>
  <c r="AB475" i="5"/>
  <c r="AC475" i="5" s="1"/>
  <c r="AA475" i="5"/>
  <c r="Y475" i="5"/>
  <c r="V475" i="5"/>
  <c r="W475" i="5" s="1"/>
  <c r="T475" i="5"/>
  <c r="U475" i="5" s="1"/>
  <c r="R475" i="5"/>
  <c r="S475" i="5" s="1"/>
  <c r="P475" i="5"/>
  <c r="Q475" i="5" s="1"/>
  <c r="N475" i="5"/>
  <c r="O475" i="5" s="1"/>
  <c r="L475" i="5"/>
  <c r="M475" i="5" s="1"/>
  <c r="J475" i="5"/>
  <c r="K475" i="5" s="1"/>
  <c r="H475" i="5"/>
  <c r="I475" i="5" s="1"/>
  <c r="F475" i="5"/>
  <c r="G475" i="5" s="1"/>
  <c r="AB474" i="5"/>
  <c r="AC474" i="5" s="1"/>
  <c r="AA474" i="5"/>
  <c r="Y474" i="5"/>
  <c r="V474" i="5"/>
  <c r="W474" i="5" s="1"/>
  <c r="T474" i="5"/>
  <c r="U474" i="5" s="1"/>
  <c r="R474" i="5"/>
  <c r="S474" i="5" s="1"/>
  <c r="P474" i="5"/>
  <c r="N474" i="5"/>
  <c r="L474" i="5"/>
  <c r="M474" i="5" s="1"/>
  <c r="J474" i="5"/>
  <c r="K474" i="5" s="1"/>
  <c r="H474" i="5"/>
  <c r="F474" i="5"/>
  <c r="G474" i="5" s="1"/>
  <c r="AB473" i="5"/>
  <c r="AC473" i="5" s="1"/>
  <c r="AA473" i="5"/>
  <c r="Y473" i="5"/>
  <c r="V473" i="5"/>
  <c r="W473" i="5" s="1"/>
  <c r="T473" i="5"/>
  <c r="U473" i="5" s="1"/>
  <c r="R473" i="5"/>
  <c r="P473" i="5"/>
  <c r="Q473" i="5" s="1"/>
  <c r="N473" i="5"/>
  <c r="O473" i="5" s="1"/>
  <c r="L473" i="5"/>
  <c r="M473" i="5" s="1"/>
  <c r="J473" i="5"/>
  <c r="K473" i="5" s="1"/>
  <c r="H473" i="5"/>
  <c r="I473" i="5" s="1"/>
  <c r="F473" i="5"/>
  <c r="AB472" i="5"/>
  <c r="AC472" i="5" s="1"/>
  <c r="Z472" i="5"/>
  <c r="AA472" i="5" s="1"/>
  <c r="X472" i="5"/>
  <c r="Y472" i="5" s="1"/>
  <c r="V472" i="5"/>
  <c r="W472" i="5" s="1"/>
  <c r="T472" i="5"/>
  <c r="U472" i="5" s="1"/>
  <c r="R472" i="5"/>
  <c r="P472" i="5"/>
  <c r="Q472" i="5" s="1"/>
  <c r="N472" i="5"/>
  <c r="O472" i="5" s="1"/>
  <c r="L472" i="5"/>
  <c r="J472" i="5"/>
  <c r="K472" i="5" s="1"/>
  <c r="I472" i="5"/>
  <c r="G472" i="5"/>
  <c r="AB471" i="5"/>
  <c r="AC471" i="5" s="1"/>
  <c r="Z471" i="5"/>
  <c r="X471" i="5"/>
  <c r="Y471" i="5" s="1"/>
  <c r="V471" i="5"/>
  <c r="W471" i="5" s="1"/>
  <c r="T471" i="5"/>
  <c r="R471" i="5"/>
  <c r="S471" i="5" s="1"/>
  <c r="P471" i="5"/>
  <c r="Q471" i="5" s="1"/>
  <c r="N471" i="5"/>
  <c r="O471" i="5" s="1"/>
  <c r="L471" i="5"/>
  <c r="M471" i="5" s="1"/>
  <c r="J471" i="5"/>
  <c r="I471" i="5"/>
  <c r="G471" i="5"/>
  <c r="AB469" i="5"/>
  <c r="AC469" i="5" s="1"/>
  <c r="Z469" i="5"/>
  <c r="AA469" i="5" s="1"/>
  <c r="X469" i="5"/>
  <c r="Y469" i="5" s="1"/>
  <c r="V469" i="5"/>
  <c r="W469" i="5" s="1"/>
  <c r="T469" i="5"/>
  <c r="U469" i="5" s="1"/>
  <c r="R469" i="5"/>
  <c r="S469" i="5" s="1"/>
  <c r="Q469" i="5"/>
  <c r="O469" i="5"/>
  <c r="L469" i="5"/>
  <c r="M469" i="5" s="1"/>
  <c r="J469" i="5"/>
  <c r="K469" i="5" s="1"/>
  <c r="H469" i="5"/>
  <c r="I469" i="5" s="1"/>
  <c r="F469" i="5"/>
  <c r="G469" i="5" s="1"/>
  <c r="AB468" i="5"/>
  <c r="AC468" i="5" s="1"/>
  <c r="Z468" i="5"/>
  <c r="AA468" i="5" s="1"/>
  <c r="X468" i="5"/>
  <c r="Y468" i="5" s="1"/>
  <c r="V468" i="5"/>
  <c r="W468" i="5" s="1"/>
  <c r="T468" i="5"/>
  <c r="U468" i="5" s="1"/>
  <c r="R468" i="5"/>
  <c r="S468" i="5" s="1"/>
  <c r="Q468" i="5"/>
  <c r="O468" i="5"/>
  <c r="L468" i="5"/>
  <c r="K468" i="5"/>
  <c r="I468" i="5"/>
  <c r="G468" i="5"/>
  <c r="AB467" i="5"/>
  <c r="AC467" i="5" s="1"/>
  <c r="Z467" i="5"/>
  <c r="AA467" i="5" s="1"/>
  <c r="X467" i="5"/>
  <c r="Y467" i="5" s="1"/>
  <c r="V467" i="5"/>
  <c r="W467" i="5" s="1"/>
  <c r="T467" i="5"/>
  <c r="U467" i="5" s="1"/>
  <c r="R467" i="5"/>
  <c r="S467" i="5" s="1"/>
  <c r="P467" i="5"/>
  <c r="Q467" i="5" s="1"/>
  <c r="N467" i="5"/>
  <c r="O467" i="5" s="1"/>
  <c r="L467" i="5"/>
  <c r="M467" i="5" s="1"/>
  <c r="K467" i="5"/>
  <c r="I467" i="5"/>
  <c r="G467" i="5"/>
  <c r="AB466" i="5"/>
  <c r="AC466" i="5" s="1"/>
  <c r="Z466" i="5"/>
  <c r="AA466" i="5" s="1"/>
  <c r="X466" i="5"/>
  <c r="Y466" i="5" s="1"/>
  <c r="V466" i="5"/>
  <c r="W466" i="5" s="1"/>
  <c r="T466" i="5"/>
  <c r="U466" i="5" s="1"/>
  <c r="S466" i="5"/>
  <c r="Q466" i="5"/>
  <c r="O466" i="5"/>
  <c r="L466" i="5"/>
  <c r="M466" i="5" s="1"/>
  <c r="J466" i="5"/>
  <c r="K466" i="5" s="1"/>
  <c r="H466" i="5"/>
  <c r="F466" i="5"/>
  <c r="G466" i="5" s="1"/>
  <c r="AB465" i="5"/>
  <c r="AC465" i="5" s="1"/>
  <c r="Z465" i="5"/>
  <c r="AA465" i="5" s="1"/>
  <c r="X465" i="5"/>
  <c r="Y465" i="5" s="1"/>
  <c r="V465" i="5"/>
  <c r="W465" i="5" s="1"/>
  <c r="T465" i="5"/>
  <c r="U465" i="5" s="1"/>
  <c r="R465" i="5"/>
  <c r="S465" i="5" s="1"/>
  <c r="Q465" i="5"/>
  <c r="O465" i="5"/>
  <c r="M465" i="5"/>
  <c r="J465" i="5"/>
  <c r="K465" i="5" s="1"/>
  <c r="H465" i="5"/>
  <c r="F465" i="5"/>
  <c r="G465" i="5" s="1"/>
  <c r="AB464" i="5"/>
  <c r="AC464" i="5" s="1"/>
  <c r="Z464" i="5"/>
  <c r="AA464" i="5" s="1"/>
  <c r="X464" i="5"/>
  <c r="Y464" i="5" s="1"/>
  <c r="V464" i="5"/>
  <c r="W464" i="5" s="1"/>
  <c r="T464" i="5"/>
  <c r="U464" i="5" s="1"/>
  <c r="R464" i="5"/>
  <c r="S464" i="5" s="1"/>
  <c r="P464" i="5"/>
  <c r="Q464" i="5" s="1"/>
  <c r="N464" i="5"/>
  <c r="O464" i="5" s="1"/>
  <c r="L464" i="5"/>
  <c r="M464" i="5" s="1"/>
  <c r="K464" i="5"/>
  <c r="I464" i="5"/>
  <c r="F464" i="5"/>
  <c r="G464" i="5" s="1"/>
  <c r="AB463" i="5"/>
  <c r="AC463" i="5" s="1"/>
  <c r="Z463" i="5"/>
  <c r="AA463" i="5" s="1"/>
  <c r="X463" i="5"/>
  <c r="Y463" i="5" s="1"/>
  <c r="V463" i="5"/>
  <c r="W463" i="5" s="1"/>
  <c r="T463" i="5"/>
  <c r="U463" i="5" s="1"/>
  <c r="R463" i="5"/>
  <c r="S463" i="5" s="1"/>
  <c r="P463" i="5"/>
  <c r="Q463" i="5" s="1"/>
  <c r="N463" i="5"/>
  <c r="O463" i="5" s="1"/>
  <c r="L463" i="5"/>
  <c r="K463" i="5"/>
  <c r="I463" i="5"/>
  <c r="G463" i="5"/>
  <c r="AB462" i="5"/>
  <c r="AC462" i="5" s="1"/>
  <c r="Z462" i="5"/>
  <c r="AA462" i="5" s="1"/>
  <c r="X462" i="5"/>
  <c r="Y462" i="5" s="1"/>
  <c r="V462" i="5"/>
  <c r="W462" i="5" s="1"/>
  <c r="T462" i="5"/>
  <c r="U462" i="5" s="1"/>
  <c r="R462" i="5"/>
  <c r="S462" i="5" s="1"/>
  <c r="P462" i="5"/>
  <c r="Q462" i="5" s="1"/>
  <c r="N462" i="5"/>
  <c r="O462" i="5" s="1"/>
  <c r="L462" i="5"/>
  <c r="K462" i="5"/>
  <c r="I462" i="5"/>
  <c r="G462" i="5"/>
  <c r="AB461" i="5"/>
  <c r="AC461" i="5" s="1"/>
  <c r="Z461" i="5"/>
  <c r="AA461" i="5" s="1"/>
  <c r="X461" i="5"/>
  <c r="Y461" i="5" s="1"/>
  <c r="V461" i="5"/>
  <c r="W461" i="5" s="1"/>
  <c r="T461" i="5"/>
  <c r="U461" i="5" s="1"/>
  <c r="R461" i="5"/>
  <c r="S461" i="5" s="1"/>
  <c r="P461" i="5"/>
  <c r="Q461" i="5" s="1"/>
  <c r="N461" i="5"/>
  <c r="O461" i="5" s="1"/>
  <c r="L461" i="5"/>
  <c r="K461" i="5"/>
  <c r="I461" i="5"/>
  <c r="G461" i="5"/>
  <c r="AB460" i="5"/>
  <c r="AC460" i="5" s="1"/>
  <c r="Z460" i="5"/>
  <c r="AA460" i="5" s="1"/>
  <c r="X460" i="5"/>
  <c r="Y460" i="5" s="1"/>
  <c r="V460" i="5"/>
  <c r="W460" i="5" s="1"/>
  <c r="T460" i="5"/>
  <c r="U460" i="5" s="1"/>
  <c r="R460" i="5"/>
  <c r="S460" i="5" s="1"/>
  <c r="P460" i="5"/>
  <c r="Q460" i="5" s="1"/>
  <c r="N460" i="5"/>
  <c r="O460" i="5" s="1"/>
  <c r="L460" i="5"/>
  <c r="M460" i="5" s="1"/>
  <c r="K460" i="5"/>
  <c r="I460" i="5"/>
  <c r="G460" i="5"/>
  <c r="AB458" i="5"/>
  <c r="AC458" i="5" s="1"/>
  <c r="Z458" i="5"/>
  <c r="AA458" i="5" s="1"/>
  <c r="X458" i="5"/>
  <c r="Y458" i="5" s="1"/>
  <c r="V458" i="5"/>
  <c r="W458" i="5" s="1"/>
  <c r="T458" i="5"/>
  <c r="U458" i="5" s="1"/>
  <c r="R458" i="5"/>
  <c r="S458" i="5" s="1"/>
  <c r="P458" i="5"/>
  <c r="Q458" i="5" s="1"/>
  <c r="N458" i="5"/>
  <c r="O458" i="5" s="1"/>
  <c r="M458" i="5"/>
  <c r="J458" i="5"/>
  <c r="K458" i="5" s="1"/>
  <c r="H458" i="5"/>
  <c r="F458" i="5"/>
  <c r="G458" i="5" s="1"/>
  <c r="AB457" i="5"/>
  <c r="AC457" i="5" s="1"/>
  <c r="Z457" i="5"/>
  <c r="AA457" i="5" s="1"/>
  <c r="X457" i="5"/>
  <c r="Y457" i="5" s="1"/>
  <c r="V457" i="5"/>
  <c r="W457" i="5" s="1"/>
  <c r="T457" i="5"/>
  <c r="U457" i="5" s="1"/>
  <c r="R457" i="5"/>
  <c r="S457" i="5" s="1"/>
  <c r="P457" i="5"/>
  <c r="Q457" i="5" s="1"/>
  <c r="N457" i="5"/>
  <c r="O457" i="5" s="1"/>
  <c r="M457" i="5"/>
  <c r="J457" i="5"/>
  <c r="K457" i="5" s="1"/>
  <c r="H457" i="5"/>
  <c r="I457" i="5" s="1"/>
  <c r="F457" i="5"/>
  <c r="AB456" i="5"/>
  <c r="AC456" i="5" s="1"/>
  <c r="AA456" i="5"/>
  <c r="X456" i="5"/>
  <c r="Y456" i="5" s="1"/>
  <c r="V456" i="5"/>
  <c r="W456" i="5" s="1"/>
  <c r="T456" i="5"/>
  <c r="U456" i="5" s="1"/>
  <c r="R456" i="5"/>
  <c r="S456" i="5" s="1"/>
  <c r="P456" i="5"/>
  <c r="Q456" i="5" s="1"/>
  <c r="N456" i="5"/>
  <c r="O456" i="5" s="1"/>
  <c r="L456" i="5"/>
  <c r="M456" i="5" s="1"/>
  <c r="J456" i="5"/>
  <c r="K456" i="5" s="1"/>
  <c r="H456" i="5"/>
  <c r="F456" i="5"/>
  <c r="G456" i="5" s="1"/>
  <c r="AC455" i="5"/>
  <c r="Z455" i="5"/>
  <c r="AA455" i="5" s="1"/>
  <c r="X455" i="5"/>
  <c r="Y455" i="5" s="1"/>
  <c r="V455" i="5"/>
  <c r="W455" i="5" s="1"/>
  <c r="T455" i="5"/>
  <c r="U455" i="5" s="1"/>
  <c r="R455" i="5"/>
  <c r="S455" i="5" s="1"/>
  <c r="P455" i="5"/>
  <c r="Q455" i="5" s="1"/>
  <c r="N455" i="5"/>
  <c r="O455" i="5" s="1"/>
  <c r="L455" i="5"/>
  <c r="M455" i="5" s="1"/>
  <c r="J455" i="5"/>
  <c r="K455" i="5" s="1"/>
  <c r="H455" i="5"/>
  <c r="F455" i="5"/>
  <c r="G455" i="5" s="1"/>
  <c r="AC454" i="5"/>
  <c r="Z454" i="5"/>
  <c r="AA454" i="5" s="1"/>
  <c r="X454" i="5"/>
  <c r="Y454" i="5" s="1"/>
  <c r="V454" i="5"/>
  <c r="W454" i="5" s="1"/>
  <c r="T454" i="5"/>
  <c r="U454" i="5" s="1"/>
  <c r="R454" i="5"/>
  <c r="S454" i="5" s="1"/>
  <c r="P454" i="5"/>
  <c r="Q454" i="5" s="1"/>
  <c r="N454" i="5"/>
  <c r="O454" i="5" s="1"/>
  <c r="L454" i="5"/>
  <c r="M454" i="5" s="1"/>
  <c r="J454" i="5"/>
  <c r="H454" i="5"/>
  <c r="I454" i="5" s="1"/>
  <c r="F454" i="5"/>
  <c r="G454" i="5" s="1"/>
  <c r="AC453" i="5"/>
  <c r="Z453" i="5"/>
  <c r="AA453" i="5" s="1"/>
  <c r="X453" i="5"/>
  <c r="Y453" i="5" s="1"/>
  <c r="V453" i="5"/>
  <c r="W453" i="5" s="1"/>
  <c r="T453" i="5"/>
  <c r="U453" i="5" s="1"/>
  <c r="R453" i="5"/>
  <c r="S453" i="5" s="1"/>
  <c r="P453" i="5"/>
  <c r="Q453" i="5" s="1"/>
  <c r="N453" i="5"/>
  <c r="O453" i="5" s="1"/>
  <c r="L453" i="5"/>
  <c r="M453" i="5" s="1"/>
  <c r="J453" i="5"/>
  <c r="K453" i="5" s="1"/>
  <c r="H453" i="5"/>
  <c r="I453" i="5" s="1"/>
  <c r="F453" i="5"/>
  <c r="AB452" i="5"/>
  <c r="AC452" i="5" s="1"/>
  <c r="Z452" i="5"/>
  <c r="AA452" i="5" s="1"/>
  <c r="X452" i="5"/>
  <c r="Y452" i="5" s="1"/>
  <c r="V452" i="5"/>
  <c r="W452" i="5" s="1"/>
  <c r="T452" i="5"/>
  <c r="U452" i="5" s="1"/>
  <c r="R452" i="5"/>
  <c r="S452" i="5" s="1"/>
  <c r="P452" i="5"/>
  <c r="Q452" i="5" s="1"/>
  <c r="O452" i="5"/>
  <c r="L452" i="5"/>
  <c r="M452" i="5" s="1"/>
  <c r="J452" i="5"/>
  <c r="K452" i="5" s="1"/>
  <c r="H452" i="5"/>
  <c r="I452" i="5" s="1"/>
  <c r="F452" i="5"/>
  <c r="G452" i="5" s="1"/>
  <c r="AB451" i="5"/>
  <c r="AC451" i="5" s="1"/>
  <c r="Z451" i="5"/>
  <c r="AA451" i="5" s="1"/>
  <c r="X451" i="5"/>
  <c r="Y451" i="5" s="1"/>
  <c r="V451" i="5"/>
  <c r="W451" i="5" s="1"/>
  <c r="T451" i="5"/>
  <c r="U451" i="5" s="1"/>
  <c r="R451" i="5"/>
  <c r="S451" i="5" s="1"/>
  <c r="P451" i="5"/>
  <c r="Q451" i="5" s="1"/>
  <c r="N451" i="5"/>
  <c r="O451" i="5" s="1"/>
  <c r="M451" i="5"/>
  <c r="J451" i="5"/>
  <c r="K451" i="5" s="1"/>
  <c r="H451" i="5"/>
  <c r="I451" i="5" s="1"/>
  <c r="F451" i="5"/>
  <c r="AB450" i="5"/>
  <c r="AC450" i="5" s="1"/>
  <c r="Z450" i="5"/>
  <c r="AA450" i="5" s="1"/>
  <c r="X450" i="5"/>
  <c r="Y450" i="5" s="1"/>
  <c r="V450" i="5"/>
  <c r="W450" i="5" s="1"/>
  <c r="T450" i="5"/>
  <c r="U450" i="5" s="1"/>
  <c r="R450" i="5"/>
  <c r="S450" i="5" s="1"/>
  <c r="P450" i="5"/>
  <c r="Q450" i="5" s="1"/>
  <c r="N450" i="5"/>
  <c r="O450" i="5" s="1"/>
  <c r="M450" i="5"/>
  <c r="J450" i="5"/>
  <c r="K450" i="5" s="1"/>
  <c r="H450" i="5"/>
  <c r="I450" i="5" s="1"/>
  <c r="F450" i="5"/>
  <c r="G450" i="5" s="1"/>
  <c r="AB449" i="5"/>
  <c r="AC449" i="5" s="1"/>
  <c r="Z449" i="5"/>
  <c r="AA449" i="5" s="1"/>
  <c r="Y449" i="5"/>
  <c r="V449" i="5"/>
  <c r="W449" i="5" s="1"/>
  <c r="T449" i="5"/>
  <c r="U449" i="5" s="1"/>
  <c r="R449" i="5"/>
  <c r="S449" i="5" s="1"/>
  <c r="P449" i="5"/>
  <c r="Q449" i="5" s="1"/>
  <c r="N449" i="5"/>
  <c r="O449" i="5" s="1"/>
  <c r="L449" i="5"/>
  <c r="M449" i="5" s="1"/>
  <c r="J449" i="5"/>
  <c r="K449" i="5" s="1"/>
  <c r="H449" i="5"/>
  <c r="I449" i="5" s="1"/>
  <c r="F449" i="5"/>
  <c r="G449" i="5" s="1"/>
  <c r="AB448" i="5"/>
  <c r="AC448" i="5" s="1"/>
  <c r="Z448" i="5"/>
  <c r="AA448" i="5" s="1"/>
  <c r="Y448" i="5"/>
  <c r="V448" i="5"/>
  <c r="W448" i="5" s="1"/>
  <c r="T448" i="5"/>
  <c r="U448" i="5" s="1"/>
  <c r="R448" i="5"/>
  <c r="S448" i="5" s="1"/>
  <c r="P448" i="5"/>
  <c r="Q448" i="5" s="1"/>
  <c r="N448" i="5"/>
  <c r="O448" i="5" s="1"/>
  <c r="L448" i="5"/>
  <c r="M448" i="5" s="1"/>
  <c r="J448" i="5"/>
  <c r="K448" i="5" s="1"/>
  <c r="H448" i="5"/>
  <c r="I448" i="5" s="1"/>
  <c r="F448" i="5"/>
  <c r="AB447" i="5"/>
  <c r="AC447" i="5" s="1"/>
  <c r="Z447" i="5"/>
  <c r="AA447" i="5" s="1"/>
  <c r="X447" i="5"/>
  <c r="Y447" i="5" s="1"/>
  <c r="V447" i="5"/>
  <c r="W447" i="5" s="1"/>
  <c r="T447" i="5"/>
  <c r="U447" i="5" s="1"/>
  <c r="R447" i="5"/>
  <c r="S447" i="5" s="1"/>
  <c r="P447" i="5"/>
  <c r="Q447" i="5" s="1"/>
  <c r="N447" i="5"/>
  <c r="O447" i="5" s="1"/>
  <c r="M447" i="5"/>
  <c r="J447" i="5"/>
  <c r="K447" i="5" s="1"/>
  <c r="H447" i="5"/>
  <c r="F447" i="5"/>
  <c r="G447" i="5" s="1"/>
  <c r="AB446" i="5"/>
  <c r="AC446" i="5" s="1"/>
  <c r="Z446" i="5"/>
  <c r="AA446" i="5" s="1"/>
  <c r="X446" i="5"/>
  <c r="Y446" i="5" s="1"/>
  <c r="V446" i="5"/>
  <c r="W446" i="5" s="1"/>
  <c r="T446" i="5"/>
  <c r="U446" i="5" s="1"/>
  <c r="R446" i="5"/>
  <c r="S446" i="5" s="1"/>
  <c r="P446" i="5"/>
  <c r="Q446" i="5" s="1"/>
  <c r="N446" i="5"/>
  <c r="O446" i="5" s="1"/>
  <c r="M446" i="5"/>
  <c r="J446" i="5"/>
  <c r="K446" i="5" s="1"/>
  <c r="H446" i="5"/>
  <c r="F446" i="5"/>
  <c r="G446" i="5" s="1"/>
  <c r="AB445" i="5"/>
  <c r="AC445" i="5" s="1"/>
  <c r="Z445" i="5"/>
  <c r="AA445" i="5" s="1"/>
  <c r="X445" i="5"/>
  <c r="Y445" i="5" s="1"/>
  <c r="V445" i="5"/>
  <c r="W445" i="5" s="1"/>
  <c r="T445" i="5"/>
  <c r="U445" i="5" s="1"/>
  <c r="R445" i="5"/>
  <c r="S445" i="5" s="1"/>
  <c r="P445" i="5"/>
  <c r="Q445" i="5" s="1"/>
  <c r="N445" i="5"/>
  <c r="O445" i="5" s="1"/>
  <c r="M445" i="5"/>
  <c r="J445" i="5"/>
  <c r="K445" i="5" s="1"/>
  <c r="H445" i="5"/>
  <c r="I445" i="5" s="1"/>
  <c r="F445" i="5"/>
  <c r="G445" i="5" s="1"/>
  <c r="AB444" i="5"/>
  <c r="AC444" i="5" s="1"/>
  <c r="Z444" i="5"/>
  <c r="AA444" i="5" s="1"/>
  <c r="Y444" i="5"/>
  <c r="V444" i="5"/>
  <c r="W444" i="5" s="1"/>
  <c r="T444" i="5"/>
  <c r="U444" i="5" s="1"/>
  <c r="R444" i="5"/>
  <c r="S444" i="5" s="1"/>
  <c r="P444" i="5"/>
  <c r="Q444" i="5" s="1"/>
  <c r="N444" i="5"/>
  <c r="O444" i="5" s="1"/>
  <c r="L444" i="5"/>
  <c r="M444" i="5" s="1"/>
  <c r="J444" i="5"/>
  <c r="K444" i="5" s="1"/>
  <c r="H444" i="5"/>
  <c r="I444" i="5" s="1"/>
  <c r="F444" i="5"/>
  <c r="G444" i="5" s="1"/>
  <c r="AB443" i="5"/>
  <c r="AC443" i="5" s="1"/>
  <c r="Z443" i="5"/>
  <c r="AA443" i="5" s="1"/>
  <c r="Y443" i="5"/>
  <c r="V443" i="5"/>
  <c r="W443" i="5" s="1"/>
  <c r="T443" i="5"/>
  <c r="U443" i="5" s="1"/>
  <c r="R443" i="5"/>
  <c r="S443" i="5" s="1"/>
  <c r="P443" i="5"/>
  <c r="Q443" i="5" s="1"/>
  <c r="N443" i="5"/>
  <c r="O443" i="5" s="1"/>
  <c r="L443" i="5"/>
  <c r="M443" i="5" s="1"/>
  <c r="J443" i="5"/>
  <c r="K443" i="5" s="1"/>
  <c r="H443" i="5"/>
  <c r="I443" i="5" s="1"/>
  <c r="F443" i="5"/>
  <c r="G443" i="5" s="1"/>
  <c r="AB442" i="5"/>
  <c r="AC442" i="5" s="1"/>
  <c r="Z442" i="5"/>
  <c r="AA442" i="5" s="1"/>
  <c r="X442" i="5"/>
  <c r="Y442" i="5" s="1"/>
  <c r="V442" i="5"/>
  <c r="W442" i="5" s="1"/>
  <c r="T442" i="5"/>
  <c r="U442" i="5" s="1"/>
  <c r="R442" i="5"/>
  <c r="S442" i="5" s="1"/>
  <c r="P442" i="5"/>
  <c r="Q442" i="5" s="1"/>
  <c r="N442" i="5"/>
  <c r="O442" i="5" s="1"/>
  <c r="M442" i="5"/>
  <c r="J442" i="5"/>
  <c r="K442" i="5" s="1"/>
  <c r="H442" i="5"/>
  <c r="I442" i="5" s="1"/>
  <c r="F442" i="5"/>
  <c r="AB441" i="5"/>
  <c r="AC441" i="5" s="1"/>
  <c r="Z441" i="5"/>
  <c r="AA441" i="5" s="1"/>
  <c r="X441" i="5"/>
  <c r="Y441" i="5" s="1"/>
  <c r="V441" i="5"/>
  <c r="W441" i="5" s="1"/>
  <c r="T441" i="5"/>
  <c r="U441" i="5" s="1"/>
  <c r="R441" i="5"/>
  <c r="S441" i="5" s="1"/>
  <c r="P441" i="5"/>
  <c r="Q441" i="5" s="1"/>
  <c r="N441" i="5"/>
  <c r="O441" i="5" s="1"/>
  <c r="M441" i="5"/>
  <c r="J441" i="5"/>
  <c r="K441" i="5" s="1"/>
  <c r="H441" i="5"/>
  <c r="I441" i="5" s="1"/>
  <c r="F441" i="5"/>
  <c r="AB440" i="5"/>
  <c r="AC440" i="5" s="1"/>
  <c r="Z440" i="5"/>
  <c r="X440" i="5"/>
  <c r="Y440" i="5" s="1"/>
  <c r="V440" i="5"/>
  <c r="W440" i="5" s="1"/>
  <c r="T440" i="5"/>
  <c r="U440" i="5" s="1"/>
  <c r="R440" i="5"/>
  <c r="S440" i="5" s="1"/>
  <c r="P440" i="5"/>
  <c r="Q440" i="5" s="1"/>
  <c r="N440" i="5"/>
  <c r="O440" i="5" s="1"/>
  <c r="M440" i="5"/>
  <c r="J440" i="5"/>
  <c r="K440" i="5" s="1"/>
  <c r="H440" i="5"/>
  <c r="F440" i="5"/>
  <c r="G440" i="5" s="1"/>
  <c r="AB439" i="5"/>
  <c r="AC439" i="5" s="1"/>
  <c r="Z439" i="5"/>
  <c r="AA439" i="5" s="1"/>
  <c r="X439" i="5"/>
  <c r="Y439" i="5" s="1"/>
  <c r="V439" i="5"/>
  <c r="W439" i="5" s="1"/>
  <c r="T439" i="5"/>
  <c r="U439" i="5" s="1"/>
  <c r="R439" i="5"/>
  <c r="S439" i="5" s="1"/>
  <c r="P439" i="5"/>
  <c r="Q439" i="5" s="1"/>
  <c r="N439" i="5"/>
  <c r="O439" i="5" s="1"/>
  <c r="M439" i="5"/>
  <c r="J439" i="5"/>
  <c r="K439" i="5" s="1"/>
  <c r="H439" i="5"/>
  <c r="I439" i="5" s="1"/>
  <c r="F439" i="5"/>
  <c r="AB438" i="5"/>
  <c r="AC438" i="5" s="1"/>
  <c r="AA438" i="5"/>
  <c r="X438" i="5"/>
  <c r="Y438" i="5" s="1"/>
  <c r="V438" i="5"/>
  <c r="W438" i="5" s="1"/>
  <c r="T438" i="5"/>
  <c r="U438" i="5" s="1"/>
  <c r="R438" i="5"/>
  <c r="S438" i="5" s="1"/>
  <c r="P438" i="5"/>
  <c r="Q438" i="5" s="1"/>
  <c r="N438" i="5"/>
  <c r="O438" i="5" s="1"/>
  <c r="L438" i="5"/>
  <c r="M438" i="5" s="1"/>
  <c r="J438" i="5"/>
  <c r="K438" i="5" s="1"/>
  <c r="H438" i="5"/>
  <c r="F438" i="5"/>
  <c r="G438" i="5" s="1"/>
  <c r="AB437" i="5"/>
  <c r="AC437" i="5" s="1"/>
  <c r="Z437" i="5"/>
  <c r="AA437" i="5" s="1"/>
  <c r="Y437" i="5"/>
  <c r="V437" i="5"/>
  <c r="W437" i="5" s="1"/>
  <c r="T437" i="5"/>
  <c r="U437" i="5" s="1"/>
  <c r="R437" i="5"/>
  <c r="S437" i="5" s="1"/>
  <c r="P437" i="5"/>
  <c r="Q437" i="5" s="1"/>
  <c r="N437" i="5"/>
  <c r="L437" i="5"/>
  <c r="J437" i="5"/>
  <c r="K437" i="5" s="1"/>
  <c r="H437" i="5"/>
  <c r="F437" i="5"/>
  <c r="G437" i="5" s="1"/>
  <c r="AB436" i="5"/>
  <c r="Z436" i="5"/>
  <c r="AA436" i="5" s="1"/>
  <c r="X436" i="5"/>
  <c r="Y436" i="5" s="1"/>
  <c r="V436" i="5"/>
  <c r="W436" i="5" s="1"/>
  <c r="T436" i="5"/>
  <c r="U436" i="5" s="1"/>
  <c r="R436" i="5"/>
  <c r="P436" i="5"/>
  <c r="Q436" i="5" s="1"/>
  <c r="O436" i="5"/>
  <c r="L436" i="5"/>
  <c r="M436" i="5" s="1"/>
  <c r="J436" i="5"/>
  <c r="H436" i="5"/>
  <c r="I436" i="5" s="1"/>
  <c r="F436" i="5"/>
  <c r="G436" i="5" s="1"/>
  <c r="AB434" i="5"/>
  <c r="AC434" i="5" s="1"/>
  <c r="Z434" i="5"/>
  <c r="AA434" i="5" s="1"/>
  <c r="X434" i="5"/>
  <c r="Y434" i="5" s="1"/>
  <c r="W434" i="5"/>
  <c r="U434" i="5"/>
  <c r="R434" i="5"/>
  <c r="S434" i="5" s="1"/>
  <c r="P434" i="5"/>
  <c r="Q434" i="5" s="1"/>
  <c r="N434" i="5"/>
  <c r="O434" i="5" s="1"/>
  <c r="L434" i="5"/>
  <c r="M434" i="5" s="1"/>
  <c r="J434" i="5"/>
  <c r="K434" i="5" s="1"/>
  <c r="H434" i="5"/>
  <c r="G434" i="5"/>
  <c r="AB433" i="5"/>
  <c r="AC433" i="5" s="1"/>
  <c r="Z433" i="5"/>
  <c r="AA433" i="5" s="1"/>
  <c r="X433" i="5"/>
  <c r="Y433" i="5" s="1"/>
  <c r="W433" i="5"/>
  <c r="U433" i="5"/>
  <c r="R433" i="5"/>
  <c r="S433" i="5" s="1"/>
  <c r="P433" i="5"/>
  <c r="Q433" i="5" s="1"/>
  <c r="N433" i="5"/>
  <c r="O433" i="5" s="1"/>
  <c r="L433" i="5"/>
  <c r="M433" i="5" s="1"/>
  <c r="J433" i="5"/>
  <c r="K433" i="5" s="1"/>
  <c r="H433" i="5"/>
  <c r="G433" i="5"/>
  <c r="AB432" i="5"/>
  <c r="AC432" i="5" s="1"/>
  <c r="Z432" i="5"/>
  <c r="AA432" i="5" s="1"/>
  <c r="X432" i="5"/>
  <c r="Y432" i="5" s="1"/>
  <c r="W432" i="5"/>
  <c r="U432" i="5"/>
  <c r="R432" i="5"/>
  <c r="S432" i="5" s="1"/>
  <c r="P432" i="5"/>
  <c r="Q432" i="5" s="1"/>
  <c r="N432" i="5"/>
  <c r="O432" i="5" s="1"/>
  <c r="L432" i="5"/>
  <c r="M432" i="5" s="1"/>
  <c r="J432" i="5"/>
  <c r="K432" i="5" s="1"/>
  <c r="H432" i="5"/>
  <c r="G432" i="5"/>
  <c r="AB431" i="5"/>
  <c r="AC431" i="5" s="1"/>
  <c r="Z431" i="5"/>
  <c r="AA431" i="5" s="1"/>
  <c r="X431" i="5"/>
  <c r="Y431" i="5" s="1"/>
  <c r="W431" i="5"/>
  <c r="U431" i="5"/>
  <c r="R431" i="5"/>
  <c r="S431" i="5" s="1"/>
  <c r="P431" i="5"/>
  <c r="Q431" i="5" s="1"/>
  <c r="N431" i="5"/>
  <c r="O431" i="5" s="1"/>
  <c r="L431" i="5"/>
  <c r="M431" i="5" s="1"/>
  <c r="J431" i="5"/>
  <c r="K431" i="5" s="1"/>
  <c r="H431" i="5"/>
  <c r="I431" i="5" s="1"/>
  <c r="G431" i="5"/>
  <c r="AB430" i="5"/>
  <c r="AC430" i="5" s="1"/>
  <c r="Z430" i="5"/>
  <c r="AA430" i="5" s="1"/>
  <c r="X430" i="5"/>
  <c r="Y430" i="5" s="1"/>
  <c r="W430" i="5"/>
  <c r="U430" i="5"/>
  <c r="R430" i="5"/>
  <c r="S430" i="5" s="1"/>
  <c r="P430" i="5"/>
  <c r="Q430" i="5" s="1"/>
  <c r="N430" i="5"/>
  <c r="O430" i="5" s="1"/>
  <c r="L430" i="5"/>
  <c r="M430" i="5" s="1"/>
  <c r="J430" i="5"/>
  <c r="K430" i="5" s="1"/>
  <c r="H430" i="5"/>
  <c r="I430" i="5" s="1"/>
  <c r="G430" i="5"/>
  <c r="AB429" i="5"/>
  <c r="AC429" i="5" s="1"/>
  <c r="Z429" i="5"/>
  <c r="AA429" i="5" s="1"/>
  <c r="X429" i="5"/>
  <c r="Y429" i="5" s="1"/>
  <c r="W429" i="5"/>
  <c r="U429" i="5"/>
  <c r="R429" i="5"/>
  <c r="S429" i="5" s="1"/>
  <c r="P429" i="5"/>
  <c r="Q429" i="5" s="1"/>
  <c r="N429" i="5"/>
  <c r="O429" i="5" s="1"/>
  <c r="L429" i="5"/>
  <c r="M429" i="5" s="1"/>
  <c r="J429" i="5"/>
  <c r="K429" i="5" s="1"/>
  <c r="H429" i="5"/>
  <c r="I429" i="5" s="1"/>
  <c r="G429" i="5"/>
  <c r="AB428" i="5"/>
  <c r="AC428" i="5" s="1"/>
  <c r="Z428" i="5"/>
  <c r="AA428" i="5" s="1"/>
  <c r="X428" i="5"/>
  <c r="Y428" i="5" s="1"/>
  <c r="W428" i="5"/>
  <c r="U428" i="5"/>
  <c r="R428" i="5"/>
  <c r="S428" i="5" s="1"/>
  <c r="P428" i="5"/>
  <c r="Q428" i="5" s="1"/>
  <c r="N428" i="5"/>
  <c r="O428" i="5" s="1"/>
  <c r="L428" i="5"/>
  <c r="M428" i="5" s="1"/>
  <c r="J428" i="5"/>
  <c r="K428" i="5" s="1"/>
  <c r="H428" i="5"/>
  <c r="G428" i="5"/>
  <c r="AB427" i="5"/>
  <c r="AC427" i="5" s="1"/>
  <c r="Z427" i="5"/>
  <c r="AA427" i="5" s="1"/>
  <c r="X427" i="5"/>
  <c r="Y427" i="5" s="1"/>
  <c r="W427" i="5"/>
  <c r="U427" i="5"/>
  <c r="R427" i="5"/>
  <c r="S427" i="5" s="1"/>
  <c r="P427" i="5"/>
  <c r="Q427" i="5" s="1"/>
  <c r="N427" i="5"/>
  <c r="O427" i="5" s="1"/>
  <c r="L427" i="5"/>
  <c r="M427" i="5" s="1"/>
  <c r="J427" i="5"/>
  <c r="K427" i="5" s="1"/>
  <c r="H427" i="5"/>
  <c r="G427" i="5"/>
  <c r="AB426" i="5"/>
  <c r="AC426" i="5" s="1"/>
  <c r="Z426" i="5"/>
  <c r="AA426" i="5" s="1"/>
  <c r="X426" i="5"/>
  <c r="Y426" i="5" s="1"/>
  <c r="W426" i="5"/>
  <c r="U426" i="5"/>
  <c r="R426" i="5"/>
  <c r="S426" i="5" s="1"/>
  <c r="P426" i="5"/>
  <c r="Q426" i="5" s="1"/>
  <c r="N426" i="5"/>
  <c r="O426" i="5" s="1"/>
  <c r="L426" i="5"/>
  <c r="M426" i="5" s="1"/>
  <c r="J426" i="5"/>
  <c r="K426" i="5" s="1"/>
  <c r="H426" i="5"/>
  <c r="G426" i="5"/>
  <c r="AB425" i="5"/>
  <c r="AC425" i="5" s="1"/>
  <c r="Z425" i="5"/>
  <c r="AA425" i="5" s="1"/>
  <c r="X425" i="5"/>
  <c r="Y425" i="5" s="1"/>
  <c r="W425" i="5"/>
  <c r="U425" i="5"/>
  <c r="R425" i="5"/>
  <c r="S425" i="5" s="1"/>
  <c r="P425" i="5"/>
  <c r="Q425" i="5" s="1"/>
  <c r="N425" i="5"/>
  <c r="O425" i="5" s="1"/>
  <c r="L425" i="5"/>
  <c r="M425" i="5" s="1"/>
  <c r="J425" i="5"/>
  <c r="K425" i="5" s="1"/>
  <c r="H425" i="5"/>
  <c r="I425" i="5" s="1"/>
  <c r="G425" i="5"/>
  <c r="AB424" i="5"/>
  <c r="AC424" i="5" s="1"/>
  <c r="Z424" i="5"/>
  <c r="AA424" i="5" s="1"/>
  <c r="X424" i="5"/>
  <c r="Y424" i="5" s="1"/>
  <c r="W424" i="5"/>
  <c r="U424" i="5"/>
  <c r="R424" i="5"/>
  <c r="S424" i="5" s="1"/>
  <c r="P424" i="5"/>
  <c r="Q424" i="5" s="1"/>
  <c r="N424" i="5"/>
  <c r="O424" i="5" s="1"/>
  <c r="L424" i="5"/>
  <c r="M424" i="5" s="1"/>
  <c r="J424" i="5"/>
  <c r="H424" i="5"/>
  <c r="I424" i="5" s="1"/>
  <c r="G424" i="5"/>
  <c r="AB423" i="5"/>
  <c r="AC423" i="5" s="1"/>
  <c r="Z423" i="5"/>
  <c r="AA423" i="5" s="1"/>
  <c r="X423" i="5"/>
  <c r="Y423" i="5" s="1"/>
  <c r="W423" i="5"/>
  <c r="U423" i="5"/>
  <c r="R423" i="5"/>
  <c r="S423" i="5" s="1"/>
  <c r="P423" i="5"/>
  <c r="Q423" i="5" s="1"/>
  <c r="N423" i="5"/>
  <c r="O423" i="5" s="1"/>
  <c r="L423" i="5"/>
  <c r="M423" i="5" s="1"/>
  <c r="J423" i="5"/>
  <c r="K423" i="5" s="1"/>
  <c r="H423" i="5"/>
  <c r="G423" i="5"/>
  <c r="AB422" i="5"/>
  <c r="AC422" i="5" s="1"/>
  <c r="Z422" i="5"/>
  <c r="AA422" i="5" s="1"/>
  <c r="X422" i="5"/>
  <c r="Y422" i="5" s="1"/>
  <c r="W422" i="5"/>
  <c r="U422" i="5"/>
  <c r="R422" i="5"/>
  <c r="S422" i="5" s="1"/>
  <c r="P422" i="5"/>
  <c r="Q422" i="5" s="1"/>
  <c r="N422" i="5"/>
  <c r="O422" i="5" s="1"/>
  <c r="L422" i="5"/>
  <c r="M422" i="5" s="1"/>
  <c r="J422" i="5"/>
  <c r="K422" i="5" s="1"/>
  <c r="H422" i="5"/>
  <c r="I422" i="5" s="1"/>
  <c r="G422" i="5"/>
  <c r="AB421" i="5"/>
  <c r="AC421" i="5" s="1"/>
  <c r="Z421" i="5"/>
  <c r="AA421" i="5" s="1"/>
  <c r="X421" i="5"/>
  <c r="Y421" i="5" s="1"/>
  <c r="W421" i="5"/>
  <c r="U421" i="5"/>
  <c r="R421" i="5"/>
  <c r="S421" i="5" s="1"/>
  <c r="P421" i="5"/>
  <c r="Q421" i="5" s="1"/>
  <c r="N421" i="5"/>
  <c r="O421" i="5" s="1"/>
  <c r="L421" i="5"/>
  <c r="M421" i="5" s="1"/>
  <c r="J421" i="5"/>
  <c r="K421" i="5" s="1"/>
  <c r="H421" i="5"/>
  <c r="I421" i="5" s="1"/>
  <c r="G421" i="5"/>
  <c r="AB420" i="5"/>
  <c r="AC420" i="5" s="1"/>
  <c r="Z420" i="5"/>
  <c r="AA420" i="5" s="1"/>
  <c r="X420" i="5"/>
  <c r="Y420" i="5" s="1"/>
  <c r="W420" i="5"/>
  <c r="U420" i="5"/>
  <c r="R420" i="5"/>
  <c r="S420" i="5" s="1"/>
  <c r="P420" i="5"/>
  <c r="Q420" i="5" s="1"/>
  <c r="N420" i="5"/>
  <c r="O420" i="5" s="1"/>
  <c r="L420" i="5"/>
  <c r="M420" i="5" s="1"/>
  <c r="J420" i="5"/>
  <c r="K420" i="5" s="1"/>
  <c r="H420" i="5"/>
  <c r="G420" i="5"/>
  <c r="AB419" i="5"/>
  <c r="AC419" i="5" s="1"/>
  <c r="Z419" i="5"/>
  <c r="AA419" i="5" s="1"/>
  <c r="X419" i="5"/>
  <c r="Y419" i="5" s="1"/>
  <c r="W419" i="5"/>
  <c r="U419" i="5"/>
  <c r="R419" i="5"/>
  <c r="S419" i="5" s="1"/>
  <c r="P419" i="5"/>
  <c r="Q419" i="5" s="1"/>
  <c r="N419" i="5"/>
  <c r="O419" i="5" s="1"/>
  <c r="L419" i="5"/>
  <c r="M419" i="5" s="1"/>
  <c r="J419" i="5"/>
  <c r="K419" i="5" s="1"/>
  <c r="H419" i="5"/>
  <c r="G419" i="5"/>
  <c r="AB418" i="5"/>
  <c r="AC418" i="5" s="1"/>
  <c r="Z418" i="5"/>
  <c r="AA418" i="5" s="1"/>
  <c r="X418" i="5"/>
  <c r="Y418" i="5" s="1"/>
  <c r="W418" i="5"/>
  <c r="U418" i="5"/>
  <c r="R418" i="5"/>
  <c r="S418" i="5" s="1"/>
  <c r="P418" i="5"/>
  <c r="Q418" i="5" s="1"/>
  <c r="N418" i="5"/>
  <c r="O418" i="5" s="1"/>
  <c r="L418" i="5"/>
  <c r="M418" i="5" s="1"/>
  <c r="J418" i="5"/>
  <c r="K418" i="5" s="1"/>
  <c r="H418" i="5"/>
  <c r="G418" i="5"/>
  <c r="AB416" i="5"/>
  <c r="AC416" i="5" s="1"/>
  <c r="Z416" i="5"/>
  <c r="AA416" i="5" s="1"/>
  <c r="X416" i="5"/>
  <c r="Y416" i="5" s="1"/>
  <c r="V416" i="5"/>
  <c r="W416" i="5" s="1"/>
  <c r="T416" i="5"/>
  <c r="U416" i="5" s="1"/>
  <c r="R416" i="5"/>
  <c r="S416" i="5" s="1"/>
  <c r="P416" i="5"/>
  <c r="Q416" i="5" s="1"/>
  <c r="N416" i="5"/>
  <c r="O416" i="5" s="1"/>
  <c r="M416" i="5"/>
  <c r="J416" i="5"/>
  <c r="K416" i="5" s="1"/>
  <c r="H416" i="5"/>
  <c r="I416" i="5" s="1"/>
  <c r="G416" i="5"/>
  <c r="AB415" i="5"/>
  <c r="AC415" i="5" s="1"/>
  <c r="Z415" i="5"/>
  <c r="AA415" i="5" s="1"/>
  <c r="X415" i="5"/>
  <c r="Y415" i="5" s="1"/>
  <c r="V415" i="5"/>
  <c r="W415" i="5" s="1"/>
  <c r="T415" i="5"/>
  <c r="U415" i="5" s="1"/>
  <c r="R415" i="5"/>
  <c r="S415" i="5" s="1"/>
  <c r="P415" i="5"/>
  <c r="Q415" i="5" s="1"/>
  <c r="N415" i="5"/>
  <c r="O415" i="5" s="1"/>
  <c r="M415" i="5"/>
  <c r="J415" i="5"/>
  <c r="K415" i="5" s="1"/>
  <c r="H415" i="5"/>
  <c r="G415" i="5"/>
  <c r="AB414" i="5"/>
  <c r="AC414" i="5" s="1"/>
  <c r="Z414" i="5"/>
  <c r="AA414" i="5" s="1"/>
  <c r="X414" i="5"/>
  <c r="Y414" i="5" s="1"/>
  <c r="V414" i="5"/>
  <c r="W414" i="5" s="1"/>
  <c r="T414" i="5"/>
  <c r="U414" i="5" s="1"/>
  <c r="R414" i="5"/>
  <c r="S414" i="5" s="1"/>
  <c r="P414" i="5"/>
  <c r="Q414" i="5" s="1"/>
  <c r="N414" i="5"/>
  <c r="O414" i="5" s="1"/>
  <c r="M414" i="5"/>
  <c r="J414" i="5"/>
  <c r="K414" i="5" s="1"/>
  <c r="H414" i="5"/>
  <c r="G414" i="5"/>
  <c r="AB413" i="5"/>
  <c r="AC413" i="5" s="1"/>
  <c r="Z413" i="5"/>
  <c r="AA413" i="5" s="1"/>
  <c r="X413" i="5"/>
  <c r="Y413" i="5" s="1"/>
  <c r="V413" i="5"/>
  <c r="W413" i="5" s="1"/>
  <c r="T413" i="5"/>
  <c r="U413" i="5" s="1"/>
  <c r="R413" i="5"/>
  <c r="S413" i="5" s="1"/>
  <c r="P413" i="5"/>
  <c r="Q413" i="5" s="1"/>
  <c r="N413" i="5"/>
  <c r="O413" i="5" s="1"/>
  <c r="M413" i="5"/>
  <c r="J413" i="5"/>
  <c r="K413" i="5" s="1"/>
  <c r="H413" i="5"/>
  <c r="G413" i="5"/>
  <c r="AB412" i="5"/>
  <c r="AC412" i="5" s="1"/>
  <c r="Z412" i="5"/>
  <c r="AA412" i="5" s="1"/>
  <c r="X412" i="5"/>
  <c r="Y412" i="5" s="1"/>
  <c r="V412" i="5"/>
  <c r="W412" i="5" s="1"/>
  <c r="T412" i="5"/>
  <c r="U412" i="5" s="1"/>
  <c r="R412" i="5"/>
  <c r="S412" i="5" s="1"/>
  <c r="P412" i="5"/>
  <c r="Q412" i="5" s="1"/>
  <c r="N412" i="5"/>
  <c r="O412" i="5" s="1"/>
  <c r="L412" i="5"/>
  <c r="M412" i="5" s="1"/>
  <c r="J412" i="5"/>
  <c r="I412" i="5"/>
  <c r="G412" i="5"/>
  <c r="AB411" i="5"/>
  <c r="AC411" i="5" s="1"/>
  <c r="Z411" i="5"/>
  <c r="AA411" i="5" s="1"/>
  <c r="X411" i="5"/>
  <c r="Y411" i="5" s="1"/>
  <c r="V411" i="5"/>
  <c r="W411" i="5" s="1"/>
  <c r="T411" i="5"/>
  <c r="U411" i="5" s="1"/>
  <c r="R411" i="5"/>
  <c r="S411" i="5" s="1"/>
  <c r="P411" i="5"/>
  <c r="Q411" i="5" s="1"/>
  <c r="N411" i="5"/>
  <c r="O411" i="5" s="1"/>
  <c r="L411" i="5"/>
  <c r="J411" i="5"/>
  <c r="K411" i="5" s="1"/>
  <c r="I411" i="5"/>
  <c r="G411" i="5"/>
  <c r="AB410" i="5"/>
  <c r="AC410" i="5" s="1"/>
  <c r="Z410" i="5"/>
  <c r="AA410" i="5" s="1"/>
  <c r="X410" i="5"/>
  <c r="Y410" i="5" s="1"/>
  <c r="V410" i="5"/>
  <c r="W410" i="5" s="1"/>
  <c r="T410" i="5"/>
  <c r="U410" i="5" s="1"/>
  <c r="R410" i="5"/>
  <c r="S410" i="5" s="1"/>
  <c r="P410" i="5"/>
  <c r="Q410" i="5" s="1"/>
  <c r="N410" i="5"/>
  <c r="O410" i="5" s="1"/>
  <c r="L410" i="5"/>
  <c r="M410" i="5" s="1"/>
  <c r="J410" i="5"/>
  <c r="K410" i="5" s="1"/>
  <c r="I410" i="5"/>
  <c r="G410" i="5"/>
  <c r="AB409" i="5"/>
  <c r="AC409" i="5" s="1"/>
  <c r="Z409" i="5"/>
  <c r="AA409" i="5" s="1"/>
  <c r="X409" i="5"/>
  <c r="Y409" i="5" s="1"/>
  <c r="V409" i="5"/>
  <c r="W409" i="5" s="1"/>
  <c r="T409" i="5"/>
  <c r="U409" i="5" s="1"/>
  <c r="R409" i="5"/>
  <c r="S409" i="5" s="1"/>
  <c r="P409" i="5"/>
  <c r="Q409" i="5" s="1"/>
  <c r="N409" i="5"/>
  <c r="O409" i="5" s="1"/>
  <c r="L409" i="5"/>
  <c r="M409" i="5" s="1"/>
  <c r="J409" i="5"/>
  <c r="K409" i="5" s="1"/>
  <c r="I409" i="5"/>
  <c r="G409" i="5"/>
  <c r="AB408" i="5"/>
  <c r="AC408" i="5" s="1"/>
  <c r="Z408" i="5"/>
  <c r="AA408" i="5" s="1"/>
  <c r="X408" i="5"/>
  <c r="Y408" i="5" s="1"/>
  <c r="V408" i="5"/>
  <c r="W408" i="5" s="1"/>
  <c r="T408" i="5"/>
  <c r="U408" i="5" s="1"/>
  <c r="R408" i="5"/>
  <c r="S408" i="5" s="1"/>
  <c r="P408" i="5"/>
  <c r="Q408" i="5" s="1"/>
  <c r="N408" i="5"/>
  <c r="O408" i="5" s="1"/>
  <c r="L408" i="5"/>
  <c r="M408" i="5" s="1"/>
  <c r="J408" i="5"/>
  <c r="K408" i="5" s="1"/>
  <c r="I408" i="5"/>
  <c r="G408" i="5"/>
  <c r="AB407" i="5"/>
  <c r="AC407" i="5" s="1"/>
  <c r="Z407" i="5"/>
  <c r="AA407" i="5" s="1"/>
  <c r="X407" i="5"/>
  <c r="Y407" i="5" s="1"/>
  <c r="V407" i="5"/>
  <c r="W407" i="5" s="1"/>
  <c r="T407" i="5"/>
  <c r="U407" i="5" s="1"/>
  <c r="R407" i="5"/>
  <c r="S407" i="5" s="1"/>
  <c r="P407" i="5"/>
  <c r="Q407" i="5" s="1"/>
  <c r="N407" i="5"/>
  <c r="O407" i="5" s="1"/>
  <c r="M407" i="5"/>
  <c r="J407" i="5"/>
  <c r="K407" i="5" s="1"/>
  <c r="H407" i="5"/>
  <c r="I407" i="5" s="1"/>
  <c r="G407" i="5"/>
  <c r="AB406" i="5"/>
  <c r="AC406" i="5" s="1"/>
  <c r="Z406" i="5"/>
  <c r="AA406" i="5" s="1"/>
  <c r="X406" i="5"/>
  <c r="Y406" i="5" s="1"/>
  <c r="V406" i="5"/>
  <c r="W406" i="5" s="1"/>
  <c r="T406" i="5"/>
  <c r="U406" i="5" s="1"/>
  <c r="R406" i="5"/>
  <c r="S406" i="5" s="1"/>
  <c r="P406" i="5"/>
  <c r="Q406" i="5" s="1"/>
  <c r="N406" i="5"/>
  <c r="O406" i="5" s="1"/>
  <c r="M406" i="5"/>
  <c r="J406" i="5"/>
  <c r="H406" i="5"/>
  <c r="I406" i="5" s="1"/>
  <c r="G406" i="5"/>
  <c r="AB405" i="5"/>
  <c r="AC405" i="5" s="1"/>
  <c r="Z405" i="5"/>
  <c r="AA405" i="5" s="1"/>
  <c r="X405" i="5"/>
  <c r="Y405" i="5" s="1"/>
  <c r="V405" i="5"/>
  <c r="W405" i="5" s="1"/>
  <c r="T405" i="5"/>
  <c r="U405" i="5" s="1"/>
  <c r="R405" i="5"/>
  <c r="S405" i="5" s="1"/>
  <c r="P405" i="5"/>
  <c r="Q405" i="5" s="1"/>
  <c r="N405" i="5"/>
  <c r="O405" i="5" s="1"/>
  <c r="M405" i="5"/>
  <c r="J405" i="5"/>
  <c r="K405" i="5" s="1"/>
  <c r="H405" i="5"/>
  <c r="G405" i="5"/>
  <c r="AB404" i="5"/>
  <c r="AC404" i="5" s="1"/>
  <c r="Z404" i="5"/>
  <c r="AA404" i="5" s="1"/>
  <c r="X404" i="5"/>
  <c r="Y404" i="5" s="1"/>
  <c r="V404" i="5"/>
  <c r="W404" i="5" s="1"/>
  <c r="T404" i="5"/>
  <c r="U404" i="5" s="1"/>
  <c r="R404" i="5"/>
  <c r="S404" i="5" s="1"/>
  <c r="P404" i="5"/>
  <c r="Q404" i="5" s="1"/>
  <c r="N404" i="5"/>
  <c r="O404" i="5" s="1"/>
  <c r="M404" i="5"/>
  <c r="J404" i="5"/>
  <c r="K404" i="5" s="1"/>
  <c r="H404" i="5"/>
  <c r="I404" i="5" s="1"/>
  <c r="G404" i="5"/>
  <c r="AB403" i="5"/>
  <c r="AC403" i="5" s="1"/>
  <c r="Z403" i="5"/>
  <c r="AA403" i="5" s="1"/>
  <c r="X403" i="5"/>
  <c r="Y403" i="5" s="1"/>
  <c r="V403" i="5"/>
  <c r="W403" i="5" s="1"/>
  <c r="T403" i="5"/>
  <c r="U403" i="5" s="1"/>
  <c r="R403" i="5"/>
  <c r="S403" i="5" s="1"/>
  <c r="P403" i="5"/>
  <c r="Q403" i="5" s="1"/>
  <c r="N403" i="5"/>
  <c r="O403" i="5" s="1"/>
  <c r="M403" i="5"/>
  <c r="J403" i="5"/>
  <c r="K403" i="5" s="1"/>
  <c r="H403" i="5"/>
  <c r="I403" i="5" s="1"/>
  <c r="G403" i="5"/>
  <c r="AB402" i="5"/>
  <c r="AC402" i="5" s="1"/>
  <c r="Z402" i="5"/>
  <c r="AA402" i="5" s="1"/>
  <c r="X402" i="5"/>
  <c r="Y402" i="5" s="1"/>
  <c r="V402" i="5"/>
  <c r="W402" i="5" s="1"/>
  <c r="T402" i="5"/>
  <c r="U402" i="5" s="1"/>
  <c r="R402" i="5"/>
  <c r="S402" i="5" s="1"/>
  <c r="P402" i="5"/>
  <c r="Q402" i="5" s="1"/>
  <c r="N402" i="5"/>
  <c r="O402" i="5" s="1"/>
  <c r="L402" i="5"/>
  <c r="M402" i="5" s="1"/>
  <c r="K402" i="5"/>
  <c r="H402" i="5"/>
  <c r="G402" i="5"/>
  <c r="AB401" i="5"/>
  <c r="AC401" i="5" s="1"/>
  <c r="Z401" i="5"/>
  <c r="AA401" i="5" s="1"/>
  <c r="X401" i="5"/>
  <c r="Y401" i="5" s="1"/>
  <c r="V401" i="5"/>
  <c r="W401" i="5" s="1"/>
  <c r="T401" i="5"/>
  <c r="U401" i="5" s="1"/>
  <c r="R401" i="5"/>
  <c r="S401" i="5" s="1"/>
  <c r="P401" i="5"/>
  <c r="Q401" i="5" s="1"/>
  <c r="N401" i="5"/>
  <c r="O401" i="5" s="1"/>
  <c r="L401" i="5"/>
  <c r="M401" i="5" s="1"/>
  <c r="K401" i="5"/>
  <c r="H401" i="5"/>
  <c r="G401" i="5"/>
  <c r="AB400" i="5"/>
  <c r="AC400" i="5" s="1"/>
  <c r="Z400" i="5"/>
  <c r="AA400" i="5" s="1"/>
  <c r="X400" i="5"/>
  <c r="Y400" i="5" s="1"/>
  <c r="V400" i="5"/>
  <c r="W400" i="5" s="1"/>
  <c r="T400" i="5"/>
  <c r="U400" i="5" s="1"/>
  <c r="R400" i="5"/>
  <c r="S400" i="5" s="1"/>
  <c r="P400" i="5"/>
  <c r="Q400" i="5" s="1"/>
  <c r="N400" i="5"/>
  <c r="O400" i="5" s="1"/>
  <c r="L400" i="5"/>
  <c r="K400" i="5"/>
  <c r="H400" i="5"/>
  <c r="I400" i="5" s="1"/>
  <c r="G400" i="5"/>
  <c r="AB399" i="5"/>
  <c r="AC399" i="5" s="1"/>
  <c r="Z399" i="5"/>
  <c r="AA399" i="5" s="1"/>
  <c r="X399" i="5"/>
  <c r="Y399" i="5" s="1"/>
  <c r="V399" i="5"/>
  <c r="W399" i="5" s="1"/>
  <c r="T399" i="5"/>
  <c r="U399" i="5" s="1"/>
  <c r="R399" i="5"/>
  <c r="S399" i="5" s="1"/>
  <c r="P399" i="5"/>
  <c r="Q399" i="5" s="1"/>
  <c r="N399" i="5"/>
  <c r="O399" i="5" s="1"/>
  <c r="L399" i="5"/>
  <c r="M399" i="5" s="1"/>
  <c r="K399" i="5"/>
  <c r="H399" i="5"/>
  <c r="I399" i="5" s="1"/>
  <c r="G399" i="5"/>
  <c r="AB398" i="5"/>
  <c r="AC398" i="5" s="1"/>
  <c r="Z398" i="5"/>
  <c r="AA398" i="5" s="1"/>
  <c r="X398" i="5"/>
  <c r="Y398" i="5" s="1"/>
  <c r="V398" i="5"/>
  <c r="W398" i="5" s="1"/>
  <c r="T398" i="5"/>
  <c r="U398" i="5" s="1"/>
  <c r="R398" i="5"/>
  <c r="S398" i="5" s="1"/>
  <c r="P398" i="5"/>
  <c r="Q398" i="5" s="1"/>
  <c r="N398" i="5"/>
  <c r="O398" i="5" s="1"/>
  <c r="L398" i="5"/>
  <c r="K398" i="5"/>
  <c r="H398" i="5"/>
  <c r="I398" i="5" s="1"/>
  <c r="G398" i="5"/>
  <c r="AB397" i="5"/>
  <c r="AC397" i="5" s="1"/>
  <c r="Z397" i="5"/>
  <c r="AA397" i="5" s="1"/>
  <c r="X397" i="5"/>
  <c r="Y397" i="5" s="1"/>
  <c r="V397" i="5"/>
  <c r="W397" i="5" s="1"/>
  <c r="T397" i="5"/>
  <c r="U397" i="5" s="1"/>
  <c r="R397" i="5"/>
  <c r="S397" i="5" s="1"/>
  <c r="P397" i="5"/>
  <c r="Q397" i="5" s="1"/>
  <c r="N397" i="5"/>
  <c r="O397" i="5" s="1"/>
  <c r="L397" i="5"/>
  <c r="M397" i="5" s="1"/>
  <c r="K397" i="5"/>
  <c r="H397" i="5"/>
  <c r="I397" i="5" s="1"/>
  <c r="G397" i="5"/>
  <c r="AB396" i="5"/>
  <c r="AC396" i="5" s="1"/>
  <c r="Z396" i="5"/>
  <c r="AA396" i="5" s="1"/>
  <c r="X396" i="5"/>
  <c r="Y396" i="5" s="1"/>
  <c r="V396" i="5"/>
  <c r="W396" i="5" s="1"/>
  <c r="T396" i="5"/>
  <c r="U396" i="5" s="1"/>
  <c r="R396" i="5"/>
  <c r="S396" i="5" s="1"/>
  <c r="P396" i="5"/>
  <c r="Q396" i="5" s="1"/>
  <c r="N396" i="5"/>
  <c r="O396" i="5" s="1"/>
  <c r="L396" i="5"/>
  <c r="M396" i="5" s="1"/>
  <c r="K396" i="5"/>
  <c r="H396" i="5"/>
  <c r="I396" i="5" s="1"/>
  <c r="G396" i="5"/>
  <c r="AB395" i="5"/>
  <c r="AC395" i="5" s="1"/>
  <c r="Z395" i="5"/>
  <c r="AA395" i="5" s="1"/>
  <c r="X395" i="5"/>
  <c r="Y395" i="5" s="1"/>
  <c r="V395" i="5"/>
  <c r="W395" i="5" s="1"/>
  <c r="T395" i="5"/>
  <c r="U395" i="5" s="1"/>
  <c r="R395" i="5"/>
  <c r="S395" i="5" s="1"/>
  <c r="P395" i="5"/>
  <c r="Q395" i="5" s="1"/>
  <c r="N395" i="5"/>
  <c r="O395" i="5" s="1"/>
  <c r="L395" i="5"/>
  <c r="M395" i="5" s="1"/>
  <c r="K395" i="5"/>
  <c r="H395" i="5"/>
  <c r="I395" i="5" s="1"/>
  <c r="G395" i="5"/>
  <c r="AB394" i="5"/>
  <c r="Z394" i="5"/>
  <c r="AA394" i="5" s="1"/>
  <c r="X394" i="5"/>
  <c r="Y394" i="5" s="1"/>
  <c r="V394" i="5"/>
  <c r="W394" i="5" s="1"/>
  <c r="T394" i="5"/>
  <c r="U394" i="5" s="1"/>
  <c r="R394" i="5"/>
  <c r="S394" i="5" s="1"/>
  <c r="P394" i="5"/>
  <c r="Q394" i="5" s="1"/>
  <c r="N394" i="5"/>
  <c r="O394" i="5" s="1"/>
  <c r="M394" i="5"/>
  <c r="L394" i="5"/>
  <c r="J394" i="5"/>
  <c r="K394" i="5" s="1"/>
  <c r="I394" i="5"/>
  <c r="G394" i="5"/>
  <c r="AB393" i="5"/>
  <c r="AC393" i="5" s="1"/>
  <c r="Z393" i="5"/>
  <c r="X393" i="5"/>
  <c r="Y393" i="5" s="1"/>
  <c r="V393" i="5"/>
  <c r="W393" i="5" s="1"/>
  <c r="T393" i="5"/>
  <c r="U393" i="5" s="1"/>
  <c r="R393" i="5"/>
  <c r="S393" i="5" s="1"/>
  <c r="P393" i="5"/>
  <c r="Q393" i="5" s="1"/>
  <c r="N393" i="5"/>
  <c r="O393" i="5" s="1"/>
  <c r="L393" i="5"/>
  <c r="M393" i="5" s="1"/>
  <c r="J393" i="5"/>
  <c r="K393" i="5" s="1"/>
  <c r="I393" i="5"/>
  <c r="G393" i="5"/>
  <c r="AB392" i="5"/>
  <c r="AC392" i="5" s="1"/>
  <c r="Z392" i="5"/>
  <c r="AA392" i="5" s="1"/>
  <c r="X392" i="5"/>
  <c r="Y392" i="5" s="1"/>
  <c r="V392" i="5"/>
  <c r="W392" i="5" s="1"/>
  <c r="T392" i="5"/>
  <c r="U392" i="5" s="1"/>
  <c r="R392" i="5"/>
  <c r="S392" i="5" s="1"/>
  <c r="P392" i="5"/>
  <c r="Q392" i="5" s="1"/>
  <c r="N392" i="5"/>
  <c r="O392" i="5" s="1"/>
  <c r="L392" i="5"/>
  <c r="M392" i="5" s="1"/>
  <c r="J392" i="5"/>
  <c r="I392" i="5"/>
  <c r="G392" i="5"/>
  <c r="AB391" i="5"/>
  <c r="AC391" i="5" s="1"/>
  <c r="Z391" i="5"/>
  <c r="AA391" i="5" s="1"/>
  <c r="X391" i="5"/>
  <c r="Y391" i="5" s="1"/>
  <c r="V391" i="5"/>
  <c r="W391" i="5" s="1"/>
  <c r="T391" i="5"/>
  <c r="U391" i="5" s="1"/>
  <c r="R391" i="5"/>
  <c r="S391" i="5" s="1"/>
  <c r="P391" i="5"/>
  <c r="Q391" i="5" s="1"/>
  <c r="N391" i="5"/>
  <c r="O391" i="5" s="1"/>
  <c r="L391" i="5"/>
  <c r="M391" i="5" s="1"/>
  <c r="J391" i="5"/>
  <c r="I391" i="5"/>
  <c r="G391" i="5"/>
  <c r="AB390" i="5"/>
  <c r="AC390" i="5" s="1"/>
  <c r="Z390" i="5"/>
  <c r="AA390" i="5" s="1"/>
  <c r="X390" i="5"/>
  <c r="Y390" i="5" s="1"/>
  <c r="V390" i="5"/>
  <c r="W390" i="5" s="1"/>
  <c r="T390" i="5"/>
  <c r="U390" i="5" s="1"/>
  <c r="R390" i="5"/>
  <c r="S390" i="5" s="1"/>
  <c r="P390" i="5"/>
  <c r="Q390" i="5" s="1"/>
  <c r="N390" i="5"/>
  <c r="O390" i="5" s="1"/>
  <c r="L390" i="5"/>
  <c r="M390" i="5" s="1"/>
  <c r="J390" i="5"/>
  <c r="I390" i="5"/>
  <c r="G390" i="5"/>
  <c r="AB389" i="5"/>
  <c r="AC389" i="5" s="1"/>
  <c r="Z389" i="5"/>
  <c r="AA389" i="5" s="1"/>
  <c r="X389" i="5"/>
  <c r="Y389" i="5" s="1"/>
  <c r="V389" i="5"/>
  <c r="W389" i="5" s="1"/>
  <c r="T389" i="5"/>
  <c r="U389" i="5" s="1"/>
  <c r="R389" i="5"/>
  <c r="S389" i="5" s="1"/>
  <c r="P389" i="5"/>
  <c r="Q389" i="5" s="1"/>
  <c r="N389" i="5"/>
  <c r="O389" i="5" s="1"/>
  <c r="L389" i="5"/>
  <c r="M389" i="5" s="1"/>
  <c r="J389" i="5"/>
  <c r="I389" i="5"/>
  <c r="G389" i="5"/>
  <c r="AB388" i="5"/>
  <c r="AC388" i="5" s="1"/>
  <c r="Z388" i="5"/>
  <c r="AA388" i="5" s="1"/>
  <c r="X388" i="5"/>
  <c r="Y388" i="5" s="1"/>
  <c r="V388" i="5"/>
  <c r="W388" i="5" s="1"/>
  <c r="T388" i="5"/>
  <c r="U388" i="5" s="1"/>
  <c r="R388" i="5"/>
  <c r="S388" i="5" s="1"/>
  <c r="P388" i="5"/>
  <c r="Q388" i="5" s="1"/>
  <c r="N388" i="5"/>
  <c r="O388" i="5" s="1"/>
  <c r="L388" i="5"/>
  <c r="M388" i="5" s="1"/>
  <c r="J388" i="5"/>
  <c r="K388" i="5" s="1"/>
  <c r="I388" i="5"/>
  <c r="G388" i="5"/>
  <c r="AB387" i="5"/>
  <c r="AC387" i="5" s="1"/>
  <c r="Z387" i="5"/>
  <c r="AA387" i="5" s="1"/>
  <c r="X387" i="5"/>
  <c r="Y387" i="5" s="1"/>
  <c r="V387" i="5"/>
  <c r="W387" i="5" s="1"/>
  <c r="T387" i="5"/>
  <c r="U387" i="5" s="1"/>
  <c r="R387" i="5"/>
  <c r="S387" i="5" s="1"/>
  <c r="P387" i="5"/>
  <c r="Q387" i="5" s="1"/>
  <c r="N387" i="5"/>
  <c r="O387" i="5" s="1"/>
  <c r="L387" i="5"/>
  <c r="M387" i="5" s="1"/>
  <c r="J387" i="5"/>
  <c r="K387" i="5" s="1"/>
  <c r="I387" i="5"/>
  <c r="G387" i="5"/>
  <c r="AB386" i="5"/>
  <c r="AC386" i="5" s="1"/>
  <c r="Z386" i="5"/>
  <c r="AA386" i="5" s="1"/>
  <c r="X386" i="5"/>
  <c r="Y386" i="5" s="1"/>
  <c r="V386" i="5"/>
  <c r="W386" i="5" s="1"/>
  <c r="T386" i="5"/>
  <c r="U386" i="5" s="1"/>
  <c r="R386" i="5"/>
  <c r="S386" i="5" s="1"/>
  <c r="P386" i="5"/>
  <c r="Q386" i="5" s="1"/>
  <c r="N386" i="5"/>
  <c r="O386" i="5" s="1"/>
  <c r="L386" i="5"/>
  <c r="M386" i="5" s="1"/>
  <c r="J386" i="5"/>
  <c r="I386" i="5"/>
  <c r="G386" i="5"/>
  <c r="AB385" i="5"/>
  <c r="AC385" i="5" s="1"/>
  <c r="Z385" i="5"/>
  <c r="AA385" i="5" s="1"/>
  <c r="X385" i="5"/>
  <c r="Y385" i="5" s="1"/>
  <c r="V385" i="5"/>
  <c r="W385" i="5" s="1"/>
  <c r="T385" i="5"/>
  <c r="U385" i="5" s="1"/>
  <c r="R385" i="5"/>
  <c r="S385" i="5" s="1"/>
  <c r="P385" i="5"/>
  <c r="Q385" i="5" s="1"/>
  <c r="N385" i="5"/>
  <c r="O385" i="5" s="1"/>
  <c r="L385" i="5"/>
  <c r="M385" i="5" s="1"/>
  <c r="J385" i="5"/>
  <c r="I385" i="5"/>
  <c r="G385" i="5"/>
  <c r="AB383" i="5"/>
  <c r="AC383" i="5" s="1"/>
  <c r="AA383" i="5"/>
  <c r="X383" i="5"/>
  <c r="Y383" i="5" s="1"/>
  <c r="V383" i="5"/>
  <c r="W383" i="5" s="1"/>
  <c r="T383" i="5"/>
  <c r="U383" i="5" s="1"/>
  <c r="R383" i="5"/>
  <c r="S383" i="5" s="1"/>
  <c r="P383" i="5"/>
  <c r="Q383" i="5" s="1"/>
  <c r="N383" i="5"/>
  <c r="O383" i="5" s="1"/>
  <c r="L383" i="5"/>
  <c r="M383" i="5" s="1"/>
  <c r="J383" i="5"/>
  <c r="K383" i="5" s="1"/>
  <c r="H383" i="5"/>
  <c r="I383" i="5" s="1"/>
  <c r="G383" i="5"/>
  <c r="AB382" i="5"/>
  <c r="AC382" i="5" s="1"/>
  <c r="AA382" i="5"/>
  <c r="X382" i="5"/>
  <c r="Y382" i="5" s="1"/>
  <c r="V382" i="5"/>
  <c r="W382" i="5" s="1"/>
  <c r="T382" i="5"/>
  <c r="U382" i="5" s="1"/>
  <c r="R382" i="5"/>
  <c r="S382" i="5" s="1"/>
  <c r="P382" i="5"/>
  <c r="Q382" i="5" s="1"/>
  <c r="N382" i="5"/>
  <c r="O382" i="5" s="1"/>
  <c r="L382" i="5"/>
  <c r="M382" i="5" s="1"/>
  <c r="J382" i="5"/>
  <c r="K382" i="5" s="1"/>
  <c r="H382" i="5"/>
  <c r="I382" i="5" s="1"/>
  <c r="G382" i="5"/>
  <c r="AB381" i="5"/>
  <c r="AC381" i="5" s="1"/>
  <c r="Z381" i="5"/>
  <c r="AA381" i="5" s="1"/>
  <c r="X381" i="5"/>
  <c r="Y381" i="5" s="1"/>
  <c r="V381" i="5"/>
  <c r="W381" i="5" s="1"/>
  <c r="U381" i="5"/>
  <c r="S381" i="5"/>
  <c r="P381" i="5"/>
  <c r="Q381" i="5" s="1"/>
  <c r="N381" i="5"/>
  <c r="O381" i="5" s="1"/>
  <c r="L381" i="5"/>
  <c r="M381" i="5" s="1"/>
  <c r="J381" i="5"/>
  <c r="K381" i="5" s="1"/>
  <c r="H381" i="5"/>
  <c r="I381" i="5" s="1"/>
  <c r="G381" i="5"/>
  <c r="AB380" i="5"/>
  <c r="AC380" i="5" s="1"/>
  <c r="Z380" i="5"/>
  <c r="AA380" i="5" s="1"/>
  <c r="X380" i="5"/>
  <c r="Y380" i="5" s="1"/>
  <c r="V380" i="5"/>
  <c r="W380" i="5" s="1"/>
  <c r="U380" i="5"/>
  <c r="S380" i="5"/>
  <c r="P380" i="5"/>
  <c r="Q380" i="5" s="1"/>
  <c r="N380" i="5"/>
  <c r="O380" i="5" s="1"/>
  <c r="L380" i="5"/>
  <c r="M380" i="5" s="1"/>
  <c r="J380" i="5"/>
  <c r="K380" i="5" s="1"/>
  <c r="H380" i="5"/>
  <c r="G380" i="5"/>
  <c r="AB379" i="5"/>
  <c r="AC379" i="5" s="1"/>
  <c r="Z379" i="5"/>
  <c r="AA379" i="5" s="1"/>
  <c r="X379" i="5"/>
  <c r="Y379" i="5" s="1"/>
  <c r="V379" i="5"/>
  <c r="W379" i="5" s="1"/>
  <c r="U379" i="5"/>
  <c r="S379" i="5"/>
  <c r="P379" i="5"/>
  <c r="Q379" i="5" s="1"/>
  <c r="N379" i="5"/>
  <c r="O379" i="5" s="1"/>
  <c r="L379" i="5"/>
  <c r="M379" i="5" s="1"/>
  <c r="J379" i="5"/>
  <c r="K379" i="5" s="1"/>
  <c r="H379" i="5"/>
  <c r="G379" i="5"/>
  <c r="AB378" i="5"/>
  <c r="AC378" i="5" s="1"/>
  <c r="Z378" i="5"/>
  <c r="AA378" i="5" s="1"/>
  <c r="X378" i="5"/>
  <c r="Y378" i="5" s="1"/>
  <c r="V378" i="5"/>
  <c r="W378" i="5" s="1"/>
  <c r="U378" i="5"/>
  <c r="S378" i="5"/>
  <c r="P378" i="5"/>
  <c r="Q378" i="5" s="1"/>
  <c r="N378" i="5"/>
  <c r="O378" i="5" s="1"/>
  <c r="L378" i="5"/>
  <c r="J378" i="5"/>
  <c r="K378" i="5" s="1"/>
  <c r="H378" i="5"/>
  <c r="I378" i="5" s="1"/>
  <c r="G378" i="5"/>
  <c r="AB377" i="5"/>
  <c r="AC377" i="5" s="1"/>
  <c r="Z377" i="5"/>
  <c r="AA377" i="5" s="1"/>
  <c r="X377" i="5"/>
  <c r="Y377" i="5" s="1"/>
  <c r="V377" i="5"/>
  <c r="W377" i="5" s="1"/>
  <c r="U377" i="5"/>
  <c r="S377" i="5"/>
  <c r="P377" i="5"/>
  <c r="Q377" i="5" s="1"/>
  <c r="N377" i="5"/>
  <c r="O377" i="5" s="1"/>
  <c r="L377" i="5"/>
  <c r="M377" i="5" s="1"/>
  <c r="J377" i="5"/>
  <c r="K377" i="5" s="1"/>
  <c r="H377" i="5"/>
  <c r="I377" i="5" s="1"/>
  <c r="G377" i="5"/>
  <c r="AB376" i="5"/>
  <c r="AC376" i="5" s="1"/>
  <c r="Z376" i="5"/>
  <c r="AA376" i="5" s="1"/>
  <c r="X376" i="5"/>
  <c r="Y376" i="5" s="1"/>
  <c r="V376" i="5"/>
  <c r="W376" i="5" s="1"/>
  <c r="U376" i="5"/>
  <c r="S376" i="5"/>
  <c r="P376" i="5"/>
  <c r="Q376" i="5" s="1"/>
  <c r="N376" i="5"/>
  <c r="O376" i="5" s="1"/>
  <c r="L376" i="5"/>
  <c r="M376" i="5" s="1"/>
  <c r="J376" i="5"/>
  <c r="K376" i="5" s="1"/>
  <c r="H376" i="5"/>
  <c r="I376" i="5" s="1"/>
  <c r="G376" i="5"/>
  <c r="AB375" i="5"/>
  <c r="AC375" i="5" s="1"/>
  <c r="Z375" i="5"/>
  <c r="AA375" i="5" s="1"/>
  <c r="X375" i="5"/>
  <c r="Y375" i="5" s="1"/>
  <c r="V375" i="5"/>
  <c r="W375" i="5" s="1"/>
  <c r="U375" i="5"/>
  <c r="S375" i="5"/>
  <c r="P375" i="5"/>
  <c r="Q375" i="5" s="1"/>
  <c r="N375" i="5"/>
  <c r="O375" i="5" s="1"/>
  <c r="L375" i="5"/>
  <c r="M375" i="5" s="1"/>
  <c r="J375" i="5"/>
  <c r="K375" i="5" s="1"/>
  <c r="H375" i="5"/>
  <c r="G375" i="5"/>
  <c r="AB374" i="5"/>
  <c r="AC374" i="5" s="1"/>
  <c r="Z374" i="5"/>
  <c r="AA374" i="5" s="1"/>
  <c r="X374" i="5"/>
  <c r="Y374" i="5" s="1"/>
  <c r="V374" i="5"/>
  <c r="W374" i="5" s="1"/>
  <c r="U374" i="5"/>
  <c r="S374" i="5"/>
  <c r="P374" i="5"/>
  <c r="Q374" i="5" s="1"/>
  <c r="N374" i="5"/>
  <c r="O374" i="5" s="1"/>
  <c r="L374" i="5"/>
  <c r="M374" i="5" s="1"/>
  <c r="J374" i="5"/>
  <c r="K374" i="5" s="1"/>
  <c r="H374" i="5"/>
  <c r="G374" i="5"/>
  <c r="AB373" i="5"/>
  <c r="AC373" i="5" s="1"/>
  <c r="Z373" i="5"/>
  <c r="AA373" i="5" s="1"/>
  <c r="X373" i="5"/>
  <c r="Y373" i="5" s="1"/>
  <c r="V373" i="5"/>
  <c r="W373" i="5" s="1"/>
  <c r="U373" i="5"/>
  <c r="S373" i="5"/>
  <c r="P373" i="5"/>
  <c r="Q373" i="5" s="1"/>
  <c r="N373" i="5"/>
  <c r="O373" i="5" s="1"/>
  <c r="L373" i="5"/>
  <c r="M373" i="5" s="1"/>
  <c r="J373" i="5"/>
  <c r="K373" i="5" s="1"/>
  <c r="H373" i="5"/>
  <c r="G373" i="5"/>
  <c r="AB372" i="5"/>
  <c r="AC372" i="5" s="1"/>
  <c r="Z372" i="5"/>
  <c r="AA372" i="5" s="1"/>
  <c r="X372" i="5"/>
  <c r="Y372" i="5" s="1"/>
  <c r="V372" i="5"/>
  <c r="W372" i="5" s="1"/>
  <c r="U372" i="5"/>
  <c r="S372" i="5"/>
  <c r="P372" i="5"/>
  <c r="Q372" i="5" s="1"/>
  <c r="N372" i="5"/>
  <c r="O372" i="5" s="1"/>
  <c r="L372" i="5"/>
  <c r="J372" i="5"/>
  <c r="K372" i="5" s="1"/>
  <c r="H372" i="5"/>
  <c r="I372" i="5" s="1"/>
  <c r="G372" i="5"/>
  <c r="AB371" i="5"/>
  <c r="AC371" i="5" s="1"/>
  <c r="Z371" i="5"/>
  <c r="X371" i="5"/>
  <c r="Y371" i="5" s="1"/>
  <c r="V371" i="5"/>
  <c r="W371" i="5" s="1"/>
  <c r="U371" i="5"/>
  <c r="S371" i="5"/>
  <c r="P371" i="5"/>
  <c r="Q371" i="5" s="1"/>
  <c r="N371" i="5"/>
  <c r="O371" i="5" s="1"/>
  <c r="L371" i="5"/>
  <c r="M371" i="5" s="1"/>
  <c r="J371" i="5"/>
  <c r="K371" i="5" s="1"/>
  <c r="H371" i="5"/>
  <c r="I371" i="5" s="1"/>
  <c r="G371" i="5"/>
  <c r="AB370" i="5"/>
  <c r="AC370" i="5" s="1"/>
  <c r="Z370" i="5"/>
  <c r="AA370" i="5" s="1"/>
  <c r="X370" i="5"/>
  <c r="Y370" i="5" s="1"/>
  <c r="V370" i="5"/>
  <c r="W370" i="5" s="1"/>
  <c r="T370" i="5"/>
  <c r="U370" i="5" s="1"/>
  <c r="R370" i="5"/>
  <c r="S370" i="5" s="1"/>
  <c r="Q370" i="5"/>
  <c r="N370" i="5"/>
  <c r="O370" i="5" s="1"/>
  <c r="L370" i="5"/>
  <c r="M370" i="5" s="1"/>
  <c r="J370" i="5"/>
  <c r="H370" i="5"/>
  <c r="I370" i="5" s="1"/>
  <c r="G370" i="5"/>
  <c r="AC369" i="5"/>
  <c r="AA369" i="5"/>
  <c r="X369" i="5"/>
  <c r="Y369" i="5" s="1"/>
  <c r="V369" i="5"/>
  <c r="W369" i="5" s="1"/>
  <c r="T369" i="5"/>
  <c r="U369" i="5" s="1"/>
  <c r="R369" i="5"/>
  <c r="S369" i="5" s="1"/>
  <c r="P369" i="5"/>
  <c r="Q369" i="5" s="1"/>
  <c r="N369" i="5"/>
  <c r="O369" i="5" s="1"/>
  <c r="L369" i="5"/>
  <c r="M369" i="5" s="1"/>
  <c r="J369" i="5"/>
  <c r="K369" i="5" s="1"/>
  <c r="H369" i="5"/>
  <c r="I369" i="5" s="1"/>
  <c r="G369" i="5"/>
  <c r="AC368" i="5"/>
  <c r="AA368" i="5"/>
  <c r="X368" i="5"/>
  <c r="Y368" i="5" s="1"/>
  <c r="V368" i="5"/>
  <c r="W368" i="5" s="1"/>
  <c r="T368" i="5"/>
  <c r="U368" i="5" s="1"/>
  <c r="R368" i="5"/>
  <c r="S368" i="5" s="1"/>
  <c r="P368" i="5"/>
  <c r="Q368" i="5" s="1"/>
  <c r="N368" i="5"/>
  <c r="O368" i="5" s="1"/>
  <c r="L368" i="5"/>
  <c r="M368" i="5" s="1"/>
  <c r="J368" i="5"/>
  <c r="K368" i="5" s="1"/>
  <c r="H368" i="5"/>
  <c r="I368" i="5" s="1"/>
  <c r="G368" i="5"/>
  <c r="AC367" i="5"/>
  <c r="AA367" i="5"/>
  <c r="X367" i="5"/>
  <c r="Y367" i="5" s="1"/>
  <c r="V367" i="5"/>
  <c r="W367" i="5" s="1"/>
  <c r="T367" i="5"/>
  <c r="U367" i="5" s="1"/>
  <c r="R367" i="5"/>
  <c r="S367" i="5" s="1"/>
  <c r="P367" i="5"/>
  <c r="Q367" i="5" s="1"/>
  <c r="N367" i="5"/>
  <c r="O367" i="5" s="1"/>
  <c r="L367" i="5"/>
  <c r="M367" i="5" s="1"/>
  <c r="J367" i="5"/>
  <c r="H367" i="5"/>
  <c r="I367" i="5" s="1"/>
  <c r="G367" i="5"/>
  <c r="AC366" i="5"/>
  <c r="AA366" i="5"/>
  <c r="X366" i="5"/>
  <c r="Y366" i="5" s="1"/>
  <c r="V366" i="5"/>
  <c r="W366" i="5" s="1"/>
  <c r="T366" i="5"/>
  <c r="U366" i="5" s="1"/>
  <c r="R366" i="5"/>
  <c r="S366" i="5" s="1"/>
  <c r="P366" i="5"/>
  <c r="Q366" i="5" s="1"/>
  <c r="N366" i="5"/>
  <c r="O366" i="5" s="1"/>
  <c r="L366" i="5"/>
  <c r="M366" i="5" s="1"/>
  <c r="J366" i="5"/>
  <c r="K366" i="5" s="1"/>
  <c r="H366" i="5"/>
  <c r="I366" i="5" s="1"/>
  <c r="G366" i="5"/>
  <c r="AB365" i="5"/>
  <c r="AC365" i="5" s="1"/>
  <c r="Z365" i="5"/>
  <c r="AA365" i="5" s="1"/>
  <c r="X365" i="5"/>
  <c r="Y365" i="5" s="1"/>
  <c r="V365" i="5"/>
  <c r="W365" i="5" s="1"/>
  <c r="U365" i="5"/>
  <c r="R365" i="5"/>
  <c r="S365" i="5" s="1"/>
  <c r="P365" i="5"/>
  <c r="Q365" i="5" s="1"/>
  <c r="N365" i="5"/>
  <c r="O365" i="5" s="1"/>
  <c r="L365" i="5"/>
  <c r="M365" i="5" s="1"/>
  <c r="J365" i="5"/>
  <c r="K365" i="5" s="1"/>
  <c r="H365" i="5"/>
  <c r="G365" i="5"/>
  <c r="AB364" i="5"/>
  <c r="AC364" i="5" s="1"/>
  <c r="Z364" i="5"/>
  <c r="AA364" i="5" s="1"/>
  <c r="X364" i="5"/>
  <c r="Y364" i="5" s="1"/>
  <c r="V364" i="5"/>
  <c r="W364" i="5" s="1"/>
  <c r="T364" i="5"/>
  <c r="U364" i="5" s="1"/>
  <c r="R364" i="5"/>
  <c r="S364" i="5" s="1"/>
  <c r="P364" i="5"/>
  <c r="Q364" i="5" s="1"/>
  <c r="N364" i="5"/>
  <c r="O364" i="5" s="1"/>
  <c r="L364" i="5"/>
  <c r="M364" i="5" s="1"/>
  <c r="J364" i="5"/>
  <c r="K364" i="5" s="1"/>
  <c r="I364" i="5"/>
  <c r="G364" i="5"/>
  <c r="AB363" i="5"/>
  <c r="AC363" i="5" s="1"/>
  <c r="Z363" i="5"/>
  <c r="AA363" i="5" s="1"/>
  <c r="X363" i="5"/>
  <c r="Y363" i="5" s="1"/>
  <c r="V363" i="5"/>
  <c r="W363" i="5" s="1"/>
  <c r="T363" i="5"/>
  <c r="U363" i="5" s="1"/>
  <c r="R363" i="5"/>
  <c r="S363" i="5" s="1"/>
  <c r="P363" i="5"/>
  <c r="Q363" i="5" s="1"/>
  <c r="N363" i="5"/>
  <c r="O363" i="5" s="1"/>
  <c r="L363" i="5"/>
  <c r="M363" i="5" s="1"/>
  <c r="J363" i="5"/>
  <c r="K363" i="5" s="1"/>
  <c r="I363" i="5"/>
  <c r="G363" i="5"/>
  <c r="AB362" i="5"/>
  <c r="AC362" i="5" s="1"/>
  <c r="Z362" i="5"/>
  <c r="AA362" i="5" s="1"/>
  <c r="X362" i="5"/>
  <c r="Y362" i="5" s="1"/>
  <c r="V362" i="5"/>
  <c r="W362" i="5" s="1"/>
  <c r="T362" i="5"/>
  <c r="U362" i="5" s="1"/>
  <c r="R362" i="5"/>
  <c r="S362" i="5" s="1"/>
  <c r="P362" i="5"/>
  <c r="Q362" i="5" s="1"/>
  <c r="N362" i="5"/>
  <c r="O362" i="5" s="1"/>
  <c r="L362" i="5"/>
  <c r="J362" i="5"/>
  <c r="K362" i="5" s="1"/>
  <c r="I362" i="5"/>
  <c r="G362" i="5"/>
  <c r="AB361" i="5"/>
  <c r="AC361" i="5" s="1"/>
  <c r="Z361" i="5"/>
  <c r="AA361" i="5" s="1"/>
  <c r="X361" i="5"/>
  <c r="Y361" i="5" s="1"/>
  <c r="V361" i="5"/>
  <c r="W361" i="5" s="1"/>
  <c r="T361" i="5"/>
  <c r="U361" i="5" s="1"/>
  <c r="R361" i="5"/>
  <c r="S361" i="5" s="1"/>
  <c r="P361" i="5"/>
  <c r="N361" i="5"/>
  <c r="O361" i="5" s="1"/>
  <c r="L361" i="5"/>
  <c r="M361" i="5" s="1"/>
  <c r="J361" i="5"/>
  <c r="K361" i="5" s="1"/>
  <c r="I361" i="5"/>
  <c r="G361" i="5"/>
  <c r="AB360" i="5"/>
  <c r="AC360" i="5" s="1"/>
  <c r="Z360" i="5"/>
  <c r="AA360" i="5" s="1"/>
  <c r="X360" i="5"/>
  <c r="Y360" i="5" s="1"/>
  <c r="V360" i="5"/>
  <c r="W360" i="5" s="1"/>
  <c r="T360" i="5"/>
  <c r="U360" i="5" s="1"/>
  <c r="R360" i="5"/>
  <c r="S360" i="5" s="1"/>
  <c r="P360" i="5"/>
  <c r="Q360" i="5" s="1"/>
  <c r="N360" i="5"/>
  <c r="O360" i="5" s="1"/>
  <c r="L360" i="5"/>
  <c r="M360" i="5" s="1"/>
  <c r="K360" i="5"/>
  <c r="I360" i="5"/>
  <c r="G360" i="5"/>
  <c r="AB359" i="5"/>
  <c r="AC359" i="5" s="1"/>
  <c r="Z359" i="5"/>
  <c r="X359" i="5"/>
  <c r="Y359" i="5" s="1"/>
  <c r="V359" i="5"/>
  <c r="W359" i="5" s="1"/>
  <c r="T359" i="5"/>
  <c r="U359" i="5" s="1"/>
  <c r="R359" i="5"/>
  <c r="S359" i="5" s="1"/>
  <c r="P359" i="5"/>
  <c r="Q359" i="5" s="1"/>
  <c r="N359" i="5"/>
  <c r="O359" i="5" s="1"/>
  <c r="L359" i="5"/>
  <c r="M359" i="5" s="1"/>
  <c r="K359" i="5"/>
  <c r="I359" i="5"/>
  <c r="G359" i="5"/>
  <c r="AB358" i="5"/>
  <c r="AC358" i="5" s="1"/>
  <c r="Z358" i="5"/>
  <c r="AA358" i="5" s="1"/>
  <c r="X358" i="5"/>
  <c r="Y358" i="5" s="1"/>
  <c r="V358" i="5"/>
  <c r="W358" i="5" s="1"/>
  <c r="T358" i="5"/>
  <c r="U358" i="5" s="1"/>
  <c r="R358" i="5"/>
  <c r="S358" i="5" s="1"/>
  <c r="P358" i="5"/>
  <c r="Q358" i="5" s="1"/>
  <c r="N358" i="5"/>
  <c r="O358" i="5" s="1"/>
  <c r="L358" i="5"/>
  <c r="K358" i="5"/>
  <c r="I358" i="5"/>
  <c r="G358" i="5"/>
  <c r="AB357" i="5"/>
  <c r="AC357" i="5" s="1"/>
  <c r="Z357" i="5"/>
  <c r="AA357" i="5" s="1"/>
  <c r="X357" i="5"/>
  <c r="Y357" i="5" s="1"/>
  <c r="V357" i="5"/>
  <c r="W357" i="5" s="1"/>
  <c r="T357" i="5"/>
  <c r="U357" i="5" s="1"/>
  <c r="R357" i="5"/>
  <c r="S357" i="5" s="1"/>
  <c r="P357" i="5"/>
  <c r="Q357" i="5" s="1"/>
  <c r="N357" i="5"/>
  <c r="O357" i="5" s="1"/>
  <c r="L357" i="5"/>
  <c r="M357" i="5" s="1"/>
  <c r="K357" i="5"/>
  <c r="I357" i="5"/>
  <c r="G357" i="5"/>
  <c r="AB356" i="5"/>
  <c r="AC356" i="5" s="1"/>
  <c r="Z356" i="5"/>
  <c r="AA356" i="5" s="1"/>
  <c r="X356" i="5"/>
  <c r="Y356" i="5" s="1"/>
  <c r="V356" i="5"/>
  <c r="W356" i="5" s="1"/>
  <c r="T356" i="5"/>
  <c r="U356" i="5" s="1"/>
  <c r="R356" i="5"/>
  <c r="S356" i="5" s="1"/>
  <c r="P356" i="5"/>
  <c r="N356" i="5"/>
  <c r="O356" i="5" s="1"/>
  <c r="L356" i="5"/>
  <c r="M356" i="5" s="1"/>
  <c r="K356" i="5"/>
  <c r="I356" i="5"/>
  <c r="G356" i="5"/>
  <c r="AB355" i="5"/>
  <c r="AC355" i="5" s="1"/>
  <c r="Z355" i="5"/>
  <c r="AA355" i="5" s="1"/>
  <c r="X355" i="5"/>
  <c r="Y355" i="5" s="1"/>
  <c r="V355" i="5"/>
  <c r="W355" i="5" s="1"/>
  <c r="T355" i="5"/>
  <c r="U355" i="5" s="1"/>
  <c r="R355" i="5"/>
  <c r="S355" i="5" s="1"/>
  <c r="P355" i="5"/>
  <c r="N355" i="5"/>
  <c r="O355" i="5" s="1"/>
  <c r="L355" i="5"/>
  <c r="M355" i="5" s="1"/>
  <c r="K355" i="5"/>
  <c r="I355" i="5"/>
  <c r="G355" i="5"/>
  <c r="AB354" i="5"/>
  <c r="AC354" i="5" s="1"/>
  <c r="Z354" i="5"/>
  <c r="AA354" i="5" s="1"/>
  <c r="X354" i="5"/>
  <c r="Y354" i="5" s="1"/>
  <c r="V354" i="5"/>
  <c r="W354" i="5" s="1"/>
  <c r="T354" i="5"/>
  <c r="U354" i="5" s="1"/>
  <c r="R354" i="5"/>
  <c r="S354" i="5" s="1"/>
  <c r="P354" i="5"/>
  <c r="N354" i="5"/>
  <c r="O354" i="5" s="1"/>
  <c r="L354" i="5"/>
  <c r="M354" i="5" s="1"/>
  <c r="K354" i="5"/>
  <c r="I354" i="5"/>
  <c r="G354" i="5"/>
  <c r="AB353" i="5"/>
  <c r="AC353" i="5" s="1"/>
  <c r="Z353" i="5"/>
  <c r="AA353" i="5" s="1"/>
  <c r="X353" i="5"/>
  <c r="Y353" i="5" s="1"/>
  <c r="V353" i="5"/>
  <c r="W353" i="5" s="1"/>
  <c r="T353" i="5"/>
  <c r="U353" i="5" s="1"/>
  <c r="R353" i="5"/>
  <c r="S353" i="5" s="1"/>
  <c r="P353" i="5"/>
  <c r="N353" i="5"/>
  <c r="O353" i="5" s="1"/>
  <c r="L353" i="5"/>
  <c r="M353" i="5" s="1"/>
  <c r="K353" i="5"/>
  <c r="I353" i="5"/>
  <c r="G353" i="5"/>
  <c r="AB352" i="5"/>
  <c r="AC352" i="5" s="1"/>
  <c r="Z352" i="5"/>
  <c r="AA352" i="5" s="1"/>
  <c r="X352" i="5"/>
  <c r="Y352" i="5" s="1"/>
  <c r="V352" i="5"/>
  <c r="W352" i="5" s="1"/>
  <c r="T352" i="5"/>
  <c r="U352" i="5" s="1"/>
  <c r="R352" i="5"/>
  <c r="S352" i="5" s="1"/>
  <c r="P352" i="5"/>
  <c r="N352" i="5"/>
  <c r="O352" i="5" s="1"/>
  <c r="L352" i="5"/>
  <c r="M352" i="5" s="1"/>
  <c r="K352" i="5"/>
  <c r="I352" i="5"/>
  <c r="G352" i="5"/>
  <c r="AB351" i="5"/>
  <c r="AC351" i="5" s="1"/>
  <c r="Z351" i="5"/>
  <c r="AA351" i="5" s="1"/>
  <c r="X351" i="5"/>
  <c r="Y351" i="5" s="1"/>
  <c r="V351" i="5"/>
  <c r="W351" i="5" s="1"/>
  <c r="T351" i="5"/>
  <c r="U351" i="5" s="1"/>
  <c r="R351" i="5"/>
  <c r="S351" i="5" s="1"/>
  <c r="P351" i="5"/>
  <c r="N351" i="5"/>
  <c r="O351" i="5" s="1"/>
  <c r="L351" i="5"/>
  <c r="M351" i="5" s="1"/>
  <c r="K351" i="5"/>
  <c r="I351" i="5"/>
  <c r="G351" i="5"/>
  <c r="AB350" i="5"/>
  <c r="AC350" i="5" s="1"/>
  <c r="Z350" i="5"/>
  <c r="AA350" i="5" s="1"/>
  <c r="X350" i="5"/>
  <c r="Y350" i="5" s="1"/>
  <c r="V350" i="5"/>
  <c r="W350" i="5" s="1"/>
  <c r="T350" i="5"/>
  <c r="U350" i="5" s="1"/>
  <c r="R350" i="5"/>
  <c r="S350" i="5" s="1"/>
  <c r="P350" i="5"/>
  <c r="N350" i="5"/>
  <c r="O350" i="5" s="1"/>
  <c r="L350" i="5"/>
  <c r="M350" i="5" s="1"/>
  <c r="K350" i="5"/>
  <c r="I350" i="5"/>
  <c r="G350" i="5"/>
  <c r="AB349" i="5"/>
  <c r="AC349" i="5" s="1"/>
  <c r="Z349" i="5"/>
  <c r="AA349" i="5" s="1"/>
  <c r="X349" i="5"/>
  <c r="Y349" i="5" s="1"/>
  <c r="V349" i="5"/>
  <c r="W349" i="5" s="1"/>
  <c r="T349" i="5"/>
  <c r="U349" i="5" s="1"/>
  <c r="R349" i="5"/>
  <c r="S349" i="5" s="1"/>
  <c r="P349" i="5"/>
  <c r="N349" i="5"/>
  <c r="O349" i="5" s="1"/>
  <c r="L349" i="5"/>
  <c r="M349" i="5" s="1"/>
  <c r="K349" i="5"/>
  <c r="I349" i="5"/>
  <c r="G349" i="5"/>
  <c r="AB348" i="5"/>
  <c r="AC348" i="5" s="1"/>
  <c r="AA348" i="5"/>
  <c r="X348" i="5"/>
  <c r="Y348" i="5" s="1"/>
  <c r="V348" i="5"/>
  <c r="W348" i="5" s="1"/>
  <c r="T348" i="5"/>
  <c r="U348" i="5" s="1"/>
  <c r="R348" i="5"/>
  <c r="S348" i="5" s="1"/>
  <c r="P348" i="5"/>
  <c r="Q348" i="5" s="1"/>
  <c r="N348" i="5"/>
  <c r="O348" i="5" s="1"/>
  <c r="L348" i="5"/>
  <c r="K348" i="5"/>
  <c r="I348" i="5"/>
  <c r="G348" i="5"/>
  <c r="AB347" i="5"/>
  <c r="AC347" i="5" s="1"/>
  <c r="AA347" i="5"/>
  <c r="X347" i="5"/>
  <c r="Y347" i="5" s="1"/>
  <c r="V347" i="5"/>
  <c r="W347" i="5" s="1"/>
  <c r="T347" i="5"/>
  <c r="U347" i="5" s="1"/>
  <c r="R347" i="5"/>
  <c r="S347" i="5" s="1"/>
  <c r="P347" i="5"/>
  <c r="Q347" i="5" s="1"/>
  <c r="N347" i="5"/>
  <c r="O347" i="5" s="1"/>
  <c r="L347" i="5"/>
  <c r="M347" i="5" s="1"/>
  <c r="J347" i="5"/>
  <c r="K347" i="5" s="1"/>
  <c r="H347" i="5"/>
  <c r="G347" i="5"/>
  <c r="AB346" i="5"/>
  <c r="AC346" i="5" s="1"/>
  <c r="AA346" i="5"/>
  <c r="X346" i="5"/>
  <c r="Y346" i="5" s="1"/>
  <c r="V346" i="5"/>
  <c r="W346" i="5" s="1"/>
  <c r="T346" i="5"/>
  <c r="U346" i="5" s="1"/>
  <c r="R346" i="5"/>
  <c r="S346" i="5" s="1"/>
  <c r="P346" i="5"/>
  <c r="Q346" i="5" s="1"/>
  <c r="N346" i="5"/>
  <c r="O346" i="5" s="1"/>
  <c r="L346" i="5"/>
  <c r="M346" i="5" s="1"/>
  <c r="J346" i="5"/>
  <c r="K346" i="5" s="1"/>
  <c r="H346" i="5"/>
  <c r="G346" i="5"/>
  <c r="AB345" i="5"/>
  <c r="AC345" i="5" s="1"/>
  <c r="Z345" i="5"/>
  <c r="AA345" i="5" s="1"/>
  <c r="X345" i="5"/>
  <c r="Y345" i="5" s="1"/>
  <c r="V345" i="5"/>
  <c r="W345" i="5" s="1"/>
  <c r="T345" i="5"/>
  <c r="U345" i="5" s="1"/>
  <c r="R345" i="5"/>
  <c r="S345" i="5" s="1"/>
  <c r="P345" i="5"/>
  <c r="Q345" i="5" s="1"/>
  <c r="N345" i="5"/>
  <c r="O345" i="5" s="1"/>
  <c r="M345" i="5"/>
  <c r="K345" i="5"/>
  <c r="H345" i="5"/>
  <c r="I345" i="5" s="1"/>
  <c r="G345" i="5"/>
  <c r="AB344" i="5"/>
  <c r="AC344" i="5" s="1"/>
  <c r="AA344" i="5"/>
  <c r="X344" i="5"/>
  <c r="Y344" i="5" s="1"/>
  <c r="V344" i="5"/>
  <c r="W344" i="5" s="1"/>
  <c r="T344" i="5"/>
  <c r="U344" i="5" s="1"/>
  <c r="R344" i="5"/>
  <c r="S344" i="5" s="1"/>
  <c r="P344" i="5"/>
  <c r="Q344" i="5" s="1"/>
  <c r="N344" i="5"/>
  <c r="O344" i="5" s="1"/>
  <c r="L344" i="5"/>
  <c r="M344" i="5" s="1"/>
  <c r="J344" i="5"/>
  <c r="K344" i="5" s="1"/>
  <c r="H344" i="5"/>
  <c r="I344" i="5" s="1"/>
  <c r="G344" i="5"/>
  <c r="AB343" i="5"/>
  <c r="AC343" i="5" s="1"/>
  <c r="Z343" i="5"/>
  <c r="AA343" i="5" s="1"/>
  <c r="X343" i="5"/>
  <c r="Y343" i="5" s="1"/>
  <c r="V343" i="5"/>
  <c r="W343" i="5" s="1"/>
  <c r="T343" i="5"/>
  <c r="U343" i="5" s="1"/>
  <c r="R343" i="5"/>
  <c r="S343" i="5" s="1"/>
  <c r="P343" i="5"/>
  <c r="Q343" i="5" s="1"/>
  <c r="N343" i="5"/>
  <c r="O343" i="5" s="1"/>
  <c r="L343" i="5"/>
  <c r="K343" i="5"/>
  <c r="H343" i="5"/>
  <c r="I343" i="5" s="1"/>
  <c r="G343" i="5"/>
  <c r="AB342" i="5"/>
  <c r="AC342" i="5" s="1"/>
  <c r="Z342" i="5"/>
  <c r="AA342" i="5" s="1"/>
  <c r="X342" i="5"/>
  <c r="Y342" i="5" s="1"/>
  <c r="V342" i="5"/>
  <c r="W342" i="5" s="1"/>
  <c r="T342" i="5"/>
  <c r="U342" i="5" s="1"/>
  <c r="R342" i="5"/>
  <c r="S342" i="5" s="1"/>
  <c r="P342" i="5"/>
  <c r="Q342" i="5" s="1"/>
  <c r="N342" i="5"/>
  <c r="O342" i="5" s="1"/>
  <c r="L342" i="5"/>
  <c r="K342" i="5"/>
  <c r="H342" i="5"/>
  <c r="I342" i="5" s="1"/>
  <c r="G342" i="5"/>
  <c r="AC341" i="5"/>
  <c r="AA341" i="5"/>
  <c r="X341" i="5"/>
  <c r="Y341" i="5" s="1"/>
  <c r="V341" i="5"/>
  <c r="W341" i="5" s="1"/>
  <c r="T341" i="5"/>
  <c r="U341" i="5" s="1"/>
  <c r="R341" i="5"/>
  <c r="P341" i="5"/>
  <c r="Q341" i="5" s="1"/>
  <c r="N341" i="5"/>
  <c r="O341" i="5" s="1"/>
  <c r="L341" i="5"/>
  <c r="M341" i="5" s="1"/>
  <c r="J341" i="5"/>
  <c r="K341" i="5" s="1"/>
  <c r="H341" i="5"/>
  <c r="I341" i="5" s="1"/>
  <c r="G341" i="5"/>
  <c r="AC340" i="5"/>
  <c r="AA340" i="5"/>
  <c r="X340" i="5"/>
  <c r="Y340" i="5" s="1"/>
  <c r="V340" i="5"/>
  <c r="W340" i="5" s="1"/>
  <c r="T340" i="5"/>
  <c r="U340" i="5" s="1"/>
  <c r="R340" i="5"/>
  <c r="S340" i="5" s="1"/>
  <c r="P340" i="5"/>
  <c r="Q340" i="5" s="1"/>
  <c r="N340" i="5"/>
  <c r="O340" i="5" s="1"/>
  <c r="L340" i="5"/>
  <c r="M340" i="5" s="1"/>
  <c r="J340" i="5"/>
  <c r="K340" i="5" s="1"/>
  <c r="H340" i="5"/>
  <c r="I340" i="5" s="1"/>
  <c r="G340" i="5"/>
  <c r="AC339" i="5"/>
  <c r="AA339" i="5"/>
  <c r="X339" i="5"/>
  <c r="Y339" i="5" s="1"/>
  <c r="V339" i="5"/>
  <c r="W339" i="5" s="1"/>
  <c r="T339" i="5"/>
  <c r="U339" i="5" s="1"/>
  <c r="R339" i="5"/>
  <c r="S339" i="5" s="1"/>
  <c r="P339" i="5"/>
  <c r="Q339" i="5" s="1"/>
  <c r="N339" i="5"/>
  <c r="O339" i="5" s="1"/>
  <c r="L339" i="5"/>
  <c r="M339" i="5" s="1"/>
  <c r="J339" i="5"/>
  <c r="K339" i="5" s="1"/>
  <c r="H339" i="5"/>
  <c r="I339" i="5" s="1"/>
  <c r="G339" i="5"/>
  <c r="AC338" i="5"/>
  <c r="AA338" i="5"/>
  <c r="X338" i="5"/>
  <c r="Y338" i="5" s="1"/>
  <c r="V338" i="5"/>
  <c r="W338" i="5" s="1"/>
  <c r="T338" i="5"/>
  <c r="U338" i="5" s="1"/>
  <c r="R338" i="5"/>
  <c r="S338" i="5" s="1"/>
  <c r="P338" i="5"/>
  <c r="Q338" i="5" s="1"/>
  <c r="N338" i="5"/>
  <c r="O338" i="5" s="1"/>
  <c r="L338" i="5"/>
  <c r="J338" i="5"/>
  <c r="K338" i="5" s="1"/>
  <c r="H338" i="5"/>
  <c r="I338" i="5" s="1"/>
  <c r="G338" i="5"/>
  <c r="AC337" i="5"/>
  <c r="AA337" i="5"/>
  <c r="X337" i="5"/>
  <c r="Y337" i="5" s="1"/>
  <c r="V337" i="5"/>
  <c r="W337" i="5" s="1"/>
  <c r="T337" i="5"/>
  <c r="U337" i="5" s="1"/>
  <c r="R337" i="5"/>
  <c r="S337" i="5" s="1"/>
  <c r="P337" i="5"/>
  <c r="Q337" i="5" s="1"/>
  <c r="N337" i="5"/>
  <c r="O337" i="5" s="1"/>
  <c r="L337" i="5"/>
  <c r="J337" i="5"/>
  <c r="K337" i="5" s="1"/>
  <c r="H337" i="5"/>
  <c r="I337" i="5" s="1"/>
  <c r="G337" i="5"/>
  <c r="AB336" i="5"/>
  <c r="AC336" i="5" s="1"/>
  <c r="I336" i="5"/>
  <c r="G336" i="5"/>
  <c r="AB335" i="5"/>
  <c r="AC335" i="5" s="1"/>
  <c r="I335" i="5"/>
  <c r="G335" i="5"/>
  <c r="AB334" i="5"/>
  <c r="I334" i="5"/>
  <c r="G334" i="5"/>
  <c r="AB333" i="5"/>
  <c r="I333" i="5"/>
  <c r="G333" i="5"/>
  <c r="AB332" i="5"/>
  <c r="C332" i="5" s="1"/>
  <c r="I332" i="5"/>
  <c r="G332" i="5"/>
  <c r="AB331" i="5"/>
  <c r="AC331" i="5" s="1"/>
  <c r="I331" i="5"/>
  <c r="G331" i="5"/>
  <c r="AB330" i="5"/>
  <c r="I330" i="5"/>
  <c r="G330" i="5"/>
  <c r="AB329" i="5"/>
  <c r="AC329" i="5" s="1"/>
  <c r="I329" i="5"/>
  <c r="G329" i="5"/>
  <c r="AC328" i="5"/>
  <c r="I328" i="5"/>
  <c r="G328" i="5"/>
  <c r="C328" i="5"/>
  <c r="AB326" i="5"/>
  <c r="AC326" i="5" s="1"/>
  <c r="Z326" i="5"/>
  <c r="AA326" i="5" s="1"/>
  <c r="X326" i="5"/>
  <c r="Y326" i="5" s="1"/>
  <c r="V326" i="5"/>
  <c r="W326" i="5" s="1"/>
  <c r="T326" i="5"/>
  <c r="U326" i="5" s="1"/>
  <c r="R326" i="5"/>
  <c r="S326" i="5" s="1"/>
  <c r="Q326" i="5"/>
  <c r="N326" i="5"/>
  <c r="O326" i="5" s="1"/>
  <c r="L326" i="5"/>
  <c r="M326" i="5" s="1"/>
  <c r="J326" i="5"/>
  <c r="K326" i="5" s="1"/>
  <c r="I326" i="5"/>
  <c r="G326" i="5"/>
  <c r="AB325" i="5"/>
  <c r="AC325" i="5" s="1"/>
  <c r="Z325" i="5"/>
  <c r="AA325" i="5" s="1"/>
  <c r="X325" i="5"/>
  <c r="Y325" i="5" s="1"/>
  <c r="V325" i="5"/>
  <c r="W325" i="5" s="1"/>
  <c r="T325" i="5"/>
  <c r="U325" i="5" s="1"/>
  <c r="R325" i="5"/>
  <c r="S325" i="5" s="1"/>
  <c r="P325" i="5"/>
  <c r="Q325" i="5" s="1"/>
  <c r="O325" i="5"/>
  <c r="L325" i="5"/>
  <c r="M325" i="5" s="1"/>
  <c r="J325" i="5"/>
  <c r="K325" i="5" s="1"/>
  <c r="I325" i="5"/>
  <c r="G325" i="5"/>
  <c r="AB324" i="5"/>
  <c r="AC324" i="5" s="1"/>
  <c r="Z324" i="5"/>
  <c r="AA324" i="5" s="1"/>
  <c r="X324" i="5"/>
  <c r="Y324" i="5" s="1"/>
  <c r="V324" i="5"/>
  <c r="W324" i="5" s="1"/>
  <c r="T324" i="5"/>
  <c r="U324" i="5" s="1"/>
  <c r="R324" i="5"/>
  <c r="S324" i="5" s="1"/>
  <c r="P324" i="5"/>
  <c r="Q324" i="5" s="1"/>
  <c r="O324" i="5"/>
  <c r="L324" i="5"/>
  <c r="M324" i="5" s="1"/>
  <c r="J324" i="5"/>
  <c r="K324" i="5" s="1"/>
  <c r="I324" i="5"/>
  <c r="G324" i="5"/>
  <c r="AB323" i="5"/>
  <c r="AC323" i="5" s="1"/>
  <c r="Z323" i="5"/>
  <c r="AA323" i="5" s="1"/>
  <c r="X323" i="5"/>
  <c r="Y323" i="5" s="1"/>
  <c r="V323" i="5"/>
  <c r="W323" i="5" s="1"/>
  <c r="T323" i="5"/>
  <c r="U323" i="5" s="1"/>
  <c r="R323" i="5"/>
  <c r="S323" i="5" s="1"/>
  <c r="P323" i="5"/>
  <c r="Q323" i="5" s="1"/>
  <c r="N323" i="5"/>
  <c r="O323" i="5" s="1"/>
  <c r="L323" i="5"/>
  <c r="M323" i="5" s="1"/>
  <c r="K323" i="5"/>
  <c r="I323" i="5"/>
  <c r="G323" i="5"/>
  <c r="AB322" i="5"/>
  <c r="AC322" i="5" s="1"/>
  <c r="Z322" i="5"/>
  <c r="AA322" i="5" s="1"/>
  <c r="X322" i="5"/>
  <c r="Y322" i="5" s="1"/>
  <c r="V322" i="5"/>
  <c r="W322" i="5" s="1"/>
  <c r="T322" i="5"/>
  <c r="U322" i="5" s="1"/>
  <c r="R322" i="5"/>
  <c r="S322" i="5" s="1"/>
  <c r="P322" i="5"/>
  <c r="Q322" i="5" s="1"/>
  <c r="O322" i="5"/>
  <c r="L322" i="5"/>
  <c r="M322" i="5" s="1"/>
  <c r="J322" i="5"/>
  <c r="K322" i="5" s="1"/>
  <c r="I322" i="5"/>
  <c r="G322" i="5"/>
  <c r="AB321" i="5"/>
  <c r="AC321" i="5" s="1"/>
  <c r="Z321" i="5"/>
  <c r="AA321" i="5" s="1"/>
  <c r="X321" i="5"/>
  <c r="Y321" i="5" s="1"/>
  <c r="W321" i="5"/>
  <c r="T321" i="5"/>
  <c r="U321" i="5" s="1"/>
  <c r="R321" i="5"/>
  <c r="S321" i="5" s="1"/>
  <c r="P321" i="5"/>
  <c r="Q321" i="5" s="1"/>
  <c r="N321" i="5"/>
  <c r="O321" i="5" s="1"/>
  <c r="L321" i="5"/>
  <c r="M321" i="5" s="1"/>
  <c r="J321" i="5"/>
  <c r="K321" i="5" s="1"/>
  <c r="I321" i="5"/>
  <c r="G321" i="5"/>
  <c r="AB320" i="5"/>
  <c r="AC320" i="5" s="1"/>
  <c r="Z320" i="5"/>
  <c r="AA320" i="5" s="1"/>
  <c r="X320" i="5"/>
  <c r="Y320" i="5" s="1"/>
  <c r="V320" i="5"/>
  <c r="W320" i="5" s="1"/>
  <c r="T320" i="5"/>
  <c r="U320" i="5" s="1"/>
  <c r="R320" i="5"/>
  <c r="S320" i="5" s="1"/>
  <c r="P320" i="5"/>
  <c r="Q320" i="5" s="1"/>
  <c r="N320" i="5"/>
  <c r="O320" i="5" s="1"/>
  <c r="L320" i="5"/>
  <c r="M320" i="5" s="1"/>
  <c r="K320" i="5"/>
  <c r="I320" i="5"/>
  <c r="G320" i="5"/>
  <c r="AB319" i="5"/>
  <c r="AC319" i="5" s="1"/>
  <c r="Z319" i="5"/>
  <c r="AA319" i="5" s="1"/>
  <c r="X319" i="5"/>
  <c r="Y319" i="5" s="1"/>
  <c r="V319" i="5"/>
  <c r="W319" i="5" s="1"/>
  <c r="T319" i="5"/>
  <c r="U319" i="5" s="1"/>
  <c r="R319" i="5"/>
  <c r="S319" i="5" s="1"/>
  <c r="P319" i="5"/>
  <c r="Q319" i="5" s="1"/>
  <c r="N319" i="5"/>
  <c r="O319" i="5" s="1"/>
  <c r="L319" i="5"/>
  <c r="M319" i="5" s="1"/>
  <c r="K319" i="5"/>
  <c r="I319" i="5"/>
  <c r="G319" i="5"/>
  <c r="AB318" i="5"/>
  <c r="AC318" i="5" s="1"/>
  <c r="Z318" i="5"/>
  <c r="AA318" i="5" s="1"/>
  <c r="X318" i="5"/>
  <c r="Y318" i="5" s="1"/>
  <c r="V318" i="5"/>
  <c r="W318" i="5" s="1"/>
  <c r="T318" i="5"/>
  <c r="U318" i="5" s="1"/>
  <c r="R318" i="5"/>
  <c r="S318" i="5" s="1"/>
  <c r="P318" i="5"/>
  <c r="Q318" i="5" s="1"/>
  <c r="N318" i="5"/>
  <c r="O318" i="5" s="1"/>
  <c r="L318" i="5"/>
  <c r="K318" i="5"/>
  <c r="I318" i="5"/>
  <c r="G318" i="5"/>
  <c r="AB317" i="5"/>
  <c r="AC317" i="5" s="1"/>
  <c r="Z317" i="5"/>
  <c r="AA317" i="5" s="1"/>
  <c r="X317" i="5"/>
  <c r="Y317" i="5" s="1"/>
  <c r="V317" i="5"/>
  <c r="W317" i="5" s="1"/>
  <c r="T317" i="5"/>
  <c r="U317" i="5" s="1"/>
  <c r="R317" i="5"/>
  <c r="S317" i="5" s="1"/>
  <c r="P317" i="5"/>
  <c r="Q317" i="5" s="1"/>
  <c r="N317" i="5"/>
  <c r="O317" i="5" s="1"/>
  <c r="L317" i="5"/>
  <c r="M317" i="5" s="1"/>
  <c r="K317" i="5"/>
  <c r="I317" i="5"/>
  <c r="G317" i="5"/>
  <c r="AB316" i="5"/>
  <c r="AC316" i="5" s="1"/>
  <c r="Z316" i="5"/>
  <c r="AA316" i="5" s="1"/>
  <c r="X316" i="5"/>
  <c r="Y316" i="5" s="1"/>
  <c r="V316" i="5"/>
  <c r="W316" i="5" s="1"/>
  <c r="T316" i="5"/>
  <c r="U316" i="5" s="1"/>
  <c r="R316" i="5"/>
  <c r="S316" i="5" s="1"/>
  <c r="P316" i="5"/>
  <c r="Q316" i="5" s="1"/>
  <c r="N316" i="5"/>
  <c r="O316" i="5" s="1"/>
  <c r="L316" i="5"/>
  <c r="M316" i="5" s="1"/>
  <c r="K316" i="5"/>
  <c r="I316" i="5"/>
  <c r="G316" i="5"/>
  <c r="AB315" i="5"/>
  <c r="AC315" i="5" s="1"/>
  <c r="Z315" i="5"/>
  <c r="AA315" i="5" s="1"/>
  <c r="Y315" i="5"/>
  <c r="V315" i="5"/>
  <c r="W315" i="5" s="1"/>
  <c r="T315" i="5"/>
  <c r="U315" i="5" s="1"/>
  <c r="R315" i="5"/>
  <c r="S315" i="5" s="1"/>
  <c r="P315" i="5"/>
  <c r="Q315" i="5" s="1"/>
  <c r="N315" i="5"/>
  <c r="O315" i="5" s="1"/>
  <c r="L315" i="5"/>
  <c r="M315" i="5" s="1"/>
  <c r="J315" i="5"/>
  <c r="I315" i="5"/>
  <c r="G315" i="5"/>
  <c r="AB314" i="5"/>
  <c r="AC314" i="5" s="1"/>
  <c r="Z314" i="5"/>
  <c r="AA314" i="5" s="1"/>
  <c r="Y314" i="5"/>
  <c r="V314" i="5"/>
  <c r="W314" i="5" s="1"/>
  <c r="T314" i="5"/>
  <c r="U314" i="5" s="1"/>
  <c r="R314" i="5"/>
  <c r="S314" i="5" s="1"/>
  <c r="P314" i="5"/>
  <c r="Q314" i="5" s="1"/>
  <c r="N314" i="5"/>
  <c r="O314" i="5" s="1"/>
  <c r="L314" i="5"/>
  <c r="M314" i="5" s="1"/>
  <c r="J314" i="5"/>
  <c r="K314" i="5" s="1"/>
  <c r="I314" i="5"/>
  <c r="G314" i="5"/>
  <c r="AB313" i="5"/>
  <c r="AC313" i="5" s="1"/>
  <c r="Z313" i="5"/>
  <c r="AA313" i="5" s="1"/>
  <c r="Y313" i="5"/>
  <c r="V313" i="5"/>
  <c r="W313" i="5" s="1"/>
  <c r="T313" i="5"/>
  <c r="U313" i="5" s="1"/>
  <c r="R313" i="5"/>
  <c r="S313" i="5" s="1"/>
  <c r="P313" i="5"/>
  <c r="Q313" i="5" s="1"/>
  <c r="N313" i="5"/>
  <c r="O313" i="5" s="1"/>
  <c r="L313" i="5"/>
  <c r="M313" i="5" s="1"/>
  <c r="J313" i="5"/>
  <c r="K313" i="5" s="1"/>
  <c r="I313" i="5"/>
  <c r="G313" i="5"/>
  <c r="AB312" i="5"/>
  <c r="AC312" i="5" s="1"/>
  <c r="Z312" i="5"/>
  <c r="AA312" i="5" s="1"/>
  <c r="Y312" i="5"/>
  <c r="V312" i="5"/>
  <c r="W312" i="5" s="1"/>
  <c r="T312" i="5"/>
  <c r="U312" i="5" s="1"/>
  <c r="R312" i="5"/>
  <c r="S312" i="5" s="1"/>
  <c r="P312" i="5"/>
  <c r="Q312" i="5" s="1"/>
  <c r="N312" i="5"/>
  <c r="O312" i="5" s="1"/>
  <c r="L312" i="5"/>
  <c r="M312" i="5" s="1"/>
  <c r="J312" i="5"/>
  <c r="I312" i="5"/>
  <c r="G312" i="5"/>
  <c r="AB311" i="5"/>
  <c r="AC311" i="5" s="1"/>
  <c r="Z311" i="5"/>
  <c r="AA311" i="5" s="1"/>
  <c r="X311" i="5"/>
  <c r="Y311" i="5" s="1"/>
  <c r="V311" i="5"/>
  <c r="W311" i="5" s="1"/>
  <c r="T311" i="5"/>
  <c r="U311" i="5" s="1"/>
  <c r="R311" i="5"/>
  <c r="S311" i="5" s="1"/>
  <c r="P311" i="5"/>
  <c r="Q311" i="5" s="1"/>
  <c r="N311" i="5"/>
  <c r="O311" i="5" s="1"/>
  <c r="L311" i="5"/>
  <c r="K311" i="5"/>
  <c r="I311" i="5"/>
  <c r="G311" i="5"/>
  <c r="AB310" i="5"/>
  <c r="AC310" i="5" s="1"/>
  <c r="Z310" i="5"/>
  <c r="AA310" i="5" s="1"/>
  <c r="Y310" i="5"/>
  <c r="V310" i="5"/>
  <c r="W310" i="5" s="1"/>
  <c r="T310" i="5"/>
  <c r="U310" i="5" s="1"/>
  <c r="R310" i="5"/>
  <c r="S310" i="5" s="1"/>
  <c r="P310" i="5"/>
  <c r="Q310" i="5" s="1"/>
  <c r="N310" i="5"/>
  <c r="O310" i="5" s="1"/>
  <c r="L310" i="5"/>
  <c r="M310" i="5" s="1"/>
  <c r="J310" i="5"/>
  <c r="I310" i="5"/>
  <c r="G310" i="5"/>
  <c r="AB309" i="5"/>
  <c r="AC309" i="5" s="1"/>
  <c r="Z309" i="5"/>
  <c r="AA309" i="5" s="1"/>
  <c r="Y309" i="5"/>
  <c r="V309" i="5"/>
  <c r="W309" i="5" s="1"/>
  <c r="T309" i="5"/>
  <c r="U309" i="5" s="1"/>
  <c r="R309" i="5"/>
  <c r="S309" i="5" s="1"/>
  <c r="P309" i="5"/>
  <c r="Q309" i="5" s="1"/>
  <c r="N309" i="5"/>
  <c r="O309" i="5" s="1"/>
  <c r="L309" i="5"/>
  <c r="M309" i="5" s="1"/>
  <c r="J309" i="5"/>
  <c r="K309" i="5" s="1"/>
  <c r="I309" i="5"/>
  <c r="G309" i="5"/>
  <c r="AB308" i="5"/>
  <c r="AC308" i="5" s="1"/>
  <c r="AA308" i="5"/>
  <c r="Y308" i="5"/>
  <c r="V308" i="5"/>
  <c r="W308" i="5" s="1"/>
  <c r="T308" i="5"/>
  <c r="U308" i="5" s="1"/>
  <c r="R308" i="5"/>
  <c r="S308" i="5" s="1"/>
  <c r="P308" i="5"/>
  <c r="Q308" i="5" s="1"/>
  <c r="N308" i="5"/>
  <c r="O308" i="5" s="1"/>
  <c r="M308" i="5"/>
  <c r="J308" i="5"/>
  <c r="I308" i="5"/>
  <c r="G308" i="5"/>
  <c r="AB307" i="5"/>
  <c r="AC307" i="5" s="1"/>
  <c r="Z307" i="5"/>
  <c r="AA307" i="5" s="1"/>
  <c r="X307" i="5"/>
  <c r="Y307" i="5" s="1"/>
  <c r="V307" i="5"/>
  <c r="W307" i="5" s="1"/>
  <c r="T307" i="5"/>
  <c r="U307" i="5" s="1"/>
  <c r="R307" i="5"/>
  <c r="S307" i="5" s="1"/>
  <c r="P307" i="5"/>
  <c r="Q307" i="5" s="1"/>
  <c r="N307" i="5"/>
  <c r="O307" i="5" s="1"/>
  <c r="L307" i="5"/>
  <c r="K307" i="5"/>
  <c r="I307" i="5"/>
  <c r="G307" i="5"/>
  <c r="AB306" i="5"/>
  <c r="AC306" i="5" s="1"/>
  <c r="Z306" i="5"/>
  <c r="AA306" i="5" s="1"/>
  <c r="X306" i="5"/>
  <c r="Y306" i="5" s="1"/>
  <c r="V306" i="5"/>
  <c r="W306" i="5" s="1"/>
  <c r="T306" i="5"/>
  <c r="U306" i="5" s="1"/>
  <c r="R306" i="5"/>
  <c r="S306" i="5" s="1"/>
  <c r="P306" i="5"/>
  <c r="Q306" i="5" s="1"/>
  <c r="N306" i="5"/>
  <c r="O306" i="5" s="1"/>
  <c r="L306" i="5"/>
  <c r="K306" i="5"/>
  <c r="I306" i="5"/>
  <c r="G306" i="5"/>
  <c r="AB305" i="5"/>
  <c r="AC305" i="5" s="1"/>
  <c r="Z305" i="5"/>
  <c r="AA305" i="5" s="1"/>
  <c r="X305" i="5"/>
  <c r="Y305" i="5" s="1"/>
  <c r="V305" i="5"/>
  <c r="W305" i="5" s="1"/>
  <c r="T305" i="5"/>
  <c r="U305" i="5" s="1"/>
  <c r="R305" i="5"/>
  <c r="S305" i="5" s="1"/>
  <c r="P305" i="5"/>
  <c r="Q305" i="5" s="1"/>
  <c r="N305" i="5"/>
  <c r="O305" i="5" s="1"/>
  <c r="L305" i="5"/>
  <c r="K305" i="5"/>
  <c r="I305" i="5"/>
  <c r="G305" i="5"/>
  <c r="AB304" i="5"/>
  <c r="AC304" i="5" s="1"/>
  <c r="Z304" i="5"/>
  <c r="AA304" i="5" s="1"/>
  <c r="X304" i="5"/>
  <c r="Y304" i="5" s="1"/>
  <c r="V304" i="5"/>
  <c r="W304" i="5" s="1"/>
  <c r="T304" i="5"/>
  <c r="U304" i="5" s="1"/>
  <c r="R304" i="5"/>
  <c r="S304" i="5" s="1"/>
  <c r="P304" i="5"/>
  <c r="Q304" i="5" s="1"/>
  <c r="N304" i="5"/>
  <c r="O304" i="5" s="1"/>
  <c r="L304" i="5"/>
  <c r="K304" i="5"/>
  <c r="I304" i="5"/>
  <c r="G304" i="5"/>
  <c r="AB303" i="5"/>
  <c r="AC303" i="5" s="1"/>
  <c r="Z303" i="5"/>
  <c r="AA303" i="5" s="1"/>
  <c r="X303" i="5"/>
  <c r="Y303" i="5" s="1"/>
  <c r="V303" i="5"/>
  <c r="W303" i="5" s="1"/>
  <c r="T303" i="5"/>
  <c r="U303" i="5" s="1"/>
  <c r="R303" i="5"/>
  <c r="S303" i="5" s="1"/>
  <c r="P303" i="5"/>
  <c r="Q303" i="5" s="1"/>
  <c r="N303" i="5"/>
  <c r="O303" i="5" s="1"/>
  <c r="L303" i="5"/>
  <c r="K303" i="5"/>
  <c r="I303" i="5"/>
  <c r="G303" i="5"/>
  <c r="AB302" i="5"/>
  <c r="AC302" i="5" s="1"/>
  <c r="Z302" i="5"/>
  <c r="AA302" i="5" s="1"/>
  <c r="X302" i="5"/>
  <c r="Y302" i="5" s="1"/>
  <c r="V302" i="5"/>
  <c r="W302" i="5" s="1"/>
  <c r="T302" i="5"/>
  <c r="U302" i="5" s="1"/>
  <c r="R302" i="5"/>
  <c r="S302" i="5" s="1"/>
  <c r="P302" i="5"/>
  <c r="Q302" i="5" s="1"/>
  <c r="N302" i="5"/>
  <c r="O302" i="5" s="1"/>
  <c r="L302" i="5"/>
  <c r="K302" i="5"/>
  <c r="I302" i="5"/>
  <c r="G302" i="5"/>
  <c r="AB301" i="5"/>
  <c r="AC301" i="5" s="1"/>
  <c r="Z301" i="5"/>
  <c r="AA301" i="5" s="1"/>
  <c r="X301" i="5"/>
  <c r="Y301" i="5" s="1"/>
  <c r="V301" i="5"/>
  <c r="W301" i="5" s="1"/>
  <c r="T301" i="5"/>
  <c r="U301" i="5" s="1"/>
  <c r="R301" i="5"/>
  <c r="S301" i="5" s="1"/>
  <c r="P301" i="5"/>
  <c r="Q301" i="5" s="1"/>
  <c r="N301" i="5"/>
  <c r="O301" i="5" s="1"/>
  <c r="L301" i="5"/>
  <c r="K301" i="5"/>
  <c r="I301" i="5"/>
  <c r="G301" i="5"/>
  <c r="AB300" i="5"/>
  <c r="AC300" i="5" s="1"/>
  <c r="Z300" i="5"/>
  <c r="AA300" i="5" s="1"/>
  <c r="Y300" i="5"/>
  <c r="V300" i="5"/>
  <c r="W300" i="5" s="1"/>
  <c r="T300" i="5"/>
  <c r="U300" i="5" s="1"/>
  <c r="R300" i="5"/>
  <c r="S300" i="5" s="1"/>
  <c r="P300" i="5"/>
  <c r="Q300" i="5" s="1"/>
  <c r="N300" i="5"/>
  <c r="O300" i="5" s="1"/>
  <c r="L300" i="5"/>
  <c r="M300" i="5" s="1"/>
  <c r="J300" i="5"/>
  <c r="I300" i="5"/>
  <c r="G300" i="5"/>
  <c r="AB299" i="5"/>
  <c r="AC299" i="5" s="1"/>
  <c r="Z299" i="5"/>
  <c r="AA299" i="5" s="1"/>
  <c r="Y299" i="5"/>
  <c r="V299" i="5"/>
  <c r="W299" i="5" s="1"/>
  <c r="T299" i="5"/>
  <c r="U299" i="5" s="1"/>
  <c r="R299" i="5"/>
  <c r="S299" i="5" s="1"/>
  <c r="P299" i="5"/>
  <c r="Q299" i="5" s="1"/>
  <c r="N299" i="5"/>
  <c r="O299" i="5" s="1"/>
  <c r="L299" i="5"/>
  <c r="M299" i="5" s="1"/>
  <c r="J299" i="5"/>
  <c r="I299" i="5"/>
  <c r="G299" i="5"/>
  <c r="AB298" i="5"/>
  <c r="AC298" i="5" s="1"/>
  <c r="Z298" i="5"/>
  <c r="AA298" i="5" s="1"/>
  <c r="X298" i="5"/>
  <c r="Y298" i="5" s="1"/>
  <c r="V298" i="5"/>
  <c r="W298" i="5" s="1"/>
  <c r="T298" i="5"/>
  <c r="U298" i="5" s="1"/>
  <c r="R298" i="5"/>
  <c r="S298" i="5" s="1"/>
  <c r="P298" i="5"/>
  <c r="Q298" i="5" s="1"/>
  <c r="N298" i="5"/>
  <c r="O298" i="5" s="1"/>
  <c r="L298" i="5"/>
  <c r="K298" i="5"/>
  <c r="I298" i="5"/>
  <c r="G298" i="5"/>
  <c r="AB297" i="5"/>
  <c r="AC297" i="5" s="1"/>
  <c r="Z297" i="5"/>
  <c r="AA297" i="5" s="1"/>
  <c r="Y297" i="5"/>
  <c r="V297" i="5"/>
  <c r="W297" i="5" s="1"/>
  <c r="T297" i="5"/>
  <c r="U297" i="5" s="1"/>
  <c r="R297" i="5"/>
  <c r="S297" i="5" s="1"/>
  <c r="P297" i="5"/>
  <c r="Q297" i="5" s="1"/>
  <c r="N297" i="5"/>
  <c r="O297" i="5" s="1"/>
  <c r="L297" i="5"/>
  <c r="M297" i="5" s="1"/>
  <c r="J297" i="5"/>
  <c r="I297" i="5"/>
  <c r="G297" i="5"/>
  <c r="AB296" i="5"/>
  <c r="AC296" i="5" s="1"/>
  <c r="Z296" i="5"/>
  <c r="AA296" i="5" s="1"/>
  <c r="Y296" i="5"/>
  <c r="V296" i="5"/>
  <c r="W296" i="5" s="1"/>
  <c r="T296" i="5"/>
  <c r="U296" i="5" s="1"/>
  <c r="R296" i="5"/>
  <c r="S296" i="5" s="1"/>
  <c r="P296" i="5"/>
  <c r="Q296" i="5" s="1"/>
  <c r="N296" i="5"/>
  <c r="O296" i="5" s="1"/>
  <c r="L296" i="5"/>
  <c r="M296" i="5" s="1"/>
  <c r="J296" i="5"/>
  <c r="I296" i="5"/>
  <c r="G296" i="5"/>
  <c r="AB295" i="5"/>
  <c r="AC295" i="5" s="1"/>
  <c r="Z295" i="5"/>
  <c r="AA295" i="5" s="1"/>
  <c r="Y295" i="5"/>
  <c r="V295" i="5"/>
  <c r="W295" i="5" s="1"/>
  <c r="T295" i="5"/>
  <c r="U295" i="5" s="1"/>
  <c r="R295" i="5"/>
  <c r="S295" i="5" s="1"/>
  <c r="P295" i="5"/>
  <c r="Q295" i="5" s="1"/>
  <c r="N295" i="5"/>
  <c r="O295" i="5" s="1"/>
  <c r="L295" i="5"/>
  <c r="M295" i="5" s="1"/>
  <c r="J295" i="5"/>
  <c r="I295" i="5"/>
  <c r="G295" i="5"/>
  <c r="AB294" i="5"/>
  <c r="AC294" i="5" s="1"/>
  <c r="Z294" i="5"/>
  <c r="AA294" i="5" s="1"/>
  <c r="Y294" i="5"/>
  <c r="V294" i="5"/>
  <c r="W294" i="5" s="1"/>
  <c r="T294" i="5"/>
  <c r="U294" i="5" s="1"/>
  <c r="R294" i="5"/>
  <c r="S294" i="5" s="1"/>
  <c r="P294" i="5"/>
  <c r="Q294" i="5" s="1"/>
  <c r="N294" i="5"/>
  <c r="O294" i="5" s="1"/>
  <c r="L294" i="5"/>
  <c r="M294" i="5" s="1"/>
  <c r="J294" i="5"/>
  <c r="I294" i="5"/>
  <c r="G294" i="5"/>
  <c r="AB293" i="5"/>
  <c r="AC293" i="5" s="1"/>
  <c r="Z293" i="5"/>
  <c r="AA293" i="5" s="1"/>
  <c r="Y293" i="5"/>
  <c r="V293" i="5"/>
  <c r="W293" i="5" s="1"/>
  <c r="T293" i="5"/>
  <c r="U293" i="5" s="1"/>
  <c r="R293" i="5"/>
  <c r="S293" i="5" s="1"/>
  <c r="P293" i="5"/>
  <c r="Q293" i="5" s="1"/>
  <c r="N293" i="5"/>
  <c r="O293" i="5" s="1"/>
  <c r="L293" i="5"/>
  <c r="M293" i="5" s="1"/>
  <c r="J293" i="5"/>
  <c r="I293" i="5"/>
  <c r="G293" i="5"/>
  <c r="AB292" i="5"/>
  <c r="AC292" i="5" s="1"/>
  <c r="Z292" i="5"/>
  <c r="AA292" i="5" s="1"/>
  <c r="Y292" i="5"/>
  <c r="V292" i="5"/>
  <c r="W292" i="5" s="1"/>
  <c r="T292" i="5"/>
  <c r="U292" i="5" s="1"/>
  <c r="R292" i="5"/>
  <c r="S292" i="5" s="1"/>
  <c r="P292" i="5"/>
  <c r="Q292" i="5" s="1"/>
  <c r="N292" i="5"/>
  <c r="O292" i="5" s="1"/>
  <c r="L292" i="5"/>
  <c r="M292" i="5" s="1"/>
  <c r="J292" i="5"/>
  <c r="I292" i="5"/>
  <c r="G292" i="5"/>
  <c r="AB291" i="5"/>
  <c r="AC291" i="5" s="1"/>
  <c r="Z291" i="5"/>
  <c r="AA291" i="5" s="1"/>
  <c r="Y291" i="5"/>
  <c r="V291" i="5"/>
  <c r="W291" i="5" s="1"/>
  <c r="T291" i="5"/>
  <c r="U291" i="5" s="1"/>
  <c r="R291" i="5"/>
  <c r="S291" i="5" s="1"/>
  <c r="P291" i="5"/>
  <c r="Q291" i="5" s="1"/>
  <c r="N291" i="5"/>
  <c r="O291" i="5" s="1"/>
  <c r="L291" i="5"/>
  <c r="M291" i="5" s="1"/>
  <c r="J291" i="5"/>
  <c r="I291" i="5"/>
  <c r="G291" i="5"/>
  <c r="AB290" i="5"/>
  <c r="AC290" i="5" s="1"/>
  <c r="Z290" i="5"/>
  <c r="AA290" i="5" s="1"/>
  <c r="Y290" i="5"/>
  <c r="V290" i="5"/>
  <c r="W290" i="5" s="1"/>
  <c r="T290" i="5"/>
  <c r="U290" i="5" s="1"/>
  <c r="R290" i="5"/>
  <c r="S290" i="5" s="1"/>
  <c r="P290" i="5"/>
  <c r="Q290" i="5" s="1"/>
  <c r="N290" i="5"/>
  <c r="O290" i="5" s="1"/>
  <c r="L290" i="5"/>
  <c r="M290" i="5" s="1"/>
  <c r="J290" i="5"/>
  <c r="I290" i="5"/>
  <c r="G290" i="5"/>
  <c r="AB289" i="5"/>
  <c r="AC289" i="5" s="1"/>
  <c r="Z289" i="5"/>
  <c r="AA289" i="5" s="1"/>
  <c r="Y289" i="5"/>
  <c r="V289" i="5"/>
  <c r="W289" i="5" s="1"/>
  <c r="T289" i="5"/>
  <c r="U289" i="5" s="1"/>
  <c r="R289" i="5"/>
  <c r="S289" i="5" s="1"/>
  <c r="P289" i="5"/>
  <c r="Q289" i="5" s="1"/>
  <c r="N289" i="5"/>
  <c r="O289" i="5" s="1"/>
  <c r="L289" i="5"/>
  <c r="M289" i="5" s="1"/>
  <c r="J289" i="5"/>
  <c r="I289" i="5"/>
  <c r="G289" i="5"/>
  <c r="AB288" i="5"/>
  <c r="AC288" i="5" s="1"/>
  <c r="Z288" i="5"/>
  <c r="AA288" i="5" s="1"/>
  <c r="Y288" i="5"/>
  <c r="V288" i="5"/>
  <c r="W288" i="5" s="1"/>
  <c r="T288" i="5"/>
  <c r="U288" i="5" s="1"/>
  <c r="R288" i="5"/>
  <c r="S288" i="5" s="1"/>
  <c r="P288" i="5"/>
  <c r="Q288" i="5" s="1"/>
  <c r="N288" i="5"/>
  <c r="O288" i="5" s="1"/>
  <c r="L288" i="5"/>
  <c r="M288" i="5" s="1"/>
  <c r="J288" i="5"/>
  <c r="I288" i="5"/>
  <c r="G288" i="5"/>
  <c r="AB287" i="5"/>
  <c r="AC287" i="5" s="1"/>
  <c r="Z287" i="5"/>
  <c r="AA287" i="5" s="1"/>
  <c r="Y287" i="5"/>
  <c r="V287" i="5"/>
  <c r="W287" i="5" s="1"/>
  <c r="T287" i="5"/>
  <c r="U287" i="5" s="1"/>
  <c r="R287" i="5"/>
  <c r="S287" i="5" s="1"/>
  <c r="P287" i="5"/>
  <c r="Q287" i="5" s="1"/>
  <c r="N287" i="5"/>
  <c r="O287" i="5" s="1"/>
  <c r="L287" i="5"/>
  <c r="M287" i="5" s="1"/>
  <c r="J287" i="5"/>
  <c r="I287" i="5"/>
  <c r="G287" i="5"/>
  <c r="AB286" i="5"/>
  <c r="AC286" i="5" s="1"/>
  <c r="Z286" i="5"/>
  <c r="AA286" i="5" s="1"/>
  <c r="Y286" i="5"/>
  <c r="V286" i="5"/>
  <c r="W286" i="5" s="1"/>
  <c r="T286" i="5"/>
  <c r="U286" i="5" s="1"/>
  <c r="R286" i="5"/>
  <c r="S286" i="5" s="1"/>
  <c r="P286" i="5"/>
  <c r="Q286" i="5" s="1"/>
  <c r="N286" i="5"/>
  <c r="O286" i="5" s="1"/>
  <c r="L286" i="5"/>
  <c r="M286" i="5" s="1"/>
  <c r="J286" i="5"/>
  <c r="I286" i="5"/>
  <c r="G286" i="5"/>
  <c r="AB285" i="5"/>
  <c r="AC285" i="5" s="1"/>
  <c r="Z285" i="5"/>
  <c r="AA285" i="5" s="1"/>
  <c r="Y285" i="5"/>
  <c r="V285" i="5"/>
  <c r="W285" i="5" s="1"/>
  <c r="T285" i="5"/>
  <c r="U285" i="5" s="1"/>
  <c r="R285" i="5"/>
  <c r="S285" i="5" s="1"/>
  <c r="P285" i="5"/>
  <c r="Q285" i="5" s="1"/>
  <c r="N285" i="5"/>
  <c r="O285" i="5" s="1"/>
  <c r="L285" i="5"/>
  <c r="M285" i="5" s="1"/>
  <c r="J285" i="5"/>
  <c r="I285" i="5"/>
  <c r="G285" i="5"/>
  <c r="AB284" i="5"/>
  <c r="AC284" i="5" s="1"/>
  <c r="Z284" i="5"/>
  <c r="AA284" i="5" s="1"/>
  <c r="Y284" i="5"/>
  <c r="V284" i="5"/>
  <c r="W284" i="5" s="1"/>
  <c r="T284" i="5"/>
  <c r="U284" i="5" s="1"/>
  <c r="R284" i="5"/>
  <c r="S284" i="5" s="1"/>
  <c r="P284" i="5"/>
  <c r="Q284" i="5" s="1"/>
  <c r="N284" i="5"/>
  <c r="O284" i="5" s="1"/>
  <c r="L284" i="5"/>
  <c r="M284" i="5" s="1"/>
  <c r="J284" i="5"/>
  <c r="I284" i="5"/>
  <c r="G284" i="5"/>
  <c r="AB283" i="5"/>
  <c r="AC283" i="5" s="1"/>
  <c r="Z283" i="5"/>
  <c r="AA283" i="5" s="1"/>
  <c r="Y283" i="5"/>
  <c r="V283" i="5"/>
  <c r="W283" i="5" s="1"/>
  <c r="T283" i="5"/>
  <c r="U283" i="5" s="1"/>
  <c r="R283" i="5"/>
  <c r="S283" i="5" s="1"/>
  <c r="P283" i="5"/>
  <c r="Q283" i="5" s="1"/>
  <c r="N283" i="5"/>
  <c r="O283" i="5" s="1"/>
  <c r="L283" i="5"/>
  <c r="M283" i="5" s="1"/>
  <c r="J283" i="5"/>
  <c r="I283" i="5"/>
  <c r="G283" i="5"/>
  <c r="AB282" i="5"/>
  <c r="AC282" i="5" s="1"/>
  <c r="Z282" i="5"/>
  <c r="AA282" i="5" s="1"/>
  <c r="Y282" i="5"/>
  <c r="V282" i="5"/>
  <c r="W282" i="5" s="1"/>
  <c r="T282" i="5"/>
  <c r="U282" i="5" s="1"/>
  <c r="R282" i="5"/>
  <c r="S282" i="5" s="1"/>
  <c r="P282" i="5"/>
  <c r="Q282" i="5" s="1"/>
  <c r="N282" i="5"/>
  <c r="O282" i="5" s="1"/>
  <c r="L282" i="5"/>
  <c r="M282" i="5" s="1"/>
  <c r="J282" i="5"/>
  <c r="I282" i="5"/>
  <c r="G282" i="5"/>
  <c r="AB281" i="5"/>
  <c r="AC281" i="5" s="1"/>
  <c r="Z281" i="5"/>
  <c r="AA281" i="5" s="1"/>
  <c r="Y281" i="5"/>
  <c r="W281" i="5"/>
  <c r="T281" i="5"/>
  <c r="U281" i="5" s="1"/>
  <c r="R281" i="5"/>
  <c r="S281" i="5" s="1"/>
  <c r="P281" i="5"/>
  <c r="Q281" i="5" s="1"/>
  <c r="N281" i="5"/>
  <c r="O281" i="5" s="1"/>
  <c r="L281" i="5"/>
  <c r="M281" i="5" s="1"/>
  <c r="J281" i="5"/>
  <c r="K281" i="5" s="1"/>
  <c r="I281" i="5"/>
  <c r="G281" i="5"/>
  <c r="AB280" i="5"/>
  <c r="AC280" i="5" s="1"/>
  <c r="AA280" i="5"/>
  <c r="X280" i="5"/>
  <c r="Y280" i="5" s="1"/>
  <c r="V280" i="5"/>
  <c r="W280" i="5" s="1"/>
  <c r="T280" i="5"/>
  <c r="U280" i="5" s="1"/>
  <c r="R280" i="5"/>
  <c r="S280" i="5" s="1"/>
  <c r="P280" i="5"/>
  <c r="Q280" i="5" s="1"/>
  <c r="N280" i="5"/>
  <c r="L280" i="5"/>
  <c r="M280" i="5" s="1"/>
  <c r="J280" i="5"/>
  <c r="K280" i="5" s="1"/>
  <c r="I280" i="5"/>
  <c r="G280" i="5"/>
  <c r="AB279" i="5"/>
  <c r="AC279" i="5" s="1"/>
  <c r="Z279" i="5"/>
  <c r="AA279" i="5" s="1"/>
  <c r="X279" i="5"/>
  <c r="Y279" i="5" s="1"/>
  <c r="W279" i="5"/>
  <c r="T279" i="5"/>
  <c r="U279" i="5" s="1"/>
  <c r="R279" i="5"/>
  <c r="S279" i="5" s="1"/>
  <c r="P279" i="5"/>
  <c r="Q279" i="5" s="1"/>
  <c r="N279" i="5"/>
  <c r="L279" i="5"/>
  <c r="M279" i="5" s="1"/>
  <c r="J279" i="5"/>
  <c r="K279" i="5" s="1"/>
  <c r="I279" i="5"/>
  <c r="G279" i="5"/>
  <c r="AB278" i="5"/>
  <c r="AC278" i="5" s="1"/>
  <c r="Z278" i="5"/>
  <c r="AA278" i="5" s="1"/>
  <c r="Y278" i="5"/>
  <c r="W278" i="5"/>
  <c r="T278" i="5"/>
  <c r="U278" i="5" s="1"/>
  <c r="R278" i="5"/>
  <c r="S278" i="5" s="1"/>
  <c r="P278" i="5"/>
  <c r="Q278" i="5" s="1"/>
  <c r="N278" i="5"/>
  <c r="O278" i="5" s="1"/>
  <c r="L278" i="5"/>
  <c r="M278" i="5" s="1"/>
  <c r="J278" i="5"/>
  <c r="K278" i="5" s="1"/>
  <c r="I278" i="5"/>
  <c r="G278" i="5"/>
  <c r="AB277" i="5"/>
  <c r="AC277" i="5" s="1"/>
  <c r="Z277" i="5"/>
  <c r="AA277" i="5" s="1"/>
  <c r="Y277" i="5"/>
  <c r="W277" i="5"/>
  <c r="T277" i="5"/>
  <c r="U277" i="5" s="1"/>
  <c r="R277" i="5"/>
  <c r="S277" i="5" s="1"/>
  <c r="P277" i="5"/>
  <c r="Q277" i="5" s="1"/>
  <c r="N277" i="5"/>
  <c r="O277" i="5" s="1"/>
  <c r="L277" i="5"/>
  <c r="M277" i="5" s="1"/>
  <c r="J277" i="5"/>
  <c r="K277" i="5" s="1"/>
  <c r="I277" i="5"/>
  <c r="G277" i="5"/>
  <c r="AB276" i="5"/>
  <c r="AC276" i="5" s="1"/>
  <c r="Z276" i="5"/>
  <c r="AA276" i="5" s="1"/>
  <c r="Y276" i="5"/>
  <c r="W276" i="5"/>
  <c r="T276" i="5"/>
  <c r="U276" i="5" s="1"/>
  <c r="R276" i="5"/>
  <c r="S276" i="5" s="1"/>
  <c r="P276" i="5"/>
  <c r="Q276" i="5" s="1"/>
  <c r="N276" i="5"/>
  <c r="O276" i="5" s="1"/>
  <c r="L276" i="5"/>
  <c r="M276" i="5" s="1"/>
  <c r="J276" i="5"/>
  <c r="K276" i="5" s="1"/>
  <c r="I276" i="5"/>
  <c r="G276" i="5"/>
  <c r="AB275" i="5"/>
  <c r="AC275" i="5" s="1"/>
  <c r="Z275" i="5"/>
  <c r="AA275" i="5" s="1"/>
  <c r="Y275" i="5"/>
  <c r="W275" i="5"/>
  <c r="T275" i="5"/>
  <c r="U275" i="5" s="1"/>
  <c r="R275" i="5"/>
  <c r="S275" i="5" s="1"/>
  <c r="P275" i="5"/>
  <c r="Q275" i="5" s="1"/>
  <c r="N275" i="5"/>
  <c r="O275" i="5" s="1"/>
  <c r="L275" i="5"/>
  <c r="M275" i="5" s="1"/>
  <c r="J275" i="5"/>
  <c r="K275" i="5" s="1"/>
  <c r="I275" i="5"/>
  <c r="G275" i="5"/>
  <c r="AB274" i="5"/>
  <c r="AC274" i="5" s="1"/>
  <c r="Z274" i="5"/>
  <c r="AA274" i="5" s="1"/>
  <c r="Y274" i="5"/>
  <c r="W274" i="5"/>
  <c r="T274" i="5"/>
  <c r="U274" i="5" s="1"/>
  <c r="R274" i="5"/>
  <c r="S274" i="5" s="1"/>
  <c r="P274" i="5"/>
  <c r="Q274" i="5" s="1"/>
  <c r="N274" i="5"/>
  <c r="O274" i="5" s="1"/>
  <c r="L274" i="5"/>
  <c r="M274" i="5" s="1"/>
  <c r="J274" i="5"/>
  <c r="I274" i="5"/>
  <c r="G274" i="5"/>
  <c r="AB273" i="5"/>
  <c r="AC273" i="5" s="1"/>
  <c r="Z273" i="5"/>
  <c r="AA273" i="5" s="1"/>
  <c r="Y273" i="5"/>
  <c r="W273" i="5"/>
  <c r="T273" i="5"/>
  <c r="U273" i="5" s="1"/>
  <c r="R273" i="5"/>
  <c r="S273" i="5" s="1"/>
  <c r="P273" i="5"/>
  <c r="Q273" i="5" s="1"/>
  <c r="N273" i="5"/>
  <c r="O273" i="5" s="1"/>
  <c r="L273" i="5"/>
  <c r="M273" i="5" s="1"/>
  <c r="J273" i="5"/>
  <c r="K273" i="5" s="1"/>
  <c r="I273" i="5"/>
  <c r="G273" i="5"/>
  <c r="AB272" i="5"/>
  <c r="AC272" i="5" s="1"/>
  <c r="Z272" i="5"/>
  <c r="AA272" i="5" s="1"/>
  <c r="Y272" i="5"/>
  <c r="W272" i="5"/>
  <c r="T272" i="5"/>
  <c r="U272" i="5" s="1"/>
  <c r="R272" i="5"/>
  <c r="S272" i="5" s="1"/>
  <c r="P272" i="5"/>
  <c r="Q272" i="5" s="1"/>
  <c r="N272" i="5"/>
  <c r="L272" i="5"/>
  <c r="M272" i="5" s="1"/>
  <c r="J272" i="5"/>
  <c r="K272" i="5" s="1"/>
  <c r="I272" i="5"/>
  <c r="G272" i="5"/>
  <c r="AB271" i="5"/>
  <c r="AC271" i="5" s="1"/>
  <c r="Z271" i="5"/>
  <c r="AA271" i="5" s="1"/>
  <c r="Y271" i="5"/>
  <c r="W271" i="5"/>
  <c r="T271" i="5"/>
  <c r="U271" i="5" s="1"/>
  <c r="R271" i="5"/>
  <c r="S271" i="5" s="1"/>
  <c r="P271" i="5"/>
  <c r="Q271" i="5" s="1"/>
  <c r="N271" i="5"/>
  <c r="O271" i="5" s="1"/>
  <c r="L271" i="5"/>
  <c r="M271" i="5" s="1"/>
  <c r="J271" i="5"/>
  <c r="K271" i="5" s="1"/>
  <c r="I271" i="5"/>
  <c r="G271" i="5"/>
  <c r="AB270" i="5"/>
  <c r="AC270" i="5" s="1"/>
  <c r="Z270" i="5"/>
  <c r="AA270" i="5" s="1"/>
  <c r="X270" i="5"/>
  <c r="Y270" i="5" s="1"/>
  <c r="V270" i="5"/>
  <c r="W270" i="5" s="1"/>
  <c r="T270" i="5"/>
  <c r="U270" i="5" s="1"/>
  <c r="R270" i="5"/>
  <c r="S270" i="5" s="1"/>
  <c r="P270" i="5"/>
  <c r="Q270" i="5" s="1"/>
  <c r="O270" i="5"/>
  <c r="M270" i="5"/>
  <c r="J270" i="5"/>
  <c r="K270" i="5" s="1"/>
  <c r="I270" i="5"/>
  <c r="G270" i="5"/>
  <c r="AB269" i="5"/>
  <c r="AC269" i="5" s="1"/>
  <c r="Z269" i="5"/>
  <c r="AA269" i="5" s="1"/>
  <c r="X269" i="5"/>
  <c r="Y269" i="5" s="1"/>
  <c r="V269" i="5"/>
  <c r="W269" i="5" s="1"/>
  <c r="T269" i="5"/>
  <c r="U269" i="5" s="1"/>
  <c r="R269" i="5"/>
  <c r="S269" i="5" s="1"/>
  <c r="P269" i="5"/>
  <c r="Q269" i="5" s="1"/>
  <c r="O269" i="5"/>
  <c r="M269" i="5"/>
  <c r="J269" i="5"/>
  <c r="K269" i="5" s="1"/>
  <c r="I269" i="5"/>
  <c r="G269" i="5"/>
  <c r="AB268" i="5"/>
  <c r="AC268" i="5" s="1"/>
  <c r="Z268" i="5"/>
  <c r="AA268" i="5" s="1"/>
  <c r="X268" i="5"/>
  <c r="Y268" i="5" s="1"/>
  <c r="V268" i="5"/>
  <c r="W268" i="5" s="1"/>
  <c r="T268" i="5"/>
  <c r="U268" i="5" s="1"/>
  <c r="R268" i="5"/>
  <c r="S268" i="5" s="1"/>
  <c r="P268" i="5"/>
  <c r="Q268" i="5" s="1"/>
  <c r="O268" i="5"/>
  <c r="M268" i="5"/>
  <c r="J268" i="5"/>
  <c r="I268" i="5"/>
  <c r="G268" i="5"/>
  <c r="AB267" i="5"/>
  <c r="AC267" i="5" s="1"/>
  <c r="Z267" i="5"/>
  <c r="AA267" i="5" s="1"/>
  <c r="X267" i="5"/>
  <c r="Y267" i="5" s="1"/>
  <c r="V267" i="5"/>
  <c r="T267" i="5"/>
  <c r="U267" i="5" s="1"/>
  <c r="R267" i="5"/>
  <c r="S267" i="5" s="1"/>
  <c r="P267" i="5"/>
  <c r="Q267" i="5" s="1"/>
  <c r="O267" i="5"/>
  <c r="M267" i="5"/>
  <c r="J267" i="5"/>
  <c r="K267" i="5" s="1"/>
  <c r="I267" i="5"/>
  <c r="G267" i="5"/>
  <c r="AB266" i="5"/>
  <c r="AC266" i="5" s="1"/>
  <c r="AA266" i="5"/>
  <c r="X266" i="5"/>
  <c r="Y266" i="5" s="1"/>
  <c r="V266" i="5"/>
  <c r="W266" i="5" s="1"/>
  <c r="T266" i="5"/>
  <c r="R266" i="5"/>
  <c r="S266" i="5" s="1"/>
  <c r="P266" i="5"/>
  <c r="Q266" i="5" s="1"/>
  <c r="N266" i="5"/>
  <c r="O266" i="5" s="1"/>
  <c r="L266" i="5"/>
  <c r="M266" i="5" s="1"/>
  <c r="J266" i="5"/>
  <c r="K266" i="5" s="1"/>
  <c r="I266" i="5"/>
  <c r="G266" i="5"/>
  <c r="AB265" i="5"/>
  <c r="AC265" i="5" s="1"/>
  <c r="AA265" i="5"/>
  <c r="Y265" i="5"/>
  <c r="V265" i="5"/>
  <c r="W265" i="5" s="1"/>
  <c r="T265" i="5"/>
  <c r="U265" i="5" s="1"/>
  <c r="R265" i="5"/>
  <c r="S265" i="5" s="1"/>
  <c r="P265" i="5"/>
  <c r="Q265" i="5" s="1"/>
  <c r="N265" i="5"/>
  <c r="O265" i="5" s="1"/>
  <c r="L265" i="5"/>
  <c r="J265" i="5"/>
  <c r="K265" i="5" s="1"/>
  <c r="I265" i="5"/>
  <c r="G265" i="5"/>
  <c r="AB264" i="5"/>
  <c r="AC264" i="5" s="1"/>
  <c r="Z264" i="5"/>
  <c r="AA264" i="5" s="1"/>
  <c r="X264" i="5"/>
  <c r="Y264" i="5" s="1"/>
  <c r="V264" i="5"/>
  <c r="W264" i="5" s="1"/>
  <c r="T264" i="5"/>
  <c r="U264" i="5" s="1"/>
  <c r="R264" i="5"/>
  <c r="S264" i="5" s="1"/>
  <c r="P264" i="5"/>
  <c r="Q264" i="5" s="1"/>
  <c r="N264" i="5"/>
  <c r="M264" i="5"/>
  <c r="K264" i="5"/>
  <c r="I264" i="5"/>
  <c r="G264" i="5"/>
  <c r="AB263" i="5"/>
  <c r="AC263" i="5" s="1"/>
  <c r="Z263" i="5"/>
  <c r="AA263" i="5" s="1"/>
  <c r="X263" i="5"/>
  <c r="Y263" i="5" s="1"/>
  <c r="V263" i="5"/>
  <c r="W263" i="5" s="1"/>
  <c r="T263" i="5"/>
  <c r="U263" i="5" s="1"/>
  <c r="R263" i="5"/>
  <c r="S263" i="5" s="1"/>
  <c r="P263" i="5"/>
  <c r="Q263" i="5" s="1"/>
  <c r="N263" i="5"/>
  <c r="M263" i="5"/>
  <c r="K263" i="5"/>
  <c r="I263" i="5"/>
  <c r="G263" i="5"/>
  <c r="AC262" i="5"/>
  <c r="AB262" i="5"/>
  <c r="Z262" i="5"/>
  <c r="AA262" i="5" s="1"/>
  <c r="X262" i="5"/>
  <c r="Y262" i="5" s="1"/>
  <c r="V262" i="5"/>
  <c r="W262" i="5" s="1"/>
  <c r="T262" i="5"/>
  <c r="U262" i="5" s="1"/>
  <c r="R262" i="5"/>
  <c r="S262" i="5" s="1"/>
  <c r="P262" i="5"/>
  <c r="Q262" i="5" s="1"/>
  <c r="N262" i="5"/>
  <c r="O262" i="5" s="1"/>
  <c r="L262" i="5"/>
  <c r="K262" i="5"/>
  <c r="I262" i="5"/>
  <c r="G262" i="5"/>
  <c r="AB261" i="5"/>
  <c r="AC261" i="5" s="1"/>
  <c r="Z261" i="5"/>
  <c r="AA261" i="5" s="1"/>
  <c r="X261" i="5"/>
  <c r="Y261" i="5" s="1"/>
  <c r="V261" i="5"/>
  <c r="W261" i="5" s="1"/>
  <c r="T261" i="5"/>
  <c r="U261" i="5" s="1"/>
  <c r="R261" i="5"/>
  <c r="S261" i="5" s="1"/>
  <c r="P261" i="5"/>
  <c r="Q261" i="5" s="1"/>
  <c r="N261" i="5"/>
  <c r="O261" i="5" s="1"/>
  <c r="L261" i="5"/>
  <c r="K261" i="5"/>
  <c r="I261" i="5"/>
  <c r="G261" i="5"/>
  <c r="AB260" i="5"/>
  <c r="AC260" i="5" s="1"/>
  <c r="Z260" i="5"/>
  <c r="AA260" i="5" s="1"/>
  <c r="X260" i="5"/>
  <c r="Y260" i="5" s="1"/>
  <c r="V260" i="5"/>
  <c r="W260" i="5" s="1"/>
  <c r="T260" i="5"/>
  <c r="U260" i="5" s="1"/>
  <c r="R260" i="5"/>
  <c r="S260" i="5" s="1"/>
  <c r="P260" i="5"/>
  <c r="Q260" i="5" s="1"/>
  <c r="N260" i="5"/>
  <c r="O260" i="5" s="1"/>
  <c r="L260" i="5"/>
  <c r="M260" i="5" s="1"/>
  <c r="K260" i="5"/>
  <c r="I260" i="5"/>
  <c r="G260" i="5"/>
  <c r="AB259" i="5"/>
  <c r="AC259" i="5" s="1"/>
  <c r="Z259" i="5"/>
  <c r="AA259" i="5" s="1"/>
  <c r="X259" i="5"/>
  <c r="Y259" i="5" s="1"/>
  <c r="V259" i="5"/>
  <c r="W259" i="5" s="1"/>
  <c r="T259" i="5"/>
  <c r="U259" i="5" s="1"/>
  <c r="R259" i="5"/>
  <c r="S259" i="5" s="1"/>
  <c r="P259" i="5"/>
  <c r="Q259" i="5" s="1"/>
  <c r="N259" i="5"/>
  <c r="O259" i="5" s="1"/>
  <c r="L259" i="5"/>
  <c r="K259" i="5"/>
  <c r="I259" i="5"/>
  <c r="G259" i="5"/>
  <c r="AB258" i="5"/>
  <c r="AC258" i="5" s="1"/>
  <c r="Z258" i="5"/>
  <c r="AA258" i="5" s="1"/>
  <c r="X258" i="5"/>
  <c r="Y258" i="5" s="1"/>
  <c r="V258" i="5"/>
  <c r="W258" i="5" s="1"/>
  <c r="T258" i="5"/>
  <c r="U258" i="5" s="1"/>
  <c r="R258" i="5"/>
  <c r="S258" i="5" s="1"/>
  <c r="P258" i="5"/>
  <c r="Q258" i="5" s="1"/>
  <c r="N258" i="5"/>
  <c r="O258" i="5" s="1"/>
  <c r="L258" i="5"/>
  <c r="K258" i="5"/>
  <c r="I258" i="5"/>
  <c r="G258" i="5"/>
  <c r="AB257" i="5"/>
  <c r="AC257" i="5" s="1"/>
  <c r="Z257" i="5"/>
  <c r="AA257" i="5" s="1"/>
  <c r="X257" i="5"/>
  <c r="Y257" i="5" s="1"/>
  <c r="V257" i="5"/>
  <c r="W257" i="5" s="1"/>
  <c r="T257" i="5"/>
  <c r="U257" i="5" s="1"/>
  <c r="R257" i="5"/>
  <c r="S257" i="5" s="1"/>
  <c r="P257" i="5"/>
  <c r="Q257" i="5" s="1"/>
  <c r="N257" i="5"/>
  <c r="O257" i="5" s="1"/>
  <c r="L257" i="5"/>
  <c r="M257" i="5" s="1"/>
  <c r="K257" i="5"/>
  <c r="I257" i="5"/>
  <c r="G257" i="5"/>
  <c r="AB256" i="5"/>
  <c r="AC256" i="5" s="1"/>
  <c r="Z256" i="5"/>
  <c r="AA256" i="5" s="1"/>
  <c r="X256" i="5"/>
  <c r="Y256" i="5" s="1"/>
  <c r="V256" i="5"/>
  <c r="W256" i="5" s="1"/>
  <c r="T256" i="5"/>
  <c r="U256" i="5" s="1"/>
  <c r="R256" i="5"/>
  <c r="S256" i="5" s="1"/>
  <c r="P256" i="5"/>
  <c r="Q256" i="5" s="1"/>
  <c r="N256" i="5"/>
  <c r="O256" i="5" s="1"/>
  <c r="L256" i="5"/>
  <c r="K256" i="5"/>
  <c r="I256" i="5"/>
  <c r="G256" i="5"/>
  <c r="AB255" i="5"/>
  <c r="AC255" i="5" s="1"/>
  <c r="Z255" i="5"/>
  <c r="AA255" i="5" s="1"/>
  <c r="X255" i="5"/>
  <c r="Y255" i="5" s="1"/>
  <c r="V255" i="5"/>
  <c r="W255" i="5" s="1"/>
  <c r="T255" i="5"/>
  <c r="U255" i="5" s="1"/>
  <c r="R255" i="5"/>
  <c r="S255" i="5" s="1"/>
  <c r="P255" i="5"/>
  <c r="Q255" i="5" s="1"/>
  <c r="N255" i="5"/>
  <c r="O255" i="5" s="1"/>
  <c r="L255" i="5"/>
  <c r="M255" i="5" s="1"/>
  <c r="K255" i="5"/>
  <c r="I255" i="5"/>
  <c r="G255" i="5"/>
  <c r="AB254" i="5"/>
  <c r="AC254" i="5" s="1"/>
  <c r="Z254" i="5"/>
  <c r="AA254" i="5" s="1"/>
  <c r="X254" i="5"/>
  <c r="Y254" i="5" s="1"/>
  <c r="V254" i="5"/>
  <c r="W254" i="5" s="1"/>
  <c r="T254" i="5"/>
  <c r="U254" i="5" s="1"/>
  <c r="R254" i="5"/>
  <c r="S254" i="5" s="1"/>
  <c r="P254" i="5"/>
  <c r="Q254" i="5" s="1"/>
  <c r="N254" i="5"/>
  <c r="O254" i="5" s="1"/>
  <c r="L254" i="5"/>
  <c r="M254" i="5" s="1"/>
  <c r="K254" i="5"/>
  <c r="I254" i="5"/>
  <c r="G254" i="5"/>
  <c r="AB253" i="5"/>
  <c r="AC253" i="5" s="1"/>
  <c r="Z253" i="5"/>
  <c r="AA253" i="5" s="1"/>
  <c r="X253" i="5"/>
  <c r="Y253" i="5" s="1"/>
  <c r="V253" i="5"/>
  <c r="W253" i="5" s="1"/>
  <c r="T253" i="5"/>
  <c r="U253" i="5" s="1"/>
  <c r="R253" i="5"/>
  <c r="S253" i="5" s="1"/>
  <c r="P253" i="5"/>
  <c r="Q253" i="5" s="1"/>
  <c r="N253" i="5"/>
  <c r="O253" i="5" s="1"/>
  <c r="L253" i="5"/>
  <c r="K253" i="5"/>
  <c r="I253" i="5"/>
  <c r="G253" i="5"/>
  <c r="AB251" i="5"/>
  <c r="AC251" i="5" s="1"/>
  <c r="Z251" i="5"/>
  <c r="AA251" i="5" s="1"/>
  <c r="X251" i="5"/>
  <c r="Y251" i="5" s="1"/>
  <c r="W251" i="5"/>
  <c r="T251" i="5"/>
  <c r="R251" i="5"/>
  <c r="S251" i="5" s="1"/>
  <c r="P251" i="5"/>
  <c r="Q251" i="5" s="1"/>
  <c r="N251" i="5"/>
  <c r="O251" i="5" s="1"/>
  <c r="L251" i="5"/>
  <c r="M251" i="5" s="1"/>
  <c r="J251" i="5"/>
  <c r="K251" i="5" s="1"/>
  <c r="I251" i="5"/>
  <c r="G251" i="5"/>
  <c r="AB250" i="5"/>
  <c r="AC250" i="5" s="1"/>
  <c r="Z250" i="5"/>
  <c r="AA250" i="5" s="1"/>
  <c r="Y250" i="5"/>
  <c r="V250" i="5"/>
  <c r="W250" i="5" s="1"/>
  <c r="T250" i="5"/>
  <c r="U250" i="5" s="1"/>
  <c r="R250" i="5"/>
  <c r="S250" i="5" s="1"/>
  <c r="P250" i="5"/>
  <c r="Q250" i="5" s="1"/>
  <c r="N250" i="5"/>
  <c r="O250" i="5" s="1"/>
  <c r="L250" i="5"/>
  <c r="J250" i="5"/>
  <c r="K250" i="5" s="1"/>
  <c r="I250" i="5"/>
  <c r="G250" i="5"/>
  <c r="AB249" i="5"/>
  <c r="AC249" i="5" s="1"/>
  <c r="Z249" i="5"/>
  <c r="AA249" i="5" s="1"/>
  <c r="Y249" i="5"/>
  <c r="V249" i="5"/>
  <c r="W249" i="5" s="1"/>
  <c r="T249" i="5"/>
  <c r="U249" i="5" s="1"/>
  <c r="R249" i="5"/>
  <c r="S249" i="5" s="1"/>
  <c r="P249" i="5"/>
  <c r="Q249" i="5" s="1"/>
  <c r="N249" i="5"/>
  <c r="O249" i="5" s="1"/>
  <c r="L249" i="5"/>
  <c r="M249" i="5" s="1"/>
  <c r="J249" i="5"/>
  <c r="I249" i="5"/>
  <c r="G249" i="5"/>
  <c r="AB248" i="5"/>
  <c r="AC248" i="5" s="1"/>
  <c r="Z248" i="5"/>
  <c r="AA248" i="5" s="1"/>
  <c r="X248" i="5"/>
  <c r="Y248" i="5" s="1"/>
  <c r="V248" i="5"/>
  <c r="W248" i="5" s="1"/>
  <c r="U248" i="5"/>
  <c r="R248" i="5"/>
  <c r="S248" i="5" s="1"/>
  <c r="P248" i="5"/>
  <c r="Q248" i="5" s="1"/>
  <c r="N248" i="5"/>
  <c r="O248" i="5" s="1"/>
  <c r="L248" i="5"/>
  <c r="M248" i="5" s="1"/>
  <c r="J248" i="5"/>
  <c r="I248" i="5"/>
  <c r="G248" i="5"/>
  <c r="AB247" i="5"/>
  <c r="AC247" i="5" s="1"/>
  <c r="Z247" i="5"/>
  <c r="AA247" i="5" s="1"/>
  <c r="X247" i="5"/>
  <c r="Y247" i="5" s="1"/>
  <c r="W247" i="5"/>
  <c r="T247" i="5"/>
  <c r="U247" i="5" s="1"/>
  <c r="R247" i="5"/>
  <c r="S247" i="5" s="1"/>
  <c r="P247" i="5"/>
  <c r="Q247" i="5" s="1"/>
  <c r="N247" i="5"/>
  <c r="O247" i="5" s="1"/>
  <c r="L247" i="5"/>
  <c r="M247" i="5" s="1"/>
  <c r="J247" i="5"/>
  <c r="I247" i="5"/>
  <c r="G247" i="5"/>
  <c r="AB246" i="5"/>
  <c r="AC246" i="5" s="1"/>
  <c r="Z246" i="5"/>
  <c r="AA246" i="5" s="1"/>
  <c r="X246" i="5"/>
  <c r="Y246" i="5" s="1"/>
  <c r="W246" i="5"/>
  <c r="T246" i="5"/>
  <c r="R246" i="5"/>
  <c r="S246" i="5" s="1"/>
  <c r="P246" i="5"/>
  <c r="Q246" i="5" s="1"/>
  <c r="N246" i="5"/>
  <c r="O246" i="5" s="1"/>
  <c r="L246" i="5"/>
  <c r="M246" i="5" s="1"/>
  <c r="J246" i="5"/>
  <c r="K246" i="5" s="1"/>
  <c r="I246" i="5"/>
  <c r="G246" i="5"/>
  <c r="AB245" i="5"/>
  <c r="AC245" i="5" s="1"/>
  <c r="Z245" i="5"/>
  <c r="AA245" i="5" s="1"/>
  <c r="X245" i="5"/>
  <c r="Y245" i="5" s="1"/>
  <c r="W245" i="5"/>
  <c r="T245" i="5"/>
  <c r="U245" i="5" s="1"/>
  <c r="R245" i="5"/>
  <c r="S245" i="5" s="1"/>
  <c r="P245" i="5"/>
  <c r="Q245" i="5" s="1"/>
  <c r="N245" i="5"/>
  <c r="O245" i="5" s="1"/>
  <c r="L245" i="5"/>
  <c r="M245" i="5" s="1"/>
  <c r="J245" i="5"/>
  <c r="I245" i="5"/>
  <c r="G245" i="5"/>
  <c r="AB244" i="5"/>
  <c r="AC244" i="5" s="1"/>
  <c r="Z244" i="5"/>
  <c r="AA244" i="5" s="1"/>
  <c r="X244" i="5"/>
  <c r="Y244" i="5" s="1"/>
  <c r="V244" i="5"/>
  <c r="W244" i="5" s="1"/>
  <c r="T244" i="5"/>
  <c r="U244" i="5" s="1"/>
  <c r="R244" i="5"/>
  <c r="S244" i="5" s="1"/>
  <c r="P244" i="5"/>
  <c r="Q244" i="5" s="1"/>
  <c r="N244" i="5"/>
  <c r="O244" i="5" s="1"/>
  <c r="L244" i="5"/>
  <c r="M244" i="5" s="1"/>
  <c r="K244" i="5"/>
  <c r="I244" i="5"/>
  <c r="G244" i="5"/>
  <c r="AB243" i="5"/>
  <c r="AC243" i="5" s="1"/>
  <c r="Z243" i="5"/>
  <c r="AA243" i="5" s="1"/>
  <c r="X243" i="5"/>
  <c r="Y243" i="5" s="1"/>
  <c r="V243" i="5"/>
  <c r="W243" i="5" s="1"/>
  <c r="T243" i="5"/>
  <c r="U243" i="5" s="1"/>
  <c r="R243" i="5"/>
  <c r="S243" i="5" s="1"/>
  <c r="P243" i="5"/>
  <c r="N243" i="5"/>
  <c r="O243" i="5" s="1"/>
  <c r="L243" i="5"/>
  <c r="M243" i="5" s="1"/>
  <c r="K243" i="5"/>
  <c r="I243" i="5"/>
  <c r="G243" i="5"/>
  <c r="AB242" i="5"/>
  <c r="AC242" i="5" s="1"/>
  <c r="Z242" i="5"/>
  <c r="AA242" i="5" s="1"/>
  <c r="X242" i="5"/>
  <c r="Y242" i="5" s="1"/>
  <c r="V242" i="5"/>
  <c r="W242" i="5" s="1"/>
  <c r="U242" i="5"/>
  <c r="R242" i="5"/>
  <c r="S242" i="5" s="1"/>
  <c r="P242" i="5"/>
  <c r="Q242" i="5" s="1"/>
  <c r="N242" i="5"/>
  <c r="O242" i="5" s="1"/>
  <c r="L242" i="5"/>
  <c r="M242" i="5" s="1"/>
  <c r="J242" i="5"/>
  <c r="I242" i="5"/>
  <c r="G242" i="5"/>
  <c r="AB241" i="5"/>
  <c r="AC241" i="5" s="1"/>
  <c r="Z241" i="5"/>
  <c r="AA241" i="5" s="1"/>
  <c r="X241" i="5"/>
  <c r="Y241" i="5" s="1"/>
  <c r="V241" i="5"/>
  <c r="W241" i="5" s="1"/>
  <c r="T241" i="5"/>
  <c r="U241" i="5" s="1"/>
  <c r="R241" i="5"/>
  <c r="S241" i="5" s="1"/>
  <c r="P241" i="5"/>
  <c r="Q241" i="5" s="1"/>
  <c r="N241" i="5"/>
  <c r="M241" i="5"/>
  <c r="K241" i="5"/>
  <c r="I241" i="5"/>
  <c r="G241" i="5"/>
  <c r="AB240" i="5"/>
  <c r="AC240" i="5" s="1"/>
  <c r="Z240" i="5"/>
  <c r="AA240" i="5" s="1"/>
  <c r="X240" i="5"/>
  <c r="Y240" i="5" s="1"/>
  <c r="V240" i="5"/>
  <c r="W240" i="5" s="1"/>
  <c r="T240" i="5"/>
  <c r="U240" i="5" s="1"/>
  <c r="R240" i="5"/>
  <c r="S240" i="5" s="1"/>
  <c r="P240" i="5"/>
  <c r="Q240" i="5" s="1"/>
  <c r="N240" i="5"/>
  <c r="O240" i="5" s="1"/>
  <c r="M240" i="5"/>
  <c r="K240" i="5"/>
  <c r="I240" i="5"/>
  <c r="G240" i="5"/>
  <c r="AB239" i="5"/>
  <c r="AC239" i="5" s="1"/>
  <c r="Z239" i="5"/>
  <c r="AA239" i="5" s="1"/>
  <c r="X239" i="5"/>
  <c r="Y239" i="5" s="1"/>
  <c r="V239" i="5"/>
  <c r="W239" i="5" s="1"/>
  <c r="T239" i="5"/>
  <c r="U239" i="5" s="1"/>
  <c r="R239" i="5"/>
  <c r="S239" i="5" s="1"/>
  <c r="P239" i="5"/>
  <c r="Q239" i="5" s="1"/>
  <c r="N239" i="5"/>
  <c r="O239" i="5" s="1"/>
  <c r="L239" i="5"/>
  <c r="M239" i="5" s="1"/>
  <c r="K239" i="5"/>
  <c r="I239" i="5"/>
  <c r="G239" i="5"/>
  <c r="AB238" i="5"/>
  <c r="AC238" i="5" s="1"/>
  <c r="Z238" i="5"/>
  <c r="AA238" i="5" s="1"/>
  <c r="X238" i="5"/>
  <c r="Y238" i="5" s="1"/>
  <c r="V238" i="5"/>
  <c r="W238" i="5" s="1"/>
  <c r="T238" i="5"/>
  <c r="U238" i="5" s="1"/>
  <c r="R238" i="5"/>
  <c r="S238" i="5" s="1"/>
  <c r="P238" i="5"/>
  <c r="Q238" i="5" s="1"/>
  <c r="N238" i="5"/>
  <c r="O238" i="5" s="1"/>
  <c r="L238" i="5"/>
  <c r="K238" i="5"/>
  <c r="I238" i="5"/>
  <c r="G238" i="5"/>
  <c r="AB237" i="5"/>
  <c r="AC237" i="5" s="1"/>
  <c r="Z237" i="5"/>
  <c r="X237" i="5"/>
  <c r="Y237" i="5" s="1"/>
  <c r="V237" i="5"/>
  <c r="W237" i="5" s="1"/>
  <c r="T237" i="5"/>
  <c r="U237" i="5" s="1"/>
  <c r="R237" i="5"/>
  <c r="S237" i="5" s="1"/>
  <c r="P237" i="5"/>
  <c r="Q237" i="5" s="1"/>
  <c r="N237" i="5"/>
  <c r="O237" i="5" s="1"/>
  <c r="L237" i="5"/>
  <c r="M237" i="5" s="1"/>
  <c r="K237" i="5"/>
  <c r="I237" i="5"/>
  <c r="G237" i="5"/>
  <c r="AB236" i="5"/>
  <c r="AC236" i="5" s="1"/>
  <c r="Z236" i="5"/>
  <c r="AA236" i="5" s="1"/>
  <c r="X236" i="5"/>
  <c r="V236" i="5"/>
  <c r="W236" i="5" s="1"/>
  <c r="T236" i="5"/>
  <c r="U236" i="5" s="1"/>
  <c r="R236" i="5"/>
  <c r="S236" i="5" s="1"/>
  <c r="P236" i="5"/>
  <c r="Q236" i="5" s="1"/>
  <c r="N236" i="5"/>
  <c r="O236" i="5" s="1"/>
  <c r="L236" i="5"/>
  <c r="M236" i="5" s="1"/>
  <c r="K236" i="5"/>
  <c r="I236" i="5"/>
  <c r="G236" i="5"/>
  <c r="AB235" i="5"/>
  <c r="AC235" i="5" s="1"/>
  <c r="Z235" i="5"/>
  <c r="AA235" i="5" s="1"/>
  <c r="X235" i="5"/>
  <c r="Y235" i="5" s="1"/>
  <c r="V235" i="5"/>
  <c r="W235" i="5" s="1"/>
  <c r="T235" i="5"/>
  <c r="U235" i="5" s="1"/>
  <c r="R235" i="5"/>
  <c r="S235" i="5" s="1"/>
  <c r="P235" i="5"/>
  <c r="Q235" i="5" s="1"/>
  <c r="N235" i="5"/>
  <c r="O235" i="5" s="1"/>
  <c r="L235" i="5"/>
  <c r="K235" i="5"/>
  <c r="I235" i="5"/>
  <c r="G235" i="5"/>
  <c r="AB234" i="5"/>
  <c r="AC234" i="5" s="1"/>
  <c r="Z234" i="5"/>
  <c r="AA234" i="5" s="1"/>
  <c r="X234" i="5"/>
  <c r="Y234" i="5" s="1"/>
  <c r="V234" i="5"/>
  <c r="W234" i="5" s="1"/>
  <c r="T234" i="5"/>
  <c r="U234" i="5" s="1"/>
  <c r="R234" i="5"/>
  <c r="S234" i="5" s="1"/>
  <c r="P234" i="5"/>
  <c r="Q234" i="5" s="1"/>
  <c r="N234" i="5"/>
  <c r="O234" i="5" s="1"/>
  <c r="L234" i="5"/>
  <c r="M234" i="5" s="1"/>
  <c r="K234" i="5"/>
  <c r="I234" i="5"/>
  <c r="G234" i="5"/>
  <c r="AB233" i="5"/>
  <c r="AC233" i="5" s="1"/>
  <c r="Z233" i="5"/>
  <c r="AA233" i="5" s="1"/>
  <c r="X233" i="5"/>
  <c r="Y233" i="5" s="1"/>
  <c r="W233" i="5"/>
  <c r="T233" i="5"/>
  <c r="U233" i="5" s="1"/>
  <c r="R233" i="5"/>
  <c r="S233" i="5" s="1"/>
  <c r="P233" i="5"/>
  <c r="Q233" i="5" s="1"/>
  <c r="N233" i="5"/>
  <c r="O233" i="5" s="1"/>
  <c r="L233" i="5"/>
  <c r="M233" i="5" s="1"/>
  <c r="J233" i="5"/>
  <c r="I233" i="5"/>
  <c r="G233" i="5"/>
  <c r="AB232" i="5"/>
  <c r="AC232" i="5" s="1"/>
  <c r="Z232" i="5"/>
  <c r="X232" i="5"/>
  <c r="Y232" i="5" s="1"/>
  <c r="W232" i="5"/>
  <c r="T232" i="5"/>
  <c r="U232" i="5" s="1"/>
  <c r="R232" i="5"/>
  <c r="S232" i="5" s="1"/>
  <c r="P232" i="5"/>
  <c r="Q232" i="5" s="1"/>
  <c r="N232" i="5"/>
  <c r="O232" i="5" s="1"/>
  <c r="L232" i="5"/>
  <c r="M232" i="5" s="1"/>
  <c r="J232" i="5"/>
  <c r="K232" i="5" s="1"/>
  <c r="I232" i="5"/>
  <c r="G232" i="5"/>
  <c r="AB231" i="5"/>
  <c r="AC231" i="5" s="1"/>
  <c r="Z231" i="5"/>
  <c r="AA231" i="5" s="1"/>
  <c r="X231" i="5"/>
  <c r="Y231" i="5" s="1"/>
  <c r="W231" i="5"/>
  <c r="T231" i="5"/>
  <c r="U231" i="5" s="1"/>
  <c r="R231" i="5"/>
  <c r="S231" i="5" s="1"/>
  <c r="P231" i="5"/>
  <c r="Q231" i="5" s="1"/>
  <c r="N231" i="5"/>
  <c r="O231" i="5" s="1"/>
  <c r="L231" i="5"/>
  <c r="M231" i="5" s="1"/>
  <c r="J231" i="5"/>
  <c r="I231" i="5"/>
  <c r="G231" i="5"/>
  <c r="AB230" i="5"/>
  <c r="AC230" i="5" s="1"/>
  <c r="Z230" i="5"/>
  <c r="AA230" i="5" s="1"/>
  <c r="X230" i="5"/>
  <c r="Y230" i="5" s="1"/>
  <c r="W230" i="5"/>
  <c r="T230" i="5"/>
  <c r="U230" i="5" s="1"/>
  <c r="R230" i="5"/>
  <c r="S230" i="5" s="1"/>
  <c r="P230" i="5"/>
  <c r="Q230" i="5" s="1"/>
  <c r="N230" i="5"/>
  <c r="O230" i="5" s="1"/>
  <c r="L230" i="5"/>
  <c r="M230" i="5" s="1"/>
  <c r="J230" i="5"/>
  <c r="K230" i="5" s="1"/>
  <c r="I230" i="5"/>
  <c r="G230" i="5"/>
  <c r="AB229" i="5"/>
  <c r="AC229" i="5" s="1"/>
  <c r="Z229" i="5"/>
  <c r="AA229" i="5" s="1"/>
  <c r="X229" i="5"/>
  <c r="Y229" i="5" s="1"/>
  <c r="W229" i="5"/>
  <c r="T229" i="5"/>
  <c r="U229" i="5" s="1"/>
  <c r="R229" i="5"/>
  <c r="S229" i="5" s="1"/>
  <c r="P229" i="5"/>
  <c r="Q229" i="5" s="1"/>
  <c r="N229" i="5"/>
  <c r="O229" i="5" s="1"/>
  <c r="L229" i="5"/>
  <c r="M229" i="5" s="1"/>
  <c r="J229" i="5"/>
  <c r="K229" i="5" s="1"/>
  <c r="I229" i="5"/>
  <c r="G229" i="5"/>
  <c r="AB228" i="5"/>
  <c r="AC228" i="5" s="1"/>
  <c r="Z228" i="5"/>
  <c r="AA228" i="5" s="1"/>
  <c r="Y228" i="5"/>
  <c r="V228" i="5"/>
  <c r="W228" i="5" s="1"/>
  <c r="T228" i="5"/>
  <c r="U228" i="5" s="1"/>
  <c r="R228" i="5"/>
  <c r="S228" i="5" s="1"/>
  <c r="P228" i="5"/>
  <c r="Q228" i="5" s="1"/>
  <c r="N228" i="5"/>
  <c r="L228" i="5"/>
  <c r="M228" i="5" s="1"/>
  <c r="J228" i="5"/>
  <c r="K228" i="5" s="1"/>
  <c r="I228" i="5"/>
  <c r="G228" i="5"/>
  <c r="AB227" i="5"/>
  <c r="AC227" i="5" s="1"/>
  <c r="Z227" i="5"/>
  <c r="AA227" i="5" s="1"/>
  <c r="X227" i="5"/>
  <c r="Y227" i="5" s="1"/>
  <c r="W227" i="5"/>
  <c r="U227" i="5"/>
  <c r="R227" i="5"/>
  <c r="S227" i="5" s="1"/>
  <c r="P227" i="5"/>
  <c r="Q227" i="5" s="1"/>
  <c r="N227" i="5"/>
  <c r="O227" i="5" s="1"/>
  <c r="L227" i="5"/>
  <c r="J227" i="5"/>
  <c r="K227" i="5" s="1"/>
  <c r="I227" i="5"/>
  <c r="G227" i="5"/>
  <c r="AB226" i="5"/>
  <c r="AC226" i="5" s="1"/>
  <c r="Z226" i="5"/>
  <c r="AA226" i="5" s="1"/>
  <c r="X226" i="5"/>
  <c r="Y226" i="5" s="1"/>
  <c r="W226" i="5"/>
  <c r="U226" i="5"/>
  <c r="R226" i="5"/>
  <c r="S226" i="5" s="1"/>
  <c r="P226" i="5"/>
  <c r="Q226" i="5" s="1"/>
  <c r="N226" i="5"/>
  <c r="O226" i="5" s="1"/>
  <c r="L226" i="5"/>
  <c r="M226" i="5" s="1"/>
  <c r="J226" i="5"/>
  <c r="I226" i="5"/>
  <c r="G226" i="5"/>
  <c r="AB225" i="5"/>
  <c r="AC225" i="5" s="1"/>
  <c r="Z225" i="5"/>
  <c r="AA225" i="5" s="1"/>
  <c r="X225" i="5"/>
  <c r="Y225" i="5" s="1"/>
  <c r="W225" i="5"/>
  <c r="U225" i="5"/>
  <c r="R225" i="5"/>
  <c r="S225" i="5" s="1"/>
  <c r="P225" i="5"/>
  <c r="Q225" i="5" s="1"/>
  <c r="N225" i="5"/>
  <c r="O225" i="5" s="1"/>
  <c r="L225" i="5"/>
  <c r="M225" i="5" s="1"/>
  <c r="J225" i="5"/>
  <c r="I225" i="5"/>
  <c r="G225" i="5"/>
  <c r="AB224" i="5"/>
  <c r="AC224" i="5" s="1"/>
  <c r="Z224" i="5"/>
  <c r="AA224" i="5" s="1"/>
  <c r="X224" i="5"/>
  <c r="Y224" i="5" s="1"/>
  <c r="W224" i="5"/>
  <c r="U224" i="5"/>
  <c r="R224" i="5"/>
  <c r="S224" i="5" s="1"/>
  <c r="P224" i="5"/>
  <c r="Q224" i="5" s="1"/>
  <c r="N224" i="5"/>
  <c r="O224" i="5" s="1"/>
  <c r="L224" i="5"/>
  <c r="M224" i="5" s="1"/>
  <c r="J224" i="5"/>
  <c r="K224" i="5" s="1"/>
  <c r="I224" i="5"/>
  <c r="G224" i="5"/>
  <c r="AB223" i="5"/>
  <c r="AC223" i="5" s="1"/>
  <c r="Z223" i="5"/>
  <c r="AA223" i="5" s="1"/>
  <c r="X223" i="5"/>
  <c r="Y223" i="5" s="1"/>
  <c r="W223" i="5"/>
  <c r="U223" i="5"/>
  <c r="R223" i="5"/>
  <c r="S223" i="5" s="1"/>
  <c r="P223" i="5"/>
  <c r="Q223" i="5" s="1"/>
  <c r="N223" i="5"/>
  <c r="O223" i="5" s="1"/>
  <c r="L223" i="5"/>
  <c r="M223" i="5" s="1"/>
  <c r="J223" i="5"/>
  <c r="K223" i="5" s="1"/>
  <c r="I223" i="5"/>
  <c r="G223" i="5"/>
  <c r="AB222" i="5"/>
  <c r="AC222" i="5" s="1"/>
  <c r="Z222" i="5"/>
  <c r="AA222" i="5" s="1"/>
  <c r="X222" i="5"/>
  <c r="Y222" i="5" s="1"/>
  <c r="W222" i="5"/>
  <c r="U222" i="5"/>
  <c r="R222" i="5"/>
  <c r="S222" i="5" s="1"/>
  <c r="P222" i="5"/>
  <c r="Q222" i="5" s="1"/>
  <c r="N222" i="5"/>
  <c r="O222" i="5" s="1"/>
  <c r="L222" i="5"/>
  <c r="M222" i="5" s="1"/>
  <c r="J222" i="5"/>
  <c r="K222" i="5" s="1"/>
  <c r="I222" i="5"/>
  <c r="G222" i="5"/>
  <c r="AB221" i="5"/>
  <c r="AC221" i="5" s="1"/>
  <c r="Z221" i="5"/>
  <c r="AA221" i="5" s="1"/>
  <c r="X221" i="5"/>
  <c r="Y221" i="5" s="1"/>
  <c r="W221" i="5"/>
  <c r="U221" i="5"/>
  <c r="R221" i="5"/>
  <c r="S221" i="5" s="1"/>
  <c r="P221" i="5"/>
  <c r="Q221" i="5" s="1"/>
  <c r="N221" i="5"/>
  <c r="O221" i="5" s="1"/>
  <c r="L221" i="5"/>
  <c r="J221" i="5"/>
  <c r="K221" i="5" s="1"/>
  <c r="I221" i="5"/>
  <c r="G221" i="5"/>
  <c r="AB220" i="5"/>
  <c r="AC220" i="5" s="1"/>
  <c r="Z220" i="5"/>
  <c r="AA220" i="5" s="1"/>
  <c r="X220" i="5"/>
  <c r="W220" i="5"/>
  <c r="U220" i="5"/>
  <c r="R220" i="5"/>
  <c r="S220" i="5" s="1"/>
  <c r="P220" i="5"/>
  <c r="Q220" i="5" s="1"/>
  <c r="N220" i="5"/>
  <c r="O220" i="5" s="1"/>
  <c r="L220" i="5"/>
  <c r="M220" i="5" s="1"/>
  <c r="J220" i="5"/>
  <c r="K220" i="5" s="1"/>
  <c r="I220" i="5"/>
  <c r="G220" i="5"/>
  <c r="AB219" i="5"/>
  <c r="AC219" i="5" s="1"/>
  <c r="Z219" i="5"/>
  <c r="AA219" i="5" s="1"/>
  <c r="X219" i="5"/>
  <c r="Y219" i="5" s="1"/>
  <c r="W219" i="5"/>
  <c r="U219" i="5"/>
  <c r="R219" i="5"/>
  <c r="S219" i="5" s="1"/>
  <c r="P219" i="5"/>
  <c r="Q219" i="5" s="1"/>
  <c r="N219" i="5"/>
  <c r="O219" i="5" s="1"/>
  <c r="L219" i="5"/>
  <c r="M219" i="5" s="1"/>
  <c r="J219" i="5"/>
  <c r="I219" i="5"/>
  <c r="G219" i="5"/>
  <c r="AB218" i="5"/>
  <c r="AC218" i="5" s="1"/>
  <c r="Z218" i="5"/>
  <c r="AA218" i="5" s="1"/>
  <c r="X218" i="5"/>
  <c r="Y218" i="5" s="1"/>
  <c r="W218" i="5"/>
  <c r="U218" i="5"/>
  <c r="R218" i="5"/>
  <c r="S218" i="5" s="1"/>
  <c r="P218" i="5"/>
  <c r="Q218" i="5" s="1"/>
  <c r="N218" i="5"/>
  <c r="O218" i="5" s="1"/>
  <c r="L218" i="5"/>
  <c r="M218" i="5" s="1"/>
  <c r="J218" i="5"/>
  <c r="K218" i="5" s="1"/>
  <c r="I218" i="5"/>
  <c r="G218" i="5"/>
  <c r="AB217" i="5"/>
  <c r="AC217" i="5" s="1"/>
  <c r="Z217" i="5"/>
  <c r="AA217" i="5" s="1"/>
  <c r="X217" i="5"/>
  <c r="Y217" i="5" s="1"/>
  <c r="W217" i="5"/>
  <c r="U217" i="5"/>
  <c r="R217" i="5"/>
  <c r="S217" i="5" s="1"/>
  <c r="P217" i="5"/>
  <c r="Q217" i="5" s="1"/>
  <c r="N217" i="5"/>
  <c r="O217" i="5" s="1"/>
  <c r="L217" i="5"/>
  <c r="M217" i="5" s="1"/>
  <c r="J217" i="5"/>
  <c r="K217" i="5" s="1"/>
  <c r="I217" i="5"/>
  <c r="G217" i="5"/>
  <c r="AB216" i="5"/>
  <c r="AC216" i="5" s="1"/>
  <c r="Z216" i="5"/>
  <c r="AA216" i="5" s="1"/>
  <c r="X216" i="5"/>
  <c r="Y216" i="5" s="1"/>
  <c r="W216" i="5"/>
  <c r="U216" i="5"/>
  <c r="R216" i="5"/>
  <c r="S216" i="5" s="1"/>
  <c r="P216" i="5"/>
  <c r="Q216" i="5" s="1"/>
  <c r="N216" i="5"/>
  <c r="O216" i="5" s="1"/>
  <c r="L216" i="5"/>
  <c r="M216" i="5" s="1"/>
  <c r="J216" i="5"/>
  <c r="K216" i="5" s="1"/>
  <c r="I216" i="5"/>
  <c r="G216" i="5"/>
  <c r="AB215" i="5"/>
  <c r="AC215" i="5" s="1"/>
  <c r="Z215" i="5"/>
  <c r="AA215" i="5" s="1"/>
  <c r="X215" i="5"/>
  <c r="Y215" i="5" s="1"/>
  <c r="W215" i="5"/>
  <c r="U215" i="5"/>
  <c r="R215" i="5"/>
  <c r="S215" i="5" s="1"/>
  <c r="P215" i="5"/>
  <c r="Q215" i="5" s="1"/>
  <c r="N215" i="5"/>
  <c r="O215" i="5" s="1"/>
  <c r="L215" i="5"/>
  <c r="J215" i="5"/>
  <c r="K215" i="5" s="1"/>
  <c r="I215" i="5"/>
  <c r="G215" i="5"/>
  <c r="AB214" i="5"/>
  <c r="AC214" i="5" s="1"/>
  <c r="AA214" i="5"/>
  <c r="X214" i="5"/>
  <c r="Y214" i="5" s="1"/>
  <c r="V214" i="5"/>
  <c r="W214" i="5" s="1"/>
  <c r="T214" i="5"/>
  <c r="U214" i="5" s="1"/>
  <c r="R214" i="5"/>
  <c r="S214" i="5" s="1"/>
  <c r="P214" i="5"/>
  <c r="Q214" i="5" s="1"/>
  <c r="O214" i="5"/>
  <c r="M214" i="5"/>
  <c r="J214" i="5"/>
  <c r="I214" i="5"/>
  <c r="G214" i="5"/>
  <c r="AB213" i="5"/>
  <c r="AC213" i="5" s="1"/>
  <c r="AA213" i="5"/>
  <c r="X213" i="5"/>
  <c r="Y213" i="5" s="1"/>
  <c r="V213" i="5"/>
  <c r="W213" i="5" s="1"/>
  <c r="T213" i="5"/>
  <c r="U213" i="5" s="1"/>
  <c r="R213" i="5"/>
  <c r="S213" i="5" s="1"/>
  <c r="P213" i="5"/>
  <c r="Q213" i="5" s="1"/>
  <c r="O213" i="5"/>
  <c r="M213" i="5"/>
  <c r="J213" i="5"/>
  <c r="I213" i="5"/>
  <c r="G213" i="5"/>
  <c r="AB212" i="5"/>
  <c r="AC212" i="5" s="1"/>
  <c r="Z212" i="5"/>
  <c r="AA212" i="5" s="1"/>
  <c r="Y212" i="5"/>
  <c r="V212" i="5"/>
  <c r="W212" i="5" s="1"/>
  <c r="T212" i="5"/>
  <c r="U212" i="5" s="1"/>
  <c r="R212" i="5"/>
  <c r="S212" i="5" s="1"/>
  <c r="P212" i="5"/>
  <c r="Q212" i="5" s="1"/>
  <c r="N212" i="5"/>
  <c r="O212" i="5" s="1"/>
  <c r="L212" i="5"/>
  <c r="M212" i="5" s="1"/>
  <c r="J212" i="5"/>
  <c r="K212" i="5" s="1"/>
  <c r="I212" i="5"/>
  <c r="G212" i="5"/>
  <c r="AB211" i="5"/>
  <c r="AC211" i="5" s="1"/>
  <c r="Z211" i="5"/>
  <c r="AA211" i="5" s="1"/>
  <c r="Y211" i="5"/>
  <c r="V211" i="5"/>
  <c r="W211" i="5" s="1"/>
  <c r="T211" i="5"/>
  <c r="U211" i="5" s="1"/>
  <c r="R211" i="5"/>
  <c r="S211" i="5" s="1"/>
  <c r="P211" i="5"/>
  <c r="N211" i="5"/>
  <c r="O211" i="5" s="1"/>
  <c r="L211" i="5"/>
  <c r="M211" i="5" s="1"/>
  <c r="J211" i="5"/>
  <c r="K211" i="5" s="1"/>
  <c r="I211" i="5"/>
  <c r="G211" i="5"/>
  <c r="AB210" i="5"/>
  <c r="AC210" i="5" s="1"/>
  <c r="Z210" i="5"/>
  <c r="AA210" i="5" s="1"/>
  <c r="X210" i="5"/>
  <c r="Y210" i="5" s="1"/>
  <c r="V210" i="5"/>
  <c r="W210" i="5" s="1"/>
  <c r="T210" i="5"/>
  <c r="U210" i="5" s="1"/>
  <c r="R210" i="5"/>
  <c r="S210" i="5" s="1"/>
  <c r="P210" i="5"/>
  <c r="Q210" i="5" s="1"/>
  <c r="N210" i="5"/>
  <c r="O210" i="5" s="1"/>
  <c r="L210" i="5"/>
  <c r="M210" i="5" s="1"/>
  <c r="K210" i="5"/>
  <c r="I210" i="5"/>
  <c r="G210" i="5"/>
  <c r="AB209" i="5"/>
  <c r="AC209" i="5" s="1"/>
  <c r="Z209" i="5"/>
  <c r="AA209" i="5" s="1"/>
  <c r="X209" i="5"/>
  <c r="Y209" i="5" s="1"/>
  <c r="V209" i="5"/>
  <c r="W209" i="5" s="1"/>
  <c r="T209" i="5"/>
  <c r="U209" i="5" s="1"/>
  <c r="R209" i="5"/>
  <c r="S209" i="5" s="1"/>
  <c r="P209" i="5"/>
  <c r="Q209" i="5" s="1"/>
  <c r="N209" i="5"/>
  <c r="O209" i="5" s="1"/>
  <c r="L209" i="5"/>
  <c r="M209" i="5" s="1"/>
  <c r="K209" i="5"/>
  <c r="I209" i="5"/>
  <c r="G209" i="5"/>
  <c r="AB208" i="5"/>
  <c r="AC208" i="5" s="1"/>
  <c r="Z208" i="5"/>
  <c r="AA208" i="5" s="1"/>
  <c r="X208" i="5"/>
  <c r="Y208" i="5" s="1"/>
  <c r="V208" i="5"/>
  <c r="W208" i="5" s="1"/>
  <c r="T208" i="5"/>
  <c r="U208" i="5" s="1"/>
  <c r="R208" i="5"/>
  <c r="S208" i="5" s="1"/>
  <c r="P208" i="5"/>
  <c r="Q208" i="5" s="1"/>
  <c r="N208" i="5"/>
  <c r="O208" i="5" s="1"/>
  <c r="L208" i="5"/>
  <c r="M208" i="5" s="1"/>
  <c r="K208" i="5"/>
  <c r="I208" i="5"/>
  <c r="G208" i="5"/>
  <c r="AB207" i="5"/>
  <c r="AC207" i="5" s="1"/>
  <c r="Z207" i="5"/>
  <c r="AA207" i="5" s="1"/>
  <c r="X207" i="5"/>
  <c r="Y207" i="5" s="1"/>
  <c r="V207" i="5"/>
  <c r="W207" i="5" s="1"/>
  <c r="T207" i="5"/>
  <c r="U207" i="5" s="1"/>
  <c r="R207" i="5"/>
  <c r="S207" i="5" s="1"/>
  <c r="P207" i="5"/>
  <c r="Q207" i="5" s="1"/>
  <c r="N207" i="5"/>
  <c r="O207" i="5" s="1"/>
  <c r="L207" i="5"/>
  <c r="M207" i="5" s="1"/>
  <c r="K207" i="5"/>
  <c r="I207" i="5"/>
  <c r="G207" i="5"/>
  <c r="AB205" i="5"/>
  <c r="AC205" i="5" s="1"/>
  <c r="Z205" i="5"/>
  <c r="AA205" i="5" s="1"/>
  <c r="Y205" i="5"/>
  <c r="V205" i="5"/>
  <c r="W205" i="5" s="1"/>
  <c r="T205" i="5"/>
  <c r="U205" i="5" s="1"/>
  <c r="R205" i="5"/>
  <c r="S205" i="5" s="1"/>
  <c r="P205" i="5"/>
  <c r="Q205" i="5" s="1"/>
  <c r="N205" i="5"/>
  <c r="O205" i="5" s="1"/>
  <c r="L205" i="5"/>
  <c r="M205" i="5" s="1"/>
  <c r="J205" i="5"/>
  <c r="I205" i="5"/>
  <c r="G205" i="5"/>
  <c r="AB204" i="5"/>
  <c r="AC204" i="5" s="1"/>
  <c r="Z204" i="5"/>
  <c r="AA204" i="5" s="1"/>
  <c r="Y204" i="5"/>
  <c r="V204" i="5"/>
  <c r="W204" i="5" s="1"/>
  <c r="T204" i="5"/>
  <c r="U204" i="5" s="1"/>
  <c r="R204" i="5"/>
  <c r="S204" i="5" s="1"/>
  <c r="P204" i="5"/>
  <c r="Q204" i="5" s="1"/>
  <c r="N204" i="5"/>
  <c r="O204" i="5" s="1"/>
  <c r="L204" i="5"/>
  <c r="M204" i="5" s="1"/>
  <c r="J204" i="5"/>
  <c r="I204" i="5"/>
  <c r="G204" i="5"/>
  <c r="AB203" i="5"/>
  <c r="AC203" i="5" s="1"/>
  <c r="Z203" i="5"/>
  <c r="AA203" i="5" s="1"/>
  <c r="Y203" i="5"/>
  <c r="V203" i="5"/>
  <c r="W203" i="5" s="1"/>
  <c r="T203" i="5"/>
  <c r="U203" i="5" s="1"/>
  <c r="R203" i="5"/>
  <c r="S203" i="5" s="1"/>
  <c r="P203" i="5"/>
  <c r="Q203" i="5" s="1"/>
  <c r="N203" i="5"/>
  <c r="O203" i="5" s="1"/>
  <c r="L203" i="5"/>
  <c r="M203" i="5" s="1"/>
  <c r="J203" i="5"/>
  <c r="K203" i="5" s="1"/>
  <c r="I203" i="5"/>
  <c r="G203" i="5"/>
  <c r="AB202" i="5"/>
  <c r="AC202" i="5" s="1"/>
  <c r="Z202" i="5"/>
  <c r="AA202" i="5" s="1"/>
  <c r="Y202" i="5"/>
  <c r="V202" i="5"/>
  <c r="W202" i="5" s="1"/>
  <c r="T202" i="5"/>
  <c r="U202" i="5" s="1"/>
  <c r="R202" i="5"/>
  <c r="S202" i="5" s="1"/>
  <c r="P202" i="5"/>
  <c r="Q202" i="5" s="1"/>
  <c r="N202" i="5"/>
  <c r="O202" i="5" s="1"/>
  <c r="L202" i="5"/>
  <c r="M202" i="5" s="1"/>
  <c r="J202" i="5"/>
  <c r="I202" i="5"/>
  <c r="G202" i="5"/>
  <c r="AB201" i="5"/>
  <c r="AC201" i="5" s="1"/>
  <c r="Z201" i="5"/>
  <c r="AA201" i="5" s="1"/>
  <c r="Y201" i="5"/>
  <c r="V201" i="5"/>
  <c r="W201" i="5" s="1"/>
  <c r="T201" i="5"/>
  <c r="U201" i="5" s="1"/>
  <c r="R201" i="5"/>
  <c r="S201" i="5" s="1"/>
  <c r="P201" i="5"/>
  <c r="Q201" i="5" s="1"/>
  <c r="N201" i="5"/>
  <c r="O201" i="5" s="1"/>
  <c r="L201" i="5"/>
  <c r="M201" i="5" s="1"/>
  <c r="J201" i="5"/>
  <c r="I201" i="5"/>
  <c r="G201" i="5"/>
  <c r="AB200" i="5"/>
  <c r="AC200" i="5" s="1"/>
  <c r="Z200" i="5"/>
  <c r="AA200" i="5" s="1"/>
  <c r="Y200" i="5"/>
  <c r="V200" i="5"/>
  <c r="W200" i="5" s="1"/>
  <c r="T200" i="5"/>
  <c r="U200" i="5" s="1"/>
  <c r="R200" i="5"/>
  <c r="S200" i="5" s="1"/>
  <c r="P200" i="5"/>
  <c r="Q200" i="5" s="1"/>
  <c r="N200" i="5"/>
  <c r="O200" i="5" s="1"/>
  <c r="L200" i="5"/>
  <c r="M200" i="5" s="1"/>
  <c r="J200" i="5"/>
  <c r="K200" i="5" s="1"/>
  <c r="I200" i="5"/>
  <c r="G200" i="5"/>
  <c r="AB199" i="5"/>
  <c r="AC199" i="5" s="1"/>
  <c r="Z199" i="5"/>
  <c r="AA199" i="5" s="1"/>
  <c r="Y199" i="5"/>
  <c r="V199" i="5"/>
  <c r="W199" i="5" s="1"/>
  <c r="T199" i="5"/>
  <c r="U199" i="5" s="1"/>
  <c r="R199" i="5"/>
  <c r="S199" i="5" s="1"/>
  <c r="P199" i="5"/>
  <c r="Q199" i="5" s="1"/>
  <c r="N199" i="5"/>
  <c r="O199" i="5" s="1"/>
  <c r="L199" i="5"/>
  <c r="M199" i="5" s="1"/>
  <c r="J199" i="5"/>
  <c r="I199" i="5"/>
  <c r="G199" i="5"/>
  <c r="AB198" i="5"/>
  <c r="AC198" i="5" s="1"/>
  <c r="Z198" i="5"/>
  <c r="AA198" i="5" s="1"/>
  <c r="X198" i="5"/>
  <c r="Y198" i="5" s="1"/>
  <c r="V198" i="5"/>
  <c r="W198" i="5" s="1"/>
  <c r="T198" i="5"/>
  <c r="U198" i="5" s="1"/>
  <c r="R198" i="5"/>
  <c r="S198" i="5" s="1"/>
  <c r="P198" i="5"/>
  <c r="Q198" i="5" s="1"/>
  <c r="N198" i="5"/>
  <c r="O198" i="5" s="1"/>
  <c r="M198" i="5"/>
  <c r="J198" i="5"/>
  <c r="I198" i="5"/>
  <c r="G198" i="5"/>
  <c r="AB197" i="5"/>
  <c r="AC197" i="5" s="1"/>
  <c r="Z197" i="5"/>
  <c r="AA197" i="5" s="1"/>
  <c r="X197" i="5"/>
  <c r="Y197" i="5" s="1"/>
  <c r="V197" i="5"/>
  <c r="W197" i="5" s="1"/>
  <c r="T197" i="5"/>
  <c r="U197" i="5" s="1"/>
  <c r="R197" i="5"/>
  <c r="S197" i="5" s="1"/>
  <c r="P197" i="5"/>
  <c r="Q197" i="5" s="1"/>
  <c r="N197" i="5"/>
  <c r="O197" i="5" s="1"/>
  <c r="M197" i="5"/>
  <c r="J197" i="5"/>
  <c r="K197" i="5" s="1"/>
  <c r="I197" i="5"/>
  <c r="G197" i="5"/>
  <c r="AB196" i="5"/>
  <c r="AC196" i="5" s="1"/>
  <c r="Z196" i="5"/>
  <c r="AA196" i="5" s="1"/>
  <c r="X196" i="5"/>
  <c r="Y196" i="5" s="1"/>
  <c r="V196" i="5"/>
  <c r="W196" i="5" s="1"/>
  <c r="T196" i="5"/>
  <c r="U196" i="5" s="1"/>
  <c r="R196" i="5"/>
  <c r="S196" i="5" s="1"/>
  <c r="P196" i="5"/>
  <c r="Q196" i="5" s="1"/>
  <c r="N196" i="5"/>
  <c r="O196" i="5" s="1"/>
  <c r="M196" i="5"/>
  <c r="J196" i="5"/>
  <c r="K196" i="5" s="1"/>
  <c r="I196" i="5"/>
  <c r="G196" i="5"/>
  <c r="AB195" i="5"/>
  <c r="AC195" i="5" s="1"/>
  <c r="Z195" i="5"/>
  <c r="AA195" i="5" s="1"/>
  <c r="X195" i="5"/>
  <c r="Y195" i="5" s="1"/>
  <c r="V195" i="5"/>
  <c r="W195" i="5" s="1"/>
  <c r="T195" i="5"/>
  <c r="U195" i="5" s="1"/>
  <c r="R195" i="5"/>
  <c r="S195" i="5" s="1"/>
  <c r="P195" i="5"/>
  <c r="Q195" i="5" s="1"/>
  <c r="N195" i="5"/>
  <c r="O195" i="5" s="1"/>
  <c r="M195" i="5"/>
  <c r="J195" i="5"/>
  <c r="I195" i="5"/>
  <c r="G195" i="5"/>
  <c r="AB194" i="5"/>
  <c r="AC194" i="5" s="1"/>
  <c r="Z194" i="5"/>
  <c r="AA194" i="5" s="1"/>
  <c r="X194" i="5"/>
  <c r="Y194" i="5" s="1"/>
  <c r="V194" i="5"/>
  <c r="W194" i="5" s="1"/>
  <c r="T194" i="5"/>
  <c r="U194" i="5" s="1"/>
  <c r="R194" i="5"/>
  <c r="S194" i="5" s="1"/>
  <c r="P194" i="5"/>
  <c r="Q194" i="5" s="1"/>
  <c r="N194" i="5"/>
  <c r="O194" i="5" s="1"/>
  <c r="L194" i="5"/>
  <c r="M194" i="5" s="1"/>
  <c r="K194" i="5"/>
  <c r="I194" i="5"/>
  <c r="G194" i="5"/>
  <c r="AB193" i="5"/>
  <c r="AC193" i="5" s="1"/>
  <c r="Z193" i="5"/>
  <c r="AA193" i="5" s="1"/>
  <c r="X193" i="5"/>
  <c r="Y193" i="5" s="1"/>
  <c r="V193" i="5"/>
  <c r="W193" i="5" s="1"/>
  <c r="T193" i="5"/>
  <c r="U193" i="5" s="1"/>
  <c r="R193" i="5"/>
  <c r="S193" i="5" s="1"/>
  <c r="P193" i="5"/>
  <c r="Q193" i="5" s="1"/>
  <c r="N193" i="5"/>
  <c r="O193" i="5" s="1"/>
  <c r="L193" i="5"/>
  <c r="M193" i="5" s="1"/>
  <c r="K193" i="5"/>
  <c r="I193" i="5"/>
  <c r="G193" i="5"/>
  <c r="AB192" i="5"/>
  <c r="AC192" i="5" s="1"/>
  <c r="Z192" i="5"/>
  <c r="AA192" i="5" s="1"/>
  <c r="X192" i="5"/>
  <c r="Y192" i="5" s="1"/>
  <c r="V192" i="5"/>
  <c r="W192" i="5" s="1"/>
  <c r="T192" i="5"/>
  <c r="U192" i="5" s="1"/>
  <c r="R192" i="5"/>
  <c r="S192" i="5" s="1"/>
  <c r="P192" i="5"/>
  <c r="Q192" i="5" s="1"/>
  <c r="N192" i="5"/>
  <c r="O192" i="5" s="1"/>
  <c r="L192" i="5"/>
  <c r="J192" i="5"/>
  <c r="K192" i="5" s="1"/>
  <c r="I192" i="5"/>
  <c r="G192" i="5"/>
  <c r="AB191" i="5"/>
  <c r="AC191" i="5" s="1"/>
  <c r="AA191" i="5"/>
  <c r="Y191" i="5"/>
  <c r="V191" i="5"/>
  <c r="W191" i="5" s="1"/>
  <c r="T191" i="5"/>
  <c r="U191" i="5" s="1"/>
  <c r="R191" i="5"/>
  <c r="S191" i="5" s="1"/>
  <c r="P191" i="5"/>
  <c r="Q191" i="5" s="1"/>
  <c r="N191" i="5"/>
  <c r="O191" i="5" s="1"/>
  <c r="L191" i="5"/>
  <c r="K191" i="5"/>
  <c r="I191" i="5"/>
  <c r="G191" i="5"/>
  <c r="AB190" i="5"/>
  <c r="AC190" i="5" s="1"/>
  <c r="AA190" i="5"/>
  <c r="Y190" i="5"/>
  <c r="V190" i="5"/>
  <c r="W190" i="5" s="1"/>
  <c r="T190" i="5"/>
  <c r="U190" i="5" s="1"/>
  <c r="R190" i="5"/>
  <c r="S190" i="5" s="1"/>
  <c r="P190" i="5"/>
  <c r="Q190" i="5" s="1"/>
  <c r="N190" i="5"/>
  <c r="O190" i="5" s="1"/>
  <c r="L190" i="5"/>
  <c r="M190" i="5" s="1"/>
  <c r="K190" i="5"/>
  <c r="I190" i="5"/>
  <c r="G190" i="5"/>
  <c r="AB189" i="5"/>
  <c r="AC189" i="5" s="1"/>
  <c r="AA189" i="5"/>
  <c r="Y189" i="5"/>
  <c r="V189" i="5"/>
  <c r="W189" i="5" s="1"/>
  <c r="T189" i="5"/>
  <c r="U189" i="5" s="1"/>
  <c r="R189" i="5"/>
  <c r="S189" i="5" s="1"/>
  <c r="P189" i="5"/>
  <c r="Q189" i="5" s="1"/>
  <c r="N189" i="5"/>
  <c r="O189" i="5" s="1"/>
  <c r="L189" i="5"/>
  <c r="K189" i="5"/>
  <c r="I189" i="5"/>
  <c r="G189" i="5"/>
  <c r="AB188" i="5"/>
  <c r="AC188" i="5" s="1"/>
  <c r="AA188" i="5"/>
  <c r="X188" i="5"/>
  <c r="Y188" i="5" s="1"/>
  <c r="V188" i="5"/>
  <c r="W188" i="5" s="1"/>
  <c r="T188" i="5"/>
  <c r="U188" i="5" s="1"/>
  <c r="R188" i="5"/>
  <c r="S188" i="5" s="1"/>
  <c r="P188" i="5"/>
  <c r="Q188" i="5" s="1"/>
  <c r="O188" i="5"/>
  <c r="L188" i="5"/>
  <c r="M188" i="5" s="1"/>
  <c r="J188" i="5"/>
  <c r="K188" i="5" s="1"/>
  <c r="I188" i="5"/>
  <c r="G188" i="5"/>
  <c r="AB187" i="5"/>
  <c r="AC187" i="5" s="1"/>
  <c r="Z187" i="5"/>
  <c r="AA187" i="5" s="1"/>
  <c r="Y187" i="5"/>
  <c r="V187" i="5"/>
  <c r="W187" i="5" s="1"/>
  <c r="T187" i="5"/>
  <c r="U187" i="5" s="1"/>
  <c r="R187" i="5"/>
  <c r="S187" i="5" s="1"/>
  <c r="P187" i="5"/>
  <c r="Q187" i="5" s="1"/>
  <c r="N187" i="5"/>
  <c r="O187" i="5" s="1"/>
  <c r="L187" i="5"/>
  <c r="M187" i="5" s="1"/>
  <c r="J187" i="5"/>
  <c r="I187" i="5"/>
  <c r="G187" i="5"/>
  <c r="AB186" i="5"/>
  <c r="AC186" i="5" s="1"/>
  <c r="Z186" i="5"/>
  <c r="AA186" i="5" s="1"/>
  <c r="Y186" i="5"/>
  <c r="V186" i="5"/>
  <c r="W186" i="5" s="1"/>
  <c r="T186" i="5"/>
  <c r="U186" i="5" s="1"/>
  <c r="R186" i="5"/>
  <c r="S186" i="5" s="1"/>
  <c r="P186" i="5"/>
  <c r="Q186" i="5" s="1"/>
  <c r="N186" i="5"/>
  <c r="O186" i="5" s="1"/>
  <c r="L186" i="5"/>
  <c r="J186" i="5"/>
  <c r="K186" i="5" s="1"/>
  <c r="I186" i="5"/>
  <c r="G186" i="5"/>
  <c r="AB185" i="5"/>
  <c r="AC185" i="5" s="1"/>
  <c r="Z185" i="5"/>
  <c r="AA185" i="5" s="1"/>
  <c r="Y185" i="5"/>
  <c r="V185" i="5"/>
  <c r="W185" i="5" s="1"/>
  <c r="T185" i="5"/>
  <c r="U185" i="5" s="1"/>
  <c r="R185" i="5"/>
  <c r="S185" i="5" s="1"/>
  <c r="P185" i="5"/>
  <c r="Q185" i="5" s="1"/>
  <c r="N185" i="5"/>
  <c r="O185" i="5" s="1"/>
  <c r="L185" i="5"/>
  <c r="M185" i="5" s="1"/>
  <c r="J185" i="5"/>
  <c r="K185" i="5" s="1"/>
  <c r="I185" i="5"/>
  <c r="G185" i="5"/>
  <c r="AB184" i="5"/>
  <c r="AC184" i="5" s="1"/>
  <c r="Z184" i="5"/>
  <c r="AA184" i="5" s="1"/>
  <c r="Y184" i="5"/>
  <c r="V184" i="5"/>
  <c r="W184" i="5" s="1"/>
  <c r="T184" i="5"/>
  <c r="U184" i="5" s="1"/>
  <c r="R184" i="5"/>
  <c r="S184" i="5" s="1"/>
  <c r="P184" i="5"/>
  <c r="Q184" i="5" s="1"/>
  <c r="N184" i="5"/>
  <c r="O184" i="5" s="1"/>
  <c r="L184" i="5"/>
  <c r="M184" i="5" s="1"/>
  <c r="J184" i="5"/>
  <c r="I184" i="5"/>
  <c r="G184" i="5"/>
  <c r="AB183" i="5"/>
  <c r="AC183" i="5" s="1"/>
  <c r="Z183" i="5"/>
  <c r="AA183" i="5" s="1"/>
  <c r="Y183" i="5"/>
  <c r="V183" i="5"/>
  <c r="W183" i="5" s="1"/>
  <c r="T183" i="5"/>
  <c r="U183" i="5" s="1"/>
  <c r="R183" i="5"/>
  <c r="S183" i="5" s="1"/>
  <c r="P183" i="5"/>
  <c r="Q183" i="5" s="1"/>
  <c r="N183" i="5"/>
  <c r="O183" i="5" s="1"/>
  <c r="L183" i="5"/>
  <c r="M183" i="5" s="1"/>
  <c r="J183" i="5"/>
  <c r="K183" i="5" s="1"/>
  <c r="I183" i="5"/>
  <c r="G183" i="5"/>
  <c r="AB182" i="5"/>
  <c r="AC182" i="5" s="1"/>
  <c r="Z182" i="5"/>
  <c r="AA182" i="5" s="1"/>
  <c r="Y182" i="5"/>
  <c r="V182" i="5"/>
  <c r="W182" i="5" s="1"/>
  <c r="T182" i="5"/>
  <c r="U182" i="5" s="1"/>
  <c r="R182" i="5"/>
  <c r="S182" i="5" s="1"/>
  <c r="P182" i="5"/>
  <c r="Q182" i="5" s="1"/>
  <c r="N182" i="5"/>
  <c r="O182" i="5" s="1"/>
  <c r="L182" i="5"/>
  <c r="M182" i="5" s="1"/>
  <c r="J182" i="5"/>
  <c r="I182" i="5"/>
  <c r="G182" i="5"/>
  <c r="AB181" i="5"/>
  <c r="AC181" i="5" s="1"/>
  <c r="Z181" i="5"/>
  <c r="AA181" i="5" s="1"/>
  <c r="Y181" i="5"/>
  <c r="V181" i="5"/>
  <c r="W181" i="5" s="1"/>
  <c r="T181" i="5"/>
  <c r="U181" i="5" s="1"/>
  <c r="R181" i="5"/>
  <c r="S181" i="5" s="1"/>
  <c r="P181" i="5"/>
  <c r="Q181" i="5" s="1"/>
  <c r="N181" i="5"/>
  <c r="O181" i="5" s="1"/>
  <c r="L181" i="5"/>
  <c r="M181" i="5" s="1"/>
  <c r="J181" i="5"/>
  <c r="I181" i="5"/>
  <c r="G181" i="5"/>
  <c r="AB180" i="5"/>
  <c r="AC180" i="5" s="1"/>
  <c r="Z180" i="5"/>
  <c r="AA180" i="5" s="1"/>
  <c r="Y180" i="5"/>
  <c r="V180" i="5"/>
  <c r="W180" i="5" s="1"/>
  <c r="T180" i="5"/>
  <c r="U180" i="5" s="1"/>
  <c r="R180" i="5"/>
  <c r="S180" i="5" s="1"/>
  <c r="P180" i="5"/>
  <c r="Q180" i="5" s="1"/>
  <c r="N180" i="5"/>
  <c r="O180" i="5" s="1"/>
  <c r="L180" i="5"/>
  <c r="M180" i="5" s="1"/>
  <c r="J180" i="5"/>
  <c r="K180" i="5" s="1"/>
  <c r="I180" i="5"/>
  <c r="G180" i="5"/>
  <c r="AB179" i="5"/>
  <c r="AC179" i="5" s="1"/>
  <c r="Z179" i="5"/>
  <c r="AA179" i="5" s="1"/>
  <c r="Y179" i="5"/>
  <c r="V179" i="5"/>
  <c r="W179" i="5" s="1"/>
  <c r="T179" i="5"/>
  <c r="U179" i="5" s="1"/>
  <c r="R179" i="5"/>
  <c r="S179" i="5" s="1"/>
  <c r="P179" i="5"/>
  <c r="Q179" i="5" s="1"/>
  <c r="N179" i="5"/>
  <c r="O179" i="5" s="1"/>
  <c r="L179" i="5"/>
  <c r="M179" i="5" s="1"/>
  <c r="J179" i="5"/>
  <c r="I179" i="5"/>
  <c r="G179" i="5"/>
  <c r="AB178" i="5"/>
  <c r="AC178" i="5" s="1"/>
  <c r="Z178" i="5"/>
  <c r="AA178" i="5" s="1"/>
  <c r="Y178" i="5"/>
  <c r="V178" i="5"/>
  <c r="W178" i="5" s="1"/>
  <c r="T178" i="5"/>
  <c r="U178" i="5" s="1"/>
  <c r="R178" i="5"/>
  <c r="S178" i="5" s="1"/>
  <c r="P178" i="5"/>
  <c r="Q178" i="5" s="1"/>
  <c r="N178" i="5"/>
  <c r="O178" i="5" s="1"/>
  <c r="L178" i="5"/>
  <c r="M178" i="5" s="1"/>
  <c r="J178" i="5"/>
  <c r="I178" i="5"/>
  <c r="G178" i="5"/>
  <c r="AB177" i="5"/>
  <c r="AC177" i="5" s="1"/>
  <c r="Z177" i="5"/>
  <c r="AA177" i="5" s="1"/>
  <c r="Y177" i="5"/>
  <c r="V177" i="5"/>
  <c r="W177" i="5" s="1"/>
  <c r="T177" i="5"/>
  <c r="U177" i="5" s="1"/>
  <c r="R177" i="5"/>
  <c r="S177" i="5" s="1"/>
  <c r="P177" i="5"/>
  <c r="Q177" i="5" s="1"/>
  <c r="N177" i="5"/>
  <c r="O177" i="5" s="1"/>
  <c r="L177" i="5"/>
  <c r="M177" i="5" s="1"/>
  <c r="J177" i="5"/>
  <c r="K177" i="5" s="1"/>
  <c r="I177" i="5"/>
  <c r="G177" i="5"/>
  <c r="AB176" i="5"/>
  <c r="AC176" i="5" s="1"/>
  <c r="Z176" i="5"/>
  <c r="AA176" i="5" s="1"/>
  <c r="Y176" i="5"/>
  <c r="V176" i="5"/>
  <c r="W176" i="5" s="1"/>
  <c r="T176" i="5"/>
  <c r="U176" i="5" s="1"/>
  <c r="R176" i="5"/>
  <c r="S176" i="5" s="1"/>
  <c r="P176" i="5"/>
  <c r="Q176" i="5" s="1"/>
  <c r="N176" i="5"/>
  <c r="O176" i="5" s="1"/>
  <c r="L176" i="5"/>
  <c r="M176" i="5" s="1"/>
  <c r="J176" i="5"/>
  <c r="I176" i="5"/>
  <c r="G176" i="5"/>
  <c r="AB175" i="5"/>
  <c r="AC175" i="5" s="1"/>
  <c r="Z175" i="5"/>
  <c r="AA175" i="5" s="1"/>
  <c r="X175" i="5"/>
  <c r="Y175" i="5" s="1"/>
  <c r="V175" i="5"/>
  <c r="W175" i="5" s="1"/>
  <c r="U175" i="5"/>
  <c r="R175" i="5"/>
  <c r="S175" i="5" s="1"/>
  <c r="P175" i="5"/>
  <c r="Q175" i="5" s="1"/>
  <c r="N175" i="5"/>
  <c r="O175" i="5" s="1"/>
  <c r="L175" i="5"/>
  <c r="M175" i="5" s="1"/>
  <c r="J175" i="5"/>
  <c r="K175" i="5" s="1"/>
  <c r="I175" i="5"/>
  <c r="G175" i="5"/>
  <c r="AB174" i="5"/>
  <c r="AC174" i="5" s="1"/>
  <c r="Z174" i="5"/>
  <c r="AA174" i="5" s="1"/>
  <c r="X174" i="5"/>
  <c r="Y174" i="5" s="1"/>
  <c r="V174" i="5"/>
  <c r="W174" i="5" s="1"/>
  <c r="T174" i="5"/>
  <c r="U174" i="5" s="1"/>
  <c r="R174" i="5"/>
  <c r="S174" i="5" s="1"/>
  <c r="P174" i="5"/>
  <c r="Q174" i="5" s="1"/>
  <c r="N174" i="5"/>
  <c r="L174" i="5"/>
  <c r="M174" i="5" s="1"/>
  <c r="K174" i="5"/>
  <c r="I174" i="5"/>
  <c r="G174" i="5"/>
  <c r="AB173" i="5"/>
  <c r="AC173" i="5" s="1"/>
  <c r="Z173" i="5"/>
  <c r="AA173" i="5" s="1"/>
  <c r="X173" i="5"/>
  <c r="Y173" i="5" s="1"/>
  <c r="V173" i="5"/>
  <c r="W173" i="5" s="1"/>
  <c r="T173" i="5"/>
  <c r="U173" i="5" s="1"/>
  <c r="R173" i="5"/>
  <c r="S173" i="5" s="1"/>
  <c r="P173" i="5"/>
  <c r="Q173" i="5" s="1"/>
  <c r="N173" i="5"/>
  <c r="L173" i="5"/>
  <c r="M173" i="5" s="1"/>
  <c r="K173" i="5"/>
  <c r="I173" i="5"/>
  <c r="G173" i="5"/>
  <c r="AB172" i="5"/>
  <c r="AC172" i="5" s="1"/>
  <c r="Z172" i="5"/>
  <c r="AA172" i="5" s="1"/>
  <c r="X172" i="5"/>
  <c r="Y172" i="5" s="1"/>
  <c r="V172" i="5"/>
  <c r="W172" i="5" s="1"/>
  <c r="U172" i="5"/>
  <c r="R172" i="5"/>
  <c r="S172" i="5" s="1"/>
  <c r="P172" i="5"/>
  <c r="Q172" i="5" s="1"/>
  <c r="N172" i="5"/>
  <c r="O172" i="5" s="1"/>
  <c r="L172" i="5"/>
  <c r="M172" i="5" s="1"/>
  <c r="J172" i="5"/>
  <c r="I172" i="5"/>
  <c r="G172" i="5"/>
  <c r="AB171" i="5"/>
  <c r="AC171" i="5" s="1"/>
  <c r="Z171" i="5"/>
  <c r="AA171" i="5" s="1"/>
  <c r="X171" i="5"/>
  <c r="Y171" i="5" s="1"/>
  <c r="V171" i="5"/>
  <c r="W171" i="5" s="1"/>
  <c r="T171" i="5"/>
  <c r="U171" i="5" s="1"/>
  <c r="R171" i="5"/>
  <c r="S171" i="5" s="1"/>
  <c r="P171" i="5"/>
  <c r="Q171" i="5" s="1"/>
  <c r="N171" i="5"/>
  <c r="O171" i="5" s="1"/>
  <c r="L171" i="5"/>
  <c r="M171" i="5" s="1"/>
  <c r="K171" i="5"/>
  <c r="I171" i="5"/>
  <c r="G171" i="5"/>
  <c r="AB170" i="5"/>
  <c r="AC170" i="5" s="1"/>
  <c r="Z170" i="5"/>
  <c r="AA170" i="5" s="1"/>
  <c r="X170" i="5"/>
  <c r="Y170" i="5" s="1"/>
  <c r="V170" i="5"/>
  <c r="W170" i="5" s="1"/>
  <c r="U170" i="5"/>
  <c r="R170" i="5"/>
  <c r="S170" i="5" s="1"/>
  <c r="P170" i="5"/>
  <c r="Q170" i="5" s="1"/>
  <c r="N170" i="5"/>
  <c r="O170" i="5" s="1"/>
  <c r="L170" i="5"/>
  <c r="J170" i="5"/>
  <c r="K170" i="5" s="1"/>
  <c r="I170" i="5"/>
  <c r="G170" i="5"/>
  <c r="AB169" i="5"/>
  <c r="AC169" i="5" s="1"/>
  <c r="Z169" i="5"/>
  <c r="AA169" i="5" s="1"/>
  <c r="X169" i="5"/>
  <c r="Y169" i="5" s="1"/>
  <c r="V169" i="5"/>
  <c r="W169" i="5" s="1"/>
  <c r="T169" i="5"/>
  <c r="U169" i="5" s="1"/>
  <c r="R169" i="5"/>
  <c r="S169" i="5" s="1"/>
  <c r="P169" i="5"/>
  <c r="Q169" i="5" s="1"/>
  <c r="N169" i="5"/>
  <c r="M169" i="5"/>
  <c r="K169" i="5"/>
  <c r="I169" i="5"/>
  <c r="G169" i="5"/>
  <c r="AB168" i="5"/>
  <c r="AC168" i="5" s="1"/>
  <c r="Z168" i="5"/>
  <c r="AA168" i="5" s="1"/>
  <c r="X168" i="5"/>
  <c r="Y168" i="5" s="1"/>
  <c r="V168" i="5"/>
  <c r="W168" i="5" s="1"/>
  <c r="T168" i="5"/>
  <c r="U168" i="5" s="1"/>
  <c r="R168" i="5"/>
  <c r="S168" i="5" s="1"/>
  <c r="P168" i="5"/>
  <c r="N168" i="5"/>
  <c r="O168" i="5" s="1"/>
  <c r="M168" i="5"/>
  <c r="K168" i="5"/>
  <c r="I168" i="5"/>
  <c r="G168" i="5"/>
  <c r="AB167" i="5"/>
  <c r="AC167" i="5" s="1"/>
  <c r="Z167" i="5"/>
  <c r="AA167" i="5" s="1"/>
  <c r="X167" i="5"/>
  <c r="Y167" i="5" s="1"/>
  <c r="V167" i="5"/>
  <c r="W167" i="5" s="1"/>
  <c r="T167" i="5"/>
  <c r="U167" i="5" s="1"/>
  <c r="R167" i="5"/>
  <c r="S167" i="5" s="1"/>
  <c r="P167" i="5"/>
  <c r="Q167" i="5" s="1"/>
  <c r="N167" i="5"/>
  <c r="O167" i="5" s="1"/>
  <c r="M167" i="5"/>
  <c r="K167" i="5"/>
  <c r="I167" i="5"/>
  <c r="G167" i="5"/>
  <c r="AB166" i="5"/>
  <c r="AC166" i="5" s="1"/>
  <c r="Z166" i="5"/>
  <c r="AA166" i="5" s="1"/>
  <c r="X166" i="5"/>
  <c r="Y166" i="5" s="1"/>
  <c r="V166" i="5"/>
  <c r="W166" i="5" s="1"/>
  <c r="T166" i="5"/>
  <c r="U166" i="5" s="1"/>
  <c r="R166" i="5"/>
  <c r="S166" i="5" s="1"/>
  <c r="P166" i="5"/>
  <c r="Q166" i="5" s="1"/>
  <c r="N166" i="5"/>
  <c r="O166" i="5" s="1"/>
  <c r="M166" i="5"/>
  <c r="K166" i="5"/>
  <c r="I166" i="5"/>
  <c r="G166" i="5"/>
  <c r="AC165" i="5"/>
  <c r="AA165" i="5"/>
  <c r="X165" i="5"/>
  <c r="Y165" i="5" s="1"/>
  <c r="V165" i="5"/>
  <c r="W165" i="5" s="1"/>
  <c r="T165" i="5"/>
  <c r="U165" i="5" s="1"/>
  <c r="R165" i="5"/>
  <c r="S165" i="5" s="1"/>
  <c r="P165" i="5"/>
  <c r="Q165" i="5" s="1"/>
  <c r="N165" i="5"/>
  <c r="O165" i="5" s="1"/>
  <c r="M165" i="5"/>
  <c r="J165" i="5"/>
  <c r="K165" i="5" s="1"/>
  <c r="I165" i="5"/>
  <c r="G165" i="5"/>
  <c r="AC164" i="5"/>
  <c r="AA164" i="5"/>
  <c r="X164" i="5"/>
  <c r="Y164" i="5" s="1"/>
  <c r="V164" i="5"/>
  <c r="W164" i="5" s="1"/>
  <c r="T164" i="5"/>
  <c r="U164" i="5" s="1"/>
  <c r="R164" i="5"/>
  <c r="S164" i="5" s="1"/>
  <c r="P164" i="5"/>
  <c r="Q164" i="5" s="1"/>
  <c r="N164" i="5"/>
  <c r="O164" i="5" s="1"/>
  <c r="M164" i="5"/>
  <c r="J164" i="5"/>
  <c r="I164" i="5"/>
  <c r="G164" i="5"/>
  <c r="AB163" i="5"/>
  <c r="AC163" i="5" s="1"/>
  <c r="AA163" i="5"/>
  <c r="Y163" i="5"/>
  <c r="V163" i="5"/>
  <c r="W163" i="5" s="1"/>
  <c r="T163" i="5"/>
  <c r="U163" i="5" s="1"/>
  <c r="R163" i="5"/>
  <c r="S163" i="5" s="1"/>
  <c r="P163" i="5"/>
  <c r="Q163" i="5" s="1"/>
  <c r="N163" i="5"/>
  <c r="O163" i="5" s="1"/>
  <c r="L163" i="5"/>
  <c r="M163" i="5" s="1"/>
  <c r="J163" i="5"/>
  <c r="I163" i="5"/>
  <c r="G163" i="5"/>
  <c r="AB162" i="5"/>
  <c r="AC162" i="5" s="1"/>
  <c r="AA162" i="5"/>
  <c r="Y162" i="5"/>
  <c r="V162" i="5"/>
  <c r="W162" i="5" s="1"/>
  <c r="T162" i="5"/>
  <c r="U162" i="5" s="1"/>
  <c r="R162" i="5"/>
  <c r="S162" i="5" s="1"/>
  <c r="P162" i="5"/>
  <c r="Q162" i="5" s="1"/>
  <c r="N162" i="5"/>
  <c r="L162" i="5"/>
  <c r="M162" i="5" s="1"/>
  <c r="J162" i="5"/>
  <c r="K162" i="5" s="1"/>
  <c r="I162" i="5"/>
  <c r="G162" i="5"/>
  <c r="AB161" i="5"/>
  <c r="AC161" i="5" s="1"/>
  <c r="AA161" i="5"/>
  <c r="Y161" i="5"/>
  <c r="W161" i="5"/>
  <c r="T161" i="5"/>
  <c r="U161" i="5" s="1"/>
  <c r="R161" i="5"/>
  <c r="S161" i="5" s="1"/>
  <c r="P161" i="5"/>
  <c r="Q161" i="5" s="1"/>
  <c r="N161" i="5"/>
  <c r="O161" i="5" s="1"/>
  <c r="L161" i="5"/>
  <c r="M161" i="5" s="1"/>
  <c r="J161" i="5"/>
  <c r="I161" i="5"/>
  <c r="G161" i="5"/>
  <c r="AB160" i="5"/>
  <c r="AC160" i="5" s="1"/>
  <c r="Z160" i="5"/>
  <c r="AA160" i="5" s="1"/>
  <c r="Y160" i="5"/>
  <c r="W160" i="5"/>
  <c r="T160" i="5"/>
  <c r="U160" i="5" s="1"/>
  <c r="R160" i="5"/>
  <c r="S160" i="5" s="1"/>
  <c r="P160" i="5"/>
  <c r="Q160" i="5" s="1"/>
  <c r="N160" i="5"/>
  <c r="O160" i="5" s="1"/>
  <c r="L160" i="5"/>
  <c r="M160" i="5" s="1"/>
  <c r="J160" i="5"/>
  <c r="I160" i="5"/>
  <c r="G160" i="5"/>
  <c r="AB159" i="5"/>
  <c r="AC159" i="5" s="1"/>
  <c r="Z159" i="5"/>
  <c r="AA159" i="5" s="1"/>
  <c r="Y159" i="5"/>
  <c r="W159" i="5"/>
  <c r="T159" i="5"/>
  <c r="U159" i="5" s="1"/>
  <c r="R159" i="5"/>
  <c r="S159" i="5" s="1"/>
  <c r="P159" i="5"/>
  <c r="Q159" i="5" s="1"/>
  <c r="N159" i="5"/>
  <c r="O159" i="5" s="1"/>
  <c r="L159" i="5"/>
  <c r="M159" i="5" s="1"/>
  <c r="J159" i="5"/>
  <c r="I159" i="5"/>
  <c r="G159" i="5"/>
  <c r="AB158" i="5"/>
  <c r="AC158" i="5" s="1"/>
  <c r="Z158" i="5"/>
  <c r="AA158" i="5" s="1"/>
  <c r="Y158" i="5"/>
  <c r="W158" i="5"/>
  <c r="T158" i="5"/>
  <c r="U158" i="5" s="1"/>
  <c r="R158" i="5"/>
  <c r="S158" i="5" s="1"/>
  <c r="P158" i="5"/>
  <c r="Q158" i="5" s="1"/>
  <c r="N158" i="5"/>
  <c r="O158" i="5" s="1"/>
  <c r="L158" i="5"/>
  <c r="M158" i="5" s="1"/>
  <c r="J158" i="5"/>
  <c r="K158" i="5" s="1"/>
  <c r="I158" i="5"/>
  <c r="G158" i="5"/>
  <c r="AB157" i="5"/>
  <c r="AC157" i="5" s="1"/>
  <c r="Z157" i="5"/>
  <c r="AA157" i="5" s="1"/>
  <c r="Y157" i="5"/>
  <c r="W157" i="5"/>
  <c r="T157" i="5"/>
  <c r="U157" i="5" s="1"/>
  <c r="R157" i="5"/>
  <c r="S157" i="5" s="1"/>
  <c r="P157" i="5"/>
  <c r="Q157" i="5" s="1"/>
  <c r="N157" i="5"/>
  <c r="O157" i="5" s="1"/>
  <c r="L157" i="5"/>
  <c r="M157" i="5" s="1"/>
  <c r="J157" i="5"/>
  <c r="K157" i="5" s="1"/>
  <c r="I157" i="5"/>
  <c r="G157" i="5"/>
  <c r="AB156" i="5"/>
  <c r="AC156" i="5" s="1"/>
  <c r="Z156" i="5"/>
  <c r="AA156" i="5" s="1"/>
  <c r="Y156" i="5"/>
  <c r="W156" i="5"/>
  <c r="T156" i="5"/>
  <c r="U156" i="5" s="1"/>
  <c r="R156" i="5"/>
  <c r="S156" i="5" s="1"/>
  <c r="P156" i="5"/>
  <c r="Q156" i="5" s="1"/>
  <c r="N156" i="5"/>
  <c r="O156" i="5" s="1"/>
  <c r="L156" i="5"/>
  <c r="M156" i="5" s="1"/>
  <c r="J156" i="5"/>
  <c r="I156" i="5"/>
  <c r="G156" i="5"/>
  <c r="AB155" i="5"/>
  <c r="AC155" i="5" s="1"/>
  <c r="Z155" i="5"/>
  <c r="AA155" i="5" s="1"/>
  <c r="Y155" i="5"/>
  <c r="W155" i="5"/>
  <c r="T155" i="5"/>
  <c r="U155" i="5" s="1"/>
  <c r="R155" i="5"/>
  <c r="S155" i="5" s="1"/>
  <c r="P155" i="5"/>
  <c r="Q155" i="5" s="1"/>
  <c r="N155" i="5"/>
  <c r="O155" i="5" s="1"/>
  <c r="L155" i="5"/>
  <c r="J155" i="5"/>
  <c r="K155" i="5" s="1"/>
  <c r="I155" i="5"/>
  <c r="G155" i="5"/>
  <c r="AB154" i="5"/>
  <c r="AC154" i="5" s="1"/>
  <c r="Z154" i="5"/>
  <c r="AA154" i="5" s="1"/>
  <c r="X154" i="5"/>
  <c r="Y154" i="5" s="1"/>
  <c r="V154" i="5"/>
  <c r="W154" i="5" s="1"/>
  <c r="T154" i="5"/>
  <c r="U154" i="5" s="1"/>
  <c r="R154" i="5"/>
  <c r="S154" i="5" s="1"/>
  <c r="P154" i="5"/>
  <c r="Q154" i="5" s="1"/>
  <c r="N154" i="5"/>
  <c r="O154" i="5" s="1"/>
  <c r="M154" i="5"/>
  <c r="J154" i="5"/>
  <c r="I154" i="5"/>
  <c r="G154" i="5"/>
  <c r="AB153" i="5"/>
  <c r="AC153" i="5" s="1"/>
  <c r="Z153" i="5"/>
  <c r="AA153" i="5" s="1"/>
  <c r="X153" i="5"/>
  <c r="Y153" i="5" s="1"/>
  <c r="V153" i="5"/>
  <c r="W153" i="5" s="1"/>
  <c r="T153" i="5"/>
  <c r="R153" i="5"/>
  <c r="S153" i="5" s="1"/>
  <c r="P153" i="5"/>
  <c r="Q153" i="5" s="1"/>
  <c r="N153" i="5"/>
  <c r="O153" i="5" s="1"/>
  <c r="M153" i="5"/>
  <c r="J153" i="5"/>
  <c r="K153" i="5" s="1"/>
  <c r="I153" i="5"/>
  <c r="G153" i="5"/>
  <c r="AB152" i="5"/>
  <c r="AC152" i="5" s="1"/>
  <c r="Z152" i="5"/>
  <c r="AA152" i="5" s="1"/>
  <c r="X152" i="5"/>
  <c r="Y152" i="5" s="1"/>
  <c r="V152" i="5"/>
  <c r="W152" i="5" s="1"/>
  <c r="T152" i="5"/>
  <c r="U152" i="5" s="1"/>
  <c r="R152" i="5"/>
  <c r="S152" i="5" s="1"/>
  <c r="P152" i="5"/>
  <c r="Q152" i="5" s="1"/>
  <c r="N152" i="5"/>
  <c r="O152" i="5" s="1"/>
  <c r="M152" i="5"/>
  <c r="J152" i="5"/>
  <c r="I152" i="5"/>
  <c r="G152" i="5"/>
  <c r="AB151" i="5"/>
  <c r="AC151" i="5" s="1"/>
  <c r="Z151" i="5"/>
  <c r="AA151" i="5" s="1"/>
  <c r="X151" i="5"/>
  <c r="Y151" i="5" s="1"/>
  <c r="V151" i="5"/>
  <c r="W151" i="5" s="1"/>
  <c r="T151" i="5"/>
  <c r="R151" i="5"/>
  <c r="S151" i="5" s="1"/>
  <c r="P151" i="5"/>
  <c r="Q151" i="5" s="1"/>
  <c r="N151" i="5"/>
  <c r="O151" i="5" s="1"/>
  <c r="L151" i="5"/>
  <c r="M151" i="5" s="1"/>
  <c r="K151" i="5"/>
  <c r="I151" i="5"/>
  <c r="G151" i="5"/>
  <c r="AB150" i="5"/>
  <c r="AC150" i="5" s="1"/>
  <c r="Z150" i="5"/>
  <c r="AA150" i="5" s="1"/>
  <c r="X150" i="5"/>
  <c r="Y150" i="5" s="1"/>
  <c r="W150" i="5"/>
  <c r="U150" i="5"/>
  <c r="R150" i="5"/>
  <c r="S150" i="5" s="1"/>
  <c r="P150" i="5"/>
  <c r="Q150" i="5" s="1"/>
  <c r="N150" i="5"/>
  <c r="O150" i="5" s="1"/>
  <c r="L150" i="5"/>
  <c r="M150" i="5" s="1"/>
  <c r="J150" i="5"/>
  <c r="I150" i="5"/>
  <c r="G150" i="5"/>
  <c r="AB149" i="5"/>
  <c r="AC149" i="5" s="1"/>
  <c r="Z149" i="5"/>
  <c r="AA149" i="5" s="1"/>
  <c r="X149" i="5"/>
  <c r="Y149" i="5" s="1"/>
  <c r="W149" i="5"/>
  <c r="U149" i="5"/>
  <c r="R149" i="5"/>
  <c r="S149" i="5" s="1"/>
  <c r="P149" i="5"/>
  <c r="Q149" i="5" s="1"/>
  <c r="N149" i="5"/>
  <c r="O149" i="5" s="1"/>
  <c r="L149" i="5"/>
  <c r="M149" i="5" s="1"/>
  <c r="J149" i="5"/>
  <c r="K149" i="5" s="1"/>
  <c r="I149" i="5"/>
  <c r="G149" i="5"/>
  <c r="AB148" i="5"/>
  <c r="AC148" i="5" s="1"/>
  <c r="Z148" i="5"/>
  <c r="AA148" i="5" s="1"/>
  <c r="X148" i="5"/>
  <c r="Y148" i="5" s="1"/>
  <c r="V148" i="5"/>
  <c r="W148" i="5" s="1"/>
  <c r="T148" i="5"/>
  <c r="U148" i="5" s="1"/>
  <c r="R148" i="5"/>
  <c r="S148" i="5" s="1"/>
  <c r="P148" i="5"/>
  <c r="N148" i="5"/>
  <c r="O148" i="5" s="1"/>
  <c r="L148" i="5"/>
  <c r="M148" i="5" s="1"/>
  <c r="K148" i="5"/>
  <c r="I148" i="5"/>
  <c r="G148" i="5"/>
  <c r="AB147" i="5"/>
  <c r="AC147" i="5" s="1"/>
  <c r="Z147" i="5"/>
  <c r="AA147" i="5" s="1"/>
  <c r="X147" i="5"/>
  <c r="Y147" i="5" s="1"/>
  <c r="V147" i="5"/>
  <c r="W147" i="5" s="1"/>
  <c r="T147" i="5"/>
  <c r="U147" i="5" s="1"/>
  <c r="R147" i="5"/>
  <c r="S147" i="5" s="1"/>
  <c r="P147" i="5"/>
  <c r="Q147" i="5" s="1"/>
  <c r="N147" i="5"/>
  <c r="O147" i="5" s="1"/>
  <c r="L147" i="5"/>
  <c r="M147" i="5" s="1"/>
  <c r="K147" i="5"/>
  <c r="I147" i="5"/>
  <c r="G147" i="5"/>
  <c r="AB144" i="5"/>
  <c r="AC144" i="5" s="1"/>
  <c r="Z144" i="5"/>
  <c r="AA144" i="5" s="1"/>
  <c r="X144" i="5"/>
  <c r="Y144" i="5" s="1"/>
  <c r="V144" i="5"/>
  <c r="W144" i="5" s="1"/>
  <c r="T144" i="5"/>
  <c r="U144" i="5" s="1"/>
  <c r="R144" i="5"/>
  <c r="S144" i="5" s="1"/>
  <c r="P144" i="5"/>
  <c r="Q144" i="5" s="1"/>
  <c r="N144" i="5"/>
  <c r="O144" i="5" s="1"/>
  <c r="M144" i="5"/>
  <c r="K144" i="5"/>
  <c r="I144" i="5"/>
  <c r="F144" i="5"/>
  <c r="G144" i="5" s="1"/>
  <c r="AB143" i="5"/>
  <c r="AC143" i="5" s="1"/>
  <c r="Z143" i="5"/>
  <c r="AA143" i="5" s="1"/>
  <c r="X143" i="5"/>
  <c r="Y143" i="5" s="1"/>
  <c r="V143" i="5"/>
  <c r="W143" i="5" s="1"/>
  <c r="T143" i="5"/>
  <c r="U143" i="5" s="1"/>
  <c r="R143" i="5"/>
  <c r="S143" i="5" s="1"/>
  <c r="P143" i="5"/>
  <c r="Q143" i="5" s="1"/>
  <c r="N143" i="5"/>
  <c r="O143" i="5" s="1"/>
  <c r="M143" i="5"/>
  <c r="K143" i="5"/>
  <c r="I143" i="5"/>
  <c r="F143" i="5"/>
  <c r="G143" i="5" s="1"/>
  <c r="AB142" i="5"/>
  <c r="AC142" i="5" s="1"/>
  <c r="Z142" i="5"/>
  <c r="AA142" i="5" s="1"/>
  <c r="X142" i="5"/>
  <c r="Y142" i="5" s="1"/>
  <c r="V142" i="5"/>
  <c r="W142" i="5" s="1"/>
  <c r="T142" i="5"/>
  <c r="U142" i="5" s="1"/>
  <c r="R142" i="5"/>
  <c r="S142" i="5" s="1"/>
  <c r="P142" i="5"/>
  <c r="N142" i="5"/>
  <c r="O142" i="5" s="1"/>
  <c r="M142" i="5"/>
  <c r="K142" i="5"/>
  <c r="I142" i="5"/>
  <c r="F142" i="5"/>
  <c r="G142" i="5" s="1"/>
  <c r="AB141" i="5"/>
  <c r="AC141" i="5" s="1"/>
  <c r="Z141" i="5"/>
  <c r="AA141" i="5" s="1"/>
  <c r="AA140" i="5" s="1"/>
  <c r="Z140" i="5" s="1"/>
  <c r="X141" i="5"/>
  <c r="Y141" i="5" s="1"/>
  <c r="V141" i="5"/>
  <c r="W141" i="5" s="1"/>
  <c r="T141" i="5"/>
  <c r="U141" i="5" s="1"/>
  <c r="R141" i="5"/>
  <c r="S141" i="5" s="1"/>
  <c r="P141" i="5"/>
  <c r="Q141" i="5" s="1"/>
  <c r="N141" i="5"/>
  <c r="O141" i="5" s="1"/>
  <c r="L141" i="5"/>
  <c r="M141" i="5" s="1"/>
  <c r="K141" i="5"/>
  <c r="K140" i="5" s="1"/>
  <c r="J140" i="5" s="1"/>
  <c r="I141" i="5"/>
  <c r="F141" i="5"/>
  <c r="AB139" i="5"/>
  <c r="AC139" i="5" s="1"/>
  <c r="Z139" i="5"/>
  <c r="AA139" i="5" s="1"/>
  <c r="Y139" i="5"/>
  <c r="V139" i="5"/>
  <c r="W139" i="5" s="1"/>
  <c r="T139" i="5"/>
  <c r="U139" i="5" s="1"/>
  <c r="R139" i="5"/>
  <c r="S139" i="5" s="1"/>
  <c r="P139" i="5"/>
  <c r="Q139" i="5" s="1"/>
  <c r="N139" i="5"/>
  <c r="O139" i="5" s="1"/>
  <c r="L139" i="5"/>
  <c r="M139" i="5" s="1"/>
  <c r="J139" i="5"/>
  <c r="K139" i="5" s="1"/>
  <c r="I139" i="5"/>
  <c r="F139" i="5"/>
  <c r="G139" i="5" s="1"/>
  <c r="AB138" i="5"/>
  <c r="AC138" i="5" s="1"/>
  <c r="AA138" i="5"/>
  <c r="Y138" i="5"/>
  <c r="V138" i="5"/>
  <c r="W138" i="5" s="1"/>
  <c r="T138" i="5"/>
  <c r="U138" i="5" s="1"/>
  <c r="R138" i="5"/>
  <c r="S138" i="5" s="1"/>
  <c r="P138" i="5"/>
  <c r="Q138" i="5" s="1"/>
  <c r="N138" i="5"/>
  <c r="L138" i="5"/>
  <c r="M138" i="5" s="1"/>
  <c r="J138" i="5"/>
  <c r="K138" i="5" s="1"/>
  <c r="I138" i="5"/>
  <c r="F138" i="5"/>
  <c r="G138" i="5" s="1"/>
  <c r="AB137" i="5"/>
  <c r="AC137" i="5" s="1"/>
  <c r="Z137" i="5"/>
  <c r="AA137" i="5" s="1"/>
  <c r="Y137" i="5"/>
  <c r="V137" i="5"/>
  <c r="W137" i="5" s="1"/>
  <c r="T137" i="5"/>
  <c r="U137" i="5" s="1"/>
  <c r="R137" i="5"/>
  <c r="S137" i="5" s="1"/>
  <c r="P137" i="5"/>
  <c r="Q137" i="5" s="1"/>
  <c r="N137" i="5"/>
  <c r="O137" i="5" s="1"/>
  <c r="L137" i="5"/>
  <c r="M137" i="5" s="1"/>
  <c r="J137" i="5"/>
  <c r="K137" i="5" s="1"/>
  <c r="I137" i="5"/>
  <c r="F137" i="5"/>
  <c r="G137" i="5" s="1"/>
  <c r="AB136" i="5"/>
  <c r="AC136" i="5" s="1"/>
  <c r="AA136" i="5"/>
  <c r="Y136" i="5"/>
  <c r="V136" i="5"/>
  <c r="W136" i="5" s="1"/>
  <c r="T136" i="5"/>
  <c r="U136" i="5" s="1"/>
  <c r="R136" i="5"/>
  <c r="S136" i="5" s="1"/>
  <c r="P136" i="5"/>
  <c r="Q136" i="5" s="1"/>
  <c r="N136" i="5"/>
  <c r="O136" i="5" s="1"/>
  <c r="L136" i="5"/>
  <c r="M136" i="5" s="1"/>
  <c r="J136" i="5"/>
  <c r="K136" i="5" s="1"/>
  <c r="I136" i="5"/>
  <c r="F136" i="5"/>
  <c r="AB135" i="5"/>
  <c r="AC135" i="5" s="1"/>
  <c r="AA135" i="5"/>
  <c r="Y135" i="5"/>
  <c r="V135" i="5"/>
  <c r="W135" i="5" s="1"/>
  <c r="T135" i="5"/>
  <c r="U135" i="5" s="1"/>
  <c r="R135" i="5"/>
  <c r="S135" i="5" s="1"/>
  <c r="P135" i="5"/>
  <c r="Q135" i="5" s="1"/>
  <c r="N135" i="5"/>
  <c r="O135" i="5" s="1"/>
  <c r="L135" i="5"/>
  <c r="M135" i="5" s="1"/>
  <c r="J135" i="5"/>
  <c r="I135" i="5"/>
  <c r="F135" i="5"/>
  <c r="G135" i="5" s="1"/>
  <c r="AB134" i="5"/>
  <c r="AC134" i="5" s="1"/>
  <c r="Z134" i="5"/>
  <c r="AA134" i="5" s="1"/>
  <c r="Y134" i="5"/>
  <c r="V134" i="5"/>
  <c r="W134" i="5" s="1"/>
  <c r="T134" i="5"/>
  <c r="U134" i="5" s="1"/>
  <c r="R134" i="5"/>
  <c r="S134" i="5" s="1"/>
  <c r="P134" i="5"/>
  <c r="Q134" i="5" s="1"/>
  <c r="N134" i="5"/>
  <c r="O134" i="5" s="1"/>
  <c r="L134" i="5"/>
  <c r="M134" i="5" s="1"/>
  <c r="J134" i="5"/>
  <c r="K134" i="5" s="1"/>
  <c r="I134" i="5"/>
  <c r="F134" i="5"/>
  <c r="AB132" i="5"/>
  <c r="AC132" i="5" s="1"/>
  <c r="Z132" i="5"/>
  <c r="AA132" i="5" s="1"/>
  <c r="X132" i="5"/>
  <c r="Y132" i="5" s="1"/>
  <c r="V132" i="5"/>
  <c r="W132" i="5" s="1"/>
  <c r="T132" i="5"/>
  <c r="U132" i="5" s="1"/>
  <c r="R132" i="5"/>
  <c r="S132" i="5" s="1"/>
  <c r="P132" i="5"/>
  <c r="Q132" i="5" s="1"/>
  <c r="N132" i="5"/>
  <c r="O132" i="5" s="1"/>
  <c r="L132" i="5"/>
  <c r="M132" i="5" s="1"/>
  <c r="K132" i="5"/>
  <c r="I132" i="5"/>
  <c r="F132" i="5"/>
  <c r="G132" i="5" s="1"/>
  <c r="AB131" i="5"/>
  <c r="AC131" i="5" s="1"/>
  <c r="Z131" i="5"/>
  <c r="AA131" i="5" s="1"/>
  <c r="X131" i="5"/>
  <c r="Y131" i="5" s="1"/>
  <c r="V131" i="5"/>
  <c r="W131" i="5" s="1"/>
  <c r="T131" i="5"/>
  <c r="U131" i="5" s="1"/>
  <c r="R131" i="5"/>
  <c r="S131" i="5" s="1"/>
  <c r="P131" i="5"/>
  <c r="Q131" i="5" s="1"/>
  <c r="N131" i="5"/>
  <c r="O131" i="5" s="1"/>
  <c r="M131" i="5"/>
  <c r="K131" i="5"/>
  <c r="I131" i="5"/>
  <c r="F131" i="5"/>
  <c r="G131" i="5" s="1"/>
  <c r="AB130" i="5"/>
  <c r="AC130" i="5" s="1"/>
  <c r="Z130" i="5"/>
  <c r="AA130" i="5" s="1"/>
  <c r="X130" i="5"/>
  <c r="Y130" i="5" s="1"/>
  <c r="V130" i="5"/>
  <c r="W130" i="5" s="1"/>
  <c r="T130" i="5"/>
  <c r="U130" i="5" s="1"/>
  <c r="R130" i="5"/>
  <c r="S130" i="5" s="1"/>
  <c r="P130" i="5"/>
  <c r="Q130" i="5" s="1"/>
  <c r="N130" i="5"/>
  <c r="O130" i="5" s="1"/>
  <c r="M130" i="5"/>
  <c r="K130" i="5"/>
  <c r="I130" i="5"/>
  <c r="F130" i="5"/>
  <c r="G130" i="5" s="1"/>
  <c r="AB129" i="5"/>
  <c r="AC129" i="5" s="1"/>
  <c r="Z129" i="5"/>
  <c r="AA129" i="5" s="1"/>
  <c r="X129" i="5"/>
  <c r="Y129" i="5" s="1"/>
  <c r="V129" i="5"/>
  <c r="W129" i="5" s="1"/>
  <c r="T129" i="5"/>
  <c r="U129" i="5" s="1"/>
  <c r="R129" i="5"/>
  <c r="S129" i="5" s="1"/>
  <c r="P129" i="5"/>
  <c r="Q129" i="5" s="1"/>
  <c r="N129" i="5"/>
  <c r="O129" i="5" s="1"/>
  <c r="M129" i="5"/>
  <c r="K129" i="5"/>
  <c r="I129" i="5"/>
  <c r="F129" i="5"/>
  <c r="G129" i="5" s="1"/>
  <c r="AB128" i="5"/>
  <c r="AC128" i="5" s="1"/>
  <c r="Z128" i="5"/>
  <c r="AA128" i="5" s="1"/>
  <c r="X128" i="5"/>
  <c r="Y128" i="5" s="1"/>
  <c r="V128" i="5"/>
  <c r="W128" i="5" s="1"/>
  <c r="T128" i="5"/>
  <c r="U128" i="5" s="1"/>
  <c r="R128" i="5"/>
  <c r="S128" i="5" s="1"/>
  <c r="P128" i="5"/>
  <c r="Q128" i="5" s="1"/>
  <c r="N128" i="5"/>
  <c r="O128" i="5" s="1"/>
  <c r="M128" i="5"/>
  <c r="K128" i="5"/>
  <c r="I128" i="5"/>
  <c r="F128" i="5"/>
  <c r="G128" i="5" s="1"/>
  <c r="AB127" i="5"/>
  <c r="AC127" i="5" s="1"/>
  <c r="Z127" i="5"/>
  <c r="AA127" i="5" s="1"/>
  <c r="X127" i="5"/>
  <c r="Y127" i="5" s="1"/>
  <c r="V127" i="5"/>
  <c r="W127" i="5" s="1"/>
  <c r="T127" i="5"/>
  <c r="U127" i="5" s="1"/>
  <c r="R127" i="5"/>
  <c r="S127" i="5" s="1"/>
  <c r="P127" i="5"/>
  <c r="Q127" i="5" s="1"/>
  <c r="N127" i="5"/>
  <c r="O127" i="5" s="1"/>
  <c r="M127" i="5"/>
  <c r="K127" i="5"/>
  <c r="I127" i="5"/>
  <c r="F127" i="5"/>
  <c r="AB126" i="5"/>
  <c r="AC126" i="5" s="1"/>
  <c r="Z126" i="5"/>
  <c r="AA126" i="5" s="1"/>
  <c r="X126" i="5"/>
  <c r="Y126" i="5" s="1"/>
  <c r="V126" i="5"/>
  <c r="W126" i="5" s="1"/>
  <c r="T126" i="5"/>
  <c r="U126" i="5" s="1"/>
  <c r="R126" i="5"/>
  <c r="S126" i="5" s="1"/>
  <c r="P126" i="5"/>
  <c r="Q126" i="5" s="1"/>
  <c r="N126" i="5"/>
  <c r="O126" i="5" s="1"/>
  <c r="M126" i="5"/>
  <c r="K126" i="5"/>
  <c r="I126" i="5"/>
  <c r="F126" i="5"/>
  <c r="G126" i="5" s="1"/>
  <c r="AB125" i="5"/>
  <c r="AC125" i="5" s="1"/>
  <c r="Z125" i="5"/>
  <c r="AA125" i="5" s="1"/>
  <c r="X125" i="5"/>
  <c r="Y125" i="5" s="1"/>
  <c r="V125" i="5"/>
  <c r="W125" i="5" s="1"/>
  <c r="T125" i="5"/>
  <c r="U125" i="5" s="1"/>
  <c r="R125" i="5"/>
  <c r="S125" i="5" s="1"/>
  <c r="P125" i="5"/>
  <c r="Q125" i="5" s="1"/>
  <c r="N125" i="5"/>
  <c r="O125" i="5" s="1"/>
  <c r="M125" i="5"/>
  <c r="K125" i="5"/>
  <c r="I125" i="5"/>
  <c r="F125" i="5"/>
  <c r="G125" i="5" s="1"/>
  <c r="AB124" i="5"/>
  <c r="AC124" i="5" s="1"/>
  <c r="Z124" i="5"/>
  <c r="AA124" i="5" s="1"/>
  <c r="X124" i="5"/>
  <c r="Y124" i="5" s="1"/>
  <c r="V124" i="5"/>
  <c r="W124" i="5" s="1"/>
  <c r="T124" i="5"/>
  <c r="U124" i="5" s="1"/>
  <c r="R124" i="5"/>
  <c r="S124" i="5" s="1"/>
  <c r="P124" i="5"/>
  <c r="Q124" i="5" s="1"/>
  <c r="N124" i="5"/>
  <c r="O124" i="5" s="1"/>
  <c r="M124" i="5"/>
  <c r="K124" i="5"/>
  <c r="I124" i="5"/>
  <c r="F124" i="5"/>
  <c r="G124" i="5" s="1"/>
  <c r="AB123" i="5"/>
  <c r="AC123" i="5" s="1"/>
  <c r="Z123" i="5"/>
  <c r="AA123" i="5" s="1"/>
  <c r="X123" i="5"/>
  <c r="Y123" i="5" s="1"/>
  <c r="V123" i="5"/>
  <c r="W123" i="5" s="1"/>
  <c r="T123" i="5"/>
  <c r="U123" i="5" s="1"/>
  <c r="R123" i="5"/>
  <c r="S123" i="5" s="1"/>
  <c r="P123" i="5"/>
  <c r="Q123" i="5" s="1"/>
  <c r="N123" i="5"/>
  <c r="O123" i="5" s="1"/>
  <c r="L123" i="5"/>
  <c r="M123" i="5" s="1"/>
  <c r="J123" i="5"/>
  <c r="K123" i="5" s="1"/>
  <c r="I123" i="5"/>
  <c r="F123" i="5"/>
  <c r="AB122" i="5"/>
  <c r="AC122" i="5" s="1"/>
  <c r="Z122" i="5"/>
  <c r="AA122" i="5" s="1"/>
  <c r="X122" i="5"/>
  <c r="Y122" i="5" s="1"/>
  <c r="V122" i="5"/>
  <c r="W122" i="5" s="1"/>
  <c r="T122" i="5"/>
  <c r="U122" i="5" s="1"/>
  <c r="R122" i="5"/>
  <c r="S122" i="5" s="1"/>
  <c r="P122" i="5"/>
  <c r="Q122" i="5" s="1"/>
  <c r="N122" i="5"/>
  <c r="O122" i="5" s="1"/>
  <c r="L122" i="5"/>
  <c r="K122" i="5"/>
  <c r="I122" i="5"/>
  <c r="F122" i="5"/>
  <c r="G122" i="5" s="1"/>
  <c r="AB121" i="5"/>
  <c r="AC121" i="5" s="1"/>
  <c r="Z121" i="5"/>
  <c r="AA121" i="5" s="1"/>
  <c r="X121" i="5"/>
  <c r="Y121" i="5" s="1"/>
  <c r="V121" i="5"/>
  <c r="W121" i="5" s="1"/>
  <c r="T121" i="5"/>
  <c r="U121" i="5" s="1"/>
  <c r="R121" i="5"/>
  <c r="S121" i="5" s="1"/>
  <c r="P121" i="5"/>
  <c r="Q121" i="5" s="1"/>
  <c r="N121" i="5"/>
  <c r="O121" i="5" s="1"/>
  <c r="L121" i="5"/>
  <c r="M121" i="5" s="1"/>
  <c r="J121" i="5"/>
  <c r="I121" i="5"/>
  <c r="F121" i="5"/>
  <c r="G121" i="5" s="1"/>
  <c r="AB120" i="5"/>
  <c r="AC120" i="5" s="1"/>
  <c r="Z120" i="5"/>
  <c r="AA120" i="5" s="1"/>
  <c r="X120" i="5"/>
  <c r="Y120" i="5" s="1"/>
  <c r="V120" i="5"/>
  <c r="W120" i="5" s="1"/>
  <c r="T120" i="5"/>
  <c r="U120" i="5" s="1"/>
  <c r="R120" i="5"/>
  <c r="S120" i="5" s="1"/>
  <c r="P120" i="5"/>
  <c r="Q120" i="5" s="1"/>
  <c r="N120" i="5"/>
  <c r="O120" i="5" s="1"/>
  <c r="L120" i="5"/>
  <c r="M120" i="5" s="1"/>
  <c r="J120" i="5"/>
  <c r="K120" i="5" s="1"/>
  <c r="I120" i="5"/>
  <c r="F120" i="5"/>
  <c r="AB119" i="5"/>
  <c r="AC119" i="5" s="1"/>
  <c r="Z119" i="5"/>
  <c r="AA119" i="5" s="1"/>
  <c r="X119" i="5"/>
  <c r="Y119" i="5" s="1"/>
  <c r="V119" i="5"/>
  <c r="W119" i="5" s="1"/>
  <c r="T119" i="5"/>
  <c r="U119" i="5" s="1"/>
  <c r="R119" i="5"/>
  <c r="S119" i="5" s="1"/>
  <c r="P119" i="5"/>
  <c r="Q119" i="5" s="1"/>
  <c r="N119" i="5"/>
  <c r="O119" i="5" s="1"/>
  <c r="L119" i="5"/>
  <c r="M119" i="5" s="1"/>
  <c r="J119" i="5"/>
  <c r="K119" i="5" s="1"/>
  <c r="I119" i="5"/>
  <c r="F119" i="5"/>
  <c r="G119" i="5" s="1"/>
  <c r="AB117" i="5"/>
  <c r="AC117" i="5" s="1"/>
  <c r="Z117" i="5"/>
  <c r="AA117" i="5" s="1"/>
  <c r="X117" i="5"/>
  <c r="Y117" i="5" s="1"/>
  <c r="V117" i="5"/>
  <c r="W117" i="5" s="1"/>
  <c r="T117" i="5"/>
  <c r="U117" i="5" s="1"/>
  <c r="R117" i="5"/>
  <c r="S117" i="5" s="1"/>
  <c r="P117" i="5"/>
  <c r="Q117" i="5" s="1"/>
  <c r="O117" i="5"/>
  <c r="M117" i="5"/>
  <c r="J117" i="5"/>
  <c r="K117" i="5" s="1"/>
  <c r="I117" i="5"/>
  <c r="F117" i="5"/>
  <c r="G117" i="5" s="1"/>
  <c r="AB116" i="5"/>
  <c r="AC116" i="5" s="1"/>
  <c r="Z116" i="5"/>
  <c r="AA116" i="5" s="1"/>
  <c r="X116" i="5"/>
  <c r="Y116" i="5" s="1"/>
  <c r="V116" i="5"/>
  <c r="W116" i="5" s="1"/>
  <c r="T116" i="5"/>
  <c r="U116" i="5" s="1"/>
  <c r="R116" i="5"/>
  <c r="S116" i="5" s="1"/>
  <c r="P116" i="5"/>
  <c r="Q116" i="5" s="1"/>
  <c r="O116" i="5"/>
  <c r="M116" i="5"/>
  <c r="J116" i="5"/>
  <c r="K116" i="5" s="1"/>
  <c r="I116" i="5"/>
  <c r="F116" i="5"/>
  <c r="G116" i="5" s="1"/>
  <c r="AB115" i="5"/>
  <c r="AC115" i="5" s="1"/>
  <c r="Z115" i="5"/>
  <c r="AA115" i="5" s="1"/>
  <c r="X115" i="5"/>
  <c r="Y115" i="5" s="1"/>
  <c r="V115" i="5"/>
  <c r="W115" i="5" s="1"/>
  <c r="T115" i="5"/>
  <c r="U115" i="5" s="1"/>
  <c r="R115" i="5"/>
  <c r="S115" i="5" s="1"/>
  <c r="P115" i="5"/>
  <c r="Q115" i="5" s="1"/>
  <c r="O115" i="5"/>
  <c r="M115" i="5"/>
  <c r="J115" i="5"/>
  <c r="K115" i="5" s="1"/>
  <c r="I115" i="5"/>
  <c r="F115" i="5"/>
  <c r="G115" i="5" s="1"/>
  <c r="AB114" i="5"/>
  <c r="AC114" i="5" s="1"/>
  <c r="Z114" i="5"/>
  <c r="AA114" i="5" s="1"/>
  <c r="X114" i="5"/>
  <c r="Y114" i="5" s="1"/>
  <c r="V114" i="5"/>
  <c r="W114" i="5" s="1"/>
  <c r="T114" i="5"/>
  <c r="U114" i="5" s="1"/>
  <c r="R114" i="5"/>
  <c r="S114" i="5" s="1"/>
  <c r="P114" i="5"/>
  <c r="Q114" i="5" s="1"/>
  <c r="O114" i="5"/>
  <c r="M114" i="5"/>
  <c r="J114" i="5"/>
  <c r="K114" i="5" s="1"/>
  <c r="I114" i="5"/>
  <c r="F114" i="5"/>
  <c r="AB113" i="5"/>
  <c r="AC113" i="5" s="1"/>
  <c r="Z113" i="5"/>
  <c r="AA113" i="5" s="1"/>
  <c r="X113" i="5"/>
  <c r="Y113" i="5" s="1"/>
  <c r="V113" i="5"/>
  <c r="W113" i="5" s="1"/>
  <c r="T113" i="5"/>
  <c r="U113" i="5" s="1"/>
  <c r="R113" i="5"/>
  <c r="S113" i="5" s="1"/>
  <c r="P113" i="5"/>
  <c r="Q113" i="5" s="1"/>
  <c r="O113" i="5"/>
  <c r="M113" i="5"/>
  <c r="J113" i="5"/>
  <c r="K113" i="5" s="1"/>
  <c r="I113" i="5"/>
  <c r="F113" i="5"/>
  <c r="G113" i="5" s="1"/>
  <c r="AB112" i="5"/>
  <c r="AC112" i="5" s="1"/>
  <c r="Z112" i="5"/>
  <c r="AA112" i="5" s="1"/>
  <c r="X112" i="5"/>
  <c r="Y112" i="5" s="1"/>
  <c r="V112" i="5"/>
  <c r="W112" i="5" s="1"/>
  <c r="T112" i="5"/>
  <c r="U112" i="5" s="1"/>
  <c r="R112" i="5"/>
  <c r="S112" i="5" s="1"/>
  <c r="P112" i="5"/>
  <c r="Q112" i="5" s="1"/>
  <c r="O112" i="5"/>
  <c r="M112" i="5"/>
  <c r="J112" i="5"/>
  <c r="K112" i="5" s="1"/>
  <c r="I112" i="5"/>
  <c r="F112" i="5"/>
  <c r="G112" i="5" s="1"/>
  <c r="AB111" i="5"/>
  <c r="AC111" i="5" s="1"/>
  <c r="Z111" i="5"/>
  <c r="AA111" i="5" s="1"/>
  <c r="X111" i="5"/>
  <c r="Y111" i="5" s="1"/>
  <c r="V111" i="5"/>
  <c r="W111" i="5" s="1"/>
  <c r="T111" i="5"/>
  <c r="U111" i="5" s="1"/>
  <c r="R111" i="5"/>
  <c r="P111" i="5"/>
  <c r="Q111" i="5" s="1"/>
  <c r="O111" i="5"/>
  <c r="M111" i="5"/>
  <c r="J111" i="5"/>
  <c r="K111" i="5" s="1"/>
  <c r="I111" i="5"/>
  <c r="F111" i="5"/>
  <c r="G111" i="5" s="1"/>
  <c r="AB110" i="5"/>
  <c r="AC110" i="5" s="1"/>
  <c r="Z110" i="5"/>
  <c r="AA110" i="5" s="1"/>
  <c r="X110" i="5"/>
  <c r="Y110" i="5" s="1"/>
  <c r="V110" i="5"/>
  <c r="W110" i="5" s="1"/>
  <c r="T110" i="5"/>
  <c r="U110" i="5" s="1"/>
  <c r="R110" i="5"/>
  <c r="S110" i="5" s="1"/>
  <c r="P110" i="5"/>
  <c r="O110" i="5"/>
  <c r="M110" i="5"/>
  <c r="J110" i="5"/>
  <c r="K110" i="5" s="1"/>
  <c r="I110" i="5"/>
  <c r="F110" i="5"/>
  <c r="G110" i="5" s="1"/>
  <c r="AB109" i="5"/>
  <c r="AC109" i="5" s="1"/>
  <c r="Z109" i="5"/>
  <c r="AA109" i="5" s="1"/>
  <c r="X109" i="5"/>
  <c r="Y109" i="5" s="1"/>
  <c r="V109" i="5"/>
  <c r="W109" i="5" s="1"/>
  <c r="T109" i="5"/>
  <c r="U109" i="5" s="1"/>
  <c r="R109" i="5"/>
  <c r="S109" i="5" s="1"/>
  <c r="P109" i="5"/>
  <c r="Q109" i="5" s="1"/>
  <c r="O109" i="5"/>
  <c r="M109" i="5"/>
  <c r="J109" i="5"/>
  <c r="K109" i="5" s="1"/>
  <c r="I109" i="5"/>
  <c r="F109" i="5"/>
  <c r="G109" i="5" s="1"/>
  <c r="AB108" i="5"/>
  <c r="AC108" i="5" s="1"/>
  <c r="Z108" i="5"/>
  <c r="AA108" i="5" s="1"/>
  <c r="X108" i="5"/>
  <c r="Y108" i="5" s="1"/>
  <c r="V108" i="5"/>
  <c r="W108" i="5" s="1"/>
  <c r="T108" i="5"/>
  <c r="U108" i="5" s="1"/>
  <c r="R108" i="5"/>
  <c r="S108" i="5" s="1"/>
  <c r="P108" i="5"/>
  <c r="Q108" i="5" s="1"/>
  <c r="O108" i="5"/>
  <c r="M108" i="5"/>
  <c r="J108" i="5"/>
  <c r="K108" i="5" s="1"/>
  <c r="I108" i="5"/>
  <c r="F108" i="5"/>
  <c r="AB107" i="5"/>
  <c r="AC107" i="5" s="1"/>
  <c r="Z107" i="5"/>
  <c r="AA107" i="5" s="1"/>
  <c r="X107" i="5"/>
  <c r="Y107" i="5" s="1"/>
  <c r="V107" i="5"/>
  <c r="W107" i="5" s="1"/>
  <c r="T107" i="5"/>
  <c r="U107" i="5" s="1"/>
  <c r="R107" i="5"/>
  <c r="S107" i="5" s="1"/>
  <c r="P107" i="5"/>
  <c r="Q107" i="5" s="1"/>
  <c r="O107" i="5"/>
  <c r="M107" i="5"/>
  <c r="J107" i="5"/>
  <c r="K107" i="5" s="1"/>
  <c r="I107" i="5"/>
  <c r="F107" i="5"/>
  <c r="G107" i="5" s="1"/>
  <c r="AB106" i="5"/>
  <c r="AC106" i="5" s="1"/>
  <c r="Z106" i="5"/>
  <c r="AA106" i="5" s="1"/>
  <c r="X106" i="5"/>
  <c r="Y106" i="5" s="1"/>
  <c r="V106" i="5"/>
  <c r="W106" i="5" s="1"/>
  <c r="T106" i="5"/>
  <c r="U106" i="5" s="1"/>
  <c r="R106" i="5"/>
  <c r="S106" i="5" s="1"/>
  <c r="P106" i="5"/>
  <c r="Q106" i="5" s="1"/>
  <c r="O106" i="5"/>
  <c r="M106" i="5"/>
  <c r="J106" i="5"/>
  <c r="K106" i="5" s="1"/>
  <c r="I106" i="5"/>
  <c r="F106" i="5"/>
  <c r="AB105" i="5"/>
  <c r="AC105" i="5" s="1"/>
  <c r="Z105" i="5"/>
  <c r="AA105" i="5" s="1"/>
  <c r="X105" i="5"/>
  <c r="Y105" i="5" s="1"/>
  <c r="V105" i="5"/>
  <c r="W105" i="5" s="1"/>
  <c r="T105" i="5"/>
  <c r="U105" i="5" s="1"/>
  <c r="R105" i="5"/>
  <c r="S105" i="5" s="1"/>
  <c r="P105" i="5"/>
  <c r="Q105" i="5" s="1"/>
  <c r="O105" i="5"/>
  <c r="L105" i="5"/>
  <c r="M105" i="5" s="1"/>
  <c r="J105" i="5"/>
  <c r="I105" i="5"/>
  <c r="F105" i="5"/>
  <c r="G105" i="5" s="1"/>
  <c r="AB102" i="5"/>
  <c r="AC102" i="5" s="1"/>
  <c r="Z102" i="5"/>
  <c r="AA102" i="5" s="1"/>
  <c r="X102" i="5"/>
  <c r="Y102" i="5" s="1"/>
  <c r="V102" i="5"/>
  <c r="W102" i="5" s="1"/>
  <c r="T102" i="5"/>
  <c r="U102" i="5" s="1"/>
  <c r="R102" i="5"/>
  <c r="Q102" i="5"/>
  <c r="N102" i="5"/>
  <c r="O102" i="5" s="1"/>
  <c r="L102" i="5"/>
  <c r="M102" i="5" s="1"/>
  <c r="J102" i="5"/>
  <c r="H102" i="5"/>
  <c r="I102" i="5" s="1"/>
  <c r="F102" i="5"/>
  <c r="G102" i="5" s="1"/>
  <c r="AB101" i="5"/>
  <c r="AC101" i="5" s="1"/>
  <c r="Z101" i="5"/>
  <c r="AA101" i="5" s="1"/>
  <c r="X101" i="5"/>
  <c r="Y101" i="5" s="1"/>
  <c r="V101" i="5"/>
  <c r="W101" i="5" s="1"/>
  <c r="T101" i="5"/>
  <c r="U101" i="5" s="1"/>
  <c r="R101" i="5"/>
  <c r="S101" i="5" s="1"/>
  <c r="Q101" i="5"/>
  <c r="O101" i="5"/>
  <c r="L101" i="5"/>
  <c r="M101" i="5" s="1"/>
  <c r="J101" i="5"/>
  <c r="K101" i="5" s="1"/>
  <c r="H101" i="5"/>
  <c r="F101" i="5"/>
  <c r="G101" i="5" s="1"/>
  <c r="AB100" i="5"/>
  <c r="AC100" i="5" s="1"/>
  <c r="Z100" i="5"/>
  <c r="AA100" i="5" s="1"/>
  <c r="X100" i="5"/>
  <c r="Y100" i="5" s="1"/>
  <c r="V100" i="5"/>
  <c r="W100" i="5" s="1"/>
  <c r="T100" i="5"/>
  <c r="U100" i="5" s="1"/>
  <c r="R100" i="5"/>
  <c r="S100" i="5" s="1"/>
  <c r="P100" i="5"/>
  <c r="Q100" i="5" s="1"/>
  <c r="O100" i="5"/>
  <c r="M100" i="5"/>
  <c r="J100" i="5"/>
  <c r="K100" i="5" s="1"/>
  <c r="H100" i="5"/>
  <c r="I100" i="5" s="1"/>
  <c r="F100" i="5"/>
  <c r="G100" i="5" s="1"/>
  <c r="AB99" i="5"/>
  <c r="AC99" i="5" s="1"/>
  <c r="Z99" i="5"/>
  <c r="X99" i="5"/>
  <c r="Y99" i="5" s="1"/>
  <c r="V99" i="5"/>
  <c r="W99" i="5" s="1"/>
  <c r="T99" i="5"/>
  <c r="U99" i="5" s="1"/>
  <c r="R99" i="5"/>
  <c r="S99" i="5" s="1"/>
  <c r="P99" i="5"/>
  <c r="Q99" i="5" s="1"/>
  <c r="O99" i="5"/>
  <c r="M99" i="5"/>
  <c r="J99" i="5"/>
  <c r="K99" i="5" s="1"/>
  <c r="H99" i="5"/>
  <c r="I99" i="5" s="1"/>
  <c r="F99" i="5"/>
  <c r="AB98" i="5"/>
  <c r="AC98" i="5" s="1"/>
  <c r="Z98" i="5"/>
  <c r="AA98" i="5" s="1"/>
  <c r="X98" i="5"/>
  <c r="Y98" i="5" s="1"/>
  <c r="V98" i="5"/>
  <c r="W98" i="5" s="1"/>
  <c r="T98" i="5"/>
  <c r="U98" i="5" s="1"/>
  <c r="R98" i="5"/>
  <c r="S98" i="5" s="1"/>
  <c r="P98" i="5"/>
  <c r="O98" i="5"/>
  <c r="M98" i="5"/>
  <c r="J98" i="5"/>
  <c r="K98" i="5" s="1"/>
  <c r="H98" i="5"/>
  <c r="I98" i="5" s="1"/>
  <c r="F98" i="5"/>
  <c r="G98" i="5" s="1"/>
  <c r="AB96" i="5"/>
  <c r="AC96" i="5" s="1"/>
  <c r="Z96" i="5"/>
  <c r="AA96" i="5" s="1"/>
  <c r="X96" i="5"/>
  <c r="Y96" i="5" s="1"/>
  <c r="V96" i="5"/>
  <c r="W96" i="5" s="1"/>
  <c r="T96" i="5"/>
  <c r="U96" i="5" s="1"/>
  <c r="R96" i="5"/>
  <c r="S96" i="5" s="1"/>
  <c r="P96" i="5"/>
  <c r="Q96" i="5" s="1"/>
  <c r="O96" i="5"/>
  <c r="L96" i="5"/>
  <c r="M96" i="5" s="1"/>
  <c r="J96" i="5"/>
  <c r="K96" i="5" s="1"/>
  <c r="H96" i="5"/>
  <c r="I96" i="5" s="1"/>
  <c r="F96" i="5"/>
  <c r="G96" i="5" s="1"/>
  <c r="AB95" i="5"/>
  <c r="AC95" i="5" s="1"/>
  <c r="Z95" i="5"/>
  <c r="AA95" i="5" s="1"/>
  <c r="X95" i="5"/>
  <c r="Y95" i="5" s="1"/>
  <c r="V95" i="5"/>
  <c r="W95" i="5" s="1"/>
  <c r="T95" i="5"/>
  <c r="U95" i="5" s="1"/>
  <c r="R95" i="5"/>
  <c r="S95" i="5" s="1"/>
  <c r="P95" i="5"/>
  <c r="Q95" i="5" s="1"/>
  <c r="N95" i="5"/>
  <c r="O95" i="5" s="1"/>
  <c r="M95" i="5"/>
  <c r="J95" i="5"/>
  <c r="K95" i="5" s="1"/>
  <c r="H95" i="5"/>
  <c r="I95" i="5" s="1"/>
  <c r="F95" i="5"/>
  <c r="AB94" i="5"/>
  <c r="AC94" i="5" s="1"/>
  <c r="Z94" i="5"/>
  <c r="AA94" i="5" s="1"/>
  <c r="X94" i="5"/>
  <c r="Y94" i="5" s="1"/>
  <c r="V94" i="5"/>
  <c r="W94" i="5" s="1"/>
  <c r="T94" i="5"/>
  <c r="U94" i="5" s="1"/>
  <c r="R94" i="5"/>
  <c r="S94" i="5" s="1"/>
  <c r="P94" i="5"/>
  <c r="Q94" i="5" s="1"/>
  <c r="N94" i="5"/>
  <c r="O94" i="5" s="1"/>
  <c r="M94" i="5"/>
  <c r="K94" i="5"/>
  <c r="H94" i="5"/>
  <c r="I94" i="5" s="1"/>
  <c r="F94" i="5"/>
  <c r="G94" i="5" s="1"/>
  <c r="AB93" i="5"/>
  <c r="AC93" i="5" s="1"/>
  <c r="Z93" i="5"/>
  <c r="AA93" i="5" s="1"/>
  <c r="X93" i="5"/>
  <c r="Y93" i="5" s="1"/>
  <c r="V93" i="5"/>
  <c r="W93" i="5" s="1"/>
  <c r="T93" i="5"/>
  <c r="U93" i="5" s="1"/>
  <c r="R93" i="5"/>
  <c r="S93" i="5" s="1"/>
  <c r="P93" i="5"/>
  <c r="Q93" i="5" s="1"/>
  <c r="N93" i="5"/>
  <c r="O93" i="5" s="1"/>
  <c r="M93" i="5"/>
  <c r="K93" i="5"/>
  <c r="H93" i="5"/>
  <c r="I93" i="5" s="1"/>
  <c r="F93" i="5"/>
  <c r="G93" i="5" s="1"/>
  <c r="AB92" i="5"/>
  <c r="AC92" i="5" s="1"/>
  <c r="Z92" i="5"/>
  <c r="AA92" i="5" s="1"/>
  <c r="X92" i="5"/>
  <c r="Y92" i="5" s="1"/>
  <c r="V92" i="5"/>
  <c r="W92" i="5" s="1"/>
  <c r="T92" i="5"/>
  <c r="U92" i="5" s="1"/>
  <c r="R92" i="5"/>
  <c r="S92" i="5" s="1"/>
  <c r="P92" i="5"/>
  <c r="Q92" i="5" s="1"/>
  <c r="N92" i="5"/>
  <c r="O92" i="5" s="1"/>
  <c r="L92" i="5"/>
  <c r="M92" i="5" s="1"/>
  <c r="K92" i="5"/>
  <c r="H92" i="5"/>
  <c r="I92" i="5" s="1"/>
  <c r="F92" i="5"/>
  <c r="G92" i="5" s="1"/>
  <c r="AB91" i="5"/>
  <c r="AC91" i="5" s="1"/>
  <c r="Z91" i="5"/>
  <c r="AA91" i="5" s="1"/>
  <c r="X91" i="5"/>
  <c r="Y91" i="5" s="1"/>
  <c r="V91" i="5"/>
  <c r="W91" i="5" s="1"/>
  <c r="T91" i="5"/>
  <c r="U91" i="5" s="1"/>
  <c r="R91" i="5"/>
  <c r="S91" i="5" s="1"/>
  <c r="P91" i="5"/>
  <c r="Q91" i="5" s="1"/>
  <c r="N91" i="5"/>
  <c r="O91" i="5" s="1"/>
  <c r="L91" i="5"/>
  <c r="M91" i="5" s="1"/>
  <c r="K91" i="5"/>
  <c r="H91" i="5"/>
  <c r="I91" i="5" s="1"/>
  <c r="F91" i="5"/>
  <c r="AB90" i="5"/>
  <c r="AC90" i="5" s="1"/>
  <c r="Z90" i="5"/>
  <c r="AA90" i="5" s="1"/>
  <c r="X90" i="5"/>
  <c r="Y90" i="5" s="1"/>
  <c r="V90" i="5"/>
  <c r="W90" i="5" s="1"/>
  <c r="T90" i="5"/>
  <c r="U90" i="5" s="1"/>
  <c r="R90" i="5"/>
  <c r="P90" i="5"/>
  <c r="Q90" i="5" s="1"/>
  <c r="N90" i="5"/>
  <c r="O90" i="5" s="1"/>
  <c r="M90" i="5"/>
  <c r="K90" i="5"/>
  <c r="H90" i="5"/>
  <c r="I90" i="5" s="1"/>
  <c r="F90" i="5"/>
  <c r="G90" i="5" s="1"/>
  <c r="AB89" i="5"/>
  <c r="AC89" i="5" s="1"/>
  <c r="Z89" i="5"/>
  <c r="AA89" i="5" s="1"/>
  <c r="X89" i="5"/>
  <c r="Y89" i="5" s="1"/>
  <c r="V89" i="5"/>
  <c r="W89" i="5" s="1"/>
  <c r="T89" i="5"/>
  <c r="U89" i="5" s="1"/>
  <c r="R89" i="5"/>
  <c r="S89" i="5" s="1"/>
  <c r="P89" i="5"/>
  <c r="Q89" i="5" s="1"/>
  <c r="O89" i="5"/>
  <c r="M89" i="5"/>
  <c r="K89" i="5"/>
  <c r="H89" i="5"/>
  <c r="F89" i="5"/>
  <c r="G89" i="5" s="1"/>
  <c r="AB88" i="5"/>
  <c r="AC88" i="5" s="1"/>
  <c r="Z88" i="5"/>
  <c r="AA88" i="5" s="1"/>
  <c r="X88" i="5"/>
  <c r="Y88" i="5" s="1"/>
  <c r="V88" i="5"/>
  <c r="W88" i="5" s="1"/>
  <c r="T88" i="5"/>
  <c r="U88" i="5" s="1"/>
  <c r="R88" i="5"/>
  <c r="S88" i="5" s="1"/>
  <c r="P88" i="5"/>
  <c r="O88" i="5"/>
  <c r="M88" i="5"/>
  <c r="K88" i="5"/>
  <c r="H88" i="5"/>
  <c r="I88" i="5" s="1"/>
  <c r="F88" i="5"/>
  <c r="G88" i="5" s="1"/>
  <c r="AB87" i="5"/>
  <c r="AC87" i="5" s="1"/>
  <c r="Z87" i="5"/>
  <c r="AA87" i="5" s="1"/>
  <c r="X87" i="5"/>
  <c r="Y87" i="5" s="1"/>
  <c r="V87" i="5"/>
  <c r="W87" i="5" s="1"/>
  <c r="T87" i="5"/>
  <c r="U87" i="5" s="1"/>
  <c r="R87" i="5"/>
  <c r="S87" i="5" s="1"/>
  <c r="P87" i="5"/>
  <c r="Q87" i="5" s="1"/>
  <c r="O87" i="5"/>
  <c r="M87" i="5"/>
  <c r="J87" i="5"/>
  <c r="K87" i="5" s="1"/>
  <c r="H87" i="5"/>
  <c r="I87" i="5" s="1"/>
  <c r="F87" i="5"/>
  <c r="G87" i="5" s="1"/>
  <c r="AB86" i="5"/>
  <c r="AC86" i="5" s="1"/>
  <c r="Z86" i="5"/>
  <c r="AA86" i="5" s="1"/>
  <c r="X86" i="5"/>
  <c r="Y86" i="5" s="1"/>
  <c r="V86" i="5"/>
  <c r="W86" i="5" s="1"/>
  <c r="T86" i="5"/>
  <c r="U86" i="5" s="1"/>
  <c r="R86" i="5"/>
  <c r="S86" i="5" s="1"/>
  <c r="P86" i="5"/>
  <c r="Q86" i="5" s="1"/>
  <c r="O86" i="5"/>
  <c r="M86" i="5"/>
  <c r="K86" i="5"/>
  <c r="H86" i="5"/>
  <c r="I86" i="5" s="1"/>
  <c r="F86" i="5"/>
  <c r="G86" i="5" s="1"/>
  <c r="AB85" i="5"/>
  <c r="AC85" i="5" s="1"/>
  <c r="Z85" i="5"/>
  <c r="AA85" i="5" s="1"/>
  <c r="X85" i="5"/>
  <c r="Y85" i="5" s="1"/>
  <c r="V85" i="5"/>
  <c r="T85" i="5"/>
  <c r="U85" i="5" s="1"/>
  <c r="R85" i="5"/>
  <c r="S85" i="5" s="1"/>
  <c r="P85" i="5"/>
  <c r="Q85" i="5" s="1"/>
  <c r="O85" i="5"/>
  <c r="M85" i="5"/>
  <c r="K85" i="5"/>
  <c r="H85" i="5"/>
  <c r="F85" i="5"/>
  <c r="G85" i="5" s="1"/>
  <c r="AB84" i="5"/>
  <c r="AC84" i="5" s="1"/>
  <c r="Z84" i="5"/>
  <c r="AA84" i="5" s="1"/>
  <c r="X84" i="5"/>
  <c r="V84" i="5"/>
  <c r="W84" i="5" s="1"/>
  <c r="T84" i="5"/>
  <c r="U84" i="5" s="1"/>
  <c r="R84" i="5"/>
  <c r="P84" i="5"/>
  <c r="Q84" i="5" s="1"/>
  <c r="O84" i="5"/>
  <c r="M84" i="5"/>
  <c r="K84" i="5"/>
  <c r="H84" i="5"/>
  <c r="I84" i="5" s="1"/>
  <c r="F84" i="5"/>
  <c r="G84" i="5" s="1"/>
  <c r="AB83" i="5"/>
  <c r="AC83" i="5" s="1"/>
  <c r="Z83" i="5"/>
  <c r="AA83" i="5" s="1"/>
  <c r="X83" i="5"/>
  <c r="Y83" i="5" s="1"/>
  <c r="V83" i="5"/>
  <c r="W83" i="5" s="1"/>
  <c r="T83" i="5"/>
  <c r="U83" i="5" s="1"/>
  <c r="R83" i="5"/>
  <c r="S83" i="5" s="1"/>
  <c r="P83" i="5"/>
  <c r="Q83" i="5" s="1"/>
  <c r="O83" i="5"/>
  <c r="M83" i="5"/>
  <c r="K83" i="5"/>
  <c r="H83" i="5"/>
  <c r="F83" i="5"/>
  <c r="G83" i="5" s="1"/>
  <c r="AB81" i="5"/>
  <c r="AC81" i="5" s="1"/>
  <c r="Z81" i="5"/>
  <c r="AA81" i="5" s="1"/>
  <c r="X81" i="5"/>
  <c r="Y81" i="5" s="1"/>
  <c r="V81" i="5"/>
  <c r="W81" i="5" s="1"/>
  <c r="T81" i="5"/>
  <c r="U81" i="5" s="1"/>
  <c r="R81" i="5"/>
  <c r="S81" i="5" s="1"/>
  <c r="P81" i="5"/>
  <c r="Q81" i="5" s="1"/>
  <c r="N81" i="5"/>
  <c r="O81" i="5" s="1"/>
  <c r="L81" i="5"/>
  <c r="M81" i="5" s="1"/>
  <c r="J81" i="5"/>
  <c r="K81" i="5" s="1"/>
  <c r="I81" i="5"/>
  <c r="G81" i="5"/>
  <c r="AB80" i="5"/>
  <c r="AC80" i="5" s="1"/>
  <c r="Z80" i="5"/>
  <c r="AA80" i="5" s="1"/>
  <c r="X80" i="5"/>
  <c r="Y80" i="5" s="1"/>
  <c r="V80" i="5"/>
  <c r="W80" i="5" s="1"/>
  <c r="T80" i="5"/>
  <c r="R80" i="5"/>
  <c r="S80" i="5" s="1"/>
  <c r="P80" i="5"/>
  <c r="Q80" i="5" s="1"/>
  <c r="N80" i="5"/>
  <c r="O80" i="5" s="1"/>
  <c r="L80" i="5"/>
  <c r="M80" i="5" s="1"/>
  <c r="J80" i="5"/>
  <c r="K80" i="5" s="1"/>
  <c r="I80" i="5"/>
  <c r="G80" i="5"/>
  <c r="AB79" i="5"/>
  <c r="AC79" i="5" s="1"/>
  <c r="Z79" i="5"/>
  <c r="AA79" i="5" s="1"/>
  <c r="X79" i="5"/>
  <c r="Y79" i="5" s="1"/>
  <c r="V79" i="5"/>
  <c r="W79" i="5" s="1"/>
  <c r="T79" i="5"/>
  <c r="U79" i="5" s="1"/>
  <c r="R79" i="5"/>
  <c r="S79" i="5" s="1"/>
  <c r="P79" i="5"/>
  <c r="N79" i="5"/>
  <c r="O79" i="5" s="1"/>
  <c r="L79" i="5"/>
  <c r="M79" i="5" s="1"/>
  <c r="K79" i="5"/>
  <c r="I79" i="5"/>
  <c r="G79" i="5"/>
  <c r="AB78" i="5"/>
  <c r="AC78" i="5" s="1"/>
  <c r="Z78" i="5"/>
  <c r="AA78" i="5" s="1"/>
  <c r="X78" i="5"/>
  <c r="Y78" i="5" s="1"/>
  <c r="V78" i="5"/>
  <c r="W78" i="5" s="1"/>
  <c r="T78" i="5"/>
  <c r="U78" i="5" s="1"/>
  <c r="R78" i="5"/>
  <c r="S78" i="5" s="1"/>
  <c r="P78" i="5"/>
  <c r="Q78" i="5" s="1"/>
  <c r="N78" i="5"/>
  <c r="O78" i="5" s="1"/>
  <c r="L78" i="5"/>
  <c r="M78" i="5" s="1"/>
  <c r="J78" i="5"/>
  <c r="I78" i="5"/>
  <c r="G78" i="5"/>
  <c r="AB77" i="5"/>
  <c r="AC77" i="5" s="1"/>
  <c r="Z77" i="5"/>
  <c r="AA77" i="5" s="1"/>
  <c r="X77" i="5"/>
  <c r="Y77" i="5" s="1"/>
  <c r="V77" i="5"/>
  <c r="W77" i="5" s="1"/>
  <c r="T77" i="5"/>
  <c r="U77" i="5" s="1"/>
  <c r="R77" i="5"/>
  <c r="S77" i="5" s="1"/>
  <c r="P77" i="5"/>
  <c r="Q77" i="5" s="1"/>
  <c r="N77" i="5"/>
  <c r="O77" i="5" s="1"/>
  <c r="L77" i="5"/>
  <c r="M77" i="5" s="1"/>
  <c r="J77" i="5"/>
  <c r="K77" i="5" s="1"/>
  <c r="I77" i="5"/>
  <c r="G77" i="5"/>
  <c r="AB76" i="5"/>
  <c r="AC76" i="5" s="1"/>
  <c r="Z76" i="5"/>
  <c r="AA76" i="5" s="1"/>
  <c r="X76" i="5"/>
  <c r="Y76" i="5" s="1"/>
  <c r="V76" i="5"/>
  <c r="W76" i="5" s="1"/>
  <c r="T76" i="5"/>
  <c r="U76" i="5" s="1"/>
  <c r="R76" i="5"/>
  <c r="S76" i="5" s="1"/>
  <c r="P76" i="5"/>
  <c r="Q76" i="5" s="1"/>
  <c r="N76" i="5"/>
  <c r="O76" i="5" s="1"/>
  <c r="L76" i="5"/>
  <c r="M76" i="5" s="1"/>
  <c r="J76" i="5"/>
  <c r="K76" i="5" s="1"/>
  <c r="I76" i="5"/>
  <c r="G76" i="5"/>
  <c r="AB75" i="5"/>
  <c r="AC75" i="5" s="1"/>
  <c r="Z75" i="5"/>
  <c r="AA75" i="5" s="1"/>
  <c r="X75" i="5"/>
  <c r="Y75" i="5" s="1"/>
  <c r="V75" i="5"/>
  <c r="W75" i="5" s="1"/>
  <c r="T75" i="5"/>
  <c r="U75" i="5" s="1"/>
  <c r="R75" i="5"/>
  <c r="S75" i="5" s="1"/>
  <c r="P75" i="5"/>
  <c r="Q75" i="5" s="1"/>
  <c r="N75" i="5"/>
  <c r="O75" i="5" s="1"/>
  <c r="L75" i="5"/>
  <c r="M75" i="5" s="1"/>
  <c r="K75" i="5"/>
  <c r="I75" i="5"/>
  <c r="G75" i="5"/>
  <c r="AB74" i="5"/>
  <c r="AC74" i="5" s="1"/>
  <c r="Z74" i="5"/>
  <c r="AA74" i="5" s="1"/>
  <c r="X74" i="5"/>
  <c r="Y74" i="5" s="1"/>
  <c r="V74" i="5"/>
  <c r="W74" i="5" s="1"/>
  <c r="T74" i="5"/>
  <c r="U74" i="5" s="1"/>
  <c r="R74" i="5"/>
  <c r="S74" i="5" s="1"/>
  <c r="P74" i="5"/>
  <c r="Q74" i="5" s="1"/>
  <c r="N74" i="5"/>
  <c r="O74" i="5" s="1"/>
  <c r="M74" i="5"/>
  <c r="K74" i="5"/>
  <c r="I74" i="5"/>
  <c r="G74" i="5"/>
  <c r="AB73" i="5"/>
  <c r="AC73" i="5" s="1"/>
  <c r="Z73" i="5"/>
  <c r="AA73" i="5" s="1"/>
  <c r="X73" i="5"/>
  <c r="Y73" i="5" s="1"/>
  <c r="V73" i="5"/>
  <c r="W73" i="5" s="1"/>
  <c r="T73" i="5"/>
  <c r="U73" i="5" s="1"/>
  <c r="R73" i="5"/>
  <c r="S73" i="5" s="1"/>
  <c r="P73" i="5"/>
  <c r="Q73" i="5" s="1"/>
  <c r="N73" i="5"/>
  <c r="O73" i="5" s="1"/>
  <c r="L73" i="5"/>
  <c r="M73" i="5" s="1"/>
  <c r="J73" i="5"/>
  <c r="K73" i="5" s="1"/>
  <c r="I73" i="5"/>
  <c r="G73" i="5"/>
  <c r="AB72" i="5"/>
  <c r="AC72" i="5" s="1"/>
  <c r="Z72" i="5"/>
  <c r="AA72" i="5" s="1"/>
  <c r="X72" i="5"/>
  <c r="Y72" i="5" s="1"/>
  <c r="V72" i="5"/>
  <c r="W72" i="5" s="1"/>
  <c r="T72" i="5"/>
  <c r="U72" i="5" s="1"/>
  <c r="R72" i="5"/>
  <c r="S72" i="5" s="1"/>
  <c r="P72" i="5"/>
  <c r="Q72" i="5" s="1"/>
  <c r="N72" i="5"/>
  <c r="O72" i="5" s="1"/>
  <c r="M72" i="5"/>
  <c r="J72" i="5"/>
  <c r="K72" i="5" s="1"/>
  <c r="I72" i="5"/>
  <c r="G72" i="5"/>
  <c r="AB71" i="5"/>
  <c r="AC71" i="5" s="1"/>
  <c r="Z71" i="5"/>
  <c r="AA71" i="5" s="1"/>
  <c r="X71" i="5"/>
  <c r="Y71" i="5" s="1"/>
  <c r="V71" i="5"/>
  <c r="W71" i="5" s="1"/>
  <c r="T71" i="5"/>
  <c r="U71" i="5" s="1"/>
  <c r="R71" i="5"/>
  <c r="S71" i="5" s="1"/>
  <c r="P71" i="5"/>
  <c r="Q71" i="5" s="1"/>
  <c r="N71" i="5"/>
  <c r="L71" i="5"/>
  <c r="M71" i="5" s="1"/>
  <c r="J71" i="5"/>
  <c r="I71" i="5"/>
  <c r="G71" i="5"/>
  <c r="H70" i="5"/>
  <c r="F70" i="5"/>
  <c r="I69" i="5"/>
  <c r="G69" i="5"/>
  <c r="C69" i="5"/>
  <c r="I68" i="5"/>
  <c r="G68" i="5"/>
  <c r="C68" i="5"/>
  <c r="I67" i="5"/>
  <c r="G67" i="5"/>
  <c r="C67" i="5"/>
  <c r="I66" i="5"/>
  <c r="G66" i="5"/>
  <c r="C66" i="5"/>
  <c r="AC65" i="5"/>
  <c r="AA65" i="5"/>
  <c r="Y65" i="5"/>
  <c r="W65" i="5"/>
  <c r="U65" i="5"/>
  <c r="S65" i="5"/>
  <c r="Q65" i="5"/>
  <c r="O65" i="5"/>
  <c r="M65" i="5"/>
  <c r="K65" i="5"/>
  <c r="I65" i="5"/>
  <c r="G65" i="5"/>
  <c r="C65" i="5"/>
  <c r="I64" i="5"/>
  <c r="G64" i="5"/>
  <c r="C64" i="5"/>
  <c r="I63" i="5"/>
  <c r="G63" i="5"/>
  <c r="C63" i="5"/>
  <c r="I62" i="5"/>
  <c r="G62" i="5"/>
  <c r="C62" i="5"/>
  <c r="I61" i="5"/>
  <c r="G61" i="5"/>
  <c r="C61" i="5"/>
  <c r="I60" i="5"/>
  <c r="G60" i="5"/>
  <c r="C60" i="5"/>
  <c r="I59" i="5"/>
  <c r="G59" i="5"/>
  <c r="C59" i="5"/>
  <c r="I58" i="5"/>
  <c r="G58" i="5"/>
  <c r="C58" i="5"/>
  <c r="I57" i="5"/>
  <c r="G57" i="5"/>
  <c r="C57" i="5"/>
  <c r="I56" i="5"/>
  <c r="G56" i="5"/>
  <c r="C56" i="5"/>
  <c r="I55" i="5"/>
  <c r="G55" i="5"/>
  <c r="C55" i="5"/>
  <c r="I54" i="5"/>
  <c r="G54" i="5"/>
  <c r="C54" i="5"/>
  <c r="I53" i="5"/>
  <c r="G53" i="5"/>
  <c r="C53" i="5"/>
  <c r="I52" i="5"/>
  <c r="G52" i="5"/>
  <c r="C52" i="5"/>
  <c r="I51" i="5"/>
  <c r="G51" i="5"/>
  <c r="C51" i="5"/>
  <c r="I50" i="5"/>
  <c r="G50" i="5"/>
  <c r="C50" i="5"/>
  <c r="I49" i="5"/>
  <c r="G49" i="5"/>
  <c r="C49" i="5"/>
  <c r="I48" i="5"/>
  <c r="G48" i="5"/>
  <c r="C48" i="5"/>
  <c r="I47" i="5"/>
  <c r="G47" i="5"/>
  <c r="C47" i="5"/>
  <c r="I46" i="5"/>
  <c r="G46" i="5"/>
  <c r="C46" i="5"/>
  <c r="I45" i="5"/>
  <c r="G45" i="5"/>
  <c r="C45" i="5"/>
  <c r="I44" i="5"/>
  <c r="G44" i="5"/>
  <c r="C44" i="5"/>
  <c r="AC43" i="5"/>
  <c r="AA43" i="5"/>
  <c r="Y43" i="5"/>
  <c r="W43" i="5"/>
  <c r="U43" i="5"/>
  <c r="S43" i="5"/>
  <c r="Q43" i="5"/>
  <c r="O43" i="5"/>
  <c r="M43" i="5"/>
  <c r="K43" i="5"/>
  <c r="I43" i="5"/>
  <c r="G43" i="5"/>
  <c r="I42" i="5"/>
  <c r="G42" i="5"/>
  <c r="C42" i="5"/>
  <c r="I41" i="5"/>
  <c r="G41" i="5"/>
  <c r="C41" i="5"/>
  <c r="I40" i="5"/>
  <c r="G40" i="5"/>
  <c r="C40" i="5"/>
  <c r="I39" i="5"/>
  <c r="G39" i="5"/>
  <c r="C39" i="5"/>
  <c r="I38" i="5"/>
  <c r="G38" i="5"/>
  <c r="C38" i="5"/>
  <c r="I37" i="5"/>
  <c r="G37" i="5"/>
  <c r="C37" i="5"/>
  <c r="K36" i="5"/>
  <c r="I36" i="5"/>
  <c r="G36" i="5"/>
  <c r="C36" i="5"/>
  <c r="K35" i="5"/>
  <c r="I35" i="5"/>
  <c r="G35" i="5"/>
  <c r="C35" i="5"/>
  <c r="I34" i="5"/>
  <c r="G34" i="5"/>
  <c r="C34" i="5"/>
  <c r="I33" i="5"/>
  <c r="AD33" i="5" s="1"/>
  <c r="AE33" i="5" s="1"/>
  <c r="G33" i="5"/>
  <c r="C33" i="5"/>
  <c r="I32" i="5"/>
  <c r="G32" i="5"/>
  <c r="C32" i="5"/>
  <c r="I31" i="5"/>
  <c r="G31" i="5"/>
  <c r="C31" i="5"/>
  <c r="I30" i="5"/>
  <c r="G30" i="5"/>
  <c r="C30" i="5"/>
  <c r="AC28" i="5"/>
  <c r="AA28" i="5"/>
  <c r="Y28" i="5"/>
  <c r="W28" i="5"/>
  <c r="U28" i="5"/>
  <c r="S28" i="5"/>
  <c r="Q28" i="5"/>
  <c r="O28" i="5"/>
  <c r="M28" i="5"/>
  <c r="K28" i="5"/>
  <c r="I28" i="5"/>
  <c r="G28" i="5"/>
  <c r="C28" i="5"/>
  <c r="AC27" i="5"/>
  <c r="AA27" i="5"/>
  <c r="Y27" i="5"/>
  <c r="W27" i="5"/>
  <c r="U27" i="5"/>
  <c r="S27" i="5"/>
  <c r="Q27" i="5"/>
  <c r="O27" i="5"/>
  <c r="M27" i="5"/>
  <c r="K27" i="5"/>
  <c r="I27" i="5"/>
  <c r="G27" i="5"/>
  <c r="C27" i="5"/>
  <c r="G26" i="5"/>
  <c r="AD26" i="5" s="1"/>
  <c r="AE26" i="5" s="1"/>
  <c r="C26" i="5"/>
  <c r="G25" i="5"/>
  <c r="AD25" i="5" s="1"/>
  <c r="AE25" i="5" s="1"/>
  <c r="C25" i="5"/>
  <c r="AC24" i="5"/>
  <c r="AA24" i="5"/>
  <c r="Y24" i="5"/>
  <c r="W24" i="5"/>
  <c r="U24" i="5"/>
  <c r="S24" i="5"/>
  <c r="Q24" i="5"/>
  <c r="O24" i="5"/>
  <c r="M24" i="5"/>
  <c r="K24" i="5"/>
  <c r="I24" i="5"/>
  <c r="G24" i="5"/>
  <c r="C24" i="5"/>
  <c r="G23" i="5"/>
  <c r="AD23" i="5" s="1"/>
  <c r="AE23" i="5" s="1"/>
  <c r="C23" i="5"/>
  <c r="G22" i="5"/>
  <c r="AD22" i="5" s="1"/>
  <c r="AE22" i="5" s="1"/>
  <c r="C22" i="5"/>
  <c r="G21" i="5"/>
  <c r="AD21" i="5" s="1"/>
  <c r="AE21" i="5" s="1"/>
  <c r="C21" i="5"/>
  <c r="AC20" i="5"/>
  <c r="AA20" i="5"/>
  <c r="Y20" i="5"/>
  <c r="W20" i="5"/>
  <c r="U20" i="5"/>
  <c r="S20" i="5"/>
  <c r="Q20" i="5"/>
  <c r="O20" i="5"/>
  <c r="M20" i="5"/>
  <c r="K20" i="5"/>
  <c r="I20" i="5"/>
  <c r="G20" i="5"/>
  <c r="C20" i="5"/>
  <c r="I19" i="5"/>
  <c r="G19" i="5"/>
  <c r="C19" i="5"/>
  <c r="I18" i="5"/>
  <c r="G18" i="5"/>
  <c r="C18" i="5"/>
  <c r="I17" i="5"/>
  <c r="G17" i="5"/>
  <c r="C17" i="5"/>
  <c r="I16" i="5"/>
  <c r="G16" i="5"/>
  <c r="C16" i="5"/>
  <c r="I15" i="5"/>
  <c r="G15" i="5"/>
  <c r="C15" i="5"/>
  <c r="I14" i="5"/>
  <c r="G14" i="5"/>
  <c r="C14" i="5"/>
  <c r="G13" i="5"/>
  <c r="AD13" i="5" s="1"/>
  <c r="AE13" i="5" s="1"/>
  <c r="C13" i="5"/>
  <c r="AC12" i="5"/>
  <c r="AA12" i="5"/>
  <c r="Y12" i="5"/>
  <c r="W12" i="5"/>
  <c r="U12" i="5"/>
  <c r="S12" i="5"/>
  <c r="Q12" i="5"/>
  <c r="O12" i="5"/>
  <c r="M12" i="5"/>
  <c r="K12" i="5"/>
  <c r="I12" i="5"/>
  <c r="G12" i="5"/>
  <c r="C12" i="5"/>
  <c r="B10" i="5"/>
  <c r="A8" i="5"/>
  <c r="A7" i="5"/>
  <c r="AL5" i="7"/>
  <c r="AM5" i="7" s="1"/>
  <c r="AM5" i="1"/>
  <c r="H743" i="3"/>
  <c r="A743" i="3"/>
  <c r="L741" i="3"/>
  <c r="M741" i="3" s="1"/>
  <c r="J741" i="3"/>
  <c r="K741" i="3" s="1"/>
  <c r="I741" i="3"/>
  <c r="L740" i="3"/>
  <c r="M740" i="3" s="1"/>
  <c r="J740" i="3"/>
  <c r="I740" i="3"/>
  <c r="L738" i="3"/>
  <c r="M738" i="3" s="1"/>
  <c r="J738" i="3"/>
  <c r="K738" i="3" s="1"/>
  <c r="I738" i="3"/>
  <c r="L737" i="3"/>
  <c r="M737" i="3" s="1"/>
  <c r="J737" i="3"/>
  <c r="I737" i="3"/>
  <c r="L736" i="3"/>
  <c r="M736" i="3" s="1"/>
  <c r="J736" i="3"/>
  <c r="K736" i="3" s="1"/>
  <c r="I736" i="3"/>
  <c r="L735" i="3"/>
  <c r="M735" i="3" s="1"/>
  <c r="J735" i="3"/>
  <c r="I735" i="3"/>
  <c r="L734" i="3"/>
  <c r="M734" i="3" s="1"/>
  <c r="J734" i="3"/>
  <c r="I734" i="3"/>
  <c r="L733" i="3"/>
  <c r="M733" i="3" s="1"/>
  <c r="J733" i="3"/>
  <c r="I733" i="3"/>
  <c r="L732" i="3"/>
  <c r="M732" i="3" s="1"/>
  <c r="J732" i="3"/>
  <c r="I732" i="3"/>
  <c r="L731" i="3"/>
  <c r="M731" i="3" s="1"/>
  <c r="J731" i="3"/>
  <c r="I731" i="3"/>
  <c r="L730" i="3"/>
  <c r="M730" i="3" s="1"/>
  <c r="J730" i="3"/>
  <c r="K730" i="3" s="1"/>
  <c r="I730" i="3"/>
  <c r="L729" i="3"/>
  <c r="M729" i="3" s="1"/>
  <c r="J729" i="3"/>
  <c r="I729" i="3"/>
  <c r="L728" i="3"/>
  <c r="M728" i="3" s="1"/>
  <c r="J728" i="3"/>
  <c r="K728" i="3" s="1"/>
  <c r="I728" i="3"/>
  <c r="L727" i="3"/>
  <c r="M727" i="3" s="1"/>
  <c r="J727" i="3"/>
  <c r="I727" i="3"/>
  <c r="L726" i="3"/>
  <c r="M726" i="3" s="1"/>
  <c r="J726" i="3"/>
  <c r="I726" i="3"/>
  <c r="L724" i="3"/>
  <c r="M724" i="3" s="1"/>
  <c r="J724" i="3"/>
  <c r="I724" i="3"/>
  <c r="L723" i="3"/>
  <c r="M723" i="3" s="1"/>
  <c r="J723" i="3"/>
  <c r="K723" i="3" s="1"/>
  <c r="I723" i="3"/>
  <c r="L721" i="3"/>
  <c r="M721" i="3" s="1"/>
  <c r="J721" i="3"/>
  <c r="I721" i="3"/>
  <c r="L720" i="3"/>
  <c r="M720" i="3" s="1"/>
  <c r="J720" i="3"/>
  <c r="K720" i="3" s="1"/>
  <c r="I720" i="3"/>
  <c r="L719" i="3"/>
  <c r="M719" i="3" s="1"/>
  <c r="J719" i="3"/>
  <c r="I719" i="3"/>
  <c r="L716" i="3"/>
  <c r="M716" i="3" s="1"/>
  <c r="M715" i="3" s="1"/>
  <c r="J716" i="3"/>
  <c r="K716" i="3" s="1"/>
  <c r="I716" i="3"/>
  <c r="I715" i="3" s="1"/>
  <c r="L714" i="3"/>
  <c r="J714" i="3"/>
  <c r="K714" i="3" s="1"/>
  <c r="I714" i="3"/>
  <c r="L713" i="3"/>
  <c r="M713" i="3" s="1"/>
  <c r="J713" i="3"/>
  <c r="K713" i="3" s="1"/>
  <c r="I713" i="3"/>
  <c r="L712" i="3"/>
  <c r="M712" i="3" s="1"/>
  <c r="J712" i="3"/>
  <c r="I712" i="3"/>
  <c r="L711" i="3"/>
  <c r="M711" i="3" s="1"/>
  <c r="J711" i="3"/>
  <c r="K711" i="3" s="1"/>
  <c r="I711" i="3"/>
  <c r="L710" i="3"/>
  <c r="M710" i="3" s="1"/>
  <c r="J710" i="3"/>
  <c r="I710" i="3"/>
  <c r="L709" i="3"/>
  <c r="M709" i="3" s="1"/>
  <c r="J709" i="3"/>
  <c r="I709" i="3"/>
  <c r="L708" i="3"/>
  <c r="M708" i="3" s="1"/>
  <c r="J708" i="3"/>
  <c r="I708" i="3"/>
  <c r="L707" i="3"/>
  <c r="M707" i="3" s="1"/>
  <c r="J707" i="3"/>
  <c r="I707" i="3"/>
  <c r="L706" i="3"/>
  <c r="M706" i="3" s="1"/>
  <c r="J706" i="3"/>
  <c r="K706" i="3" s="1"/>
  <c r="I706" i="3"/>
  <c r="L705" i="3"/>
  <c r="M705" i="3" s="1"/>
  <c r="J705" i="3"/>
  <c r="K705" i="3" s="1"/>
  <c r="I705" i="3"/>
  <c r="L704" i="3"/>
  <c r="M704" i="3" s="1"/>
  <c r="J704" i="3"/>
  <c r="I704" i="3"/>
  <c r="L703" i="3"/>
  <c r="M703" i="3" s="1"/>
  <c r="J703" i="3"/>
  <c r="K703" i="3" s="1"/>
  <c r="I703" i="3"/>
  <c r="L701" i="3"/>
  <c r="M701" i="3" s="1"/>
  <c r="J701" i="3"/>
  <c r="K701" i="3" s="1"/>
  <c r="I701" i="3"/>
  <c r="L700" i="3"/>
  <c r="M700" i="3" s="1"/>
  <c r="J700" i="3"/>
  <c r="K700" i="3" s="1"/>
  <c r="I700" i="3"/>
  <c r="L699" i="3"/>
  <c r="M699" i="3" s="1"/>
  <c r="J699" i="3"/>
  <c r="K699" i="3" s="1"/>
  <c r="I699" i="3"/>
  <c r="L698" i="3"/>
  <c r="M698" i="3" s="1"/>
  <c r="J698" i="3"/>
  <c r="K698" i="3" s="1"/>
  <c r="I698" i="3"/>
  <c r="L697" i="3"/>
  <c r="M697" i="3" s="1"/>
  <c r="J697" i="3"/>
  <c r="I697" i="3"/>
  <c r="L696" i="3"/>
  <c r="M696" i="3" s="1"/>
  <c r="J696" i="3"/>
  <c r="I696" i="3"/>
  <c r="L695" i="3"/>
  <c r="M695" i="3" s="1"/>
  <c r="J695" i="3"/>
  <c r="I695" i="3"/>
  <c r="L694" i="3"/>
  <c r="M694" i="3" s="1"/>
  <c r="J694" i="3"/>
  <c r="I694" i="3"/>
  <c r="L692" i="3"/>
  <c r="M692" i="3" s="1"/>
  <c r="M691" i="3" s="1"/>
  <c r="J692" i="3"/>
  <c r="I692" i="3"/>
  <c r="I691" i="3" s="1"/>
  <c r="L689" i="3"/>
  <c r="M689" i="3" s="1"/>
  <c r="J689" i="3"/>
  <c r="K689" i="3" s="1"/>
  <c r="I689" i="3"/>
  <c r="N688" i="3"/>
  <c r="M688" i="3"/>
  <c r="K688" i="3"/>
  <c r="I688" i="3"/>
  <c r="L687" i="3"/>
  <c r="M687" i="3" s="1"/>
  <c r="J687" i="3"/>
  <c r="I687" i="3"/>
  <c r="L686" i="3"/>
  <c r="M686" i="3" s="1"/>
  <c r="J686" i="3"/>
  <c r="I686" i="3"/>
  <c r="L685" i="3"/>
  <c r="M685" i="3" s="1"/>
  <c r="J685" i="3"/>
  <c r="K685" i="3" s="1"/>
  <c r="I685" i="3"/>
  <c r="L684" i="3"/>
  <c r="M684" i="3" s="1"/>
  <c r="J684" i="3"/>
  <c r="K684" i="3" s="1"/>
  <c r="I684" i="3"/>
  <c r="L683" i="3"/>
  <c r="M683" i="3" s="1"/>
  <c r="J683" i="3"/>
  <c r="K683" i="3" s="1"/>
  <c r="I683" i="3"/>
  <c r="L682" i="3"/>
  <c r="M682" i="3" s="1"/>
  <c r="J682" i="3"/>
  <c r="I682" i="3"/>
  <c r="L681" i="3"/>
  <c r="M681" i="3" s="1"/>
  <c r="J681" i="3"/>
  <c r="K681" i="3" s="1"/>
  <c r="I681" i="3"/>
  <c r="L679" i="3"/>
  <c r="M679" i="3" s="1"/>
  <c r="J679" i="3"/>
  <c r="I679" i="3"/>
  <c r="L678" i="3"/>
  <c r="M678" i="3" s="1"/>
  <c r="J678" i="3"/>
  <c r="K678" i="3" s="1"/>
  <c r="I678" i="3"/>
  <c r="L677" i="3"/>
  <c r="M677" i="3" s="1"/>
  <c r="J677" i="3"/>
  <c r="I677" i="3"/>
  <c r="L675" i="3"/>
  <c r="M675" i="3" s="1"/>
  <c r="J675" i="3"/>
  <c r="I675" i="3"/>
  <c r="L674" i="3"/>
  <c r="J674" i="3"/>
  <c r="K674" i="3" s="1"/>
  <c r="I674" i="3"/>
  <c r="L673" i="3"/>
  <c r="M673" i="3" s="1"/>
  <c r="J673" i="3"/>
  <c r="K673" i="3" s="1"/>
  <c r="I673" i="3"/>
  <c r="L672" i="3"/>
  <c r="M672" i="3" s="1"/>
  <c r="J672" i="3"/>
  <c r="I672" i="3"/>
  <c r="L671" i="3"/>
  <c r="M671" i="3" s="1"/>
  <c r="J671" i="3"/>
  <c r="K671" i="3" s="1"/>
  <c r="I671" i="3"/>
  <c r="L670" i="3"/>
  <c r="M670" i="3" s="1"/>
  <c r="J670" i="3"/>
  <c r="I670" i="3"/>
  <c r="L669" i="3"/>
  <c r="M669" i="3" s="1"/>
  <c r="J669" i="3"/>
  <c r="K669" i="3" s="1"/>
  <c r="I669" i="3"/>
  <c r="L668" i="3"/>
  <c r="M668" i="3" s="1"/>
  <c r="J668" i="3"/>
  <c r="I668" i="3"/>
  <c r="L667" i="3"/>
  <c r="M667" i="3" s="1"/>
  <c r="J667" i="3"/>
  <c r="K667" i="3" s="1"/>
  <c r="I667" i="3"/>
  <c r="L666" i="3"/>
  <c r="M666" i="3" s="1"/>
  <c r="J666" i="3"/>
  <c r="K666" i="3" s="1"/>
  <c r="I666" i="3"/>
  <c r="L665" i="3"/>
  <c r="M665" i="3" s="1"/>
  <c r="J665" i="3"/>
  <c r="K665" i="3" s="1"/>
  <c r="I665" i="3"/>
  <c r="L664" i="3"/>
  <c r="J664" i="3"/>
  <c r="K664" i="3" s="1"/>
  <c r="I664" i="3"/>
  <c r="L663" i="3"/>
  <c r="M663" i="3" s="1"/>
  <c r="J663" i="3"/>
  <c r="K663" i="3" s="1"/>
  <c r="I663" i="3"/>
  <c r="L662" i="3"/>
  <c r="M662" i="3" s="1"/>
  <c r="J662" i="3"/>
  <c r="I662" i="3"/>
  <c r="L661" i="3"/>
  <c r="M661" i="3" s="1"/>
  <c r="J661" i="3"/>
  <c r="I661" i="3"/>
  <c r="L660" i="3"/>
  <c r="M660" i="3" s="1"/>
  <c r="J660" i="3"/>
  <c r="I660" i="3"/>
  <c r="L659" i="3"/>
  <c r="M659" i="3" s="1"/>
  <c r="J659" i="3"/>
  <c r="I659" i="3"/>
  <c r="L658" i="3"/>
  <c r="M658" i="3" s="1"/>
  <c r="J658" i="3"/>
  <c r="K658" i="3" s="1"/>
  <c r="I658" i="3"/>
  <c r="L657" i="3"/>
  <c r="M657" i="3" s="1"/>
  <c r="J657" i="3"/>
  <c r="K657" i="3" s="1"/>
  <c r="I657" i="3"/>
  <c r="L656" i="3"/>
  <c r="M656" i="3" s="1"/>
  <c r="J656" i="3"/>
  <c r="I656" i="3"/>
  <c r="L655" i="3"/>
  <c r="M655" i="3" s="1"/>
  <c r="J655" i="3"/>
  <c r="K655" i="3" s="1"/>
  <c r="I655" i="3"/>
  <c r="L654" i="3"/>
  <c r="M654" i="3" s="1"/>
  <c r="J654" i="3"/>
  <c r="I654" i="3"/>
  <c r="L653" i="3"/>
  <c r="M653" i="3" s="1"/>
  <c r="J653" i="3"/>
  <c r="K653" i="3" s="1"/>
  <c r="I653" i="3"/>
  <c r="L652" i="3"/>
  <c r="M652" i="3" s="1"/>
  <c r="J652" i="3"/>
  <c r="I652" i="3"/>
  <c r="L650" i="3"/>
  <c r="M650" i="3" s="1"/>
  <c r="J650" i="3"/>
  <c r="K650" i="3" s="1"/>
  <c r="I650" i="3"/>
  <c r="L649" i="3"/>
  <c r="M649" i="3" s="1"/>
  <c r="J649" i="3"/>
  <c r="I649" i="3"/>
  <c r="L648" i="3"/>
  <c r="M648" i="3" s="1"/>
  <c r="J648" i="3"/>
  <c r="K648" i="3" s="1"/>
  <c r="I648" i="3"/>
  <c r="L647" i="3"/>
  <c r="M647" i="3" s="1"/>
  <c r="J647" i="3"/>
  <c r="I647" i="3"/>
  <c r="L646" i="3"/>
  <c r="M646" i="3" s="1"/>
  <c r="J646" i="3"/>
  <c r="K646" i="3" s="1"/>
  <c r="I646" i="3"/>
  <c r="L645" i="3"/>
  <c r="M645" i="3" s="1"/>
  <c r="J645" i="3"/>
  <c r="K645" i="3" s="1"/>
  <c r="I645" i="3"/>
  <c r="L644" i="3"/>
  <c r="M644" i="3" s="1"/>
  <c r="J644" i="3"/>
  <c r="K644" i="3" s="1"/>
  <c r="I644" i="3"/>
  <c r="L643" i="3"/>
  <c r="M643" i="3" s="1"/>
  <c r="J643" i="3"/>
  <c r="I643" i="3"/>
  <c r="L642" i="3"/>
  <c r="M642" i="3" s="1"/>
  <c r="J642" i="3"/>
  <c r="K642" i="3" s="1"/>
  <c r="I642" i="3"/>
  <c r="L641" i="3"/>
  <c r="M641" i="3" s="1"/>
  <c r="J641" i="3"/>
  <c r="I641" i="3"/>
  <c r="L640" i="3"/>
  <c r="M640" i="3" s="1"/>
  <c r="J640" i="3"/>
  <c r="I640" i="3"/>
  <c r="L638" i="3"/>
  <c r="M638" i="3" s="1"/>
  <c r="J638" i="3"/>
  <c r="I638" i="3"/>
  <c r="L637" i="3"/>
  <c r="M637" i="3" s="1"/>
  <c r="J637" i="3"/>
  <c r="K637" i="3" s="1"/>
  <c r="I637" i="3"/>
  <c r="L636" i="3"/>
  <c r="M636" i="3" s="1"/>
  <c r="J636" i="3"/>
  <c r="I636" i="3"/>
  <c r="L635" i="3"/>
  <c r="M635" i="3" s="1"/>
  <c r="J635" i="3"/>
  <c r="I635" i="3"/>
  <c r="L634" i="3"/>
  <c r="M634" i="3" s="1"/>
  <c r="J634" i="3"/>
  <c r="I634" i="3"/>
  <c r="L633" i="3"/>
  <c r="M633" i="3" s="1"/>
  <c r="J633" i="3"/>
  <c r="K633" i="3" s="1"/>
  <c r="I633" i="3"/>
  <c r="L632" i="3"/>
  <c r="J632" i="3"/>
  <c r="K632" i="3" s="1"/>
  <c r="I632" i="3"/>
  <c r="L631" i="3"/>
  <c r="M631" i="3" s="1"/>
  <c r="J631" i="3"/>
  <c r="K631" i="3" s="1"/>
  <c r="I631" i="3"/>
  <c r="L630" i="3"/>
  <c r="M630" i="3" s="1"/>
  <c r="J630" i="3"/>
  <c r="I630" i="3"/>
  <c r="L629" i="3"/>
  <c r="M629" i="3" s="1"/>
  <c r="J629" i="3"/>
  <c r="K629" i="3" s="1"/>
  <c r="I629" i="3"/>
  <c r="L628" i="3"/>
  <c r="M628" i="3" s="1"/>
  <c r="J628" i="3"/>
  <c r="I628" i="3"/>
  <c r="L627" i="3"/>
  <c r="M627" i="3" s="1"/>
  <c r="J627" i="3"/>
  <c r="I627" i="3"/>
  <c r="L626" i="3"/>
  <c r="M626" i="3" s="1"/>
  <c r="J626" i="3"/>
  <c r="I626" i="3"/>
  <c r="L625" i="3"/>
  <c r="M625" i="3" s="1"/>
  <c r="J625" i="3"/>
  <c r="I625" i="3"/>
  <c r="L624" i="3"/>
  <c r="M624" i="3" s="1"/>
  <c r="J624" i="3"/>
  <c r="K624" i="3" s="1"/>
  <c r="I624" i="3"/>
  <c r="L623" i="3"/>
  <c r="M623" i="3" s="1"/>
  <c r="J623" i="3"/>
  <c r="K623" i="3" s="1"/>
  <c r="I623" i="3"/>
  <c r="L622" i="3"/>
  <c r="M622" i="3" s="1"/>
  <c r="J622" i="3"/>
  <c r="I622" i="3"/>
  <c r="L621" i="3"/>
  <c r="M621" i="3" s="1"/>
  <c r="J621" i="3"/>
  <c r="K621" i="3" s="1"/>
  <c r="I621" i="3"/>
  <c r="L620" i="3"/>
  <c r="M620" i="3" s="1"/>
  <c r="J620" i="3"/>
  <c r="I620" i="3"/>
  <c r="L619" i="3"/>
  <c r="M619" i="3" s="1"/>
  <c r="J619" i="3"/>
  <c r="I619" i="3"/>
  <c r="L618" i="3"/>
  <c r="M618" i="3" s="1"/>
  <c r="J618" i="3"/>
  <c r="I618" i="3"/>
  <c r="L615" i="3"/>
  <c r="M615" i="3" s="1"/>
  <c r="J615" i="3"/>
  <c r="K615" i="3" s="1"/>
  <c r="I615" i="3"/>
  <c r="L614" i="3"/>
  <c r="M614" i="3" s="1"/>
  <c r="J614" i="3"/>
  <c r="K614" i="3" s="1"/>
  <c r="I614" i="3"/>
  <c r="L613" i="3"/>
  <c r="M613" i="3" s="1"/>
  <c r="J613" i="3"/>
  <c r="K613" i="3" s="1"/>
  <c r="I613" i="3"/>
  <c r="L612" i="3"/>
  <c r="J612" i="3"/>
  <c r="K612" i="3" s="1"/>
  <c r="I612" i="3"/>
  <c r="L611" i="3"/>
  <c r="M611" i="3" s="1"/>
  <c r="J611" i="3"/>
  <c r="I611" i="3"/>
  <c r="L610" i="3"/>
  <c r="M610" i="3" s="1"/>
  <c r="J610" i="3"/>
  <c r="I610" i="3"/>
  <c r="L609" i="3"/>
  <c r="M609" i="3" s="1"/>
  <c r="J609" i="3"/>
  <c r="I609" i="3"/>
  <c r="L608" i="3"/>
  <c r="J608" i="3"/>
  <c r="K608" i="3" s="1"/>
  <c r="I608" i="3"/>
  <c r="L607" i="3"/>
  <c r="M607" i="3" s="1"/>
  <c r="J607" i="3"/>
  <c r="I607" i="3"/>
  <c r="L606" i="3"/>
  <c r="M606" i="3" s="1"/>
  <c r="J606" i="3"/>
  <c r="K606" i="3" s="1"/>
  <c r="I606" i="3"/>
  <c r="L605" i="3"/>
  <c r="J605" i="3"/>
  <c r="K605" i="3" s="1"/>
  <c r="I605" i="3"/>
  <c r="L604" i="3"/>
  <c r="M604" i="3" s="1"/>
  <c r="J604" i="3"/>
  <c r="I604" i="3"/>
  <c r="L603" i="3"/>
  <c r="M603" i="3" s="1"/>
  <c r="J603" i="3"/>
  <c r="I603" i="3"/>
  <c r="L602" i="3"/>
  <c r="M602" i="3" s="1"/>
  <c r="J602" i="3"/>
  <c r="I602" i="3"/>
  <c r="L601" i="3"/>
  <c r="M601" i="3" s="1"/>
  <c r="J601" i="3"/>
  <c r="I601" i="3"/>
  <c r="L600" i="3"/>
  <c r="M600" i="3" s="1"/>
  <c r="J600" i="3"/>
  <c r="K600" i="3" s="1"/>
  <c r="I600" i="3"/>
  <c r="L599" i="3"/>
  <c r="M599" i="3" s="1"/>
  <c r="J599" i="3"/>
  <c r="K599" i="3" s="1"/>
  <c r="I599" i="3"/>
  <c r="L598" i="3"/>
  <c r="J598" i="3"/>
  <c r="K598" i="3" s="1"/>
  <c r="I598" i="3"/>
  <c r="L597" i="3"/>
  <c r="M597" i="3" s="1"/>
  <c r="J597" i="3"/>
  <c r="K597" i="3" s="1"/>
  <c r="I597" i="3"/>
  <c r="L596" i="3"/>
  <c r="M596" i="3" s="1"/>
  <c r="J596" i="3"/>
  <c r="I596" i="3"/>
  <c r="L595" i="3"/>
  <c r="M595" i="3" s="1"/>
  <c r="J595" i="3"/>
  <c r="I595" i="3"/>
  <c r="L594" i="3"/>
  <c r="M594" i="3" s="1"/>
  <c r="J594" i="3"/>
  <c r="I594" i="3"/>
  <c r="L592" i="3"/>
  <c r="J592" i="3"/>
  <c r="K592" i="3" s="1"/>
  <c r="I592" i="3"/>
  <c r="L591" i="3"/>
  <c r="M591" i="3" s="1"/>
  <c r="J591" i="3"/>
  <c r="K591" i="3" s="1"/>
  <c r="I591" i="3"/>
  <c r="L590" i="3"/>
  <c r="M590" i="3" s="1"/>
  <c r="J590" i="3"/>
  <c r="I590" i="3"/>
  <c r="L589" i="3"/>
  <c r="M589" i="3" s="1"/>
  <c r="J589" i="3"/>
  <c r="K589" i="3" s="1"/>
  <c r="I589" i="3"/>
  <c r="L588" i="3"/>
  <c r="M588" i="3" s="1"/>
  <c r="J588" i="3"/>
  <c r="I588" i="3"/>
  <c r="L587" i="3"/>
  <c r="M587" i="3" s="1"/>
  <c r="J587" i="3"/>
  <c r="K587" i="3" s="1"/>
  <c r="I587" i="3"/>
  <c r="L586" i="3"/>
  <c r="M586" i="3" s="1"/>
  <c r="J586" i="3"/>
  <c r="I586" i="3"/>
  <c r="L585" i="3"/>
  <c r="M585" i="3" s="1"/>
  <c r="J585" i="3"/>
  <c r="K585" i="3" s="1"/>
  <c r="I585" i="3"/>
  <c r="L583" i="3"/>
  <c r="M583" i="3" s="1"/>
  <c r="J583" i="3"/>
  <c r="I583" i="3"/>
  <c r="L582" i="3"/>
  <c r="M582" i="3" s="1"/>
  <c r="J582" i="3"/>
  <c r="K582" i="3" s="1"/>
  <c r="I582" i="3"/>
  <c r="L581" i="3"/>
  <c r="M581" i="3" s="1"/>
  <c r="J581" i="3"/>
  <c r="I581" i="3"/>
  <c r="L580" i="3"/>
  <c r="M580" i="3" s="1"/>
  <c r="J580" i="3"/>
  <c r="I580" i="3"/>
  <c r="L579" i="3"/>
  <c r="M579" i="3" s="1"/>
  <c r="J579" i="3"/>
  <c r="I579" i="3"/>
  <c r="L578" i="3"/>
  <c r="M578" i="3" s="1"/>
  <c r="J578" i="3"/>
  <c r="I578" i="3"/>
  <c r="L577" i="3"/>
  <c r="M577" i="3" s="1"/>
  <c r="J577" i="3"/>
  <c r="K577" i="3" s="1"/>
  <c r="I577" i="3"/>
  <c r="L576" i="3"/>
  <c r="M576" i="3" s="1"/>
  <c r="J576" i="3"/>
  <c r="K576" i="3" s="1"/>
  <c r="I576" i="3"/>
  <c r="L575" i="3"/>
  <c r="J575" i="3"/>
  <c r="K575" i="3" s="1"/>
  <c r="I575" i="3"/>
  <c r="L574" i="3"/>
  <c r="M574" i="3" s="1"/>
  <c r="J574" i="3"/>
  <c r="I574" i="3"/>
  <c r="L573" i="3"/>
  <c r="M573" i="3" s="1"/>
  <c r="J573" i="3"/>
  <c r="I573" i="3"/>
  <c r="L572" i="3"/>
  <c r="M572" i="3" s="1"/>
  <c r="J572" i="3"/>
  <c r="I572" i="3"/>
  <c r="L571" i="3"/>
  <c r="M571" i="3" s="1"/>
  <c r="J571" i="3"/>
  <c r="I571" i="3"/>
  <c r="L570" i="3"/>
  <c r="M570" i="3" s="1"/>
  <c r="J570" i="3"/>
  <c r="K570" i="3" s="1"/>
  <c r="I570" i="3"/>
  <c r="L569" i="3"/>
  <c r="M569" i="3" s="1"/>
  <c r="J569" i="3"/>
  <c r="I569" i="3"/>
  <c r="L568" i="3"/>
  <c r="M568" i="3" s="1"/>
  <c r="J568" i="3"/>
  <c r="I568" i="3"/>
  <c r="L567" i="3"/>
  <c r="J567" i="3"/>
  <c r="K567" i="3" s="1"/>
  <c r="I567" i="3"/>
  <c r="L566" i="3"/>
  <c r="M566" i="3" s="1"/>
  <c r="J566" i="3"/>
  <c r="I566" i="3"/>
  <c r="L565" i="3"/>
  <c r="M565" i="3" s="1"/>
  <c r="J565" i="3"/>
  <c r="I565" i="3"/>
  <c r="L564" i="3"/>
  <c r="M564" i="3" s="1"/>
  <c r="J564" i="3"/>
  <c r="I564" i="3"/>
  <c r="L563" i="3"/>
  <c r="M563" i="3" s="1"/>
  <c r="J563" i="3"/>
  <c r="I563" i="3"/>
  <c r="L562" i="3"/>
  <c r="M562" i="3" s="1"/>
  <c r="J562" i="3"/>
  <c r="K562" i="3" s="1"/>
  <c r="I562" i="3"/>
  <c r="L559" i="3"/>
  <c r="M559" i="3" s="1"/>
  <c r="J559" i="3"/>
  <c r="I559" i="3"/>
  <c r="L558" i="3"/>
  <c r="M558" i="3" s="1"/>
  <c r="J558" i="3"/>
  <c r="K558" i="3" s="1"/>
  <c r="I558" i="3"/>
  <c r="L557" i="3"/>
  <c r="M557" i="3" s="1"/>
  <c r="J557" i="3"/>
  <c r="K557" i="3" s="1"/>
  <c r="I557" i="3"/>
  <c r="L555" i="3"/>
  <c r="M555" i="3" s="1"/>
  <c r="J555" i="3"/>
  <c r="K555" i="3" s="1"/>
  <c r="I555" i="3"/>
  <c r="L554" i="3"/>
  <c r="M554" i="3" s="1"/>
  <c r="J554" i="3"/>
  <c r="K554" i="3" s="1"/>
  <c r="I554" i="3"/>
  <c r="L553" i="3"/>
  <c r="M553" i="3" s="1"/>
  <c r="J553" i="3"/>
  <c r="K553" i="3" s="1"/>
  <c r="I553" i="3"/>
  <c r="L552" i="3"/>
  <c r="M552" i="3" s="1"/>
  <c r="J552" i="3"/>
  <c r="I552" i="3"/>
  <c r="L551" i="3"/>
  <c r="M551" i="3" s="1"/>
  <c r="J551" i="3"/>
  <c r="I551" i="3"/>
  <c r="L550" i="3"/>
  <c r="M550" i="3" s="1"/>
  <c r="J550" i="3"/>
  <c r="I550" i="3"/>
  <c r="L549" i="3"/>
  <c r="M549" i="3" s="1"/>
  <c r="J549" i="3"/>
  <c r="I549" i="3"/>
  <c r="L547" i="3"/>
  <c r="M547" i="3" s="1"/>
  <c r="J547" i="3"/>
  <c r="I547" i="3"/>
  <c r="L546" i="3"/>
  <c r="M546" i="3" s="1"/>
  <c r="J546" i="3"/>
  <c r="I546" i="3"/>
  <c r="L545" i="3"/>
  <c r="M545" i="3" s="1"/>
  <c r="J545" i="3"/>
  <c r="I545" i="3"/>
  <c r="L544" i="3"/>
  <c r="M544" i="3" s="1"/>
  <c r="J544" i="3"/>
  <c r="I544" i="3"/>
  <c r="L543" i="3"/>
  <c r="M543" i="3" s="1"/>
  <c r="J543" i="3"/>
  <c r="K543" i="3" s="1"/>
  <c r="I543" i="3"/>
  <c r="L542" i="3"/>
  <c r="M542" i="3" s="1"/>
  <c r="J542" i="3"/>
  <c r="K542" i="3" s="1"/>
  <c r="I542" i="3"/>
  <c r="L541" i="3"/>
  <c r="M541" i="3" s="1"/>
  <c r="J541" i="3"/>
  <c r="K541" i="3" s="1"/>
  <c r="I541" i="3"/>
  <c r="L540" i="3"/>
  <c r="M540" i="3" s="1"/>
  <c r="J540" i="3"/>
  <c r="K540" i="3" s="1"/>
  <c r="I540" i="3"/>
  <c r="L538" i="3"/>
  <c r="J538" i="3"/>
  <c r="K538" i="3" s="1"/>
  <c r="I538" i="3"/>
  <c r="L537" i="3"/>
  <c r="M537" i="3" s="1"/>
  <c r="J537" i="3"/>
  <c r="K537" i="3" s="1"/>
  <c r="I537" i="3"/>
  <c r="L536" i="3"/>
  <c r="M536" i="3" s="1"/>
  <c r="J536" i="3"/>
  <c r="I536" i="3"/>
  <c r="L535" i="3"/>
  <c r="M535" i="3" s="1"/>
  <c r="J535" i="3"/>
  <c r="K535" i="3" s="1"/>
  <c r="I535" i="3"/>
  <c r="L534" i="3"/>
  <c r="M534" i="3" s="1"/>
  <c r="J534" i="3"/>
  <c r="K534" i="3" s="1"/>
  <c r="I534" i="3"/>
  <c r="L533" i="3"/>
  <c r="M533" i="3" s="1"/>
  <c r="J533" i="3"/>
  <c r="I533" i="3"/>
  <c r="L532" i="3"/>
  <c r="M532" i="3" s="1"/>
  <c r="J532" i="3"/>
  <c r="K532" i="3" s="1"/>
  <c r="I532" i="3"/>
  <c r="L531" i="3"/>
  <c r="M531" i="3" s="1"/>
  <c r="J531" i="3"/>
  <c r="I531" i="3"/>
  <c r="L530" i="3"/>
  <c r="M530" i="3" s="1"/>
  <c r="J530" i="3"/>
  <c r="K530" i="3" s="1"/>
  <c r="I530" i="3"/>
  <c r="L529" i="3"/>
  <c r="M529" i="3" s="1"/>
  <c r="J529" i="3"/>
  <c r="K529" i="3" s="1"/>
  <c r="I529" i="3"/>
  <c r="L528" i="3"/>
  <c r="M528" i="3" s="1"/>
  <c r="J528" i="3"/>
  <c r="I528" i="3"/>
  <c r="L527" i="3"/>
  <c r="M527" i="3" s="1"/>
  <c r="J527" i="3"/>
  <c r="K527" i="3" s="1"/>
  <c r="I527" i="3"/>
  <c r="L525" i="3"/>
  <c r="M525" i="3" s="1"/>
  <c r="J525" i="3"/>
  <c r="K525" i="3" s="1"/>
  <c r="I525" i="3"/>
  <c r="L524" i="3"/>
  <c r="M524" i="3" s="1"/>
  <c r="J524" i="3"/>
  <c r="K524" i="3" s="1"/>
  <c r="I524" i="3"/>
  <c r="L523" i="3"/>
  <c r="M523" i="3" s="1"/>
  <c r="J523" i="3"/>
  <c r="K523" i="3" s="1"/>
  <c r="I523" i="3"/>
  <c r="L522" i="3"/>
  <c r="M522" i="3" s="1"/>
  <c r="J522" i="3"/>
  <c r="K522" i="3" s="1"/>
  <c r="I522" i="3"/>
  <c r="L521" i="3"/>
  <c r="M521" i="3" s="1"/>
  <c r="J521" i="3"/>
  <c r="I521" i="3"/>
  <c r="L520" i="3"/>
  <c r="M520" i="3" s="1"/>
  <c r="J520" i="3"/>
  <c r="I520" i="3"/>
  <c r="L519" i="3"/>
  <c r="M519" i="3" s="1"/>
  <c r="J519" i="3"/>
  <c r="I519" i="3"/>
  <c r="L517" i="3"/>
  <c r="M517" i="3" s="1"/>
  <c r="J517" i="3"/>
  <c r="K517" i="3" s="1"/>
  <c r="I517" i="3"/>
  <c r="L516" i="3"/>
  <c r="M516" i="3" s="1"/>
  <c r="J516" i="3"/>
  <c r="K516" i="3" s="1"/>
  <c r="I516" i="3"/>
  <c r="L515" i="3"/>
  <c r="M515" i="3" s="1"/>
  <c r="J515" i="3"/>
  <c r="I515" i="3"/>
  <c r="L514" i="3"/>
  <c r="M514" i="3" s="1"/>
  <c r="J514" i="3"/>
  <c r="K514" i="3" s="1"/>
  <c r="I514" i="3"/>
  <c r="L513" i="3"/>
  <c r="M513" i="3" s="1"/>
  <c r="J513" i="3"/>
  <c r="I513" i="3"/>
  <c r="L512" i="3"/>
  <c r="J512" i="3"/>
  <c r="K512" i="3" s="1"/>
  <c r="I512" i="3"/>
  <c r="L511" i="3"/>
  <c r="M511" i="3" s="1"/>
  <c r="J511" i="3"/>
  <c r="K511" i="3" s="1"/>
  <c r="I511" i="3"/>
  <c r="L510" i="3"/>
  <c r="M510" i="3" s="1"/>
  <c r="J510" i="3"/>
  <c r="K510" i="3" s="1"/>
  <c r="I510" i="3"/>
  <c r="L509" i="3"/>
  <c r="M509" i="3" s="1"/>
  <c r="J509" i="3"/>
  <c r="K509" i="3" s="1"/>
  <c r="I509" i="3"/>
  <c r="L508" i="3"/>
  <c r="M508" i="3" s="1"/>
  <c r="J508" i="3"/>
  <c r="I508" i="3"/>
  <c r="L507" i="3"/>
  <c r="M507" i="3" s="1"/>
  <c r="J507" i="3"/>
  <c r="I507" i="3"/>
  <c r="L506" i="3"/>
  <c r="M506" i="3" s="1"/>
  <c r="J506" i="3"/>
  <c r="I506" i="3"/>
  <c r="L505" i="3"/>
  <c r="M505" i="3" s="1"/>
  <c r="J505" i="3"/>
  <c r="I505" i="3"/>
  <c r="L503" i="3"/>
  <c r="M503" i="3" s="1"/>
  <c r="J503" i="3"/>
  <c r="I503" i="3"/>
  <c r="L502" i="3"/>
  <c r="M502" i="3" s="1"/>
  <c r="J502" i="3"/>
  <c r="I502" i="3"/>
  <c r="L501" i="3"/>
  <c r="M501" i="3" s="1"/>
  <c r="J501" i="3"/>
  <c r="I501" i="3"/>
  <c r="L500" i="3"/>
  <c r="M500" i="3" s="1"/>
  <c r="J500" i="3"/>
  <c r="I500" i="3"/>
  <c r="L499" i="3"/>
  <c r="J499" i="3"/>
  <c r="K499" i="3" s="1"/>
  <c r="I499" i="3"/>
  <c r="L498" i="3"/>
  <c r="M498" i="3" s="1"/>
  <c r="J498" i="3"/>
  <c r="K498" i="3" s="1"/>
  <c r="I498" i="3"/>
  <c r="L497" i="3"/>
  <c r="M497" i="3" s="1"/>
  <c r="J497" i="3"/>
  <c r="I497" i="3"/>
  <c r="L496" i="3"/>
  <c r="M496" i="3" s="1"/>
  <c r="J496" i="3"/>
  <c r="K496" i="3" s="1"/>
  <c r="I496" i="3"/>
  <c r="L495" i="3"/>
  <c r="M495" i="3" s="1"/>
  <c r="J495" i="3"/>
  <c r="K495" i="3" s="1"/>
  <c r="I495" i="3"/>
  <c r="L494" i="3"/>
  <c r="M494" i="3" s="1"/>
  <c r="J494" i="3"/>
  <c r="I494" i="3"/>
  <c r="L493" i="3"/>
  <c r="M493" i="3" s="1"/>
  <c r="J493" i="3"/>
  <c r="K493" i="3" s="1"/>
  <c r="I493" i="3"/>
  <c r="L492" i="3"/>
  <c r="M492" i="3" s="1"/>
  <c r="J492" i="3"/>
  <c r="I492" i="3"/>
  <c r="L491" i="3"/>
  <c r="J491" i="3"/>
  <c r="K491" i="3" s="1"/>
  <c r="I491" i="3"/>
  <c r="L490" i="3"/>
  <c r="M490" i="3" s="1"/>
  <c r="J490" i="3"/>
  <c r="I490" i="3"/>
  <c r="L489" i="3"/>
  <c r="M489" i="3" s="1"/>
  <c r="J489" i="3"/>
  <c r="I489" i="3"/>
  <c r="L488" i="3"/>
  <c r="M488" i="3" s="1"/>
  <c r="J488" i="3"/>
  <c r="K488" i="3" s="1"/>
  <c r="I488" i="3"/>
  <c r="L486" i="3"/>
  <c r="J486" i="3"/>
  <c r="K486" i="3" s="1"/>
  <c r="I486" i="3"/>
  <c r="L485" i="3"/>
  <c r="M485" i="3" s="1"/>
  <c r="J485" i="3"/>
  <c r="K485" i="3" s="1"/>
  <c r="I485" i="3"/>
  <c r="L484" i="3"/>
  <c r="M484" i="3" s="1"/>
  <c r="J484" i="3"/>
  <c r="I484" i="3"/>
  <c r="L483" i="3"/>
  <c r="M483" i="3" s="1"/>
  <c r="J483" i="3"/>
  <c r="K483" i="3" s="1"/>
  <c r="I483" i="3"/>
  <c r="L482" i="3"/>
  <c r="M482" i="3" s="1"/>
  <c r="J482" i="3"/>
  <c r="K482" i="3" s="1"/>
  <c r="I482" i="3"/>
  <c r="L481" i="3"/>
  <c r="M481" i="3" s="1"/>
  <c r="J481" i="3"/>
  <c r="I481" i="3"/>
  <c r="L478" i="3"/>
  <c r="M478" i="3" s="1"/>
  <c r="J478" i="3"/>
  <c r="I478" i="3"/>
  <c r="L477" i="3"/>
  <c r="M477" i="3" s="1"/>
  <c r="J477" i="3"/>
  <c r="I477" i="3"/>
  <c r="L476" i="3"/>
  <c r="J476" i="3"/>
  <c r="K476" i="3" s="1"/>
  <c r="I476" i="3"/>
  <c r="L475" i="3"/>
  <c r="M475" i="3" s="1"/>
  <c r="J475" i="3"/>
  <c r="I475" i="3"/>
  <c r="L474" i="3"/>
  <c r="M474" i="3" s="1"/>
  <c r="J474" i="3"/>
  <c r="I474" i="3"/>
  <c r="L473" i="3"/>
  <c r="M473" i="3" s="1"/>
  <c r="J473" i="3"/>
  <c r="K473" i="3" s="1"/>
  <c r="I473" i="3"/>
  <c r="L472" i="3"/>
  <c r="M472" i="3" s="1"/>
  <c r="J472" i="3"/>
  <c r="K472" i="3" s="1"/>
  <c r="I472" i="3"/>
  <c r="L471" i="3"/>
  <c r="M471" i="3" s="1"/>
  <c r="J471" i="3"/>
  <c r="I471" i="3"/>
  <c r="L470" i="3"/>
  <c r="M470" i="3" s="1"/>
  <c r="J470" i="3"/>
  <c r="K470" i="3" s="1"/>
  <c r="I470" i="3"/>
  <c r="L469" i="3"/>
  <c r="M469" i="3" s="1"/>
  <c r="J469" i="3"/>
  <c r="I469" i="3"/>
  <c r="L468" i="3"/>
  <c r="J468" i="3"/>
  <c r="K468" i="3" s="1"/>
  <c r="I468" i="3"/>
  <c r="L467" i="3"/>
  <c r="J467" i="3"/>
  <c r="K467" i="3" s="1"/>
  <c r="I467" i="3"/>
  <c r="L466" i="3"/>
  <c r="M466" i="3" s="1"/>
  <c r="J466" i="3"/>
  <c r="I466" i="3"/>
  <c r="L465" i="3"/>
  <c r="M465" i="3" s="1"/>
  <c r="J465" i="3"/>
  <c r="K465" i="3" s="1"/>
  <c r="I465" i="3"/>
  <c r="L463" i="3"/>
  <c r="J463" i="3"/>
  <c r="K463" i="3" s="1"/>
  <c r="I463" i="3"/>
  <c r="L462" i="3"/>
  <c r="M462" i="3" s="1"/>
  <c r="J462" i="3"/>
  <c r="K462" i="3" s="1"/>
  <c r="I462" i="3"/>
  <c r="L461" i="3"/>
  <c r="M461" i="3" s="1"/>
  <c r="J461" i="3"/>
  <c r="I461" i="3"/>
  <c r="L460" i="3"/>
  <c r="M460" i="3" s="1"/>
  <c r="J460" i="3"/>
  <c r="K460" i="3" s="1"/>
  <c r="I460" i="3"/>
  <c r="L459" i="3"/>
  <c r="M459" i="3" s="1"/>
  <c r="J459" i="3"/>
  <c r="I459" i="3"/>
  <c r="L458" i="3"/>
  <c r="M458" i="3" s="1"/>
  <c r="J458" i="3"/>
  <c r="I458" i="3"/>
  <c r="L457" i="3"/>
  <c r="M457" i="3" s="1"/>
  <c r="J457" i="3"/>
  <c r="I457" i="3"/>
  <c r="L456" i="3"/>
  <c r="M456" i="3" s="1"/>
  <c r="J456" i="3"/>
  <c r="I456" i="3"/>
  <c r="L455" i="3"/>
  <c r="J455" i="3"/>
  <c r="K455" i="3" s="1"/>
  <c r="I455" i="3"/>
  <c r="L454" i="3"/>
  <c r="M454" i="3" s="1"/>
  <c r="J454" i="3"/>
  <c r="K454" i="3" s="1"/>
  <c r="I454" i="3"/>
  <c r="L452" i="3"/>
  <c r="M452" i="3" s="1"/>
  <c r="J452" i="3"/>
  <c r="I452" i="3"/>
  <c r="L451" i="3"/>
  <c r="M451" i="3" s="1"/>
  <c r="J451" i="3"/>
  <c r="K451" i="3" s="1"/>
  <c r="I451" i="3"/>
  <c r="L450" i="3"/>
  <c r="M450" i="3" s="1"/>
  <c r="J450" i="3"/>
  <c r="I450" i="3"/>
  <c r="L449" i="3"/>
  <c r="M449" i="3" s="1"/>
  <c r="J449" i="3"/>
  <c r="K449" i="3" s="1"/>
  <c r="I449" i="3"/>
  <c r="L448" i="3"/>
  <c r="M448" i="3" s="1"/>
  <c r="J448" i="3"/>
  <c r="K448" i="3" s="1"/>
  <c r="I448" i="3"/>
  <c r="L447" i="3"/>
  <c r="M447" i="3" s="1"/>
  <c r="J447" i="3"/>
  <c r="K447" i="3" s="1"/>
  <c r="I447" i="3"/>
  <c r="L446" i="3"/>
  <c r="M446" i="3" s="1"/>
  <c r="J446" i="3"/>
  <c r="K446" i="3" s="1"/>
  <c r="I446" i="3"/>
  <c r="L445" i="3"/>
  <c r="M445" i="3" s="1"/>
  <c r="J445" i="3"/>
  <c r="I445" i="3"/>
  <c r="L444" i="3"/>
  <c r="M444" i="3" s="1"/>
  <c r="J444" i="3"/>
  <c r="K444" i="3" s="1"/>
  <c r="I444" i="3"/>
  <c r="L443" i="3"/>
  <c r="M443" i="3" s="1"/>
  <c r="J443" i="3"/>
  <c r="K443" i="3" s="1"/>
  <c r="I443" i="3"/>
  <c r="L442" i="3"/>
  <c r="M442" i="3" s="1"/>
  <c r="J442" i="3"/>
  <c r="I442" i="3"/>
  <c r="L441" i="3"/>
  <c r="M441" i="3" s="1"/>
  <c r="J441" i="3"/>
  <c r="K441" i="3" s="1"/>
  <c r="I441" i="3"/>
  <c r="L440" i="3"/>
  <c r="M440" i="3" s="1"/>
  <c r="J440" i="3"/>
  <c r="I440" i="3"/>
  <c r="L439" i="3"/>
  <c r="M439" i="3" s="1"/>
  <c r="J439" i="3"/>
  <c r="K439" i="3" s="1"/>
  <c r="I439" i="3"/>
  <c r="L438" i="3"/>
  <c r="M438" i="3" s="1"/>
  <c r="J438" i="3"/>
  <c r="I438" i="3"/>
  <c r="L437" i="3"/>
  <c r="M437" i="3" s="1"/>
  <c r="J437" i="3"/>
  <c r="I437" i="3"/>
  <c r="L436" i="3"/>
  <c r="M436" i="3" s="1"/>
  <c r="J436" i="3"/>
  <c r="I436" i="3"/>
  <c r="L435" i="3"/>
  <c r="J435" i="3"/>
  <c r="K435" i="3" s="1"/>
  <c r="I435" i="3"/>
  <c r="L434" i="3"/>
  <c r="M434" i="3" s="1"/>
  <c r="J434" i="3"/>
  <c r="K434" i="3" s="1"/>
  <c r="I434" i="3"/>
  <c r="L433" i="3"/>
  <c r="M433" i="3" s="1"/>
  <c r="J433" i="3"/>
  <c r="I433" i="3"/>
  <c r="L432" i="3"/>
  <c r="M432" i="3" s="1"/>
  <c r="J432" i="3"/>
  <c r="K432" i="3" s="1"/>
  <c r="I432" i="3"/>
  <c r="L431" i="3"/>
  <c r="J431" i="3"/>
  <c r="K431" i="3" s="1"/>
  <c r="I431" i="3"/>
  <c r="L430" i="3"/>
  <c r="J430" i="3"/>
  <c r="K430" i="3" s="1"/>
  <c r="I430" i="3"/>
  <c r="L428" i="3"/>
  <c r="M428" i="3" s="1"/>
  <c r="J428" i="3"/>
  <c r="I428" i="3"/>
  <c r="L427" i="3"/>
  <c r="M427" i="3" s="1"/>
  <c r="J427" i="3"/>
  <c r="K427" i="3" s="1"/>
  <c r="I427" i="3"/>
  <c r="L426" i="3"/>
  <c r="M426" i="3" s="1"/>
  <c r="J426" i="3"/>
  <c r="K426" i="3" s="1"/>
  <c r="I426" i="3"/>
  <c r="L425" i="3"/>
  <c r="M425" i="3" s="1"/>
  <c r="J425" i="3"/>
  <c r="I425" i="3"/>
  <c r="L424" i="3"/>
  <c r="M424" i="3" s="1"/>
  <c r="J424" i="3"/>
  <c r="I424" i="3"/>
  <c r="L423" i="3"/>
  <c r="M423" i="3" s="1"/>
  <c r="J423" i="3"/>
  <c r="K423" i="3" s="1"/>
  <c r="I423" i="3"/>
  <c r="L422" i="3"/>
  <c r="J422" i="3"/>
  <c r="K422" i="3" s="1"/>
  <c r="I422" i="3"/>
  <c r="L421" i="3"/>
  <c r="M421" i="3" s="1"/>
  <c r="J421" i="3"/>
  <c r="K421" i="3" s="1"/>
  <c r="I421" i="3"/>
  <c r="L420" i="3"/>
  <c r="M420" i="3" s="1"/>
  <c r="J420" i="3"/>
  <c r="K420" i="3" s="1"/>
  <c r="I420" i="3"/>
  <c r="L419" i="3"/>
  <c r="M419" i="3" s="1"/>
  <c r="J419" i="3"/>
  <c r="K419" i="3" s="1"/>
  <c r="I419" i="3"/>
  <c r="L418" i="3"/>
  <c r="M418" i="3" s="1"/>
  <c r="J418" i="3"/>
  <c r="K418" i="3" s="1"/>
  <c r="I418" i="3"/>
  <c r="L417" i="3"/>
  <c r="M417" i="3" s="1"/>
  <c r="J417" i="3"/>
  <c r="I417" i="3"/>
  <c r="L416" i="3"/>
  <c r="M416" i="3" s="1"/>
  <c r="J416" i="3"/>
  <c r="I416" i="3"/>
  <c r="L415" i="3"/>
  <c r="M415" i="3" s="1"/>
  <c r="J415" i="3"/>
  <c r="K415" i="3" s="1"/>
  <c r="I415" i="3"/>
  <c r="L414" i="3"/>
  <c r="M414" i="3" s="1"/>
  <c r="J414" i="3"/>
  <c r="I414" i="3"/>
  <c r="L413" i="3"/>
  <c r="J413" i="3"/>
  <c r="K413" i="3" s="1"/>
  <c r="I413" i="3"/>
  <c r="L412" i="3"/>
  <c r="M412" i="3" s="1"/>
  <c r="J412" i="3"/>
  <c r="K412" i="3" s="1"/>
  <c r="I412" i="3"/>
  <c r="L410" i="3"/>
  <c r="M410" i="3" s="1"/>
  <c r="J410" i="3"/>
  <c r="K410" i="3" s="1"/>
  <c r="I410" i="3"/>
  <c r="L409" i="3"/>
  <c r="J409" i="3"/>
  <c r="K409" i="3" s="1"/>
  <c r="I409" i="3"/>
  <c r="L408" i="3"/>
  <c r="M408" i="3" s="1"/>
  <c r="J408" i="3"/>
  <c r="K408" i="3" s="1"/>
  <c r="I408" i="3"/>
  <c r="L407" i="3"/>
  <c r="M407" i="3" s="1"/>
  <c r="J407" i="3"/>
  <c r="K407" i="3" s="1"/>
  <c r="I407" i="3"/>
  <c r="L406" i="3"/>
  <c r="M406" i="3" s="1"/>
  <c r="J406" i="3"/>
  <c r="K406" i="3" s="1"/>
  <c r="I406" i="3"/>
  <c r="L405" i="3"/>
  <c r="M405" i="3" s="1"/>
  <c r="J405" i="3"/>
  <c r="I405" i="3"/>
  <c r="L404" i="3"/>
  <c r="M404" i="3" s="1"/>
  <c r="J404" i="3"/>
  <c r="I404" i="3"/>
  <c r="L403" i="3"/>
  <c r="M403" i="3" s="1"/>
  <c r="J403" i="3"/>
  <c r="I403" i="3"/>
  <c r="L402" i="3"/>
  <c r="M402" i="3" s="1"/>
  <c r="J402" i="3"/>
  <c r="K402" i="3" s="1"/>
  <c r="I402" i="3"/>
  <c r="L401" i="3"/>
  <c r="M401" i="3" s="1"/>
  <c r="J401" i="3"/>
  <c r="K401" i="3" s="1"/>
  <c r="I401" i="3"/>
  <c r="L400" i="3"/>
  <c r="M400" i="3" s="1"/>
  <c r="J400" i="3"/>
  <c r="I400" i="3"/>
  <c r="L399" i="3"/>
  <c r="M399" i="3" s="1"/>
  <c r="J399" i="3"/>
  <c r="K399" i="3" s="1"/>
  <c r="I399" i="3"/>
  <c r="L398" i="3"/>
  <c r="M398" i="3" s="1"/>
  <c r="J398" i="3"/>
  <c r="I398" i="3"/>
  <c r="L397" i="3"/>
  <c r="M397" i="3" s="1"/>
  <c r="J397" i="3"/>
  <c r="K397" i="3" s="1"/>
  <c r="I397" i="3"/>
  <c r="L396" i="3"/>
  <c r="M396" i="3" s="1"/>
  <c r="J396" i="3"/>
  <c r="I396" i="3"/>
  <c r="L395" i="3"/>
  <c r="M395" i="3" s="1"/>
  <c r="J395" i="3"/>
  <c r="I395" i="3"/>
  <c r="L394" i="3"/>
  <c r="M394" i="3" s="1"/>
  <c r="J394" i="3"/>
  <c r="K394" i="3" s="1"/>
  <c r="I394" i="3"/>
  <c r="L393" i="3"/>
  <c r="M393" i="3" s="1"/>
  <c r="J393" i="3"/>
  <c r="K393" i="3" s="1"/>
  <c r="I393" i="3"/>
  <c r="L392" i="3"/>
  <c r="M392" i="3" s="1"/>
  <c r="J392" i="3"/>
  <c r="I392" i="3"/>
  <c r="L391" i="3"/>
  <c r="M391" i="3" s="1"/>
  <c r="J391" i="3"/>
  <c r="K391" i="3" s="1"/>
  <c r="I391" i="3"/>
  <c r="L390" i="3"/>
  <c r="M390" i="3" s="1"/>
  <c r="J390" i="3"/>
  <c r="K390" i="3" s="1"/>
  <c r="I390" i="3"/>
  <c r="L389" i="3"/>
  <c r="M389" i="3" s="1"/>
  <c r="J389" i="3"/>
  <c r="I389" i="3"/>
  <c r="L388" i="3"/>
  <c r="M388" i="3" s="1"/>
  <c r="J388" i="3"/>
  <c r="I388" i="3"/>
  <c r="L387" i="3"/>
  <c r="M387" i="3" s="1"/>
  <c r="J387" i="3"/>
  <c r="I387" i="3"/>
  <c r="L386" i="3"/>
  <c r="M386" i="3" s="1"/>
  <c r="J386" i="3"/>
  <c r="K386" i="3" s="1"/>
  <c r="I386" i="3"/>
  <c r="L385" i="3"/>
  <c r="M385" i="3" s="1"/>
  <c r="J385" i="3"/>
  <c r="K385" i="3" s="1"/>
  <c r="I385" i="3"/>
  <c r="L384" i="3"/>
  <c r="M384" i="3" s="1"/>
  <c r="J384" i="3"/>
  <c r="K384" i="3" s="1"/>
  <c r="I384" i="3"/>
  <c r="L383" i="3"/>
  <c r="M383" i="3" s="1"/>
  <c r="J383" i="3"/>
  <c r="I383" i="3"/>
  <c r="L382" i="3"/>
  <c r="M382" i="3" s="1"/>
  <c r="J382" i="3"/>
  <c r="K382" i="3" s="1"/>
  <c r="I382" i="3"/>
  <c r="L381" i="3"/>
  <c r="M381" i="3" s="1"/>
  <c r="J381" i="3"/>
  <c r="K381" i="3" s="1"/>
  <c r="I381" i="3"/>
  <c r="L380" i="3"/>
  <c r="M380" i="3" s="1"/>
  <c r="J380" i="3"/>
  <c r="I380" i="3"/>
  <c r="L379" i="3"/>
  <c r="M379" i="3" s="1"/>
  <c r="J379" i="3"/>
  <c r="I379" i="3"/>
  <c r="L377" i="3"/>
  <c r="M377" i="3" s="1"/>
  <c r="J377" i="3"/>
  <c r="K377" i="3" s="1"/>
  <c r="I377" i="3"/>
  <c r="L376" i="3"/>
  <c r="M376" i="3" s="1"/>
  <c r="J376" i="3"/>
  <c r="I376" i="3"/>
  <c r="L375" i="3"/>
  <c r="M375" i="3" s="1"/>
  <c r="J375" i="3"/>
  <c r="I375" i="3"/>
  <c r="L374" i="3"/>
  <c r="M374" i="3" s="1"/>
  <c r="J374" i="3"/>
  <c r="I374" i="3"/>
  <c r="L373" i="3"/>
  <c r="M373" i="3" s="1"/>
  <c r="J373" i="3"/>
  <c r="K373" i="3" s="1"/>
  <c r="I373" i="3"/>
  <c r="L372" i="3"/>
  <c r="J372" i="3"/>
  <c r="K372" i="3" s="1"/>
  <c r="I372" i="3"/>
  <c r="L371" i="3"/>
  <c r="M371" i="3" s="1"/>
  <c r="J371" i="3"/>
  <c r="I371" i="3"/>
  <c r="L370" i="3"/>
  <c r="M370" i="3" s="1"/>
  <c r="J370" i="3"/>
  <c r="I370" i="3"/>
  <c r="L369" i="3"/>
  <c r="M369" i="3" s="1"/>
  <c r="J369" i="3"/>
  <c r="K369" i="3" s="1"/>
  <c r="I369" i="3"/>
  <c r="L368" i="3"/>
  <c r="M368" i="3" s="1"/>
  <c r="J368" i="3"/>
  <c r="I368" i="3"/>
  <c r="L367" i="3"/>
  <c r="M367" i="3" s="1"/>
  <c r="J367" i="3"/>
  <c r="I367" i="3"/>
  <c r="L366" i="3"/>
  <c r="M366" i="3" s="1"/>
  <c r="J366" i="3"/>
  <c r="I366" i="3"/>
  <c r="L365" i="3"/>
  <c r="M365" i="3" s="1"/>
  <c r="J365" i="3"/>
  <c r="K365" i="3" s="1"/>
  <c r="I365" i="3"/>
  <c r="L364" i="3"/>
  <c r="M364" i="3" s="1"/>
  <c r="J364" i="3"/>
  <c r="K364" i="3" s="1"/>
  <c r="I364" i="3"/>
  <c r="L363" i="3"/>
  <c r="M363" i="3" s="1"/>
  <c r="J363" i="3"/>
  <c r="K363" i="3" s="1"/>
  <c r="I363" i="3"/>
  <c r="L362" i="3"/>
  <c r="M362" i="3" s="1"/>
  <c r="J362" i="3"/>
  <c r="I362" i="3"/>
  <c r="L361" i="3"/>
  <c r="J361" i="3"/>
  <c r="K361" i="3" s="1"/>
  <c r="I361" i="3"/>
  <c r="L360" i="3"/>
  <c r="M360" i="3" s="1"/>
  <c r="J360" i="3"/>
  <c r="I360" i="3"/>
  <c r="L359" i="3"/>
  <c r="M359" i="3" s="1"/>
  <c r="J359" i="3"/>
  <c r="I359" i="3"/>
  <c r="L358" i="3"/>
  <c r="M358" i="3" s="1"/>
  <c r="J358" i="3"/>
  <c r="I358" i="3"/>
  <c r="L357" i="3"/>
  <c r="M357" i="3" s="1"/>
  <c r="J357" i="3"/>
  <c r="K357" i="3" s="1"/>
  <c r="I357" i="3"/>
  <c r="L356" i="3"/>
  <c r="M356" i="3" s="1"/>
  <c r="J356" i="3"/>
  <c r="K356" i="3" s="1"/>
  <c r="I356" i="3"/>
  <c r="L355" i="3"/>
  <c r="M355" i="3" s="1"/>
  <c r="J355" i="3"/>
  <c r="K355" i="3" s="1"/>
  <c r="I355" i="3"/>
  <c r="L354" i="3"/>
  <c r="M354" i="3" s="1"/>
  <c r="J354" i="3"/>
  <c r="I354" i="3"/>
  <c r="L353" i="3"/>
  <c r="J353" i="3"/>
  <c r="K353" i="3" s="1"/>
  <c r="I353" i="3"/>
  <c r="L352" i="3"/>
  <c r="M352" i="3" s="1"/>
  <c r="J352" i="3"/>
  <c r="I352" i="3"/>
  <c r="L351" i="3"/>
  <c r="M351" i="3" s="1"/>
  <c r="J351" i="3"/>
  <c r="I351" i="3"/>
  <c r="L350" i="3"/>
  <c r="M350" i="3" s="1"/>
  <c r="J350" i="3"/>
  <c r="I350" i="3"/>
  <c r="L349" i="3"/>
  <c r="M349" i="3" s="1"/>
  <c r="J349" i="3"/>
  <c r="K349" i="3" s="1"/>
  <c r="I349" i="3"/>
  <c r="L348" i="3"/>
  <c r="M348" i="3" s="1"/>
  <c r="J348" i="3"/>
  <c r="I348" i="3"/>
  <c r="L347" i="3"/>
  <c r="M347" i="3" s="1"/>
  <c r="J347" i="3"/>
  <c r="K347" i="3" s="1"/>
  <c r="I347" i="3"/>
  <c r="L346" i="3"/>
  <c r="M346" i="3" s="1"/>
  <c r="J346" i="3"/>
  <c r="I346" i="3"/>
  <c r="L345" i="3"/>
  <c r="J345" i="3"/>
  <c r="K345" i="3" s="1"/>
  <c r="I345" i="3"/>
  <c r="L344" i="3"/>
  <c r="M344" i="3" s="1"/>
  <c r="J344" i="3"/>
  <c r="I344" i="3"/>
  <c r="L343" i="3"/>
  <c r="M343" i="3" s="1"/>
  <c r="J343" i="3"/>
  <c r="I343" i="3"/>
  <c r="L342" i="3"/>
  <c r="M342" i="3" s="1"/>
  <c r="J342" i="3"/>
  <c r="I342" i="3"/>
  <c r="L341" i="3"/>
  <c r="M341" i="3" s="1"/>
  <c r="J341" i="3"/>
  <c r="K341" i="3" s="1"/>
  <c r="I341" i="3"/>
  <c r="L340" i="3"/>
  <c r="J340" i="3"/>
  <c r="K340" i="3" s="1"/>
  <c r="I340" i="3"/>
  <c r="L339" i="3"/>
  <c r="M339" i="3" s="1"/>
  <c r="J339" i="3"/>
  <c r="K339" i="3" s="1"/>
  <c r="I339" i="3"/>
  <c r="L338" i="3"/>
  <c r="J338" i="3"/>
  <c r="K338" i="3" s="1"/>
  <c r="I338" i="3"/>
  <c r="L337" i="3"/>
  <c r="M337" i="3" s="1"/>
  <c r="J337" i="3"/>
  <c r="K337" i="3" s="1"/>
  <c r="I337" i="3"/>
  <c r="L336" i="3"/>
  <c r="M336" i="3" s="1"/>
  <c r="J336" i="3"/>
  <c r="K336" i="3" s="1"/>
  <c r="I336" i="3"/>
  <c r="L335" i="3"/>
  <c r="M335" i="3" s="1"/>
  <c r="J335" i="3"/>
  <c r="I335" i="3"/>
  <c r="L334" i="3"/>
  <c r="M334" i="3" s="1"/>
  <c r="J334" i="3"/>
  <c r="I334" i="3"/>
  <c r="L333" i="3"/>
  <c r="M333" i="3" s="1"/>
  <c r="J333" i="3"/>
  <c r="K333" i="3" s="1"/>
  <c r="I333" i="3"/>
  <c r="L332" i="3"/>
  <c r="M332" i="3" s="1"/>
  <c r="J332" i="3"/>
  <c r="K332" i="3" s="1"/>
  <c r="I332" i="3"/>
  <c r="L331" i="3"/>
  <c r="M331" i="3" s="1"/>
  <c r="J331" i="3"/>
  <c r="K331" i="3" s="1"/>
  <c r="I331" i="3"/>
  <c r="L330" i="3"/>
  <c r="M330" i="3" s="1"/>
  <c r="J330" i="3"/>
  <c r="K330" i="3" s="1"/>
  <c r="I330" i="3"/>
  <c r="L329" i="3"/>
  <c r="J329" i="3"/>
  <c r="K329" i="3" s="1"/>
  <c r="I329" i="3"/>
  <c r="L328" i="3"/>
  <c r="M328" i="3" s="1"/>
  <c r="J328" i="3"/>
  <c r="I328" i="3"/>
  <c r="L327" i="3"/>
  <c r="M327" i="3" s="1"/>
  <c r="J327" i="3"/>
  <c r="I327" i="3"/>
  <c r="L326" i="3"/>
  <c r="M326" i="3" s="1"/>
  <c r="J326" i="3"/>
  <c r="I326" i="3"/>
  <c r="L325" i="3"/>
  <c r="M325" i="3" s="1"/>
  <c r="J325" i="3"/>
  <c r="K325" i="3" s="1"/>
  <c r="I325" i="3"/>
  <c r="L324" i="3"/>
  <c r="M324" i="3" s="1"/>
  <c r="J324" i="3"/>
  <c r="I324" i="3"/>
  <c r="L323" i="3"/>
  <c r="J323" i="3"/>
  <c r="K323" i="3" s="1"/>
  <c r="I323" i="3"/>
  <c r="L322" i="3"/>
  <c r="M322" i="3" s="1"/>
  <c r="J322" i="3"/>
  <c r="I322" i="3"/>
  <c r="L320" i="3"/>
  <c r="M320" i="3" s="1"/>
  <c r="J320" i="3"/>
  <c r="K320" i="3" s="1"/>
  <c r="I320" i="3"/>
  <c r="L319" i="3"/>
  <c r="M319" i="3" s="1"/>
  <c r="J319" i="3"/>
  <c r="I319" i="3"/>
  <c r="L318" i="3"/>
  <c r="M318" i="3" s="1"/>
  <c r="J318" i="3"/>
  <c r="K318" i="3" s="1"/>
  <c r="I318" i="3"/>
  <c r="L317" i="3"/>
  <c r="M317" i="3" s="1"/>
  <c r="J317" i="3"/>
  <c r="K317" i="3" s="1"/>
  <c r="I317" i="3"/>
  <c r="L316" i="3"/>
  <c r="J316" i="3"/>
  <c r="K316" i="3" s="1"/>
  <c r="I316" i="3"/>
  <c r="L315" i="3"/>
  <c r="M315" i="3" s="1"/>
  <c r="J315" i="3"/>
  <c r="I315" i="3"/>
  <c r="L314" i="3"/>
  <c r="M314" i="3" s="1"/>
  <c r="J314" i="3"/>
  <c r="I314" i="3"/>
  <c r="L313" i="3"/>
  <c r="M313" i="3" s="1"/>
  <c r="J313" i="3"/>
  <c r="I313" i="3"/>
  <c r="L312" i="3"/>
  <c r="M312" i="3" s="1"/>
  <c r="J312" i="3"/>
  <c r="K312" i="3" s="1"/>
  <c r="I312" i="3"/>
  <c r="L311" i="3"/>
  <c r="M311" i="3" s="1"/>
  <c r="J311" i="3"/>
  <c r="K311" i="3" s="1"/>
  <c r="I311" i="3"/>
  <c r="L310" i="3"/>
  <c r="M310" i="3" s="1"/>
  <c r="J310" i="3"/>
  <c r="K310" i="3" s="1"/>
  <c r="I310" i="3"/>
  <c r="L309" i="3"/>
  <c r="J309" i="3"/>
  <c r="K309" i="3" s="1"/>
  <c r="I309" i="3"/>
  <c r="L308" i="3"/>
  <c r="J308" i="3"/>
  <c r="K308" i="3" s="1"/>
  <c r="I308" i="3"/>
  <c r="L307" i="3"/>
  <c r="M307" i="3" s="1"/>
  <c r="J307" i="3"/>
  <c r="K307" i="3" s="1"/>
  <c r="I307" i="3"/>
  <c r="L306" i="3"/>
  <c r="M306" i="3" s="1"/>
  <c r="J306" i="3"/>
  <c r="I306" i="3"/>
  <c r="L305" i="3"/>
  <c r="M305" i="3" s="1"/>
  <c r="J305" i="3"/>
  <c r="I305" i="3"/>
  <c r="L304" i="3"/>
  <c r="M304" i="3" s="1"/>
  <c r="J304" i="3"/>
  <c r="K304" i="3" s="1"/>
  <c r="I304" i="3"/>
  <c r="L303" i="3"/>
  <c r="M303" i="3" s="1"/>
  <c r="J303" i="3"/>
  <c r="K303" i="3" s="1"/>
  <c r="I303" i="3"/>
  <c r="L302" i="3"/>
  <c r="M302" i="3" s="1"/>
  <c r="J302" i="3"/>
  <c r="K302" i="3" s="1"/>
  <c r="I302" i="3"/>
  <c r="L301" i="3"/>
  <c r="M301" i="3" s="1"/>
  <c r="J301" i="3"/>
  <c r="K301" i="3" s="1"/>
  <c r="I301" i="3"/>
  <c r="L300" i="3"/>
  <c r="J300" i="3"/>
  <c r="K300" i="3" s="1"/>
  <c r="I300" i="3"/>
  <c r="L299" i="3"/>
  <c r="M299" i="3" s="1"/>
  <c r="J299" i="3"/>
  <c r="K299" i="3" s="1"/>
  <c r="I299" i="3"/>
  <c r="L298" i="3"/>
  <c r="M298" i="3" s="1"/>
  <c r="J298" i="3"/>
  <c r="I298" i="3"/>
  <c r="L297" i="3"/>
  <c r="M297" i="3" s="1"/>
  <c r="J297" i="3"/>
  <c r="I297" i="3"/>
  <c r="L296" i="3"/>
  <c r="M296" i="3" s="1"/>
  <c r="J296" i="3"/>
  <c r="I296" i="3"/>
  <c r="L295" i="3"/>
  <c r="M295" i="3" s="1"/>
  <c r="J295" i="3"/>
  <c r="I295" i="3"/>
  <c r="L294" i="3"/>
  <c r="M294" i="3" s="1"/>
  <c r="J294" i="3"/>
  <c r="I294" i="3"/>
  <c r="L293" i="3"/>
  <c r="J293" i="3"/>
  <c r="K293" i="3" s="1"/>
  <c r="I293" i="3"/>
  <c r="L292" i="3"/>
  <c r="M292" i="3" s="1"/>
  <c r="J292" i="3"/>
  <c r="K292" i="3" s="1"/>
  <c r="I292" i="3"/>
  <c r="L291" i="3"/>
  <c r="M291" i="3" s="1"/>
  <c r="J291" i="3"/>
  <c r="K291" i="3" s="1"/>
  <c r="I291" i="3"/>
  <c r="L290" i="3"/>
  <c r="M290" i="3" s="1"/>
  <c r="J290" i="3"/>
  <c r="I290" i="3"/>
  <c r="L289" i="3"/>
  <c r="M289" i="3" s="1"/>
  <c r="J289" i="3"/>
  <c r="K289" i="3" s="1"/>
  <c r="I289" i="3"/>
  <c r="L288" i="3"/>
  <c r="M288" i="3" s="1"/>
  <c r="J288" i="3"/>
  <c r="I288" i="3"/>
  <c r="L287" i="3"/>
  <c r="J287" i="3"/>
  <c r="K287" i="3" s="1"/>
  <c r="I287" i="3"/>
  <c r="L286" i="3"/>
  <c r="M286" i="3" s="1"/>
  <c r="J286" i="3"/>
  <c r="K286" i="3" s="1"/>
  <c r="I286" i="3"/>
  <c r="L285" i="3"/>
  <c r="M285" i="3" s="1"/>
  <c r="J285" i="3"/>
  <c r="K285" i="3" s="1"/>
  <c r="I285" i="3"/>
  <c r="L284" i="3"/>
  <c r="M284" i="3" s="1"/>
  <c r="J284" i="3"/>
  <c r="K284" i="3" s="1"/>
  <c r="I284" i="3"/>
  <c r="L283" i="3"/>
  <c r="M283" i="3" s="1"/>
  <c r="J283" i="3"/>
  <c r="I283" i="3"/>
  <c r="L282" i="3"/>
  <c r="M282" i="3" s="1"/>
  <c r="J282" i="3"/>
  <c r="I282" i="3"/>
  <c r="L281" i="3"/>
  <c r="M281" i="3" s="1"/>
  <c r="J281" i="3"/>
  <c r="I281" i="3"/>
  <c r="L280" i="3"/>
  <c r="M280" i="3" s="1"/>
  <c r="J280" i="3"/>
  <c r="I280" i="3"/>
  <c r="L279" i="3"/>
  <c r="J279" i="3"/>
  <c r="K279" i="3" s="1"/>
  <c r="I279" i="3"/>
  <c r="L278" i="3"/>
  <c r="M278" i="3" s="1"/>
  <c r="J278" i="3"/>
  <c r="I278" i="3"/>
  <c r="L277" i="3"/>
  <c r="M277" i="3" s="1"/>
  <c r="J277" i="3"/>
  <c r="K277" i="3" s="1"/>
  <c r="I277" i="3"/>
  <c r="L276" i="3"/>
  <c r="M276" i="3" s="1"/>
  <c r="J276" i="3"/>
  <c r="I276" i="3"/>
  <c r="L275" i="3"/>
  <c r="M275" i="3" s="1"/>
  <c r="J275" i="3"/>
  <c r="K275" i="3" s="1"/>
  <c r="I275" i="3"/>
  <c r="L274" i="3"/>
  <c r="M274" i="3" s="1"/>
  <c r="J274" i="3"/>
  <c r="I274" i="3"/>
  <c r="L273" i="3"/>
  <c r="M273" i="3" s="1"/>
  <c r="J273" i="3"/>
  <c r="I273" i="3"/>
  <c r="L272" i="3"/>
  <c r="M272" i="3" s="1"/>
  <c r="J272" i="3"/>
  <c r="I272" i="3"/>
  <c r="L271" i="3"/>
  <c r="J271" i="3"/>
  <c r="K271" i="3" s="1"/>
  <c r="I271" i="3"/>
  <c r="L270" i="3"/>
  <c r="M270" i="3" s="1"/>
  <c r="J270" i="3"/>
  <c r="K270" i="3" s="1"/>
  <c r="I270" i="3"/>
  <c r="L269" i="3"/>
  <c r="M269" i="3" s="1"/>
  <c r="J269" i="3"/>
  <c r="K269" i="3" s="1"/>
  <c r="I269" i="3"/>
  <c r="L268" i="3"/>
  <c r="M268" i="3" s="1"/>
  <c r="J268" i="3"/>
  <c r="K268" i="3" s="1"/>
  <c r="I268" i="3"/>
  <c r="L267" i="3"/>
  <c r="M267" i="3" s="1"/>
  <c r="J267" i="3"/>
  <c r="I267" i="3"/>
  <c r="L266" i="3"/>
  <c r="M266" i="3" s="1"/>
  <c r="J266" i="3"/>
  <c r="I266" i="3"/>
  <c r="L265" i="3"/>
  <c r="M265" i="3" s="1"/>
  <c r="J265" i="3"/>
  <c r="I265" i="3"/>
  <c r="L264" i="3"/>
  <c r="M264" i="3" s="1"/>
  <c r="J264" i="3"/>
  <c r="I264" i="3"/>
  <c r="L263" i="3"/>
  <c r="J263" i="3"/>
  <c r="K263" i="3" s="1"/>
  <c r="I263" i="3"/>
  <c r="L262" i="3"/>
  <c r="M262" i="3" s="1"/>
  <c r="J262" i="3"/>
  <c r="I262" i="3"/>
  <c r="L261" i="3"/>
  <c r="M261" i="3" s="1"/>
  <c r="J261" i="3"/>
  <c r="K261" i="3" s="1"/>
  <c r="I261" i="3"/>
  <c r="L260" i="3"/>
  <c r="M260" i="3" s="1"/>
  <c r="J260" i="3"/>
  <c r="K260" i="3" s="1"/>
  <c r="I260" i="3"/>
  <c r="L259" i="3"/>
  <c r="M259" i="3" s="1"/>
  <c r="J259" i="3"/>
  <c r="I259" i="3"/>
  <c r="L258" i="3"/>
  <c r="M258" i="3" s="1"/>
  <c r="J258" i="3"/>
  <c r="I258" i="3"/>
  <c r="L257" i="3"/>
  <c r="M257" i="3" s="1"/>
  <c r="J257" i="3"/>
  <c r="K257" i="3" s="1"/>
  <c r="I257" i="3"/>
  <c r="L256" i="3"/>
  <c r="M256" i="3" s="1"/>
  <c r="J256" i="3"/>
  <c r="I256" i="3"/>
  <c r="L255" i="3"/>
  <c r="J255" i="3"/>
  <c r="K255" i="3" s="1"/>
  <c r="I255" i="3"/>
  <c r="L254" i="3"/>
  <c r="M254" i="3" s="1"/>
  <c r="J254" i="3"/>
  <c r="I254" i="3"/>
  <c r="L253" i="3"/>
  <c r="M253" i="3" s="1"/>
  <c r="J253" i="3"/>
  <c r="K253" i="3" s="1"/>
  <c r="I253" i="3"/>
  <c r="L252" i="3"/>
  <c r="M252" i="3" s="1"/>
  <c r="J252" i="3"/>
  <c r="I252" i="3"/>
  <c r="L251" i="3"/>
  <c r="M251" i="3" s="1"/>
  <c r="J251" i="3"/>
  <c r="I251" i="3"/>
  <c r="L250" i="3"/>
  <c r="M250" i="3" s="1"/>
  <c r="J250" i="3"/>
  <c r="I250" i="3"/>
  <c r="L249" i="3"/>
  <c r="M249" i="3" s="1"/>
  <c r="J249" i="3"/>
  <c r="I249" i="3"/>
  <c r="L248" i="3"/>
  <c r="M248" i="3" s="1"/>
  <c r="J248" i="3"/>
  <c r="I248" i="3"/>
  <c r="L247" i="3"/>
  <c r="J247" i="3"/>
  <c r="K247" i="3" s="1"/>
  <c r="I247" i="3"/>
  <c r="L245" i="3"/>
  <c r="M245" i="3" s="1"/>
  <c r="J245" i="3"/>
  <c r="I245" i="3"/>
  <c r="L244" i="3"/>
  <c r="M244" i="3" s="1"/>
  <c r="J244" i="3"/>
  <c r="I244" i="3"/>
  <c r="L243" i="3"/>
  <c r="M243" i="3" s="1"/>
  <c r="J243" i="3"/>
  <c r="I243" i="3"/>
  <c r="L242" i="3"/>
  <c r="M242" i="3" s="1"/>
  <c r="J242" i="3"/>
  <c r="I242" i="3"/>
  <c r="L241" i="3"/>
  <c r="M241" i="3" s="1"/>
  <c r="J241" i="3"/>
  <c r="K241" i="3" s="1"/>
  <c r="I241" i="3"/>
  <c r="L240" i="3"/>
  <c r="M240" i="3" s="1"/>
  <c r="J240" i="3"/>
  <c r="K240" i="3" s="1"/>
  <c r="I240" i="3"/>
  <c r="L239" i="3"/>
  <c r="M239" i="3" s="1"/>
  <c r="J239" i="3"/>
  <c r="K239" i="3" s="1"/>
  <c r="I239" i="3"/>
  <c r="L238" i="3"/>
  <c r="M238" i="3" s="1"/>
  <c r="J238" i="3"/>
  <c r="K238" i="3" s="1"/>
  <c r="I238" i="3"/>
  <c r="L237" i="3"/>
  <c r="M237" i="3" s="1"/>
  <c r="J237" i="3"/>
  <c r="I237" i="3"/>
  <c r="L236" i="3"/>
  <c r="M236" i="3" s="1"/>
  <c r="J236" i="3"/>
  <c r="K236" i="3" s="1"/>
  <c r="I236" i="3"/>
  <c r="L235" i="3"/>
  <c r="M235" i="3" s="1"/>
  <c r="J235" i="3"/>
  <c r="I235" i="3"/>
  <c r="L234" i="3"/>
  <c r="M234" i="3" s="1"/>
  <c r="J234" i="3"/>
  <c r="I234" i="3"/>
  <c r="L233" i="3"/>
  <c r="M233" i="3" s="1"/>
  <c r="J233" i="3"/>
  <c r="K233" i="3" s="1"/>
  <c r="I233" i="3"/>
  <c r="L232" i="3"/>
  <c r="M232" i="3" s="1"/>
  <c r="J232" i="3"/>
  <c r="K232" i="3" s="1"/>
  <c r="I232" i="3"/>
  <c r="L231" i="3"/>
  <c r="M231" i="3" s="1"/>
  <c r="J231" i="3"/>
  <c r="I231" i="3"/>
  <c r="L230" i="3"/>
  <c r="M230" i="3" s="1"/>
  <c r="J230" i="3"/>
  <c r="I230" i="3"/>
  <c r="L229" i="3"/>
  <c r="M229" i="3" s="1"/>
  <c r="J229" i="3"/>
  <c r="I229" i="3"/>
  <c r="L228" i="3"/>
  <c r="M228" i="3" s="1"/>
  <c r="J228" i="3"/>
  <c r="K228" i="3" s="1"/>
  <c r="I228" i="3"/>
  <c r="L227" i="3"/>
  <c r="M227" i="3" s="1"/>
  <c r="J227" i="3"/>
  <c r="I227" i="3"/>
  <c r="L226" i="3"/>
  <c r="M226" i="3" s="1"/>
  <c r="J226" i="3"/>
  <c r="I226" i="3"/>
  <c r="L225" i="3"/>
  <c r="M225" i="3" s="1"/>
  <c r="J225" i="3"/>
  <c r="I225" i="3"/>
  <c r="L224" i="3"/>
  <c r="M224" i="3" s="1"/>
  <c r="J224" i="3"/>
  <c r="I224" i="3"/>
  <c r="L223" i="3"/>
  <c r="M223" i="3" s="1"/>
  <c r="J223" i="3"/>
  <c r="K223" i="3" s="1"/>
  <c r="I223" i="3"/>
  <c r="L222" i="3"/>
  <c r="M222" i="3" s="1"/>
  <c r="J222" i="3"/>
  <c r="I222" i="3"/>
  <c r="L221" i="3"/>
  <c r="M221" i="3" s="1"/>
  <c r="J221" i="3"/>
  <c r="I221" i="3"/>
  <c r="L220" i="3"/>
  <c r="M220" i="3" s="1"/>
  <c r="J220" i="3"/>
  <c r="I220" i="3"/>
  <c r="L219" i="3"/>
  <c r="M219" i="3" s="1"/>
  <c r="J219" i="3"/>
  <c r="I219" i="3"/>
  <c r="L218" i="3"/>
  <c r="M218" i="3" s="1"/>
  <c r="J218" i="3"/>
  <c r="I218" i="3"/>
  <c r="L217" i="3"/>
  <c r="M217" i="3" s="1"/>
  <c r="J217" i="3"/>
  <c r="K217" i="3" s="1"/>
  <c r="I217" i="3"/>
  <c r="L216" i="3"/>
  <c r="M216" i="3" s="1"/>
  <c r="J216" i="3"/>
  <c r="I216" i="3"/>
  <c r="L215" i="3"/>
  <c r="M215" i="3" s="1"/>
  <c r="J215" i="3"/>
  <c r="I215" i="3"/>
  <c r="L214" i="3"/>
  <c r="M214" i="3" s="1"/>
  <c r="J214" i="3"/>
  <c r="I214" i="3"/>
  <c r="L213" i="3"/>
  <c r="M213" i="3" s="1"/>
  <c r="J213" i="3"/>
  <c r="I213" i="3"/>
  <c r="L212" i="3"/>
  <c r="M212" i="3" s="1"/>
  <c r="J212" i="3"/>
  <c r="K212" i="3" s="1"/>
  <c r="I212" i="3"/>
  <c r="L211" i="3"/>
  <c r="M211" i="3" s="1"/>
  <c r="J211" i="3"/>
  <c r="I211" i="3"/>
  <c r="L210" i="3"/>
  <c r="M210" i="3" s="1"/>
  <c r="J210" i="3"/>
  <c r="I210" i="3"/>
  <c r="L209" i="3"/>
  <c r="M209" i="3" s="1"/>
  <c r="J209" i="3"/>
  <c r="I209" i="3"/>
  <c r="L208" i="3"/>
  <c r="M208" i="3" s="1"/>
  <c r="J208" i="3"/>
  <c r="I208" i="3"/>
  <c r="L207" i="3"/>
  <c r="M207" i="3" s="1"/>
  <c r="J207" i="3"/>
  <c r="I207" i="3"/>
  <c r="L206" i="3"/>
  <c r="M206" i="3" s="1"/>
  <c r="J206" i="3"/>
  <c r="I206" i="3"/>
  <c r="L205" i="3"/>
  <c r="M205" i="3" s="1"/>
  <c r="J205" i="3"/>
  <c r="I205" i="3"/>
  <c r="L204" i="3"/>
  <c r="M204" i="3" s="1"/>
  <c r="J204" i="3"/>
  <c r="K204" i="3" s="1"/>
  <c r="I204" i="3"/>
  <c r="L203" i="3"/>
  <c r="M203" i="3" s="1"/>
  <c r="J203" i="3"/>
  <c r="I203" i="3"/>
  <c r="L202" i="3"/>
  <c r="M202" i="3" s="1"/>
  <c r="J202" i="3"/>
  <c r="I202" i="3"/>
  <c r="L201" i="3"/>
  <c r="M201" i="3" s="1"/>
  <c r="J201" i="3"/>
  <c r="I201" i="3"/>
  <c r="L199" i="3"/>
  <c r="M199" i="3" s="1"/>
  <c r="J199" i="3"/>
  <c r="I199" i="3"/>
  <c r="L198" i="3"/>
  <c r="M198" i="3" s="1"/>
  <c r="J198" i="3"/>
  <c r="I198" i="3"/>
  <c r="L197" i="3"/>
  <c r="M197" i="3" s="1"/>
  <c r="J197" i="3"/>
  <c r="I197" i="3"/>
  <c r="L196" i="3"/>
  <c r="M196" i="3" s="1"/>
  <c r="J196" i="3"/>
  <c r="I196" i="3"/>
  <c r="L195" i="3"/>
  <c r="M195" i="3" s="1"/>
  <c r="J195" i="3"/>
  <c r="I195" i="3"/>
  <c r="L194" i="3"/>
  <c r="M194" i="3" s="1"/>
  <c r="J194" i="3"/>
  <c r="K194" i="3" s="1"/>
  <c r="I194" i="3"/>
  <c r="L193" i="3"/>
  <c r="M193" i="3" s="1"/>
  <c r="J193" i="3"/>
  <c r="K193" i="3" s="1"/>
  <c r="I193" i="3"/>
  <c r="L192" i="3"/>
  <c r="M192" i="3" s="1"/>
  <c r="J192" i="3"/>
  <c r="I192" i="3"/>
  <c r="L191" i="3"/>
  <c r="J191" i="3"/>
  <c r="K191" i="3" s="1"/>
  <c r="I191" i="3"/>
  <c r="L190" i="3"/>
  <c r="M190" i="3" s="1"/>
  <c r="J190" i="3"/>
  <c r="I190" i="3"/>
  <c r="L189" i="3"/>
  <c r="M189" i="3" s="1"/>
  <c r="J189" i="3"/>
  <c r="K189" i="3" s="1"/>
  <c r="I189" i="3"/>
  <c r="L188" i="3"/>
  <c r="M188" i="3" s="1"/>
  <c r="J188" i="3"/>
  <c r="I188" i="3"/>
  <c r="L187" i="3"/>
  <c r="M187" i="3" s="1"/>
  <c r="J187" i="3"/>
  <c r="I187" i="3"/>
  <c r="L186" i="3"/>
  <c r="M186" i="3" s="1"/>
  <c r="J186" i="3"/>
  <c r="K186" i="3" s="1"/>
  <c r="I186" i="3"/>
  <c r="L185" i="3"/>
  <c r="M185" i="3" s="1"/>
  <c r="J185" i="3"/>
  <c r="K185" i="3" s="1"/>
  <c r="I185" i="3"/>
  <c r="L184" i="3"/>
  <c r="M184" i="3" s="1"/>
  <c r="J184" i="3"/>
  <c r="I184" i="3"/>
  <c r="L183" i="3"/>
  <c r="M183" i="3" s="1"/>
  <c r="J183" i="3"/>
  <c r="K183" i="3" s="1"/>
  <c r="I183" i="3"/>
  <c r="L182" i="3"/>
  <c r="M182" i="3" s="1"/>
  <c r="J182" i="3"/>
  <c r="I182" i="3"/>
  <c r="L181" i="3"/>
  <c r="M181" i="3" s="1"/>
  <c r="J181" i="3"/>
  <c r="I181" i="3"/>
  <c r="L180" i="3"/>
  <c r="M180" i="3" s="1"/>
  <c r="J180" i="3"/>
  <c r="I180" i="3"/>
  <c r="L179" i="3"/>
  <c r="M179" i="3" s="1"/>
  <c r="J179" i="3"/>
  <c r="I179" i="3"/>
  <c r="L178" i="3"/>
  <c r="J178" i="3"/>
  <c r="K178" i="3" s="1"/>
  <c r="I178" i="3"/>
  <c r="L177" i="3"/>
  <c r="M177" i="3" s="1"/>
  <c r="J177" i="3"/>
  <c r="I177" i="3"/>
  <c r="L176" i="3"/>
  <c r="M176" i="3" s="1"/>
  <c r="J176" i="3"/>
  <c r="K176" i="3" s="1"/>
  <c r="I176" i="3"/>
  <c r="L175" i="3"/>
  <c r="M175" i="3" s="1"/>
  <c r="J175" i="3"/>
  <c r="K175" i="3" s="1"/>
  <c r="I175" i="3"/>
  <c r="L174" i="3"/>
  <c r="M174" i="3" s="1"/>
  <c r="J174" i="3"/>
  <c r="I174" i="3"/>
  <c r="L173" i="3"/>
  <c r="M173" i="3" s="1"/>
  <c r="J173" i="3"/>
  <c r="I173" i="3"/>
  <c r="L172" i="3"/>
  <c r="M172" i="3" s="1"/>
  <c r="J172" i="3"/>
  <c r="K172" i="3" s="1"/>
  <c r="I172" i="3"/>
  <c r="L171" i="3"/>
  <c r="M171" i="3" s="1"/>
  <c r="J171" i="3"/>
  <c r="K171" i="3" s="1"/>
  <c r="I171" i="3"/>
  <c r="L170" i="3"/>
  <c r="J170" i="3"/>
  <c r="K170" i="3" s="1"/>
  <c r="I170" i="3"/>
  <c r="L169" i="3"/>
  <c r="M169" i="3" s="1"/>
  <c r="J169" i="3"/>
  <c r="K169" i="3" s="1"/>
  <c r="I169" i="3"/>
  <c r="L168" i="3"/>
  <c r="M168" i="3" s="1"/>
  <c r="J168" i="3"/>
  <c r="I168" i="3"/>
  <c r="L167" i="3"/>
  <c r="M167" i="3" s="1"/>
  <c r="J167" i="3"/>
  <c r="I167" i="3"/>
  <c r="L166" i="3"/>
  <c r="M166" i="3" s="1"/>
  <c r="J166" i="3"/>
  <c r="I166" i="3"/>
  <c r="L165" i="3"/>
  <c r="M165" i="3" s="1"/>
  <c r="J165" i="3"/>
  <c r="K165" i="3" s="1"/>
  <c r="I165" i="3"/>
  <c r="L164" i="3"/>
  <c r="M164" i="3" s="1"/>
  <c r="J164" i="3"/>
  <c r="I164" i="3"/>
  <c r="L163" i="3"/>
  <c r="M163" i="3" s="1"/>
  <c r="J163" i="3"/>
  <c r="I163" i="3"/>
  <c r="L162" i="3"/>
  <c r="M162" i="3" s="1"/>
  <c r="J162" i="3"/>
  <c r="I162" i="3"/>
  <c r="L161" i="3"/>
  <c r="M161" i="3" s="1"/>
  <c r="J161" i="3"/>
  <c r="K161" i="3" s="1"/>
  <c r="I161" i="3"/>
  <c r="L160" i="3"/>
  <c r="M160" i="3" s="1"/>
  <c r="J160" i="3"/>
  <c r="K160" i="3" s="1"/>
  <c r="I160" i="3"/>
  <c r="L159" i="3"/>
  <c r="M159" i="3" s="1"/>
  <c r="J159" i="3"/>
  <c r="K159" i="3" s="1"/>
  <c r="I159" i="3"/>
  <c r="L158" i="3"/>
  <c r="J158" i="3"/>
  <c r="K158" i="3" s="1"/>
  <c r="I158" i="3"/>
  <c r="L157" i="3"/>
  <c r="M157" i="3" s="1"/>
  <c r="J157" i="3"/>
  <c r="K157" i="3" s="1"/>
  <c r="I157" i="3"/>
  <c r="L156" i="3"/>
  <c r="M156" i="3" s="1"/>
  <c r="J156" i="3"/>
  <c r="K156" i="3" s="1"/>
  <c r="I156" i="3"/>
  <c r="L155" i="3"/>
  <c r="M155" i="3" s="1"/>
  <c r="J155" i="3"/>
  <c r="I155" i="3"/>
  <c r="L154" i="3"/>
  <c r="M154" i="3" s="1"/>
  <c r="J154" i="3"/>
  <c r="I154" i="3"/>
  <c r="L153" i="3"/>
  <c r="M153" i="3" s="1"/>
  <c r="J153" i="3"/>
  <c r="K153" i="3" s="1"/>
  <c r="I153" i="3"/>
  <c r="L152" i="3"/>
  <c r="M152" i="3" s="1"/>
  <c r="J152" i="3"/>
  <c r="K152" i="3" s="1"/>
  <c r="I152" i="3"/>
  <c r="L151" i="3"/>
  <c r="M151" i="3" s="1"/>
  <c r="J151" i="3"/>
  <c r="I151" i="3"/>
  <c r="L150" i="3"/>
  <c r="J150" i="3"/>
  <c r="K150" i="3" s="1"/>
  <c r="I150" i="3"/>
  <c r="L149" i="3"/>
  <c r="M149" i="3" s="1"/>
  <c r="J149" i="3"/>
  <c r="K149" i="3" s="1"/>
  <c r="I149" i="3"/>
  <c r="L148" i="3"/>
  <c r="M148" i="3" s="1"/>
  <c r="J148" i="3"/>
  <c r="I148" i="3"/>
  <c r="L147" i="3"/>
  <c r="M147" i="3" s="1"/>
  <c r="J147" i="3"/>
  <c r="I147" i="3"/>
  <c r="L146" i="3"/>
  <c r="M146" i="3" s="1"/>
  <c r="J146" i="3"/>
  <c r="I146" i="3"/>
  <c r="L145" i="3"/>
  <c r="M145" i="3" s="1"/>
  <c r="J145" i="3"/>
  <c r="K145" i="3" s="1"/>
  <c r="I145" i="3"/>
  <c r="L144" i="3"/>
  <c r="M144" i="3" s="1"/>
  <c r="J144" i="3"/>
  <c r="K144" i="3" s="1"/>
  <c r="I144" i="3"/>
  <c r="L143" i="3"/>
  <c r="M143" i="3" s="1"/>
  <c r="J143" i="3"/>
  <c r="K143" i="3" s="1"/>
  <c r="I143" i="3"/>
  <c r="L142" i="3"/>
  <c r="J142" i="3"/>
  <c r="K142" i="3" s="1"/>
  <c r="I142" i="3"/>
  <c r="L141" i="3"/>
  <c r="M141" i="3" s="1"/>
  <c r="J141" i="3"/>
  <c r="K141" i="3" s="1"/>
  <c r="I141" i="3"/>
  <c r="L138" i="3"/>
  <c r="M138" i="3" s="1"/>
  <c r="J138" i="3"/>
  <c r="K138" i="3" s="1"/>
  <c r="I138" i="3"/>
  <c r="L137" i="3"/>
  <c r="M137" i="3" s="1"/>
  <c r="J137" i="3"/>
  <c r="I137" i="3"/>
  <c r="L136" i="3"/>
  <c r="M136" i="3" s="1"/>
  <c r="J136" i="3"/>
  <c r="I136" i="3"/>
  <c r="L135" i="3"/>
  <c r="M135" i="3" s="1"/>
  <c r="J135" i="3"/>
  <c r="I135" i="3"/>
  <c r="L133" i="3"/>
  <c r="J133" i="3"/>
  <c r="K133" i="3" s="1"/>
  <c r="I133" i="3"/>
  <c r="L132" i="3"/>
  <c r="M132" i="3" s="1"/>
  <c r="J132" i="3"/>
  <c r="I132" i="3"/>
  <c r="L131" i="3"/>
  <c r="M131" i="3" s="1"/>
  <c r="J131" i="3"/>
  <c r="I131" i="3"/>
  <c r="L130" i="3"/>
  <c r="J130" i="3"/>
  <c r="K130" i="3" s="1"/>
  <c r="I130" i="3"/>
  <c r="L129" i="3"/>
  <c r="M129" i="3" s="1"/>
  <c r="J129" i="3"/>
  <c r="K129" i="3" s="1"/>
  <c r="I129" i="3"/>
  <c r="L128" i="3"/>
  <c r="M128" i="3" s="1"/>
  <c r="J128" i="3"/>
  <c r="K128" i="3" s="1"/>
  <c r="I128" i="3"/>
  <c r="L126" i="3"/>
  <c r="M126" i="3" s="1"/>
  <c r="J126" i="3"/>
  <c r="I126" i="3"/>
  <c r="L125" i="3"/>
  <c r="M125" i="3" s="1"/>
  <c r="J125" i="3"/>
  <c r="K125" i="3" s="1"/>
  <c r="I125" i="3"/>
  <c r="L124" i="3"/>
  <c r="M124" i="3" s="1"/>
  <c r="J124" i="3"/>
  <c r="K124" i="3" s="1"/>
  <c r="I124" i="3"/>
  <c r="L123" i="3"/>
  <c r="M123" i="3" s="1"/>
  <c r="J123" i="3"/>
  <c r="K123" i="3" s="1"/>
  <c r="I123" i="3"/>
  <c r="L122" i="3"/>
  <c r="M122" i="3" s="1"/>
  <c r="J122" i="3"/>
  <c r="K122" i="3" s="1"/>
  <c r="I122" i="3"/>
  <c r="L121" i="3"/>
  <c r="M121" i="3" s="1"/>
  <c r="J121" i="3"/>
  <c r="I121" i="3"/>
  <c r="L120" i="3"/>
  <c r="M120" i="3" s="1"/>
  <c r="J120" i="3"/>
  <c r="K120" i="3" s="1"/>
  <c r="I120" i="3"/>
  <c r="L119" i="3"/>
  <c r="M119" i="3" s="1"/>
  <c r="J119" i="3"/>
  <c r="I119" i="3"/>
  <c r="L118" i="3"/>
  <c r="M118" i="3" s="1"/>
  <c r="J118" i="3"/>
  <c r="I118" i="3"/>
  <c r="L117" i="3"/>
  <c r="M117" i="3" s="1"/>
  <c r="J117" i="3"/>
  <c r="K117" i="3" s="1"/>
  <c r="I117" i="3"/>
  <c r="L116" i="3"/>
  <c r="M116" i="3" s="1"/>
  <c r="J116" i="3"/>
  <c r="K116" i="3" s="1"/>
  <c r="I116" i="3"/>
  <c r="L115" i="3"/>
  <c r="J115" i="3"/>
  <c r="K115" i="3" s="1"/>
  <c r="I115" i="3"/>
  <c r="L114" i="3"/>
  <c r="M114" i="3" s="1"/>
  <c r="J114" i="3"/>
  <c r="I114" i="3"/>
  <c r="L113" i="3"/>
  <c r="M113" i="3" s="1"/>
  <c r="J113" i="3"/>
  <c r="I113" i="3"/>
  <c r="L111" i="3"/>
  <c r="M111" i="3" s="1"/>
  <c r="J111" i="3"/>
  <c r="K111" i="3" s="1"/>
  <c r="I111" i="3"/>
  <c r="L110" i="3"/>
  <c r="M110" i="3" s="1"/>
  <c r="J110" i="3"/>
  <c r="K110" i="3" s="1"/>
  <c r="I110" i="3"/>
  <c r="L109" i="3"/>
  <c r="M109" i="3" s="1"/>
  <c r="J109" i="3"/>
  <c r="I109" i="3"/>
  <c r="L108" i="3"/>
  <c r="M108" i="3" s="1"/>
  <c r="J108" i="3"/>
  <c r="I108" i="3"/>
  <c r="L107" i="3"/>
  <c r="M107" i="3" s="1"/>
  <c r="J107" i="3"/>
  <c r="I107" i="3"/>
  <c r="L106" i="3"/>
  <c r="M106" i="3" s="1"/>
  <c r="J106" i="3"/>
  <c r="I106" i="3"/>
  <c r="L105" i="3"/>
  <c r="M105" i="3" s="1"/>
  <c r="J105" i="3"/>
  <c r="I105" i="3"/>
  <c r="L104" i="3"/>
  <c r="M104" i="3" s="1"/>
  <c r="J104" i="3"/>
  <c r="I104" i="3"/>
  <c r="L103" i="3"/>
  <c r="M103" i="3" s="1"/>
  <c r="J103" i="3"/>
  <c r="K103" i="3" s="1"/>
  <c r="I103" i="3"/>
  <c r="L102" i="3"/>
  <c r="M102" i="3" s="1"/>
  <c r="J102" i="3"/>
  <c r="K102" i="3" s="1"/>
  <c r="I102" i="3"/>
  <c r="L101" i="3"/>
  <c r="M101" i="3" s="1"/>
  <c r="J101" i="3"/>
  <c r="I101" i="3"/>
  <c r="L100" i="3"/>
  <c r="M100" i="3" s="1"/>
  <c r="J100" i="3"/>
  <c r="I100" i="3"/>
  <c r="L99" i="3"/>
  <c r="M99" i="3" s="1"/>
  <c r="J99" i="3"/>
  <c r="I99" i="3"/>
  <c r="L96" i="3"/>
  <c r="M96" i="3" s="1"/>
  <c r="J96" i="3"/>
  <c r="I96" i="3"/>
  <c r="L95" i="3"/>
  <c r="M95" i="3" s="1"/>
  <c r="J95" i="3"/>
  <c r="I95" i="3"/>
  <c r="L94" i="3"/>
  <c r="M94" i="3" s="1"/>
  <c r="J94" i="3"/>
  <c r="I94" i="3"/>
  <c r="L93" i="3"/>
  <c r="M93" i="3" s="1"/>
  <c r="J93" i="3"/>
  <c r="K93" i="3" s="1"/>
  <c r="I93" i="3"/>
  <c r="L92" i="3"/>
  <c r="M92" i="3" s="1"/>
  <c r="J92" i="3"/>
  <c r="I92" i="3"/>
  <c r="L90" i="3"/>
  <c r="M90" i="3" s="1"/>
  <c r="J90" i="3"/>
  <c r="I90" i="3"/>
  <c r="L89" i="3"/>
  <c r="M89" i="3" s="1"/>
  <c r="J89" i="3"/>
  <c r="I89" i="3"/>
  <c r="L88" i="3"/>
  <c r="M88" i="3" s="1"/>
  <c r="J88" i="3"/>
  <c r="K88" i="3" s="1"/>
  <c r="I88" i="3"/>
  <c r="L87" i="3"/>
  <c r="M87" i="3" s="1"/>
  <c r="J87" i="3"/>
  <c r="I87" i="3"/>
  <c r="L86" i="3"/>
  <c r="M86" i="3" s="1"/>
  <c r="J86" i="3"/>
  <c r="K86" i="3" s="1"/>
  <c r="I86" i="3"/>
  <c r="L85" i="3"/>
  <c r="M85" i="3" s="1"/>
  <c r="J85" i="3"/>
  <c r="I85" i="3"/>
  <c r="L84" i="3"/>
  <c r="M84" i="3" s="1"/>
  <c r="J84" i="3"/>
  <c r="K84" i="3" s="1"/>
  <c r="I84" i="3"/>
  <c r="L83" i="3"/>
  <c r="M83" i="3" s="1"/>
  <c r="J83" i="3"/>
  <c r="I83" i="3"/>
  <c r="L82" i="3"/>
  <c r="M82" i="3" s="1"/>
  <c r="J82" i="3"/>
  <c r="I82" i="3"/>
  <c r="L81" i="3"/>
  <c r="M81" i="3" s="1"/>
  <c r="J81" i="3"/>
  <c r="I81" i="3"/>
  <c r="L80" i="3"/>
  <c r="M80" i="3" s="1"/>
  <c r="J80" i="3"/>
  <c r="K80" i="3" s="1"/>
  <c r="I80" i="3"/>
  <c r="L79" i="3"/>
  <c r="M79" i="3" s="1"/>
  <c r="J79" i="3"/>
  <c r="K79" i="3" s="1"/>
  <c r="I79" i="3"/>
  <c r="L78" i="3"/>
  <c r="M78" i="3" s="1"/>
  <c r="J78" i="3"/>
  <c r="I78" i="3"/>
  <c r="L77" i="3"/>
  <c r="M77" i="3" s="1"/>
  <c r="J77" i="3"/>
  <c r="I77" i="3"/>
  <c r="L75" i="3"/>
  <c r="M75" i="3" s="1"/>
  <c r="J75" i="3"/>
  <c r="K75" i="3" s="1"/>
  <c r="I75" i="3"/>
  <c r="L74" i="3"/>
  <c r="M74" i="3" s="1"/>
  <c r="J74" i="3"/>
  <c r="I74" i="3"/>
  <c r="L73" i="3"/>
  <c r="M73" i="3" s="1"/>
  <c r="J73" i="3"/>
  <c r="I73" i="3"/>
  <c r="L72" i="3"/>
  <c r="M72" i="3" s="1"/>
  <c r="J72" i="3"/>
  <c r="I72" i="3"/>
  <c r="L71" i="3"/>
  <c r="M71" i="3" s="1"/>
  <c r="J71" i="3"/>
  <c r="I71" i="3"/>
  <c r="L70" i="3"/>
  <c r="M70" i="3" s="1"/>
  <c r="J70" i="3"/>
  <c r="I70" i="3"/>
  <c r="L69" i="3"/>
  <c r="M69" i="3" s="1"/>
  <c r="J69" i="3"/>
  <c r="I69" i="3"/>
  <c r="L68" i="3"/>
  <c r="J68" i="3"/>
  <c r="K68" i="3" s="1"/>
  <c r="I68" i="3"/>
  <c r="L67" i="3"/>
  <c r="M67" i="3" s="1"/>
  <c r="J67" i="3"/>
  <c r="K67" i="3" s="1"/>
  <c r="I67" i="3"/>
  <c r="L66" i="3"/>
  <c r="M66" i="3" s="1"/>
  <c r="J66" i="3"/>
  <c r="K66" i="3" s="1"/>
  <c r="I66" i="3"/>
  <c r="L65" i="3"/>
  <c r="M65" i="3" s="1"/>
  <c r="J65" i="3"/>
  <c r="I65" i="3"/>
  <c r="L63" i="3"/>
  <c r="M63" i="3" s="1"/>
  <c r="J63" i="3"/>
  <c r="I63" i="3"/>
  <c r="L62" i="3"/>
  <c r="M62" i="3" s="1"/>
  <c r="J62" i="3"/>
  <c r="K62" i="3" s="1"/>
  <c r="I62" i="3"/>
  <c r="L61" i="3"/>
  <c r="J61" i="3"/>
  <c r="K61" i="3" s="1"/>
  <c r="I61" i="3"/>
  <c r="L60" i="3"/>
  <c r="M60" i="3" s="1"/>
  <c r="J60" i="3"/>
  <c r="I60" i="3"/>
  <c r="L59" i="3"/>
  <c r="M59" i="3" s="1"/>
  <c r="J59" i="3"/>
  <c r="I59" i="3"/>
  <c r="L58" i="3"/>
  <c r="M58" i="3" s="1"/>
  <c r="J58" i="3"/>
  <c r="I58" i="3"/>
  <c r="L57" i="3"/>
  <c r="M57" i="3" s="1"/>
  <c r="J57" i="3"/>
  <c r="I57" i="3"/>
  <c r="L56" i="3"/>
  <c r="M56" i="3" s="1"/>
  <c r="J56" i="3"/>
  <c r="I56" i="3"/>
  <c r="L55" i="3"/>
  <c r="M55" i="3" s="1"/>
  <c r="J55" i="3"/>
  <c r="I55" i="3"/>
  <c r="L54" i="3"/>
  <c r="M54" i="3" s="1"/>
  <c r="J54" i="3"/>
  <c r="I54" i="3"/>
  <c r="L53" i="3"/>
  <c r="M53" i="3" s="1"/>
  <c r="J53" i="3"/>
  <c r="K53" i="3" s="1"/>
  <c r="I53" i="3"/>
  <c r="L52" i="3"/>
  <c r="M52" i="3" s="1"/>
  <c r="J52" i="3"/>
  <c r="I52" i="3"/>
  <c r="L51" i="3"/>
  <c r="M51" i="3" s="1"/>
  <c r="J51" i="3"/>
  <c r="I51" i="3"/>
  <c r="L50" i="3"/>
  <c r="M50" i="3" s="1"/>
  <c r="J50" i="3"/>
  <c r="K50" i="3" s="1"/>
  <c r="I50" i="3"/>
  <c r="L49" i="3"/>
  <c r="M49" i="3" s="1"/>
  <c r="J49" i="3"/>
  <c r="I49" i="3"/>
  <c r="L48" i="3"/>
  <c r="M48" i="3" s="1"/>
  <c r="J48" i="3"/>
  <c r="I48" i="3"/>
  <c r="L47" i="3"/>
  <c r="J47" i="3"/>
  <c r="K47" i="3" s="1"/>
  <c r="I47" i="3"/>
  <c r="L46" i="3"/>
  <c r="M46" i="3" s="1"/>
  <c r="J46" i="3"/>
  <c r="I46" i="3"/>
  <c r="L45" i="3"/>
  <c r="M45" i="3" s="1"/>
  <c r="J45" i="3"/>
  <c r="K45" i="3" s="1"/>
  <c r="I45" i="3"/>
  <c r="L44" i="3"/>
  <c r="M44" i="3" s="1"/>
  <c r="J44" i="3"/>
  <c r="K44" i="3" s="1"/>
  <c r="I44" i="3"/>
  <c r="L43" i="3"/>
  <c r="M43" i="3" s="1"/>
  <c r="J43" i="3"/>
  <c r="I43" i="3"/>
  <c r="L42" i="3"/>
  <c r="M42" i="3" s="1"/>
  <c r="J42" i="3"/>
  <c r="K42" i="3" s="1"/>
  <c r="I42" i="3"/>
  <c r="L41" i="3"/>
  <c r="M41" i="3" s="1"/>
  <c r="J41" i="3"/>
  <c r="K41" i="3" s="1"/>
  <c r="I41" i="3"/>
  <c r="L40" i="3"/>
  <c r="M40" i="3" s="1"/>
  <c r="J40" i="3"/>
  <c r="I40" i="3"/>
  <c r="L39" i="3"/>
  <c r="M39" i="3" s="1"/>
  <c r="J39" i="3"/>
  <c r="I39" i="3"/>
  <c r="L38" i="3"/>
  <c r="M38" i="3" s="1"/>
  <c r="J38" i="3"/>
  <c r="K38" i="3" s="1"/>
  <c r="I38" i="3"/>
  <c r="L37" i="3"/>
  <c r="M37" i="3" s="1"/>
  <c r="J37" i="3"/>
  <c r="K37" i="3" s="1"/>
  <c r="I37" i="3"/>
  <c r="L36" i="3"/>
  <c r="M36" i="3" s="1"/>
  <c r="J36" i="3"/>
  <c r="I36" i="3"/>
  <c r="L35" i="3"/>
  <c r="M35" i="3" s="1"/>
  <c r="J35" i="3"/>
  <c r="I35" i="3"/>
  <c r="L34" i="3"/>
  <c r="M34" i="3" s="1"/>
  <c r="J34" i="3"/>
  <c r="K34" i="3" s="1"/>
  <c r="I34" i="3"/>
  <c r="L33" i="3"/>
  <c r="J33" i="3"/>
  <c r="K33" i="3" s="1"/>
  <c r="I33" i="3"/>
  <c r="L32" i="3"/>
  <c r="M32" i="3" s="1"/>
  <c r="J32" i="3"/>
  <c r="K32" i="3" s="1"/>
  <c r="I32" i="3"/>
  <c r="L31" i="3"/>
  <c r="J31" i="3"/>
  <c r="K31" i="3" s="1"/>
  <c r="I31" i="3"/>
  <c r="L30" i="3"/>
  <c r="M30" i="3" s="1"/>
  <c r="J30" i="3"/>
  <c r="I30" i="3"/>
  <c r="L29" i="3"/>
  <c r="M29" i="3" s="1"/>
  <c r="J29" i="3"/>
  <c r="K29" i="3" s="1"/>
  <c r="I29" i="3"/>
  <c r="L28" i="3"/>
  <c r="M28" i="3" s="1"/>
  <c r="J28" i="3"/>
  <c r="I28" i="3"/>
  <c r="L27" i="3"/>
  <c r="M27" i="3" s="1"/>
  <c r="J27" i="3"/>
  <c r="K27" i="3" s="1"/>
  <c r="I27" i="3"/>
  <c r="L26" i="3"/>
  <c r="M26" i="3" s="1"/>
  <c r="J26" i="3"/>
  <c r="K26" i="3" s="1"/>
  <c r="I26" i="3"/>
  <c r="L25" i="3"/>
  <c r="M25" i="3" s="1"/>
  <c r="J25" i="3"/>
  <c r="I25" i="3"/>
  <c r="L24" i="3"/>
  <c r="M24" i="3" s="1"/>
  <c r="J24" i="3"/>
  <c r="K24" i="3" s="1"/>
  <c r="I24" i="3"/>
  <c r="L22" i="3"/>
  <c r="M22" i="3" s="1"/>
  <c r="J22" i="3"/>
  <c r="I22" i="3"/>
  <c r="L21" i="3"/>
  <c r="M21" i="3" s="1"/>
  <c r="J21" i="3"/>
  <c r="K21" i="3" s="1"/>
  <c r="I21" i="3"/>
  <c r="L20" i="3"/>
  <c r="M20" i="3" s="1"/>
  <c r="J20" i="3"/>
  <c r="I20" i="3"/>
  <c r="L19" i="3"/>
  <c r="M19" i="3" s="1"/>
  <c r="J19" i="3"/>
  <c r="I19" i="3"/>
  <c r="L18" i="3"/>
  <c r="M18" i="3" s="1"/>
  <c r="J18" i="3"/>
  <c r="K18" i="3" s="1"/>
  <c r="I18" i="3"/>
  <c r="L17" i="3"/>
  <c r="M17" i="3" s="1"/>
  <c r="J17" i="3"/>
  <c r="I17" i="3"/>
  <c r="L16" i="3"/>
  <c r="M16" i="3" s="1"/>
  <c r="J16" i="3"/>
  <c r="K16" i="3" s="1"/>
  <c r="I16" i="3"/>
  <c r="L15" i="3"/>
  <c r="M15" i="3" s="1"/>
  <c r="J15" i="3"/>
  <c r="K15" i="3" s="1"/>
  <c r="I15" i="3"/>
  <c r="L14" i="3"/>
  <c r="M14" i="3" s="1"/>
  <c r="J14" i="3"/>
  <c r="I14" i="3"/>
  <c r="L13" i="3"/>
  <c r="M13" i="3" s="1"/>
  <c r="J13" i="3"/>
  <c r="K13" i="3" s="1"/>
  <c r="I13" i="3"/>
  <c r="L12" i="3"/>
  <c r="M12" i="3" s="1"/>
  <c r="J12" i="3"/>
  <c r="I12" i="3"/>
  <c r="L11" i="3"/>
  <c r="M11" i="3" s="1"/>
  <c r="J11" i="3"/>
  <c r="K11" i="3" s="1"/>
  <c r="I11" i="3"/>
  <c r="L10" i="3"/>
  <c r="M10" i="3" s="1"/>
  <c r="J10" i="3"/>
  <c r="I10" i="3"/>
  <c r="L9" i="3"/>
  <c r="M9" i="3" s="1"/>
  <c r="J9" i="3"/>
  <c r="I9" i="3"/>
  <c r="L8" i="3"/>
  <c r="M8" i="3" s="1"/>
  <c r="J8" i="3"/>
  <c r="K8" i="3" s="1"/>
  <c r="I8" i="3"/>
  <c r="L7" i="3"/>
  <c r="M7" i="3" s="1"/>
  <c r="J7" i="3"/>
  <c r="I7" i="3"/>
  <c r="L6" i="3"/>
  <c r="J6" i="3"/>
  <c r="I6" i="3"/>
  <c r="AF44" i="2"/>
  <c r="X44" i="2"/>
  <c r="Q44" i="2"/>
  <c r="M44" i="2"/>
  <c r="I44" i="2"/>
  <c r="E44" i="2"/>
  <c r="AF43" i="2"/>
  <c r="X43" i="2"/>
  <c r="Q43" i="2"/>
  <c r="M43" i="2"/>
  <c r="I43" i="2"/>
  <c r="E43" i="2"/>
  <c r="AF42" i="2"/>
  <c r="X42" i="2"/>
  <c r="Q42" i="2"/>
  <c r="M42" i="2"/>
  <c r="I42" i="2"/>
  <c r="E42" i="2"/>
  <c r="AF41" i="2"/>
  <c r="X41" i="2"/>
  <c r="Q41" i="2"/>
  <c r="M41" i="2"/>
  <c r="I41" i="2"/>
  <c r="E41" i="2"/>
  <c r="AF40" i="2"/>
  <c r="X40" i="2"/>
  <c r="Q40" i="2"/>
  <c r="M40" i="2"/>
  <c r="I40" i="2"/>
  <c r="E40" i="2"/>
  <c r="AF39" i="2"/>
  <c r="X39" i="2"/>
  <c r="Q39" i="2"/>
  <c r="M39" i="2"/>
  <c r="I39" i="2"/>
  <c r="E39" i="2"/>
  <c r="AF38" i="2"/>
  <c r="X38" i="2"/>
  <c r="Q38" i="2"/>
  <c r="M38" i="2"/>
  <c r="I38" i="2"/>
  <c r="E38" i="2"/>
  <c r="AF37" i="2"/>
  <c r="X37" i="2"/>
  <c r="Q37" i="2"/>
  <c r="M37" i="2"/>
  <c r="I37" i="2"/>
  <c r="E37" i="2"/>
  <c r="AF36" i="2"/>
  <c r="X36" i="2"/>
  <c r="Q36" i="2"/>
  <c r="M36" i="2"/>
  <c r="I36" i="2"/>
  <c r="E36" i="2"/>
  <c r="AF35" i="2"/>
  <c r="X35" i="2"/>
  <c r="Q35" i="2"/>
  <c r="M35" i="2"/>
  <c r="I35" i="2"/>
  <c r="E35" i="2"/>
  <c r="AF34" i="2"/>
  <c r="X34" i="2"/>
  <c r="Q34" i="2"/>
  <c r="M34" i="2"/>
  <c r="I34" i="2"/>
  <c r="E34" i="2"/>
  <c r="AF33" i="2"/>
  <c r="X33" i="2"/>
  <c r="Q33" i="2"/>
  <c r="M33" i="2"/>
  <c r="I33" i="2"/>
  <c r="E33" i="2"/>
  <c r="AF32" i="2"/>
  <c r="X32" i="2"/>
  <c r="Q32" i="2"/>
  <c r="M32" i="2"/>
  <c r="I32" i="2"/>
  <c r="E32" i="2"/>
  <c r="AF31" i="2"/>
  <c r="X31" i="2"/>
  <c r="Q31" i="2"/>
  <c r="M31" i="2"/>
  <c r="I31" i="2"/>
  <c r="E31" i="2"/>
  <c r="AF30" i="2"/>
  <c r="X30" i="2"/>
  <c r="Q30" i="2"/>
  <c r="M30" i="2"/>
  <c r="I30" i="2"/>
  <c r="E30" i="2"/>
  <c r="AF29" i="2"/>
  <c r="X29" i="2"/>
  <c r="Q29" i="2"/>
  <c r="M29" i="2"/>
  <c r="I29" i="2"/>
  <c r="E29" i="2"/>
  <c r="AF28" i="2"/>
  <c r="X28" i="2"/>
  <c r="Q28" i="2"/>
  <c r="M28" i="2"/>
  <c r="I28" i="2"/>
  <c r="E28" i="2"/>
  <c r="AF27" i="2"/>
  <c r="X27" i="2"/>
  <c r="Q27" i="2"/>
  <c r="M27" i="2"/>
  <c r="I27" i="2"/>
  <c r="E27" i="2"/>
  <c r="AF26" i="2"/>
  <c r="X26" i="2"/>
  <c r="Q26" i="2"/>
  <c r="M26" i="2"/>
  <c r="I26" i="2"/>
  <c r="E26" i="2"/>
  <c r="AF25" i="2"/>
  <c r="X25" i="2"/>
  <c r="Q25" i="2"/>
  <c r="M25" i="2"/>
  <c r="I25" i="2"/>
  <c r="E25" i="2"/>
  <c r="AF24" i="2"/>
  <c r="X24" i="2"/>
  <c r="Q24" i="2"/>
  <c r="M24" i="2"/>
  <c r="I24" i="2"/>
  <c r="E24" i="2"/>
  <c r="AF23" i="2"/>
  <c r="X23" i="2"/>
  <c r="Q23" i="2"/>
  <c r="M23" i="2"/>
  <c r="I23" i="2"/>
  <c r="E23" i="2"/>
  <c r="AF22" i="2"/>
  <c r="X22" i="2"/>
  <c r="Q22" i="2"/>
  <c r="M22" i="2"/>
  <c r="I22" i="2"/>
  <c r="E22" i="2"/>
  <c r="AF21" i="2"/>
  <c r="X21" i="2"/>
  <c r="Q21" i="2"/>
  <c r="M21" i="2"/>
  <c r="I21" i="2"/>
  <c r="E21" i="2"/>
  <c r="AF20" i="2"/>
  <c r="X20" i="2"/>
  <c r="Q20" i="2"/>
  <c r="M20" i="2"/>
  <c r="I20" i="2"/>
  <c r="E20" i="2"/>
  <c r="AF19" i="2"/>
  <c r="X19" i="2"/>
  <c r="Q19" i="2"/>
  <c r="M19" i="2"/>
  <c r="I19" i="2"/>
  <c r="E19" i="2"/>
  <c r="AF18" i="2"/>
  <c r="X18" i="2"/>
  <c r="Q18" i="2"/>
  <c r="M18" i="2"/>
  <c r="I18" i="2"/>
  <c r="E18" i="2"/>
  <c r="AF17" i="2"/>
  <c r="X17" i="2"/>
  <c r="Q17" i="2"/>
  <c r="M17" i="2"/>
  <c r="I17" i="2"/>
  <c r="E17" i="2"/>
  <c r="AF16" i="2"/>
  <c r="X16" i="2"/>
  <c r="Q16" i="2"/>
  <c r="M16" i="2"/>
  <c r="I16" i="2"/>
  <c r="E16" i="2"/>
  <c r="AF15" i="2"/>
  <c r="X15" i="2"/>
  <c r="Q15" i="2"/>
  <c r="M15" i="2"/>
  <c r="I15" i="2"/>
  <c r="E15" i="2"/>
  <c r="AF14" i="2"/>
  <c r="X14" i="2"/>
  <c r="Q14" i="2"/>
  <c r="M14" i="2"/>
  <c r="I14" i="2"/>
  <c r="E14" i="2"/>
  <c r="AF13" i="2"/>
  <c r="X13" i="2"/>
  <c r="Q13" i="2"/>
  <c r="M13" i="2"/>
  <c r="I13" i="2"/>
  <c r="E13" i="2"/>
  <c r="AF12" i="2"/>
  <c r="X12" i="2"/>
  <c r="Q12" i="2"/>
  <c r="M12" i="2"/>
  <c r="I12" i="2"/>
  <c r="E12" i="2"/>
  <c r="AF11" i="2"/>
  <c r="X11" i="2"/>
  <c r="Q11" i="2"/>
  <c r="M11" i="2"/>
  <c r="I11" i="2"/>
  <c r="E11" i="2"/>
  <c r="AF10" i="2"/>
  <c r="X10" i="2"/>
  <c r="Q10" i="2"/>
  <c r="M10" i="2"/>
  <c r="I10" i="2"/>
  <c r="E10" i="2"/>
  <c r="AF9" i="2"/>
  <c r="X9" i="2"/>
  <c r="Q9" i="2"/>
  <c r="M9" i="2"/>
  <c r="I9" i="2"/>
  <c r="E9" i="2"/>
  <c r="AF8" i="2"/>
  <c r="X8" i="2"/>
  <c r="Q8" i="2"/>
  <c r="M8" i="2"/>
  <c r="I8" i="2"/>
  <c r="E8" i="2"/>
  <c r="AF7" i="2"/>
  <c r="X7" i="2"/>
  <c r="Q7" i="2"/>
  <c r="M7" i="2"/>
  <c r="I7" i="2"/>
  <c r="E7" i="2"/>
  <c r="AF6" i="2"/>
  <c r="X6" i="2"/>
  <c r="Q6" i="2"/>
  <c r="M6" i="2"/>
  <c r="E6" i="2"/>
  <c r="Y29" i="5" l="1"/>
  <c r="X29" i="5" s="1"/>
  <c r="AC332" i="5"/>
  <c r="M29" i="5"/>
  <c r="L29" i="5" s="1"/>
  <c r="AD61" i="5"/>
  <c r="AE61" i="5" s="1"/>
  <c r="N97" i="5"/>
  <c r="AA29" i="5"/>
  <c r="Z29" i="5" s="1"/>
  <c r="AD31" i="5"/>
  <c r="AE31" i="5" s="1"/>
  <c r="C629" i="5"/>
  <c r="I548" i="3"/>
  <c r="I411" i="3"/>
  <c r="S11" i="5"/>
  <c r="R11" i="5" s="1"/>
  <c r="S29" i="5"/>
  <c r="R29" i="5" s="1"/>
  <c r="L486" i="5"/>
  <c r="AD48" i="5"/>
  <c r="AE48" i="5" s="1"/>
  <c r="AD50" i="5"/>
  <c r="AE50" i="5" s="1"/>
  <c r="AD56" i="5"/>
  <c r="AE56" i="5" s="1"/>
  <c r="AD58" i="5"/>
  <c r="AE58" i="5" s="1"/>
  <c r="AD60" i="5"/>
  <c r="AE60" i="5" s="1"/>
  <c r="O29" i="5"/>
  <c r="N29" i="5" s="1"/>
  <c r="S562" i="5"/>
  <c r="Q29" i="5"/>
  <c r="P29" i="5" s="1"/>
  <c r="AC29" i="5"/>
  <c r="AB29" i="5" s="1"/>
  <c r="AD55" i="5"/>
  <c r="AE55" i="5" s="1"/>
  <c r="I98" i="3"/>
  <c r="I584" i="3"/>
  <c r="I702" i="3"/>
  <c r="I23" i="3"/>
  <c r="I64" i="3"/>
  <c r="I518" i="3"/>
  <c r="I526" i="3"/>
  <c r="I140" i="3"/>
  <c r="W29" i="5"/>
  <c r="V29" i="5" s="1"/>
  <c r="C186" i="5"/>
  <c r="C250" i="5"/>
  <c r="AD18" i="5"/>
  <c r="AE18" i="5" s="1"/>
  <c r="AD68" i="5"/>
  <c r="AE68" i="5" s="1"/>
  <c r="AD19" i="5"/>
  <c r="AE19" i="5" s="1"/>
  <c r="C217" i="5"/>
  <c r="C226" i="5"/>
  <c r="C261" i="5"/>
  <c r="C280" i="5"/>
  <c r="C663" i="5"/>
  <c r="G663" i="5"/>
  <c r="I321" i="3"/>
  <c r="C111" i="5"/>
  <c r="C158" i="5"/>
  <c r="C180" i="5"/>
  <c r="C306" i="5"/>
  <c r="C335" i="5"/>
  <c r="O688" i="3"/>
  <c r="AD54" i="5"/>
  <c r="AE54" i="5" s="1"/>
  <c r="O11" i="5"/>
  <c r="N11" i="5" s="1"/>
  <c r="U11" i="5"/>
  <c r="T11" i="5" s="1"/>
  <c r="AD36" i="5"/>
  <c r="AE36" i="5" s="1"/>
  <c r="AD40" i="5"/>
  <c r="AE40" i="5" s="1"/>
  <c r="AD49" i="5"/>
  <c r="AE49" i="5" s="1"/>
  <c r="G417" i="5"/>
  <c r="M488" i="5"/>
  <c r="I629" i="5"/>
  <c r="G684" i="5"/>
  <c r="H590" i="5"/>
  <c r="L532" i="5"/>
  <c r="L645" i="5"/>
  <c r="C563" i="5"/>
  <c r="C665" i="5"/>
  <c r="N17" i="3"/>
  <c r="AD17" i="5"/>
  <c r="AE17" i="5" s="1"/>
  <c r="Z70" i="5"/>
  <c r="S111" i="5"/>
  <c r="U118" i="5"/>
  <c r="T118" i="5" s="1"/>
  <c r="C120" i="5"/>
  <c r="K156" i="5"/>
  <c r="C156" i="5"/>
  <c r="O174" i="5"/>
  <c r="AD174" i="5" s="1"/>
  <c r="AE174" i="5" s="1"/>
  <c r="C174" i="5"/>
  <c r="Y220" i="5"/>
  <c r="C220" i="5"/>
  <c r="I514" i="5"/>
  <c r="C514" i="5"/>
  <c r="I453" i="3"/>
  <c r="I464" i="3"/>
  <c r="I504" i="3"/>
  <c r="AD37" i="5"/>
  <c r="AE37" i="5" s="1"/>
  <c r="AD41" i="5"/>
  <c r="AE41" i="5" s="1"/>
  <c r="U29" i="5"/>
  <c r="T29" i="5" s="1"/>
  <c r="AD44" i="5"/>
  <c r="AE44" i="5" s="1"/>
  <c r="AD46" i="5"/>
  <c r="AE46" i="5" s="1"/>
  <c r="AD62" i="5"/>
  <c r="AE62" i="5" s="1"/>
  <c r="AD64" i="5"/>
  <c r="AE64" i="5" s="1"/>
  <c r="C110" i="5"/>
  <c r="N545" i="5"/>
  <c r="O552" i="5"/>
  <c r="I5" i="3"/>
  <c r="I200" i="3"/>
  <c r="I639" i="3"/>
  <c r="I680" i="3"/>
  <c r="AD14" i="5"/>
  <c r="AE14" i="5" s="1"/>
  <c r="AD16" i="5"/>
  <c r="AE16" i="5" s="1"/>
  <c r="AA11" i="5"/>
  <c r="Z11" i="5" s="1"/>
  <c r="I29" i="5"/>
  <c r="H29" i="5" s="1"/>
  <c r="AD57" i="5"/>
  <c r="AE57" i="5" s="1"/>
  <c r="AB82" i="5"/>
  <c r="I413" i="5"/>
  <c r="C413" i="5"/>
  <c r="AD492" i="5"/>
  <c r="AE492" i="5" s="1"/>
  <c r="I739" i="3"/>
  <c r="K29" i="5"/>
  <c r="J29" i="5" s="1"/>
  <c r="M70" i="5"/>
  <c r="K389" i="5"/>
  <c r="C389" i="5"/>
  <c r="C172" i="5"/>
  <c r="C227" i="5"/>
  <c r="AD332" i="5"/>
  <c r="AE332" i="5" s="1"/>
  <c r="AD469" i="5"/>
  <c r="AE469" i="5" s="1"/>
  <c r="F532" i="5"/>
  <c r="S140" i="5"/>
  <c r="R140" i="5" s="1"/>
  <c r="C179" i="5"/>
  <c r="C182" i="5"/>
  <c r="C303" i="5"/>
  <c r="L435" i="5"/>
  <c r="C549" i="5"/>
  <c r="W567" i="5"/>
  <c r="C688" i="5"/>
  <c r="W688" i="5"/>
  <c r="I140" i="5"/>
  <c r="H140" i="5" s="1"/>
  <c r="AD331" i="5"/>
  <c r="AE331" i="5" s="1"/>
  <c r="M417" i="5"/>
  <c r="L417" i="5" s="1"/>
  <c r="W417" i="5"/>
  <c r="V417" i="5" s="1"/>
  <c r="S417" i="5"/>
  <c r="R417" i="5" s="1"/>
  <c r="U486" i="5"/>
  <c r="C159" i="5"/>
  <c r="C176" i="5"/>
  <c r="C195" i="5"/>
  <c r="C198" i="5"/>
  <c r="G576" i="5"/>
  <c r="C576" i="5"/>
  <c r="Q417" i="5"/>
  <c r="P417" i="5" s="1"/>
  <c r="C464" i="5"/>
  <c r="C499" i="5"/>
  <c r="AD580" i="5"/>
  <c r="AE580" i="5" s="1"/>
  <c r="J590" i="5"/>
  <c r="AD328" i="5"/>
  <c r="AE328" i="5" s="1"/>
  <c r="P562" i="5"/>
  <c r="C687" i="5"/>
  <c r="O554" i="5"/>
  <c r="N554" i="5" s="1"/>
  <c r="C609" i="5"/>
  <c r="C610" i="5"/>
  <c r="K562" i="5"/>
  <c r="Y592" i="5"/>
  <c r="Y590" i="5" s="1"/>
  <c r="X590" i="5"/>
  <c r="C654" i="5"/>
  <c r="C582" i="5"/>
  <c r="P590" i="5"/>
  <c r="C626" i="5"/>
  <c r="C550" i="5"/>
  <c r="F590" i="5"/>
  <c r="C644" i="5"/>
  <c r="C660" i="5"/>
  <c r="P682" i="5"/>
  <c r="O13" i="3"/>
  <c r="N19" i="3"/>
  <c r="X45" i="2"/>
  <c r="N234" i="3"/>
  <c r="AD28" i="5"/>
  <c r="AE28" i="5" s="1"/>
  <c r="AD32" i="5"/>
  <c r="AE32" i="5" s="1"/>
  <c r="I70" i="5"/>
  <c r="K82" i="5"/>
  <c r="J82" i="5" s="1"/>
  <c r="O82" i="5"/>
  <c r="N82" i="5" s="1"/>
  <c r="AA99" i="5"/>
  <c r="Z97" i="5"/>
  <c r="C102" i="5"/>
  <c r="K102" i="5"/>
  <c r="G106" i="5"/>
  <c r="C106" i="5"/>
  <c r="I246" i="3"/>
  <c r="AD20" i="5"/>
  <c r="AE20" i="5" s="1"/>
  <c r="AD52" i="5"/>
  <c r="AE52" i="5" s="1"/>
  <c r="C71" i="5"/>
  <c r="T70" i="5"/>
  <c r="N101" i="3"/>
  <c r="O600" i="3"/>
  <c r="V82" i="5"/>
  <c r="S90" i="5"/>
  <c r="AD90" i="5" s="1"/>
  <c r="AE90" i="5" s="1"/>
  <c r="C90" i="5"/>
  <c r="I429" i="3"/>
  <c r="I539" i="3"/>
  <c r="I651" i="3"/>
  <c r="I676" i="3"/>
  <c r="AD66" i="5"/>
  <c r="AE66" i="5" s="1"/>
  <c r="O71" i="5"/>
  <c r="O70" i="5" s="1"/>
  <c r="N70" i="5"/>
  <c r="Y70" i="5"/>
  <c r="AD74" i="5"/>
  <c r="AE74" i="5" s="1"/>
  <c r="AD139" i="5"/>
  <c r="AE139" i="5" s="1"/>
  <c r="I76" i="3"/>
  <c r="I91" i="3"/>
  <c r="I127" i="3"/>
  <c r="I134" i="3"/>
  <c r="I480" i="3"/>
  <c r="I556" i="3"/>
  <c r="I561" i="3"/>
  <c r="S102" i="5"/>
  <c r="R97" i="5"/>
  <c r="AD171" i="5"/>
  <c r="AE171" i="5" s="1"/>
  <c r="I45" i="2"/>
  <c r="AD76" i="5"/>
  <c r="AE76" i="5" s="1"/>
  <c r="Q252" i="5"/>
  <c r="P252" i="5" s="1"/>
  <c r="Q11" i="5"/>
  <c r="P11" i="5" s="1"/>
  <c r="AC11" i="5"/>
  <c r="AB11" i="5" s="1"/>
  <c r="AD34" i="5"/>
  <c r="AE34" i="5" s="1"/>
  <c r="AD39" i="5"/>
  <c r="AE39" i="5" s="1"/>
  <c r="AD42" i="5"/>
  <c r="AE42" i="5" s="1"/>
  <c r="AD51" i="5"/>
  <c r="AE51" i="5" s="1"/>
  <c r="AD53" i="5"/>
  <c r="AE53" i="5" s="1"/>
  <c r="K71" i="5"/>
  <c r="AD75" i="5"/>
  <c r="AE75" i="5" s="1"/>
  <c r="G70" i="5"/>
  <c r="W85" i="5"/>
  <c r="W82" i="5" s="1"/>
  <c r="O97" i="5"/>
  <c r="K97" i="5"/>
  <c r="C144" i="5"/>
  <c r="C184" i="5"/>
  <c r="C188" i="5"/>
  <c r="C189" i="5"/>
  <c r="C209" i="5"/>
  <c r="C223" i="5"/>
  <c r="C224" i="5"/>
  <c r="K226" i="5"/>
  <c r="C246" i="5"/>
  <c r="AD260" i="5"/>
  <c r="AE260" i="5" s="1"/>
  <c r="AD319" i="5"/>
  <c r="AE319" i="5" s="1"/>
  <c r="AC330" i="5"/>
  <c r="C330" i="5"/>
  <c r="C333" i="5"/>
  <c r="AC333" i="5"/>
  <c r="AD333" i="5" s="1"/>
  <c r="AE333" i="5" s="1"/>
  <c r="C356" i="5"/>
  <c r="Q356" i="5"/>
  <c r="AD356" i="5" s="1"/>
  <c r="AE356" i="5" s="1"/>
  <c r="C366" i="5"/>
  <c r="C85" i="5"/>
  <c r="P97" i="5"/>
  <c r="Q118" i="5"/>
  <c r="P118" i="5" s="1"/>
  <c r="AA118" i="5"/>
  <c r="Z118" i="5" s="1"/>
  <c r="C136" i="5"/>
  <c r="C138" i="5"/>
  <c r="AC133" i="5"/>
  <c r="U140" i="5"/>
  <c r="T140" i="5" s="1"/>
  <c r="C142" i="5"/>
  <c r="Y140" i="5"/>
  <c r="X140" i="5" s="1"/>
  <c r="C149" i="5"/>
  <c r="AD149" i="5"/>
  <c r="AE149" i="5" s="1"/>
  <c r="C152" i="5"/>
  <c r="C164" i="5"/>
  <c r="C165" i="5"/>
  <c r="AD165" i="5"/>
  <c r="AE165" i="5" s="1"/>
  <c r="AD167" i="5"/>
  <c r="AE167" i="5" s="1"/>
  <c r="C175" i="5"/>
  <c r="C187" i="5"/>
  <c r="C191" i="5"/>
  <c r="C199" i="5"/>
  <c r="C202" i="5"/>
  <c r="C205" i="5"/>
  <c r="C207" i="5"/>
  <c r="C210" i="5"/>
  <c r="C233" i="5"/>
  <c r="C234" i="5"/>
  <c r="C240" i="5"/>
  <c r="C243" i="5"/>
  <c r="C279" i="5"/>
  <c r="C331" i="5"/>
  <c r="C346" i="5"/>
  <c r="I346" i="5"/>
  <c r="C375" i="5"/>
  <c r="I375" i="5"/>
  <c r="AD375" i="5" s="1"/>
  <c r="AE375" i="5" s="1"/>
  <c r="AD407" i="5"/>
  <c r="AE407" i="5" s="1"/>
  <c r="I718" i="3"/>
  <c r="I11" i="5"/>
  <c r="H11" i="5" s="1"/>
  <c r="AD12" i="5"/>
  <c r="AE12" i="5" s="1"/>
  <c r="K11" i="5"/>
  <c r="J11" i="5" s="1"/>
  <c r="W11" i="5"/>
  <c r="V11" i="5" s="1"/>
  <c r="AD38" i="5"/>
  <c r="AE38" i="5" s="1"/>
  <c r="AD45" i="5"/>
  <c r="AE45" i="5" s="1"/>
  <c r="AD63" i="5"/>
  <c r="AE63" i="5" s="1"/>
  <c r="AD65" i="5"/>
  <c r="AE65" i="5" s="1"/>
  <c r="AD67" i="5"/>
  <c r="AE67" i="5" s="1"/>
  <c r="AD69" i="5"/>
  <c r="AE69" i="5" s="1"/>
  <c r="P70" i="5"/>
  <c r="AD73" i="5"/>
  <c r="AE73" i="5" s="1"/>
  <c r="I85" i="5"/>
  <c r="C89" i="5"/>
  <c r="C93" i="5"/>
  <c r="L97" i="5"/>
  <c r="AA97" i="5"/>
  <c r="AD107" i="5"/>
  <c r="AE107" i="5" s="1"/>
  <c r="O104" i="5"/>
  <c r="C109" i="5"/>
  <c r="AD126" i="5"/>
  <c r="AE126" i="5" s="1"/>
  <c r="C128" i="5"/>
  <c r="C129" i="5"/>
  <c r="C130" i="5"/>
  <c r="C131" i="5"/>
  <c r="W133" i="5"/>
  <c r="V133" i="5" s="1"/>
  <c r="U133" i="5"/>
  <c r="T133" i="5" s="1"/>
  <c r="G136" i="5"/>
  <c r="O138" i="5"/>
  <c r="O133" i="5" s="1"/>
  <c r="N133" i="5" s="1"/>
  <c r="M140" i="5"/>
  <c r="L140" i="5" s="1"/>
  <c r="W140" i="5"/>
  <c r="V140" i="5" s="1"/>
  <c r="Q142" i="5"/>
  <c r="Q140" i="5" s="1"/>
  <c r="P140" i="5" s="1"/>
  <c r="AA146" i="5"/>
  <c r="C168" i="5"/>
  <c r="C190" i="5"/>
  <c r="M191" i="5"/>
  <c r="K199" i="5"/>
  <c r="C201" i="5"/>
  <c r="K202" i="5"/>
  <c r="C204" i="5"/>
  <c r="K205" i="5"/>
  <c r="C208" i="5"/>
  <c r="K233" i="5"/>
  <c r="Q243" i="5"/>
  <c r="C255" i="5"/>
  <c r="AD269" i="5"/>
  <c r="AE269" i="5" s="1"/>
  <c r="C309" i="5"/>
  <c r="C312" i="5"/>
  <c r="K312" i="5"/>
  <c r="AD317" i="5"/>
  <c r="AE317" i="5" s="1"/>
  <c r="C336" i="5"/>
  <c r="M348" i="5"/>
  <c r="C348" i="5"/>
  <c r="C376" i="5"/>
  <c r="C391" i="5"/>
  <c r="K391" i="5"/>
  <c r="U435" i="5"/>
  <c r="Y118" i="5"/>
  <c r="X118" i="5" s="1"/>
  <c r="Q133" i="5"/>
  <c r="P133" i="5" s="1"/>
  <c r="I133" i="5"/>
  <c r="H133" i="5" s="1"/>
  <c r="AD193" i="5"/>
  <c r="AE193" i="5" s="1"/>
  <c r="AD223" i="5"/>
  <c r="AE223" i="5" s="1"/>
  <c r="AD230" i="5"/>
  <c r="AE230" i="5" s="1"/>
  <c r="U327" i="5"/>
  <c r="T327" i="5" s="1"/>
  <c r="U97" i="5"/>
  <c r="C101" i="5"/>
  <c r="Q110" i="5"/>
  <c r="AD110" i="5" s="1"/>
  <c r="AE110" i="5" s="1"/>
  <c r="C112" i="5"/>
  <c r="G120" i="5"/>
  <c r="C124" i="5"/>
  <c r="C125" i="5"/>
  <c r="AA133" i="5"/>
  <c r="Z133" i="5" s="1"/>
  <c r="M133" i="5"/>
  <c r="L133" i="5" s="1"/>
  <c r="Y133" i="5"/>
  <c r="X133" i="5" s="1"/>
  <c r="K159" i="5"/>
  <c r="C161" i="5"/>
  <c r="C167" i="5"/>
  <c r="K176" i="5"/>
  <c r="C178" i="5"/>
  <c r="K179" i="5"/>
  <c r="C183" i="5"/>
  <c r="M186" i="5"/>
  <c r="AD186" i="5" s="1"/>
  <c r="AE186" i="5" s="1"/>
  <c r="K195" i="5"/>
  <c r="K198" i="5"/>
  <c r="M227" i="5"/>
  <c r="AD227" i="5" s="1"/>
  <c r="AE227" i="5" s="1"/>
  <c r="M250" i="5"/>
  <c r="M261" i="5"/>
  <c r="C310" i="5"/>
  <c r="K310" i="5"/>
  <c r="C315" i="5"/>
  <c r="K315" i="5"/>
  <c r="AD449" i="5"/>
  <c r="AE449" i="5" s="1"/>
  <c r="J70" i="5"/>
  <c r="AD77" i="5"/>
  <c r="AE77" i="5" s="1"/>
  <c r="C87" i="5"/>
  <c r="AD92" i="5"/>
  <c r="AE92" i="5" s="1"/>
  <c r="C94" i="5"/>
  <c r="M97" i="5"/>
  <c r="I101" i="5"/>
  <c r="I97" i="5" s="1"/>
  <c r="C116" i="5"/>
  <c r="C117" i="5"/>
  <c r="C154" i="5"/>
  <c r="AD156" i="5"/>
  <c r="AE156" i="5" s="1"/>
  <c r="K161" i="5"/>
  <c r="C181" i="5"/>
  <c r="K182" i="5"/>
  <c r="AD182" i="5" s="1"/>
  <c r="AE182" i="5" s="1"/>
  <c r="C185" i="5"/>
  <c r="C197" i="5"/>
  <c r="C271" i="5"/>
  <c r="AD336" i="5"/>
  <c r="AE336" i="5" s="1"/>
  <c r="M358" i="5"/>
  <c r="C358" i="5"/>
  <c r="AD389" i="5"/>
  <c r="AE389" i="5" s="1"/>
  <c r="C305" i="5"/>
  <c r="C314" i="5"/>
  <c r="AD316" i="5"/>
  <c r="AE316" i="5" s="1"/>
  <c r="C322" i="5"/>
  <c r="AD339" i="5"/>
  <c r="AE339" i="5" s="1"/>
  <c r="C357" i="5"/>
  <c r="C369" i="5"/>
  <c r="AD404" i="5"/>
  <c r="AE404" i="5" s="1"/>
  <c r="Y417" i="5"/>
  <c r="X417" i="5" s="1"/>
  <c r="T435" i="5"/>
  <c r="C460" i="5"/>
  <c r="AB470" i="5"/>
  <c r="W545" i="5"/>
  <c r="AD570" i="5"/>
  <c r="AE570" i="5" s="1"/>
  <c r="M645" i="5"/>
  <c r="AC657" i="5"/>
  <c r="AA417" i="5"/>
  <c r="Z417" i="5" s="1"/>
  <c r="AD444" i="5"/>
  <c r="AE444" i="5" s="1"/>
  <c r="C450" i="5"/>
  <c r="U459" i="5"/>
  <c r="T459" i="5" s="1"/>
  <c r="G459" i="5"/>
  <c r="U524" i="5"/>
  <c r="C281" i="5"/>
  <c r="C304" i="5"/>
  <c r="C307" i="5"/>
  <c r="C313" i="5"/>
  <c r="C321" i="5"/>
  <c r="C325" i="5"/>
  <c r="C329" i="5"/>
  <c r="AD345" i="5"/>
  <c r="AE345" i="5" s="1"/>
  <c r="C463" i="5"/>
  <c r="C469" i="5"/>
  <c r="AD484" i="5"/>
  <c r="AE484" i="5" s="1"/>
  <c r="T486" i="5"/>
  <c r="C495" i="5"/>
  <c r="C500" i="5"/>
  <c r="AD540" i="5"/>
  <c r="AE540" i="5" s="1"/>
  <c r="Q545" i="5"/>
  <c r="Y545" i="5"/>
  <c r="F417" i="5"/>
  <c r="AD422" i="5"/>
  <c r="AE422" i="5" s="1"/>
  <c r="K471" i="5"/>
  <c r="J470" i="5"/>
  <c r="X524" i="5"/>
  <c r="Y525" i="5"/>
  <c r="Y524" i="5" s="1"/>
  <c r="H545" i="5"/>
  <c r="I546" i="5"/>
  <c r="C374" i="5"/>
  <c r="M437" i="5"/>
  <c r="M435" i="5" s="1"/>
  <c r="C439" i="5"/>
  <c r="C484" i="5"/>
  <c r="S486" i="5"/>
  <c r="C503" i="5"/>
  <c r="C364" i="5"/>
  <c r="C381" i="5"/>
  <c r="AD387" i="5"/>
  <c r="AE387" i="5" s="1"/>
  <c r="C394" i="5"/>
  <c r="K459" i="5"/>
  <c r="J459" i="5" s="1"/>
  <c r="G497" i="5"/>
  <c r="C497" i="5"/>
  <c r="I525" i="5"/>
  <c r="H524" i="5"/>
  <c r="F524" i="5"/>
  <c r="G527" i="5"/>
  <c r="G529" i="5"/>
  <c r="C529" i="5"/>
  <c r="K532" i="5"/>
  <c r="C547" i="5"/>
  <c r="C480" i="5"/>
  <c r="C517" i="5"/>
  <c r="G533" i="5"/>
  <c r="X545" i="5"/>
  <c r="G547" i="5"/>
  <c r="O545" i="5"/>
  <c r="C557" i="5"/>
  <c r="R590" i="5"/>
  <c r="I591" i="5"/>
  <c r="C612" i="5"/>
  <c r="J623" i="5"/>
  <c r="C628" i="5"/>
  <c r="AD632" i="5"/>
  <c r="AE632" i="5" s="1"/>
  <c r="S645" i="5"/>
  <c r="AB645" i="5"/>
  <c r="AC646" i="5"/>
  <c r="AC645" i="5" s="1"/>
  <c r="C655" i="5"/>
  <c r="G674" i="5"/>
  <c r="C674" i="5"/>
  <c r="C676" i="5"/>
  <c r="AD676" i="5"/>
  <c r="AE676" i="5" s="1"/>
  <c r="R682" i="5"/>
  <c r="X686" i="5"/>
  <c r="Y690" i="5"/>
  <c r="AD576" i="5"/>
  <c r="AE576" i="5" s="1"/>
  <c r="M590" i="5"/>
  <c r="W599" i="5"/>
  <c r="AD644" i="5"/>
  <c r="AE644" i="5" s="1"/>
  <c r="N682" i="5"/>
  <c r="O683" i="5"/>
  <c r="O682" i="5" s="1"/>
  <c r="G549" i="5"/>
  <c r="AD549" i="5" s="1"/>
  <c r="AE549" i="5" s="1"/>
  <c r="I550" i="5"/>
  <c r="X562" i="5"/>
  <c r="I563" i="5"/>
  <c r="I562" i="5" s="1"/>
  <c r="Q563" i="5"/>
  <c r="Q562" i="5" s="1"/>
  <c r="AB567" i="5"/>
  <c r="C587" i="5"/>
  <c r="K591" i="5"/>
  <c r="C641" i="5"/>
  <c r="Z645" i="5"/>
  <c r="AA655" i="5"/>
  <c r="Z682" i="5"/>
  <c r="L686" i="5"/>
  <c r="X470" i="5"/>
  <c r="W486" i="5"/>
  <c r="C492" i="5"/>
  <c r="M538" i="5"/>
  <c r="AD538" i="5" s="1"/>
  <c r="AE538" i="5" s="1"/>
  <c r="C540" i="5"/>
  <c r="L545" i="5"/>
  <c r="M554" i="5"/>
  <c r="L554" i="5" s="1"/>
  <c r="J562" i="5"/>
  <c r="AD584" i="5"/>
  <c r="AE584" i="5" s="1"/>
  <c r="AD589" i="5"/>
  <c r="AE589" i="5" s="1"/>
  <c r="C594" i="5"/>
  <c r="Q598" i="5"/>
  <c r="G609" i="5"/>
  <c r="I610" i="5"/>
  <c r="AD610" i="5" s="1"/>
  <c r="AE610" i="5" s="1"/>
  <c r="I626" i="5"/>
  <c r="AD626" i="5" s="1"/>
  <c r="AE626" i="5" s="1"/>
  <c r="C632" i="5"/>
  <c r="V623" i="5"/>
  <c r="W636" i="5"/>
  <c r="G641" i="5"/>
  <c r="AD641" i="5" s="1"/>
  <c r="AE641" i="5" s="1"/>
  <c r="R645" i="5"/>
  <c r="G654" i="5"/>
  <c r="V657" i="5"/>
  <c r="W659" i="5"/>
  <c r="W657" i="5" s="1"/>
  <c r="I683" i="5"/>
  <c r="I682" i="5" s="1"/>
  <c r="H682" i="5"/>
  <c r="Q683" i="5"/>
  <c r="Q682" i="5" s="1"/>
  <c r="AA683" i="5"/>
  <c r="V686" i="5"/>
  <c r="C690" i="5"/>
  <c r="G690" i="5"/>
  <c r="C691" i="5"/>
  <c r="G691" i="5"/>
  <c r="AB524" i="5"/>
  <c r="J524" i="5"/>
  <c r="C530" i="5"/>
  <c r="C535" i="5"/>
  <c r="C538" i="5"/>
  <c r="C542" i="5"/>
  <c r="Z562" i="5"/>
  <c r="C584" i="5"/>
  <c r="C589" i="5"/>
  <c r="C605" i="5"/>
  <c r="AD633" i="5"/>
  <c r="AE633" i="5" s="1"/>
  <c r="C636" i="5"/>
  <c r="C640" i="5"/>
  <c r="T645" i="5"/>
  <c r="AD649" i="5"/>
  <c r="AE649" i="5" s="1"/>
  <c r="C656" i="5"/>
  <c r="G659" i="5"/>
  <c r="C659" i="5"/>
  <c r="AD677" i="5"/>
  <c r="AE677" i="5" s="1"/>
  <c r="S682" i="5"/>
  <c r="P686" i="5"/>
  <c r="C515" i="5"/>
  <c r="K524" i="5"/>
  <c r="AD530" i="5"/>
  <c r="AE530" i="5" s="1"/>
  <c r="C564" i="5"/>
  <c r="U562" i="5"/>
  <c r="C592" i="5"/>
  <c r="C595" i="5"/>
  <c r="C615" i="5"/>
  <c r="AD621" i="5"/>
  <c r="AE621" i="5" s="1"/>
  <c r="C651" i="5"/>
  <c r="AD655" i="5"/>
  <c r="AE655" i="5" s="1"/>
  <c r="X657" i="5"/>
  <c r="J686" i="5"/>
  <c r="K691" i="5"/>
  <c r="K686" i="5" s="1"/>
  <c r="C675" i="5"/>
  <c r="X682" i="5"/>
  <c r="AD656" i="5"/>
  <c r="AE656" i="5" s="1"/>
  <c r="C677" i="5"/>
  <c r="O738" i="3"/>
  <c r="N55" i="3"/>
  <c r="N86" i="3"/>
  <c r="N133" i="3"/>
  <c r="O117" i="3"/>
  <c r="N121" i="3"/>
  <c r="N490" i="3"/>
  <c r="N545" i="3"/>
  <c r="M45" i="2"/>
  <c r="Q45" i="2"/>
  <c r="S70" i="5"/>
  <c r="E45" i="2"/>
  <c r="AC82" i="5"/>
  <c r="AB133" i="5"/>
  <c r="N104" i="5"/>
  <c r="AF45" i="2"/>
  <c r="AD72" i="5"/>
  <c r="AE72" i="5" s="1"/>
  <c r="I487" i="3"/>
  <c r="I479" i="3" s="1"/>
  <c r="I593" i="3"/>
  <c r="G11" i="5"/>
  <c r="AD43" i="5"/>
  <c r="AE43" i="5" s="1"/>
  <c r="AD59" i="5"/>
  <c r="AE59" i="5" s="1"/>
  <c r="L70" i="5"/>
  <c r="AA70" i="5"/>
  <c r="Q79" i="5"/>
  <c r="Q70" i="5" s="1"/>
  <c r="C79" i="5"/>
  <c r="AD81" i="5"/>
  <c r="AE81" i="5" s="1"/>
  <c r="AA82" i="5"/>
  <c r="I89" i="5"/>
  <c r="AD89" i="5" s="1"/>
  <c r="AE89" i="5" s="1"/>
  <c r="C96" i="5"/>
  <c r="Q104" i="5"/>
  <c r="AD109" i="5"/>
  <c r="AE109" i="5" s="1"/>
  <c r="G114" i="5"/>
  <c r="AD114" i="5" s="1"/>
  <c r="AE114" i="5" s="1"/>
  <c r="C114" i="5"/>
  <c r="O118" i="5"/>
  <c r="N118" i="5" s="1"/>
  <c r="AD120" i="5"/>
  <c r="AE120" i="5" s="1"/>
  <c r="AD128" i="5"/>
  <c r="AE128" i="5" s="1"/>
  <c r="AD129" i="5"/>
  <c r="AE129" i="5" s="1"/>
  <c r="AD137" i="5"/>
  <c r="AE137" i="5" s="1"/>
  <c r="C143" i="5"/>
  <c r="U153" i="5"/>
  <c r="AD153" i="5" s="1"/>
  <c r="AE153" i="5" s="1"/>
  <c r="C153" i="5"/>
  <c r="M155" i="5"/>
  <c r="AD155" i="5" s="1"/>
  <c r="AE155" i="5" s="1"/>
  <c r="C155" i="5"/>
  <c r="AD157" i="5"/>
  <c r="AE157" i="5" s="1"/>
  <c r="O162" i="5"/>
  <c r="C162" i="5"/>
  <c r="C177" i="5"/>
  <c r="AD180" i="5"/>
  <c r="AE180" i="5" s="1"/>
  <c r="AD196" i="5"/>
  <c r="AE196" i="5" s="1"/>
  <c r="AD199" i="5"/>
  <c r="AE199" i="5" s="1"/>
  <c r="C203" i="5"/>
  <c r="K242" i="5"/>
  <c r="AD242" i="5" s="1"/>
  <c r="AE242" i="5" s="1"/>
  <c r="C242" i="5"/>
  <c r="AD395" i="5"/>
  <c r="AE395" i="5" s="1"/>
  <c r="M400" i="5"/>
  <c r="AD400" i="5" s="1"/>
  <c r="AE400" i="5" s="1"/>
  <c r="C400" i="5"/>
  <c r="C401" i="5"/>
  <c r="I401" i="5"/>
  <c r="AD401" i="5" s="1"/>
  <c r="AE401" i="5" s="1"/>
  <c r="H82" i="5"/>
  <c r="I83" i="5"/>
  <c r="S84" i="5"/>
  <c r="S82" i="5" s="1"/>
  <c r="R82" i="5"/>
  <c r="AD93" i="5"/>
  <c r="AE93" i="5" s="1"/>
  <c r="AD112" i="5"/>
  <c r="AE112" i="5" s="1"/>
  <c r="AD138" i="5"/>
  <c r="AE138" i="5" s="1"/>
  <c r="Z146" i="5"/>
  <c r="U151" i="5"/>
  <c r="C151" i="5"/>
  <c r="K163" i="5"/>
  <c r="AD163" i="5" s="1"/>
  <c r="AE163" i="5" s="1"/>
  <c r="C163" i="5"/>
  <c r="O173" i="5"/>
  <c r="AD173" i="5" s="1"/>
  <c r="AE173" i="5" s="1"/>
  <c r="C173" i="5"/>
  <c r="AD176" i="5"/>
  <c r="AE176" i="5" s="1"/>
  <c r="AD183" i="5"/>
  <c r="AE183" i="5" s="1"/>
  <c r="AD190" i="5"/>
  <c r="AE190" i="5" s="1"/>
  <c r="AD202" i="5"/>
  <c r="AE202" i="5" s="1"/>
  <c r="AD216" i="5"/>
  <c r="AE216" i="5" s="1"/>
  <c r="AA232" i="5"/>
  <c r="AD232" i="5" s="1"/>
  <c r="AE232" i="5" s="1"/>
  <c r="C232" i="5"/>
  <c r="AA237" i="5"/>
  <c r="AD237" i="5" s="1"/>
  <c r="AE237" i="5" s="1"/>
  <c r="C237" i="5"/>
  <c r="U266" i="5"/>
  <c r="U252" i="5" s="1"/>
  <c r="T252" i="5" s="1"/>
  <c r="C266" i="5"/>
  <c r="AD399" i="5"/>
  <c r="AE399" i="5" s="1"/>
  <c r="J545" i="5"/>
  <c r="C546" i="5"/>
  <c r="K546" i="5"/>
  <c r="K545" i="5" s="1"/>
  <c r="O111" i="3"/>
  <c r="I617" i="3"/>
  <c r="I616" i="3" s="1"/>
  <c r="O685" i="3"/>
  <c r="AD15" i="5"/>
  <c r="AE15" i="5" s="1"/>
  <c r="AD24" i="5"/>
  <c r="AE24" i="5" s="1"/>
  <c r="AD35" i="5"/>
  <c r="AE35" i="5" s="1"/>
  <c r="AD47" i="5"/>
  <c r="AE47" i="5" s="1"/>
  <c r="AC70" i="5"/>
  <c r="C80" i="5"/>
  <c r="U80" i="5"/>
  <c r="U70" i="5" s="1"/>
  <c r="U82" i="5"/>
  <c r="M82" i="5"/>
  <c r="L82" i="5" s="1"/>
  <c r="C86" i="5"/>
  <c r="AD94" i="5"/>
  <c r="AE94" i="5" s="1"/>
  <c r="T97" i="5"/>
  <c r="K105" i="5"/>
  <c r="K104" i="5" s="1"/>
  <c r="C105" i="5"/>
  <c r="AA104" i="5"/>
  <c r="G108" i="5"/>
  <c r="C108" i="5"/>
  <c r="C113" i="5"/>
  <c r="AD119" i="5"/>
  <c r="AE119" i="5" s="1"/>
  <c r="AC118" i="5"/>
  <c r="M122" i="5"/>
  <c r="AD122" i="5" s="1"/>
  <c r="AE122" i="5" s="1"/>
  <c r="C122" i="5"/>
  <c r="G127" i="5"/>
  <c r="AD127" i="5" s="1"/>
  <c r="AE127" i="5" s="1"/>
  <c r="C127" i="5"/>
  <c r="AD132" i="5"/>
  <c r="AE132" i="5" s="1"/>
  <c r="K135" i="5"/>
  <c r="AD135" i="5" s="1"/>
  <c r="AE135" i="5" s="1"/>
  <c r="C135" i="5"/>
  <c r="AD136" i="5"/>
  <c r="AE136" i="5" s="1"/>
  <c r="AC140" i="5"/>
  <c r="AD143" i="5"/>
  <c r="AE143" i="5" s="1"/>
  <c r="AD147" i="5"/>
  <c r="AE147" i="5" s="1"/>
  <c r="AC146" i="5"/>
  <c r="AD179" i="5"/>
  <c r="AE179" i="5" s="1"/>
  <c r="AD195" i="5"/>
  <c r="AE195" i="5" s="1"/>
  <c r="AD198" i="5"/>
  <c r="AE198" i="5" s="1"/>
  <c r="AD205" i="5"/>
  <c r="AE205" i="5" s="1"/>
  <c r="W206" i="5"/>
  <c r="V206" i="5" s="1"/>
  <c r="K213" i="5"/>
  <c r="AD213" i="5" s="1"/>
  <c r="AE213" i="5" s="1"/>
  <c r="C213" i="5"/>
  <c r="AD217" i="5"/>
  <c r="AE217" i="5" s="1"/>
  <c r="AD229" i="5"/>
  <c r="AE229" i="5" s="1"/>
  <c r="C262" i="5"/>
  <c r="M262" i="5"/>
  <c r="AD262" i="5" s="1"/>
  <c r="AE262" i="5" s="1"/>
  <c r="N71" i="3"/>
  <c r="I378" i="3"/>
  <c r="I560" i="3"/>
  <c r="I693" i="3"/>
  <c r="I722" i="3"/>
  <c r="I717" i="3" s="1"/>
  <c r="I725" i="3"/>
  <c r="M11" i="5"/>
  <c r="L11" i="5" s="1"/>
  <c r="Y11" i="5"/>
  <c r="AD27" i="5"/>
  <c r="AE27" i="5" s="1"/>
  <c r="W70" i="5"/>
  <c r="C73" i="5"/>
  <c r="AB70" i="5"/>
  <c r="C81" i="5"/>
  <c r="AD86" i="5"/>
  <c r="AE86" i="5" s="1"/>
  <c r="AC97" i="5"/>
  <c r="AD100" i="5"/>
  <c r="AE100" i="5" s="1"/>
  <c r="AD102" i="5"/>
  <c r="AE102" i="5" s="1"/>
  <c r="M104" i="5"/>
  <c r="U104" i="5"/>
  <c r="AD106" i="5"/>
  <c r="AE106" i="5" s="1"/>
  <c r="I104" i="5"/>
  <c r="C121" i="5"/>
  <c r="K121" i="5"/>
  <c r="C137" i="5"/>
  <c r="I146" i="5"/>
  <c r="S146" i="5"/>
  <c r="Q148" i="5"/>
  <c r="AD148" i="5" s="1"/>
  <c r="AE148" i="5" s="1"/>
  <c r="C148" i="5"/>
  <c r="AD159" i="5"/>
  <c r="AE159" i="5" s="1"/>
  <c r="AD175" i="5"/>
  <c r="AE175" i="5" s="1"/>
  <c r="AC206" i="5"/>
  <c r="AD209" i="5"/>
  <c r="AE209" i="5" s="1"/>
  <c r="AD224" i="5"/>
  <c r="AE224" i="5" s="1"/>
  <c r="Y236" i="5"/>
  <c r="Y206" i="5" s="1"/>
  <c r="X206" i="5" s="1"/>
  <c r="C236" i="5"/>
  <c r="K249" i="5"/>
  <c r="AD249" i="5" s="1"/>
  <c r="AE249" i="5" s="1"/>
  <c r="C249" i="5"/>
  <c r="C311" i="5"/>
  <c r="M311" i="5"/>
  <c r="AD311" i="5" s="1"/>
  <c r="AE311" i="5" s="1"/>
  <c r="M398" i="5"/>
  <c r="C398" i="5"/>
  <c r="AD409" i="5"/>
  <c r="AE409" i="5" s="1"/>
  <c r="O11" i="3"/>
  <c r="I112" i="3"/>
  <c r="O713" i="3"/>
  <c r="G29" i="5"/>
  <c r="AD30" i="5"/>
  <c r="AE30" i="5" s="1"/>
  <c r="X70" i="5"/>
  <c r="C75" i="5"/>
  <c r="C77" i="5"/>
  <c r="AD87" i="5"/>
  <c r="AE87" i="5" s="1"/>
  <c r="C95" i="5"/>
  <c r="G95" i="5"/>
  <c r="AD95" i="5" s="1"/>
  <c r="AE95" i="5" s="1"/>
  <c r="G99" i="5"/>
  <c r="G97" i="5" s="1"/>
  <c r="C99" i="5"/>
  <c r="C107" i="5"/>
  <c r="AD115" i="5"/>
  <c r="AE115" i="5" s="1"/>
  <c r="W118" i="5"/>
  <c r="V118" i="5" s="1"/>
  <c r="AD125" i="5"/>
  <c r="AE125" i="5" s="1"/>
  <c r="AD131" i="5"/>
  <c r="AE131" i="5" s="1"/>
  <c r="S133" i="5"/>
  <c r="AD158" i="5"/>
  <c r="AE158" i="5" s="1"/>
  <c r="AD166" i="5"/>
  <c r="AE166" i="5" s="1"/>
  <c r="M170" i="5"/>
  <c r="AD170" i="5" s="1"/>
  <c r="AE170" i="5" s="1"/>
  <c r="C170" i="5"/>
  <c r="AD185" i="5"/>
  <c r="AE185" i="5" s="1"/>
  <c r="AD188" i="5"/>
  <c r="AE188" i="5" s="1"/>
  <c r="AD191" i="5"/>
  <c r="AE191" i="5" s="1"/>
  <c r="AD194" i="5"/>
  <c r="AE194" i="5" s="1"/>
  <c r="AD197" i="5"/>
  <c r="AE197" i="5" s="1"/>
  <c r="AD200" i="5"/>
  <c r="AE200" i="5" s="1"/>
  <c r="I206" i="5"/>
  <c r="H206" i="5" s="1"/>
  <c r="C231" i="5"/>
  <c r="K231" i="5"/>
  <c r="AD231" i="5" s="1"/>
  <c r="AE231" i="5" s="1"/>
  <c r="R70" i="5"/>
  <c r="V70" i="5"/>
  <c r="C76" i="5"/>
  <c r="C78" i="5"/>
  <c r="K78" i="5"/>
  <c r="C83" i="5"/>
  <c r="Y84" i="5"/>
  <c r="X82" i="5"/>
  <c r="Q88" i="5"/>
  <c r="Q82" i="5" s="1"/>
  <c r="P82" i="5" s="1"/>
  <c r="C88" i="5"/>
  <c r="AD96" i="5"/>
  <c r="AE96" i="5" s="1"/>
  <c r="F97" i="5"/>
  <c r="C98" i="5"/>
  <c r="W97" i="5"/>
  <c r="AD101" i="5"/>
  <c r="AE101" i="5" s="1"/>
  <c r="AC104" i="5"/>
  <c r="W104" i="5"/>
  <c r="AD113" i="5"/>
  <c r="AE113" i="5" s="1"/>
  <c r="C115" i="5"/>
  <c r="AD116" i="5"/>
  <c r="AE116" i="5" s="1"/>
  <c r="C119" i="5"/>
  <c r="S118" i="5"/>
  <c r="R118" i="5" s="1"/>
  <c r="C126" i="5"/>
  <c r="C132" i="5"/>
  <c r="O140" i="5"/>
  <c r="N140" i="5" s="1"/>
  <c r="AD142" i="5"/>
  <c r="AE142" i="5" s="1"/>
  <c r="AD144" i="5"/>
  <c r="AE144" i="5" s="1"/>
  <c r="W146" i="5"/>
  <c r="AD161" i="5"/>
  <c r="AE161" i="5" s="1"/>
  <c r="AD177" i="5"/>
  <c r="AE177" i="5" s="1"/>
  <c r="C196" i="5"/>
  <c r="C200" i="5"/>
  <c r="AD203" i="5"/>
  <c r="AE203" i="5" s="1"/>
  <c r="Q211" i="5"/>
  <c r="Q206" i="5" s="1"/>
  <c r="P206" i="5" s="1"/>
  <c r="C211" i="5"/>
  <c r="AD218" i="5"/>
  <c r="AE218" i="5" s="1"/>
  <c r="AD220" i="5"/>
  <c r="AE220" i="5" s="1"/>
  <c r="AD239" i="5"/>
  <c r="AE239" i="5" s="1"/>
  <c r="M378" i="5"/>
  <c r="AD378" i="5" s="1"/>
  <c r="AE378" i="5" s="1"/>
  <c r="C378" i="5"/>
  <c r="N580" i="3"/>
  <c r="N638" i="3"/>
  <c r="O700" i="3"/>
  <c r="N726" i="3"/>
  <c r="J97" i="5"/>
  <c r="X97" i="5"/>
  <c r="S97" i="5"/>
  <c r="Y97" i="5"/>
  <c r="AD111" i="5"/>
  <c r="AE111" i="5" s="1"/>
  <c r="AD117" i="5"/>
  <c r="AE117" i="5" s="1"/>
  <c r="AD124" i="5"/>
  <c r="AE124" i="5" s="1"/>
  <c r="AD130" i="5"/>
  <c r="AE130" i="5" s="1"/>
  <c r="Y146" i="5"/>
  <c r="C171" i="5"/>
  <c r="C219" i="5"/>
  <c r="K219" i="5"/>
  <c r="AD219" i="5" s="1"/>
  <c r="AE219" i="5" s="1"/>
  <c r="AD222" i="5"/>
  <c r="AE222" i="5" s="1"/>
  <c r="AD233" i="5"/>
  <c r="AE233" i="5" s="1"/>
  <c r="K245" i="5"/>
  <c r="AD245" i="5" s="1"/>
  <c r="AE245" i="5" s="1"/>
  <c r="C245" i="5"/>
  <c r="S252" i="5"/>
  <c r="R252" i="5" s="1"/>
  <c r="C258" i="5"/>
  <c r="M258" i="5"/>
  <c r="AD258" i="5" s="1"/>
  <c r="AE258" i="5" s="1"/>
  <c r="O264" i="5"/>
  <c r="AD264" i="5" s="1"/>
  <c r="AE264" i="5" s="1"/>
  <c r="C264" i="5"/>
  <c r="G252" i="5"/>
  <c r="O272" i="5"/>
  <c r="AD272" i="5" s="1"/>
  <c r="AE272" i="5" s="1"/>
  <c r="C272" i="5"/>
  <c r="M338" i="5"/>
  <c r="AD338" i="5" s="1"/>
  <c r="AE338" i="5" s="1"/>
  <c r="C338" i="5"/>
  <c r="C342" i="5"/>
  <c r="M342" i="5"/>
  <c r="AD342" i="5" s="1"/>
  <c r="AE342" i="5" s="1"/>
  <c r="AD364" i="5"/>
  <c r="AE364" i="5" s="1"/>
  <c r="C409" i="5"/>
  <c r="AD410" i="5"/>
  <c r="AE410" i="5" s="1"/>
  <c r="C454" i="5"/>
  <c r="K454" i="5"/>
  <c r="AD454" i="5" s="1"/>
  <c r="AE454" i="5" s="1"/>
  <c r="S104" i="5"/>
  <c r="Y104" i="5"/>
  <c r="C141" i="5"/>
  <c r="M238" i="5"/>
  <c r="AD238" i="5" s="1"/>
  <c r="AE238" i="5" s="1"/>
  <c r="C238" i="5"/>
  <c r="AD257" i="5"/>
  <c r="AE257" i="5" s="1"/>
  <c r="AC252" i="5"/>
  <c r="AD277" i="5"/>
  <c r="AE277" i="5" s="1"/>
  <c r="AD278" i="5"/>
  <c r="AE278" i="5" s="1"/>
  <c r="C300" i="5"/>
  <c r="K300" i="5"/>
  <c r="AD300" i="5" s="1"/>
  <c r="AE300" i="5" s="1"/>
  <c r="AD313" i="5"/>
  <c r="AE313" i="5" s="1"/>
  <c r="S341" i="5"/>
  <c r="C341" i="5"/>
  <c r="AD344" i="5"/>
  <c r="AE344" i="5" s="1"/>
  <c r="AA359" i="5"/>
  <c r="C359" i="5"/>
  <c r="K370" i="5"/>
  <c r="AD370" i="5" s="1"/>
  <c r="AE370" i="5" s="1"/>
  <c r="C370" i="5"/>
  <c r="AD377" i="5"/>
  <c r="AE377" i="5" s="1"/>
  <c r="T599" i="5"/>
  <c r="U600" i="5"/>
  <c r="U599" i="5" s="1"/>
  <c r="O311" i="3"/>
  <c r="N731" i="3"/>
  <c r="C72" i="5"/>
  <c r="F82" i="5"/>
  <c r="C91" i="5"/>
  <c r="C92" i="5"/>
  <c r="AB97" i="5"/>
  <c r="C100" i="5"/>
  <c r="C123" i="5"/>
  <c r="C139" i="5"/>
  <c r="G141" i="5"/>
  <c r="G140" i="5" s="1"/>
  <c r="C150" i="5"/>
  <c r="K152" i="5"/>
  <c r="AD152" i="5" s="1"/>
  <c r="AE152" i="5" s="1"/>
  <c r="K154" i="5"/>
  <c r="AD154" i="5" s="1"/>
  <c r="AE154" i="5" s="1"/>
  <c r="C157" i="5"/>
  <c r="K164" i="5"/>
  <c r="AD164" i="5" s="1"/>
  <c r="AE164" i="5" s="1"/>
  <c r="C166" i="5"/>
  <c r="K172" i="5"/>
  <c r="AD172" i="5" s="1"/>
  <c r="AE172" i="5" s="1"/>
  <c r="K178" i="5"/>
  <c r="AD178" i="5" s="1"/>
  <c r="AE178" i="5" s="1"/>
  <c r="K181" i="5"/>
  <c r="AD181" i="5" s="1"/>
  <c r="AE181" i="5" s="1"/>
  <c r="K184" i="5"/>
  <c r="AD184" i="5" s="1"/>
  <c r="AE184" i="5" s="1"/>
  <c r="K187" i="5"/>
  <c r="AD187" i="5" s="1"/>
  <c r="AE187" i="5" s="1"/>
  <c r="M189" i="5"/>
  <c r="AD189" i="5" s="1"/>
  <c r="AE189" i="5" s="1"/>
  <c r="K201" i="5"/>
  <c r="AD201" i="5" s="1"/>
  <c r="AE201" i="5" s="1"/>
  <c r="K204" i="5"/>
  <c r="AD204" i="5" s="1"/>
  <c r="AE204" i="5" s="1"/>
  <c r="G206" i="5"/>
  <c r="AD208" i="5"/>
  <c r="AE208" i="5" s="1"/>
  <c r="S206" i="5"/>
  <c r="R206" i="5" s="1"/>
  <c r="AD212" i="5"/>
  <c r="AE212" i="5" s="1"/>
  <c r="C218" i="5"/>
  <c r="O228" i="5"/>
  <c r="AD228" i="5" s="1"/>
  <c r="AE228" i="5" s="1"/>
  <c r="C228" i="5"/>
  <c r="M235" i="5"/>
  <c r="AD235" i="5" s="1"/>
  <c r="AE235" i="5" s="1"/>
  <c r="C235" i="5"/>
  <c r="C244" i="5"/>
  <c r="AD244" i="5"/>
  <c r="AE244" i="5" s="1"/>
  <c r="U246" i="5"/>
  <c r="AD246" i="5" s="1"/>
  <c r="AE246" i="5" s="1"/>
  <c r="AD254" i="5"/>
  <c r="AE254" i="5" s="1"/>
  <c r="AD261" i="5"/>
  <c r="AE261" i="5" s="1"/>
  <c r="C277" i="5"/>
  <c r="C278" i="5"/>
  <c r="O279" i="5"/>
  <c r="AD279" i="5" s="1"/>
  <c r="AE279" i="5" s="1"/>
  <c r="O280" i="5"/>
  <c r="AD280" i="5" s="1"/>
  <c r="AE280" i="5" s="1"/>
  <c r="AD326" i="5"/>
  <c r="AE326" i="5" s="1"/>
  <c r="O327" i="5"/>
  <c r="N327" i="5" s="1"/>
  <c r="S473" i="5"/>
  <c r="C473" i="5"/>
  <c r="N470" i="5"/>
  <c r="O474" i="5"/>
  <c r="O470" i="5" s="1"/>
  <c r="O124" i="3"/>
  <c r="O394" i="3"/>
  <c r="N547" i="3"/>
  <c r="O577" i="3"/>
  <c r="N737" i="3"/>
  <c r="C74" i="5"/>
  <c r="G91" i="5"/>
  <c r="H97" i="5"/>
  <c r="V97" i="5"/>
  <c r="Q98" i="5"/>
  <c r="Q97" i="5" s="1"/>
  <c r="I118" i="5"/>
  <c r="H118" i="5" s="1"/>
  <c r="G123" i="5"/>
  <c r="C134" i="5"/>
  <c r="C147" i="5"/>
  <c r="K150" i="5"/>
  <c r="AD150" i="5" s="1"/>
  <c r="AE150" i="5" s="1"/>
  <c r="C160" i="5"/>
  <c r="Q168" i="5"/>
  <c r="AD168" i="5" s="1"/>
  <c r="AE168" i="5" s="1"/>
  <c r="M192" i="5"/>
  <c r="AD192" i="5" s="1"/>
  <c r="AE192" i="5" s="1"/>
  <c r="C192" i="5"/>
  <c r="C194" i="5"/>
  <c r="C214" i="5"/>
  <c r="K214" i="5"/>
  <c r="AD214" i="5" s="1"/>
  <c r="AE214" i="5" s="1"/>
  <c r="M221" i="5"/>
  <c r="AD221" i="5" s="1"/>
  <c r="AE221" i="5" s="1"/>
  <c r="C221" i="5"/>
  <c r="C222" i="5"/>
  <c r="C230" i="5"/>
  <c r="U251" i="5"/>
  <c r="AD251" i="5" s="1"/>
  <c r="AE251" i="5" s="1"/>
  <c r="C251" i="5"/>
  <c r="Y252" i="5"/>
  <c r="X252" i="5" s="1"/>
  <c r="C256" i="5"/>
  <c r="M256" i="5"/>
  <c r="AD256" i="5" s="1"/>
  <c r="AE256" i="5" s="1"/>
  <c r="M265" i="5"/>
  <c r="AD265" i="5" s="1"/>
  <c r="AE265" i="5" s="1"/>
  <c r="C265" i="5"/>
  <c r="AD270" i="5"/>
  <c r="AE270" i="5" s="1"/>
  <c r="AD275" i="5"/>
  <c r="AE275" i="5" s="1"/>
  <c r="AD312" i="5"/>
  <c r="AE312" i="5" s="1"/>
  <c r="AD315" i="5"/>
  <c r="AE315" i="5" s="1"/>
  <c r="AD321" i="5"/>
  <c r="AE321" i="5" s="1"/>
  <c r="AD323" i="5"/>
  <c r="AE323" i="5" s="1"/>
  <c r="AD369" i="5"/>
  <c r="AE369" i="5" s="1"/>
  <c r="AA393" i="5"/>
  <c r="C393" i="5"/>
  <c r="C465" i="5"/>
  <c r="I465" i="5"/>
  <c r="AD465" i="5" s="1"/>
  <c r="AE465" i="5" s="1"/>
  <c r="N28" i="3"/>
  <c r="N30" i="3"/>
  <c r="K547" i="3"/>
  <c r="O547" i="3" s="1"/>
  <c r="O657" i="3"/>
  <c r="T82" i="5"/>
  <c r="Z82" i="5"/>
  <c r="C84" i="5"/>
  <c r="G134" i="5"/>
  <c r="G146" i="5"/>
  <c r="K160" i="5"/>
  <c r="AD160" i="5" s="1"/>
  <c r="AE160" i="5" s="1"/>
  <c r="O169" i="5"/>
  <c r="AD169" i="5" s="1"/>
  <c r="AE169" i="5" s="1"/>
  <c r="C169" i="5"/>
  <c r="C193" i="5"/>
  <c r="AD207" i="5"/>
  <c r="AE207" i="5" s="1"/>
  <c r="AD210" i="5"/>
  <c r="AE210" i="5" s="1"/>
  <c r="C212" i="5"/>
  <c r="M215" i="5"/>
  <c r="C215" i="5"/>
  <c r="C216" i="5"/>
  <c r="C225" i="5"/>
  <c r="K225" i="5"/>
  <c r="AD225" i="5" s="1"/>
  <c r="AE225" i="5" s="1"/>
  <c r="C229" i="5"/>
  <c r="AD234" i="5"/>
  <c r="AE234" i="5" s="1"/>
  <c r="C239" i="5"/>
  <c r="AD240" i="5"/>
  <c r="AE240" i="5" s="1"/>
  <c r="AD250" i="5"/>
  <c r="AE250" i="5" s="1"/>
  <c r="AA252" i="5"/>
  <c r="Z252" i="5" s="1"/>
  <c r="AD320" i="5"/>
  <c r="AE320" i="5" s="1"/>
  <c r="AD325" i="5"/>
  <c r="AE325" i="5" s="1"/>
  <c r="C339" i="5"/>
  <c r="Q349" i="5"/>
  <c r="AD349" i="5" s="1"/>
  <c r="AE349" i="5" s="1"/>
  <c r="C349" i="5"/>
  <c r="Q351" i="5"/>
  <c r="AD351" i="5" s="1"/>
  <c r="AE351" i="5" s="1"/>
  <c r="C351" i="5"/>
  <c r="Q353" i="5"/>
  <c r="AD353" i="5" s="1"/>
  <c r="AE353" i="5" s="1"/>
  <c r="C353" i="5"/>
  <c r="Q355" i="5"/>
  <c r="AD355" i="5" s="1"/>
  <c r="AE355" i="5" s="1"/>
  <c r="C355" i="5"/>
  <c r="AD357" i="5"/>
  <c r="AE357" i="5" s="1"/>
  <c r="AD366" i="5"/>
  <c r="AE366" i="5" s="1"/>
  <c r="AD226" i="5"/>
  <c r="AE226" i="5" s="1"/>
  <c r="O241" i="5"/>
  <c r="AD241" i="5" s="1"/>
  <c r="AE241" i="5" s="1"/>
  <c r="C241" i="5"/>
  <c r="K247" i="5"/>
  <c r="AD247" i="5" s="1"/>
  <c r="AE247" i="5" s="1"/>
  <c r="C247" i="5"/>
  <c r="K248" i="5"/>
  <c r="AD248" i="5" s="1"/>
  <c r="AE248" i="5" s="1"/>
  <c r="C248" i="5"/>
  <c r="AD255" i="5"/>
  <c r="AE255" i="5" s="1"/>
  <c r="W267" i="5"/>
  <c r="W252" i="5" s="1"/>
  <c r="V252" i="5" s="1"/>
  <c r="C267" i="5"/>
  <c r="C270" i="5"/>
  <c r="AD273" i="5"/>
  <c r="AE273" i="5" s="1"/>
  <c r="AD281" i="5"/>
  <c r="AE281" i="5" s="1"/>
  <c r="C301" i="5"/>
  <c r="AD314" i="5"/>
  <c r="AE314" i="5" s="1"/>
  <c r="AD348" i="5"/>
  <c r="AE348" i="5" s="1"/>
  <c r="M362" i="5"/>
  <c r="AD362" i="5" s="1"/>
  <c r="AE362" i="5" s="1"/>
  <c r="C362" i="5"/>
  <c r="AD388" i="5"/>
  <c r="AE388" i="5" s="1"/>
  <c r="AD243" i="5"/>
  <c r="AE243" i="5" s="1"/>
  <c r="I252" i="5"/>
  <c r="H252" i="5" s="1"/>
  <c r="C259" i="5"/>
  <c r="M259" i="5"/>
  <c r="AD259" i="5" s="1"/>
  <c r="AE259" i="5" s="1"/>
  <c r="C274" i="5"/>
  <c r="K274" i="5"/>
  <c r="AD274" i="5" s="1"/>
  <c r="AE274" i="5" s="1"/>
  <c r="AD310" i="5"/>
  <c r="AE310" i="5" s="1"/>
  <c r="C318" i="5"/>
  <c r="M318" i="5"/>
  <c r="AD318" i="5" s="1"/>
  <c r="AE318" i="5" s="1"/>
  <c r="M337" i="5"/>
  <c r="AD337" i="5" s="1"/>
  <c r="AE337" i="5" s="1"/>
  <c r="C337" i="5"/>
  <c r="C344" i="5"/>
  <c r="C380" i="5"/>
  <c r="I380" i="5"/>
  <c r="AD380" i="5" s="1"/>
  <c r="AE380" i="5" s="1"/>
  <c r="AD408" i="5"/>
  <c r="AE408" i="5" s="1"/>
  <c r="AD421" i="5"/>
  <c r="AE421" i="5" s="1"/>
  <c r="C462" i="5"/>
  <c r="M462" i="5"/>
  <c r="AD462" i="5" s="1"/>
  <c r="AE462" i="5" s="1"/>
  <c r="C253" i="5"/>
  <c r="M253" i="5"/>
  <c r="C302" i="5"/>
  <c r="AD309" i="5"/>
  <c r="AE309" i="5" s="1"/>
  <c r="AD322" i="5"/>
  <c r="AE322" i="5" s="1"/>
  <c r="AD324" i="5"/>
  <c r="AE324" i="5" s="1"/>
  <c r="AD340" i="5"/>
  <c r="AE340" i="5" s="1"/>
  <c r="AA371" i="5"/>
  <c r="AD371" i="5" s="1"/>
  <c r="AE371" i="5" s="1"/>
  <c r="C371" i="5"/>
  <c r="M372" i="5"/>
  <c r="AD372" i="5" s="1"/>
  <c r="AE372" i="5" s="1"/>
  <c r="C372" i="5"/>
  <c r="AD382" i="5"/>
  <c r="AE382" i="5" s="1"/>
  <c r="U384" i="5"/>
  <c r="T384" i="5" s="1"/>
  <c r="K392" i="5"/>
  <c r="AD392" i="5" s="1"/>
  <c r="AE392" i="5" s="1"/>
  <c r="C392" i="5"/>
  <c r="AD413" i="5"/>
  <c r="AE413" i="5" s="1"/>
  <c r="O263" i="5"/>
  <c r="AD263" i="5" s="1"/>
  <c r="AE263" i="5" s="1"/>
  <c r="C263" i="5"/>
  <c r="C268" i="5"/>
  <c r="K268" i="5"/>
  <c r="AD268" i="5" s="1"/>
  <c r="AE268" i="5" s="1"/>
  <c r="C269" i="5"/>
  <c r="AD271" i="5"/>
  <c r="AE271" i="5" s="1"/>
  <c r="C273" i="5"/>
  <c r="C308" i="5"/>
  <c r="K308" i="5"/>
  <c r="AD308" i="5" s="1"/>
  <c r="AE308" i="5" s="1"/>
  <c r="C317" i="5"/>
  <c r="C320" i="5"/>
  <c r="C340" i="5"/>
  <c r="I347" i="5"/>
  <c r="C347" i="5"/>
  <c r="AD383" i="5"/>
  <c r="AE383" i="5" s="1"/>
  <c r="C387" i="5"/>
  <c r="C388" i="5"/>
  <c r="C395" i="5"/>
  <c r="AD416" i="5"/>
  <c r="AE416" i="5" s="1"/>
  <c r="O417" i="5"/>
  <c r="N417" i="5" s="1"/>
  <c r="G441" i="5"/>
  <c r="AD441" i="5" s="1"/>
  <c r="AE441" i="5" s="1"/>
  <c r="C441" i="5"/>
  <c r="I456" i="5"/>
  <c r="AD456" i="5" s="1"/>
  <c r="AE456" i="5" s="1"/>
  <c r="C456" i="5"/>
  <c r="AD467" i="5"/>
  <c r="AE467" i="5" s="1"/>
  <c r="U493" i="5"/>
  <c r="AD495" i="5"/>
  <c r="AE495" i="5" s="1"/>
  <c r="AC493" i="5"/>
  <c r="G502" i="5"/>
  <c r="C502" i="5"/>
  <c r="Q508" i="5"/>
  <c r="Q493" i="5" s="1"/>
  <c r="P493" i="5" s="1"/>
  <c r="C508" i="5"/>
  <c r="AA532" i="5"/>
  <c r="C326" i="5"/>
  <c r="AD330" i="5"/>
  <c r="AE330" i="5" s="1"/>
  <c r="AD335" i="5"/>
  <c r="AE335" i="5" s="1"/>
  <c r="W327" i="5"/>
  <c r="V327" i="5" s="1"/>
  <c r="K367" i="5"/>
  <c r="C367" i="5"/>
  <c r="AD368" i="5"/>
  <c r="AE368" i="5" s="1"/>
  <c r="I379" i="5"/>
  <c r="AD379" i="5" s="1"/>
  <c r="AE379" i="5" s="1"/>
  <c r="C379" i="5"/>
  <c r="O384" i="5"/>
  <c r="N384" i="5" s="1"/>
  <c r="W384" i="5"/>
  <c r="V384" i="5" s="1"/>
  <c r="AD403" i="5"/>
  <c r="AE403" i="5" s="1"/>
  <c r="I405" i="5"/>
  <c r="AD405" i="5" s="1"/>
  <c r="AE405" i="5" s="1"/>
  <c r="C405" i="5"/>
  <c r="I447" i="5"/>
  <c r="AD447" i="5" s="1"/>
  <c r="AE447" i="5" s="1"/>
  <c r="C447" i="5"/>
  <c r="AD450" i="5"/>
  <c r="AE450" i="5" s="1"/>
  <c r="L470" i="5"/>
  <c r="C472" i="5"/>
  <c r="M472" i="5"/>
  <c r="M470" i="5" s="1"/>
  <c r="AC470" i="5"/>
  <c r="O486" i="5"/>
  <c r="Y486" i="5"/>
  <c r="C275" i="5"/>
  <c r="C282" i="5"/>
  <c r="K282" i="5"/>
  <c r="AD282" i="5" s="1"/>
  <c r="AE282" i="5" s="1"/>
  <c r="C283" i="5"/>
  <c r="K283" i="5"/>
  <c r="AD283" i="5" s="1"/>
  <c r="AE283" i="5" s="1"/>
  <c r="C284" i="5"/>
  <c r="K284" i="5"/>
  <c r="AD284" i="5" s="1"/>
  <c r="AE284" i="5" s="1"/>
  <c r="C285" i="5"/>
  <c r="K285" i="5"/>
  <c r="AD285" i="5" s="1"/>
  <c r="AE285" i="5" s="1"/>
  <c r="C286" i="5"/>
  <c r="K286" i="5"/>
  <c r="AD286" i="5" s="1"/>
  <c r="AE286" i="5" s="1"/>
  <c r="C287" i="5"/>
  <c r="K287" i="5"/>
  <c r="AD287" i="5" s="1"/>
  <c r="AE287" i="5" s="1"/>
  <c r="C288" i="5"/>
  <c r="K288" i="5"/>
  <c r="AD288" i="5" s="1"/>
  <c r="AE288" i="5" s="1"/>
  <c r="C289" i="5"/>
  <c r="K289" i="5"/>
  <c r="AD289" i="5" s="1"/>
  <c r="AE289" i="5" s="1"/>
  <c r="C290" i="5"/>
  <c r="K290" i="5"/>
  <c r="AD290" i="5" s="1"/>
  <c r="AE290" i="5" s="1"/>
  <c r="C291" i="5"/>
  <c r="K291" i="5"/>
  <c r="AD291" i="5" s="1"/>
  <c r="AE291" i="5" s="1"/>
  <c r="C292" i="5"/>
  <c r="K292" i="5"/>
  <c r="AD292" i="5" s="1"/>
  <c r="AE292" i="5" s="1"/>
  <c r="C293" i="5"/>
  <c r="K293" i="5"/>
  <c r="AD293" i="5" s="1"/>
  <c r="AE293" i="5" s="1"/>
  <c r="C294" i="5"/>
  <c r="K294" i="5"/>
  <c r="AD294" i="5" s="1"/>
  <c r="AE294" i="5" s="1"/>
  <c r="C295" i="5"/>
  <c r="K295" i="5"/>
  <c r="AD295" i="5" s="1"/>
  <c r="AE295" i="5" s="1"/>
  <c r="C296" i="5"/>
  <c r="K296" i="5"/>
  <c r="AD296" i="5" s="1"/>
  <c r="AE296" i="5" s="1"/>
  <c r="C297" i="5"/>
  <c r="K297" i="5"/>
  <c r="AD297" i="5" s="1"/>
  <c r="AE297" i="5" s="1"/>
  <c r="C299" i="5"/>
  <c r="K299" i="5"/>
  <c r="AD299" i="5" s="1"/>
  <c r="AE299" i="5" s="1"/>
  <c r="C316" i="5"/>
  <c r="C319" i="5"/>
  <c r="C323" i="5"/>
  <c r="Y327" i="5"/>
  <c r="X327" i="5" s="1"/>
  <c r="AD346" i="5"/>
  <c r="AE346" i="5" s="1"/>
  <c r="C360" i="5"/>
  <c r="AD360" i="5"/>
  <c r="AE360" i="5" s="1"/>
  <c r="C363" i="5"/>
  <c r="C368" i="5"/>
  <c r="I373" i="5"/>
  <c r="AD373" i="5" s="1"/>
  <c r="AE373" i="5" s="1"/>
  <c r="C373" i="5"/>
  <c r="I374" i="5"/>
  <c r="AD374" i="5" s="1"/>
  <c r="AE374" i="5" s="1"/>
  <c r="C377" i="5"/>
  <c r="AD381" i="5"/>
  <c r="AE381" i="5" s="1"/>
  <c r="C383" i="5"/>
  <c r="Q384" i="5"/>
  <c r="P384" i="5" s="1"/>
  <c r="AC394" i="5"/>
  <c r="AD394" i="5" s="1"/>
  <c r="AE394" i="5" s="1"/>
  <c r="M411" i="5"/>
  <c r="AD411" i="5" s="1"/>
  <c r="AE411" i="5" s="1"/>
  <c r="C411" i="5"/>
  <c r="C423" i="5"/>
  <c r="I423" i="5"/>
  <c r="AD423" i="5" s="1"/>
  <c r="AE423" i="5" s="1"/>
  <c r="G451" i="5"/>
  <c r="AD451" i="5" s="1"/>
  <c r="AE451" i="5" s="1"/>
  <c r="C451" i="5"/>
  <c r="Z470" i="5"/>
  <c r="AA471" i="5"/>
  <c r="AA470" i="5" s="1"/>
  <c r="P486" i="5"/>
  <c r="Q487" i="5"/>
  <c r="Q486" i="5" s="1"/>
  <c r="C254" i="5"/>
  <c r="C257" i="5"/>
  <c r="C260" i="5"/>
  <c r="C276" i="5"/>
  <c r="AD276" i="5"/>
  <c r="AE276" i="5" s="1"/>
  <c r="C298" i="5"/>
  <c r="C324" i="5"/>
  <c r="G327" i="5"/>
  <c r="AD329" i="5"/>
  <c r="AE329" i="5" s="1"/>
  <c r="C334" i="5"/>
  <c r="AC334" i="5"/>
  <c r="M343" i="5"/>
  <c r="AD343" i="5" s="1"/>
  <c r="AE343" i="5" s="1"/>
  <c r="C343" i="5"/>
  <c r="C345" i="5"/>
  <c r="Q350" i="5"/>
  <c r="AD350" i="5" s="1"/>
  <c r="AE350" i="5" s="1"/>
  <c r="C350" i="5"/>
  <c r="Q352" i="5"/>
  <c r="AD352" i="5" s="1"/>
  <c r="AE352" i="5" s="1"/>
  <c r="C352" i="5"/>
  <c r="Q354" i="5"/>
  <c r="AD354" i="5" s="1"/>
  <c r="AE354" i="5" s="1"/>
  <c r="C354" i="5"/>
  <c r="Q361" i="5"/>
  <c r="AD361" i="5" s="1"/>
  <c r="AE361" i="5" s="1"/>
  <c r="C361" i="5"/>
  <c r="AD363" i="5"/>
  <c r="AE363" i="5" s="1"/>
  <c r="C385" i="5"/>
  <c r="K385" i="5"/>
  <c r="AD385" i="5" s="1"/>
  <c r="AE385" i="5" s="1"/>
  <c r="K386" i="5"/>
  <c r="AD386" i="5" s="1"/>
  <c r="AE386" i="5" s="1"/>
  <c r="C386" i="5"/>
  <c r="AD391" i="5"/>
  <c r="AE391" i="5" s="1"/>
  <c r="AD396" i="5"/>
  <c r="AE396" i="5" s="1"/>
  <c r="C404" i="5"/>
  <c r="C407" i="5"/>
  <c r="I415" i="5"/>
  <c r="AD415" i="5" s="1"/>
  <c r="AE415" i="5" s="1"/>
  <c r="C415" i="5"/>
  <c r="U417" i="5"/>
  <c r="T417" i="5" s="1"/>
  <c r="AC417" i="5"/>
  <c r="J435" i="5"/>
  <c r="C436" i="5"/>
  <c r="K436" i="5"/>
  <c r="AD509" i="5"/>
  <c r="AE509" i="5" s="1"/>
  <c r="H532" i="5"/>
  <c r="I533" i="5"/>
  <c r="I560" i="5"/>
  <c r="AD560" i="5" s="1"/>
  <c r="AE560" i="5" s="1"/>
  <c r="C560" i="5"/>
  <c r="AD358" i="5"/>
  <c r="AE358" i="5" s="1"/>
  <c r="AD376" i="5"/>
  <c r="AE376" i="5" s="1"/>
  <c r="G384" i="5"/>
  <c r="AD397" i="5"/>
  <c r="AE397" i="5" s="1"/>
  <c r="C408" i="5"/>
  <c r="C422" i="5"/>
  <c r="R435" i="5"/>
  <c r="S436" i="5"/>
  <c r="S435" i="5" s="1"/>
  <c r="AD443" i="5"/>
  <c r="AE443" i="5" s="1"/>
  <c r="Y459" i="5"/>
  <c r="X459" i="5" s="1"/>
  <c r="C468" i="5"/>
  <c r="M468" i="5"/>
  <c r="AD468" i="5" s="1"/>
  <c r="AE468" i="5" s="1"/>
  <c r="I479" i="5"/>
  <c r="AD479" i="5" s="1"/>
  <c r="AE479" i="5" s="1"/>
  <c r="C479" i="5"/>
  <c r="S493" i="5"/>
  <c r="R493" i="5" s="1"/>
  <c r="AD505" i="5"/>
  <c r="AE505" i="5" s="1"/>
  <c r="Q525" i="5"/>
  <c r="Q524" i="5" s="1"/>
  <c r="P524" i="5"/>
  <c r="N532" i="5"/>
  <c r="O533" i="5"/>
  <c r="O532" i="5" s="1"/>
  <c r="I537" i="5"/>
  <c r="AD537" i="5" s="1"/>
  <c r="AE537" i="5" s="1"/>
  <c r="C537" i="5"/>
  <c r="R545" i="5"/>
  <c r="S546" i="5"/>
  <c r="S545" i="5" s="1"/>
  <c r="M563" i="5"/>
  <c r="M562" i="5" s="1"/>
  <c r="L562" i="5"/>
  <c r="V562" i="5"/>
  <c r="W563" i="5"/>
  <c r="W562" i="5" s="1"/>
  <c r="AD564" i="5"/>
  <c r="AE564" i="5" s="1"/>
  <c r="C382" i="5"/>
  <c r="C402" i="5"/>
  <c r="C403" i="5"/>
  <c r="C410" i="5"/>
  <c r="C412" i="5"/>
  <c r="C418" i="5"/>
  <c r="I418" i="5"/>
  <c r="K424" i="5"/>
  <c r="K417" i="5" s="1"/>
  <c r="J417" i="5" s="1"/>
  <c r="C424" i="5"/>
  <c r="AD430" i="5"/>
  <c r="AE430" i="5" s="1"/>
  <c r="O437" i="5"/>
  <c r="O435" i="5" s="1"/>
  <c r="N435" i="5"/>
  <c r="H486" i="5"/>
  <c r="C487" i="5"/>
  <c r="I487" i="5"/>
  <c r="I486" i="5" s="1"/>
  <c r="G490" i="5"/>
  <c r="G486" i="5" s="1"/>
  <c r="C490" i="5"/>
  <c r="M494" i="5"/>
  <c r="M493" i="5" s="1"/>
  <c r="L493" i="5" s="1"/>
  <c r="C494" i="5"/>
  <c r="M512" i="5"/>
  <c r="C512" i="5"/>
  <c r="U534" i="5"/>
  <c r="U532" i="5" s="1"/>
  <c r="T532" i="5"/>
  <c r="C588" i="5"/>
  <c r="Q588" i="5"/>
  <c r="M298" i="5"/>
  <c r="AD298" i="5" s="1"/>
  <c r="AE298" i="5" s="1"/>
  <c r="M301" i="5"/>
  <c r="AD301" i="5" s="1"/>
  <c r="AE301" i="5" s="1"/>
  <c r="M302" i="5"/>
  <c r="AD302" i="5" s="1"/>
  <c r="AE302" i="5" s="1"/>
  <c r="M303" i="5"/>
  <c r="AD303" i="5" s="1"/>
  <c r="AE303" i="5" s="1"/>
  <c r="M304" i="5"/>
  <c r="AD304" i="5" s="1"/>
  <c r="AE304" i="5" s="1"/>
  <c r="M305" i="5"/>
  <c r="AD305" i="5" s="1"/>
  <c r="AE305" i="5" s="1"/>
  <c r="M306" i="5"/>
  <c r="AD306" i="5" s="1"/>
  <c r="AE306" i="5" s="1"/>
  <c r="M307" i="5"/>
  <c r="AD307" i="5" s="1"/>
  <c r="AE307" i="5" s="1"/>
  <c r="C365" i="5"/>
  <c r="C390" i="5"/>
  <c r="C399" i="5"/>
  <c r="I402" i="5"/>
  <c r="K412" i="5"/>
  <c r="AD412" i="5" s="1"/>
  <c r="AE412" i="5" s="1"/>
  <c r="C419" i="5"/>
  <c r="C420" i="5"/>
  <c r="C426" i="5"/>
  <c r="AD429" i="5"/>
  <c r="AE429" i="5" s="1"/>
  <c r="G448" i="5"/>
  <c r="AD448" i="5" s="1"/>
  <c r="AE448" i="5" s="1"/>
  <c r="C448" i="5"/>
  <c r="AD452" i="5"/>
  <c r="AE452" i="5" s="1"/>
  <c r="G457" i="5"/>
  <c r="AD457" i="5" s="1"/>
  <c r="AE457" i="5" s="1"/>
  <c r="C457" i="5"/>
  <c r="C458" i="5"/>
  <c r="I458" i="5"/>
  <c r="AD458" i="5" s="1"/>
  <c r="AE458" i="5" s="1"/>
  <c r="W459" i="5"/>
  <c r="V459" i="5" s="1"/>
  <c r="AD464" i="5"/>
  <c r="AE464" i="5" s="1"/>
  <c r="T470" i="5"/>
  <c r="C471" i="5"/>
  <c r="U471" i="5"/>
  <c r="AD475" i="5"/>
  <c r="AE475" i="5" s="1"/>
  <c r="C478" i="5"/>
  <c r="K478" i="5"/>
  <c r="I480" i="5"/>
  <c r="AD480" i="5" s="1"/>
  <c r="AE480" i="5" s="1"/>
  <c r="C506" i="5"/>
  <c r="K506" i="5"/>
  <c r="U511" i="5"/>
  <c r="T510" i="5"/>
  <c r="Y510" i="5"/>
  <c r="M520" i="5"/>
  <c r="AD520" i="5" s="1"/>
  <c r="AE520" i="5" s="1"/>
  <c r="C520" i="5"/>
  <c r="AC524" i="5"/>
  <c r="AB532" i="5"/>
  <c r="AC533" i="5"/>
  <c r="AD541" i="5"/>
  <c r="AE541" i="5" s="1"/>
  <c r="AD547" i="5"/>
  <c r="AE547" i="5" s="1"/>
  <c r="AD551" i="5"/>
  <c r="AE551" i="5" s="1"/>
  <c r="G558" i="5"/>
  <c r="AD558" i="5" s="1"/>
  <c r="AE558" i="5" s="1"/>
  <c r="C558" i="5"/>
  <c r="C569" i="5"/>
  <c r="F567" i="5"/>
  <c r="AA569" i="5"/>
  <c r="AA567" i="5" s="1"/>
  <c r="Z567" i="5"/>
  <c r="G579" i="5"/>
  <c r="AD579" i="5" s="1"/>
  <c r="AE579" i="5" s="1"/>
  <c r="C579" i="5"/>
  <c r="C581" i="5"/>
  <c r="G581" i="5"/>
  <c r="AD581" i="5" s="1"/>
  <c r="AE581" i="5" s="1"/>
  <c r="I365" i="5"/>
  <c r="AD365" i="5" s="1"/>
  <c r="AE365" i="5" s="1"/>
  <c r="S384" i="5"/>
  <c r="R384" i="5" s="1"/>
  <c r="Y384" i="5"/>
  <c r="X384" i="5" s="1"/>
  <c r="K390" i="5"/>
  <c r="AD390" i="5" s="1"/>
  <c r="AE390" i="5" s="1"/>
  <c r="C396" i="5"/>
  <c r="C397" i="5"/>
  <c r="C406" i="5"/>
  <c r="K406" i="5"/>
  <c r="AD406" i="5" s="1"/>
  <c r="AE406" i="5" s="1"/>
  <c r="C416" i="5"/>
  <c r="I419" i="5"/>
  <c r="AD419" i="5" s="1"/>
  <c r="AE419" i="5" s="1"/>
  <c r="I420" i="5"/>
  <c r="AD420" i="5" s="1"/>
  <c r="AE420" i="5" s="1"/>
  <c r="C421" i="5"/>
  <c r="C425" i="5"/>
  <c r="I426" i="5"/>
  <c r="AD426" i="5" s="1"/>
  <c r="AE426" i="5" s="1"/>
  <c r="C427" i="5"/>
  <c r="I427" i="5"/>
  <c r="AD427" i="5" s="1"/>
  <c r="AE427" i="5" s="1"/>
  <c r="Y435" i="5"/>
  <c r="I438" i="5"/>
  <c r="AD438" i="5" s="1"/>
  <c r="AE438" i="5" s="1"/>
  <c r="C438" i="5"/>
  <c r="C440" i="5"/>
  <c r="I440" i="5"/>
  <c r="C453" i="5"/>
  <c r="G453" i="5"/>
  <c r="AD453" i="5" s="1"/>
  <c r="AE453" i="5" s="1"/>
  <c r="V470" i="5"/>
  <c r="M486" i="5"/>
  <c r="Z486" i="5"/>
  <c r="AA491" i="5"/>
  <c r="AA486" i="5" s="1"/>
  <c r="AA493" i="5"/>
  <c r="Z493" i="5" s="1"/>
  <c r="AD497" i="5"/>
  <c r="AE497" i="5" s="1"/>
  <c r="F510" i="5"/>
  <c r="C511" i="5"/>
  <c r="G511" i="5"/>
  <c r="G510" i="5" s="1"/>
  <c r="Q518" i="5"/>
  <c r="C518" i="5"/>
  <c r="W526" i="5"/>
  <c r="W524" i="5" s="1"/>
  <c r="V524" i="5"/>
  <c r="C526" i="5"/>
  <c r="M529" i="5"/>
  <c r="AD529" i="5" s="1"/>
  <c r="AE529" i="5" s="1"/>
  <c r="L524" i="5"/>
  <c r="W533" i="5"/>
  <c r="W532" i="5" s="1"/>
  <c r="V532" i="5"/>
  <c r="G536" i="5"/>
  <c r="AD536" i="5" s="1"/>
  <c r="AE536" i="5" s="1"/>
  <c r="C536" i="5"/>
  <c r="L567" i="5"/>
  <c r="U569" i="5"/>
  <c r="U567" i="5" s="1"/>
  <c r="T567" i="5"/>
  <c r="AC567" i="5"/>
  <c r="AD431" i="5"/>
  <c r="AE431" i="5" s="1"/>
  <c r="Q435" i="5"/>
  <c r="X435" i="5"/>
  <c r="G439" i="5"/>
  <c r="AD439" i="5" s="1"/>
  <c r="AE439" i="5" s="1"/>
  <c r="F435" i="5"/>
  <c r="G442" i="5"/>
  <c r="AD442" i="5" s="1"/>
  <c r="AE442" i="5" s="1"/>
  <c r="C442" i="5"/>
  <c r="C444" i="5"/>
  <c r="C445" i="5"/>
  <c r="C449" i="5"/>
  <c r="S459" i="5"/>
  <c r="R459" i="5" s="1"/>
  <c r="AA459" i="5"/>
  <c r="Z459" i="5" s="1"/>
  <c r="C461" i="5"/>
  <c r="C467" i="5"/>
  <c r="G473" i="5"/>
  <c r="F470" i="5"/>
  <c r="C477" i="5"/>
  <c r="AD477" i="5"/>
  <c r="AE477" i="5" s="1"/>
  <c r="C483" i="5"/>
  <c r="AD483" i="5"/>
  <c r="AE483" i="5" s="1"/>
  <c r="C505" i="5"/>
  <c r="O511" i="5"/>
  <c r="O510" i="5" s="1"/>
  <c r="N510" i="5"/>
  <c r="V510" i="5"/>
  <c r="W511" i="5"/>
  <c r="R524" i="5"/>
  <c r="S525" i="5"/>
  <c r="S524" i="5" s="1"/>
  <c r="O524" i="5"/>
  <c r="AA546" i="5"/>
  <c r="AA545" i="5" s="1"/>
  <c r="Z545" i="5"/>
  <c r="G563" i="5"/>
  <c r="F562" i="5"/>
  <c r="N562" i="5"/>
  <c r="O563" i="5"/>
  <c r="O562" i="5" s="1"/>
  <c r="W470" i="5"/>
  <c r="C474" i="5"/>
  <c r="H470" i="5"/>
  <c r="P470" i="5"/>
  <c r="Q474" i="5"/>
  <c r="Q470" i="5" s="1"/>
  <c r="AD482" i="5"/>
  <c r="AE482" i="5" s="1"/>
  <c r="C491" i="5"/>
  <c r="Y493" i="5"/>
  <c r="X493" i="5" s="1"/>
  <c r="O493" i="5"/>
  <c r="N493" i="5" s="1"/>
  <c r="W493" i="5"/>
  <c r="AD500" i="5"/>
  <c r="AE500" i="5" s="1"/>
  <c r="C509" i="5"/>
  <c r="P510" i="5"/>
  <c r="AD514" i="5"/>
  <c r="AE514" i="5" s="1"/>
  <c r="U515" i="5"/>
  <c r="AD515" i="5" s="1"/>
  <c r="AE515" i="5" s="1"/>
  <c r="S517" i="5"/>
  <c r="C527" i="5"/>
  <c r="I527" i="5"/>
  <c r="I524" i="5" s="1"/>
  <c r="C528" i="5"/>
  <c r="G535" i="5"/>
  <c r="AD535" i="5" s="1"/>
  <c r="AE535" i="5" s="1"/>
  <c r="AD542" i="5"/>
  <c r="AE542" i="5" s="1"/>
  <c r="Y554" i="5"/>
  <c r="X554" i="5" s="1"/>
  <c r="S554" i="5"/>
  <c r="R554" i="5" s="1"/>
  <c r="X567" i="5"/>
  <c r="X566" i="5" s="1"/>
  <c r="Y575" i="5"/>
  <c r="Y567" i="5" s="1"/>
  <c r="Y566" i="5" s="1"/>
  <c r="AD636" i="5"/>
  <c r="AE636" i="5" s="1"/>
  <c r="AD659" i="5"/>
  <c r="AE659" i="5" s="1"/>
  <c r="AA666" i="5"/>
  <c r="AD666" i="5" s="1"/>
  <c r="AE666" i="5" s="1"/>
  <c r="C666" i="5"/>
  <c r="C414" i="5"/>
  <c r="C432" i="5"/>
  <c r="AD445" i="5"/>
  <c r="AE445" i="5" s="1"/>
  <c r="O459" i="5"/>
  <c r="N459" i="5" s="1"/>
  <c r="AC459" i="5"/>
  <c r="AD460" i="5"/>
  <c r="AE460" i="5" s="1"/>
  <c r="R470" i="5"/>
  <c r="I474" i="5"/>
  <c r="C481" i="5"/>
  <c r="C482" i="5"/>
  <c r="R486" i="5"/>
  <c r="AD488" i="5"/>
  <c r="AE488" i="5" s="1"/>
  <c r="AD489" i="5"/>
  <c r="AE489" i="5" s="1"/>
  <c r="K491" i="5"/>
  <c r="I493" i="5"/>
  <c r="H493" i="5" s="1"/>
  <c r="G499" i="5"/>
  <c r="AD499" i="5" s="1"/>
  <c r="AE499" i="5" s="1"/>
  <c r="C501" i="5"/>
  <c r="G501" i="5"/>
  <c r="AD501" i="5" s="1"/>
  <c r="AE501" i="5" s="1"/>
  <c r="I510" i="5"/>
  <c r="AB510" i="5"/>
  <c r="S523" i="5"/>
  <c r="AD523" i="5" s="1"/>
  <c r="AE523" i="5" s="1"/>
  <c r="C523" i="5"/>
  <c r="AD528" i="5"/>
  <c r="AE528" i="5" s="1"/>
  <c r="AD552" i="5"/>
  <c r="AE552" i="5" s="1"/>
  <c r="AD553" i="5"/>
  <c r="AE553" i="5" s="1"/>
  <c r="Q554" i="5"/>
  <c r="P554" i="5" s="1"/>
  <c r="AA554" i="5"/>
  <c r="Z554" i="5" s="1"/>
  <c r="N567" i="5"/>
  <c r="W597" i="5"/>
  <c r="V590" i="5"/>
  <c r="C624" i="5"/>
  <c r="F623" i="5"/>
  <c r="N623" i="5"/>
  <c r="O624" i="5"/>
  <c r="O623" i="5" s="1"/>
  <c r="Y623" i="5"/>
  <c r="I414" i="5"/>
  <c r="AD414" i="5" s="1"/>
  <c r="AE414" i="5" s="1"/>
  <c r="AD425" i="5"/>
  <c r="AE425" i="5" s="1"/>
  <c r="C431" i="5"/>
  <c r="I432" i="5"/>
  <c r="AD432" i="5" s="1"/>
  <c r="AE432" i="5" s="1"/>
  <c r="C433" i="5"/>
  <c r="I433" i="5"/>
  <c r="AD433" i="5" s="1"/>
  <c r="AE433" i="5" s="1"/>
  <c r="Z435" i="5"/>
  <c r="Q459" i="5"/>
  <c r="P459" i="5" s="1"/>
  <c r="S472" i="5"/>
  <c r="G481" i="5"/>
  <c r="AD481" i="5" s="1"/>
  <c r="AE481" i="5" s="1"/>
  <c r="AC486" i="5"/>
  <c r="N486" i="5"/>
  <c r="F486" i="5"/>
  <c r="C496" i="5"/>
  <c r="AC512" i="5"/>
  <c r="K513" i="5"/>
  <c r="K510" i="5" s="1"/>
  <c r="J510" i="5"/>
  <c r="AA510" i="5"/>
  <c r="AD521" i="5"/>
  <c r="AE521" i="5" s="1"/>
  <c r="AD539" i="5"/>
  <c r="AE539" i="5" s="1"/>
  <c r="AD550" i="5"/>
  <c r="AE550" i="5" s="1"/>
  <c r="AD557" i="5"/>
  <c r="AE557" i="5" s="1"/>
  <c r="C561" i="5"/>
  <c r="G561" i="5"/>
  <c r="AD561" i="5" s="1"/>
  <c r="AE561" i="5" s="1"/>
  <c r="J567" i="5"/>
  <c r="J566" i="5" s="1"/>
  <c r="K575" i="5"/>
  <c r="K567" i="5" s="1"/>
  <c r="C575" i="5"/>
  <c r="G624" i="5"/>
  <c r="Q623" i="5"/>
  <c r="Z623" i="5"/>
  <c r="Z622" i="5" s="1"/>
  <c r="AA624" i="5"/>
  <c r="AA623" i="5" s="1"/>
  <c r="C627" i="5"/>
  <c r="I627" i="5"/>
  <c r="AD627" i="5" s="1"/>
  <c r="AE627" i="5" s="1"/>
  <c r="G628" i="5"/>
  <c r="AD628" i="5" s="1"/>
  <c r="AE628" i="5" s="1"/>
  <c r="C428" i="5"/>
  <c r="C434" i="5"/>
  <c r="AB435" i="5"/>
  <c r="C437" i="5"/>
  <c r="C446" i="5"/>
  <c r="C455" i="5"/>
  <c r="C466" i="5"/>
  <c r="J486" i="5"/>
  <c r="AD498" i="5"/>
  <c r="AE498" i="5" s="1"/>
  <c r="C525" i="5"/>
  <c r="Q532" i="5"/>
  <c r="C548" i="5"/>
  <c r="F545" i="5"/>
  <c r="W554" i="5"/>
  <c r="V554" i="5" s="1"/>
  <c r="C559" i="5"/>
  <c r="K559" i="5"/>
  <c r="N599" i="5"/>
  <c r="O600" i="5"/>
  <c r="O599" i="5" s="1"/>
  <c r="M658" i="5"/>
  <c r="L657" i="5"/>
  <c r="I428" i="5"/>
  <c r="AD428" i="5" s="1"/>
  <c r="AE428" i="5" s="1"/>
  <c r="C429" i="5"/>
  <c r="I434" i="5"/>
  <c r="AD434" i="5" s="1"/>
  <c r="AE434" i="5" s="1"/>
  <c r="V435" i="5"/>
  <c r="AC436" i="5"/>
  <c r="I437" i="5"/>
  <c r="AA440" i="5"/>
  <c r="I446" i="5"/>
  <c r="AD446" i="5" s="1"/>
  <c r="AE446" i="5" s="1"/>
  <c r="I455" i="5"/>
  <c r="AD455" i="5" s="1"/>
  <c r="AE455" i="5" s="1"/>
  <c r="M461" i="5"/>
  <c r="M463" i="5"/>
  <c r="AD463" i="5" s="1"/>
  <c r="AE463" i="5" s="1"/>
  <c r="I466" i="5"/>
  <c r="AD466" i="5" s="1"/>
  <c r="AE466" i="5" s="1"/>
  <c r="K487" i="5"/>
  <c r="AB486" i="5"/>
  <c r="C488" i="5"/>
  <c r="C498" i="5"/>
  <c r="K503" i="5"/>
  <c r="AD503" i="5" s="1"/>
  <c r="AE503" i="5" s="1"/>
  <c r="R510" i="5"/>
  <c r="C521" i="5"/>
  <c r="C533" i="5"/>
  <c r="R532" i="5"/>
  <c r="Z532" i="5"/>
  <c r="G548" i="5"/>
  <c r="AD548" i="5" s="1"/>
  <c r="AE548" i="5" s="1"/>
  <c r="C553" i="5"/>
  <c r="G556" i="5"/>
  <c r="AD556" i="5" s="1"/>
  <c r="AE556" i="5" s="1"/>
  <c r="C556" i="5"/>
  <c r="U554" i="5"/>
  <c r="T554" i="5" s="1"/>
  <c r="R567" i="5"/>
  <c r="R566" i="5" s="1"/>
  <c r="I568" i="5"/>
  <c r="H567" i="5"/>
  <c r="H566" i="5" s="1"/>
  <c r="C568" i="5"/>
  <c r="V567" i="5"/>
  <c r="G583" i="5"/>
  <c r="AD583" i="5" s="1"/>
  <c r="AE583" i="5" s="1"/>
  <c r="C583" i="5"/>
  <c r="M586" i="5"/>
  <c r="AD586" i="5" s="1"/>
  <c r="AE586" i="5" s="1"/>
  <c r="C586" i="5"/>
  <c r="C600" i="5"/>
  <c r="H599" i="5"/>
  <c r="I600" i="5"/>
  <c r="C618" i="5"/>
  <c r="I618" i="5"/>
  <c r="AD618" i="5" s="1"/>
  <c r="AE618" i="5" s="1"/>
  <c r="M620" i="5"/>
  <c r="L599" i="5"/>
  <c r="AD630" i="5"/>
  <c r="AE630" i="5" s="1"/>
  <c r="C635" i="5"/>
  <c r="G635" i="5"/>
  <c r="AD635" i="5" s="1"/>
  <c r="AE635" i="5" s="1"/>
  <c r="AD642" i="5"/>
  <c r="AE642" i="5" s="1"/>
  <c r="C653" i="5"/>
  <c r="G653" i="5"/>
  <c r="AD653" i="5" s="1"/>
  <c r="AE653" i="5" s="1"/>
  <c r="N657" i="5"/>
  <c r="O658" i="5"/>
  <c r="O657" i="5" s="1"/>
  <c r="M680" i="5"/>
  <c r="AD680" i="5" s="1"/>
  <c r="AE680" i="5" s="1"/>
  <c r="C680" i="5"/>
  <c r="C430" i="5"/>
  <c r="H435" i="5"/>
  <c r="P435" i="5"/>
  <c r="W435" i="5"/>
  <c r="C443" i="5"/>
  <c r="C452" i="5"/>
  <c r="Y470" i="5"/>
  <c r="C475" i="5"/>
  <c r="C476" i="5"/>
  <c r="AD476" i="5"/>
  <c r="AE476" i="5" s="1"/>
  <c r="C489" i="5"/>
  <c r="AD496" i="5"/>
  <c r="AE496" i="5" s="1"/>
  <c r="C504" i="5"/>
  <c r="G504" i="5"/>
  <c r="AD504" i="5" s="1"/>
  <c r="AE504" i="5" s="1"/>
  <c r="L510" i="5"/>
  <c r="Z524" i="5"/>
  <c r="AA527" i="5"/>
  <c r="AD531" i="5"/>
  <c r="AE531" i="5" s="1"/>
  <c r="P532" i="5"/>
  <c r="M532" i="5"/>
  <c r="J532" i="5"/>
  <c r="AD543" i="5"/>
  <c r="AE543" i="5" s="1"/>
  <c r="AD544" i="5"/>
  <c r="AE544" i="5" s="1"/>
  <c r="AC562" i="5"/>
  <c r="S567" i="5"/>
  <c r="AD585" i="5"/>
  <c r="AE585" i="5" s="1"/>
  <c r="Q599" i="5"/>
  <c r="AD603" i="5"/>
  <c r="AE603" i="5" s="1"/>
  <c r="K616" i="5"/>
  <c r="AD616" i="5" s="1"/>
  <c r="AE616" i="5" s="1"/>
  <c r="C616" i="5"/>
  <c r="AD619" i="5"/>
  <c r="AE619" i="5" s="1"/>
  <c r="K623" i="5"/>
  <c r="AD629" i="5"/>
  <c r="AE629" i="5" s="1"/>
  <c r="W623" i="5"/>
  <c r="C638" i="5"/>
  <c r="I638" i="5"/>
  <c r="AD638" i="5" s="1"/>
  <c r="AE638" i="5" s="1"/>
  <c r="M545" i="5"/>
  <c r="U546" i="5"/>
  <c r="U545" i="5" s="1"/>
  <c r="T545" i="5"/>
  <c r="AB545" i="5"/>
  <c r="AC546" i="5"/>
  <c r="AD555" i="5"/>
  <c r="AE555" i="5" s="1"/>
  <c r="C565" i="5"/>
  <c r="C573" i="5"/>
  <c r="C577" i="5"/>
  <c r="G577" i="5"/>
  <c r="AD577" i="5" s="1"/>
  <c r="AE577" i="5" s="1"/>
  <c r="AC599" i="5"/>
  <c r="AD611" i="5"/>
  <c r="AE611" i="5" s="1"/>
  <c r="C507" i="5"/>
  <c r="C513" i="5"/>
  <c r="C516" i="5"/>
  <c r="C519" i="5"/>
  <c r="C522" i="5"/>
  <c r="C531" i="5"/>
  <c r="C539" i="5"/>
  <c r="C541" i="5"/>
  <c r="C543" i="5"/>
  <c r="C552" i="5"/>
  <c r="AC554" i="5"/>
  <c r="H562" i="5"/>
  <c r="AA562" i="5"/>
  <c r="G565" i="5"/>
  <c r="AD565" i="5" s="1"/>
  <c r="AE565" i="5" s="1"/>
  <c r="M568" i="5"/>
  <c r="C570" i="5"/>
  <c r="C571" i="5"/>
  <c r="AD571" i="5"/>
  <c r="AE571" i="5" s="1"/>
  <c r="I573" i="5"/>
  <c r="AD573" i="5" s="1"/>
  <c r="AE573" i="5" s="1"/>
  <c r="C578" i="5"/>
  <c r="AD578" i="5"/>
  <c r="AE578" i="5" s="1"/>
  <c r="G582" i="5"/>
  <c r="AD582" i="5" s="1"/>
  <c r="AE582" i="5" s="1"/>
  <c r="O591" i="5"/>
  <c r="O590" i="5" s="1"/>
  <c r="C591" i="5"/>
  <c r="N590" i="5"/>
  <c r="P599" i="5"/>
  <c r="C643" i="5"/>
  <c r="AC643" i="5"/>
  <c r="G507" i="5"/>
  <c r="AD507" i="5" s="1"/>
  <c r="AE507" i="5" s="1"/>
  <c r="H510" i="5"/>
  <c r="X510" i="5"/>
  <c r="AD516" i="5"/>
  <c r="AE516" i="5" s="1"/>
  <c r="AD519" i="5"/>
  <c r="AE519" i="5" s="1"/>
  <c r="AD522" i="5"/>
  <c r="AE522" i="5" s="1"/>
  <c r="C534" i="5"/>
  <c r="X532" i="5"/>
  <c r="C544" i="5"/>
  <c r="C551" i="5"/>
  <c r="C555" i="5"/>
  <c r="AB562" i="5"/>
  <c r="O567" i="5"/>
  <c r="P567" i="5"/>
  <c r="P566" i="5" s="1"/>
  <c r="C572" i="5"/>
  <c r="G572" i="5"/>
  <c r="AD572" i="5" s="1"/>
  <c r="AE572" i="5" s="1"/>
  <c r="AD595" i="5"/>
  <c r="AE595" i="5" s="1"/>
  <c r="V599" i="5"/>
  <c r="AB599" i="5"/>
  <c r="AD607" i="5"/>
  <c r="AE607" i="5" s="1"/>
  <c r="G646" i="5"/>
  <c r="F645" i="5"/>
  <c r="C646" i="5"/>
  <c r="AA645" i="5"/>
  <c r="C661" i="5"/>
  <c r="F657" i="5"/>
  <c r="G661" i="5"/>
  <c r="AD661" i="5" s="1"/>
  <c r="AE661" i="5" s="1"/>
  <c r="AD574" i="5"/>
  <c r="AE574" i="5" s="1"/>
  <c r="C580" i="5"/>
  <c r="G587" i="5"/>
  <c r="AD587" i="5" s="1"/>
  <c r="AE587" i="5" s="1"/>
  <c r="C596" i="5"/>
  <c r="AD596" i="5"/>
  <c r="AE596" i="5" s="1"/>
  <c r="S599" i="5"/>
  <c r="Y599" i="5"/>
  <c r="Z599" i="5"/>
  <c r="AA601" i="5"/>
  <c r="AD602" i="5"/>
  <c r="AE602" i="5" s="1"/>
  <c r="G605" i="5"/>
  <c r="AD605" i="5" s="1"/>
  <c r="AE605" i="5" s="1"/>
  <c r="AD609" i="5"/>
  <c r="AE609" i="5" s="1"/>
  <c r="AD615" i="5"/>
  <c r="AE615" i="5" s="1"/>
  <c r="C620" i="5"/>
  <c r="X623" i="5"/>
  <c r="C631" i="5"/>
  <c r="I631" i="5"/>
  <c r="AD631" i="5" s="1"/>
  <c r="AE631" i="5" s="1"/>
  <c r="AD640" i="5"/>
  <c r="AE640" i="5" s="1"/>
  <c r="O645" i="5"/>
  <c r="V645" i="5"/>
  <c r="V622" i="5" s="1"/>
  <c r="W646" i="5"/>
  <c r="Y645" i="5"/>
  <c r="G652" i="5"/>
  <c r="AD652" i="5" s="1"/>
  <c r="AE652" i="5" s="1"/>
  <c r="C652" i="5"/>
  <c r="J657" i="5"/>
  <c r="K658" i="5"/>
  <c r="K657" i="5" s="1"/>
  <c r="U657" i="5"/>
  <c r="S657" i="5"/>
  <c r="AD662" i="5"/>
  <c r="AE662" i="5" s="1"/>
  <c r="Q671" i="5"/>
  <c r="AD671" i="5" s="1"/>
  <c r="AE671" i="5" s="1"/>
  <c r="C671" i="5"/>
  <c r="AD688" i="5"/>
  <c r="AE688" i="5" s="1"/>
  <c r="S532" i="5"/>
  <c r="Y532" i="5"/>
  <c r="V545" i="5"/>
  <c r="Z590" i="5"/>
  <c r="L590" i="5"/>
  <c r="I597" i="5"/>
  <c r="I590" i="5" s="1"/>
  <c r="C597" i="5"/>
  <c r="AD598" i="5"/>
  <c r="AE598" i="5" s="1"/>
  <c r="X599" i="5"/>
  <c r="C604" i="5"/>
  <c r="G604" i="5"/>
  <c r="AD604" i="5" s="1"/>
  <c r="AE604" i="5" s="1"/>
  <c r="G606" i="5"/>
  <c r="AD606" i="5" s="1"/>
  <c r="AE606" i="5" s="1"/>
  <c r="C606" i="5"/>
  <c r="C614" i="5"/>
  <c r="H623" i="5"/>
  <c r="I624" i="5"/>
  <c r="R623" i="5"/>
  <c r="R622" i="5" s="1"/>
  <c r="S624" i="5"/>
  <c r="S623" i="5" s="1"/>
  <c r="S622" i="5" s="1"/>
  <c r="P623" i="5"/>
  <c r="C634" i="5"/>
  <c r="I634" i="5"/>
  <c r="AD634" i="5" s="1"/>
  <c r="AE634" i="5" s="1"/>
  <c r="AD637" i="5"/>
  <c r="AE637" i="5" s="1"/>
  <c r="C648" i="5"/>
  <c r="C649" i="5"/>
  <c r="M683" i="5"/>
  <c r="M682" i="5" s="1"/>
  <c r="L682" i="5"/>
  <c r="U683" i="5"/>
  <c r="U682" i="5" s="1"/>
  <c r="T682" i="5"/>
  <c r="AD684" i="5"/>
  <c r="AE684" i="5" s="1"/>
  <c r="AA692" i="5"/>
  <c r="AA686" i="5" s="1"/>
  <c r="Z686" i="5"/>
  <c r="P545" i="5"/>
  <c r="C574" i="5"/>
  <c r="C585" i="5"/>
  <c r="S590" i="5"/>
  <c r="AB590" i="5"/>
  <c r="AB566" i="5" s="1"/>
  <c r="AD592" i="5"/>
  <c r="AE592" i="5" s="1"/>
  <c r="C602" i="5"/>
  <c r="AD617" i="5"/>
  <c r="AE617" i="5" s="1"/>
  <c r="G625" i="5"/>
  <c r="AD625" i="5" s="1"/>
  <c r="AE625" i="5" s="1"/>
  <c r="C625" i="5"/>
  <c r="I689" i="5"/>
  <c r="AD689" i="5" s="1"/>
  <c r="AE689" i="5" s="1"/>
  <c r="H686" i="5"/>
  <c r="C689" i="5"/>
  <c r="U692" i="5"/>
  <c r="U686" i="5" s="1"/>
  <c r="T686" i="5"/>
  <c r="AD693" i="5"/>
  <c r="AE693" i="5" s="1"/>
  <c r="K590" i="5"/>
  <c r="U591" i="5"/>
  <c r="T590" i="5"/>
  <c r="AC590" i="5"/>
  <c r="AD594" i="5"/>
  <c r="AE594" i="5" s="1"/>
  <c r="R599" i="5"/>
  <c r="AD612" i="5"/>
  <c r="AE612" i="5" s="1"/>
  <c r="N645" i="5"/>
  <c r="U645" i="5"/>
  <c r="AD660" i="5"/>
  <c r="AE660" i="5" s="1"/>
  <c r="R657" i="5"/>
  <c r="AD663" i="5"/>
  <c r="AE663" i="5" s="1"/>
  <c r="AD665" i="5"/>
  <c r="AE665" i="5" s="1"/>
  <c r="AD674" i="5"/>
  <c r="AE674" i="5" s="1"/>
  <c r="M679" i="5"/>
  <c r="AD679" i="5" s="1"/>
  <c r="AE679" i="5" s="1"/>
  <c r="C679" i="5"/>
  <c r="AD690" i="5"/>
  <c r="AE690" i="5" s="1"/>
  <c r="Q590" i="5"/>
  <c r="AA590" i="5"/>
  <c r="C598" i="5"/>
  <c r="J599" i="5"/>
  <c r="AD614" i="5"/>
  <c r="AE614" i="5" s="1"/>
  <c r="M623" i="5"/>
  <c r="M622" i="5" s="1"/>
  <c r="C633" i="5"/>
  <c r="AD654" i="5"/>
  <c r="AE654" i="5" s="1"/>
  <c r="T657" i="5"/>
  <c r="AD669" i="5"/>
  <c r="AE669" i="5" s="1"/>
  <c r="AD675" i="5"/>
  <c r="AE675" i="5" s="1"/>
  <c r="J682" i="5"/>
  <c r="K682" i="5"/>
  <c r="AC682" i="5"/>
  <c r="Y682" i="5"/>
  <c r="Q686" i="5"/>
  <c r="W686" i="5"/>
  <c r="AD687" i="5"/>
  <c r="AE687" i="5" s="1"/>
  <c r="C593" i="5"/>
  <c r="C601" i="5"/>
  <c r="C608" i="5"/>
  <c r="C613" i="5"/>
  <c r="AD639" i="5"/>
  <c r="AE639" i="5" s="1"/>
  <c r="H645" i="5"/>
  <c r="I646" i="5"/>
  <c r="I645" i="5" s="1"/>
  <c r="Q645" i="5"/>
  <c r="Y657" i="5"/>
  <c r="I664" i="5"/>
  <c r="AD664" i="5" s="1"/>
  <c r="AE664" i="5" s="1"/>
  <c r="C664" i="5"/>
  <c r="C668" i="5"/>
  <c r="I668" i="5"/>
  <c r="AD668" i="5" s="1"/>
  <c r="AE668" i="5" s="1"/>
  <c r="G593" i="5"/>
  <c r="F599" i="5"/>
  <c r="G601" i="5"/>
  <c r="G608" i="5"/>
  <c r="AD608" i="5" s="1"/>
  <c r="AE608" i="5" s="1"/>
  <c r="G613" i="5"/>
  <c r="AD613" i="5" s="1"/>
  <c r="AE613" i="5" s="1"/>
  <c r="C619" i="5"/>
  <c r="AB623" i="5"/>
  <c r="AB622" i="5" s="1"/>
  <c r="L623" i="5"/>
  <c r="L622" i="5" s="1"/>
  <c r="T623" i="5"/>
  <c r="T622" i="5" s="1"/>
  <c r="U624" i="5"/>
  <c r="C639" i="5"/>
  <c r="AD648" i="5"/>
  <c r="AE648" i="5" s="1"/>
  <c r="AD651" i="5"/>
  <c r="AE651" i="5" s="1"/>
  <c r="I667" i="5"/>
  <c r="AD667" i="5" s="1"/>
  <c r="AE667" i="5" s="1"/>
  <c r="C667" i="5"/>
  <c r="AA682" i="5"/>
  <c r="C603" i="5"/>
  <c r="C607" i="5"/>
  <c r="C611" i="5"/>
  <c r="C617" i="5"/>
  <c r="C621" i="5"/>
  <c r="C630" i="5"/>
  <c r="C637" i="5"/>
  <c r="C642" i="5"/>
  <c r="P645" i="5"/>
  <c r="G658" i="5"/>
  <c r="C658" i="5"/>
  <c r="C669" i="5"/>
  <c r="C683" i="5"/>
  <c r="W683" i="5"/>
  <c r="V682" i="5"/>
  <c r="C684" i="5"/>
  <c r="N686" i="5"/>
  <c r="G686" i="5"/>
  <c r="M686" i="5"/>
  <c r="S686" i="5"/>
  <c r="Y686" i="5"/>
  <c r="C693" i="5"/>
  <c r="J645" i="5"/>
  <c r="J622" i="5" s="1"/>
  <c r="C647" i="5"/>
  <c r="C650" i="5"/>
  <c r="H657" i="5"/>
  <c r="P657" i="5"/>
  <c r="Q658" i="5"/>
  <c r="AA658" i="5"/>
  <c r="Z657" i="5"/>
  <c r="G670" i="5"/>
  <c r="AD670" i="5" s="1"/>
  <c r="AE670" i="5" s="1"/>
  <c r="C670" i="5"/>
  <c r="C672" i="5"/>
  <c r="AD681" i="5"/>
  <c r="AE681" i="5" s="1"/>
  <c r="G685" i="5"/>
  <c r="AD685" i="5" s="1"/>
  <c r="AE685" i="5" s="1"/>
  <c r="C685" i="5"/>
  <c r="C692" i="5"/>
  <c r="I692" i="5"/>
  <c r="X645" i="5"/>
  <c r="K646" i="5"/>
  <c r="K645" i="5" s="1"/>
  <c r="G647" i="5"/>
  <c r="AD647" i="5" s="1"/>
  <c r="AE647" i="5" s="1"/>
  <c r="G650" i="5"/>
  <c r="AD650" i="5" s="1"/>
  <c r="AE650" i="5" s="1"/>
  <c r="I658" i="5"/>
  <c r="AB657" i="5"/>
  <c r="C662" i="5"/>
  <c r="G672" i="5"/>
  <c r="AD672" i="5" s="1"/>
  <c r="AE672" i="5" s="1"/>
  <c r="G673" i="5"/>
  <c r="AD673" i="5" s="1"/>
  <c r="AE673" i="5" s="1"/>
  <c r="C673" i="5"/>
  <c r="AD678" i="5"/>
  <c r="AE678" i="5" s="1"/>
  <c r="F686" i="5"/>
  <c r="R686" i="5"/>
  <c r="O686" i="5"/>
  <c r="AD694" i="5"/>
  <c r="AE694" i="5" s="1"/>
  <c r="AD695" i="5"/>
  <c r="AE695" i="5" s="1"/>
  <c r="C678" i="5"/>
  <c r="C681" i="5"/>
  <c r="AC686" i="5"/>
  <c r="N105" i="3"/>
  <c r="N177" i="3"/>
  <c r="N214" i="3"/>
  <c r="N317" i="3"/>
  <c r="N379" i="3"/>
  <c r="O470" i="3"/>
  <c r="N478" i="3"/>
  <c r="O614" i="3"/>
  <c r="N707" i="3"/>
  <c r="O75" i="3"/>
  <c r="N94" i="3"/>
  <c r="O156" i="3"/>
  <c r="N259" i="3"/>
  <c r="N292" i="3"/>
  <c r="N360" i="3"/>
  <c r="O465" i="3"/>
  <c r="O678" i="3"/>
  <c r="N696" i="3"/>
  <c r="O720" i="3"/>
  <c r="N740" i="3"/>
  <c r="O21" i="3"/>
  <c r="N92" i="3"/>
  <c r="N128" i="3"/>
  <c r="O186" i="3"/>
  <c r="N199" i="3"/>
  <c r="N468" i="3"/>
  <c r="N471" i="3"/>
  <c r="N724" i="3"/>
  <c r="N95" i="3"/>
  <c r="N99" i="3"/>
  <c r="N215" i="3"/>
  <c r="O289" i="3"/>
  <c r="O377" i="3"/>
  <c r="N567" i="3"/>
  <c r="O665" i="3"/>
  <c r="O673" i="3"/>
  <c r="O728" i="3"/>
  <c r="N241" i="3"/>
  <c r="N263" i="3"/>
  <c r="N268" i="3"/>
  <c r="N356" i="3"/>
  <c r="N372" i="3"/>
  <c r="N431" i="3"/>
  <c r="N709" i="3"/>
  <c r="N69" i="3"/>
  <c r="N201" i="3"/>
  <c r="N206" i="3"/>
  <c r="N338" i="3"/>
  <c r="N362" i="3"/>
  <c r="O557" i="3"/>
  <c r="N22" i="3"/>
  <c r="N25" i="3"/>
  <c r="O80" i="3"/>
  <c r="N114" i="3"/>
  <c r="O153" i="3"/>
  <c r="O165" i="3"/>
  <c r="N188" i="3"/>
  <c r="N223" i="3"/>
  <c r="N226" i="3"/>
  <c r="N228" i="3"/>
  <c r="N281" i="3"/>
  <c r="M372" i="3"/>
  <c r="O372" i="3" s="1"/>
  <c r="O407" i="3"/>
  <c r="N433" i="3"/>
  <c r="N441" i="3"/>
  <c r="O472" i="3"/>
  <c r="O27" i="3"/>
  <c r="N181" i="3"/>
  <c r="N196" i="3"/>
  <c r="N328" i="3"/>
  <c r="O332" i="3"/>
  <c r="N350" i="3"/>
  <c r="N454" i="3"/>
  <c r="N459" i="3"/>
  <c r="O541" i="3"/>
  <c r="O587" i="3"/>
  <c r="M676" i="3"/>
  <c r="N729" i="3"/>
  <c r="N52" i="3"/>
  <c r="O62" i="3"/>
  <c r="N146" i="3"/>
  <c r="K181" i="3"/>
  <c r="O181" i="3" s="1"/>
  <c r="K196" i="3"/>
  <c r="O196" i="3" s="1"/>
  <c r="N207" i="3"/>
  <c r="N274" i="3"/>
  <c r="O511" i="3"/>
  <c r="N519" i="3"/>
  <c r="O683" i="3"/>
  <c r="N383" i="3"/>
  <c r="O434" i="3"/>
  <c r="O473" i="3"/>
  <c r="N498" i="3"/>
  <c r="O524" i="3"/>
  <c r="K724" i="3"/>
  <c r="O724" i="3" s="1"/>
  <c r="K55" i="3"/>
  <c r="O55" i="3" s="1"/>
  <c r="N73" i="3"/>
  <c r="N161" i="3"/>
  <c r="N212" i="3"/>
  <c r="N249" i="3"/>
  <c r="O257" i="3"/>
  <c r="N262" i="3"/>
  <c r="N346" i="3"/>
  <c r="N366" i="3"/>
  <c r="K383" i="3"/>
  <c r="O383" i="3" s="1"/>
  <c r="O393" i="3"/>
  <c r="N444" i="3"/>
  <c r="O582" i="3"/>
  <c r="O591" i="3"/>
  <c r="O53" i="3"/>
  <c r="N58" i="3"/>
  <c r="K71" i="3"/>
  <c r="O71" i="3" s="1"/>
  <c r="O79" i="3"/>
  <c r="K94" i="3"/>
  <c r="O94" i="3" s="1"/>
  <c r="N162" i="3"/>
  <c r="N257" i="3"/>
  <c r="O318" i="3"/>
  <c r="N329" i="3"/>
  <c r="N331" i="3"/>
  <c r="N450" i="3"/>
  <c r="N474" i="3"/>
  <c r="N489" i="3"/>
  <c r="O517" i="3"/>
  <c r="N528" i="3"/>
  <c r="K545" i="3"/>
  <c r="O545" i="3" s="1"/>
  <c r="M567" i="3"/>
  <c r="O567" i="3" s="1"/>
  <c r="O658" i="3"/>
  <c r="O663" i="3"/>
  <c r="N712" i="3"/>
  <c r="N110" i="3"/>
  <c r="N233" i="3"/>
  <c r="O238" i="3"/>
  <c r="N270" i="3"/>
  <c r="N316" i="3"/>
  <c r="N322" i="3"/>
  <c r="O339" i="3"/>
  <c r="O510" i="3"/>
  <c r="N515" i="3"/>
  <c r="N541" i="3"/>
  <c r="N559" i="3"/>
  <c r="N575" i="3"/>
  <c r="N604" i="3"/>
  <c r="N682" i="3"/>
  <c r="O689" i="3"/>
  <c r="N694" i="3"/>
  <c r="N39" i="3"/>
  <c r="K39" i="3"/>
  <c r="O39" i="3" s="1"/>
  <c r="N109" i="3"/>
  <c r="K109" i="3"/>
  <c r="O109" i="3" s="1"/>
  <c r="O32" i="3"/>
  <c r="N47" i="3"/>
  <c r="M47" i="3"/>
  <c r="O47" i="3" s="1"/>
  <c r="N107" i="3"/>
  <c r="K107" i="3"/>
  <c r="O107" i="3" s="1"/>
  <c r="N26" i="3"/>
  <c r="K28" i="3"/>
  <c r="O28" i="3" s="1"/>
  <c r="N68" i="3"/>
  <c r="M68" i="3"/>
  <c r="K20" i="3"/>
  <c r="O20" i="3" s="1"/>
  <c r="N20" i="3"/>
  <c r="O261" i="3"/>
  <c r="O523" i="3"/>
  <c r="O554" i="3"/>
  <c r="M680" i="3"/>
  <c r="N123" i="3"/>
  <c r="N150" i="3"/>
  <c r="O194" i="3"/>
  <c r="K201" i="3"/>
  <c r="O201" i="3" s="1"/>
  <c r="K207" i="3"/>
  <c r="O207" i="3" s="1"/>
  <c r="M338" i="3"/>
  <c r="O338" i="3" s="1"/>
  <c r="N347" i="3"/>
  <c r="O420" i="3"/>
  <c r="N435" i="3"/>
  <c r="K478" i="3"/>
  <c r="O478" i="3" s="1"/>
  <c r="N483" i="3"/>
  <c r="N512" i="3"/>
  <c r="K519" i="3"/>
  <c r="O519" i="3" s="1"/>
  <c r="N535" i="3"/>
  <c r="M575" i="3"/>
  <c r="O575" i="3" s="1"/>
  <c r="K580" i="3"/>
  <c r="O580" i="3" s="1"/>
  <c r="O667" i="3"/>
  <c r="K694" i="3"/>
  <c r="O694" i="3" s="1"/>
  <c r="K696" i="3"/>
  <c r="O696" i="3" s="1"/>
  <c r="O706" i="3"/>
  <c r="K712" i="3"/>
  <c r="O712" i="3" s="1"/>
  <c r="K52" i="3"/>
  <c r="O52" i="3" s="1"/>
  <c r="N143" i="3"/>
  <c r="O176" i="3"/>
  <c r="N178" i="3"/>
  <c r="K215" i="3"/>
  <c r="O215" i="3" s="1"/>
  <c r="N244" i="3"/>
  <c r="K249" i="3"/>
  <c r="O249" i="3" s="1"/>
  <c r="N271" i="3"/>
  <c r="N283" i="3"/>
  <c r="K346" i="3"/>
  <c r="O346" i="3" s="1"/>
  <c r="N384" i="3"/>
  <c r="N391" i="3"/>
  <c r="N393" i="3"/>
  <c r="N403" i="3"/>
  <c r="N408" i="3"/>
  <c r="N416" i="3"/>
  <c r="N426" i="3"/>
  <c r="N482" i="3"/>
  <c r="M512" i="3"/>
  <c r="O512" i="3" s="1"/>
  <c r="K528" i="3"/>
  <c r="O528" i="3" s="1"/>
  <c r="N532" i="3"/>
  <c r="N534" i="3"/>
  <c r="N615" i="3"/>
  <c r="N704" i="3"/>
  <c r="M718" i="3"/>
  <c r="K737" i="3"/>
  <c r="O737" i="3" s="1"/>
  <c r="K73" i="3"/>
  <c r="O73" i="3" s="1"/>
  <c r="K188" i="3"/>
  <c r="O188" i="3" s="1"/>
  <c r="K199" i="3"/>
  <c r="O199" i="3" s="1"/>
  <c r="N242" i="3"/>
  <c r="K244" i="3"/>
  <c r="O244" i="3" s="1"/>
  <c r="K281" i="3"/>
  <c r="O281" i="3" s="1"/>
  <c r="K283" i="3"/>
  <c r="O283" i="3" s="1"/>
  <c r="N303" i="3"/>
  <c r="N308" i="3"/>
  <c r="N315" i="3"/>
  <c r="O317" i="3"/>
  <c r="N355" i="3"/>
  <c r="O401" i="3"/>
  <c r="O406" i="3"/>
  <c r="O426" i="3"/>
  <c r="N457" i="3"/>
  <c r="O482" i="3"/>
  <c r="O525" i="3"/>
  <c r="O532" i="3"/>
  <c r="N538" i="3"/>
  <c r="O576" i="3"/>
  <c r="N588" i="3"/>
  <c r="N592" i="3"/>
  <c r="N622" i="3"/>
  <c r="N646" i="3"/>
  <c r="K704" i="3"/>
  <c r="O704" i="3" s="1"/>
  <c r="N332" i="3"/>
  <c r="N364" i="3"/>
  <c r="M538" i="3"/>
  <c r="N612" i="3"/>
  <c r="N624" i="3"/>
  <c r="N627" i="3"/>
  <c r="O637" i="3"/>
  <c r="N667" i="3"/>
  <c r="N684" i="3"/>
  <c r="K17" i="3"/>
  <c r="O17" i="3" s="1"/>
  <c r="K19" i="3"/>
  <c r="O19" i="3" s="1"/>
  <c r="N29" i="3"/>
  <c r="N136" i="3"/>
  <c r="N138" i="3"/>
  <c r="N170" i="3"/>
  <c r="K177" i="3"/>
  <c r="O177" i="3" s="1"/>
  <c r="N204" i="3"/>
  <c r="K206" i="3"/>
  <c r="O206" i="3" s="1"/>
  <c r="K214" i="3"/>
  <c r="O214" i="3" s="1"/>
  <c r="N230" i="3"/>
  <c r="O232" i="3"/>
  <c r="O277" i="3"/>
  <c r="N297" i="3"/>
  <c r="O304" i="3"/>
  <c r="N385" i="3"/>
  <c r="N401" i="3"/>
  <c r="N412" i="3"/>
  <c r="O432" i="3"/>
  <c r="N496" i="3"/>
  <c r="O558" i="3"/>
  <c r="N581" i="3"/>
  <c r="N599" i="3"/>
  <c r="N605" i="3"/>
  <c r="O666" i="3"/>
  <c r="M722" i="3"/>
  <c r="O24" i="3"/>
  <c r="O29" i="3"/>
  <c r="N60" i="3"/>
  <c r="N84" i="3"/>
  <c r="N118" i="3"/>
  <c r="N120" i="3"/>
  <c r="N125" i="3"/>
  <c r="N154" i="3"/>
  <c r="N156" i="3"/>
  <c r="O161" i="3"/>
  <c r="N166" i="3"/>
  <c r="O204" i="3"/>
  <c r="O228" i="3"/>
  <c r="N237" i="3"/>
  <c r="O241" i="3"/>
  <c r="O253" i="3"/>
  <c r="O286" i="3"/>
  <c r="N354" i="3"/>
  <c r="O365" i="3"/>
  <c r="O399" i="3"/>
  <c r="O444" i="3"/>
  <c r="O485" i="3"/>
  <c r="N493" i="3"/>
  <c r="N495" i="3"/>
  <c r="K581" i="3"/>
  <c r="O581" i="3" s="1"/>
  <c r="N601" i="3"/>
  <c r="N699" i="3"/>
  <c r="K707" i="3"/>
  <c r="O707" i="3" s="1"/>
  <c r="K709" i="3"/>
  <c r="O709" i="3" s="1"/>
  <c r="K726" i="3"/>
  <c r="O26" i="3"/>
  <c r="N34" i="3"/>
  <c r="O45" i="3"/>
  <c r="N49" i="3"/>
  <c r="N82" i="3"/>
  <c r="O171" i="3"/>
  <c r="N173" i="3"/>
  <c r="N180" i="3"/>
  <c r="N198" i="3"/>
  <c r="N273" i="3"/>
  <c r="N284" i="3"/>
  <c r="O307" i="3"/>
  <c r="N327" i="3"/>
  <c r="N395" i="3"/>
  <c r="O415" i="3"/>
  <c r="N442" i="3"/>
  <c r="O493" i="3"/>
  <c r="O495" i="3"/>
  <c r="N514" i="3"/>
  <c r="N516" i="3"/>
  <c r="M518" i="3"/>
  <c r="O529" i="3"/>
  <c r="N533" i="3"/>
  <c r="O535" i="3"/>
  <c r="N546" i="3"/>
  <c r="O570" i="3"/>
  <c r="O606" i="3"/>
  <c r="N645" i="3"/>
  <c r="O705" i="3"/>
  <c r="K10" i="3"/>
  <c r="O10" i="3" s="1"/>
  <c r="N10" i="3"/>
  <c r="N252" i="3"/>
  <c r="K252" i="3"/>
  <c r="O252" i="3" s="1"/>
  <c r="N168" i="3"/>
  <c r="K168" i="3"/>
  <c r="O168" i="3" s="1"/>
  <c r="M130" i="3"/>
  <c r="O130" i="3" s="1"/>
  <c r="N130" i="3"/>
  <c r="N74" i="3"/>
  <c r="K74" i="3"/>
  <c r="O74" i="3" s="1"/>
  <c r="N63" i="3"/>
  <c r="K63" i="3"/>
  <c r="O63" i="3" s="1"/>
  <c r="O66" i="3"/>
  <c r="N142" i="3"/>
  <c r="M142" i="3"/>
  <c r="O142" i="3" s="1"/>
  <c r="N225" i="3"/>
  <c r="K225" i="3"/>
  <c r="O225" i="3" s="1"/>
  <c r="N323" i="3"/>
  <c r="M323" i="3"/>
  <c r="O323" i="3" s="1"/>
  <c r="K348" i="3"/>
  <c r="O348" i="3" s="1"/>
  <c r="N348" i="3"/>
  <c r="N476" i="3"/>
  <c r="M476" i="3"/>
  <c r="O476" i="3" s="1"/>
  <c r="N484" i="3"/>
  <c r="K484" i="3"/>
  <c r="O484" i="3" s="1"/>
  <c r="N521" i="3"/>
  <c r="K521" i="3"/>
  <c r="O521" i="3" s="1"/>
  <c r="K12" i="3"/>
  <c r="O12" i="3" s="1"/>
  <c r="N12" i="3"/>
  <c r="O37" i="3"/>
  <c r="N89" i="3"/>
  <c r="K89" i="3"/>
  <c r="O89" i="3" s="1"/>
  <c r="O145" i="3"/>
  <c r="N265" i="3"/>
  <c r="O270" i="3"/>
  <c r="M61" i="3"/>
  <c r="O61" i="3" s="1"/>
  <c r="N61" i="3"/>
  <c r="N78" i="3"/>
  <c r="K78" i="3"/>
  <c r="O78" i="3" s="1"/>
  <c r="K87" i="3"/>
  <c r="O87" i="3" s="1"/>
  <c r="N87" i="3"/>
  <c r="N164" i="3"/>
  <c r="K164" i="3"/>
  <c r="O164" i="3" s="1"/>
  <c r="O93" i="3"/>
  <c r="O129" i="3"/>
  <c r="N148" i="3"/>
  <c r="K148" i="3"/>
  <c r="O148" i="3" s="1"/>
  <c r="O217" i="3"/>
  <c r="N278" i="3"/>
  <c r="K278" i="3"/>
  <c r="O278" i="3" s="1"/>
  <c r="N409" i="3"/>
  <c r="M409" i="3"/>
  <c r="O409" i="3" s="1"/>
  <c r="N65" i="3"/>
  <c r="K65" i="3"/>
  <c r="O65" i="3" s="1"/>
  <c r="N81" i="3"/>
  <c r="K81" i="3"/>
  <c r="O81" i="3" s="1"/>
  <c r="N135" i="3"/>
  <c r="K135" i="3"/>
  <c r="O135" i="3" s="1"/>
  <c r="O160" i="3"/>
  <c r="N209" i="3"/>
  <c r="K209" i="3"/>
  <c r="O209" i="3" s="1"/>
  <c r="N222" i="3"/>
  <c r="K222" i="3"/>
  <c r="O222" i="3" s="1"/>
  <c r="N231" i="3"/>
  <c r="K231" i="3"/>
  <c r="O231" i="3" s="1"/>
  <c r="N314" i="3"/>
  <c r="K314" i="3"/>
  <c r="O314" i="3" s="1"/>
  <c r="O15" i="3"/>
  <c r="N33" i="3"/>
  <c r="M33" i="3"/>
  <c r="O33" i="3" s="1"/>
  <c r="O38" i="3"/>
  <c r="N104" i="3"/>
  <c r="K104" i="3"/>
  <c r="O104" i="3" s="1"/>
  <c r="M115" i="3"/>
  <c r="O115" i="3" s="1"/>
  <c r="N115" i="3"/>
  <c r="K151" i="3"/>
  <c r="O151" i="3" s="1"/>
  <c r="N151" i="3"/>
  <c r="O172" i="3"/>
  <c r="N254" i="3"/>
  <c r="K254" i="3"/>
  <c r="O254" i="3" s="1"/>
  <c r="N276" i="3"/>
  <c r="O303" i="3"/>
  <c r="O310" i="3"/>
  <c r="K319" i="3"/>
  <c r="O319" i="3" s="1"/>
  <c r="N319" i="3"/>
  <c r="N340" i="3"/>
  <c r="M340" i="3"/>
  <c r="O340" i="3" s="1"/>
  <c r="N31" i="3"/>
  <c r="M31" i="3"/>
  <c r="O31" i="3" s="1"/>
  <c r="N36" i="3"/>
  <c r="K36" i="3"/>
  <c r="O36" i="3" s="1"/>
  <c r="O144" i="3"/>
  <c r="N158" i="3"/>
  <c r="M158" i="3"/>
  <c r="O158" i="3" s="1"/>
  <c r="N220" i="3"/>
  <c r="K220" i="3"/>
  <c r="O220" i="3" s="1"/>
  <c r="O269" i="3"/>
  <c r="N296" i="3"/>
  <c r="N267" i="3"/>
  <c r="O292" i="3"/>
  <c r="O302" i="3"/>
  <c r="O330" i="3"/>
  <c r="N344" i="3"/>
  <c r="N352" i="3"/>
  <c r="K370" i="3"/>
  <c r="O370" i="3" s="1"/>
  <c r="N370" i="3"/>
  <c r="N436" i="3"/>
  <c r="K436" i="3"/>
  <c r="O436" i="3" s="1"/>
  <c r="N452" i="3"/>
  <c r="K452" i="3"/>
  <c r="O452" i="3" s="1"/>
  <c r="N491" i="3"/>
  <c r="M491" i="3"/>
  <c r="N619" i="3"/>
  <c r="K619" i="3"/>
  <c r="O619" i="3" s="1"/>
  <c r="N721" i="3"/>
  <c r="K721" i="3"/>
  <c r="O721" i="3" s="1"/>
  <c r="N734" i="3"/>
  <c r="K734" i="3"/>
  <c r="O734" i="3" s="1"/>
  <c r="N41" i="3"/>
  <c r="N44" i="3"/>
  <c r="N53" i="3"/>
  <c r="N66" i="3"/>
  <c r="N79" i="3"/>
  <c r="N122" i="3"/>
  <c r="N126" i="3"/>
  <c r="N145" i="3"/>
  <c r="O149" i="3"/>
  <c r="N165" i="3"/>
  <c r="O169" i="3"/>
  <c r="N172" i="3"/>
  <c r="N182" i="3"/>
  <c r="N193" i="3"/>
  <c r="N205" i="3"/>
  <c r="N217" i="3"/>
  <c r="O223" i="3"/>
  <c r="N238" i="3"/>
  <c r="N239" i="3"/>
  <c r="K265" i="3"/>
  <c r="O265" i="3" s="1"/>
  <c r="K267" i="3"/>
  <c r="O267" i="3" s="1"/>
  <c r="K276" i="3"/>
  <c r="O276" i="3" s="1"/>
  <c r="N279" i="3"/>
  <c r="O285" i="3"/>
  <c r="N286" i="3"/>
  <c r="K296" i="3"/>
  <c r="O296" i="3" s="1"/>
  <c r="N300" i="3"/>
  <c r="N306" i="3"/>
  <c r="N311" i="3"/>
  <c r="N330" i="3"/>
  <c r="K344" i="3"/>
  <c r="O344" i="3" s="1"/>
  <c r="K352" i="3"/>
  <c r="O352" i="3" s="1"/>
  <c r="K354" i="3"/>
  <c r="O354" i="3" s="1"/>
  <c r="K360" i="3"/>
  <c r="O360" i="3" s="1"/>
  <c r="K362" i="3"/>
  <c r="O362" i="3" s="1"/>
  <c r="N363" i="3"/>
  <c r="N368" i="3"/>
  <c r="K368" i="3"/>
  <c r="O368" i="3" s="1"/>
  <c r="N399" i="3"/>
  <c r="M467" i="3"/>
  <c r="N467" i="3"/>
  <c r="N499" i="3"/>
  <c r="M499" i="3"/>
  <c r="O499" i="3" s="1"/>
  <c r="O514" i="3"/>
  <c r="N558" i="3"/>
  <c r="N633" i="3"/>
  <c r="O646" i="3"/>
  <c r="N714" i="3"/>
  <c r="M714" i="3"/>
  <c r="O714" i="3" s="1"/>
  <c r="N719" i="3"/>
  <c r="K586" i="3"/>
  <c r="O586" i="3" s="1"/>
  <c r="N586" i="3"/>
  <c r="N596" i="3"/>
  <c r="K596" i="3"/>
  <c r="O596" i="3" s="1"/>
  <c r="N607" i="3"/>
  <c r="K607" i="3"/>
  <c r="O607" i="3" s="1"/>
  <c r="K656" i="3"/>
  <c r="O656" i="3" s="1"/>
  <c r="N656" i="3"/>
  <c r="K679" i="3"/>
  <c r="N679" i="3"/>
  <c r="K732" i="3"/>
  <c r="O732" i="3" s="1"/>
  <c r="N732" i="3"/>
  <c r="N7" i="3"/>
  <c r="N9" i="3"/>
  <c r="N35" i="3"/>
  <c r="O102" i="3"/>
  <c r="O159" i="3"/>
  <c r="N218" i="3"/>
  <c r="O240" i="3"/>
  <c r="N275" i="3"/>
  <c r="O291" i="3"/>
  <c r="N302" i="3"/>
  <c r="N310" i="3"/>
  <c r="O331" i="3"/>
  <c r="O364" i="3"/>
  <c r="K371" i="3"/>
  <c r="O371" i="3" s="1"/>
  <c r="N371" i="3"/>
  <c r="N389" i="3"/>
  <c r="K389" i="3"/>
  <c r="O389" i="3" s="1"/>
  <c r="N398" i="3"/>
  <c r="K398" i="3"/>
  <c r="K400" i="3"/>
  <c r="O400" i="3" s="1"/>
  <c r="N400" i="3"/>
  <c r="N405" i="3"/>
  <c r="K405" i="3"/>
  <c r="O405" i="3" s="1"/>
  <c r="N407" i="3"/>
  <c r="N508" i="3"/>
  <c r="K508" i="3"/>
  <c r="N552" i="3"/>
  <c r="K552" i="3"/>
  <c r="O552" i="3" s="1"/>
  <c r="N677" i="3"/>
  <c r="K677" i="3"/>
  <c r="O677" i="3" s="1"/>
  <c r="K7" i="3"/>
  <c r="O7" i="3" s="1"/>
  <c r="K9" i="3"/>
  <c r="O9" i="3" s="1"/>
  <c r="N11" i="3"/>
  <c r="N14" i="3"/>
  <c r="N21" i="3"/>
  <c r="K35" i="3"/>
  <c r="O35" i="3" s="1"/>
  <c r="N56" i="3"/>
  <c r="K58" i="3"/>
  <c r="O58" i="3" s="1"/>
  <c r="K60" i="3"/>
  <c r="O60" i="3" s="1"/>
  <c r="K92" i="3"/>
  <c r="K99" i="3"/>
  <c r="O99" i="3" s="1"/>
  <c r="K101" i="3"/>
  <c r="O101" i="3" s="1"/>
  <c r="N102" i="3"/>
  <c r="K114" i="3"/>
  <c r="O114" i="3" s="1"/>
  <c r="N117" i="3"/>
  <c r="N131" i="3"/>
  <c r="N153" i="3"/>
  <c r="O157" i="3"/>
  <c r="N175" i="3"/>
  <c r="O185" i="3"/>
  <c r="N236" i="3"/>
  <c r="N251" i="3"/>
  <c r="N260" i="3"/>
  <c r="K262" i="3"/>
  <c r="O262" i="3" s="1"/>
  <c r="K273" i="3"/>
  <c r="O273" i="3" s="1"/>
  <c r="N287" i="3"/>
  <c r="N295" i="3"/>
  <c r="N307" i="3"/>
  <c r="O312" i="3"/>
  <c r="M316" i="3"/>
  <c r="O316" i="3" s="1"/>
  <c r="K322" i="3"/>
  <c r="O322" i="3" s="1"/>
  <c r="M329" i="3"/>
  <c r="N337" i="3"/>
  <c r="N369" i="3"/>
  <c r="N422" i="3"/>
  <c r="M422" i="3"/>
  <c r="O422" i="3" s="1"/>
  <c r="N440" i="3"/>
  <c r="K440" i="3"/>
  <c r="O440" i="3" s="1"/>
  <c r="N466" i="3"/>
  <c r="K466" i="3"/>
  <c r="O466" i="3" s="1"/>
  <c r="N536" i="3"/>
  <c r="K536" i="3"/>
  <c r="O536" i="3" s="1"/>
  <c r="N640" i="3"/>
  <c r="K640" i="3"/>
  <c r="O640" i="3" s="1"/>
  <c r="N661" i="3"/>
  <c r="K661" i="3"/>
  <c r="O661" i="3" s="1"/>
  <c r="K672" i="3"/>
  <c r="O672" i="3" s="1"/>
  <c r="N672" i="3"/>
  <c r="O86" i="3"/>
  <c r="O116" i="3"/>
  <c r="O128" i="3"/>
  <c r="O143" i="3"/>
  <c r="O152" i="3"/>
  <c r="O233" i="3"/>
  <c r="O301" i="3"/>
  <c r="N343" i="3"/>
  <c r="K343" i="3"/>
  <c r="O343" i="3" s="1"/>
  <c r="O347" i="3"/>
  <c r="O355" i="3"/>
  <c r="N413" i="3"/>
  <c r="M413" i="3"/>
  <c r="O413" i="3" s="1"/>
  <c r="N503" i="3"/>
  <c r="K503" i="3"/>
  <c r="O503" i="3" s="1"/>
  <c r="N506" i="3"/>
  <c r="K506" i="3"/>
  <c r="O506" i="3" s="1"/>
  <c r="N550" i="3"/>
  <c r="K550" i="3"/>
  <c r="O550" i="3" s="1"/>
  <c r="K568" i="3"/>
  <c r="O568" i="3" s="1"/>
  <c r="N568" i="3"/>
  <c r="K625" i="3"/>
  <c r="O625" i="3" s="1"/>
  <c r="N625" i="3"/>
  <c r="N630" i="3"/>
  <c r="K630" i="3"/>
  <c r="O630" i="3" s="1"/>
  <c r="N632" i="3"/>
  <c r="M632" i="3"/>
  <c r="O632" i="3" s="1"/>
  <c r="N13" i="3"/>
  <c r="K49" i="3"/>
  <c r="O49" i="3" s="1"/>
  <c r="O88" i="3"/>
  <c r="O103" i="3"/>
  <c r="M150" i="3"/>
  <c r="O150" i="3" s="1"/>
  <c r="N159" i="3"/>
  <c r="M170" i="3"/>
  <c r="O170" i="3" s="1"/>
  <c r="N174" i="3"/>
  <c r="N194" i="3"/>
  <c r="K230" i="3"/>
  <c r="O230" i="3" s="1"/>
  <c r="N247" i="3"/>
  <c r="N290" i="3"/>
  <c r="N301" i="3"/>
  <c r="K328" i="3"/>
  <c r="O328" i="3" s="1"/>
  <c r="O363" i="3"/>
  <c r="N376" i="3"/>
  <c r="K376" i="3"/>
  <c r="K392" i="3"/>
  <c r="O392" i="3" s="1"/>
  <c r="N392" i="3"/>
  <c r="N420" i="3"/>
  <c r="N438" i="3"/>
  <c r="K438" i="3"/>
  <c r="O438" i="3" s="1"/>
  <c r="N463" i="3"/>
  <c r="M463" i="3"/>
  <c r="O463" i="3" s="1"/>
  <c r="K475" i="3"/>
  <c r="O475" i="3" s="1"/>
  <c r="N475" i="3"/>
  <c r="O597" i="3"/>
  <c r="M608" i="3"/>
  <c r="O608" i="3" s="1"/>
  <c r="N608" i="3"/>
  <c r="N635" i="3"/>
  <c r="K635" i="3"/>
  <c r="O635" i="3" s="1"/>
  <c r="N643" i="3"/>
  <c r="N659" i="3"/>
  <c r="K659" i="3"/>
  <c r="O659" i="3" s="1"/>
  <c r="N15" i="3"/>
  <c r="N18" i="3"/>
  <c r="O34" i="3"/>
  <c r="N37" i="3"/>
  <c r="N90" i="3"/>
  <c r="O110" i="3"/>
  <c r="M134" i="3"/>
  <c r="N149" i="3"/>
  <c r="N167" i="3"/>
  <c r="K174" i="3"/>
  <c r="O174" i="3" s="1"/>
  <c r="N185" i="3"/>
  <c r="O189" i="3"/>
  <c r="N255" i="3"/>
  <c r="K290" i="3"/>
  <c r="O290" i="3" s="1"/>
  <c r="N293" i="3"/>
  <c r="N318" i="3"/>
  <c r="O320" i="3"/>
  <c r="K324" i="3"/>
  <c r="O324" i="3" s="1"/>
  <c r="N324" i="3"/>
  <c r="N339" i="3"/>
  <c r="O357" i="3"/>
  <c r="K414" i="3"/>
  <c r="O414" i="3" s="1"/>
  <c r="N414" i="3"/>
  <c r="N428" i="3"/>
  <c r="K428" i="3"/>
  <c r="O428" i="3" s="1"/>
  <c r="N473" i="3"/>
  <c r="K497" i="3"/>
  <c r="O497" i="3" s="1"/>
  <c r="N497" i="3"/>
  <c r="N501" i="3"/>
  <c r="K501" i="3"/>
  <c r="O501" i="3" s="1"/>
  <c r="O543" i="3"/>
  <c r="N587" i="3"/>
  <c r="N597" i="3"/>
  <c r="O599" i="3"/>
  <c r="O615" i="3"/>
  <c r="O633" i="3"/>
  <c r="M664" i="3"/>
  <c r="N664" i="3"/>
  <c r="N675" i="3"/>
  <c r="K675" i="3"/>
  <c r="O675" i="3" s="1"/>
  <c r="M431" i="3"/>
  <c r="O431" i="3" s="1"/>
  <c r="M435" i="3"/>
  <c r="K442" i="3"/>
  <c r="O442" i="3" s="1"/>
  <c r="N455" i="3"/>
  <c r="K457" i="3"/>
  <c r="O457" i="3" s="1"/>
  <c r="K459" i="3"/>
  <c r="O459" i="3" s="1"/>
  <c r="N461" i="3"/>
  <c r="M468" i="3"/>
  <c r="O468" i="3" s="1"/>
  <c r="K474" i="3"/>
  <c r="O474" i="3" s="1"/>
  <c r="N486" i="3"/>
  <c r="K490" i="3"/>
  <c r="O490" i="3" s="1"/>
  <c r="N527" i="3"/>
  <c r="N551" i="3"/>
  <c r="O553" i="3"/>
  <c r="K559" i="3"/>
  <c r="O559" i="3" s="1"/>
  <c r="N598" i="3"/>
  <c r="N606" i="3"/>
  <c r="K622" i="3"/>
  <c r="O622" i="3" s="1"/>
  <c r="O624" i="3"/>
  <c r="K627" i="3"/>
  <c r="O627" i="3" s="1"/>
  <c r="N636" i="3"/>
  <c r="K638" i="3"/>
  <c r="O638" i="3" s="1"/>
  <c r="O644" i="3"/>
  <c r="N658" i="3"/>
  <c r="N674" i="3"/>
  <c r="K682" i="3"/>
  <c r="N687" i="3"/>
  <c r="K729" i="3"/>
  <c r="O729" i="3" s="1"/>
  <c r="K731" i="3"/>
  <c r="O731" i="3" s="1"/>
  <c r="N374" i="3"/>
  <c r="O385" i="3"/>
  <c r="N387" i="3"/>
  <c r="N397" i="3"/>
  <c r="O408" i="3"/>
  <c r="N418" i="3"/>
  <c r="O423" i="3"/>
  <c r="N446" i="3"/>
  <c r="N448" i="3"/>
  <c r="N449" i="3"/>
  <c r="M455" i="3"/>
  <c r="O455" i="3" s="1"/>
  <c r="K461" i="3"/>
  <c r="O461" i="3" s="1"/>
  <c r="N465" i="3"/>
  <c r="N470" i="3"/>
  <c r="M486" i="3"/>
  <c r="M480" i="3" s="1"/>
  <c r="K489" i="3"/>
  <c r="O489" i="3" s="1"/>
  <c r="N494" i="3"/>
  <c r="O496" i="3"/>
  <c r="N517" i="3"/>
  <c r="M556" i="3"/>
  <c r="N565" i="3"/>
  <c r="N569" i="3"/>
  <c r="N573" i="3"/>
  <c r="N648" i="3"/>
  <c r="N653" i="3"/>
  <c r="N669" i="3"/>
  <c r="M674" i="3"/>
  <c r="O674" i="3" s="1"/>
  <c r="O684" i="3"/>
  <c r="K687" i="3"/>
  <c r="O687" i="3" s="1"/>
  <c r="O391" i="3"/>
  <c r="O418" i="3"/>
  <c r="N421" i="3"/>
  <c r="O448" i="3"/>
  <c r="N507" i="3"/>
  <c r="O509" i="3"/>
  <c r="N520" i="3"/>
  <c r="O522" i="3"/>
  <c r="N525" i="3"/>
  <c r="N553" i="3"/>
  <c r="N563" i="3"/>
  <c r="K565" i="3"/>
  <c r="O565" i="3" s="1"/>
  <c r="K569" i="3"/>
  <c r="O569" i="3" s="1"/>
  <c r="N571" i="3"/>
  <c r="K573" i="3"/>
  <c r="O573" i="3" s="1"/>
  <c r="N585" i="3"/>
  <c r="N591" i="3"/>
  <c r="M592" i="3"/>
  <c r="N600" i="3"/>
  <c r="O631" i="3"/>
  <c r="K643" i="3"/>
  <c r="O645" i="3"/>
  <c r="O648" i="3"/>
  <c r="O653" i="3"/>
  <c r="O669" i="3"/>
  <c r="N685" i="3"/>
  <c r="N706" i="3"/>
  <c r="K719" i="3"/>
  <c r="M739" i="3"/>
  <c r="O384" i="3"/>
  <c r="N424" i="3"/>
  <c r="N430" i="3"/>
  <c r="N458" i="3"/>
  <c r="O460" i="3"/>
  <c r="N509" i="3"/>
  <c r="N522" i="3"/>
  <c r="N543" i="3"/>
  <c r="N554" i="3"/>
  <c r="N603" i="3"/>
  <c r="N614" i="3"/>
  <c r="N628" i="3"/>
  <c r="N666" i="3"/>
  <c r="M693" i="3"/>
  <c r="O701" i="3"/>
  <c r="O730" i="3"/>
  <c r="O741" i="3"/>
  <c r="O356" i="3"/>
  <c r="N358" i="3"/>
  <c r="O373" i="3"/>
  <c r="N381" i="3"/>
  <c r="N427" i="3"/>
  <c r="N460" i="3"/>
  <c r="N472" i="3"/>
  <c r="N488" i="3"/>
  <c r="O498" i="3"/>
  <c r="N510" i="3"/>
  <c r="N523" i="3"/>
  <c r="O527" i="3"/>
  <c r="N530" i="3"/>
  <c r="N540" i="3"/>
  <c r="N557" i="3"/>
  <c r="N613" i="3"/>
  <c r="O623" i="3"/>
  <c r="N649" i="3"/>
  <c r="N654" i="3"/>
  <c r="N670" i="3"/>
  <c r="O711" i="3"/>
  <c r="O421" i="3"/>
  <c r="O427" i="3"/>
  <c r="O451" i="3"/>
  <c r="O530" i="3"/>
  <c r="O613" i="3"/>
  <c r="N701" i="3"/>
  <c r="O16" i="3"/>
  <c r="O18" i="3"/>
  <c r="K743" i="3"/>
  <c r="N6" i="3"/>
  <c r="K6" i="3"/>
  <c r="O8" i="3"/>
  <c r="K46" i="3"/>
  <c r="O46" i="3" s="1"/>
  <c r="N46" i="3"/>
  <c r="N70" i="3"/>
  <c r="K70" i="3"/>
  <c r="O70" i="3" s="1"/>
  <c r="N83" i="3"/>
  <c r="K83" i="3"/>
  <c r="O83" i="3" s="1"/>
  <c r="N96" i="3"/>
  <c r="K96" i="3"/>
  <c r="O96" i="3" s="1"/>
  <c r="N106" i="3"/>
  <c r="K106" i="3"/>
  <c r="O106" i="3" s="1"/>
  <c r="O141" i="3"/>
  <c r="K224" i="3"/>
  <c r="O224" i="3" s="1"/>
  <c r="N224" i="3"/>
  <c r="K14" i="3"/>
  <c r="O14" i="3" s="1"/>
  <c r="K22" i="3"/>
  <c r="O22" i="3" s="1"/>
  <c r="K25" i="3"/>
  <c r="K30" i="3"/>
  <c r="O30" i="3" s="1"/>
  <c r="N32" i="3"/>
  <c r="N40" i="3"/>
  <c r="K40" i="3"/>
  <c r="O40" i="3" s="1"/>
  <c r="N51" i="3"/>
  <c r="K54" i="3"/>
  <c r="O54" i="3" s="1"/>
  <c r="N54" i="3"/>
  <c r="N72" i="3"/>
  <c r="N85" i="3"/>
  <c r="M98" i="3"/>
  <c r="N108" i="3"/>
  <c r="O123" i="3"/>
  <c r="N147" i="3"/>
  <c r="K147" i="3"/>
  <c r="O147" i="3" s="1"/>
  <c r="K163" i="3"/>
  <c r="O163" i="3" s="1"/>
  <c r="N163" i="3"/>
  <c r="K179" i="3"/>
  <c r="O179" i="3" s="1"/>
  <c r="N179" i="3"/>
  <c r="K187" i="3"/>
  <c r="O187" i="3" s="1"/>
  <c r="N187" i="3"/>
  <c r="M743" i="3"/>
  <c r="N8" i="3"/>
  <c r="N16" i="3"/>
  <c r="N137" i="3"/>
  <c r="K137" i="3"/>
  <c r="O137" i="3" s="1"/>
  <c r="N309" i="3"/>
  <c r="M309" i="3"/>
  <c r="O309" i="3" s="1"/>
  <c r="N335" i="3"/>
  <c r="K335" i="3"/>
  <c r="O335" i="3" s="1"/>
  <c r="M6" i="3"/>
  <c r="M5" i="3" s="1"/>
  <c r="O42" i="3"/>
  <c r="N48" i="3"/>
  <c r="K48" i="3"/>
  <c r="O48" i="3" s="1"/>
  <c r="O125" i="3"/>
  <c r="N169" i="3"/>
  <c r="N100" i="3"/>
  <c r="O120" i="3"/>
  <c r="O122" i="3"/>
  <c r="M191" i="3"/>
  <c r="O191" i="3" s="1"/>
  <c r="N191" i="3"/>
  <c r="N24" i="3"/>
  <c r="N27" i="3"/>
  <c r="N42" i="3"/>
  <c r="O44" i="3"/>
  <c r="N45" i="3"/>
  <c r="O50" i="3"/>
  <c r="O67" i="3"/>
  <c r="N77" i="3"/>
  <c r="O84" i="3"/>
  <c r="N113" i="3"/>
  <c r="N155" i="3"/>
  <c r="K155" i="3"/>
  <c r="O155" i="3" s="1"/>
  <c r="N256" i="3"/>
  <c r="K256" i="3"/>
  <c r="O256" i="3" s="1"/>
  <c r="O41" i="3"/>
  <c r="N57" i="3"/>
  <c r="K57" i="3"/>
  <c r="O57" i="3" s="1"/>
  <c r="M76" i="3"/>
  <c r="N141" i="3"/>
  <c r="N157" i="3"/>
  <c r="N190" i="3"/>
  <c r="K190" i="3"/>
  <c r="O190" i="3" s="1"/>
  <c r="N38" i="3"/>
  <c r="N43" i="3"/>
  <c r="K43" i="3"/>
  <c r="O43" i="3" s="1"/>
  <c r="N50" i="3"/>
  <c r="N59" i="3"/>
  <c r="O92" i="3"/>
  <c r="M91" i="3"/>
  <c r="N119" i="3"/>
  <c r="K119" i="3"/>
  <c r="O119" i="3" s="1"/>
  <c r="N132" i="3"/>
  <c r="K132" i="3"/>
  <c r="O132" i="3" s="1"/>
  <c r="O138" i="3"/>
  <c r="O175" i="3"/>
  <c r="N184" i="3"/>
  <c r="K208" i="3"/>
  <c r="O208" i="3" s="1"/>
  <c r="N208" i="3"/>
  <c r="N227" i="3"/>
  <c r="K227" i="3"/>
  <c r="O227" i="3" s="1"/>
  <c r="N243" i="3"/>
  <c r="K243" i="3"/>
  <c r="O243" i="3" s="1"/>
  <c r="N248" i="3"/>
  <c r="K248" i="3"/>
  <c r="O248" i="3" s="1"/>
  <c r="N351" i="3"/>
  <c r="K351" i="3"/>
  <c r="O351" i="3" s="1"/>
  <c r="K51" i="3"/>
  <c r="O51" i="3" s="1"/>
  <c r="K59" i="3"/>
  <c r="O59" i="3" s="1"/>
  <c r="N62" i="3"/>
  <c r="N67" i="3"/>
  <c r="K72" i="3"/>
  <c r="O72" i="3" s="1"/>
  <c r="N75" i="3"/>
  <c r="K77" i="3"/>
  <c r="N80" i="3"/>
  <c r="K85" i="3"/>
  <c r="O85" i="3" s="1"/>
  <c r="N88" i="3"/>
  <c r="N93" i="3"/>
  <c r="K100" i="3"/>
  <c r="O100" i="3" s="1"/>
  <c r="N103" i="3"/>
  <c r="K108" i="3"/>
  <c r="O108" i="3" s="1"/>
  <c r="N111" i="3"/>
  <c r="K113" i="3"/>
  <c r="N116" i="3"/>
  <c r="K121" i="3"/>
  <c r="O121" i="3" s="1"/>
  <c r="N124" i="3"/>
  <c r="N129" i="3"/>
  <c r="N144" i="3"/>
  <c r="N152" i="3"/>
  <c r="N160" i="3"/>
  <c r="N171" i="3"/>
  <c r="N176" i="3"/>
  <c r="K180" i="3"/>
  <c r="O180" i="3" s="1"/>
  <c r="K184" i="3"/>
  <c r="O184" i="3" s="1"/>
  <c r="N197" i="3"/>
  <c r="K197" i="3"/>
  <c r="O197" i="3" s="1"/>
  <c r="N203" i="3"/>
  <c r="K203" i="3"/>
  <c r="O203" i="3" s="1"/>
  <c r="N229" i="3"/>
  <c r="O236" i="3"/>
  <c r="N245" i="3"/>
  <c r="N250" i="3"/>
  <c r="N272" i="3"/>
  <c r="K272" i="3"/>
  <c r="O272" i="3" s="1"/>
  <c r="N288" i="3"/>
  <c r="K288" i="3"/>
  <c r="O288" i="3" s="1"/>
  <c r="O193" i="3"/>
  <c r="M200" i="3"/>
  <c r="N210" i="3"/>
  <c r="O212" i="3"/>
  <c r="N219" i="3"/>
  <c r="K219" i="3"/>
  <c r="O219" i="3" s="1"/>
  <c r="N258" i="3"/>
  <c r="O260" i="3"/>
  <c r="K56" i="3"/>
  <c r="O56" i="3" s="1"/>
  <c r="K69" i="3"/>
  <c r="O69" i="3" s="1"/>
  <c r="K82" i="3"/>
  <c r="O82" i="3" s="1"/>
  <c r="K90" i="3"/>
  <c r="O90" i="3" s="1"/>
  <c r="K95" i="3"/>
  <c r="O95" i="3" s="1"/>
  <c r="K105" i="3"/>
  <c r="O105" i="3" s="1"/>
  <c r="K118" i="3"/>
  <c r="O118" i="3" s="1"/>
  <c r="K126" i="3"/>
  <c r="O126" i="3" s="1"/>
  <c r="K131" i="3"/>
  <c r="M133" i="3"/>
  <c r="O133" i="3" s="1"/>
  <c r="K136" i="3"/>
  <c r="O136" i="3" s="1"/>
  <c r="K146" i="3"/>
  <c r="O146" i="3" s="1"/>
  <c r="K154" i="3"/>
  <c r="O154" i="3" s="1"/>
  <c r="K162" i="3"/>
  <c r="O162" i="3" s="1"/>
  <c r="K167" i="3"/>
  <c r="O167" i="3" s="1"/>
  <c r="K173" i="3"/>
  <c r="O173" i="3" s="1"/>
  <c r="O183" i="3"/>
  <c r="N221" i="3"/>
  <c r="N235" i="3"/>
  <c r="K235" i="3"/>
  <c r="O235" i="3" s="1"/>
  <c r="N298" i="3"/>
  <c r="K298" i="3"/>
  <c r="O298" i="3" s="1"/>
  <c r="N326" i="3"/>
  <c r="K326" i="3"/>
  <c r="O326" i="3" s="1"/>
  <c r="N192" i="3"/>
  <c r="K192" i="3"/>
  <c r="O192" i="3" s="1"/>
  <c r="K198" i="3"/>
  <c r="O198" i="3" s="1"/>
  <c r="K216" i="3"/>
  <c r="O216" i="3" s="1"/>
  <c r="N216" i="3"/>
  <c r="N264" i="3"/>
  <c r="K264" i="3"/>
  <c r="O264" i="3" s="1"/>
  <c r="N280" i="3"/>
  <c r="K280" i="3"/>
  <c r="O280" i="3" s="1"/>
  <c r="K294" i="3"/>
  <c r="O294" i="3" s="1"/>
  <c r="N294" i="3"/>
  <c r="K166" i="3"/>
  <c r="O166" i="3" s="1"/>
  <c r="M178" i="3"/>
  <c r="O178" i="3" s="1"/>
  <c r="K182" i="3"/>
  <c r="O182" i="3" s="1"/>
  <c r="N183" i="3"/>
  <c r="K195" i="3"/>
  <c r="O195" i="3" s="1"/>
  <c r="N195" i="3"/>
  <c r="N202" i="3"/>
  <c r="N211" i="3"/>
  <c r="K211" i="3"/>
  <c r="O211" i="3" s="1"/>
  <c r="O239" i="3"/>
  <c r="N266" i="3"/>
  <c r="O275" i="3"/>
  <c r="N282" i="3"/>
  <c r="N186" i="3"/>
  <c r="N189" i="3"/>
  <c r="N213" i="3"/>
  <c r="O268" i="3"/>
  <c r="O284" i="3"/>
  <c r="K251" i="3"/>
  <c r="O251" i="3" s="1"/>
  <c r="K259" i="3"/>
  <c r="O259" i="3" s="1"/>
  <c r="N305" i="3"/>
  <c r="K305" i="3"/>
  <c r="O305" i="3" s="1"/>
  <c r="N375" i="3"/>
  <c r="K375" i="3"/>
  <c r="O375" i="3" s="1"/>
  <c r="N390" i="3"/>
  <c r="O412" i="3"/>
  <c r="N505" i="3"/>
  <c r="K505" i="3"/>
  <c r="K205" i="3"/>
  <c r="O205" i="3" s="1"/>
  <c r="K213" i="3"/>
  <c r="O213" i="3" s="1"/>
  <c r="K221" i="3"/>
  <c r="O221" i="3" s="1"/>
  <c r="K229" i="3"/>
  <c r="O229" i="3" s="1"/>
  <c r="N232" i="3"/>
  <c r="K237" i="3"/>
  <c r="O237" i="3" s="1"/>
  <c r="N240" i="3"/>
  <c r="K245" i="3"/>
  <c r="O245" i="3" s="1"/>
  <c r="K250" i="3"/>
  <c r="O250" i="3" s="1"/>
  <c r="N253" i="3"/>
  <c r="K258" i="3"/>
  <c r="O258" i="3" s="1"/>
  <c r="N261" i="3"/>
  <c r="K266" i="3"/>
  <c r="O266" i="3" s="1"/>
  <c r="N269" i="3"/>
  <c r="K274" i="3"/>
  <c r="O274" i="3" s="1"/>
  <c r="N277" i="3"/>
  <c r="K282" i="3"/>
  <c r="O282" i="3" s="1"/>
  <c r="N285" i="3"/>
  <c r="N289" i="3"/>
  <c r="N291" i="3"/>
  <c r="K295" i="3"/>
  <c r="O295" i="3" s="1"/>
  <c r="O341" i="3"/>
  <c r="N345" i="3"/>
  <c r="M345" i="3"/>
  <c r="O345" i="3" s="1"/>
  <c r="N388" i="3"/>
  <c r="K388" i="3"/>
  <c r="O388" i="3" s="1"/>
  <c r="O390" i="3"/>
  <c r="O410" i="3"/>
  <c r="O337" i="3"/>
  <c r="N353" i="3"/>
  <c r="M353" i="3"/>
  <c r="O353" i="3" s="1"/>
  <c r="O381" i="3"/>
  <c r="O386" i="3"/>
  <c r="N396" i="3"/>
  <c r="K396" i="3"/>
  <c r="O396" i="3" s="1"/>
  <c r="O398" i="3"/>
  <c r="N419" i="3"/>
  <c r="K202" i="3"/>
  <c r="O202" i="3" s="1"/>
  <c r="K210" i="3"/>
  <c r="O210" i="3" s="1"/>
  <c r="K218" i="3"/>
  <c r="O218" i="3" s="1"/>
  <c r="K226" i="3"/>
  <c r="O226" i="3" s="1"/>
  <c r="K234" i="3"/>
  <c r="O234" i="3" s="1"/>
  <c r="K242" i="3"/>
  <c r="O242" i="3" s="1"/>
  <c r="K306" i="3"/>
  <c r="O306" i="3" s="1"/>
  <c r="O333" i="3"/>
  <c r="N342" i="3"/>
  <c r="K342" i="3"/>
  <c r="O342" i="3" s="1"/>
  <c r="O349" i="3"/>
  <c r="N359" i="3"/>
  <c r="K359" i="3"/>
  <c r="O359" i="3" s="1"/>
  <c r="O376" i="3"/>
  <c r="N406" i="3"/>
  <c r="N417" i="3"/>
  <c r="K417" i="3"/>
  <c r="O417" i="3" s="1"/>
  <c r="O419" i="3"/>
  <c r="N361" i="3"/>
  <c r="M361" i="3"/>
  <c r="O361" i="3" s="1"/>
  <c r="N404" i="3"/>
  <c r="K404" i="3"/>
  <c r="O404" i="3" s="1"/>
  <c r="N564" i="3"/>
  <c r="K564" i="3"/>
  <c r="O564" i="3" s="1"/>
  <c r="N572" i="3"/>
  <c r="K572" i="3"/>
  <c r="O572" i="3" s="1"/>
  <c r="M247" i="3"/>
  <c r="O247" i="3" s="1"/>
  <c r="M255" i="3"/>
  <c r="O255" i="3" s="1"/>
  <c r="M263" i="3"/>
  <c r="O263" i="3" s="1"/>
  <c r="M271" i="3"/>
  <c r="O271" i="3" s="1"/>
  <c r="M279" i="3"/>
  <c r="O279" i="3" s="1"/>
  <c r="M287" i="3"/>
  <c r="O287" i="3" s="1"/>
  <c r="M293" i="3"/>
  <c r="O293" i="3" s="1"/>
  <c r="K297" i="3"/>
  <c r="O297" i="3" s="1"/>
  <c r="N299" i="3"/>
  <c r="M300" i="3"/>
  <c r="O300" i="3" s="1"/>
  <c r="M308" i="3"/>
  <c r="O308" i="3" s="1"/>
  <c r="N313" i="3"/>
  <c r="K313" i="3"/>
  <c r="O313" i="3" s="1"/>
  <c r="K315" i="3"/>
  <c r="O315" i="3" s="1"/>
  <c r="K327" i="3"/>
  <c r="O327" i="3" s="1"/>
  <c r="O329" i="3"/>
  <c r="N336" i="3"/>
  <c r="N367" i="3"/>
  <c r="K367" i="3"/>
  <c r="O367" i="3" s="1"/>
  <c r="O369" i="3"/>
  <c r="N382" i="3"/>
  <c r="N425" i="3"/>
  <c r="K425" i="3"/>
  <c r="O425" i="3" s="1"/>
  <c r="O542" i="3"/>
  <c r="N544" i="3"/>
  <c r="K544" i="3"/>
  <c r="O544" i="3" s="1"/>
  <c r="O299" i="3"/>
  <c r="O325" i="3"/>
  <c r="N334" i="3"/>
  <c r="K334" i="3"/>
  <c r="O334" i="3" s="1"/>
  <c r="O336" i="3"/>
  <c r="N377" i="3"/>
  <c r="N380" i="3"/>
  <c r="K380" i="3"/>
  <c r="O380" i="3" s="1"/>
  <c r="O382" i="3"/>
  <c r="O397" i="3"/>
  <c r="O402" i="3"/>
  <c r="N304" i="3"/>
  <c r="N312" i="3"/>
  <c r="N320" i="3"/>
  <c r="N325" i="3"/>
  <c r="N333" i="3"/>
  <c r="N341" i="3"/>
  <c r="N349" i="3"/>
  <c r="N357" i="3"/>
  <c r="N365" i="3"/>
  <c r="N373" i="3"/>
  <c r="N386" i="3"/>
  <c r="N394" i="3"/>
  <c r="N402" i="3"/>
  <c r="N410" i="3"/>
  <c r="N415" i="3"/>
  <c r="N423" i="3"/>
  <c r="N432" i="3"/>
  <c r="O449" i="3"/>
  <c r="O454" i="3"/>
  <c r="N500" i="3"/>
  <c r="K500" i="3"/>
  <c r="O500" i="3" s="1"/>
  <c r="M539" i="3"/>
  <c r="N583" i="3"/>
  <c r="K583" i="3"/>
  <c r="O583" i="3" s="1"/>
  <c r="N602" i="3"/>
  <c r="K602" i="3"/>
  <c r="O602" i="3" s="1"/>
  <c r="N434" i="3"/>
  <c r="O443" i="3"/>
  <c r="O446" i="3"/>
  <c r="N456" i="3"/>
  <c r="K456" i="3"/>
  <c r="N469" i="3"/>
  <c r="K469" i="3"/>
  <c r="O469" i="3" s="1"/>
  <c r="N481" i="3"/>
  <c r="O483" i="3"/>
  <c r="N492" i="3"/>
  <c r="K492" i="3"/>
  <c r="N502" i="3"/>
  <c r="N566" i="3"/>
  <c r="N574" i="3"/>
  <c r="N578" i="3"/>
  <c r="K578" i="3"/>
  <c r="O578" i="3" s="1"/>
  <c r="N437" i="3"/>
  <c r="K437" i="3"/>
  <c r="O437" i="3" s="1"/>
  <c r="N531" i="3"/>
  <c r="K531" i="3"/>
  <c r="N549" i="3"/>
  <c r="K549" i="3"/>
  <c r="O562" i="3"/>
  <c r="K350" i="3"/>
  <c r="O350" i="3" s="1"/>
  <c r="K358" i="3"/>
  <c r="O358" i="3" s="1"/>
  <c r="K366" i="3"/>
  <c r="O366" i="3" s="1"/>
  <c r="K374" i="3"/>
  <c r="O374" i="3" s="1"/>
  <c r="K379" i="3"/>
  <c r="K387" i="3"/>
  <c r="O387" i="3" s="1"/>
  <c r="K395" i="3"/>
  <c r="O395" i="3" s="1"/>
  <c r="K403" i="3"/>
  <c r="O403" i="3" s="1"/>
  <c r="K416" i="3"/>
  <c r="O416" i="3" s="1"/>
  <c r="K424" i="3"/>
  <c r="O424" i="3" s="1"/>
  <c r="M430" i="3"/>
  <c r="K433" i="3"/>
  <c r="O433" i="3" s="1"/>
  <c r="O439" i="3"/>
  <c r="N443" i="3"/>
  <c r="N445" i="3"/>
  <c r="K445" i="3"/>
  <c r="O445" i="3" s="1"/>
  <c r="N451" i="3"/>
  <c r="O516" i="3"/>
  <c r="M548" i="3"/>
  <c r="O447" i="3"/>
  <c r="O462" i="3"/>
  <c r="N477" i="3"/>
  <c r="K477" i="3"/>
  <c r="O477" i="3" s="1"/>
  <c r="O488" i="3"/>
  <c r="O537" i="3"/>
  <c r="O555" i="3"/>
  <c r="N579" i="3"/>
  <c r="N609" i="3"/>
  <c r="K609" i="3"/>
  <c r="O609" i="3" s="1"/>
  <c r="N686" i="3"/>
  <c r="K686" i="3"/>
  <c r="O686" i="3" s="1"/>
  <c r="N439" i="3"/>
  <c r="N647" i="3"/>
  <c r="K647" i="3"/>
  <c r="O647" i="3" s="1"/>
  <c r="N652" i="3"/>
  <c r="K652" i="3"/>
  <c r="N668" i="3"/>
  <c r="K668" i="3"/>
  <c r="O668" i="3" s="1"/>
  <c r="O435" i="3"/>
  <c r="O441" i="3"/>
  <c r="N447" i="3"/>
  <c r="O508" i="3"/>
  <c r="N513" i="3"/>
  <c r="K513" i="3"/>
  <c r="O513" i="3" s="1"/>
  <c r="O534" i="3"/>
  <c r="O540" i="3"/>
  <c r="N462" i="3"/>
  <c r="N485" i="3"/>
  <c r="N511" i="3"/>
  <c r="N524" i="3"/>
  <c r="N529" i="3"/>
  <c r="N537" i="3"/>
  <c r="N542" i="3"/>
  <c r="N555" i="3"/>
  <c r="N562" i="3"/>
  <c r="N570" i="3"/>
  <c r="O585" i="3"/>
  <c r="N590" i="3"/>
  <c r="N595" i="3"/>
  <c r="N610" i="3"/>
  <c r="N618" i="3"/>
  <c r="K618" i="3"/>
  <c r="O642" i="3"/>
  <c r="O681" i="3"/>
  <c r="N695" i="3"/>
  <c r="K695" i="3"/>
  <c r="N697" i="3"/>
  <c r="O699" i="3"/>
  <c r="O716" i="3"/>
  <c r="O715" i="3" s="1"/>
  <c r="K715" i="3"/>
  <c r="O723" i="3"/>
  <c r="O722" i="3" s="1"/>
  <c r="K722" i="3"/>
  <c r="N733" i="3"/>
  <c r="K733" i="3"/>
  <c r="O733" i="3" s="1"/>
  <c r="N735" i="3"/>
  <c r="K458" i="3"/>
  <c r="O458" i="3" s="1"/>
  <c r="K471" i="3"/>
  <c r="O471" i="3" s="1"/>
  <c r="K481" i="3"/>
  <c r="K494" i="3"/>
  <c r="O494" i="3" s="1"/>
  <c r="K502" i="3"/>
  <c r="O502" i="3" s="1"/>
  <c r="K507" i="3"/>
  <c r="O507" i="3" s="1"/>
  <c r="K515" i="3"/>
  <c r="O515" i="3" s="1"/>
  <c r="K520" i="3"/>
  <c r="O520" i="3" s="1"/>
  <c r="K533" i="3"/>
  <c r="O533" i="3" s="1"/>
  <c r="K546" i="3"/>
  <c r="O546" i="3" s="1"/>
  <c r="K551" i="3"/>
  <c r="O551" i="3" s="1"/>
  <c r="K566" i="3"/>
  <c r="O566" i="3" s="1"/>
  <c r="K574" i="3"/>
  <c r="O574" i="3" s="1"/>
  <c r="N576" i="3"/>
  <c r="K579" i="3"/>
  <c r="O579" i="3" s="1"/>
  <c r="K590" i="3"/>
  <c r="O590" i="3" s="1"/>
  <c r="K595" i="3"/>
  <c r="O595" i="3" s="1"/>
  <c r="K610" i="3"/>
  <c r="O610" i="3" s="1"/>
  <c r="N620" i="3"/>
  <c r="K620" i="3"/>
  <c r="O620" i="3" s="1"/>
  <c r="O629" i="3"/>
  <c r="N708" i="3"/>
  <c r="K708" i="3"/>
  <c r="O708" i="3" s="1"/>
  <c r="N710" i="3"/>
  <c r="N634" i="3"/>
  <c r="K634" i="3"/>
  <c r="O634" i="3" s="1"/>
  <c r="O698" i="3"/>
  <c r="O726" i="3"/>
  <c r="O736" i="3"/>
  <c r="K450" i="3"/>
  <c r="O450" i="3" s="1"/>
  <c r="K563" i="3"/>
  <c r="O563" i="3" s="1"/>
  <c r="K571" i="3"/>
  <c r="O571" i="3" s="1"/>
  <c r="N577" i="3"/>
  <c r="N589" i="3"/>
  <c r="N594" i="3"/>
  <c r="M598" i="3"/>
  <c r="O598" i="3" s="1"/>
  <c r="K604" i="3"/>
  <c r="O604" i="3" s="1"/>
  <c r="M605" i="3"/>
  <c r="O605" i="3" s="1"/>
  <c r="N611" i="3"/>
  <c r="M612" i="3"/>
  <c r="O612" i="3" s="1"/>
  <c r="O621" i="3"/>
  <c r="M725" i="3"/>
  <c r="O589" i="3"/>
  <c r="K594" i="3"/>
  <c r="K601" i="3"/>
  <c r="O601" i="3" s="1"/>
  <c r="K611" i="3"/>
  <c r="O611" i="3" s="1"/>
  <c r="N641" i="3"/>
  <c r="O643" i="3"/>
  <c r="O650" i="3"/>
  <c r="O655" i="3"/>
  <c r="O671" i="3"/>
  <c r="O682" i="3"/>
  <c r="N692" i="3"/>
  <c r="N626" i="3"/>
  <c r="K626" i="3"/>
  <c r="O626" i="3" s="1"/>
  <c r="M639" i="3"/>
  <c r="N660" i="3"/>
  <c r="K660" i="3"/>
  <c r="O660" i="3" s="1"/>
  <c r="N662" i="3"/>
  <c r="N727" i="3"/>
  <c r="N582" i="3"/>
  <c r="K588" i="3"/>
  <c r="K603" i="3"/>
  <c r="O603" i="3" s="1"/>
  <c r="O703" i="3"/>
  <c r="N623" i="3"/>
  <c r="K628" i="3"/>
  <c r="O628" i="3" s="1"/>
  <c r="N631" i="3"/>
  <c r="K636" i="3"/>
  <c r="O636" i="3" s="1"/>
  <c r="K641" i="3"/>
  <c r="O641" i="3" s="1"/>
  <c r="N644" i="3"/>
  <c r="K649" i="3"/>
  <c r="O649" i="3" s="1"/>
  <c r="K654" i="3"/>
  <c r="O654" i="3" s="1"/>
  <c r="N657" i="3"/>
  <c r="K662" i="3"/>
  <c r="O662" i="3" s="1"/>
  <c r="N665" i="3"/>
  <c r="K670" i="3"/>
  <c r="O670" i="3" s="1"/>
  <c r="N673" i="3"/>
  <c r="N678" i="3"/>
  <c r="N683" i="3"/>
  <c r="N689" i="3"/>
  <c r="K692" i="3"/>
  <c r="K697" i="3"/>
  <c r="O697" i="3" s="1"/>
  <c r="N700" i="3"/>
  <c r="N705" i="3"/>
  <c r="K710" i="3"/>
  <c r="O710" i="3" s="1"/>
  <c r="N713" i="3"/>
  <c r="N720" i="3"/>
  <c r="K727" i="3"/>
  <c r="O727" i="3" s="1"/>
  <c r="N730" i="3"/>
  <c r="K735" i="3"/>
  <c r="O735" i="3" s="1"/>
  <c r="N738" i="3"/>
  <c r="K740" i="3"/>
  <c r="N621" i="3"/>
  <c r="N629" i="3"/>
  <c r="N637" i="3"/>
  <c r="N642" i="3"/>
  <c r="N650" i="3"/>
  <c r="N655" i="3"/>
  <c r="N663" i="3"/>
  <c r="N671" i="3"/>
  <c r="N681" i="3"/>
  <c r="N698" i="3"/>
  <c r="N703" i="3"/>
  <c r="N711" i="3"/>
  <c r="N716" i="3"/>
  <c r="N723" i="3"/>
  <c r="N728" i="3"/>
  <c r="N736" i="3"/>
  <c r="N741" i="3"/>
  <c r="AD84" i="5" l="1"/>
  <c r="AE84" i="5" s="1"/>
  <c r="G524" i="5"/>
  <c r="AD568" i="5"/>
  <c r="AE568" i="5" s="1"/>
  <c r="M702" i="3"/>
  <c r="AD71" i="5"/>
  <c r="AE71" i="5" s="1"/>
  <c r="M453" i="3"/>
  <c r="M717" i="3"/>
  <c r="M617" i="3"/>
  <c r="M429" i="3"/>
  <c r="AA206" i="5"/>
  <c r="L485" i="5"/>
  <c r="K599" i="5"/>
  <c r="AD508" i="5"/>
  <c r="AE508" i="5" s="1"/>
  <c r="M464" i="3"/>
  <c r="M561" i="3"/>
  <c r="M23" i="3"/>
  <c r="O664" i="3"/>
  <c r="M651" i="3"/>
  <c r="K556" i="3"/>
  <c r="O491" i="3"/>
  <c r="M487" i="3"/>
  <c r="O467" i="3"/>
  <c r="M411" i="3"/>
  <c r="M378" i="3"/>
  <c r="I97" i="3"/>
  <c r="I139" i="3"/>
  <c r="O538" i="3"/>
  <c r="M526" i="3"/>
  <c r="O679" i="3"/>
  <c r="O676" i="3" s="1"/>
  <c r="K676" i="3"/>
  <c r="O68" i="3"/>
  <c r="O64" i="3" s="1"/>
  <c r="M64" i="3"/>
  <c r="O592" i="3"/>
  <c r="M584" i="3"/>
  <c r="M112" i="3"/>
  <c r="X622" i="5"/>
  <c r="M206" i="5"/>
  <c r="L206" i="5" s="1"/>
  <c r="K566" i="5"/>
  <c r="I384" i="5"/>
  <c r="H384" i="5" s="1"/>
  <c r="AD334" i="5"/>
  <c r="AE334" i="5" s="1"/>
  <c r="AC327" i="5"/>
  <c r="S327" i="5"/>
  <c r="R327" i="5" s="1"/>
  <c r="AD341" i="5"/>
  <c r="AE341" i="5" s="1"/>
  <c r="I599" i="5"/>
  <c r="G532" i="5"/>
  <c r="V566" i="5"/>
  <c r="I82" i="5"/>
  <c r="M504" i="3"/>
  <c r="G118" i="5"/>
  <c r="AD123" i="5"/>
  <c r="AE123" i="5" s="1"/>
  <c r="K70" i="5"/>
  <c r="C8" i="2" s="1"/>
  <c r="AD78" i="5"/>
  <c r="AE78" i="5" s="1"/>
  <c r="M567" i="5"/>
  <c r="M566" i="5" s="1"/>
  <c r="G554" i="5"/>
  <c r="S510" i="5"/>
  <c r="S485" i="5" s="1"/>
  <c r="M510" i="5"/>
  <c r="M118" i="5"/>
  <c r="L118" i="5" s="1"/>
  <c r="G104" i="5"/>
  <c r="AD79" i="5"/>
  <c r="AE79" i="5" s="1"/>
  <c r="AD108" i="5"/>
  <c r="AE108" i="5" s="1"/>
  <c r="AD691" i="5"/>
  <c r="AE691" i="5" s="1"/>
  <c r="AD85" i="5"/>
  <c r="AE85" i="5" s="1"/>
  <c r="O146" i="5"/>
  <c r="C590" i="5"/>
  <c r="AD490" i="5"/>
  <c r="AE490" i="5" s="1"/>
  <c r="AD474" i="5"/>
  <c r="AE474" i="5" s="1"/>
  <c r="G493" i="5"/>
  <c r="O566" i="5"/>
  <c r="AD215" i="5"/>
  <c r="AE215" i="5" s="1"/>
  <c r="AD80" i="5"/>
  <c r="AE80" i="5" s="1"/>
  <c r="N485" i="5"/>
  <c r="AD534" i="5"/>
  <c r="AE534" i="5" s="1"/>
  <c r="I532" i="5"/>
  <c r="K680" i="3"/>
  <c r="X485" i="5"/>
  <c r="AD575" i="5"/>
  <c r="AE575" i="5" s="1"/>
  <c r="M524" i="5"/>
  <c r="C30" i="2" s="1"/>
  <c r="N622" i="5"/>
  <c r="AD525" i="5"/>
  <c r="AE525" i="5" s="1"/>
  <c r="L566" i="5"/>
  <c r="C524" i="5"/>
  <c r="AD491" i="5"/>
  <c r="AE491" i="5" s="1"/>
  <c r="AD266" i="5"/>
  <c r="AE266" i="5" s="1"/>
  <c r="AD162" i="5"/>
  <c r="AE162" i="5" s="1"/>
  <c r="C31" i="2"/>
  <c r="I567" i="5"/>
  <c r="G470" i="5"/>
  <c r="AD105" i="5"/>
  <c r="AE105" i="5" s="1"/>
  <c r="O206" i="5"/>
  <c r="N206" i="5" s="1"/>
  <c r="U146" i="5"/>
  <c r="T146" i="5" s="1"/>
  <c r="F459" i="5"/>
  <c r="I657" i="5"/>
  <c r="G657" i="5"/>
  <c r="G645" i="5"/>
  <c r="K486" i="5"/>
  <c r="C27" i="2" s="1"/>
  <c r="Q622" i="5"/>
  <c r="I554" i="5"/>
  <c r="H554" i="5" s="1"/>
  <c r="I470" i="5"/>
  <c r="AD473" i="5"/>
  <c r="AE473" i="5" s="1"/>
  <c r="M485" i="5"/>
  <c r="K435" i="5"/>
  <c r="M146" i="5"/>
  <c r="L146" i="5" s="1"/>
  <c r="N103" i="5"/>
  <c r="AD88" i="5"/>
  <c r="AE88" i="5" s="1"/>
  <c r="G599" i="5"/>
  <c r="AD601" i="5"/>
  <c r="AE601" i="5" s="1"/>
  <c r="AD517" i="5"/>
  <c r="AE517" i="5" s="1"/>
  <c r="I485" i="5"/>
  <c r="AD424" i="5"/>
  <c r="AE424" i="5" s="1"/>
  <c r="AD236" i="5"/>
  <c r="AE236" i="5" s="1"/>
  <c r="I545" i="5"/>
  <c r="Y622" i="5"/>
  <c r="T566" i="5"/>
  <c r="C10" i="2"/>
  <c r="G682" i="5"/>
  <c r="AD513" i="5"/>
  <c r="AE513" i="5" s="1"/>
  <c r="S566" i="5"/>
  <c r="AD512" i="5"/>
  <c r="AE512" i="5" s="1"/>
  <c r="G435" i="5"/>
  <c r="AD83" i="5"/>
  <c r="AE83" i="5" s="1"/>
  <c r="F493" i="5"/>
  <c r="F485" i="5" s="1"/>
  <c r="C682" i="5"/>
  <c r="AD643" i="5"/>
  <c r="AE643" i="5" s="1"/>
  <c r="AC623" i="5"/>
  <c r="F554" i="5"/>
  <c r="C545" i="5"/>
  <c r="AA485" i="5"/>
  <c r="AD597" i="5"/>
  <c r="AE597" i="5" s="1"/>
  <c r="W590" i="5"/>
  <c r="W566" i="5" s="1"/>
  <c r="R485" i="5"/>
  <c r="C470" i="5"/>
  <c r="AD478" i="5"/>
  <c r="AE478" i="5" s="1"/>
  <c r="K470" i="5"/>
  <c r="Y485" i="5"/>
  <c r="I327" i="5"/>
  <c r="H327" i="5" s="1"/>
  <c r="C82" i="5"/>
  <c r="AD402" i="5"/>
  <c r="AE402" i="5" s="1"/>
  <c r="F252" i="5"/>
  <c r="F118" i="5"/>
  <c r="AA657" i="5"/>
  <c r="AD658" i="5"/>
  <c r="AE658" i="5" s="1"/>
  <c r="AD593" i="5"/>
  <c r="AE593" i="5" s="1"/>
  <c r="G590" i="5"/>
  <c r="U590" i="5"/>
  <c r="U566" i="5" s="1"/>
  <c r="AD591" i="5"/>
  <c r="AE591" i="5" s="1"/>
  <c r="K622" i="5"/>
  <c r="I566" i="5"/>
  <c r="AD472" i="5"/>
  <c r="AE472" i="5" s="1"/>
  <c r="S470" i="5"/>
  <c r="C562" i="5"/>
  <c r="G485" i="5"/>
  <c r="AB417" i="5"/>
  <c r="P485" i="5"/>
  <c r="AD367" i="5"/>
  <c r="AE367" i="5" s="1"/>
  <c r="K327" i="5"/>
  <c r="J327" i="5" s="1"/>
  <c r="G133" i="5"/>
  <c r="G103" i="5" s="1"/>
  <c r="AD134" i="5"/>
  <c r="AE134" i="5" s="1"/>
  <c r="G82" i="5"/>
  <c r="AD91" i="5"/>
  <c r="AE91" i="5" s="1"/>
  <c r="W145" i="5"/>
  <c r="V145" i="5" s="1"/>
  <c r="V146" i="5"/>
  <c r="C70" i="5"/>
  <c r="Z206" i="5"/>
  <c r="N146" i="5"/>
  <c r="P622" i="5"/>
  <c r="AA435" i="5"/>
  <c r="AD440" i="5"/>
  <c r="AE440" i="5" s="1"/>
  <c r="V493" i="5"/>
  <c r="V485" i="5" s="1"/>
  <c r="C510" i="5"/>
  <c r="Z566" i="5"/>
  <c r="AB327" i="5"/>
  <c r="F29" i="5"/>
  <c r="C29" i="5" s="1"/>
  <c r="C7" i="2"/>
  <c r="AD29" i="5"/>
  <c r="AE29" i="5" s="1"/>
  <c r="AD398" i="5"/>
  <c r="AE398" i="5" s="1"/>
  <c r="M384" i="5"/>
  <c r="L384" i="5" s="1"/>
  <c r="X11" i="5"/>
  <c r="AD11" i="5"/>
  <c r="AE11" i="5" s="1"/>
  <c r="U623" i="5"/>
  <c r="U622" i="5" s="1"/>
  <c r="AD624" i="5"/>
  <c r="AE624" i="5" s="1"/>
  <c r="AD600" i="5"/>
  <c r="AE600" i="5" s="1"/>
  <c r="K554" i="5"/>
  <c r="J554" i="5" s="1"/>
  <c r="AD559" i="5"/>
  <c r="AE559" i="5" s="1"/>
  <c r="F622" i="5"/>
  <c r="C623" i="5"/>
  <c r="W510" i="5"/>
  <c r="W485" i="5" s="1"/>
  <c r="AD511" i="5"/>
  <c r="AE511" i="5" s="1"/>
  <c r="K493" i="5"/>
  <c r="J493" i="5" s="1"/>
  <c r="J485" i="5" s="1"/>
  <c r="AD506" i="5"/>
  <c r="AE506" i="5" s="1"/>
  <c r="U470" i="5"/>
  <c r="AD471" i="5"/>
  <c r="AE471" i="5" s="1"/>
  <c r="AD502" i="5"/>
  <c r="AE502" i="5" s="1"/>
  <c r="I459" i="5"/>
  <c r="C657" i="5"/>
  <c r="AA524" i="5"/>
  <c r="AD527" i="5"/>
  <c r="AE527" i="5" s="1"/>
  <c r="AD620" i="5"/>
  <c r="AE620" i="5" s="1"/>
  <c r="M599" i="5"/>
  <c r="AD588" i="5"/>
  <c r="AE588" i="5" s="1"/>
  <c r="Q567" i="5"/>
  <c r="Q566" i="5" s="1"/>
  <c r="M252" i="5"/>
  <c r="L252" i="5" s="1"/>
  <c r="AD253" i="5"/>
  <c r="AE253" i="5" s="1"/>
  <c r="R133" i="5"/>
  <c r="K118" i="5"/>
  <c r="J118" i="5" s="1"/>
  <c r="AD121" i="5"/>
  <c r="AE121" i="5" s="1"/>
  <c r="W682" i="5"/>
  <c r="AD683" i="5"/>
  <c r="AE683" i="5" s="1"/>
  <c r="I623" i="5"/>
  <c r="I622" i="5" s="1"/>
  <c r="G567" i="5"/>
  <c r="AD563" i="5"/>
  <c r="AE563" i="5" s="1"/>
  <c r="C532" i="5"/>
  <c r="M459" i="5"/>
  <c r="L459" i="5" s="1"/>
  <c r="AD461" i="5"/>
  <c r="AE461" i="5" s="1"/>
  <c r="AA599" i="5"/>
  <c r="AD518" i="5"/>
  <c r="AE518" i="5" s="1"/>
  <c r="Q510" i="5"/>
  <c r="Q485" i="5" s="1"/>
  <c r="I417" i="5"/>
  <c r="AD418" i="5"/>
  <c r="AE418" i="5" s="1"/>
  <c r="Q327" i="5"/>
  <c r="P327" i="5" s="1"/>
  <c r="AA327" i="5"/>
  <c r="Z327" i="5" s="1"/>
  <c r="AD359" i="5"/>
  <c r="AE359" i="5" s="1"/>
  <c r="U206" i="5"/>
  <c r="T206" i="5" s="1"/>
  <c r="AB146" i="5"/>
  <c r="O556" i="3"/>
  <c r="C686" i="5"/>
  <c r="C599" i="5"/>
  <c r="I686" i="5"/>
  <c r="W645" i="5"/>
  <c r="AD646" i="5"/>
  <c r="AE646" i="5" s="1"/>
  <c r="AD546" i="5"/>
  <c r="AE546" i="5" s="1"/>
  <c r="AC545" i="5"/>
  <c r="AB459" i="5"/>
  <c r="AD569" i="5"/>
  <c r="AE569" i="5" s="1"/>
  <c r="Z485" i="5"/>
  <c r="F566" i="5"/>
  <c r="C567" i="5"/>
  <c r="G545" i="5"/>
  <c r="AD526" i="5"/>
  <c r="AE526" i="5" s="1"/>
  <c r="AC510" i="5"/>
  <c r="AC485" i="5" s="1"/>
  <c r="F384" i="5"/>
  <c r="K384" i="5"/>
  <c r="J384" i="5" s="1"/>
  <c r="AB493" i="5"/>
  <c r="AB485" i="5" s="1"/>
  <c r="G145" i="5"/>
  <c r="F146" i="5"/>
  <c r="F140" i="5"/>
  <c r="C15" i="2"/>
  <c r="AB252" i="5"/>
  <c r="AD151" i="5"/>
  <c r="AE151" i="5" s="1"/>
  <c r="K146" i="5"/>
  <c r="K133" i="5"/>
  <c r="J133" i="5" s="1"/>
  <c r="L104" i="5"/>
  <c r="L103" i="5" s="1"/>
  <c r="M103" i="5"/>
  <c r="AB140" i="5"/>
  <c r="AD140" i="5"/>
  <c r="AE140" i="5" s="1"/>
  <c r="AD692" i="5"/>
  <c r="AE692" i="5" s="1"/>
  <c r="H622" i="5"/>
  <c r="C645" i="5"/>
  <c r="AB554" i="5"/>
  <c r="I435" i="5"/>
  <c r="AA622" i="5"/>
  <c r="C486" i="5"/>
  <c r="O622" i="5"/>
  <c r="G562" i="5"/>
  <c r="AD533" i="5"/>
  <c r="AE533" i="5" s="1"/>
  <c r="AC532" i="5"/>
  <c r="AD532" i="5" s="1"/>
  <c r="AE532" i="5" s="1"/>
  <c r="U510" i="5"/>
  <c r="U485" i="5" s="1"/>
  <c r="AD494" i="5"/>
  <c r="AE494" i="5" s="1"/>
  <c r="AD487" i="5"/>
  <c r="AE487" i="5" s="1"/>
  <c r="T493" i="5"/>
  <c r="T485" i="5" s="1"/>
  <c r="AC384" i="5"/>
  <c r="AD347" i="5"/>
  <c r="AE347" i="5" s="1"/>
  <c r="AD267" i="5"/>
  <c r="AE267" i="5" s="1"/>
  <c r="Y103" i="5"/>
  <c r="X104" i="5"/>
  <c r="X103" i="5" s="1"/>
  <c r="K252" i="5"/>
  <c r="J252" i="5" s="1"/>
  <c r="C97" i="5"/>
  <c r="AB206" i="5"/>
  <c r="Q103" i="5"/>
  <c r="P104" i="5"/>
  <c r="P103" i="5" s="1"/>
  <c r="Y82" i="5"/>
  <c r="AD99" i="5"/>
  <c r="AE99" i="5" s="1"/>
  <c r="O103" i="5"/>
  <c r="AC435" i="5"/>
  <c r="AD436" i="5"/>
  <c r="AE436" i="5" s="1"/>
  <c r="M657" i="5"/>
  <c r="F327" i="5"/>
  <c r="O485" i="5"/>
  <c r="O252" i="5"/>
  <c r="N252" i="5" s="1"/>
  <c r="AD393" i="5"/>
  <c r="AE393" i="5" s="1"/>
  <c r="AA384" i="5"/>
  <c r="Z384" i="5" s="1"/>
  <c r="F206" i="5"/>
  <c r="R104" i="5"/>
  <c r="S103" i="5"/>
  <c r="W103" i="5"/>
  <c r="V104" i="5"/>
  <c r="V103" i="5" s="1"/>
  <c r="R146" i="5"/>
  <c r="S145" i="5"/>
  <c r="R145" i="5" s="1"/>
  <c r="I103" i="5"/>
  <c r="H104" i="5"/>
  <c r="H103" i="5" s="1"/>
  <c r="AD97" i="5"/>
  <c r="AE97" i="5" s="1"/>
  <c r="Q146" i="5"/>
  <c r="Z104" i="5"/>
  <c r="Z103" i="5" s="1"/>
  <c r="AA103" i="5"/>
  <c r="AD70" i="5"/>
  <c r="AE70" i="5" s="1"/>
  <c r="F104" i="5"/>
  <c r="C12" i="2"/>
  <c r="AD104" i="5"/>
  <c r="AE104" i="5" s="1"/>
  <c r="AC103" i="5"/>
  <c r="AB104" i="5"/>
  <c r="H146" i="5"/>
  <c r="AD98" i="5"/>
  <c r="AE98" i="5" s="1"/>
  <c r="K206" i="5"/>
  <c r="J206" i="5" s="1"/>
  <c r="AB118" i="5"/>
  <c r="Q657" i="5"/>
  <c r="G623" i="5"/>
  <c r="N566" i="5"/>
  <c r="C435" i="5"/>
  <c r="AC566" i="5"/>
  <c r="C29" i="2"/>
  <c r="AA566" i="5"/>
  <c r="H485" i="5"/>
  <c r="AD437" i="5"/>
  <c r="AE437" i="5" s="1"/>
  <c r="M327" i="5"/>
  <c r="L327" i="5" s="1"/>
  <c r="AD211" i="5"/>
  <c r="AE211" i="5" s="1"/>
  <c r="X146" i="5"/>
  <c r="Y145" i="5"/>
  <c r="X145" i="5" s="1"/>
  <c r="T104" i="5"/>
  <c r="T103" i="5" s="1"/>
  <c r="U103" i="5"/>
  <c r="AD141" i="5"/>
  <c r="AE141" i="5" s="1"/>
  <c r="J104" i="5"/>
  <c r="F11" i="5"/>
  <c r="C6" i="2"/>
  <c r="O486" i="3"/>
  <c r="M479" i="3"/>
  <c r="O680" i="3"/>
  <c r="O464" i="3"/>
  <c r="M593" i="3"/>
  <c r="O134" i="3"/>
  <c r="O518" i="3"/>
  <c r="O430" i="3"/>
  <c r="O429" i="3" s="1"/>
  <c r="O725" i="3"/>
  <c r="M321" i="3"/>
  <c r="O719" i="3"/>
  <c r="O718" i="3" s="1"/>
  <c r="O717" i="3" s="1"/>
  <c r="K718" i="3"/>
  <c r="K717" i="3" s="1"/>
  <c r="K584" i="3"/>
  <c r="O588" i="3"/>
  <c r="O740" i="3"/>
  <c r="O739" i="3" s="1"/>
  <c r="K739" i="3"/>
  <c r="O456" i="3"/>
  <c r="O453" i="3" s="1"/>
  <c r="K453" i="3"/>
  <c r="K246" i="3"/>
  <c r="K321" i="3"/>
  <c r="K91" i="3"/>
  <c r="K23" i="3"/>
  <c r="O25" i="3"/>
  <c r="O23" i="3" s="1"/>
  <c r="O6" i="3"/>
  <c r="O5" i="3" s="1"/>
  <c r="K5" i="3"/>
  <c r="O492" i="3"/>
  <c r="K487" i="3"/>
  <c r="K98" i="3"/>
  <c r="O743" i="3"/>
  <c r="K561" i="3"/>
  <c r="O561" i="3"/>
  <c r="K539" i="3"/>
  <c r="M246" i="3"/>
  <c r="O98" i="3"/>
  <c r="O481" i="3"/>
  <c r="K480" i="3"/>
  <c r="O692" i="3"/>
  <c r="O691" i="3" s="1"/>
  <c r="K691" i="3"/>
  <c r="K617" i="3"/>
  <c r="O618" i="3"/>
  <c r="O617" i="3" s="1"/>
  <c r="K378" i="3"/>
  <c r="O379" i="3"/>
  <c r="O378" i="3" s="1"/>
  <c r="O549" i="3"/>
  <c r="O548" i="3" s="1"/>
  <c r="K548" i="3"/>
  <c r="K411" i="3"/>
  <c r="O505" i="3"/>
  <c r="O504" i="3" s="1"/>
  <c r="K504" i="3"/>
  <c r="K134" i="3"/>
  <c r="M127" i="3"/>
  <c r="M97" i="3" s="1"/>
  <c r="O246" i="3"/>
  <c r="K702" i="3"/>
  <c r="O594" i="3"/>
  <c r="O593" i="3" s="1"/>
  <c r="K593" i="3"/>
  <c r="K639" i="3"/>
  <c r="O539" i="3"/>
  <c r="O321" i="3"/>
  <c r="O702" i="3"/>
  <c r="O639" i="3"/>
  <c r="O531" i="3"/>
  <c r="O526" i="3" s="1"/>
  <c r="K526" i="3"/>
  <c r="O131" i="3"/>
  <c r="O127" i="3" s="1"/>
  <c r="K127" i="3"/>
  <c r="K200" i="3"/>
  <c r="O113" i="3"/>
  <c r="O112" i="3" s="1"/>
  <c r="K112" i="3"/>
  <c r="O91" i="3"/>
  <c r="K64" i="3"/>
  <c r="M140" i="3"/>
  <c r="O652" i="3"/>
  <c r="K651" i="3"/>
  <c r="K725" i="3"/>
  <c r="O695" i="3"/>
  <c r="O693" i="3" s="1"/>
  <c r="K693" i="3"/>
  <c r="K518" i="3"/>
  <c r="K464" i="3"/>
  <c r="M616" i="3"/>
  <c r="O411" i="3"/>
  <c r="K429" i="3"/>
  <c r="O200" i="3"/>
  <c r="O77" i="3"/>
  <c r="O76" i="3" s="1"/>
  <c r="K76" i="3"/>
  <c r="K140" i="3"/>
  <c r="O140" i="3"/>
  <c r="M560" i="3" l="1"/>
  <c r="AD645" i="5"/>
  <c r="AE645" i="5" s="1"/>
  <c r="AD524" i="5"/>
  <c r="AE524" i="5" s="1"/>
  <c r="AD682" i="5"/>
  <c r="AE682" i="5" s="1"/>
  <c r="C38" i="2"/>
  <c r="H745" i="3"/>
  <c r="O651" i="3"/>
  <c r="O487" i="3"/>
  <c r="O584" i="3"/>
  <c r="O560" i="3" s="1"/>
  <c r="C23" i="2"/>
  <c r="C11" i="5"/>
  <c r="AD486" i="5"/>
  <c r="AE486" i="5" s="1"/>
  <c r="W622" i="5"/>
  <c r="C25" i="2"/>
  <c r="AD82" i="5"/>
  <c r="AE82" i="5" s="1"/>
  <c r="U145" i="5"/>
  <c r="T145" i="5" s="1"/>
  <c r="AD118" i="5"/>
  <c r="AE118" i="5" s="1"/>
  <c r="AD146" i="5"/>
  <c r="AE146" i="5" s="1"/>
  <c r="V697" i="5"/>
  <c r="C42" i="2"/>
  <c r="X697" i="5"/>
  <c r="R103" i="5"/>
  <c r="R697" i="5" s="1"/>
  <c r="AD567" i="5"/>
  <c r="AE567" i="5" s="1"/>
  <c r="AD470" i="5"/>
  <c r="AE470" i="5" s="1"/>
  <c r="O480" i="3"/>
  <c r="C327" i="5"/>
  <c r="T697" i="5"/>
  <c r="AD459" i="5"/>
  <c r="AE459" i="5" s="1"/>
  <c r="AD493" i="5"/>
  <c r="AE493" i="5" s="1"/>
  <c r="C32" i="2"/>
  <c r="U697" i="5"/>
  <c r="C37" i="2"/>
  <c r="J103" i="5"/>
  <c r="AD686" i="5"/>
  <c r="AE686" i="5" s="1"/>
  <c r="C34" i="2"/>
  <c r="K485" i="5"/>
  <c r="AD599" i="5"/>
  <c r="AE599" i="5" s="1"/>
  <c r="M145" i="5"/>
  <c r="L145" i="5" s="1"/>
  <c r="L697" i="5" s="1"/>
  <c r="C9" i="2"/>
  <c r="S697" i="5"/>
  <c r="C140" i="5"/>
  <c r="C43" i="2"/>
  <c r="AD590" i="5"/>
  <c r="AE590" i="5" s="1"/>
  <c r="AD554" i="5"/>
  <c r="AE554" i="5" s="1"/>
  <c r="I145" i="5"/>
  <c r="H145" i="5" s="1"/>
  <c r="W697" i="5"/>
  <c r="C41" i="2"/>
  <c r="M139" i="3"/>
  <c r="M745" i="3" s="1"/>
  <c r="M744" i="3" s="1"/>
  <c r="C252" i="5"/>
  <c r="K103" i="5"/>
  <c r="C44" i="2"/>
  <c r="AD384" i="5"/>
  <c r="AE384" i="5" s="1"/>
  <c r="AB384" i="5"/>
  <c r="C384" i="5" s="1"/>
  <c r="J146" i="5"/>
  <c r="K145" i="5"/>
  <c r="J145" i="5" s="1"/>
  <c r="C17" i="2"/>
  <c r="G566" i="5"/>
  <c r="AD566" i="5" s="1"/>
  <c r="AE566" i="5" s="1"/>
  <c r="C36" i="2"/>
  <c r="C622" i="5"/>
  <c r="F133" i="5"/>
  <c r="C133" i="5" s="1"/>
  <c r="C14" i="2"/>
  <c r="C33" i="2"/>
  <c r="C28" i="2"/>
  <c r="G622" i="5"/>
  <c r="C40" i="2"/>
  <c r="AB103" i="5"/>
  <c r="C104" i="5"/>
  <c r="AD435" i="5"/>
  <c r="AE435" i="5" s="1"/>
  <c r="C485" i="5"/>
  <c r="Y697" i="5"/>
  <c r="C21" i="2"/>
  <c r="C566" i="5"/>
  <c r="AD545" i="5"/>
  <c r="AE545" i="5" s="1"/>
  <c r="C554" i="5"/>
  <c r="C493" i="5"/>
  <c r="Q145" i="5"/>
  <c r="P145" i="5" s="1"/>
  <c r="P697" i="5" s="1"/>
  <c r="P146" i="5"/>
  <c r="C18" i="2"/>
  <c r="C20" i="2"/>
  <c r="AD252" i="5"/>
  <c r="AE252" i="5" s="1"/>
  <c r="F145" i="5"/>
  <c r="AD133" i="5"/>
  <c r="AE133" i="5" s="1"/>
  <c r="AD327" i="5"/>
  <c r="AE327" i="5" s="1"/>
  <c r="AD657" i="5"/>
  <c r="AE657" i="5" s="1"/>
  <c r="C13" i="2"/>
  <c r="AC622" i="5"/>
  <c r="AD623" i="5"/>
  <c r="AE623" i="5" s="1"/>
  <c r="AD562" i="5"/>
  <c r="AE562" i="5" s="1"/>
  <c r="C206" i="5"/>
  <c r="AD510" i="5"/>
  <c r="AE510" i="5" s="1"/>
  <c r="AC145" i="5"/>
  <c r="H459" i="5"/>
  <c r="C24" i="2"/>
  <c r="O145" i="5"/>
  <c r="N145" i="5" s="1"/>
  <c r="N697" i="5" s="1"/>
  <c r="C118" i="5"/>
  <c r="AD206" i="5"/>
  <c r="AE206" i="5" s="1"/>
  <c r="H417" i="5"/>
  <c r="C417" i="5" s="1"/>
  <c r="C22" i="2"/>
  <c r="AA145" i="5"/>
  <c r="Z145" i="5" s="1"/>
  <c r="Z697" i="5" s="1"/>
  <c r="AD417" i="5"/>
  <c r="AE417" i="5" s="1"/>
  <c r="C19" i="2"/>
  <c r="K139" i="3"/>
  <c r="K560" i="3"/>
  <c r="O139" i="3"/>
  <c r="K97" i="3"/>
  <c r="O616" i="3"/>
  <c r="K479" i="3"/>
  <c r="K616" i="3"/>
  <c r="O97" i="3"/>
  <c r="H744" i="3" l="1"/>
  <c r="J697" i="5"/>
  <c r="M697" i="5"/>
  <c r="D30" i="2"/>
  <c r="F30" i="2" s="1"/>
  <c r="G30" i="2" s="1"/>
  <c r="F103" i="5"/>
  <c r="O479" i="3"/>
  <c r="O745" i="3" s="1"/>
  <c r="C11" i="2"/>
  <c r="AD103" i="5"/>
  <c r="AE103" i="5" s="1"/>
  <c r="I697" i="5"/>
  <c r="K697" i="5"/>
  <c r="AD485" i="5"/>
  <c r="AE485" i="5" s="1"/>
  <c r="C26" i="2"/>
  <c r="C16" i="2"/>
  <c r="C146" i="5"/>
  <c r="C35" i="2"/>
  <c r="C459" i="5"/>
  <c r="H697" i="5"/>
  <c r="C103" i="5"/>
  <c r="D21" i="2"/>
  <c r="F21" i="2" s="1"/>
  <c r="G21" i="2" s="1"/>
  <c r="O697" i="5"/>
  <c r="AA697" i="5"/>
  <c r="AB145" i="5"/>
  <c r="AB697" i="5" s="1"/>
  <c r="AD145" i="5"/>
  <c r="AE145" i="5" s="1"/>
  <c r="C39" i="2"/>
  <c r="G697" i="5"/>
  <c r="G698" i="5" s="1"/>
  <c r="Q697" i="5"/>
  <c r="D31" i="2"/>
  <c r="F31" i="2" s="1"/>
  <c r="G31" i="2" s="1"/>
  <c r="AD622" i="5"/>
  <c r="AE622" i="5" s="1"/>
  <c r="AC697" i="5"/>
  <c r="F697" i="5"/>
  <c r="K745" i="3"/>
  <c r="L746" i="3" s="1"/>
  <c r="I698" i="5" l="1"/>
  <c r="K698" i="5" s="1"/>
  <c r="M698" i="5" s="1"/>
  <c r="W49" i="2"/>
  <c r="C45" i="2"/>
  <c r="C46" i="2" s="1"/>
  <c r="O698" i="5"/>
  <c r="C145" i="5"/>
  <c r="C697" i="5" s="1"/>
  <c r="K744" i="3"/>
  <c r="O744" i="3"/>
  <c r="D32" i="2"/>
  <c r="F32" i="2" s="1"/>
  <c r="G32" i="2" s="1"/>
  <c r="F698" i="5"/>
  <c r="H698" i="5" s="1"/>
  <c r="J698" i="5" s="1"/>
  <c r="L698" i="5" s="1"/>
  <c r="N698" i="5" s="1"/>
  <c r="P698" i="5" s="1"/>
  <c r="R698" i="5" s="1"/>
  <c r="T698" i="5" s="1"/>
  <c r="V698" i="5" s="1"/>
  <c r="X698" i="5" s="1"/>
  <c r="Z698" i="5" s="1"/>
  <c r="AB698" i="5" s="1"/>
  <c r="AD697" i="5"/>
  <c r="D25" i="2"/>
  <c r="F25" i="2" s="1"/>
  <c r="D15" i="2"/>
  <c r="F15" i="2" s="1"/>
  <c r="G15" i="2" s="1"/>
  <c r="D29" i="2"/>
  <c r="F29" i="2" s="1"/>
  <c r="D36" i="2"/>
  <c r="F36" i="2" s="1"/>
  <c r="D24" i="2"/>
  <c r="F24" i="2" s="1"/>
  <c r="G24" i="2" s="1"/>
  <c r="AE697" i="5"/>
  <c r="D28" i="2"/>
  <c r="F28" i="2" s="1"/>
  <c r="G28" i="2" s="1"/>
  <c r="Q698" i="5"/>
  <c r="S698" i="5" s="1"/>
  <c r="U698" i="5" s="1"/>
  <c r="W698" i="5" s="1"/>
  <c r="Y698" i="5" s="1"/>
  <c r="AA698" i="5" s="1"/>
  <c r="AC698" i="5" s="1"/>
  <c r="E46" i="2"/>
  <c r="AF46" i="2"/>
  <c r="M46" i="2"/>
  <c r="Q46" i="2"/>
  <c r="I46" i="2"/>
  <c r="X46" i="2"/>
  <c r="D18" i="2" l="1"/>
  <c r="F18" i="2" s="1"/>
  <c r="G18" i="2" s="1"/>
  <c r="D7" i="2"/>
  <c r="F7" i="2" s="1"/>
  <c r="G7" i="2" s="1"/>
  <c r="D40" i="2"/>
  <c r="F40" i="2" s="1"/>
  <c r="D20" i="2"/>
  <c r="F20" i="2" s="1"/>
  <c r="G20" i="2" s="1"/>
  <c r="D38" i="2"/>
  <c r="F38" i="2" s="1"/>
  <c r="G38" i="2" s="1"/>
  <c r="D14" i="2"/>
  <c r="F14" i="2" s="1"/>
  <c r="D34" i="2"/>
  <c r="F34" i="2" s="1"/>
  <c r="G34" i="2" s="1"/>
  <c r="D13" i="2"/>
  <c r="F13" i="2" s="1"/>
  <c r="G13" i="2" s="1"/>
  <c r="D44" i="2"/>
  <c r="F44" i="2" s="1"/>
  <c r="G44" i="2" s="1"/>
  <c r="D8" i="2"/>
  <c r="F8" i="2" s="1"/>
  <c r="G8" i="2" s="1"/>
  <c r="D10" i="2"/>
  <c r="F10" i="2" s="1"/>
  <c r="G10" i="2" s="1"/>
  <c r="D9" i="2"/>
  <c r="F9" i="2" s="1"/>
  <c r="G9" i="2" s="1"/>
  <c r="D43" i="2"/>
  <c r="F43" i="2" s="1"/>
  <c r="D33" i="2"/>
  <c r="F33" i="2" s="1"/>
  <c r="D12" i="2"/>
  <c r="F12" i="2" s="1"/>
  <c r="G12" i="2" s="1"/>
  <c r="D41" i="2"/>
  <c r="F41" i="2" s="1"/>
  <c r="D22" i="2"/>
  <c r="F22" i="2" s="1"/>
  <c r="H30" i="2" l="1"/>
  <c r="J30" i="2" s="1"/>
  <c r="K30" i="2" s="1"/>
  <c r="D6" i="2"/>
  <c r="F6" i="2" s="1"/>
  <c r="G6" i="2" s="1"/>
  <c r="H31" i="2"/>
  <c r="J31" i="2" s="1"/>
  <c r="K31" i="2" s="1"/>
  <c r="H21" i="2"/>
  <c r="J21" i="2" s="1"/>
  <c r="K21" i="2" s="1"/>
  <c r="D27" i="2"/>
  <c r="F27" i="2" s="1"/>
  <c r="D42" i="2"/>
  <c r="F42" i="2" s="1"/>
  <c r="D39" i="2"/>
  <c r="F39" i="2" s="1"/>
  <c r="D17" i="2"/>
  <c r="F17" i="2" s="1"/>
  <c r="G17" i="2" s="1"/>
  <c r="D19" i="2"/>
  <c r="F19" i="2" s="1"/>
  <c r="G19" i="2" s="1"/>
  <c r="D11" i="2"/>
  <c r="F11" i="2" s="1"/>
  <c r="G11" i="2" s="1"/>
  <c r="D23" i="2"/>
  <c r="F23" i="2" s="1"/>
  <c r="G23" i="2" s="1"/>
  <c r="D37" i="2"/>
  <c r="F37" i="2" s="1"/>
  <c r="G37" i="2" s="1"/>
  <c r="L30" i="2" l="1"/>
  <c r="N30" i="2" s="1"/>
  <c r="O30" i="2" s="1"/>
  <c r="U30" i="2" s="1"/>
  <c r="H25" i="2"/>
  <c r="J25" i="2" s="1"/>
  <c r="K25" i="2" s="1"/>
  <c r="H24" i="2"/>
  <c r="J24" i="2" s="1"/>
  <c r="K24" i="2" s="1"/>
  <c r="H28" i="2"/>
  <c r="J28" i="2" s="1"/>
  <c r="K28" i="2" s="1"/>
  <c r="H29" i="2"/>
  <c r="J29" i="2" s="1"/>
  <c r="K29" i="2" s="1"/>
  <c r="H36" i="2"/>
  <c r="J36" i="2" s="1"/>
  <c r="K36" i="2" s="1"/>
  <c r="H15" i="2"/>
  <c r="J15" i="2" s="1"/>
  <c r="K15" i="2" s="1"/>
  <c r="H32" i="2"/>
  <c r="J32" i="2" s="1"/>
  <c r="K32" i="2" s="1"/>
  <c r="L31" i="2"/>
  <c r="N31" i="2" s="1"/>
  <c r="O31" i="2" s="1"/>
  <c r="U31" i="2" s="1"/>
  <c r="L21" i="2"/>
  <c r="N21" i="2" s="1"/>
  <c r="O21" i="2" s="1"/>
  <c r="U21" i="2" s="1"/>
  <c r="D26" i="2"/>
  <c r="F26" i="2" s="1"/>
  <c r="G26" i="2" s="1"/>
  <c r="H7" i="2"/>
  <c r="D35" i="2"/>
  <c r="F35" i="2" s="1"/>
  <c r="G35" i="2" s="1"/>
  <c r="D16" i="2"/>
  <c r="P30" i="2" l="1"/>
  <c r="R30" i="2" s="1"/>
  <c r="S30" i="2" s="1"/>
  <c r="V30" i="2" s="1"/>
  <c r="H18" i="2"/>
  <c r="J18" i="2" s="1"/>
  <c r="K18" i="2" s="1"/>
  <c r="H22" i="2"/>
  <c r="J22" i="2" s="1"/>
  <c r="K22" i="2" s="1"/>
  <c r="L25" i="2"/>
  <c r="N25" i="2" s="1"/>
  <c r="O25" i="2" s="1"/>
  <c r="U25" i="2" s="1"/>
  <c r="L29" i="2"/>
  <c r="N29" i="2" s="1"/>
  <c r="O29" i="2" s="1"/>
  <c r="U29" i="2" s="1"/>
  <c r="L15" i="2"/>
  <c r="N15" i="2" s="1"/>
  <c r="O15" i="2" s="1"/>
  <c r="U15" i="2" s="1"/>
  <c r="H13" i="2"/>
  <c r="J13" i="2" s="1"/>
  <c r="K13" i="2" s="1"/>
  <c r="L24" i="2"/>
  <c r="N24" i="2" s="1"/>
  <c r="O24" i="2" s="1"/>
  <c r="U24" i="2" s="1"/>
  <c r="L28" i="2"/>
  <c r="N28" i="2" s="1"/>
  <c r="O28" i="2" s="1"/>
  <c r="U28" i="2" s="1"/>
  <c r="H38" i="2"/>
  <c r="J38" i="2" s="1"/>
  <c r="K38" i="2" s="1"/>
  <c r="H43" i="2"/>
  <c r="J43" i="2" s="1"/>
  <c r="K43" i="2" s="1"/>
  <c r="H41" i="2"/>
  <c r="J41" i="2" s="1"/>
  <c r="K41" i="2" s="1"/>
  <c r="H8" i="2"/>
  <c r="J8" i="2" s="1"/>
  <c r="K8" i="2" s="1"/>
  <c r="H14" i="2"/>
  <c r="J14" i="2" s="1"/>
  <c r="K14" i="2" s="1"/>
  <c r="H34" i="2"/>
  <c r="J34" i="2" s="1"/>
  <c r="K34" i="2" s="1"/>
  <c r="H12" i="2"/>
  <c r="J12" i="2" s="1"/>
  <c r="K12" i="2" s="1"/>
  <c r="H44" i="2"/>
  <c r="J44" i="2" s="1"/>
  <c r="K44" i="2" s="1"/>
  <c r="H33" i="2"/>
  <c r="J33" i="2" s="1"/>
  <c r="K33" i="2" s="1"/>
  <c r="L32" i="2"/>
  <c r="N32" i="2" s="1"/>
  <c r="O32" i="2" s="1"/>
  <c r="U32" i="2" s="1"/>
  <c r="H10" i="2"/>
  <c r="J10" i="2" s="1"/>
  <c r="K10" i="2" s="1"/>
  <c r="H20" i="2"/>
  <c r="J20" i="2" s="1"/>
  <c r="K20" i="2" s="1"/>
  <c r="H9" i="2"/>
  <c r="J9" i="2" s="1"/>
  <c r="K9" i="2" s="1"/>
  <c r="H6" i="2"/>
  <c r="L7" i="2"/>
  <c r="H27" i="2"/>
  <c r="J7" i="2"/>
  <c r="K7" i="2" s="1"/>
  <c r="F16" i="2"/>
  <c r="D45" i="2"/>
  <c r="D46" i="2" s="1"/>
  <c r="P21" i="2"/>
  <c r="R21" i="2" s="1"/>
  <c r="S21" i="2" s="1"/>
  <c r="V21" i="2" s="1"/>
  <c r="P31" i="2"/>
  <c r="R31" i="2" s="1"/>
  <c r="S31" i="2" s="1"/>
  <c r="V31" i="2" s="1"/>
  <c r="W30" i="2" l="1"/>
  <c r="Y30" i="2" s="1"/>
  <c r="Z30" i="2" s="1"/>
  <c r="L18" i="2"/>
  <c r="N18" i="2" s="1"/>
  <c r="O18" i="2" s="1"/>
  <c r="U18" i="2" s="1"/>
  <c r="L38" i="2"/>
  <c r="N38" i="2" s="1"/>
  <c r="O38" i="2" s="1"/>
  <c r="U38" i="2" s="1"/>
  <c r="H40" i="2"/>
  <c r="J40" i="2" s="1"/>
  <c r="K40" i="2" s="1"/>
  <c r="L40" i="2"/>
  <c r="N40" i="2" s="1"/>
  <c r="O40" i="2" s="1"/>
  <c r="U40" i="2" s="1"/>
  <c r="L14" i="2"/>
  <c r="N14" i="2" s="1"/>
  <c r="O14" i="2" s="1"/>
  <c r="U14" i="2" s="1"/>
  <c r="H37" i="2"/>
  <c r="J37" i="2" s="1"/>
  <c r="K37" i="2" s="1"/>
  <c r="L43" i="2"/>
  <c r="N43" i="2" s="1"/>
  <c r="O43" i="2" s="1"/>
  <c r="U43" i="2" s="1"/>
  <c r="L41" i="2"/>
  <c r="N41" i="2" s="1"/>
  <c r="O41" i="2" s="1"/>
  <c r="U41" i="2" s="1"/>
  <c r="L36" i="2"/>
  <c r="N36" i="2" s="1"/>
  <c r="O36" i="2" s="1"/>
  <c r="U36" i="2" s="1"/>
  <c r="L22" i="2"/>
  <c r="N22" i="2" s="1"/>
  <c r="O22" i="2" s="1"/>
  <c r="U22" i="2" s="1"/>
  <c r="L34" i="2"/>
  <c r="N34" i="2" s="1"/>
  <c r="O34" i="2" s="1"/>
  <c r="U34" i="2" s="1"/>
  <c r="L12" i="2"/>
  <c r="N12" i="2" s="1"/>
  <c r="O12" i="2" s="1"/>
  <c r="U12" i="2" s="1"/>
  <c r="H11" i="2"/>
  <c r="J11" i="2" s="1"/>
  <c r="K11" i="2" s="1"/>
  <c r="L8" i="2"/>
  <c r="N8" i="2" s="1"/>
  <c r="O8" i="2" s="1"/>
  <c r="U8" i="2" s="1"/>
  <c r="H42" i="2"/>
  <c r="J42" i="2" s="1"/>
  <c r="K42" i="2" s="1"/>
  <c r="H23" i="2"/>
  <c r="J23" i="2" s="1"/>
  <c r="K23" i="2" s="1"/>
  <c r="L44" i="2"/>
  <c r="N44" i="2" s="1"/>
  <c r="O44" i="2" s="1"/>
  <c r="U44" i="2" s="1"/>
  <c r="L33" i="2"/>
  <c r="N33" i="2" s="1"/>
  <c r="O33" i="2" s="1"/>
  <c r="U33" i="2" s="1"/>
  <c r="L20" i="2"/>
  <c r="N20" i="2" s="1"/>
  <c r="O20" i="2" s="1"/>
  <c r="U20" i="2" s="1"/>
  <c r="H19" i="2"/>
  <c r="J19" i="2" s="1"/>
  <c r="K19" i="2" s="1"/>
  <c r="L9" i="2"/>
  <c r="N9" i="2" s="1"/>
  <c r="O9" i="2" s="1"/>
  <c r="U9" i="2" s="1"/>
  <c r="L6" i="2"/>
  <c r="J27" i="2"/>
  <c r="K27" i="2" s="1"/>
  <c r="H26" i="2"/>
  <c r="N7" i="2"/>
  <c r="O7" i="2" s="1"/>
  <c r="U7" i="2" s="1"/>
  <c r="L27" i="2"/>
  <c r="P36" i="2"/>
  <c r="R36" i="2" s="1"/>
  <c r="S36" i="2" s="1"/>
  <c r="P32" i="2"/>
  <c r="R32" i="2" s="1"/>
  <c r="S32" i="2" s="1"/>
  <c r="V32" i="2" s="1"/>
  <c r="P24" i="2"/>
  <c r="R24" i="2" s="1"/>
  <c r="S24" i="2" s="1"/>
  <c r="V24" i="2" s="1"/>
  <c r="W21" i="2"/>
  <c r="Y21" i="2" s="1"/>
  <c r="Z21" i="2" s="1"/>
  <c r="P25" i="2"/>
  <c r="R25" i="2" s="1"/>
  <c r="S25" i="2" s="1"/>
  <c r="V25" i="2" s="1"/>
  <c r="W31" i="2"/>
  <c r="Y31" i="2" s="1"/>
  <c r="Z31" i="2" s="1"/>
  <c r="P28" i="2"/>
  <c r="R28" i="2" s="1"/>
  <c r="S28" i="2" s="1"/>
  <c r="V28" i="2" s="1"/>
  <c r="P15" i="2"/>
  <c r="R15" i="2" s="1"/>
  <c r="S15" i="2" s="1"/>
  <c r="V15" i="2" s="1"/>
  <c r="P29" i="2"/>
  <c r="R29" i="2" s="1"/>
  <c r="S29" i="2" s="1"/>
  <c r="V29" i="2" s="1"/>
  <c r="L37" i="2"/>
  <c r="G16" i="2"/>
  <c r="F45" i="2"/>
  <c r="G45" i="2" s="1"/>
  <c r="J6" i="2"/>
  <c r="K6" i="2" s="1"/>
  <c r="AA30" i="2" l="1"/>
  <c r="AC30" i="2" s="1"/>
  <c r="AD30" i="2" s="1"/>
  <c r="V36" i="2"/>
  <c r="P18" i="2"/>
  <c r="R18" i="2" s="1"/>
  <c r="S18" i="2" s="1"/>
  <c r="V18" i="2" s="1"/>
  <c r="L23" i="2"/>
  <c r="N23" i="2" s="1"/>
  <c r="O23" i="2" s="1"/>
  <c r="U23" i="2" s="1"/>
  <c r="L39" i="2"/>
  <c r="N39" i="2" s="1"/>
  <c r="O39" i="2" s="1"/>
  <c r="U39" i="2" s="1"/>
  <c r="H39" i="2"/>
  <c r="J39" i="2" s="1"/>
  <c r="K39" i="2" s="1"/>
  <c r="H35" i="2"/>
  <c r="J35" i="2" s="1"/>
  <c r="K35" i="2" s="1"/>
  <c r="L42" i="2"/>
  <c r="N42" i="2" s="1"/>
  <c r="O42" i="2" s="1"/>
  <c r="U42" i="2" s="1"/>
  <c r="L19" i="2"/>
  <c r="N19" i="2" s="1"/>
  <c r="O19" i="2" s="1"/>
  <c r="U19" i="2" s="1"/>
  <c r="N27" i="2"/>
  <c r="O27" i="2" s="1"/>
  <c r="U27" i="2" s="1"/>
  <c r="L26" i="2"/>
  <c r="P7" i="2"/>
  <c r="R7" i="2" s="1"/>
  <c r="S7" i="2" s="1"/>
  <c r="V7" i="2" s="1"/>
  <c r="J26" i="2"/>
  <c r="K26" i="2" s="1"/>
  <c r="W28" i="2"/>
  <c r="Y28" i="2" s="1"/>
  <c r="Z28" i="2" s="1"/>
  <c r="P34" i="2"/>
  <c r="R34" i="2" s="1"/>
  <c r="S34" i="2" s="1"/>
  <c r="V34" i="2" s="1"/>
  <c r="P41" i="2"/>
  <c r="R41" i="2" s="1"/>
  <c r="S41" i="2" s="1"/>
  <c r="V41" i="2" s="1"/>
  <c r="P38" i="2"/>
  <c r="R38" i="2" s="1"/>
  <c r="S38" i="2" s="1"/>
  <c r="V38" i="2" s="1"/>
  <c r="P12" i="2"/>
  <c r="R12" i="2" s="1"/>
  <c r="S12" i="2" s="1"/>
  <c r="V12" i="2" s="1"/>
  <c r="W24" i="2"/>
  <c r="Y24" i="2" s="1"/>
  <c r="Z24" i="2" s="1"/>
  <c r="W15" i="2"/>
  <c r="Y15" i="2" s="1"/>
  <c r="Z15" i="2" s="1"/>
  <c r="P43" i="2"/>
  <c r="R43" i="2" s="1"/>
  <c r="S43" i="2" s="1"/>
  <c r="V43" i="2" s="1"/>
  <c r="P14" i="2"/>
  <c r="R14" i="2" s="1"/>
  <c r="S14" i="2" s="1"/>
  <c r="V14" i="2" s="1"/>
  <c r="P8" i="2"/>
  <c r="R8" i="2" s="1"/>
  <c r="S8" i="2" s="1"/>
  <c r="V8" i="2" s="1"/>
  <c r="P22" i="2"/>
  <c r="R22" i="2" s="1"/>
  <c r="S22" i="2" s="1"/>
  <c r="V22" i="2" s="1"/>
  <c r="W25" i="2"/>
  <c r="Y25" i="2" s="1"/>
  <c r="Z25" i="2" s="1"/>
  <c r="P44" i="2"/>
  <c r="R44" i="2" s="1"/>
  <c r="S44" i="2" s="1"/>
  <c r="V44" i="2" s="1"/>
  <c r="AA31" i="2"/>
  <c r="AC31" i="2" s="1"/>
  <c r="AD31" i="2" s="1"/>
  <c r="AA21" i="2"/>
  <c r="AC21" i="2" s="1"/>
  <c r="AD21" i="2" s="1"/>
  <c r="P9" i="2"/>
  <c r="R9" i="2" s="1"/>
  <c r="S9" i="2" s="1"/>
  <c r="V9" i="2" s="1"/>
  <c r="P20" i="2"/>
  <c r="R20" i="2" s="1"/>
  <c r="S20" i="2" s="1"/>
  <c r="V20" i="2" s="1"/>
  <c r="N37" i="2"/>
  <c r="O37" i="2" s="1"/>
  <c r="U37" i="2" s="1"/>
  <c r="P33" i="2"/>
  <c r="W29" i="2"/>
  <c r="Y29" i="2" s="1"/>
  <c r="Z29" i="2" s="1"/>
  <c r="W32" i="2"/>
  <c r="Y32" i="2" s="1"/>
  <c r="Z32" i="2" s="1"/>
  <c r="N6" i="2"/>
  <c r="O6" i="2" s="1"/>
  <c r="U6" i="2" s="1"/>
  <c r="P6" i="2" l="1"/>
  <c r="R6" i="2" s="1"/>
  <c r="S6" i="2" s="1"/>
  <c r="V6" i="2" s="1"/>
  <c r="AA28" i="2"/>
  <c r="AC28" i="2" s="1"/>
  <c r="AD28" i="2" s="1"/>
  <c r="R33" i="2"/>
  <c r="S33" i="2" s="1"/>
  <c r="V33" i="2" s="1"/>
  <c r="U2" i="2"/>
  <c r="W18" i="2"/>
  <c r="Y18" i="2" s="1"/>
  <c r="Z18" i="2" s="1"/>
  <c r="L35" i="2"/>
  <c r="N35" i="2" s="1"/>
  <c r="O35" i="2" s="1"/>
  <c r="U35" i="2" s="1"/>
  <c r="N26" i="2"/>
  <c r="O26" i="2" s="1"/>
  <c r="U26" i="2" s="1"/>
  <c r="W7" i="2"/>
  <c r="Y7" i="2" s="1"/>
  <c r="Z7" i="2" s="1"/>
  <c r="P27" i="2"/>
  <c r="R27" i="2" s="1"/>
  <c r="S27" i="2" s="1"/>
  <c r="V27" i="2" s="1"/>
  <c r="W41" i="2"/>
  <c r="Y41" i="2" s="1"/>
  <c r="Z41" i="2" s="1"/>
  <c r="AE21" i="2"/>
  <c r="AG21" i="2" s="1"/>
  <c r="AH21" i="2" s="1"/>
  <c r="W14" i="2"/>
  <c r="Y14" i="2" s="1"/>
  <c r="Z14" i="2" s="1"/>
  <c r="AA8" i="2"/>
  <c r="AA29" i="2"/>
  <c r="AC29" i="2" s="1"/>
  <c r="AD29" i="2" s="1"/>
  <c r="P40" i="2"/>
  <c r="R40" i="2" s="1"/>
  <c r="S40" i="2" s="1"/>
  <c r="V40" i="2" s="1"/>
  <c r="W38" i="2"/>
  <c r="Y38" i="2" s="1"/>
  <c r="Z38" i="2" s="1"/>
  <c r="W12" i="2"/>
  <c r="Y12" i="2" s="1"/>
  <c r="Z12" i="2" s="1"/>
  <c r="W9" i="2"/>
  <c r="Y9" i="2" s="1"/>
  <c r="Z9" i="2" s="1"/>
  <c r="P37" i="2"/>
  <c r="R37" i="2" s="1"/>
  <c r="S37" i="2" s="1"/>
  <c r="V37" i="2" s="1"/>
  <c r="AA25" i="2"/>
  <c r="AC25" i="2" s="1"/>
  <c r="AD25" i="2" s="1"/>
  <c r="W22" i="2"/>
  <c r="Y22" i="2" s="1"/>
  <c r="Z22" i="2" s="1"/>
  <c r="W40" i="2"/>
  <c r="Y40" i="2" s="1"/>
  <c r="Z40" i="2" s="1"/>
  <c r="AA24" i="2"/>
  <c r="AC24" i="2" s="1"/>
  <c r="AD24" i="2" s="1"/>
  <c r="W36" i="2"/>
  <c r="Y36" i="2" s="1"/>
  <c r="Z36" i="2" s="1"/>
  <c r="AA15" i="2"/>
  <c r="AC15" i="2" s="1"/>
  <c r="AD15" i="2" s="1"/>
  <c r="AE31" i="2"/>
  <c r="AG31" i="2" s="1"/>
  <c r="AH31" i="2" s="1"/>
  <c r="W44" i="2"/>
  <c r="Y44" i="2" s="1"/>
  <c r="Z44" i="2" s="1"/>
  <c r="W8" i="2"/>
  <c r="Y8" i="2" s="1"/>
  <c r="Z8" i="2" s="1"/>
  <c r="P42" i="2"/>
  <c r="R42" i="2" s="1"/>
  <c r="S42" i="2" s="1"/>
  <c r="V42" i="2" s="1"/>
  <c r="W33" i="2"/>
  <c r="Y33" i="2" s="1"/>
  <c r="Z33" i="2" s="1"/>
  <c r="W20" i="2"/>
  <c r="Y20" i="2" s="1"/>
  <c r="Z20" i="2" s="1"/>
  <c r="W43" i="2"/>
  <c r="Y43" i="2" s="1"/>
  <c r="Z43" i="2" s="1"/>
  <c r="W34" i="2"/>
  <c r="Y34" i="2" s="1"/>
  <c r="Z34" i="2" s="1"/>
  <c r="P23" i="2"/>
  <c r="R23" i="2" s="1"/>
  <c r="S23" i="2" s="1"/>
  <c r="V23" i="2" s="1"/>
  <c r="AA32" i="2"/>
  <c r="AC32" i="2" s="1"/>
  <c r="AD32" i="2" s="1"/>
  <c r="W6" i="2"/>
  <c r="AE30" i="2" l="1"/>
  <c r="AG30" i="2" s="1"/>
  <c r="AH30" i="2" s="1"/>
  <c r="AA36" i="2"/>
  <c r="AC36" i="2" s="1"/>
  <c r="AD36" i="2" s="1"/>
  <c r="AA18" i="2"/>
  <c r="AC18" i="2" s="1"/>
  <c r="AD18" i="2" s="1"/>
  <c r="P26" i="2"/>
  <c r="R26" i="2" s="1"/>
  <c r="S26" i="2" s="1"/>
  <c r="V26" i="2" s="1"/>
  <c r="W27" i="2"/>
  <c r="Y27" i="2" s="1"/>
  <c r="Z27" i="2" s="1"/>
  <c r="AA7" i="2"/>
  <c r="AE36" i="2"/>
  <c r="AG36" i="2" s="1"/>
  <c r="AH36" i="2" s="1"/>
  <c r="AD8" i="2"/>
  <c r="AA9" i="2"/>
  <c r="AE24" i="2"/>
  <c r="AG24" i="2" s="1"/>
  <c r="AH24" i="2" s="1"/>
  <c r="AA12" i="2"/>
  <c r="AC12" i="2" s="1"/>
  <c r="AD12" i="2" s="1"/>
  <c r="AA41" i="2"/>
  <c r="AC41" i="2" s="1"/>
  <c r="AD41" i="2" s="1"/>
  <c r="AA43" i="2"/>
  <c r="AC43" i="2" s="1"/>
  <c r="AD43" i="2" s="1"/>
  <c r="AA22" i="2"/>
  <c r="AC22" i="2" s="1"/>
  <c r="AD22" i="2" s="1"/>
  <c r="AE15" i="2"/>
  <c r="AG15" i="2" s="1"/>
  <c r="AH15" i="2" s="1"/>
  <c r="AA44" i="2"/>
  <c r="AC44" i="2" s="1"/>
  <c r="AD44" i="2" s="1"/>
  <c r="AA14" i="2"/>
  <c r="AC14" i="2" s="1"/>
  <c r="AD14" i="2" s="1"/>
  <c r="W39" i="2"/>
  <c r="Y39" i="2" s="1"/>
  <c r="Z39" i="2" s="1"/>
  <c r="P35" i="2"/>
  <c r="R35" i="2" s="1"/>
  <c r="S35" i="2" s="1"/>
  <c r="V35" i="2" s="1"/>
  <c r="AE25" i="2"/>
  <c r="AG25" i="2" s="1"/>
  <c r="AH25" i="2" s="1"/>
  <c r="AA20" i="2"/>
  <c r="AC20" i="2" s="1"/>
  <c r="AD20" i="2" s="1"/>
  <c r="P39" i="2"/>
  <c r="R39" i="2" s="1"/>
  <c r="S39" i="2" s="1"/>
  <c r="V39" i="2" s="1"/>
  <c r="W37" i="2"/>
  <c r="Y37" i="2" s="1"/>
  <c r="Z37" i="2" s="1"/>
  <c r="AE29" i="2"/>
  <c r="AG29" i="2" s="1"/>
  <c r="AH29" i="2" s="1"/>
  <c r="W42" i="2"/>
  <c r="Y42" i="2" s="1"/>
  <c r="Z42" i="2" s="1"/>
  <c r="AA34" i="2"/>
  <c r="AC34" i="2" s="1"/>
  <c r="AD34" i="2" s="1"/>
  <c r="AA33" i="2"/>
  <c r="AC33" i="2" s="1"/>
  <c r="AD33" i="2" s="1"/>
  <c r="W23" i="2"/>
  <c r="Y23" i="2" s="1"/>
  <c r="Z23" i="2" s="1"/>
  <c r="Y6" i="2"/>
  <c r="Z6" i="2" s="1"/>
  <c r="AA40" i="2" l="1"/>
  <c r="AC40" i="2" s="1"/>
  <c r="AD40" i="2" s="1"/>
  <c r="AE28" i="2"/>
  <c r="AG28" i="2" s="1"/>
  <c r="AH28" i="2" s="1"/>
  <c r="AE7" i="2"/>
  <c r="AG7" i="2" s="1"/>
  <c r="AH7" i="2" s="1"/>
  <c r="AE38" i="2"/>
  <c r="AG38" i="2" s="1"/>
  <c r="AH38" i="2" s="1"/>
  <c r="AE32" i="2"/>
  <c r="AG32" i="2" s="1"/>
  <c r="AH32" i="2" s="1"/>
  <c r="AC9" i="2"/>
  <c r="AD9" i="2" s="1"/>
  <c r="AA6" i="2"/>
  <c r="W35" i="2"/>
  <c r="Y35" i="2" s="1"/>
  <c r="Z35" i="2" s="1"/>
  <c r="AE18" i="2"/>
  <c r="AG18" i="2" s="1"/>
  <c r="AH18" i="2" s="1"/>
  <c r="W26" i="2"/>
  <c r="Y26" i="2" s="1"/>
  <c r="Z26" i="2" s="1"/>
  <c r="AA27" i="2"/>
  <c r="AC27" i="2" s="1"/>
  <c r="AD27" i="2" s="1"/>
  <c r="AE8" i="2"/>
  <c r="AG8" i="2" s="1"/>
  <c r="AH8" i="2" s="1"/>
  <c r="AA37" i="2"/>
  <c r="AC37" i="2" s="1"/>
  <c r="AD37" i="2" s="1"/>
  <c r="AA23" i="2"/>
  <c r="AC23" i="2" s="1"/>
  <c r="AD23" i="2" s="1"/>
  <c r="AE34" i="2"/>
  <c r="AG34" i="2" s="1"/>
  <c r="AH34" i="2" s="1"/>
  <c r="AA42" i="2"/>
  <c r="AC42" i="2" s="1"/>
  <c r="AD42" i="2" s="1"/>
  <c r="AE22" i="2"/>
  <c r="AG22" i="2" s="1"/>
  <c r="AH22" i="2" s="1"/>
  <c r="AE20" i="2"/>
  <c r="AG20" i="2" s="1"/>
  <c r="AH20" i="2" s="1"/>
  <c r="AE41" i="2"/>
  <c r="AG41" i="2" s="1"/>
  <c r="AH41" i="2" s="1"/>
  <c r="AE9" i="2"/>
  <c r="AG9" i="2" s="1"/>
  <c r="AH9" i="2" s="1"/>
  <c r="AA38" i="2"/>
  <c r="AC38" i="2" s="1"/>
  <c r="AD38" i="2" s="1"/>
  <c r="AE14" i="2"/>
  <c r="AG14" i="2" s="1"/>
  <c r="AH14" i="2" s="1"/>
  <c r="AE44" i="2"/>
  <c r="AG44" i="2" s="1"/>
  <c r="AH44" i="2" s="1"/>
  <c r="AE43" i="2"/>
  <c r="AG43" i="2" s="1"/>
  <c r="AH43" i="2" s="1"/>
  <c r="AE12" i="2"/>
  <c r="AG12" i="2" s="1"/>
  <c r="AH12" i="2" s="1"/>
  <c r="AE6" i="2" l="1"/>
  <c r="AG6" i="2" s="1"/>
  <c r="AH6" i="2" s="1"/>
  <c r="AE33" i="2"/>
  <c r="AG33" i="2" s="1"/>
  <c r="AH33" i="2" s="1"/>
  <c r="AA39" i="2"/>
  <c r="AC39" i="2" s="1"/>
  <c r="AD39" i="2" s="1"/>
  <c r="AC6" i="2"/>
  <c r="AD6" i="2" s="1"/>
  <c r="AE27" i="2"/>
  <c r="AG27" i="2" s="1"/>
  <c r="AH27" i="2" s="1"/>
  <c r="AA26" i="2"/>
  <c r="AC26" i="2" s="1"/>
  <c r="AD26" i="2" s="1"/>
  <c r="AE23" i="2"/>
  <c r="AG23" i="2" s="1"/>
  <c r="AH23" i="2" s="1"/>
  <c r="AE37" i="2"/>
  <c r="AG37" i="2" s="1"/>
  <c r="AH37" i="2" s="1"/>
  <c r="AA35" i="2"/>
  <c r="AC35" i="2" s="1"/>
  <c r="AD35" i="2" s="1"/>
  <c r="AE42" i="2"/>
  <c r="AG42" i="2" s="1"/>
  <c r="AH42" i="2" s="1"/>
  <c r="AE40" i="2"/>
  <c r="AG40" i="2" s="1"/>
  <c r="AH40" i="2" s="1"/>
  <c r="AE26" i="2" l="1"/>
  <c r="AG26" i="2" s="1"/>
  <c r="AH26" i="2" s="1"/>
  <c r="AE39" i="2"/>
  <c r="AG39" i="2" s="1"/>
  <c r="AH39" i="2" s="1"/>
  <c r="AE35" i="2"/>
  <c r="AG35" i="2" s="1"/>
  <c r="AH35" i="2" s="1"/>
  <c r="H17" i="2" l="1"/>
  <c r="J17" i="2" s="1"/>
  <c r="K17" i="2" s="1"/>
  <c r="L17" i="2" l="1"/>
  <c r="N17" i="2" s="1"/>
  <c r="O17" i="2" s="1"/>
  <c r="U17" i="2" s="1"/>
  <c r="H16" i="2"/>
  <c r="P17" i="2" l="1"/>
  <c r="R17" i="2" s="1"/>
  <c r="S17" i="2" s="1"/>
  <c r="V17" i="2" s="1"/>
  <c r="H45" i="2"/>
  <c r="H46" i="2" s="1"/>
  <c r="J16" i="2"/>
  <c r="L16" i="2"/>
  <c r="W17" i="2" l="1"/>
  <c r="Y17" i="2" s="1"/>
  <c r="Z17" i="2" s="1"/>
  <c r="K16" i="2"/>
  <c r="J45" i="2"/>
  <c r="K45" i="2" s="1"/>
  <c r="N16" i="2"/>
  <c r="AA17" i="2" l="1"/>
  <c r="AC17" i="2" s="1"/>
  <c r="AD17" i="2" s="1"/>
  <c r="O16" i="2"/>
  <c r="U16" i="2" s="1"/>
  <c r="AE17" i="2" l="1"/>
  <c r="AG17" i="2" s="1"/>
  <c r="AH17" i="2" s="1"/>
  <c r="L13" i="2" l="1"/>
  <c r="N13" i="2" s="1"/>
  <c r="O13" i="2" s="1"/>
  <c r="U13" i="2" s="1"/>
  <c r="L11" i="2" l="1"/>
  <c r="N11" i="2" s="1"/>
  <c r="P13" i="2"/>
  <c r="R13" i="2" s="1"/>
  <c r="S13" i="2" s="1"/>
  <c r="V13" i="2" s="1"/>
  <c r="P11" i="2"/>
  <c r="W13" i="2" l="1"/>
  <c r="Y13" i="2" s="1"/>
  <c r="Z13" i="2" s="1"/>
  <c r="R11" i="2"/>
  <c r="AA13" i="2"/>
  <c r="AC13" i="2" s="1"/>
  <c r="AD13" i="2" s="1"/>
  <c r="O11" i="2"/>
  <c r="U11" i="2" s="1"/>
  <c r="W11" i="2" l="1"/>
  <c r="Y11" i="2" s="1"/>
  <c r="S11" i="2"/>
  <c r="V11" i="2" s="1"/>
  <c r="AA11" i="2"/>
  <c r="AE13" i="2"/>
  <c r="AG13" i="2" s="1"/>
  <c r="AH13" i="2" s="1"/>
  <c r="AC11" i="2" l="1"/>
  <c r="Z11" i="2"/>
  <c r="AE11" i="2" l="1"/>
  <c r="AG11" i="2" s="1"/>
  <c r="AD11" i="2"/>
  <c r="AH11" i="2" l="1"/>
  <c r="L10" i="2" l="1"/>
  <c r="P10" i="2" l="1"/>
  <c r="N10" i="2"/>
  <c r="L45" i="2"/>
  <c r="L46" i="2" s="1"/>
  <c r="W10" i="2" l="1"/>
  <c r="O10" i="2"/>
  <c r="U10" i="2" s="1"/>
  <c r="N45" i="2"/>
  <c r="O45" i="2" s="1"/>
  <c r="U45" i="2" s="1"/>
  <c r="R10" i="2"/>
  <c r="AA10" i="2" l="1"/>
  <c r="S10" i="2"/>
  <c r="Y10" i="2"/>
  <c r="W2" i="2" l="1"/>
  <c r="V10" i="2"/>
  <c r="AC10" i="2"/>
  <c r="Z10" i="2"/>
  <c r="AE10" i="2"/>
  <c r="AG10" i="2" l="1"/>
  <c r="AD10" i="2"/>
  <c r="AH10" i="2" l="1"/>
  <c r="P19" i="2" l="1"/>
  <c r="R19" i="2" s="1"/>
  <c r="S19" i="2" s="1"/>
  <c r="V19" i="2" s="1"/>
  <c r="P16" i="2" l="1"/>
  <c r="W19" i="2" l="1"/>
  <c r="Y19" i="2" s="1"/>
  <c r="Z19" i="2" s="1"/>
  <c r="R16" i="2"/>
  <c r="P45" i="2"/>
  <c r="P46" i="2" s="1"/>
  <c r="W16" i="2" l="1"/>
  <c r="AA19" i="2"/>
  <c r="AC19" i="2" s="1"/>
  <c r="AD19" i="2" s="1"/>
  <c r="S16" i="2"/>
  <c r="V16" i="2" s="1"/>
  <c r="R45" i="2"/>
  <c r="S45" i="2" s="1"/>
  <c r="V45" i="2" s="1"/>
  <c r="AE19" i="2" l="1"/>
  <c r="AG19" i="2" s="1"/>
  <c r="AH19" i="2" s="1"/>
  <c r="AA16" i="2"/>
  <c r="AA45" i="2" s="1"/>
  <c r="Y16" i="2"/>
  <c r="W45" i="2"/>
  <c r="W46" i="2" s="1"/>
  <c r="AC16" i="2" l="1"/>
  <c r="AA46" i="2"/>
  <c r="AE16" i="2"/>
  <c r="Z16" i="2"/>
  <c r="Y45" i="2"/>
  <c r="Z45" i="2" s="1"/>
  <c r="AG16" i="2" l="1"/>
  <c r="AE45" i="2"/>
  <c r="AE46" i="2" s="1"/>
  <c r="AD16" i="2"/>
  <c r="AH16" i="2" l="1"/>
  <c r="AG45" i="2"/>
  <c r="AH45" i="2" s="1"/>
  <c r="AB7" i="2" l="1"/>
  <c r="AB45" i="2" l="1"/>
  <c r="AB46" i="2" s="1"/>
  <c r="AC7" i="2"/>
  <c r="AD7" i="2" l="1"/>
  <c r="AC45" i="2"/>
  <c r="AD45" i="2" l="1"/>
</calcChain>
</file>

<file path=xl/sharedStrings.xml><?xml version="1.0" encoding="utf-8"?>
<sst xmlns="http://schemas.openxmlformats.org/spreadsheetml/2006/main" count="20301" uniqueCount="2126">
  <si>
    <t>Obra: Adequação Escola de Contas - Edifício Anexo III</t>
  </si>
  <si>
    <t>CONCORRÊNCIA Nº. 90001/TCERO/2024</t>
  </si>
  <si>
    <t>PLANILHA UNIFICADA 1º TA</t>
  </si>
  <si>
    <t>1ª MEDIÇÃO (CONTRATO ORIGINAL)</t>
  </si>
  <si>
    <t>2ª MEDIÇÃO (CONTRATO ORIGINAL)</t>
  </si>
  <si>
    <t>3ª MEDIÇÃO (CONTRATO ORIGINAL)</t>
  </si>
  <si>
    <t>4ª MEDIÇÃO (CONTRATO ORIGINAL)</t>
  </si>
  <si>
    <t>Item</t>
  </si>
  <si>
    <t>Código</t>
  </si>
  <si>
    <t>Banco</t>
  </si>
  <si>
    <t>Descrição</t>
  </si>
  <si>
    <t>Und</t>
  </si>
  <si>
    <t>Quant. Licitada</t>
  </si>
  <si>
    <t>Valor Unit com deságio</t>
  </si>
  <si>
    <t>Valor Unit com BDI</t>
  </si>
  <si>
    <t>Total</t>
  </si>
  <si>
    <t>qnt medida</t>
  </si>
  <si>
    <t>Valor medido com BDI</t>
  </si>
  <si>
    <t>% medido</t>
  </si>
  <si>
    <t>qnt acumulada</t>
  </si>
  <si>
    <t>Valor acumulado com BDI</t>
  </si>
  <si>
    <t>% acumulado</t>
  </si>
  <si>
    <t>Saldo a medir</t>
  </si>
  <si>
    <t>Saldo a medir com BDI</t>
  </si>
  <si>
    <t>SERVIÇOS PRELIMINARES E CANTEIRO DE OBRA</t>
  </si>
  <si>
    <t>1.1</t>
  </si>
  <si>
    <t xml:space="preserve"> DEPEARQ097 </t>
  </si>
  <si>
    <t>Próprio</t>
  </si>
  <si>
    <t>ADMINISTRAÇÃO E CONTROLE (ENGENHEIRO CIVIL, ENGENHEIRO ELETRICISTA, MESTRE DE OBRAS E ALMOXARIFE)</t>
  </si>
  <si>
    <t>MÊS</t>
  </si>
  <si>
    <t>1.2</t>
  </si>
  <si>
    <t xml:space="preserve"> 103689 </t>
  </si>
  <si>
    <t>SINAPI</t>
  </si>
  <si>
    <t>FORNECIMENTO E INSTALAÇÃO DE PLACA DE OBRA COM CHAPA GALVANIZADA E ESTRUTURA DE MADEIRA. AF_03/2022_PS</t>
  </si>
  <si>
    <t>m²</t>
  </si>
  <si>
    <t>1.3</t>
  </si>
  <si>
    <t xml:space="preserve"> 98459 </t>
  </si>
  <si>
    <t>TAPUME COM TELHA METÁLICA. AF_05/2018</t>
  </si>
  <si>
    <t>1.4</t>
  </si>
  <si>
    <t xml:space="preserve"> 016691 </t>
  </si>
  <si>
    <t>SBC</t>
  </si>
  <si>
    <t>ATESTADO PCMSO (NR7)- ANUAL</t>
  </si>
  <si>
    <t>UN</t>
  </si>
  <si>
    <t>1.5</t>
  </si>
  <si>
    <t xml:space="preserve"> 93212 </t>
  </si>
  <si>
    <t>EXECUÇÃO DE SANITÁRIO E VESTIÁRIO EM CANTEIRO DE OBRA EM CHAPA DE MADEIRA COMPENSADA, NÃO INCLUSO MOBILIÁRIO. AF_02/2016</t>
  </si>
  <si>
    <t>1.6</t>
  </si>
  <si>
    <t xml:space="preserve"> 93208 </t>
  </si>
  <si>
    <t>EXECUÇÃO DE ALMOXARIFADO EM CANTEIRO DE OBRA EM CHAPA DE MADEIRA COMPENSADA, INCLUSO PRATELEIRAS. AF_02/2016</t>
  </si>
  <si>
    <t>1.7</t>
  </si>
  <si>
    <t xml:space="preserve"> 93210 </t>
  </si>
  <si>
    <t>EXECUÇÃO DE REFEITÓRIO EM CANTEIRO DE OBRA EM CHAPA DE MADEIRA COMPENSADA, NÃO INCLUSO MOBILIÁRIO E EQUIPAMENTOS. AF_02/2016</t>
  </si>
  <si>
    <t>1.8</t>
  </si>
  <si>
    <t xml:space="preserve"> 93207 </t>
  </si>
  <si>
    <t>EXECUÇÃO DE ESCRITÓRIO EM CANTEIRO DE OBRA EM CHAPA DE MADEIRA COMPENSADA, NÃO INCLUSO MOBILIÁRIO E EQUIPAMENTOS. AF_02/2016</t>
  </si>
  <si>
    <t>1.9</t>
  </si>
  <si>
    <t xml:space="preserve"> DEPEARQ380 </t>
  </si>
  <si>
    <t>VIGILANCIA DE OBRA. REF: SBC (011815)</t>
  </si>
  <si>
    <t>MES</t>
  </si>
  <si>
    <t>1.10</t>
  </si>
  <si>
    <t xml:space="preserve"> 104900 </t>
  </si>
  <si>
    <t>COMPOSIÇÃO PARAMÉTRICA DE EXECUÇÃO DE RESERVATÓRIO ELEVADO DE ÁGUA (2000 LITROS) EM CANTEIRO DE OBRAS, APOIADO EM ESTRUTURA DE MADEIRA. AF_01/2024</t>
  </si>
  <si>
    <t>1.11</t>
  </si>
  <si>
    <t xml:space="preserve"> 83878 </t>
  </si>
  <si>
    <t>LIGACAO DA REDE 50MM AO RAMAL PREDIAL 1/2"</t>
  </si>
  <si>
    <t>1.12</t>
  </si>
  <si>
    <t xml:space="preserve"> DEPEARQ158 </t>
  </si>
  <si>
    <t>ART DE EXECUÇÃO - OBRA OU SERVIÇO ACIMA DE R$ 15.000,00 - ANO DE 2024</t>
  </si>
  <si>
    <t>1.13</t>
  </si>
  <si>
    <t xml:space="preserve"> 100304 </t>
  </si>
  <si>
    <t>ARQUITETO PAISAGISTA COM ENCARGOS COMPLEMENTARES</t>
  </si>
  <si>
    <t>H</t>
  </si>
  <si>
    <t>1.14</t>
  </si>
  <si>
    <t xml:space="preserve"> DEPEARQ204 </t>
  </si>
  <si>
    <t>PGRCC - PLANO DE GERENCIAMENTO DE RESÍDUOS DA CONSTRUÇÃO CIVIL</t>
  </si>
  <si>
    <t>1.15</t>
  </si>
  <si>
    <t xml:space="preserve"> DEPEARQ140 </t>
  </si>
  <si>
    <t>PGR - PROGRAMA DE GERENCIAMENTO DE RISCOS</t>
  </si>
  <si>
    <t>1.16</t>
  </si>
  <si>
    <t xml:space="preserve"> DEPEARQ163 </t>
  </si>
  <si>
    <t>AS BUILT EM BIM (ARQUITETURA E COMPLEMENTARES) LOD 350</t>
  </si>
  <si>
    <t>1.17</t>
  </si>
  <si>
    <t xml:space="preserve"> DEPEARQ381 </t>
  </si>
  <si>
    <t>MONTAGEM E DESMONTAGEM DE ANDAIME MODULAR FACHADEIRO, COM PISO METÁLICO, PARA EDIFÍCIOS COM MULTIPLOS PAVIMENTOS (INCLUSIVE ANDAIME E LIMPEZA). REF: SINAPI (97063)  SBC (013275)</t>
  </si>
  <si>
    <t>DEMOLIÇÕES, REMOÇÕES E RETIRADAS</t>
  </si>
  <si>
    <t>2.1</t>
  </si>
  <si>
    <t xml:space="preserve"> 97622 </t>
  </si>
  <si>
    <t>DEMOLIÇÃO DE ALVENARIA DE BLOCO FURADO, DE FORMA MANUAL, SEM REAPROVEITAMENTO. AF_09/2023</t>
  </si>
  <si>
    <t>m³</t>
  </si>
  <si>
    <t>2.2</t>
  </si>
  <si>
    <t xml:space="preserve"> 97628 </t>
  </si>
  <si>
    <t>DEMOLIÇÃO DE LAJES, EM CONCRETO ARMADO, DE FORMA MANUAL, SEM REAPROVEITAMENTO. AF_09/2023</t>
  </si>
  <si>
    <t>2.3</t>
  </si>
  <si>
    <t xml:space="preserve"> 97627 </t>
  </si>
  <si>
    <t>DEMOLIÇÃO DE PILARES E VIGAS EM CONCRETO ARMADO, DE FORMA MECANIZADA COM MARTELETE, SEM REAPROVEITAMENTO. AF_09/2023</t>
  </si>
  <si>
    <t>2.4</t>
  </si>
  <si>
    <t xml:space="preserve"> 97634 </t>
  </si>
  <si>
    <t>DEMOLIÇÃO DE REVESTIMENTO CERÂMICO, DE FORMA MECANIZADA COM MARTELETE, SEM REAPROVEITAMENTO. AF_09/2023 (PAREDES)</t>
  </si>
  <si>
    <t>2.5</t>
  </si>
  <si>
    <t>DEMOLIÇÃO DE REVESTIMENTO CERÂMICO, DE FORMA MECANIZADA COM MARTELETE, SEM REAPROVEITAMENTO. AF_09/2023 (PISOS)</t>
  </si>
  <si>
    <t>2.6</t>
  </si>
  <si>
    <t xml:space="preserve"> DEPEARQ095 </t>
  </si>
  <si>
    <t>RETIRADA DE REVESTIMENTO CERÂMICO, DE FORMA MANUAL, COM REAPROVEITAMENTO.  REF: SINAPI (97633)</t>
  </si>
  <si>
    <t>2.7</t>
  </si>
  <si>
    <t xml:space="preserve"> 97635 </t>
  </si>
  <si>
    <t>REMOÇÃO DE PISO DE BLOCO INTERTRAVADO OU DE PEDRA PORTUGUESA, DE FORMA MANUAL, COM REAPROVEITAMENTO. AF_09/2023</t>
  </si>
  <si>
    <t>2.8</t>
  </si>
  <si>
    <t xml:space="preserve"> 104803 </t>
  </si>
  <si>
    <t>REMOÇÃO CALHAS E RUFOS, DE FORMA MANUAL, SEM REAPROVEITAMENTO. AF_09/2023</t>
  </si>
  <si>
    <t>M</t>
  </si>
  <si>
    <t>2.9</t>
  </si>
  <si>
    <t xml:space="preserve"> 97638 </t>
  </si>
  <si>
    <t>REMOÇÃO DE CHAPAS E PERFIS DE DRYWALL, DE FORMA MANUAL, SEM REAPROVEITAMENTO. AF_09/2023</t>
  </si>
  <si>
    <t>2.10</t>
  </si>
  <si>
    <t xml:space="preserve"> 022793 </t>
  </si>
  <si>
    <t>RETIRADA CUIDADOSA DE TANQUE DE ROUPA</t>
  </si>
  <si>
    <t>2.11</t>
  </si>
  <si>
    <t xml:space="preserve"> DEPEARQ104 </t>
  </si>
  <si>
    <t>REMOÇÃO DE FORROS DE DRYWALL, PVC E FIBROMINERAL, DE FORMA MANUAL, COM REAPROVEITAMENTO. REF: SINAPI (97640)</t>
  </si>
  <si>
    <t>2.12</t>
  </si>
  <si>
    <t xml:space="preserve"> DEPEARQ096 </t>
  </si>
  <si>
    <t>REMOÇÃO DE LUMINÁRIAS, DE FORMA MANUAL, COM REAPROVEITAMENTO.  REF: SINAPI (97665)</t>
  </si>
  <si>
    <t>2.13</t>
  </si>
  <si>
    <t xml:space="preserve"> DEPEARQ063 </t>
  </si>
  <si>
    <t>RETIRADA DE CONDUTORES DE SPDA REF: SBC 022400</t>
  </si>
  <si>
    <t>2.14</t>
  </si>
  <si>
    <t xml:space="preserve"> DEPEARQ079 </t>
  </si>
  <si>
    <t>REMOÇÃO E REASSENTAMENTO DE LOUÇA REF: ORSE 3261</t>
  </si>
  <si>
    <t>2.15</t>
  </si>
  <si>
    <t>REMOÇÃO DE JANELAS, DE FORMA MANUAL, SEM REAPROVEITAMENTO. AF_09/2023</t>
  </si>
  <si>
    <t>2.16</t>
  </si>
  <si>
    <t xml:space="preserve"> DEPEARQ136 </t>
  </si>
  <si>
    <t>REMOÇÃO DE JANELAS, DE FORMA MANUAL, COM REAPROVEITAMENTO. REF: SINAPI (97645)</t>
  </si>
  <si>
    <t>2.17</t>
  </si>
  <si>
    <t xml:space="preserve"> 97632 </t>
  </si>
  <si>
    <t>DEMOLIÇÃO DE RODAPÉ CERÂMICO, DE FORMA MANUAL, SEM REAPROVEITAMENTO. AF_09/2023</t>
  </si>
  <si>
    <t>2.18</t>
  </si>
  <si>
    <t xml:space="preserve"> DEPEARQ090 </t>
  </si>
  <si>
    <t>REMOÇÃO DE BANCADA DE GRANITO (OU MARMORE) REF: ORSE 8387</t>
  </si>
  <si>
    <t>2.19</t>
  </si>
  <si>
    <t xml:space="preserve"> DEPEARQ093 </t>
  </si>
  <si>
    <t>REMOÇÃO DE BRISES REF: ORSE 36</t>
  </si>
  <si>
    <t>2.20</t>
  </si>
  <si>
    <t xml:space="preserve"> 104790 </t>
  </si>
  <si>
    <t>DEMOLIÇÃO DE PISO DE CONCRETO SIMPLES, DE FORMA MECANIZADA COM MARTELETE, SEM REAPROVEITAMENTO. AF_09/2023</t>
  </si>
  <si>
    <t>2.21</t>
  </si>
  <si>
    <t xml:space="preserve"> 93358 </t>
  </si>
  <si>
    <t>ESCAVAÇÃO MANUAL DE VALA COM PROFUNDIDADE MENOR OU IGUAL A 1,30 M. AF_02/2021</t>
  </si>
  <si>
    <t>2.22</t>
  </si>
  <si>
    <t xml:space="preserve"> DEPEARQ094 </t>
  </si>
  <si>
    <t>DEMOLIÇÃO DE ALVENARIA DE ELEMENTOS VAZADOS (COBOGÓ), SEM REAPROVEITAMENTO REF: ORSE 8038</t>
  </si>
  <si>
    <t>2.23</t>
  </si>
  <si>
    <t xml:space="preserve"> 97644 </t>
  </si>
  <si>
    <t>REMOÇÃO DE PORTAS, DE FORMA MANUAL, SEM REAPROVEITAMENTO. AF_09/2023</t>
  </si>
  <si>
    <t>2.24</t>
  </si>
  <si>
    <t xml:space="preserve"> DEPEARQ137 </t>
  </si>
  <si>
    <t>REMOÇÃO DE PORTAS, DE FORMA MANUAL, COM REAPROVEITAMENTO. REF: SINAPI (97644)</t>
  </si>
  <si>
    <t>2.25</t>
  </si>
  <si>
    <t xml:space="preserve"> DEPEARQ135 </t>
  </si>
  <si>
    <t>RETIRADA DE PEITORIL DE MÁRMORE OU GRANITO, COM REAPROVEITAMENTO. REF: TCPO 02220.8.20.1</t>
  </si>
  <si>
    <t>2.26</t>
  </si>
  <si>
    <t xml:space="preserve"> 97642 </t>
  </si>
  <si>
    <t>REMOÇÃO DE TRAMA METÁLICA OU DE MADEIRA PARA FORRO, DE FORMA MANUAL, SEM REAPROVEITAMENTO. AF_09/2023</t>
  </si>
  <si>
    <t>2.27</t>
  </si>
  <si>
    <t xml:space="preserve"> DEPEARQ141 </t>
  </si>
  <si>
    <t>REMOÇÃO DE PINTURA LÁTEX (RASPAGEM E/OU LIXAMENTO E/OU ESCOVAÇÃO) REF: ORSE 7725</t>
  </si>
  <si>
    <t>2.28</t>
  </si>
  <si>
    <t xml:space="preserve"> 022408 </t>
  </si>
  <si>
    <t>RETIRADA CUIDADOSA CORRIMAO/GUARDA CORPO (COM REAPROVEITAMENTO)</t>
  </si>
  <si>
    <t>2.29</t>
  </si>
  <si>
    <t xml:space="preserve"> DEPEARQ184 </t>
  </si>
  <si>
    <t>RETIRADA DE ESCADA DE MARINHEIRO COM OU SEM GUARDA CORPO, COM REAPROVEITAMENTO . REF: CPOS (04.09.120)</t>
  </si>
  <si>
    <t>2.30</t>
  </si>
  <si>
    <t xml:space="preserve"> DEPEARQ186 </t>
  </si>
  <si>
    <t>REMOÇÃO DE ACESSÓRIOS, DE FORMA MANUAL, COM REAPROVEITAMENTO. REF: SINAPI (97664)</t>
  </si>
  <si>
    <t>2.31</t>
  </si>
  <si>
    <t xml:space="preserve"> 97666 </t>
  </si>
  <si>
    <t>REMOÇÃO DE METAIS SANITÁRIOS, DE FORMA MANUAL, SEM REAPROVEITAMENTO. AF_09/2023</t>
  </si>
  <si>
    <t>2.32</t>
  </si>
  <si>
    <t xml:space="preserve"> DEPEARQ189 </t>
  </si>
  <si>
    <t>DEMOLIÇÃO ESTRUTURA METÁLICA. REF: SEINFRA (C1053)</t>
  </si>
  <si>
    <t>2.33</t>
  </si>
  <si>
    <t xml:space="preserve"> DEPEARQ190 </t>
  </si>
  <si>
    <t>REMOÇÃO DE METAIS SANITÁRIOS, DE FORMA MANUAL, COM REAPROVEITAMENTO. REF: (97666) (TONEIRA ALAVANCA)</t>
  </si>
  <si>
    <t>2.34</t>
  </si>
  <si>
    <t xml:space="preserve"> DEPEARQ203 </t>
  </si>
  <si>
    <t>REMOÇÃO BARRAS DE APOIO - COM REAPROVEITAMENTO. REF: CPOS (04.09.080)</t>
  </si>
  <si>
    <t>2.35</t>
  </si>
  <si>
    <t xml:space="preserve"> DEPEARQ302 </t>
  </si>
  <si>
    <t>RETIRADA ACM FACHADA</t>
  </si>
  <si>
    <t>2.36</t>
  </si>
  <si>
    <t xml:space="preserve"> 022083 </t>
  </si>
  <si>
    <t>RETIRADA E RECOLOCACAO DE DISPENSERS SANITARIOS</t>
  </si>
  <si>
    <t>2.37</t>
  </si>
  <si>
    <t>2.38</t>
  </si>
  <si>
    <t xml:space="preserve"> DEPEARQ346 </t>
  </si>
  <si>
    <t>RETIRADA DE GRAMA EM PLACAS. REF: SINAPI (85184)</t>
  </si>
  <si>
    <t>2.39</t>
  </si>
  <si>
    <t xml:space="preserve"> DEPEARQ195 </t>
  </si>
  <si>
    <t>RETIRADA DE CAIXA D'AGUA DE POLIETILENO, COM REAPROVEITAMENTO. REF SBC (022960)</t>
  </si>
  <si>
    <t>2.40</t>
  </si>
  <si>
    <t xml:space="preserve"> DEPEARQ364 </t>
  </si>
  <si>
    <t>DEMOLIÇÃO LADRILHO HIDRAULICO COM REAPROVEITAMENTO. REF: ORSE (18) 05/2023</t>
  </si>
  <si>
    <t>INFRAESTRUTURA</t>
  </si>
  <si>
    <t>3.1</t>
  </si>
  <si>
    <t xml:space="preserve"> 99059 </t>
  </si>
  <si>
    <t>LOCACAO CONVENCIONAL DE OBRA, UTILIZANDO GABARITO DE TÁBUAS CORRIDAS PONTALETADAS A CADA 2,00M -  2 UTILIZAÇÕES. AF_10/2018</t>
  </si>
  <si>
    <t>3.2</t>
  </si>
  <si>
    <t xml:space="preserve"> 96523 </t>
  </si>
  <si>
    <t>ESCAVAÇÃO MANUAL PARA BLOCO DE COROAMENTO OU SAPATA (INCLUINDO ESCAVAÇÃO PARA COLOCAÇÃO DE FÔRMAS). AF_01/2024</t>
  </si>
  <si>
    <t>3.3</t>
  </si>
  <si>
    <t xml:space="preserve"> 96527 </t>
  </si>
  <si>
    <t>ESCAVAÇÃO MANUAL PARA VIGA BALDRAME OU SAPATA CORRIDA (INCLUINDO ESCAVAÇÃO PARA COLOCAÇÃO DE FÔRMAS). AF_01/2024</t>
  </si>
  <si>
    <t>3.4</t>
  </si>
  <si>
    <t xml:space="preserve"> 96529 </t>
  </si>
  <si>
    <t>FABRICAÇÃO, MONTAGEM E DESMONTAGEM DE FÔRMA PARA SAPATA, EM MADEIRA SERRADA, E=25 MM, 1 UTILIZAÇÃO. AF_01/2024</t>
  </si>
  <si>
    <t>3.5</t>
  </si>
  <si>
    <t xml:space="preserve"> 96530 </t>
  </si>
  <si>
    <t>FABRICAÇÃO, MONTAGEM E DESMONTAGEM DE FÔRMA PARA VIGA BALDRAME, EM MADEIRA SERRADA, E=25 MM, 1 UTILIZAÇÃO. AF_01/2024</t>
  </si>
  <si>
    <t>3.6</t>
  </si>
  <si>
    <t xml:space="preserve"> 92883 </t>
  </si>
  <si>
    <t>ARMAÇÃO UTILIZANDO AÇO CA-25 DE 8,0 MM - MONTAGEM. AF_06/2022</t>
  </si>
  <si>
    <t>KG</t>
  </si>
  <si>
    <t>3.7</t>
  </si>
  <si>
    <t xml:space="preserve"> 92884 </t>
  </si>
  <si>
    <t>ARMAÇÃO UTILIZANDO AÇO CA-25 DE 10,0 MM - MONTAGEM. AF_06/2022</t>
  </si>
  <si>
    <t>3.8</t>
  </si>
  <si>
    <t xml:space="preserve"> 94962 </t>
  </si>
  <si>
    <t>CONCRETO MAGRO PARA LASTRO, TRAÇO 1:4,5:4,5 (EM MASSA SECA DE CIMENTO/ AREIA MÉDIA/ BRITA 1) - PREPARO MECÂNICO COM BETONEIRA 400 L. AF_05/2021</t>
  </si>
  <si>
    <t>3.9</t>
  </si>
  <si>
    <t xml:space="preserve"> 94966 </t>
  </si>
  <si>
    <t>CONCRETO FCK = 30MPA, TRAÇO 1:2,1:2,5 (EM MASSA SECA DE CIMENTO/ AREIA MÉDIA/ BRITA 1) - PREPARO MECÂNICO COM BETONEIRA 400 L. AF_05/2021</t>
  </si>
  <si>
    <t>3.10</t>
  </si>
  <si>
    <t xml:space="preserve"> 103673 </t>
  </si>
  <si>
    <t>LANÇAMENTO COM USO DE BOMBA, ADENSAMENTO E ACABAMENTO DE CONCRETO EM ESTRUTURAS. AF_02/2022</t>
  </si>
  <si>
    <t>3.11</t>
  </si>
  <si>
    <t xml:space="preserve"> 98557 </t>
  </si>
  <si>
    <t>IMPERMEABILIZAÇÃO DE SUPERFÍCIE COM EMULSÃO ASFÁLTICA, 2 DEMÃOS. AF_09/2023</t>
  </si>
  <si>
    <t>SUPERESTRUTURA</t>
  </si>
  <si>
    <t>4.1</t>
  </si>
  <si>
    <t xml:space="preserve"> 92882 </t>
  </si>
  <si>
    <t>ARMAÇÃO UTILIZANDO AÇO CA-25 DE 6,3 MM - MONTAGEM. AF_06/2022</t>
  </si>
  <si>
    <t>4.2</t>
  </si>
  <si>
    <t>4.3</t>
  </si>
  <si>
    <t>4.4</t>
  </si>
  <si>
    <t xml:space="preserve"> 92267 </t>
  </si>
  <si>
    <t>FABRICAÇÃO DE FÔRMA PARA LAJES, EM CHAPA DE MADEIRA COMPENSADA RESINADA, E = 17 MM. AF_09/2020</t>
  </si>
  <si>
    <t>4.5</t>
  </si>
  <si>
    <t xml:space="preserve"> 92482 </t>
  </si>
  <si>
    <t>MONTAGEM E DESMONTAGEM DE FÔRMA DE LAJE MACIÇA, PÉ-DIREITO SIMPLES, EM MADEIRA SERRADA, 1 UTILIZAÇÃO. AF_09/2020</t>
  </si>
  <si>
    <t>4.6</t>
  </si>
  <si>
    <t>4.7</t>
  </si>
  <si>
    <t>4.8</t>
  </si>
  <si>
    <t xml:space="preserve"> 104466 </t>
  </si>
  <si>
    <t>COMPOSIÇÃO PARAMÉTRICA PARA FORNECIMENTO E MONTAGEM DE ESTRUTURA METÁLICA PARA ESTRUTURA PRINCIPAL DE EDIFICAÇÕES (PILARES, VIGAS E CONTRAVENTAMENTO). AF_11/2022</t>
  </si>
  <si>
    <t>4.9</t>
  </si>
  <si>
    <t xml:space="preserve"> 92763 </t>
  </si>
  <si>
    <t>ARMAÇÃO DE PILAR OU VIGA DE ESTRUTURA CONVENCIONAL DE CONCRETO ARMADO UTILIZANDO AÇO CA-50 DE 12,5 MM - MONTAGEM. AF_06/2022</t>
  </si>
  <si>
    <t>4.10</t>
  </si>
  <si>
    <t xml:space="preserve"> 92759 </t>
  </si>
  <si>
    <t>ARMAÇÃO DE PILAR OU VIGA DE ESTRUTURA CONVENCIONAL DE CONCRETO ARMADO UTILIZANDO AÇO CA-60 DE 5,0 MM - MONTAGEM. AF_06/2022</t>
  </si>
  <si>
    <t>4.11</t>
  </si>
  <si>
    <t xml:space="preserve"> 92764 </t>
  </si>
  <si>
    <t>ARMAÇÃO DE PILAR OU VIGA DE ESTRUTURA CONVENCIONAL DE CONCRETO ARMADO UTILIZANDO AÇO CA-50 DE 16,0 MM - MONTAGEM. AF_06/2022</t>
  </si>
  <si>
    <t>4.12</t>
  </si>
  <si>
    <t xml:space="preserve"> 040276 </t>
  </si>
  <si>
    <t>CHAPA DE ACO FINA A FRIO BITOLA MSG 24 0,60mm (4,80kg/m2)</t>
  </si>
  <si>
    <t>4.13</t>
  </si>
  <si>
    <t>ESCORAMENTO DE FÔRMAS DE LAJE EM MADEIRA NÃO APARELHADA, PÉ-DIREITO SIMPLES, INCLUSO TRAVAMENTO, 4 UTILIZAÇÕES. AF_09/2020</t>
  </si>
  <si>
    <t>4.14</t>
  </si>
  <si>
    <t xml:space="preserve"> DEPEARQ368 </t>
  </si>
  <si>
    <t>ESTRUTURA METÁLICA PASSARELAS DE MANUTENÇÃO, INCLUSO PINTURA - FORNECIMENTO E INSTALAÇÃO</t>
  </si>
  <si>
    <t>ALVENARIAS E FECHAMENTOS</t>
  </si>
  <si>
    <t>5.1</t>
  </si>
  <si>
    <t xml:space="preserve"> 103335 </t>
  </si>
  <si>
    <t>ALVENARIA DE VEDAÇÃO DE BLOCOS CERÂMICOS FURADOS NA HORIZONTAL DE 14X9X19 CM (ESPESSURA 14 CM, BLOCO DEITADO) E ARGAMASSA DE ASSENTAMENTO COM PREPARO MANUAL. AF_12/2021</t>
  </si>
  <si>
    <t>5.2</t>
  </si>
  <si>
    <t xml:space="preserve"> 93191 </t>
  </si>
  <si>
    <t>VERGA MOLDADA IN LOCO COM UTILIZAÇÃO DE BLOCOS CANALETA PARA JANELAS COM MAIS DE 1,5 M DE VÃO. AF_03/2016</t>
  </si>
  <si>
    <t>5.3</t>
  </si>
  <si>
    <t xml:space="preserve"> 103332 </t>
  </si>
  <si>
    <t>ALVENARIA DE VEDAÇÃO DE BLOCOS CERÂMICOS FURADOS NA HORIZONTAL DE 9X14X19 CM (ESPESSURA 9 CM) E ARGAMASSA DE ASSENTAMENTO COM PREPARO EM BETONEIRA. AF_12/2021</t>
  </si>
  <si>
    <t>5.4</t>
  </si>
  <si>
    <t xml:space="preserve"> 96369 </t>
  </si>
  <si>
    <t>PAREDE COM SISTEMA EM CHAPAS DE GESSO PARA DRYWALL, USO INTERNO, COM DUAS FACES DUPLAS E ESTRUTURA METÁLICA COM GUIAS DUPLAS PARA PAREDES COM ÁREA LÍQUIDA MAIOR OU IGUAL A 6 M2, COM VÃOS. AF_07/2023_PS</t>
  </si>
  <si>
    <t>5.5</t>
  </si>
  <si>
    <t xml:space="preserve"> 96370 </t>
  </si>
  <si>
    <t>PAREDE COM SISTEMA EM CHAPAS DE GESSO PARA DRYWALL, USO INTERNO, COM UMA FACE SIMPLES E ESTRUTURA METÁLICA COM GUIAS SIMPLES, SEM VÃOS. AF_07/2023_PS</t>
  </si>
  <si>
    <t>INSTALAÇÕES HIDROSSANITÁRIAS E PLUVIAIS</t>
  </si>
  <si>
    <t>6.1</t>
  </si>
  <si>
    <t>INSTALAÇÕES HIDRAULICAS</t>
  </si>
  <si>
    <t>6.1.1</t>
  </si>
  <si>
    <t xml:space="preserve"> DEPEARQ360 </t>
  </si>
  <si>
    <t>INSTALAÇÃO CAIXA D'AGUA EM POLIETILENO, CONSIDERANDO REAPROVEITAMENTO. REF: SBC (052731)</t>
  </si>
  <si>
    <t>6.1.2</t>
  </si>
  <si>
    <t xml:space="preserve"> DEPEARQ065 </t>
  </si>
  <si>
    <t>(COMPOSIÇÃO REPRESENTATIVA) DO SERVIÇO DE INSTALAÇÃO DE TUBOS DE PVC, SOLDÁVEL, ÁGUA FRIA, DN 25 MM (INSTALADO EM RAMAL, SUB-RAMAL, RAMAL DE DISTRIBUIÇÃO OU PRUMADA), INCLUSIVE CONEXÕES, CORTES E FIXAÇÕES, PARA PRÉDIOS. REF: SINAPI (91785)</t>
  </si>
  <si>
    <t>6.1.3</t>
  </si>
  <si>
    <t xml:space="preserve"> DEPEARQ066 </t>
  </si>
  <si>
    <t>(COMPOSIÇÃO REPRESENTATIVA) DO SERVIÇO DE INSTALAÇÃO TUBOS DE PVC, SOLDÁVEL, ÁGUA FRIA, DN 32 MM (INSTALADO EM RAMAL, SUB-RAMAL, RAMAL DE DISTRIBUIÇÃO OU PRUMADA), INCLUSIVE CONEXÕES, CORTES E FIXAÇÕES, PARA PRÉDIOS. REF: SINAPI (91786)</t>
  </si>
  <si>
    <t>6.1.4</t>
  </si>
  <si>
    <t xml:space="preserve"> DEPEARQ067 </t>
  </si>
  <si>
    <t>(COMPOSIÇÃO REPRESENTATIVA) DO SERVIÇO DE INSTALAÇÃO DE TUBOS DE PVC, SOLDÁVEL, ÁGUA FRIA, DN 50 MM (INSTALADO EM PRUMADA), INCLUSIVE CONEXÕES, CORTES E FIXAÇÕES, PARA PRÉDIOS. REF: SINAPI (91788)</t>
  </si>
  <si>
    <t>6.1.5</t>
  </si>
  <si>
    <t xml:space="preserve"> 104031 </t>
  </si>
  <si>
    <t>COLAR DE TOMADA, PVC, COM TRAVAS, DE 60 MM X 1/2" OU 60 MM X 3/4", PARA LIGAÇÃO PREDIAL DE ÁGUA. AF_06/2022</t>
  </si>
  <si>
    <t>6.1.6</t>
  </si>
  <si>
    <t xml:space="preserve"> 103044 </t>
  </si>
  <si>
    <t>REGISTRO DE ESFERA, PVC, ROSCÁVEL, COM CABEÇA QUADRADA, 3/4" - FORNECIMENTO E INSTALAÇÃO. AF_08/2021</t>
  </si>
  <si>
    <t>6.1.7</t>
  </si>
  <si>
    <t xml:space="preserve"> 89987 </t>
  </si>
  <si>
    <t>REGISTRO DE GAVETA BRUTO, LATÃO, ROSCÁVEL, 3/4", COM ACABAMENTO E CANOPLA CROMADOS - FORNECIMENTO E INSTALAÇÃO. AF_08/2021</t>
  </si>
  <si>
    <t>6.1.8</t>
  </si>
  <si>
    <t xml:space="preserve"> 94792 </t>
  </si>
  <si>
    <t>REGISTRO DE GAVETA BRUTO, LATÃO, ROSCÁVEL, 1", COM ACABAMENTO E CANOPLA CROMADOS - FORNECIMENTO E INSTALAÇÃO. AF_08/2021</t>
  </si>
  <si>
    <t>6.1.9</t>
  </si>
  <si>
    <t xml:space="preserve"> 94794 </t>
  </si>
  <si>
    <t>REGISTRO DE GAVETA BRUTO, LATÃO, ROSCÁVEL, 1 1/2", COM ACABAMENTO E CANOPLA CROMADOS - FORNECIMENTO E INSTALAÇÃO. AF_08/2021</t>
  </si>
  <si>
    <t>6.1.10</t>
  </si>
  <si>
    <t xml:space="preserve"> 94496 </t>
  </si>
  <si>
    <t>REGISTRO DE GAVETA BRUTO, LATÃO, ROSCÁVEL, 1 1/4" - FORNECIMENTO E INSTALAÇÃO. AF_08/2021</t>
  </si>
  <si>
    <t>6.1.11</t>
  </si>
  <si>
    <t xml:space="preserve"> 94706 </t>
  </si>
  <si>
    <t>ADAPTADOR COM FLANGE E ANEL DE VEDAÇÃO, PVC, SOLDÁVEL, DN 50 MM X 1 1/2 , INSTALADO EM RESERVAÇÃO DE ÁGUA DE EDIFICAÇÃO QUE POSSUA RESERVATÓRIO DE FIBRA/FIBROCIMENTO   FORNECIMENTO E INSTALAÇÃO. AF_06/2016</t>
  </si>
  <si>
    <t>6.1.12</t>
  </si>
  <si>
    <t xml:space="preserve"> 90373 </t>
  </si>
  <si>
    <t>JOELHO 90 GRAUS COM BUCHA DE LATÃO, PVC, SOLDÁVEL, DN 25MM, X 1/2  INSTALADO EM RAMAL OU SUB-RAMAL DE ÁGUA - FORNECIMENTO E INSTALAÇÃO. AF_06/2022</t>
  </si>
  <si>
    <t>6.1.13</t>
  </si>
  <si>
    <t xml:space="preserve"> 89396 </t>
  </si>
  <si>
    <t>TÊ COM BUCHA DE LATÃO NA BOLSA CENTRAL, PVC, SOLDÁVEL, DN 25MM X 1/2 , INSTALADO EM RAMAL OU SUB-RAMAL DE ÁGUA - FORNECIMENTO E INSTALAÇÃO. AF_06/2022</t>
  </si>
  <si>
    <t>6.2</t>
  </si>
  <si>
    <t>INSTALAÇÕES SANITÁRIAS</t>
  </si>
  <si>
    <t>6.2.1</t>
  </si>
  <si>
    <t xml:space="preserve"> 90445 </t>
  </si>
  <si>
    <t>RASGO LINEAR MECANIZADO EM CONTRAPISO, PARA RAMAIS/ DISTRIBUIÇÃO DE INSTALAÇÕES HIDRÁULICAS, DIÂMETROS MAIORES QUE 40 MM E MENORES OU IGUAIS A 75 MM. AF_09/2023_PS</t>
  </si>
  <si>
    <t>6.2.2</t>
  </si>
  <si>
    <t xml:space="preserve"> 90446 </t>
  </si>
  <si>
    <t>RASGO LINEAR MECANIZADO EM CONTRAPISO, PARA RAMAIS/ DISTRIBUIÇÃO DE INSTALAÇÕES HIDRÁULICAS, DIÂMETROS MAIORES QUE 75 MM E MENORES OU IGUAIS A 100 MM. AF_09/2023_PS</t>
  </si>
  <si>
    <t>6.2.3</t>
  </si>
  <si>
    <t>6.2.4</t>
  </si>
  <si>
    <t xml:space="preserve"> DEPEARQ062 </t>
  </si>
  <si>
    <t>REATERRO MANUAL APILOADO COM SOQUETE.</t>
  </si>
  <si>
    <t>6.2.5</t>
  </si>
  <si>
    <t xml:space="preserve"> DEPEARQ068 </t>
  </si>
  <si>
    <t>(COMPOSIÇÃO REPRESENTATIVA) DO SERVIÇO DE INSTALAÇÃO DE TUBO DE PVC, SÉRIE NORMAL, ESGOTO PREDIAL, DN 40 MM (INSTALADO EM RAMAL DE DESCARGA OU RAMAL DE ESGOTO SANITÁRIO), INCLUSIVE CONEXÕES, CORTES E FIXAÇÕES, PARA PRÉDIOS. REF: SINAPI (91792)</t>
  </si>
  <si>
    <t>6.2.6</t>
  </si>
  <si>
    <t xml:space="preserve"> DEPEARQ069 </t>
  </si>
  <si>
    <t>(COMPOSIÇÃO REPRESENTATIVA) DO SERVIÇO DE INST. TUBO PVC, SÉRIE N, ESGOTO PREDIAL, DN 75 MM, (INST. EM RAMAL DE DESCARGA, RAMAL DE ESG. SANITÁRIO, PRUMADA DE ESG. SANITÁRIO OU VENTILAÇÃO), INCL. CONEXÕES, CORTES E FIXAÇÕES, P/ PRÉDIOS. REF: SINAPI (91794</t>
  </si>
  <si>
    <t>6.2.7</t>
  </si>
  <si>
    <t xml:space="preserve"> DEPEARQ070 </t>
  </si>
  <si>
    <t>(COMPOSIÇÃO REPRESENTATIVA) DO SERVIÇO DE INST. TUBO PVC, SÉRIE N, ESGOTO PREDIAL, 100 MM (INST. RAMAL DESCARGA, RAMAL DE ESG. SANIT., PRUMADA ESG. SANIT., VENTILAÇÃO OU SUB-COLETOR AÉREO), INCL. CONEXÕES E CORTES, FIXAÇÕES, P/ PRÉDIOS. REF: SINAPI (91795)</t>
  </si>
  <si>
    <t>6.2.8</t>
  </si>
  <si>
    <t xml:space="preserve"> 89849 </t>
  </si>
  <si>
    <t>TUBO PVC, SERIE NORMAL, ESGOTO PREDIAL, DN 150 MM, FORNECIDO E INSTALADO EM SUBCOLETOR AÉREO DE ESGOTO SANITÁRIO. AF_08/2022</t>
  </si>
  <si>
    <t>6.2.9</t>
  </si>
  <si>
    <t xml:space="preserve"> 89855 </t>
  </si>
  <si>
    <t>JOELHO 45 GRAUS, PVC, SERIE NORMAL, ESGOTO PREDIAL, DN 150 MM, JUNTA ELÁSTICA, FORNECIDO E INSTALADO EM SUBCOLETOR AÉREO DE ESGOTO SANITÁRIO. AF_08/2022</t>
  </si>
  <si>
    <t>6.2.10</t>
  </si>
  <si>
    <t xml:space="preserve"> 95693 </t>
  </si>
  <si>
    <t>LUVA SIMPLES, PVC, SÉRIE NORMAL, ESGOTO PREDIAL, DN 150 MM, JUNTA ELÁSTICA, FORNECIDO E INSTALADO EM SUBCOLETOR AÉREO DE ESGOTO SANITÁRIO. AF_08/2022</t>
  </si>
  <si>
    <t>6.2.11</t>
  </si>
  <si>
    <t xml:space="preserve"> 98110 </t>
  </si>
  <si>
    <t>CAIXA DE GORDURA PEQUENA (CAPACIDADE: 19 L), CIRCULAR, EM PVC, DIÂMETRO INTERNO= 0,3 M. AF_12/2020</t>
  </si>
  <si>
    <t>6.2.12</t>
  </si>
  <si>
    <t xml:space="preserve"> 104328 </t>
  </si>
  <si>
    <t>CAIXA SIFONADA, COM GRELHA QUADRADA, PVC, DN 150 X 150 X 50 MM, JUNTA SOLDÁVEL, FORNECIDA E INSTALADA EM RAMAL DE DESCARGA OU EM RAMAL DE ESGOTO SANITÁRIO. AF_08/2022</t>
  </si>
  <si>
    <t>6.2.13</t>
  </si>
  <si>
    <t xml:space="preserve"> 061312 </t>
  </si>
  <si>
    <t>CAIXA DE PASSAGEM E INSPECAO EM CONCRETO 40x40x40cm C/ TAMPA</t>
  </si>
  <si>
    <t>6.2.14</t>
  </si>
  <si>
    <t xml:space="preserve"> 90469 </t>
  </si>
  <si>
    <t>CHUMBAMENTO LINEAR EM CONTRAPISO PARA RAMAIS/DISTRIBUIÇÃO DE INSTALAÇÕES HIDRÁULICAS COM DIÂMETROS MAIORES QUE 40 MM E MENORES OU IGUAIS A 75 MM. AF_09/2023</t>
  </si>
  <si>
    <t>6.3</t>
  </si>
  <si>
    <t>DRENAGEM PLUVIAL</t>
  </si>
  <si>
    <t>6.3.1</t>
  </si>
  <si>
    <t>6.3.2</t>
  </si>
  <si>
    <t xml:space="preserve"> DEPEARQ076 </t>
  </si>
  <si>
    <t>(COMPOSIÇÃO REPRESENTATIVA) DO SERVIÇO DE INSTALAÇÃO DE TUBOS DE PVC, SÉRIE R, ÁGUA PLUVIAL, DN 100 MM (INSTALADO EM RAMAL DE ENCAMINHAMENTO, OU CONDUTORES VERTICAIS), INCLUSIVE CONEXÕES, CORTES E FIXAÇÕES, PARA PRÉDIOS. REF: SINAPI (91790)</t>
  </si>
  <si>
    <t>6.3.3</t>
  </si>
  <si>
    <t xml:space="preserve"> DEPEARQ071 </t>
  </si>
  <si>
    <t>(COMPOSIÇÃO REPRESENTATIVA) DO SERVIÇO DE INSTALAÇÃO DE TUBOS DE PVC, SÉRIE R, ÁGUA PLUVIAL, DN 150 MM (INSTALADO EM CONDUTORES VERTICAIS), INCLUSIVE CONEXÕES, CORTES E FIXAÇÕES, PARA PRÉDIOS. REF: SINAPI (91791)</t>
  </si>
  <si>
    <t>6.3.4</t>
  </si>
  <si>
    <t xml:space="preserve"> 030693 </t>
  </si>
  <si>
    <t>CINTA AMARRACAO BLOCO CANALETA CONCRETO 19x19x39cm</t>
  </si>
  <si>
    <t>6.3.5</t>
  </si>
  <si>
    <t xml:space="preserve"> 103002 </t>
  </si>
  <si>
    <t>GRELHA DE FERRO FUNDIDO SIMPLES COM REQUADRO, 200 X 1000 MM, ASSENTADA COM ARGAMASSA 1 : 3 CIMENTO: AREIA - FORNECIMENTO E INSTALAÇÃO. AF_08/2021</t>
  </si>
  <si>
    <t>6.3.6</t>
  </si>
  <si>
    <t>6.4</t>
  </si>
  <si>
    <t>DRENAGEM PARA SISTEMA DE CLIMATIZAÇÃO</t>
  </si>
  <si>
    <t>6.4.1</t>
  </si>
  <si>
    <t xml:space="preserve"> 90444 </t>
  </si>
  <si>
    <t>RASGO LINEAR MECANIZADO EM CONTRAPISO, PARA RAMAIS/ DISTRIBUIÇÃO DE INSTALAÇÕES HIDRÁULICAS, DIÂMETROS MENORES OU IGUAIS A 40 MM. AF_09/2023_PS</t>
  </si>
  <si>
    <t>6.4.2</t>
  </si>
  <si>
    <t>6.4.3</t>
  </si>
  <si>
    <t>6.4.4</t>
  </si>
  <si>
    <t>INSTALAÇÕES ELÉTRICAS, DE LÓGICA</t>
  </si>
  <si>
    <t>7.1</t>
  </si>
  <si>
    <t>ELETRICA: QUADROS E ALIMENTAÇÃO</t>
  </si>
  <si>
    <t>7.1.1</t>
  </si>
  <si>
    <t xml:space="preserve"> DEPEARQ166 </t>
  </si>
  <si>
    <t>RASGO LINEAR MECANIZADO EM ALVENARIA, PARA ELETRODUTOS, DIÂMETROS MAIORES QUE 40 MM E MENORES OU IGUAIS A 75 MM. REF: SINAPI (104781)</t>
  </si>
  <si>
    <t>7.1.2</t>
  </si>
  <si>
    <t xml:space="preserve"> DEPEARQ169 </t>
  </si>
  <si>
    <t>CHUMBAMENTO LINEAR EM ALVENARIA PARA ELETRODUTOS COM DIÂMETROS MAIORES QUE 40 MM E MENORES OU IGUAIS A 75 MM. REF.: SINAPI (90467)</t>
  </si>
  <si>
    <t>7.1.3</t>
  </si>
  <si>
    <t>7.1.4</t>
  </si>
  <si>
    <t>7.1.5</t>
  </si>
  <si>
    <t xml:space="preserve"> 90458 </t>
  </si>
  <si>
    <t>QUEBRA EM ALVENARIA PARA INSTALAÇÃO DE QUADRO DISTRIBUIÇÃO GRANDE (76X40 CM). AF_09/2023</t>
  </si>
  <si>
    <t>7.1.6</t>
  </si>
  <si>
    <t xml:space="preserve"> DEPEARQ215 </t>
  </si>
  <si>
    <t>QUADRO DE DISTRIBUIÇÃO DE ENERGIA EM CHAPA DE AÇO GALVANIZADO, DE SOBREPOR, COM BARRAMENTO TRIFÁSICO, PARA 30 DISJUNTORES DIN 100A - FORNECIMENTO E INSTALAÇÃO. REF.: SINAPI (101879)</t>
  </si>
  <si>
    <t>7.1.7</t>
  </si>
  <si>
    <t xml:space="preserve"> 101880 </t>
  </si>
  <si>
    <t>QUADRO DE DISTRIBUIÇÃO DE ENERGIA EM CHAPA DE AÇO GALVANIZADO, DE EMBUTIR, COM BARRAMENTO TRIFÁSICO, PARA 30 DISJUNTORES DIN 150A - FORNECIMENTO E INSTALAÇÃO. AF_10/2020</t>
  </si>
  <si>
    <t>7.1.8</t>
  </si>
  <si>
    <t xml:space="preserve"> DEPEARQ216 </t>
  </si>
  <si>
    <t>QUADRO DE DISTRIBUIÇÃO DE ENERGIA EM CHAPA DE AÇO GALVANIZADO, DE EMBUTIR, COM BARRAMENTO TRIFÁSICO, PARA 44 DISJUNTORES DIN 150A - FORNECIMENTO E INSTALAÇÃO. REF.: SINAPI (101881)</t>
  </si>
  <si>
    <t>7.1.9</t>
  </si>
  <si>
    <t xml:space="preserve"> 92980 </t>
  </si>
  <si>
    <t>CABO DE COBRE FLEXÍVEL ISOLADO, 10 MM², ANTI-CHAMA 0,6/1,0 KV, PARA DISTRIBUIÇÃO - FORNECIMENTO E INSTALAÇÃO. AF_12/2015</t>
  </si>
  <si>
    <t>7.1.10</t>
  </si>
  <si>
    <t xml:space="preserve"> 101885 </t>
  </si>
  <si>
    <t>CABO DE COBRE ISOLADO, 10 MM², ANTI-CHAMA 0,6/1 KV, INSTALADO EM ELETROCALHA OU PERFILADO - FORNECIMENTO E INSTALAÇÃO. AF_10/2020</t>
  </si>
  <si>
    <t>7.1.11</t>
  </si>
  <si>
    <t xml:space="preserve"> 92982 </t>
  </si>
  <si>
    <t>CABO DE COBRE FLEXÍVEL ISOLADO, 16 MM², ANTI-CHAMA 0,6/1,0 KV, PARA DISTRIBUIÇÃO - FORNECIMENTO E INSTALAÇÃO. AF_12/2015</t>
  </si>
  <si>
    <t>7.1.12</t>
  </si>
  <si>
    <t xml:space="preserve"> 101889 </t>
  </si>
  <si>
    <t>CABO DE COBRE ISOLADO, 25 MM², ANTI-CHAMA 0,6/1 KV, INSTALADO EM ELETROCALHA OU PERFILADO - FORNECIMENTO E INSTALAÇÃO. AF_10/2020</t>
  </si>
  <si>
    <t>7.1.13</t>
  </si>
  <si>
    <t xml:space="preserve"> 101563 </t>
  </si>
  <si>
    <t>CABO DE COBRE FLEXÍVEL ISOLADO, 35 MM², 0,6/1,0 KV, PARA REDE AÉREA DE DISTRIBUIÇÃO DE ENERGIA ELÉTRICA DE BAIXA TENSÃO - FORNECIMENTO E INSTALAÇÃO. AF_07/2020</t>
  </si>
  <si>
    <t>7.1.14</t>
  </si>
  <si>
    <t xml:space="preserve"> 92988 </t>
  </si>
  <si>
    <t>CABO DE COBRE FLEXÍVEL ISOLADO, 50 MM², ANTI-CHAMA 0,6/1,0 KV, PARA REDE ENTERRADA DE DISTRIBUIÇÃO DE ENERGIA ELÉTRICA - FORNECIMENTO E INSTALAÇÃO. AF_12/2021</t>
  </si>
  <si>
    <t>7.1.15</t>
  </si>
  <si>
    <t xml:space="preserve"> 101565 </t>
  </si>
  <si>
    <t>CABO DE COBRE FLEXÍVEL ISOLADO, 70 MM², 0,6/1,0 KV, PARA REDE AÉREA DE DISTRIBUIÇÃO DE ENERGIA ELÉTRICA DE BAIXA TENSÃO - FORNECIMENTO E INSTALAÇÃO. AF_07/2020</t>
  </si>
  <si>
    <t>7.1.16</t>
  </si>
  <si>
    <t xml:space="preserve"> 92992 </t>
  </si>
  <si>
    <t>CABO DE COBRE FLEXÍVEL ISOLADO, 95 MM², ANTI-CHAMA 0,6/1,0 KV, PARA REDE ENTERRADA DE DISTRIBUIÇÃO DE ENERGIA ELÉTRICA - FORNECIMENTO E INSTALAÇÃO. AF_12/2021</t>
  </si>
  <si>
    <t>7.1.17</t>
  </si>
  <si>
    <t xml:space="preserve"> 92994 </t>
  </si>
  <si>
    <t>CABO DE COBRE FLEXÍVEL ISOLADO, 120 MM², ANTI-CHAMA 0,6/1,0 KV, PARA REDE ENTERRADA DE DISTRIBUIÇÃO DE ENERGIA ELÉTRICA - FORNECIMENTO E INSTALAÇÃO. AF_12/2021</t>
  </si>
  <si>
    <t>7.1.18</t>
  </si>
  <si>
    <t xml:space="preserve"> 91928 </t>
  </si>
  <si>
    <t>CABO DE COBRE FLEXÍVEL ISOLADO, 4 MM², ANTI-CHAMA 450/750 V, PARA CIRCUITOS TERMINAIS - FORNECIMENTO E INSTALAÇÃO. AF_03/2023</t>
  </si>
  <si>
    <t>7.1.19</t>
  </si>
  <si>
    <t xml:space="preserve"> 91930 </t>
  </si>
  <si>
    <t>CABO DE COBRE FLEXÍVEL ISOLADO, 6 MM², ANTI-CHAMA 450/750 V, PARA CIRCUITOS TERMINAIS - FORNECIMENTO E INSTALAÇÃO. AF_03/2023</t>
  </si>
  <si>
    <t>7.1.20</t>
  </si>
  <si>
    <t xml:space="preserve"> 91872 </t>
  </si>
  <si>
    <t>ELETRODUTO RÍGIDO ROSCÁVEL, PVC, DN 32 MM (1"), PARA CIRCUITOS TERMINAIS, INSTALADO EM PAREDE - FORNECIMENTO E INSTALAÇÃO. AF_03/2023</t>
  </si>
  <si>
    <t>7.1.21</t>
  </si>
  <si>
    <t xml:space="preserve"> 93008 </t>
  </si>
  <si>
    <t>ELETRODUTO RÍGIDO ROSCÁVEL, PVC, DN 50 MM (1 1/2"), PARA REDE ENTERRADA DE DISTRIBUIÇÃO DE ENERGIA ELÉTRICA - FORNECIMENTO E INSTALAÇÃO. AF_12/2021</t>
  </si>
  <si>
    <t>7.1.22</t>
  </si>
  <si>
    <t xml:space="preserve"> 93009 </t>
  </si>
  <si>
    <t>ELETRODUTO RÍGIDO ROSCÁVEL, PVC, DN 60 MM (2"), PARA REDE ENTERRADA DE DISTRIBUIÇÃO DE ENERGIA ELÉTRICA - FORNECIMENTO E INSTALAÇÃO. AF_12/2021</t>
  </si>
  <si>
    <t>7.1.23</t>
  </si>
  <si>
    <t xml:space="preserve"> 93010 </t>
  </si>
  <si>
    <t>ELETRODUTO RÍGIDO ROSCÁVEL, PVC, DN 75 MM (2 1/2"), PARA REDE ENTERRADA DE DISTRIBUIÇÃO DE ENERGIA ELÉTRICA - FORNECIMENTO E INSTALAÇÃO. AF_12/2021</t>
  </si>
  <si>
    <t>7.1.24</t>
  </si>
  <si>
    <t xml:space="preserve"> 93011 </t>
  </si>
  <si>
    <t>ELETRODUTO RÍGIDO ROSCÁVEL, PVC, DN 85 MM (3"), PARA REDE ENTERRADA DE DISTRIBUIÇÃO DE ENERGIA ELÉTRICA - FORNECIMENTO E INSTALAÇÃO. AF_12/2021</t>
  </si>
  <si>
    <t>7.1.25</t>
  </si>
  <si>
    <t xml:space="preserve"> 91871 </t>
  </si>
  <si>
    <t>ELETRODUTO RÍGIDO ROSCÁVEL, PVC, DN 25 MM (3/4"), PARA CIRCUITOS TERMINAIS, INSTALADO EM PAREDE - FORNECIMENTO E INSTALAÇÃO. AF_03/2023</t>
  </si>
  <si>
    <t>7.1.26</t>
  </si>
  <si>
    <t xml:space="preserve"> 93012 </t>
  </si>
  <si>
    <t>ELETRODUTO RÍGIDO ROSCÁVEL, PVC, DN 110 MM (4"), PARA REDE ENTERRADA DE DISTRIBUIÇÃO DE ENERGIA ELÉTRICA - FORNECIMENTO E INSTALAÇÃO. AF_12/2021</t>
  </si>
  <si>
    <t>7.1.27</t>
  </si>
  <si>
    <t xml:space="preserve"> DEPEARQ232 </t>
  </si>
  <si>
    <t>ELETROCALHA PERFURADA TIPO "U" 100x100mm, COM ACESSÓRIOS. REF: (CPOS 38.22.130)</t>
  </si>
  <si>
    <t>7.1.28</t>
  </si>
  <si>
    <t xml:space="preserve"> DEPEARQ233 </t>
  </si>
  <si>
    <t>ELETROCALHA PERFURADA TIPO "U" 200x100mm, COM ACESSÓRIOS. REF: (CPOS 38.22.130)</t>
  </si>
  <si>
    <t>7.1.29</t>
  </si>
  <si>
    <t xml:space="preserve"> 97894 </t>
  </si>
  <si>
    <t>CAIXA ENTERRADA ELÉTRICA RETANGULAR, EM ALVENARIA COM BLOCOS DE CONCRETO, FUNDO COM BRITA, DIMENSÕES INTERNAS: 1X1X0,6 M. AF_12/2020</t>
  </si>
  <si>
    <t>7.1.30</t>
  </si>
  <si>
    <t xml:space="preserve"> DEPEARQ251 </t>
  </si>
  <si>
    <t>TERMINAL COMPRESSAO PARA CABO 6 mm2. REF: SBC (061532)</t>
  </si>
  <si>
    <t>7.1.31</t>
  </si>
  <si>
    <t xml:space="preserve"> 061532 </t>
  </si>
  <si>
    <t>TERMINAL COMPRESSAO PARA CABO 10mm2</t>
  </si>
  <si>
    <t>7.1.32</t>
  </si>
  <si>
    <t xml:space="preserve"> 061533 </t>
  </si>
  <si>
    <t>TERMINAL COMPRESSAO SEM ISOLACAO 16MM2 1FURO/ BURNDY</t>
  </si>
  <si>
    <t>7.1.33</t>
  </si>
  <si>
    <t xml:space="preserve"> 078091 </t>
  </si>
  <si>
    <t>TERMINAL COMPRESSAO PARA CABO 25mm2</t>
  </si>
  <si>
    <t>7.1.34</t>
  </si>
  <si>
    <t xml:space="preserve"> 061300 </t>
  </si>
  <si>
    <t>TERMINAL DE COMPRESSAO PARA CABO 120mm2</t>
  </si>
  <si>
    <t>7.1.35</t>
  </si>
  <si>
    <t xml:space="preserve"> DEPEARQ256 </t>
  </si>
  <si>
    <t>TERMINAL COMPRESSAO PARA CABO 240 mm2. REF: SBC (061300)</t>
  </si>
  <si>
    <t>7.1.36</t>
  </si>
  <si>
    <t xml:space="preserve"> DEPEARQ253 </t>
  </si>
  <si>
    <t>TERMINAL COMPRESSAO PARA CABO 35 mm2. REF: SBC (78091)</t>
  </si>
  <si>
    <t>7.1.37</t>
  </si>
  <si>
    <t xml:space="preserve"> DEPEARQ254 </t>
  </si>
  <si>
    <t>TERMINAL COMPRESSAO PARA CABO 70 mm2. REF: SBC (061302)</t>
  </si>
  <si>
    <t>7.1.38</t>
  </si>
  <si>
    <t xml:space="preserve"> DEPEARQ255 </t>
  </si>
  <si>
    <t>TERMINAL COMPRESSAO PARA CABO 95 mm2. REF: SBC (061300)</t>
  </si>
  <si>
    <t>7.1.39</t>
  </si>
  <si>
    <t>7.1.40</t>
  </si>
  <si>
    <t xml:space="preserve"> DEPEARQ286 </t>
  </si>
  <si>
    <t>QUADRO DE DISTRIBUIÇÃO DE ENERGIA EM CHAPA DE AÇO GALVANIZADO, DE EMBUTIR, COM BARRAMENTO TRIFÁSICO, PARA 44 DISJUNTORES DIN 225A - FORNECIMENTO E INSTALAÇÃO. REF: SINAPI (101882)</t>
  </si>
  <si>
    <t>7.1.41</t>
  </si>
  <si>
    <t xml:space="preserve"> DEPEARQ287 </t>
  </si>
  <si>
    <t>QUADRO DE DISTRIBUIÇÃO DE ENERGIA EM CHAPA DE AÇO GALVANIZADO, DE EMBUTIR, COM BARRAMENTO TRIFÁSICO, PARA 56 DISJUNTORES DIN 225A - FORNECIMENTO E INSTALAÇÃO. REF: SINAPI (101882)</t>
  </si>
  <si>
    <t>7.1.42</t>
  </si>
  <si>
    <t xml:space="preserve"> DEPEARQ323 </t>
  </si>
  <si>
    <t>LEITO PARA CABOS TIPO LEVE 200x100mm, COM ACESSÓRIOS - REF: SBC (063621) CPOS (38.21.310)</t>
  </si>
  <si>
    <t>7.1.43</t>
  </si>
  <si>
    <t xml:space="preserve"> DEPEARQ347 </t>
  </si>
  <si>
    <t>REMOÇÃO DE QUADRO ELÉTRICO DE EMBUTIR OU SOBREPOR, COM REAPROVEITAMENTO. REF: ORSE (7224)</t>
  </si>
  <si>
    <t>un</t>
  </si>
  <si>
    <t>7.1.44</t>
  </si>
  <si>
    <t xml:space="preserve"> DEPEARQ348 </t>
  </si>
  <si>
    <t>INSTALAÇÃO QUADRO DE SOBREPOR, CONSIDERANDO REAPROVEITAMENTO DO QUADRO. REF: SINAPI (101878)</t>
  </si>
  <si>
    <t>7.1.45</t>
  </si>
  <si>
    <t xml:space="preserve"> DEPEARQ349 </t>
  </si>
  <si>
    <t>RETIRADA E RECOLOCAÇÃO POSTE CONDUTOR METÁLICO. REF: CPOS (38.16.250)</t>
  </si>
  <si>
    <t>7.1.46</t>
  </si>
  <si>
    <t xml:space="preserve"> DEPEARQ369 </t>
  </si>
  <si>
    <t>RETIRADA ELETROCALHA PERFURADA TIPO ""U"" 100X50, COM REAPROVEITAMENTO. REF: SBC (060107)</t>
  </si>
  <si>
    <t>7.1.47</t>
  </si>
  <si>
    <t xml:space="preserve"> DEPEARQ358 </t>
  </si>
  <si>
    <t>REMOÇÃO DE CABOS ELÉTRICOS, DE FORMA MANUAL, COM REAPROVEITAMENTO. REF: SINAPI (97661)</t>
  </si>
  <si>
    <t>7.1.48</t>
  </si>
  <si>
    <t xml:space="preserve"> DEPEARQ359 </t>
  </si>
  <si>
    <t>INSTALAÇÃO ELETROCALHA PERFURADA TIPO ""U"" DIM. ATÉ 100X50, CONSIDERANDO REAPROVEITAMENTO - FIXAÇÃO E ACESSÓRIOS - REF.: CPOS (38.21.920) - SINAPI (91170)</t>
  </si>
  <si>
    <t>7.1.49</t>
  </si>
  <si>
    <t xml:space="preserve"> DEPEARQ361 </t>
  </si>
  <si>
    <t>INSTALAÇÃO CABO DE COBRE FLEXÍVEL ISOLADO, 16 MM², CONSIDERANDO REAPROVEITAMENTO. REF: SINAPI (92982)</t>
  </si>
  <si>
    <t>7.1.50</t>
  </si>
  <si>
    <t xml:space="preserve"> DEPEARQ362 </t>
  </si>
  <si>
    <t>INSTALAÇÃO CABO DE COBRE FLEXÍVEL ISOLADO, 25 MM², CONSIDERANDO REAPROVEITAMENTO. REF: SINAPI (92984)</t>
  </si>
  <si>
    <t>7.1.51</t>
  </si>
  <si>
    <t xml:space="preserve"> DEPEARQ363 </t>
  </si>
  <si>
    <t>INSTALAÇÃO CABO DE COBRE FLEXÍVEL ISOLADO, 35 MM²,  CONSIDERANDO REAPROVEITAMENTO. REF: SINAPI (92986)</t>
  </si>
  <si>
    <t>7.1.52</t>
  </si>
  <si>
    <t xml:space="preserve"> DEPEARQ367 </t>
  </si>
  <si>
    <t>INSTALAÇÃO QUADRO METÁLICO DE EMBUTIR, CONSIDERANDOO O REAPROVEITAMENTO DO QUADRO. REF: SINAPI (101879)</t>
  </si>
  <si>
    <t>7.1.53</t>
  </si>
  <si>
    <t xml:space="preserve"> DEPEARQ333 </t>
  </si>
  <si>
    <t>QDEE1-1 - QUADRO DE DISTRIBUIÇÃO DE ENERGIA ESTABILIZADA COMPLETO - FORNECIMENTO E INSTAÇÃO (DATACENTER)</t>
  </si>
  <si>
    <t>7.1.54</t>
  </si>
  <si>
    <t xml:space="preserve"> DEPEARQ334 </t>
  </si>
  <si>
    <t>QDEE1-2- QUADRO DE DISTRIBUIÇÃO DE ENERGIA ESTABILIZADA COMPLETO - FORNECIMENTO E INSTAÇÃO (DATACENTER)</t>
  </si>
  <si>
    <t>7.1.55</t>
  </si>
  <si>
    <t xml:space="preserve"> DEPEARQ335 </t>
  </si>
  <si>
    <t>QDEP1 - QUADRO DE DISTRIBUIÇÃO DE ENERGIA ESTABILIZADA COMPLETO - FORNECIMENTO E INSTAÇÃO (DATACENTER)</t>
  </si>
  <si>
    <t>7.1.56</t>
  </si>
  <si>
    <t xml:space="preserve"> DEPEARQ336 </t>
  </si>
  <si>
    <t>QDAC-2 QUADRO DE DISTRIBUIÇÃO DE ENERGIA COMUM DOS AR CONDICIONADOS COMPLETO - FORNECIMENTO E INSTAÇÃO (DATACENTER)</t>
  </si>
  <si>
    <t>7.1.57</t>
  </si>
  <si>
    <t xml:space="preserve"> DEPEARQ337 </t>
  </si>
  <si>
    <t>QGBT-GERAL (QUADRO DE DISTRIBUIÇÃO DE ENERGIA COMUM PRINCIPAL DO PRÉDIO COMPLETO - FORNECIMENTO E INSTAÇÃO</t>
  </si>
  <si>
    <t>7.1.58</t>
  </si>
  <si>
    <t xml:space="preserve"> DEPEARQ338 </t>
  </si>
  <si>
    <t>QDNB1 (QUADRO BY-PASS NO-BREAK 120kVA E DE DISTRIBUIÇÃO DE ENERGIA ESTABILIZADA DO PRÉDIO/DATACENTER - FORNECIMENTO E INSTAÇÃO</t>
  </si>
  <si>
    <t>7.1.59</t>
  </si>
  <si>
    <t xml:space="preserve"> DEPEARQ339 </t>
  </si>
  <si>
    <t>QDNB2 (QUADRO BY-PASS NO-BREAK 60kVA E DE DISTRIBUIÇÃO DE ENERGIA ESTABILIZADA PRINCIPAL DO DATACENTER - FORNECIMENTO E INSTAÇÃO</t>
  </si>
  <si>
    <t>7.2</t>
  </si>
  <si>
    <t>ELÉTRICA COMUM</t>
  </si>
  <si>
    <t>7.2.1</t>
  </si>
  <si>
    <t xml:space="preserve"> 104780 </t>
  </si>
  <si>
    <t>RASGO LINEAR MECANIZADO EM ALVENARIA, PARA ELETRODUTOS, DIÂMETROS MENORES OU IGUAIS A 40 MM. AF_09/2023</t>
  </si>
  <si>
    <t>7.2.2</t>
  </si>
  <si>
    <t>7.2.3</t>
  </si>
  <si>
    <t>CHUMBAMENTO LINEAR EM ALVENARIA PARA ELETRODUTOS COM DIÂMETROS MENORES OU IGUAIS A 40 MM. AF_09/2023</t>
  </si>
  <si>
    <t>7.2.4</t>
  </si>
  <si>
    <t>7.2.5</t>
  </si>
  <si>
    <t>7.2.6</t>
  </si>
  <si>
    <t>7.2.7</t>
  </si>
  <si>
    <t xml:space="preserve"> 91926 </t>
  </si>
  <si>
    <t>CABO DE COBRE FLEXÍVEL ISOLADO, 2,5 MM², ANTI-CHAMA 450/750 V, PARA CIRCUITOS TERMINAIS - FORNECIMENTO E INSTALAÇÃO. AF_03/2023</t>
  </si>
  <si>
    <t>7.2.8</t>
  </si>
  <si>
    <t>7.2.9</t>
  </si>
  <si>
    <t xml:space="preserve"> 91953 </t>
  </si>
  <si>
    <t>INTERRUPTOR SIMPLES (1 MÓDULO), 10A/250V, INCLUINDO SUPORTE E PLACA - FORNECIMENTO E INSTALAÇÃO. AF_03/2023</t>
  </si>
  <si>
    <t>7.2.10</t>
  </si>
  <si>
    <t xml:space="preserve"> 91955 </t>
  </si>
  <si>
    <t>INTERRUPTOR PARALELO (1 MÓDULO), 10A/250V, INCLUINDO SUPORTE E PLACA - FORNECIMENTO E INSTALAÇÃO. AF_03/2023</t>
  </si>
  <si>
    <t>7.2.11</t>
  </si>
  <si>
    <t xml:space="preserve"> 91961 </t>
  </si>
  <si>
    <t>INTERRUPTOR PARALELO (2 MÓDULOS), 10A/250V, INCLUINDO SUPORTE E PLACA - FORNECIMENTO E INSTALAÇÃO. AF_03/2023</t>
  </si>
  <si>
    <t>7.2.12</t>
  </si>
  <si>
    <t xml:space="preserve"> 91969 </t>
  </si>
  <si>
    <t>INTERRUPTOR PARALELO (3 MÓDULOS), 10A/250V, INCLUINDO SUPORTE E PLACA - FORNECIMENTO E INSTALAÇÃO. AF_03/2023</t>
  </si>
  <si>
    <t>7.2.13</t>
  </si>
  <si>
    <t xml:space="preserve"> 92000 </t>
  </si>
  <si>
    <t>TOMADA BAIXA DE EMBUTIR (1 MÓDULO), 2P+T 10 A, INCLUINDO SUPORTE E PLACA - FORNECIMENTO E INSTALAÇÃO. AF_03/2023</t>
  </si>
  <si>
    <t>7.2.14</t>
  </si>
  <si>
    <t xml:space="preserve"> 91996 </t>
  </si>
  <si>
    <t>TOMADA MÉDIA DE EMBUTIR (1 MÓDULO), 2P+T 10 A, INCLUINDO SUPORTE E PLACA - FORNECIMENTO E INSTALAÇÃO. AF_03/2023</t>
  </si>
  <si>
    <t>7.2.15</t>
  </si>
  <si>
    <t xml:space="preserve"> 91992 </t>
  </si>
  <si>
    <t>TOMADA ALTA DE EMBUTIR (1 MÓDULO), 2P+T 10 A, INCLUINDO SUPORTE E PLACA - FORNECIMENTO E INSTALAÇÃO. AF_03/2023</t>
  </si>
  <si>
    <t>7.2.16</t>
  </si>
  <si>
    <t xml:space="preserve"> DEPEARQ234 </t>
  </si>
  <si>
    <t>TOMADA TETO EMBUTIDA NO FORRO (1 MÓDULO), 2P+T 10 A, INCLUINDO SUPORTE E PLACA - FORNECIMENTO E INSTALAÇÃO. REF.: SINAPI (91992)</t>
  </si>
  <si>
    <t>7.2.17</t>
  </si>
  <si>
    <t xml:space="preserve"> 91997 </t>
  </si>
  <si>
    <t>TOMADA MÉDIA DE EMBUTIR (1 MÓDULO), 2P+T 20 A, INCLUINDO SUPORTE E PLACA - FORNECIMENTO E INSTALAÇÃO. AF_03/2023</t>
  </si>
  <si>
    <t>7.2.18</t>
  </si>
  <si>
    <t xml:space="preserve"> 92004 </t>
  </si>
  <si>
    <t>TOMADA MÉDIA DE EMBUTIR (2 MÓDULOS), 2P+T 10 A, INCLUINDO SUPORTE E PLACA - FORNECIMENTO E INSTALAÇÃO. AF_03/2023</t>
  </si>
  <si>
    <t>7.2.19</t>
  </si>
  <si>
    <t xml:space="preserve"> 92009 </t>
  </si>
  <si>
    <t>TOMADA BAIXA DE EMBUTIR (2 MÓDULOS), 2P+T 20 A, INCLUINDO SUPORTE E PLACA - FORNECIMENTO E INSTALAÇÃO. AF_03/2023</t>
  </si>
  <si>
    <t>7.2.20</t>
  </si>
  <si>
    <t xml:space="preserve"> 92001 </t>
  </si>
  <si>
    <t>TOMADA BAIXA DE EMBUTIR (1 MÓDULO), 2P+T 20 A, INCLUINDO SUPORTE E PLACA - FORNECIMENTO E INSTALAÇÃO. AF_03/2023</t>
  </si>
  <si>
    <t>7.2.21</t>
  </si>
  <si>
    <t xml:space="preserve"> 92008 </t>
  </si>
  <si>
    <t>TOMADA BAIXA DE EMBUTIR (2 MÓDULOS), 2P+T 10 A, INCLUINDO SUPORTE E PLACA - FORNECIMENTO E INSTALAÇÃO. AF_03/2023</t>
  </si>
  <si>
    <t>7.2.22</t>
  </si>
  <si>
    <t xml:space="preserve"> 101632 </t>
  </si>
  <si>
    <t>RELÉ FOTOELÉTRICO PARA COMANDO DE ILUMINAÇÃO EXTERNA 1000 W - FORNECIMENTO E INSTALAÇÃO. AF_08/2020</t>
  </si>
  <si>
    <t>7.2.23</t>
  </si>
  <si>
    <t xml:space="preserve"> 93653 </t>
  </si>
  <si>
    <t>DISJUNTOR MONOPOLAR TIPO DIN, CORRENTE NOMINAL DE 10A - FORNECIMENTO E INSTALAÇÃO. AF_10/2020</t>
  </si>
  <si>
    <t>7.2.24</t>
  </si>
  <si>
    <t xml:space="preserve"> 93654 </t>
  </si>
  <si>
    <t>DISJUNTOR MONOPOLAR TIPO DIN, CORRENTE NOMINAL DE 16A - FORNECIMENTO E INSTALAÇÃO. AF_10/2020</t>
  </si>
  <si>
    <t>7.2.25</t>
  </si>
  <si>
    <t xml:space="preserve"> 93661 </t>
  </si>
  <si>
    <t>DISJUNTOR BIPOLAR TIPO DIN, CORRENTE NOMINAL DE 16A - FORNECIMENTO E INSTALAÇÃO. AF_10/2020</t>
  </si>
  <si>
    <t>7.2.26</t>
  </si>
  <si>
    <t xml:space="preserve"> 93656 </t>
  </si>
  <si>
    <t>DISJUNTOR MONOPOLAR TIPO DIN, CORRENTE NOMINAL DE 25A - FORNECIMENTO E INSTALAÇÃO. AF_10/2020</t>
  </si>
  <si>
    <t>7.2.27</t>
  </si>
  <si>
    <t xml:space="preserve"> 93655 </t>
  </si>
  <si>
    <t>DISJUNTOR MONOPOLAR TIPO DIN, CORRENTE NOMINAL DE 20A - FORNECIMENTO E INSTALAÇÃO. AF_10/2020</t>
  </si>
  <si>
    <t>7.2.28</t>
  </si>
  <si>
    <t xml:space="preserve"> 91864 </t>
  </si>
  <si>
    <t>ELETRODUTO RÍGIDO ROSCÁVEL, PVC, DN 32 MM (1"), PARA CIRCUITOS TERMINAIS, INSTALADO EM FORRO - FORNECIMENTO E INSTALAÇÃO. AF_03/2023</t>
  </si>
  <si>
    <t>7.2.29</t>
  </si>
  <si>
    <t>7.2.30</t>
  </si>
  <si>
    <t xml:space="preserve"> 91863 </t>
  </si>
  <si>
    <t>ELETRODUTO RÍGIDO ROSCÁVEL, PVC, DN 25 MM (3/4"), PARA CIRCUITOS TERMINAIS, INSTALADO EM FORRO - FORNECIMENTO E INSTALAÇÃO. AF_03/2023</t>
  </si>
  <si>
    <t>7.2.31</t>
  </si>
  <si>
    <t xml:space="preserve"> 91941 </t>
  </si>
  <si>
    <t>CAIXA RETANGULAR 4" X 2" BAIXA (0,30 M DO PISO), PVC, INSTALADA EM PAREDE - FORNECIMENTO E INSTALAÇÃO. AF_03/2023</t>
  </si>
  <si>
    <t>7.2.32</t>
  </si>
  <si>
    <t xml:space="preserve"> 91940 </t>
  </si>
  <si>
    <t>CAIXA RETANGULAR 4" X 2" MÉDIA (1,30 M DO PISO), PVC, INSTALADA EM PAREDE - FORNECIMENTO E INSTALAÇÃO. AF_03/2023</t>
  </si>
  <si>
    <t>7.2.33</t>
  </si>
  <si>
    <t xml:space="preserve"> 91939 </t>
  </si>
  <si>
    <t>CAIXA RETANGULAR 4" X 2" ALTA (2,00 M DO PISO), PVC, INSTALADA EM PAREDE - FORNECIMENTO E INSTALAÇÃO. AF_03/2023</t>
  </si>
  <si>
    <t>7.2.34</t>
  </si>
  <si>
    <t xml:space="preserve"> 91936 </t>
  </si>
  <si>
    <t>CAIXA OCTOGONAL 4" X 4", PVC, INSTALADA EM LAJE - FORNECIMENTO E INSTALAÇÃO. AF_03/2023</t>
  </si>
  <si>
    <t>7.2.35</t>
  </si>
  <si>
    <t xml:space="preserve"> 104402 </t>
  </si>
  <si>
    <t>CONDULETE DE PVC, TIPO C, PARA ELETRODUTO DE PVC SOLDÁVEL DN 25 MM (3/4''), APARENTE - FORNECIMENTO E INSTALAÇÃO. AF_10/2022</t>
  </si>
  <si>
    <t>7.2.36</t>
  </si>
  <si>
    <t xml:space="preserve"> 97881 </t>
  </si>
  <si>
    <t>CAIXA ENTERRADA ELÉTRICA RETANGULAR, EM CONCRETO PRÉ-MOLDADO, FUNDO COM BRITA, DIMENSÕES INTERNAS: 0,3X0,3X0,3 M. AF_12/2020</t>
  </si>
  <si>
    <t>7.2.37</t>
  </si>
  <si>
    <t xml:space="preserve"> DEPEARQ244 </t>
  </si>
  <si>
    <t>ELETROCALHA PERFURADA TIPO ""U"" DIM. ATÉ 50X50 - FIXAÇÃO E ACESSÓRIOS - REF.: CPOS (38.21.920)</t>
  </si>
  <si>
    <t>7.2.38</t>
  </si>
  <si>
    <t xml:space="preserve"> DEPEARQ243 </t>
  </si>
  <si>
    <t>PERFILADO PERFURADO 38X38 MM, CHAPA 22 - FORNECIMENTO E INSTALAÇÃO. REF: SBC (078028) CPOS (38.21.920)</t>
  </si>
  <si>
    <t>7.2.39</t>
  </si>
  <si>
    <t xml:space="preserve"> 93673 </t>
  </si>
  <si>
    <t>DISJUNTOR TRIPOLAR TIPO DIN, CORRENTE NOMINAL DE 50A - FORNECIMENTO E INSTALAÇÃO. AF_10/2020</t>
  </si>
  <si>
    <t>7.2.40</t>
  </si>
  <si>
    <t xml:space="preserve"> 93672 </t>
  </si>
  <si>
    <t>DISJUNTOR TRIPOLAR TIPO DIN, CORRENTE NOMINAL DE 40A - FORNECIMENTO E INSTALAÇÃO. AF_10/2020</t>
  </si>
  <si>
    <t>7.2.41</t>
  </si>
  <si>
    <t xml:space="preserve"> DEPEARQ245 </t>
  </si>
  <si>
    <t>DISPOSITIVO DE PROTEÇÃO CONTRA SURTO CLASSE II, 1 POLO, TENSAO MAXIMA DE 175 V, CORRENTE MAXIMA DE *20* KA (TIPO AC)- FORNECIMENTO E INSTALAÇÃO.  REF: SINAPI (93656)</t>
  </si>
  <si>
    <t>7.2.42</t>
  </si>
  <si>
    <t xml:space="preserve"> 101865 </t>
  </si>
  <si>
    <t>REASSENTAMENTO DE BLOCOS RETANGULAR PARA PISO INTERTRAVADO, ESPESSURA DE 10 CM, EM VIA/ESTACIONAMENTO, COM REAPROVEITAMENTO DOS BLOCOS RETANGULAR - INCLUSO RETIRADA E COLOCAÇÃO DO MATERIAL. AF_12/2020</t>
  </si>
  <si>
    <t>7.2.43</t>
  </si>
  <si>
    <t xml:space="preserve"> DEPEARQ101 </t>
  </si>
  <si>
    <t>CABO MULTIPOLAR 3 CONDUTORES 0,6/1 kV, ISOLAÇÃO EM HEPR, 1,50mm2 REF: SBC 063511</t>
  </si>
  <si>
    <t>7.2.44</t>
  </si>
  <si>
    <t xml:space="preserve"> DEPEARQ102 </t>
  </si>
  <si>
    <t>CABO MULTIPOLAR 3 CONDUTORES 0,6/1 kV, ISOLAÇÃO EM HEPR, 4,00mm2 REF: SBC 063511</t>
  </si>
  <si>
    <t>7.2.45</t>
  </si>
  <si>
    <t xml:space="preserve"> DEPEARQ386 </t>
  </si>
  <si>
    <t>DISPOSITIVO DIFERENCIAL DR ALTA SENSIB.(30mA) BIPOLAR 25A - FORNECIMENTO E INSTALAÇÃO. REF.: SBC (064816) -</t>
  </si>
  <si>
    <t>7.3</t>
  </si>
  <si>
    <t>REDE ESTABILIZADA E ALIMENTADORES DAS CENTRAIS DE AR</t>
  </si>
  <si>
    <t>7.3.1</t>
  </si>
  <si>
    <t>7.3.2</t>
  </si>
  <si>
    <t>7.3.3</t>
  </si>
  <si>
    <t xml:space="preserve"> DEPEARQ168 </t>
  </si>
  <si>
    <t>RASGO LINEAR MECANIZADO EM CONTRAPISO, PARA ELETRODUTO, DIÂMETROS MAIORES QUE 40 MM E MENORES OU IGUAIS A 75 MM. REF.: SINAPI (90445)</t>
  </si>
  <si>
    <t>7.3.4</t>
  </si>
  <si>
    <t xml:space="preserve"> 104766 </t>
  </si>
  <si>
    <t>7.3.5</t>
  </si>
  <si>
    <t>7.3.6</t>
  </si>
  <si>
    <t xml:space="preserve"> DEPEARQ171 </t>
  </si>
  <si>
    <t>CHUMBAMENTO LINEAR EM CONTRAPISO PARA ELETRODUTOS COM DIÂMETROS MAIORES QUE 40 MM E MENORES OU IGUAIS A 75 MM. REF.: SINAPI (90469)</t>
  </si>
  <si>
    <t>7.3.7</t>
  </si>
  <si>
    <t>7.3.8</t>
  </si>
  <si>
    <t>7.3.9</t>
  </si>
  <si>
    <t>7.3.10</t>
  </si>
  <si>
    <t xml:space="preserve"> 91944 </t>
  </si>
  <si>
    <t>CAIXA RETANGULAR 4" X 4" BAIXA (0,30 M DO PISO), PVC, INSTALADA EM PAREDE - FORNECIMENTO E INSTALAÇÃO. AF_03/2023</t>
  </si>
  <si>
    <t>7.3.11</t>
  </si>
  <si>
    <t>7.3.12</t>
  </si>
  <si>
    <t>7.3.13</t>
  </si>
  <si>
    <t>7.3.14</t>
  </si>
  <si>
    <t xml:space="preserve"> DEPEARQ103 </t>
  </si>
  <si>
    <t>CABO MULTIPOLAR 3 CONDUTORES 0,6/1 kV, ISOLAÇÃO EM HEPR, 6,00mm2 REF: SBC 063511</t>
  </si>
  <si>
    <t>7.3.15</t>
  </si>
  <si>
    <t>7.3.16</t>
  </si>
  <si>
    <t>7.3.17</t>
  </si>
  <si>
    <t>7.3.18</t>
  </si>
  <si>
    <t xml:space="preserve"> 91933 </t>
  </si>
  <si>
    <t>CABO DE COBRE FLEXÍVEL ISOLADO, 10 MM², ANTI-CHAMA 0,6/1,0 KV, PARA CIRCUITOS TERMINAIS - FORNECIMENTO E INSTALAÇÃO. AF_03/2023</t>
  </si>
  <si>
    <t>7.3.19</t>
  </si>
  <si>
    <t>7.3.20</t>
  </si>
  <si>
    <t>7.3.21</t>
  </si>
  <si>
    <t>7.3.22</t>
  </si>
  <si>
    <t>7.3.23</t>
  </si>
  <si>
    <t>7.3.24</t>
  </si>
  <si>
    <t>7.3.25</t>
  </si>
  <si>
    <t>7.3.26</t>
  </si>
  <si>
    <t xml:space="preserve"> 91993 </t>
  </si>
  <si>
    <t>TOMADA ALTA DE EMBUTIR (1 MÓDULO), 2P+T 20 A, INCLUINDO SUPORTE E PLACA - FORNECIMENTO E INSTALAÇÃO. AF_03/2023</t>
  </si>
  <si>
    <t>7.3.27</t>
  </si>
  <si>
    <t xml:space="preserve"> DEPEARQ252 </t>
  </si>
  <si>
    <t>ESPELHO / PLACA 4''x2'' COM FURO CENTRAL PARA PONTO DE AR (LIGAÇÃO DIRETA), INCLUINDO SUPORTE E PLACA (SEM TOMADA) - FORNECIMENTO E INSTALAÇÃO. REF.: SINAPI (91993) -</t>
  </si>
  <si>
    <t>7.3.28</t>
  </si>
  <si>
    <t xml:space="preserve"> DEPEARQ257 </t>
  </si>
  <si>
    <t>TOMADA MÉDIA DE EMBUTIR (1 MÓDULO), 2P+T 10 A, PARA INSTALAR NA RÉGUA DE MESA DE TRABALHO, SEM SUPORTE E SEM PLACA - FORNECIMENTO E INSTALAÇÃO. REF.: SINAPI (91994)</t>
  </si>
  <si>
    <t>7.3.29</t>
  </si>
  <si>
    <t xml:space="preserve"> 92012 </t>
  </si>
  <si>
    <t>TOMADA MÉDIA DE EMBUTIR (3 MÓDULOS), 2P+T 10 A, INCLUINDO SUPORTE E PLACA - FORNECIMENTO E INSTALAÇÃO. AF_03/2023</t>
  </si>
  <si>
    <t>7.3.30</t>
  </si>
  <si>
    <t xml:space="preserve"> DEPEARQ266 </t>
  </si>
  <si>
    <t>INSTALAÇÃO DISJUNTOR TRIPOLAR TIPO DIN, CORRENTE NOMINAL DE 25A, CONSIDERANDO REAPROVEITAMENTO - REF: SINAPI (93670)</t>
  </si>
  <si>
    <t>7.3.31</t>
  </si>
  <si>
    <t xml:space="preserve"> DEPEARQ267 </t>
  </si>
  <si>
    <t>INSTALAÇÃO DISJUNTOR TRIPOLAR TIPO DIN, CORRENTE NOMINAL DE 50A, CONSIDERANDO REAPROVEITAMENTO. REF: SINAPI (93673)</t>
  </si>
  <si>
    <t>7.3.32</t>
  </si>
  <si>
    <t xml:space="preserve"> 064334 </t>
  </si>
  <si>
    <t>DISJUNTOR TRIPOLAR 125A CURVA C 10KA SD3 STECK</t>
  </si>
  <si>
    <t>7.3.33</t>
  </si>
  <si>
    <t xml:space="preserve"> DEPEARQ268 </t>
  </si>
  <si>
    <t>INSTALAÇÃO DISJUNTOR BIPOLAR TIPO DIN, CORRENTE NOMINAL DE 10A, CONSIDERANDO REAPROVEITAMENTO. REF: SINAPI (93660)</t>
  </si>
  <si>
    <t>7.3.34</t>
  </si>
  <si>
    <t xml:space="preserve"> 93660 </t>
  </si>
  <si>
    <t>DISJUNTOR BIPOLAR TIPO DIN, CORRENTE NOMINAL DE 10A - FORNECIMENTO E INSTALAÇÃO. AF_10/2020</t>
  </si>
  <si>
    <t>7.3.35</t>
  </si>
  <si>
    <t xml:space="preserve"> DEPEARQ269 </t>
  </si>
  <si>
    <t>INSTALAÇÃO DISJUNTOR BIPOLAR TIPO DIN, CORRENTE NOMINAL DE 16A, CONSIDERANDO REAPROVEITAMENTO - REF: SINAPI (93661)</t>
  </si>
  <si>
    <t>7.3.36</t>
  </si>
  <si>
    <t xml:space="preserve"> DEPEARQ270 </t>
  </si>
  <si>
    <t>INSTALAÇÃO DISJUNTOR BIPOLAR TIPO DIN, CORRENTE NOMINAL DE 20A, CONSIDERANDO REAPROVEITAMENTO. REF: SINAPI (93662)</t>
  </si>
  <si>
    <t>7.3.37</t>
  </si>
  <si>
    <t xml:space="preserve"> 93663 </t>
  </si>
  <si>
    <t>DISJUNTOR BIPOLAR TIPO DIN, CORRENTE NOMINAL DE 25A - FORNECIMENTO E INSTALAÇÃO. AF_10/2020</t>
  </si>
  <si>
    <t>7.3.38</t>
  </si>
  <si>
    <t xml:space="preserve"> 93664 </t>
  </si>
  <si>
    <t>DISJUNTOR BIPOLAR TIPO DIN, CORRENTE NOMINAL DE 32A - FORNECIMENTO E INSTALAÇÃO. AF_10/2020</t>
  </si>
  <si>
    <t>7.3.39</t>
  </si>
  <si>
    <t xml:space="preserve"> DEPEARQ271 </t>
  </si>
  <si>
    <t>INSTALAÇÃO DISJUNTOR MONOPOLAR TIPO DIN, CORRENTE NOMINAL DE 16A, CONSIDERANDO REAPROVEITAMENTO. REF: SINAPI (93654)</t>
  </si>
  <si>
    <t>7.3.40</t>
  </si>
  <si>
    <t xml:space="preserve"> DEPEARQ272 </t>
  </si>
  <si>
    <t>DISJUNTOR MONOPOLAR TIPO DIN, CORRENTE NOMINAL DE 20A, CONSIDERANDO REAPROVEITAMENTO. REF: SINAPI (93655) - FORNECIMENTO E INSTALAÇÃO. AF_10/2020</t>
  </si>
  <si>
    <t>7.3.41</t>
  </si>
  <si>
    <t xml:space="preserve"> 93665 </t>
  </si>
  <si>
    <t>DISJUNTOR BIPOLAR TIPO DIN, CORRENTE NOMINAL DE 40A - FORNECIMENTO E INSTALAÇÃO. AF_10/2020</t>
  </si>
  <si>
    <t>7.3.42</t>
  </si>
  <si>
    <t>7.3.43</t>
  </si>
  <si>
    <t xml:space="preserve"> 062021 </t>
  </si>
  <si>
    <t>CAIXA PISO QUADRADA C/ 3TOMADA ELETRICA CR4 ALUM/LAT DUTOTEC</t>
  </si>
  <si>
    <t>7.3.44</t>
  </si>
  <si>
    <t>7.3.45</t>
  </si>
  <si>
    <t xml:space="preserve"> DEPEARQ273 </t>
  </si>
  <si>
    <t>DISPOSITIVO DE PROTEÇÃO CONTRA SURTO CLASSE II, 1 POLO, TENSAO MAXIMA DE 175 V, CORRENTE MAXIMA DE *45* KA (TIPO AC)- FORNECIMENTO E INSTALAÇÃO.  REF: SINAPI (93656)</t>
  </si>
  <si>
    <t>7.3.46</t>
  </si>
  <si>
    <t>7.3.47</t>
  </si>
  <si>
    <t xml:space="preserve"> DEPEARQ274 </t>
  </si>
  <si>
    <t>ELETROCALHA PERFURADA TIPO "U" 100x100mm, FIXAÇÃO E ACESSÓRIOS. REF: (CPOS 38.22.130) SINAPI (91170)</t>
  </si>
  <si>
    <t>7.3.48</t>
  </si>
  <si>
    <t xml:space="preserve"> 104785 </t>
  </si>
  <si>
    <t>FIXAÇÃO DE ELETRODUTOS, DIÂMETROS MENORES OU IGUAIS A 40 MM, COM ABRAÇADEIRA METÁLICA RÍGIDA TIPO D COM PARAFUSO DE FIXAÇÃO 1 1/4", FIXADA DIRETAMENTE NA LAJE OU PAREDE. AF_09/2023</t>
  </si>
  <si>
    <t>7.3.49</t>
  </si>
  <si>
    <t>7.3.50</t>
  </si>
  <si>
    <t>7.3.51</t>
  </si>
  <si>
    <t>7.3.52</t>
  </si>
  <si>
    <t>7.3.53</t>
  </si>
  <si>
    <t xml:space="preserve"> 063075 </t>
  </si>
  <si>
    <t>FITA ISOLANTE SCOTCH 3M ROLO 5m PRETO</t>
  </si>
  <si>
    <t>7.3.54</t>
  </si>
  <si>
    <t xml:space="preserve"> DEPEARQ259 </t>
  </si>
  <si>
    <t>FITA ISOLANTE DE BORRACHA AUTOFUSAO, USO ATE 69 KV (ALTA TENSAO) - FORNECIMENTO E INSTALAÇÃO</t>
  </si>
  <si>
    <t>7.3.55</t>
  </si>
  <si>
    <t xml:space="preserve"> 065460 </t>
  </si>
  <si>
    <t>DISJUNTOR MDW DIN TRIPOLAR CURVA C 70A WEG</t>
  </si>
  <si>
    <t>7.3.56</t>
  </si>
  <si>
    <t xml:space="preserve"> 068444 </t>
  </si>
  <si>
    <t>CAIXA DE PASSAGEM PISO COM TAMPA APARAFUSADA 150x150x100mm</t>
  </si>
  <si>
    <t>7.3.57</t>
  </si>
  <si>
    <t xml:space="preserve"> DEPEARQ275 </t>
  </si>
  <si>
    <t>INSTALAÇÃO DISJUNTOR MDW DIN TRIPOLAR CURVA C 70A, CONSIDERANDO REAPROVEITAMENTO - SBC (065460)</t>
  </si>
  <si>
    <t>7.3.58</t>
  </si>
  <si>
    <t xml:space="preserve"> DEPEARQ276 </t>
  </si>
  <si>
    <t>INSTALAÇÃO DISJUNTOR TRIPOLAR 80A CURVA C, CONSIDERANDO REAPROVEITAMENTO. REF: SBC (064410)</t>
  </si>
  <si>
    <t>7.3.59</t>
  </si>
  <si>
    <t xml:space="preserve"> DEPEARQ277 </t>
  </si>
  <si>
    <t>INSTALAÇÃO DISJUNTOR DIN TRIPOLAR 100A CURVA C, CONSIDERANDO REAPROVEITAMENTO. REF: SBC (064035)</t>
  </si>
  <si>
    <t>7.3.60</t>
  </si>
  <si>
    <t xml:space="preserve"> DEPEARQ278 </t>
  </si>
  <si>
    <t>DISJUNTOR TERMOMAGNÉTICO TRIPOLAR , CORRENTE NOMINAL DE 350A - FORNECIMENTO E INSTALAÇÃO. REF:SINAPI (101898)</t>
  </si>
  <si>
    <t>7.3.61</t>
  </si>
  <si>
    <t xml:space="preserve"> 91875 </t>
  </si>
  <si>
    <t>LUVA PARA ELETRODUTO, PVC, ROSCÁVEL, DN 25 MM (3/4"), PARA CIRCUITOS TERMINAIS, INSTALADA EM FORRO - FORNECIMENTO E INSTALAÇÃO. AF_03/2023</t>
  </si>
  <si>
    <t>7.3.62</t>
  </si>
  <si>
    <t xml:space="preserve"> 91890 </t>
  </si>
  <si>
    <t>CURVA 90 GRAUS PARA ELETRODUTO, PVC, ROSCÁVEL, DN 25 MM (3/4"), PARA CIRCUITOS TERMINAIS, INSTALADA EM FORRO - FORNECIMENTO E INSTALAÇÃO. AF_03/2023</t>
  </si>
  <si>
    <t>7.3.63</t>
  </si>
  <si>
    <t xml:space="preserve"> 91876 </t>
  </si>
  <si>
    <t>LUVA PARA ELETRODUTO, PVC, ROSCÁVEL, DN 32 MM (1"), PARA CIRCUITOS TERMINAIS, INSTALADA EM FORRO - FORNECIMENTO E INSTALAÇÃO. AF_03/2023</t>
  </si>
  <si>
    <t>7.3.64</t>
  </si>
  <si>
    <t xml:space="preserve"> 91893 </t>
  </si>
  <si>
    <t>CURVA 90 GRAUS PARA ELETRODUTO, PVC, ROSCÁVEL, DN 32 MM (1"), PARA CIRCUITOS TERMINAIS, INSTALADA EM FORRO - FORNECIMENTO E INSTALAÇÃO. AF_03/2023</t>
  </si>
  <si>
    <t>7.3.65</t>
  </si>
  <si>
    <t xml:space="preserve"> DEPEARQ087 </t>
  </si>
  <si>
    <t>ELETRODUTO FLEXIVEL, EM ACO GALVANIZADO, REVESTIDO EXTERNAMENTE COM PVC PRETO, DIAMETRO EXTERNO DE 25 MM (3/4"), TIPO SEALTUBO, PVC, INSTALADO EM PAREDE - FORNECIMENTO E INSTALAÇÃO</t>
  </si>
  <si>
    <t>7.3.66</t>
  </si>
  <si>
    <t xml:space="preserve"> DEPEARQ303 </t>
  </si>
  <si>
    <t>DISJUNTOR TERMOMAGNÉTICO TRIPOLAR (220V/127 V) CAIXA MOLDADA, CORRENTE NOMINAL DE 175A - FORNECIMENTO E INSTALAÇÃO.  REF: SINAPI (101896)</t>
  </si>
  <si>
    <t>7.3.67</t>
  </si>
  <si>
    <t>7.3.68</t>
  </si>
  <si>
    <t>7.3.69</t>
  </si>
  <si>
    <t xml:space="preserve"> 078206 </t>
  </si>
  <si>
    <t>CABO DE COBRE NU MEIO DURO 7 FIOS 35mm2</t>
  </si>
  <si>
    <t>7.3.70</t>
  </si>
  <si>
    <t xml:space="preserve"> 078204 </t>
  </si>
  <si>
    <t>CABO DE COBRE NU MEIO DURO 7 FIOS 16mm2</t>
  </si>
  <si>
    <t>7.3.71</t>
  </si>
  <si>
    <t xml:space="preserve"> 078042 </t>
  </si>
  <si>
    <t>CONECTOR PARAFUSO FENDIDO SPLIT BOLD 1"" CABO 16mm2</t>
  </si>
  <si>
    <t>7.3.72</t>
  </si>
  <si>
    <t xml:space="preserve"> 077169 </t>
  </si>
  <si>
    <t>CAIXA DE EQUIPOTENCIALIZACAO EM AcO 200x200x90mm TEL-901</t>
  </si>
  <si>
    <t>7.3.73</t>
  </si>
  <si>
    <t>7.3.74</t>
  </si>
  <si>
    <t>7.4</t>
  </si>
  <si>
    <t>CABEAMENTO ESTRUTURADO (VOZ E DADOS)</t>
  </si>
  <si>
    <t>7.4.1</t>
  </si>
  <si>
    <t>7.4.2</t>
  </si>
  <si>
    <t>7.4.3</t>
  </si>
  <si>
    <t>7.4.4</t>
  </si>
  <si>
    <t>7.4.5</t>
  </si>
  <si>
    <t>7.4.6</t>
  </si>
  <si>
    <t>7.4.7</t>
  </si>
  <si>
    <t xml:space="preserve"> DEPEARQ220 </t>
  </si>
  <si>
    <t>ELETROCALHA PERFURADA TIPO ""U"" DIM. ATÉ 50X50 - COM TAMPA, FIXAÇÃO E ACESSÓRIOS - REF.: CPOS (38.21.920) - SBC (063542) - SINAPI (91170)</t>
  </si>
  <si>
    <t>7.4.8</t>
  </si>
  <si>
    <t xml:space="preserve"> DEPEARQ218 </t>
  </si>
  <si>
    <t>ELETROCALHA PERFURADA TIPO ""U"" DIM. ATÉ 100X50 - COM TAMPA, FIXAÇÃO E ACESSÓRIOS - REF.: CPOS (38.21.920) - SBC (063150) - SINAPI (91170)</t>
  </si>
  <si>
    <t>7.4.9</t>
  </si>
  <si>
    <t xml:space="preserve"> DEPEARQ219 </t>
  </si>
  <si>
    <t>ELETROCALHA PERFURADA TIPO ""U"" DIM. ATÉ 150X100 - COM TAMPA, FIXAÇÃO E ACESSÓRIOS - REF.: CPOS (38.21.920) - SBC (063150) - SINAPI (91170)</t>
  </si>
  <si>
    <t>7.4.10</t>
  </si>
  <si>
    <t xml:space="preserve"> 061359 </t>
  </si>
  <si>
    <t>CONECTOR FEMEA PARA RJ45</t>
  </si>
  <si>
    <t>7.4.11</t>
  </si>
  <si>
    <t xml:space="preserve"> DEPEARQ109 </t>
  </si>
  <si>
    <t>TOMADA DE REDE C/ 02 MÓDULOS RJ45 (CAIXA EM PVC 4''X2'' + SUPORTE + ESPELHO) - FORNECIMENTO E INSTALAÇÃO. REF: SINAPI (98307)</t>
  </si>
  <si>
    <t>7.4.12</t>
  </si>
  <si>
    <t xml:space="preserve"> DEPEARQ116 </t>
  </si>
  <si>
    <t>TOMADA DE REDE C/ 01 MÓDULOS RJ45 (CAIXA EM PVC 4''X2'' + SUPORTE + ESPELHO) - FORNECIMENTO E INSTALAÇÃO. REF: SINAPI (98307)</t>
  </si>
  <si>
    <t>7.4.13</t>
  </si>
  <si>
    <t xml:space="preserve"> DEPEARQ194 </t>
  </si>
  <si>
    <t>TOMADA DE REDE C/ 01 MÓDULOS RJ45 + SUPORTE + ESPELHO (SEM CAIXA EM PVC 4</t>
  </si>
  <si>
    <t>7.4.14</t>
  </si>
  <si>
    <t xml:space="preserve"> 059442 </t>
  </si>
  <si>
    <t>PATCH CORDS RJ45 CAT 5 4 PARES 1,5M</t>
  </si>
  <si>
    <t>7.4.15</t>
  </si>
  <si>
    <t>7.4.16</t>
  </si>
  <si>
    <t xml:space="preserve"> 95787 </t>
  </si>
  <si>
    <t>CONDULETE DE ALUMÍNIO, TIPO LR, PARA ELETRODUTO DE AÇO GALVANIZADO DN 20 MM (3/4</t>
  </si>
  <si>
    <t>7.4.17</t>
  </si>
  <si>
    <t xml:space="preserve"> 98302 </t>
  </si>
  <si>
    <t>PATCH PANEL 24 PORTAS, CATEGORIA 6 - FORNECIMENTO E INSTALAÇÃO. AF_11/2019</t>
  </si>
  <si>
    <t>7.4.18</t>
  </si>
  <si>
    <t xml:space="preserve"> DEPEARQ108 </t>
  </si>
  <si>
    <t>CABO UTP CAT. 6 - FORNECIMENTO E INSTALAÇÃO REF: SBC 059436</t>
  </si>
  <si>
    <t>7.4.19</t>
  </si>
  <si>
    <t xml:space="preserve"> 98305 </t>
  </si>
  <si>
    <t>RACK FECHADO PARA SERVIDOR - FORNECIMENTO E INSTALAÇÃO. AF_11/2019</t>
  </si>
  <si>
    <t>7.4.20</t>
  </si>
  <si>
    <t xml:space="preserve"> DEPEARQ206 </t>
  </si>
  <si>
    <t>CERTIFICAÇÃO AVULSA DOS PONTOS COM EMISSÃO DE RELATÓRIO DO EQUIPAMENTO DE TESTE. REF: IOPES (160870) 05/2023</t>
  </si>
  <si>
    <t>UND</t>
  </si>
  <si>
    <t>7.4.21</t>
  </si>
  <si>
    <t xml:space="preserve"> 91857 </t>
  </si>
  <si>
    <t>ELETRODUTO FLEXÍVEL CORRUGADO REFORÇADO, PVC, DN 32 MM (1"), PARA CIRCUITOS TERMINAIS, INSTALADO EM PAREDE - FORNECIMENTO E INSTALAÇÃO. AF_03/2023</t>
  </si>
  <si>
    <t>7.4.22</t>
  </si>
  <si>
    <t xml:space="preserve"> 91837 </t>
  </si>
  <si>
    <t>ELETRODUTO FLEXÍVEL CORRUGADO REFORÇADO, PVC, DN 32 MM (1"), PARA CIRCUITOS TERMINAIS, INSTALADO EM FORRO - FORNECIMENTO E INSTALAÇÃO. AF_03/2023</t>
  </si>
  <si>
    <t>7.4.23</t>
  </si>
  <si>
    <t xml:space="preserve"> 91853 </t>
  </si>
  <si>
    <t>ELETRODUTO FLEXÍVEL CORRUGADO REFORÇADO, PVC, DN 20 MM (1/2"), PARA CIRCUITOS TERMINAIS, INSTALADO EM PAREDE - FORNECIMENTO E INSTALAÇÃO. AF_03/2023</t>
  </si>
  <si>
    <t>7.4.24</t>
  </si>
  <si>
    <t xml:space="preserve"> 91835 </t>
  </si>
  <si>
    <t>ELETRODUTO FLEXÍVEL CORRUGADO REFORÇADO, PVC, DN 25 MM (3/4"), PARA CIRCUITOS TERMINAIS, INSTALADO EM FORRO - FORNECIMENTO E INSTALAÇÃO. AF_03/2023</t>
  </si>
  <si>
    <t>7.4.25</t>
  </si>
  <si>
    <t>7.4.26</t>
  </si>
  <si>
    <t>7.4.27</t>
  </si>
  <si>
    <t>7.4.28</t>
  </si>
  <si>
    <t>7.4.29</t>
  </si>
  <si>
    <t>7.4.30</t>
  </si>
  <si>
    <t>7.4.31</t>
  </si>
  <si>
    <t>7.4.32</t>
  </si>
  <si>
    <t xml:space="preserve"> 95817 </t>
  </si>
  <si>
    <t>CONDULETE DE PVC, TIPO X, PARA ELETRODUTO DE PVC SOLDÁVEL DN 25 MM (3/4), APARENTE - FORNECIMENTO E INSTALAÇÃO. AF_10/2022</t>
  </si>
  <si>
    <t>7.4.33</t>
  </si>
  <si>
    <t>7.4.34</t>
  </si>
  <si>
    <t>7.4.35</t>
  </si>
  <si>
    <t>7.4.36</t>
  </si>
  <si>
    <t>7.4.37</t>
  </si>
  <si>
    <t xml:space="preserve"> DEPEARQ284 </t>
  </si>
  <si>
    <t>CAIXA PISO QUADRADA C/ 3 TOMADA 2P+T ELETRICA + 2 TOMADA RJ-45 ALUM/LAT DUTOTEC - FORNECIMENTO E INSTALAÇÃO. REF.: SBC (062021)</t>
  </si>
  <si>
    <t>7.4.38</t>
  </si>
  <si>
    <t xml:space="preserve"> DEPEARQ285 </t>
  </si>
  <si>
    <t>CAIXA E PLACA PISO 4X4 COM UNHA 1 TOMADA 2P+T + 1 TOMADA RJ-45, ALUMÍNIO/LATÃO STAMPLAC- FORNECIMENTO E INSTALAÇÃO. REF.: SBC (067225)</t>
  </si>
  <si>
    <t>7.4.39</t>
  </si>
  <si>
    <t xml:space="preserve"> 97886 </t>
  </si>
  <si>
    <t>CAIXA ENTERRADA ELÉTRICA RETANGULAR, EM ALVENARIA COM TIJOLOS CERÂMICOS MACIÇOS, FUNDO COM BRITA, DIMENSÕES INTERNAS: 0,3X0,3X0,3 M. AF_12/2020</t>
  </si>
  <si>
    <t>7.4.40</t>
  </si>
  <si>
    <t xml:space="preserve"> DEPEARQ297 </t>
  </si>
  <si>
    <t>GUIA DE CABOS FECHADO 1U - FORNECIMENTO E INSTALAÇÃO. REF: 059448</t>
  </si>
  <si>
    <t>7.4.41</t>
  </si>
  <si>
    <t xml:space="preserve"> DEPEARQ298 </t>
  </si>
  <si>
    <t>UNIDADE DE VENTILAÇÃO TETO (KIT 4 VENTILADORES), INCLUSIVE FIXAÇÃO EM RACK. REF: IOPES (160836)</t>
  </si>
  <si>
    <t>und</t>
  </si>
  <si>
    <t>7.4.42</t>
  </si>
  <si>
    <t xml:space="preserve"> DEPEARQ299 </t>
  </si>
  <si>
    <t>BANDEJA ESTENDIDA 2U - FORNECIMENTO E INSTALAÇÃO. REF: CPOS(69.20.200)</t>
  </si>
  <si>
    <t>7.4.43</t>
  </si>
  <si>
    <t xml:space="preserve"> DEPEARQ332 </t>
  </si>
  <si>
    <t>PLACA DE FECHAMENTO - CEGA 1 U - FORNECIMENTO E INSTALAÇÃO. REF: SETOP (ED-48378)</t>
  </si>
  <si>
    <t>7.4.44</t>
  </si>
  <si>
    <t xml:space="preserve"> 022001 </t>
  </si>
  <si>
    <t>CORTE E RECOMPOSICAO DE CAPA DE PAVIMENTO EM ASFALTO</t>
  </si>
  <si>
    <t>7.4.45</t>
  </si>
  <si>
    <t xml:space="preserve"> 102276 </t>
  </si>
  <si>
    <t>ESCAVAÇÃO MECANIZADA DE VALA COM PROF. ATÉ 1,5 M (MÉDIA MONTANTE E JUSANTE/UMA COMPOSIÇÃO POR TRECHO), ESCAVADEIRA (0,8 M3), LARG. MENOR QUE 1,5 M, EM SOLO DE 1A CATEGORIA, EM LOCAIS COM ALTO NÍVEL DE INTERFERÊNCIA. AF_02/2021</t>
  </si>
  <si>
    <t>7.4.46</t>
  </si>
  <si>
    <t xml:space="preserve"> 104737 </t>
  </si>
  <si>
    <t>REATERRO MANUAL DE VALAS, COM PLACA VIBRATÓRIA. AF_08/2023</t>
  </si>
  <si>
    <t>7.4.47</t>
  </si>
  <si>
    <t>7.4.48</t>
  </si>
  <si>
    <t xml:space="preserve"> DEPEARQ374 </t>
  </si>
  <si>
    <t>ENVELOPAMENTO DE ELETRODUTO ENTERRADO, COM CONCRETO - SIURB (090298)</t>
  </si>
  <si>
    <t>7.4.49</t>
  </si>
  <si>
    <t xml:space="preserve"> 93026 </t>
  </si>
  <si>
    <t>CURVA 90 GRAUS PARA ELETRODUTO, PVC, ROSCÁVEL, DN 110 MM (4"), PARA REDE ENTERRADA DE DISTRIBUIÇÃO DE ENERGIA ELÉTRICA - FORNECIMENTO E INSTALAÇÃO. AF_12/2021</t>
  </si>
  <si>
    <t>7.4.50</t>
  </si>
  <si>
    <t xml:space="preserve"> 93017 </t>
  </si>
  <si>
    <t>LUVA PARA ELETRODUTO, PVC, ROSCÁVEL, DN 110 MM (4"), PARA REDE ENTERRADA DE DISTRIBUIÇÃO DE ENERGIA ELÉTRICA - FORNECIMENTO E INSTALAÇÃO. AF_12/2021</t>
  </si>
  <si>
    <t>7.4.51</t>
  </si>
  <si>
    <t xml:space="preserve"> 101795 </t>
  </si>
  <si>
    <t>CAIXA ENTERRADA PARA INSTALAÇÕES TELEFÔNICAS TIPO R1, EM ALVENARIA COM BLOCOS DE CONCRETO, DIMENSÕES INTERNAS: 0,35X0,60X0,60 M, EXCLUINDO TAMPÃO. AF_12/2020</t>
  </si>
  <si>
    <t>7.4.52</t>
  </si>
  <si>
    <t xml:space="preserve"> 061171 </t>
  </si>
  <si>
    <t>ELETRODUTO GALVANIZADO NBR 5597 4"" COM CONEXOES</t>
  </si>
  <si>
    <t>7.4.53</t>
  </si>
  <si>
    <t>7.4.54</t>
  </si>
  <si>
    <t xml:space="preserve"> 94342 </t>
  </si>
  <si>
    <t>ATERRO MANUAL DE VALAS COM AREIA PARA ATERRO. AF_08/2023</t>
  </si>
  <si>
    <t>7.4.55</t>
  </si>
  <si>
    <t xml:space="preserve"> 061432 </t>
  </si>
  <si>
    <t>CAIXA PASSAGEM CHAPA DE ACO COM TAMPA 202 x 202 x 102</t>
  </si>
  <si>
    <t>7.4.56</t>
  </si>
  <si>
    <t xml:space="preserve"> 059458 </t>
  </si>
  <si>
    <t>REGUA 19"" COM 12 TOMADAS 2P+T</t>
  </si>
  <si>
    <t>7.5</t>
  </si>
  <si>
    <t>SONORIZAÇÃO</t>
  </si>
  <si>
    <t>7.5.1</t>
  </si>
  <si>
    <t>7.5.2</t>
  </si>
  <si>
    <t>7.5.3</t>
  </si>
  <si>
    <t>7.5.4</t>
  </si>
  <si>
    <t>7.5.5</t>
  </si>
  <si>
    <t xml:space="preserve"> 95803 </t>
  </si>
  <si>
    <t>CONDULETE DE ALUMÍNIO, TIPO X, PARA ELETRODUTO DE AÇO GALVANIZADO DN 32 MM (1 1/4''), APARENTE - FORNECIMENTO E INSTALAÇÃO. AF_10/2022</t>
  </si>
  <si>
    <t>7.5.6</t>
  </si>
  <si>
    <t>7.5.7</t>
  </si>
  <si>
    <t>7.5.8</t>
  </si>
  <si>
    <t xml:space="preserve"> 91943 </t>
  </si>
  <si>
    <t>CAIXA RETANGULAR 4" X 4" MÉDIA (1,30 M DO PISO), PVC, INSTALADA EM PAREDE - FORNECIMENTO E INSTALAÇÃO. AF_03/2023</t>
  </si>
  <si>
    <t>7.5.9</t>
  </si>
  <si>
    <t xml:space="preserve"> 91942 </t>
  </si>
  <si>
    <t>CAIXA RETANGULAR 4" X 4" ALTA (2,00 M DO PISO), PVC, INSTALADA EM PAREDE - FORNECIMENTO E INSTALAÇÃO. AF_03/2023</t>
  </si>
  <si>
    <t>7.5.10</t>
  </si>
  <si>
    <t xml:space="preserve"> DEPEARQ213 </t>
  </si>
  <si>
    <t>CAIXA DE PASSAGEM DE EMBUTIR EM PVC 20x20CM COM TAMPA - SBC (068159)</t>
  </si>
  <si>
    <t>7.5.11</t>
  </si>
  <si>
    <t>7.5.12</t>
  </si>
  <si>
    <t>7.5.13</t>
  </si>
  <si>
    <t xml:space="preserve"> 91860 </t>
  </si>
  <si>
    <t>ELETRODUTO FLEXÍVEL CORRUGADO, PEAD, DN 40 MM (1 1/4"), PARA CIRCUITOS TERMINAIS, INSTALADO EM PAREDE - FORNECIMENTO E INSTALAÇÃO. AF_03/2023</t>
  </si>
  <si>
    <t>7.5.14</t>
  </si>
  <si>
    <t xml:space="preserve"> 97667 </t>
  </si>
  <si>
    <t>ELETRODUTO FLEXÍVEL CORRUGADO, PEAD, DN 50 (1 1/2"), PARA REDE ENTERRADA DE DISTRIBUIÇÃO DE ENERGIA ELÉTRICA - FORNECIMENTO E INSTALAÇÃO. AF_12/2021</t>
  </si>
  <si>
    <t>7.5.15</t>
  </si>
  <si>
    <t>7.5.16</t>
  </si>
  <si>
    <t xml:space="preserve"> 91873 </t>
  </si>
  <si>
    <t>ELETRODUTO RÍGIDO ROSCÁVEL, PVC, DN 40 MM (1 1/4"), PARA CIRCUITOS TERMINAIS, INSTALADO EM PAREDE - FORNECIMENTO E INSTALAÇÃO. AF_03/2023</t>
  </si>
  <si>
    <t>7.5.17</t>
  </si>
  <si>
    <t>7.5.18</t>
  </si>
  <si>
    <t>7.5.19</t>
  </si>
  <si>
    <t xml:space="preserve"> 079612 </t>
  </si>
  <si>
    <t>CABO HDMI X HDMI VERSAO 1.4 BLINDADO - 20,0 M</t>
  </si>
  <si>
    <t>7.5.20</t>
  </si>
  <si>
    <t xml:space="preserve"> DEPEARQ225 </t>
  </si>
  <si>
    <t>CABO HDMI (30 METROS)- FORNECIMENTO E INSTALAÇÃO. REF: SBC (079612)</t>
  </si>
  <si>
    <t>7.5.21</t>
  </si>
  <si>
    <t xml:space="preserve"> DEPEARQ226 </t>
  </si>
  <si>
    <t>CABO HDMI (15 METROS)- FORNECIMENTO E INSTALAÇÃO. REF: SBC (079612)</t>
  </si>
  <si>
    <t>7.5.22</t>
  </si>
  <si>
    <t xml:space="preserve"> DEPEARQ227 </t>
  </si>
  <si>
    <t>CABO HDMI (10 METROS)- FORNECIMENTO E INSTALAÇÃO. REF: SBC (079612)</t>
  </si>
  <si>
    <t>7.5.23</t>
  </si>
  <si>
    <t xml:space="preserve"> DEPEARQ258 </t>
  </si>
  <si>
    <t>FORNECIMENTO E INSTALAÇÃO CABO DE SONORIZAÇÃO 2X2,5MM². REF: SBC (068061)</t>
  </si>
  <si>
    <t>7.5.24</t>
  </si>
  <si>
    <t>7.5.25</t>
  </si>
  <si>
    <t xml:space="preserve"> DEPEARQ281 </t>
  </si>
  <si>
    <t>CAIXA E PLACA PISO 4X4 COM UNHA 1 TOMADA 2P+T ALUMÍNIO/LATÃO STAMPLAC- FORNECIMENTO E INSTALAÇÃO. REF.: SBC (067225)</t>
  </si>
  <si>
    <t>7.5.26</t>
  </si>
  <si>
    <t xml:space="preserve"> DEPEARQ283 </t>
  </si>
  <si>
    <t>CAIXA E PLACA PISO 4X4 COM UNHA 1 TOMADA FÊMEA XLR ALUMÍNIO/LATÃO STAMPLAC- FORNECIMENTO E INSTALAÇÃO. REF.: SBC (067225)</t>
  </si>
  <si>
    <t>7.5.27</t>
  </si>
  <si>
    <t xml:space="preserve"> DEPEARQ288 </t>
  </si>
  <si>
    <t>CAIXA DE PASSAGEM DE EMBUTIR EM PVC 25x25CM COM TAMPA - SBC (068159)</t>
  </si>
  <si>
    <t>7.5.28</t>
  </si>
  <si>
    <t xml:space="preserve"> DEPEARQ289 </t>
  </si>
  <si>
    <t>CAIXA DE PASSAGEM DE EMBUTIR EM PVC 30x30CM COM TAMPA - SBC (068159)</t>
  </si>
  <si>
    <t>7.5.29</t>
  </si>
  <si>
    <t xml:space="preserve"> DEPEARQ290 </t>
  </si>
  <si>
    <t>PLUGUE XLR FÊMEA - FORNECIMENTO E INSTALAÇÃO. REF.: SBC (061359)</t>
  </si>
  <si>
    <t>7.5.30</t>
  </si>
  <si>
    <t xml:space="preserve"> DEPEARQ291 </t>
  </si>
  <si>
    <t>PLUGUE XLR MACHO - FORNECIMENTO E INSTALAÇÃO. REF.: SBC (061359)</t>
  </si>
  <si>
    <t>7.5.31</t>
  </si>
  <si>
    <t xml:space="preserve"> DEPEARQ292 </t>
  </si>
  <si>
    <t>HDMI SPLITER 1X8 - FORNECIMENTO E INSTALAÇÃO. REF.: SBC (061359)</t>
  </si>
  <si>
    <t>7.5.32</t>
  </si>
  <si>
    <t xml:space="preserve"> DEPEARQ293 </t>
  </si>
  <si>
    <t>MEDUSA 20 VIAS MULTICABOS (40 METROS) - FORNECIEMENTO E INSTALAÇÃO. REF: SINAPI (101567)</t>
  </si>
  <si>
    <t>7.6</t>
  </si>
  <si>
    <t>ILUMINAÇÃO</t>
  </si>
  <si>
    <t>7.6.1</t>
  </si>
  <si>
    <t xml:space="preserve"> DEPEARQ155 </t>
  </si>
  <si>
    <t>LUMINÁRIA (120 X 20CM) SOBREPOR, COM 2 LÂMPADAS LEDS TUBULARES DE 1850 LM, LUZ NA COR BRANCA - FORNECIMENTO E INSTALAÇÃO. REF: SINAPI (97585)</t>
  </si>
  <si>
    <t>7.6.2</t>
  </si>
  <si>
    <t xml:space="preserve"> DEPEARQ156 </t>
  </si>
  <si>
    <t>LUMINÁRIA (60 x 20 CM), DE EMBUTIR, COM 2 LÂMPADAS LEDS TUBULARES 900LM, LUZ NA COR BRANCA - FORNECIMENTO E INSTALAÇÃO REF: SINAPI 97587</t>
  </si>
  <si>
    <t>7.6.3</t>
  </si>
  <si>
    <t xml:space="preserve"> DEPEARQ246 </t>
  </si>
  <si>
    <t>INSTALAÇÃO LUMINÁRIA (60 x 20 CM), DE EMBUTIR, CONSIDERANDO O REAPROVEITAMENTO DO MATERIAL, COM 2 LÂMPADAS LEDS TUBULARES 900LM, LUZ NA COR BRANCA. REF: SINAPI 97587</t>
  </si>
  <si>
    <t>7.6.4</t>
  </si>
  <si>
    <t xml:space="preserve"> DEPEARQ157 </t>
  </si>
  <si>
    <t>LUMINÁRIA (120 x 20 CM), DE EMBUTIR, COM 2 LÂMPADAS LEDS TUBULARES 1850LM, LUZ NA COR BRANCA - FORNECIMENTO E INSTALAÇÃO REF: SINAPI (97587)</t>
  </si>
  <si>
    <t>7.6.5</t>
  </si>
  <si>
    <t xml:space="preserve"> DEPEARQ162 </t>
  </si>
  <si>
    <t>LUMINÁRIA TIPO PLAFON CIRCULAR, DE SOBREPOR, COM LAMPADA LED BULBO DE 25 W - FORNECIMENTO E INSTALAÇÃO. REF: SINAPI (103782)</t>
  </si>
  <si>
    <t>7.6.6</t>
  </si>
  <si>
    <t xml:space="preserve"> DEPEARQ247 </t>
  </si>
  <si>
    <t>INSTALAÇÃO LUMINÁRIA (120 x 20 CM), DE EMBUTIR, CONSIDERANDO O REAPROVEITAMENTO DO MATERIAL, COM 2 LÂMPADAS LEDS TUBULARES 900LM, LUZ NA COR BRANCA. REF: SINAPI 97587</t>
  </si>
  <si>
    <t>7.6.7</t>
  </si>
  <si>
    <t xml:space="preserve"> DEPEARQ173 </t>
  </si>
  <si>
    <t>LUMINARIA PENDENTE RETANGULAR LED. REF: 060812</t>
  </si>
  <si>
    <t>7.6.8</t>
  </si>
  <si>
    <t xml:space="preserve"> DEPEARQ174 </t>
  </si>
  <si>
    <t>LUMINARIA PENDENTE OFFICE RETANGULAR 65X12 T8 LED. REF: 060812</t>
  </si>
  <si>
    <t>7.6.9</t>
  </si>
  <si>
    <t xml:space="preserve"> DEPEARQ175 </t>
  </si>
  <si>
    <t>LÂMPADA TUBULAR LED, T8, 18W, 1850 LM, COR QUENTE - FORNECIMENTO E INTALAÇÃO. REF: ORSE (12801)</t>
  </si>
  <si>
    <t>7.6.10</t>
  </si>
  <si>
    <t xml:space="preserve"> DEPEARQ176 </t>
  </si>
  <si>
    <t>LUSTRE CANDELABRO PENDENTE CONTEMPORÂNEO 2 ANÉIS DECOLATIVO, LUZ COR QUENTE- FORNECIMENTO E INSTALAÇÃO. REF: 060812</t>
  </si>
  <si>
    <t>7.6.11</t>
  </si>
  <si>
    <t xml:space="preserve"> DEPEARQ177 </t>
  </si>
  <si>
    <t>LUMINÁRIA DE CHÃO BLINDADA PARA PAR 20, 515 LM, LED, COR QUENTE, LÂMPADA INCLUSA. REF: ORSE (10747)</t>
  </si>
  <si>
    <t>7.6.12</t>
  </si>
  <si>
    <t xml:space="preserve"> DEPEARQ178 </t>
  </si>
  <si>
    <t>LUMINARIA PENDENTE ARTICULADA NA COR PRETA 1 M PARA 6 SPOT GU10 - COR QUENTE LED. REF: 060812</t>
  </si>
  <si>
    <t>7.6.13</t>
  </si>
  <si>
    <t xml:space="preserve"> DEPEARQ179 </t>
  </si>
  <si>
    <t>SPOT DE EMBUTIR PARA PAR 20, 515 LM, COR QUENTE. REF: SBC (060080)</t>
  </si>
  <si>
    <t>7.6.14</t>
  </si>
  <si>
    <t xml:space="preserve"> DEPEARQ180 </t>
  </si>
  <si>
    <t>LUMINÁRIA DE EMBUTIR PARA 4 LÂMPADAS TUBULARES LED, 900 LM, CADA, LUZ NA COR BRANCA - FORNECIMENTO E INSTALAÇÃO REF: SBC (060188)</t>
  </si>
  <si>
    <t>7.6.15</t>
  </si>
  <si>
    <t xml:space="preserve"> DEPEARQ181 </t>
  </si>
  <si>
    <t>LUMINÁRIA DE EMBUTIR 22X22 CM, 18W, 1530 LM, TIPO PLSFON LED, LUZ NA COR BRANCA. REF: SBC (060121)</t>
  </si>
  <si>
    <t>7.6.16</t>
  </si>
  <si>
    <t xml:space="preserve"> DEPEARQ183 </t>
  </si>
  <si>
    <t>LUMINÁRIA DO TIPO PAINEL MODULAR DE EMBUTIR COM MEDIDAS APROXIMADAS DE 30X120 CM, DE 3600 A 5000 LUMENS E COR BRANCA(6500K).  REF: SBC (06215)</t>
  </si>
  <si>
    <t>7.6.17</t>
  </si>
  <si>
    <t xml:space="preserve"> DEPEARQ312 </t>
  </si>
  <si>
    <t>LUMINARIA EMBUTIDA BLINDADA PARA DICRÓICA LED 250 LM, LUZ QUENTE  - FORNECIMENTO E INSTALAÇÃO. REF: ORSE (619)</t>
  </si>
  <si>
    <t>INSTALAÇÕES DE COMBATE A INCÊNDIO E PÂNICO</t>
  </si>
  <si>
    <t>8.1</t>
  </si>
  <si>
    <t xml:space="preserve"> 96765 </t>
  </si>
  <si>
    <t>ABRIGO PARA HIDRANTE, 90X60X17CM, COM REGISTRO GLOBO ANGULAR 45 GRAUS 2 1/2", ADAPTADOR STORZ 2 1/2", MANGUEIRA DE INCÊNDIO 20M, REDUÇÃO 2 1/2" X 1 1/2" E ESGUICHO EM LATÃO 1 1/2" - FORNECIMENTO E INSTALAÇÃO. AF_10/2020</t>
  </si>
  <si>
    <t>8.2</t>
  </si>
  <si>
    <t xml:space="preserve"> DEPEARQ322 </t>
  </si>
  <si>
    <t>ACIONADOR MANUAL DE BOMBA DE INCÊNDIO - FORNECIMENTO E INTALAÇÃO. REF: AGESUL (1201002083)</t>
  </si>
  <si>
    <t>8.3</t>
  </si>
  <si>
    <t xml:space="preserve"> 97599 </t>
  </si>
  <si>
    <t>LUMINÁRIA DE EMERGÊNCIA, COM 30 LÂMPADAS LED DE 2 W, SEM REATOR - FORNECIMENTO E INSTALAÇÃO. AF_02/2020</t>
  </si>
  <si>
    <t>8.4</t>
  </si>
  <si>
    <t xml:space="preserve"> 92367 </t>
  </si>
  <si>
    <t>TUBO DE AÇO GALVANIZADO COM COSTURA, CLASSE MÉDIA, DN 65 (2 1/2"), CONEXÃO ROSQUEADA, INSTALADO EM REDE DE ALIMENTAÇÃO PARA HIDRANTE - FORNECIMENTO E INSTALAÇÃO. AF_10/2020</t>
  </si>
  <si>
    <t>8.5</t>
  </si>
  <si>
    <t xml:space="preserve"> DEPEARQ261 </t>
  </si>
  <si>
    <t>Cabo PVC 750V, 3X1,5 mm² - Fornecimento e Instalação REF: SINAPI (91925)</t>
  </si>
  <si>
    <t>8.6</t>
  </si>
  <si>
    <t xml:space="preserve"> DEPEARQ262 </t>
  </si>
  <si>
    <t>Cabo Blindado para Alarme e Detecção de Incêndio 3x1,5 mm²- Fornecimento e Instalação REF: SINAPI 91925</t>
  </si>
  <si>
    <t>8.7</t>
  </si>
  <si>
    <t xml:space="preserve"> 058003 </t>
  </si>
  <si>
    <t>ACIONADOR MANUAL DE ALARME CONTRA INCENDIO</t>
  </si>
  <si>
    <t>8.8</t>
  </si>
  <si>
    <t xml:space="preserve"> 055530 </t>
  </si>
  <si>
    <t>SIRENE AUDIO VISUAL ALARME DE INCENDIO ILUMAC SAF-C 24VCC</t>
  </si>
  <si>
    <t>8.9</t>
  </si>
  <si>
    <t xml:space="preserve"> 94499 </t>
  </si>
  <si>
    <t>REGISTRO DE GAVETA BRUTO, LATÃO, ROSCÁVEL, 2 1/2" - FORNECIMENTO E INSTALAÇÃO. AF_08/2021</t>
  </si>
  <si>
    <t>8.10</t>
  </si>
  <si>
    <t xml:space="preserve"> 99624 </t>
  </si>
  <si>
    <t>VÁLVULA DE RETENÇÃO HORIZONTAL, DE BRONZE, ROSCÁVEL, 2 1/2" - FORNECIMENTO E INSTALAÇÃO. AF_08/2021</t>
  </si>
  <si>
    <t>8.11</t>
  </si>
  <si>
    <t>8.12</t>
  </si>
  <si>
    <t xml:space="preserve"> DEPEARQ263 </t>
  </si>
  <si>
    <t>PLACA DE SINALIZACAO DE SEGURANCA CONTRA INCENDIO - ALERTA, TRIANGULAR, BASE DE *30* CM, EM PVC *2* MM ANTI-CHAMAS (SIMBOLOS, CORES E PICTOGRAMAS CONFORME NBR 16820) - REF: SBC (055034)</t>
  </si>
  <si>
    <t>8.13</t>
  </si>
  <si>
    <t xml:space="preserve"> DEPEARQ264 </t>
  </si>
  <si>
    <t>PLACA DE SINALIZAÇÃO DE SEGURANÇA CONTRA INCENDIO, FOTOLUMINESCENTE, RETANGULAR, 20X40CM, EM PVC "2MM" ANTI-CHAMAS (SIMBOLOS, CORES E PICTOGRAMAS CONFORME NBR 13434) - REF: SBC (055034)</t>
  </si>
  <si>
    <t>8.14</t>
  </si>
  <si>
    <t xml:space="preserve"> DEPEARQ265 </t>
  </si>
  <si>
    <t>PLACA DE SINALIZACAO DE SEGURANCA CONTRA INCENDIO, FOTOLUMINESCENTE, QUADRADA, *20 X 20* CM, EM PVC *2* MM ANTI-CHAMAS (SIMBOLOS, CORES E PICTOGRAMAS CONFORME NBR 16820)- REF: SBC (055034)</t>
  </si>
  <si>
    <t>8.15</t>
  </si>
  <si>
    <t xml:space="preserve"> 100746 </t>
  </si>
  <si>
    <t>PINTURA COM TINTA ALQUÍDICA DE ACABAMENTO (ESMALTE SINTÉTICO BRILHANTE) APLICADA A ROLO OU PINCEL SOBRE SUPERFÍCIES METÁLICAS (EXCETO PERFIL) EXECUTADO EM OBRA (POR DEMÃO). AF_01/2020</t>
  </si>
  <si>
    <t>8.16</t>
  </si>
  <si>
    <t xml:space="preserve"> 97495 </t>
  </si>
  <si>
    <t>TÊ, EM AÇO, CONEXÃO SOLDADA, DN 65 (2 1/2"), INSTALADO EM REDE DE ALIMENTAÇÃO PARA HIDRANTE - FORNECIMENTO E INSTALAÇÃO. AF_10/2020</t>
  </si>
  <si>
    <t>8.17</t>
  </si>
  <si>
    <t xml:space="preserve"> 97474 </t>
  </si>
  <si>
    <t>LUVA, EM AÇO, CONEXÃO SOLDADA, DN 65 (2 1/2"), INSTALADO EM REDE DE ALIMENTAÇÃO PARA HIDRANTE - FORNECIMENTO E INSTALAÇÃO. AF_10/2020</t>
  </si>
  <si>
    <t>8.18</t>
  </si>
  <si>
    <t xml:space="preserve"> 92390 </t>
  </si>
  <si>
    <t>JOELHO 90 GRAUS, EM FERRO GALVANIZADO, DN 65 (2 1/2"), CONEXÃO ROSQUEADA, INSTALADO EM REDE DE ALIMENTAÇÃO PARA HIDRANTE - FORNECIMENTO E INSTALAÇÃO. AF_10/2020</t>
  </si>
  <si>
    <t>8.19</t>
  </si>
  <si>
    <t xml:space="preserve"> 92377 </t>
  </si>
  <si>
    <t>NIPLE, EM FERRO GALVANIZADO, DN 65 (2 1/2"), CONEXÃO ROSQUEADA, INSTALADO EM REDE DE ALIMENTAÇÃO PARA HIDRANTE - FORNECIMENTO E INSTALAÇÃO. AF_10/2020</t>
  </si>
  <si>
    <t>8.20</t>
  </si>
  <si>
    <t xml:space="preserve"> 067004 </t>
  </si>
  <si>
    <t>ELETRODUTO GALVANIZADO 3/4""</t>
  </si>
  <si>
    <t>8.21</t>
  </si>
  <si>
    <t xml:space="preserve"> 102116 </t>
  </si>
  <si>
    <t>BOMBA CENTRÍFUGA, TRIFÁSICA, 1,5 CV OU 1,48 HP, HM 10 A 24 M, Q 6,1 A 21,9 M3/H - FORNECIMENTO E INSTALAÇÃO. AF_12/2020</t>
  </si>
  <si>
    <t>8.22</t>
  </si>
  <si>
    <t xml:space="preserve"> 101917 </t>
  </si>
  <si>
    <t>MANÔMETRO 0 A 200 PSI (0 A 14 KGF/CM2), D = 50MM - FORNECIMENTO E INSTALAÇÃO. AF_10/2020</t>
  </si>
  <si>
    <t>8.23</t>
  </si>
  <si>
    <t xml:space="preserve"> 055700 </t>
  </si>
  <si>
    <t>PRESSOSTATO ALTA/BAIXA COM REARME MANUAL REF. KP15</t>
  </si>
  <si>
    <t>COBERTURA</t>
  </si>
  <si>
    <t>9.1</t>
  </si>
  <si>
    <t xml:space="preserve"> DEPEARQ343 </t>
  </si>
  <si>
    <t>REMOÇÃO DE TELHAS DE FIBROCIMENTO METÁLICA E CERÂMICA, DE FORMA MANUAL, COM REAPROVEITAMENTO.  REF: SINAPI (97647)</t>
  </si>
  <si>
    <t>9.2</t>
  </si>
  <si>
    <t xml:space="preserve"> DEPEARQ370 </t>
  </si>
  <si>
    <t>DESMONTAGEM DE ESTRUTURA METÁLICA COM RETIRADA E SOLDA E CORTE DE PEÇAS POR MEIO DE LIXADEIRA. REF: ORSE 8344</t>
  </si>
  <si>
    <t>9.3</t>
  </si>
  <si>
    <t xml:space="preserve"> 94228 </t>
  </si>
  <si>
    <t>CALHA EM CHAPA DE AÇO GALVANIZADO NÚMERO 24, DESENVOLVIMENTO DE 50 CM, INCLUSO TRANSPORTE VERTICAL. AF_07/2019</t>
  </si>
  <si>
    <t>9.4</t>
  </si>
  <si>
    <t xml:space="preserve"> 94229 </t>
  </si>
  <si>
    <t>CALHA EM CHAPA DE AÇO GALVANIZADO NÚMERO 24, DESENVOLVIMENTO DE 100 CM, INCLUSO TRANSPORTE VERTICAL. AF_07/2019</t>
  </si>
  <si>
    <t>9.5</t>
  </si>
  <si>
    <t xml:space="preserve"> 94231 </t>
  </si>
  <si>
    <t>RUFO EM CHAPA DE AÇO GALVANIZADO NÚMERO 24, CORTE DE 25 CM, INCLUSO TRANSPORTE VERTICAL. AF_07/2019</t>
  </si>
  <si>
    <t>9.6</t>
  </si>
  <si>
    <t xml:space="preserve"> 92580 </t>
  </si>
  <si>
    <t>TRAMA DE AÇO COMPOSTA POR TERÇAS PARA TELHADOS DE ATÉ 2 ÁGUAS PARA TELHA ONDULADA DE FIBROCIMENTO, METÁLICA, PLÁSTICA OU TERMOACÚSTICA, INCLUSO TRANSPORTE VERTICAL. AF_07/2019</t>
  </si>
  <si>
    <t>9.7</t>
  </si>
  <si>
    <t xml:space="preserve"> DEPEARQ099 </t>
  </si>
  <si>
    <t>TELHAMENTO COM TELHA METÁLICA TERMOACÚSTICA REAPROVEITADA, COM ATÉ 2 ÁGUAS, INCLUSO IÇAMENTO. REF: SINAPI (94216)</t>
  </si>
  <si>
    <t>9.8</t>
  </si>
  <si>
    <t xml:space="preserve"> DEPEARQ372 </t>
  </si>
  <si>
    <t>REPARO PARA TELHADO UTILIZANDO FITA ADESIVA ASFALTICA ALUMINIZADA (L = 10 CM, ROLO DE 10 M) MULTIUSO. REF: SBC (160618)</t>
  </si>
  <si>
    <t>9.9</t>
  </si>
  <si>
    <t xml:space="preserve"> DEPEARQ373 </t>
  </si>
  <si>
    <t>PINTURA COBERTURA MANTA LÍQUIDA EMBORRACHADA. REF: SBC (180030)</t>
  </si>
  <si>
    <t>9.10</t>
  </si>
  <si>
    <t xml:space="preserve"> 94216 </t>
  </si>
  <si>
    <t>TELHAMENTO COM TELHA METÁLICA TERMOACÚSTICA E = 30 MM, COM ATÉ 2 ÁGUAS, INCLUSO IÇAMENTO. AF_07/2019</t>
  </si>
  <si>
    <t>INSTALAÇÕES DE SPDA</t>
  </si>
  <si>
    <t>10.1</t>
  </si>
  <si>
    <t>10.2</t>
  </si>
  <si>
    <t>10.3</t>
  </si>
  <si>
    <t xml:space="preserve"> 96984 </t>
  </si>
  <si>
    <t>ELETRODUTO PVC RÍGIDO, DIÂMETRO 40MM, COM 3 METROS, PARA SPDA - FORNECIMENTO E INSTALAÇÃO. AF_08/2023</t>
  </si>
  <si>
    <t>10.4</t>
  </si>
  <si>
    <t>10.5</t>
  </si>
  <si>
    <t xml:space="preserve"> 078212 </t>
  </si>
  <si>
    <t>CABO DE COBRE NU MEIO DURO 7 FIOS 50mm2</t>
  </si>
  <si>
    <t>10.6</t>
  </si>
  <si>
    <t xml:space="preserve"> 96985 </t>
  </si>
  <si>
    <t>HASTE DE ATERRAMENTO, DIÂMETRO 5/8", COM 3 METROS - FORNECIMENTO E INSTALAÇÃO. AF_08/2023</t>
  </si>
  <si>
    <t>10.7</t>
  </si>
  <si>
    <t xml:space="preserve"> 078051 </t>
  </si>
  <si>
    <t>SOLDA EXOTERMICA COM MOLDE GTB 16Y</t>
  </si>
  <si>
    <t>10.8</t>
  </si>
  <si>
    <t xml:space="preserve"> 98111 </t>
  </si>
  <si>
    <t>CAIXA DE INSPEÇÃO PARA ATERRAMENTO, CIRCULAR, EM POLIETILENO, DIÂMETRO INTERNO = 0,3 M. AF_12/2020</t>
  </si>
  <si>
    <t>10.9</t>
  </si>
  <si>
    <t xml:space="preserve"> 078031 </t>
  </si>
  <si>
    <t>CAIXA DE INSPECAO PVC SUSPENSA PARA ATERRAMENTO</t>
  </si>
  <si>
    <t>10.10</t>
  </si>
  <si>
    <t xml:space="preserve"> 104750 </t>
  </si>
  <si>
    <t>CONECTOR GRAMPO METÁLICO TIPO OLHAL, PARA SPDA, PARA HASTE DE ATERRAMENTO DE 5/8'' E CABOS DE 10 A 50 MM2 - FORNECIMENTO E INSTALAÇÃO. AF_08/2023</t>
  </si>
  <si>
    <t>10.11</t>
  </si>
  <si>
    <t xml:space="preserve"> 078036 </t>
  </si>
  <si>
    <t>TERMINAL AEREO GALVANIZADO A FOGO 600MM Prt-152a</t>
  </si>
  <si>
    <t>10.12</t>
  </si>
  <si>
    <t xml:space="preserve"> DEPEARQ325 </t>
  </si>
  <si>
    <t>FORNECIMENTO E ASSENTAMENTO DE BARRA CHATA DE ALUMÍNIO DE 7/8" x 1/8". REF: ORSE (12740)</t>
  </si>
  <si>
    <t>m</t>
  </si>
  <si>
    <t>10.13</t>
  </si>
  <si>
    <t xml:space="preserve"> DEPEARQ330 </t>
  </si>
  <si>
    <t>TERMINAL A COMPRESSAO EM COBRE ESTANHADO 1 FURO PARA CABO 35 MM2 REF: SETOP (ED-51086)</t>
  </si>
  <si>
    <t>10.14</t>
  </si>
  <si>
    <t xml:space="preserve"> DEPEARQ331 </t>
  </si>
  <si>
    <t>CURVAS 90¨DE BARRA CHATA  7/8″ x 1/8″ x 300 mm (70mm²) - FORNECIMENTO E INSTALAÇÃO. SBC (061018)</t>
  </si>
  <si>
    <t>CLIMATIZAÇÃO</t>
  </si>
  <si>
    <t>11.1</t>
  </si>
  <si>
    <t>CLIMATIZAÇÃO GERAL</t>
  </si>
  <si>
    <t>11.1.1</t>
  </si>
  <si>
    <t xml:space="preserve"> 97327 </t>
  </si>
  <si>
    <t>TUBO EM COBRE FLEXÍVEL, DN 1/4, COM ISOLAMENTO, INSTALADO EM RAMAL DE ALIMENTAÇÃO DE AR CONDICIONADO COM CONDENSADORA INDIVIDUAL   FORNECIMENTO E INSTALAÇÃO. AF_12/2015</t>
  </si>
  <si>
    <t>11.1.2</t>
  </si>
  <si>
    <t xml:space="preserve"> 97328 </t>
  </si>
  <si>
    <t>TUBO EM COBRE FLEXÍVEL, DN 3/8", COM ISOLAMENTO, INSTALADO EM RAMAL DE ALIMENTAÇÃO DE AR CONDICIONADO COM CONDENSADORA INDIVIDUAL  FORNECIMENTO E INSTALAÇÃO. AF_12/2015</t>
  </si>
  <si>
    <t>11.1.3</t>
  </si>
  <si>
    <t xml:space="preserve"> 97334 </t>
  </si>
  <si>
    <t>TUBO EM COBRE FLEXÍVEL, DN 5/8, COM ISOLAMENTO, INSTALADO EM RAMAL DE ALIMENTAÇÃO DE AR CONDICIONADO COM CONDENSADORA CENTRAL   FORNECIMENTO E INSTALAÇÃO. AF_12/2015</t>
  </si>
  <si>
    <t>11.1.4</t>
  </si>
  <si>
    <t xml:space="preserve"> DEPEARQ182 </t>
  </si>
  <si>
    <t>TUBO EM COBRE FLEXÍVEL, DN 3/4", COM ISOLAMENTO, INSTALADO EM RAMAL DE ALIMENTAÇÃO DE AR CONDICIONADO COM CONDENSADORA INDIVIDUAL  FORNECIMENTO E INSTALAÇÃO. REF: SINAPI (97328)</t>
  </si>
  <si>
    <t>11.1.5</t>
  </si>
  <si>
    <t xml:space="preserve"> DEPEARQ187 </t>
  </si>
  <si>
    <t>CABO PP CORDPLAST 4 CONDUTORES 450/750V 1,50mm2 REF: SBC (063511)</t>
  </si>
  <si>
    <t>11.1.6</t>
  </si>
  <si>
    <t xml:space="preserve"> DEPEARQ211 </t>
  </si>
  <si>
    <t>TUBO EM COBRE FLEXÍVEL, DN 7/8", COM ISOLAMENTO, INSTALADO EM RAMAL DE ALIMENTAÇÃO DE AR CONDICIONADO COM CONDENSADORA CENTRAL   FORNECIMENTO E INSTALAÇÃO. REF: SINAPI (97334)</t>
  </si>
  <si>
    <t>11.2</t>
  </si>
  <si>
    <t>CLIMATIZAÇÃO DATACENTER</t>
  </si>
  <si>
    <t>11.2.1</t>
  </si>
  <si>
    <t xml:space="preserve"> DEPEARQ192 </t>
  </si>
  <si>
    <t>Fornecimento e instalação de placas modulares (60x60x3cm) com enchimento de concreto apoiados em pedestais metálicos de altura reguláveis com revestimento laminado melamínico com longarinas e Altura de 40cm acima do piso acabado)- Copia da SINAPI (98678)</t>
  </si>
  <si>
    <t>11.2.2</t>
  </si>
  <si>
    <t xml:space="preserve"> DEPEARQ193 </t>
  </si>
  <si>
    <t>Fornecimento e instalação de placas perfuradas modulares (60x60x3cm) apoiadas em pedestais metálicos de altura reguláveis com revestimento laminado melamínico com longarinas.( com 50% a 70% de abertura e Altura de 40cm acima do piso acabado) - Copia da SINAPI (98678)</t>
  </si>
  <si>
    <t>11.2.3</t>
  </si>
  <si>
    <t xml:space="preserve"> DEPEARQ107 </t>
  </si>
  <si>
    <t>DAMPER DE REGULAGEM 1425X150MM REF. DIFUS-AR DLP 1425X150 SOB MEDIDA - FORNECIMENTO E INSTALAÇÃO REF: SBC 071853</t>
  </si>
  <si>
    <t>11.2.4</t>
  </si>
  <si>
    <t>11.2.5</t>
  </si>
  <si>
    <t xml:space="preserve"> DEPEARQ077 </t>
  </si>
  <si>
    <t>MANTA EM LÃ DE VIDRO ESP=38MM - FORNECIMENTO E INSTALAÇÃO</t>
  </si>
  <si>
    <t>11.2.6</t>
  </si>
  <si>
    <t xml:space="preserve"> DEPEARQ224 </t>
  </si>
  <si>
    <t>TUBO EM COBRE FLEXÍVEL, DN 1 1/8", COM ISOLAMENTO, INSTALADO EM RAMAL DE ALIMENTAÇÃO DE AR CONDICIONADO COM CONDENSADORA INDIVIDUAL   FORNECIMENTO E INSTALAÇÃO. REF: SINAPI (Copia da SINAPI (97327))</t>
  </si>
  <si>
    <t>11.2.7</t>
  </si>
  <si>
    <t xml:space="preserve"> DEPEARQ235 </t>
  </si>
  <si>
    <t>GRELHA DE RETORNO EM ALUMÍNIO ANODIZADO  1225X225 COM REGISTRO, MODELO DIFUSAR GHR</t>
  </si>
  <si>
    <t>11.2.8</t>
  </si>
  <si>
    <t xml:space="preserve"> 97332 </t>
  </si>
  <si>
    <t>TUBO EM COBRE FLEXÍVEL, DN 3/8", COM ISOLAMENTO, INSTALADO EM RAMAL DE ALIMENTAÇÃO DE AR CONDICIONADO COM CONDENSADORA CENTRAL  FORNECIMENTO E INSTALAÇÃO. AF_12/2015</t>
  </si>
  <si>
    <t>11.2.9</t>
  </si>
  <si>
    <t xml:space="preserve"> 89712 </t>
  </si>
  <si>
    <t>TUBO PVC, SERIE NORMAL, ESGOTO PREDIAL, DN 50 MM, FORNECIDO E INSTALADO EM RAMAL DE DESCARGA OU RAMAL DE ESGOTO SANITÁRIO. AF_08/2022</t>
  </si>
  <si>
    <t>11.2.10</t>
  </si>
  <si>
    <t xml:space="preserve"> DEPEARQ106 </t>
  </si>
  <si>
    <t>Duto em chapa de aço galvanizado nº. 22, para ar condicionado. Fornecimento, montagem e instalação  - Copia da ORSE (11501)</t>
  </si>
  <si>
    <t>11.2.11</t>
  </si>
  <si>
    <t xml:space="preserve"> 160156 </t>
  </si>
  <si>
    <t>ISOLAMENTO TERMICO COM LàDE ROCHA</t>
  </si>
  <si>
    <t>11.2.12</t>
  </si>
  <si>
    <t>11.2.13</t>
  </si>
  <si>
    <t xml:space="preserve"> 078028 </t>
  </si>
  <si>
    <t>PERFILADO PERFURADO 38x38x6000mm CHAPA 22</t>
  </si>
  <si>
    <t>11.2.14</t>
  </si>
  <si>
    <t xml:space="preserve"> DEPEARQ324 </t>
  </si>
  <si>
    <t>CANTONEIRA ACO ABAS IGUAIS  1.1/2"x1/8". REF: SBC (111301)</t>
  </si>
  <si>
    <t>11.2.15</t>
  </si>
  <si>
    <t xml:space="preserve"> DEPEARQ314 </t>
  </si>
  <si>
    <t>FORNECIMENTO E INSTALAÇÃO TUBO EM ESPUMA ELASTOMÉRICA DIÂMETRO INTERNO  28 MM ESPESSURA 25 MM - 2 m. REF: CPOS (32.11.440)</t>
  </si>
  <si>
    <t>11.2.16</t>
  </si>
  <si>
    <t xml:space="preserve"> 070401 </t>
  </si>
  <si>
    <t>GAS REFRIGERANTE R410</t>
  </si>
  <si>
    <t>11.3</t>
  </si>
  <si>
    <t>EQUIPAMENTOS</t>
  </si>
  <si>
    <t>11.3.1</t>
  </si>
  <si>
    <t xml:space="preserve"> 103244 </t>
  </si>
  <si>
    <t>AR CONDICIONADO SPLIT INVERTER, HI-WALL (PAREDE), 9000 BTU/H, CICLO FRIO - FORNECIMENTO E INSTALAÇÃO. AF_11/2021_PE</t>
  </si>
  <si>
    <t>11.3.2</t>
  </si>
  <si>
    <t xml:space="preserve"> 103247 </t>
  </si>
  <si>
    <t>AR CONDICIONADO SPLIT INVERTER, HI-WALL (PAREDE), 12000 BTU/H, CICLO FRIO - FORNECIMENTO E INSTALAÇÃO. AF_11/2021_PE</t>
  </si>
  <si>
    <t>11.3.3</t>
  </si>
  <si>
    <t xml:space="preserve"> 103253 </t>
  </si>
  <si>
    <t>AR CONDICIONADO SPLIT INVERTER, HI-WALL (PAREDE), 24000 BTU/H, CICLO FRIO - FORNECIMENTO E INSTALAÇÃO. AF_11/2021_PE</t>
  </si>
  <si>
    <t>11.3.4</t>
  </si>
  <si>
    <t xml:space="preserve"> 103261 </t>
  </si>
  <si>
    <t>AR CONDICIONADO SPLIT INVERTER, PISO TETO, 36000 BTU/H, CICLO FRIO - FORNECIMENTO E INSTALAÇÃO. AF_11/2021_PE</t>
  </si>
  <si>
    <t>11.3.5</t>
  </si>
  <si>
    <t xml:space="preserve"> DEPEARQ313 </t>
  </si>
  <si>
    <t>CENTRAL SPLIT BUILT IN 48.000 BTU/H 220 V 3PH REF. - FORNECIMENTO E INSTALAÇÃO.  REF: SINAPI (103263)</t>
  </si>
  <si>
    <t>11.3.6</t>
  </si>
  <si>
    <t xml:space="preserve"> DEPEARQ375 </t>
  </si>
  <si>
    <t>AR CONDICIONADO SPLIT , 60.000 BTU/H, CICLO FRIO - FORNECIMENTO E INSTALAÇÃO. REF: SINAPI (103266)</t>
  </si>
  <si>
    <t>11.3.7</t>
  </si>
  <si>
    <t xml:space="preserve"> DEPEARQ351 </t>
  </si>
  <si>
    <t>INSTALAÇÃO AR CONDICIONADO SPLIT INVERTER, HI-WALL (PAREDE), 12000 BTU/H, CICLO FRIO (SOMENTE INSTALAÇÃO). REF: SINAPI (103247)</t>
  </si>
  <si>
    <t>11.3.8</t>
  </si>
  <si>
    <t xml:space="preserve"> DEPEARQ352 </t>
  </si>
  <si>
    <t>INSTALAÇÃO AR CONDICIONADO SPLIT INVERTER, HI-WALL (PAREDE), 18000 BTU/H, CICLO FRIO. (SOMENTE INSTALAÇÃO). REF: SINAPI (103250)</t>
  </si>
  <si>
    <t>11.3.9</t>
  </si>
  <si>
    <t xml:space="preserve"> DEPEARQ353 </t>
  </si>
  <si>
    <t>INSTALAÇÃO AR CONDICIONADO SPLIT INVERTER, HI-WALL (PAREDE), 24000 BTU/H, CICLO FRIO (SOMENTE INSTALAÇÃO) REF: SINAPI (103253)</t>
  </si>
  <si>
    <t>11.3.10</t>
  </si>
  <si>
    <t xml:space="preserve"> DEPEARQ354 </t>
  </si>
  <si>
    <t>INSTALAÇÃO AR CONDICIONADO SPLIT INVERTER, HI-WALL (PAREDE), 30000 BTU/H, CICLO FRIO (SOMENTE INSTALAÇÃO) REF: SINAPI (103253)</t>
  </si>
  <si>
    <t>11.3.11</t>
  </si>
  <si>
    <t xml:space="preserve"> DEPEARQ355 </t>
  </si>
  <si>
    <t>INSTALAÇÃO AR CONDICIONADO SPLIT INVERTER, PISO TETO, 36000 BTU/H, CICLO FRIO, (SOMENTE INSTALAÇÃO). REF: SINAPI (103261)</t>
  </si>
  <si>
    <t>11.3.12</t>
  </si>
  <si>
    <t xml:space="preserve"> DEPEARQ356 </t>
  </si>
  <si>
    <t>INSTALAÇÃO AR CONDICIONADO SPLIT INVERTER, PISO TETO, 48000 BTU/H, CICLO FRIO (SOMENTE INSTALAÇÃO). REF: SINAPI (103263)</t>
  </si>
  <si>
    <t>11.3.13</t>
  </si>
  <si>
    <t xml:space="preserve"> DEPEARQ357 </t>
  </si>
  <si>
    <t>INSTALAÇÃO AR CONDICIONADO, 60.000 BTU/H, CICLO FRIO, (SOMENTE INSTALAÇÃO). REF:SINAPI (103266)</t>
  </si>
  <si>
    <t>REVESTIMENTO DE TETO</t>
  </si>
  <si>
    <t>12.1</t>
  </si>
  <si>
    <t xml:space="preserve"> 96110 </t>
  </si>
  <si>
    <t>FORRO EM DRYWALL PARA AMBIENTES RESIDENCIAIS, INCLUSIVE ESTRUTURA UNIDIRECIONAL DE FIXAÇÃO. AF_08/2023_PS</t>
  </si>
  <si>
    <t>12.2</t>
  </si>
  <si>
    <t xml:space="preserve"> 88484 </t>
  </si>
  <si>
    <t>FUNDO SELADOR ACRÍLICO, APLICAÇÃO MANUAL EM TETO, UMA DEMÃO. AF_04/2023</t>
  </si>
  <si>
    <t>12.3</t>
  </si>
  <si>
    <t xml:space="preserve"> 88496 </t>
  </si>
  <si>
    <t>EMASSAMENTO COM MASSA LÁTEX, APLICAÇÃO EM TETO, DUAS DEMÃOS, LIXAMENTO MANUAL. AF_04/2023</t>
  </si>
  <si>
    <t>12.4</t>
  </si>
  <si>
    <t xml:space="preserve"> 88488 </t>
  </si>
  <si>
    <t>PINTURA LÁTEX ACRÍLICA PREMIUM, APLICAÇÃO MANUAL EM TETO, DUAS DEMÃOS. AF_04/2023</t>
  </si>
  <si>
    <t>12.5</t>
  </si>
  <si>
    <t xml:space="preserve"> 99054 </t>
  </si>
  <si>
    <t>ACABAMENTOS PARA FORRO (SANCA DE GESSO, MONTADA NA OBRA). AF_08/2023_PS</t>
  </si>
  <si>
    <t>12.6</t>
  </si>
  <si>
    <t xml:space="preserve"> DEPEARQ300 </t>
  </si>
  <si>
    <t>FORRO MODULAR DE GESSO 625 x 625 MM, INCLUSO ESTRUTURA, FORNECIMENTO E INSTALAÇÃO. REF: SBC (120412)</t>
  </si>
  <si>
    <t>12.7</t>
  </si>
  <si>
    <t xml:space="preserve"> DEPEARQ301 </t>
  </si>
  <si>
    <t>INSTALAÇÃO FORRO MODULAR DE GESSO 625 x 625 MM, CONSIDERANDO O REAPROVEITAMENTO, INCLUSO ESTRUTURA. REF: SBC (120412)</t>
  </si>
  <si>
    <t>REVESTIMENTO DE PAREDE</t>
  </si>
  <si>
    <t>13.1</t>
  </si>
  <si>
    <t xml:space="preserve"> 88485 </t>
  </si>
  <si>
    <t>FUNDO SELADOR ACRÍLICO, APLICAÇÃO MANUAL EM PAREDE, UMA DEMÃO. AF_04/2023</t>
  </si>
  <si>
    <t>13.2</t>
  </si>
  <si>
    <t xml:space="preserve"> 87905 </t>
  </si>
  <si>
    <t>CHAPISCO APLICADO EM ALVENARIA (COM PRESENÇA DE VÃOS) E ESTRUTURAS DE CONCRETO DE FACHADA, COM COLHER DE PEDREIRO.  ARGAMASSA TRAÇO 1:3 COM PREPARO EM BETONEIRA 400L. AF_10/2022</t>
  </si>
  <si>
    <t>13.3</t>
  </si>
  <si>
    <t xml:space="preserve"> 87775 </t>
  </si>
  <si>
    <t>EMBOÇO OU MASSA ÚNICA EM ARGAMASSA TRAÇO 1:2:8, PREPARO MECÂNICO COM BETONEIRA 400 L, APLICADA MANUALMENTE EM PANOS DE FACHADA COM PRESENÇA DE VÃOS, ESPESSURA DE 25 MM. AF_08/2022</t>
  </si>
  <si>
    <t>13.4</t>
  </si>
  <si>
    <t xml:space="preserve"> 88497 </t>
  </si>
  <si>
    <t>EMASSAMENTO COM MASSA LÁTEX, APLICAÇÃO EM PAREDE, DUAS DEMÃOS, LIXAMENTO MANUAL. AF_04/2023</t>
  </si>
  <si>
    <t>13.5</t>
  </si>
  <si>
    <t xml:space="preserve"> DEPEARQ100 </t>
  </si>
  <si>
    <t>EMASSAMENTO COM MASSA ACRÍLICA, APLICAÇÃO EM PAREDE, UMA DEMÃO, LIXAMENTO MANUAL. REF: SINAPI (88495)</t>
  </si>
  <si>
    <t>13.6</t>
  </si>
  <si>
    <t xml:space="preserve"> 95305 </t>
  </si>
  <si>
    <t>TEXTURA ACRÍLICA, APLICAÇÃO MANUAL EM PAREDE, UMA DEMÃO. AF_04/2023</t>
  </si>
  <si>
    <t>13.7</t>
  </si>
  <si>
    <t xml:space="preserve"> 100722 </t>
  </si>
  <si>
    <t>PINTURA COM TINTA ALQUÍDICA DE FUNDO (TIPO ZARCÃO) APLICADA A ROLO OU PINCEL SOBRE SUPERFÍCIES METÁLICAS (EXCETO PERFIL) EXECUTADO EM OBRA (POR DEMÃO). AF_01/2020</t>
  </si>
  <si>
    <t>13.8</t>
  </si>
  <si>
    <t xml:space="preserve"> 100758 </t>
  </si>
  <si>
    <t>PINTURA COM TINTA ALQUÍDICA DE ACABAMENTO (ESMALTE SINTÉTICO ACETINADO) APLICADA A ROLO OU PINCEL SOBRE SUPERFÍCIES METÁLICAS (EXCETO PERFIL) EXECUTADO EM OBRA (02 DEMÃOS). AF_01/2020</t>
  </si>
  <si>
    <t>13.9</t>
  </si>
  <si>
    <t xml:space="preserve"> DEPEARQ152 </t>
  </si>
  <si>
    <t>PINTURA LÁTEX ACRÍLICA BRANCO GELO ACETINADO, APLICAÇÃO MANUAL EM PAREDES, DUAS DEMÃOS. REF: SINAPI (104642)</t>
  </si>
  <si>
    <t>13.10</t>
  </si>
  <si>
    <t xml:space="preserve"> DEPEARQ153 </t>
  </si>
  <si>
    <t>PINTURA LÁTEX ACRÍLICA ALGODÃO EGÍPICIO ACETINADO, APLICAÇÃO MANUAL EM PAREDES, DUAS DEMÃOS. REF: SINAPI (104642)</t>
  </si>
  <si>
    <t>13.11</t>
  </si>
  <si>
    <t xml:space="preserve"> DEPEARQ154 </t>
  </si>
  <si>
    <t>PINTURA LÁTEX ACRÍLICA VERDE COLEGIAL ACETINADO, APLICAÇÃO MANUAL EM PAREDES, DUAS DEMÃOS. REF: SINAPI (104642)</t>
  </si>
  <si>
    <t>13.12</t>
  </si>
  <si>
    <t xml:space="preserve"> DEPEARQ159 </t>
  </si>
  <si>
    <t>REVESTIMENTO PARA PAREDE COM PORCELANATO ESMALTADO DE DIMENSÕES 30X90 CM APLICADA EM AMBIENTES DE ÁREA MAIOR QUE 10 M².  REF: SINAPI (87263)</t>
  </si>
  <si>
    <t>REVESTIMENTO DE PISO</t>
  </si>
  <si>
    <t>14.1</t>
  </si>
  <si>
    <t xml:space="preserve"> 94319 </t>
  </si>
  <si>
    <t>ATERRO MANUAL DE VALAS COM SOLO ARGILO-ARENOSO. AF_08/2023</t>
  </si>
  <si>
    <t>14.2</t>
  </si>
  <si>
    <t xml:space="preserve"> 97084 </t>
  </si>
  <si>
    <t>COMPACTAÇÃO MECÂNICA DE SOLO PARA EXECUÇÃO DE RADIER, PISO DE CONCRETO OU LAJE SOBRE SOLO, COM COMPACTADOR DE SOLOS TIPO PLACA VIBRATÓRIA. AF_09/2021</t>
  </si>
  <si>
    <t>14.3</t>
  </si>
  <si>
    <t xml:space="preserve"> 87385 </t>
  </si>
  <si>
    <t>ARGAMASSA PRONTA PARA CONTRAPISO, PREPARO COM MISTURADOR DE EIXO HORIZONTAL DE 160 KG. AF_08/2019</t>
  </si>
  <si>
    <t>14.4</t>
  </si>
  <si>
    <t xml:space="preserve"> 87263 </t>
  </si>
  <si>
    <t>REVESTIMENTO CERÂMICO PARA PISO COM PLACAS TIPO PORCELANATO DE DIMENSÕES 60X60 CM APLICADA EM AMBIENTES DE ÁREA MAIOR QUE 10 M². AF_02/2023_PE</t>
  </si>
  <si>
    <t>14.5</t>
  </si>
  <si>
    <t xml:space="preserve"> DEPEARQ134 </t>
  </si>
  <si>
    <t>INSTALAÇÃO REVESTIMENTO CERÂMICO CONSIDERANDO O REAPROVEITAMENTO DO MATERIAL, APLICADA EM AMBIENTES DE ÁREA MAIOR QUE 10 M². REF: SINAPI (87263)</t>
  </si>
  <si>
    <t>14.6</t>
  </si>
  <si>
    <t xml:space="preserve"> 88650 </t>
  </si>
  <si>
    <t>RODAPÉ CERÂMICO DE 7CM DE ALTURA COM PLACAS TIPO ESMALTADA EXTRA DE DIMENSÕES 60X60CM. AF_02/2023</t>
  </si>
  <si>
    <t>14.7</t>
  </si>
  <si>
    <t xml:space="preserve"> 160176 </t>
  </si>
  <si>
    <t>IMPERMEABILIZACAO DE MUROS E PAREDES COM UMIDADE</t>
  </si>
  <si>
    <t>14.8</t>
  </si>
  <si>
    <t xml:space="preserve"> 98689 </t>
  </si>
  <si>
    <t>SOLEIRA EM GRANITO, LARGURA 15 CM, ESPESSURA 2,0 CM. AF_09/2020</t>
  </si>
  <si>
    <t>DIVISÓRIAS</t>
  </si>
  <si>
    <t>15.1</t>
  </si>
  <si>
    <t xml:space="preserve"> DEPEARQ078 </t>
  </si>
  <si>
    <t>DIVISORIA SANITÁRIA, TIPO CABINE, EM GRANITO SÃO GABRIEL POLIDO, ESP = 2CM, ASSENTADO COM ARGAMASSA COLANTE AC III-E, EXCLUSIVE FERRAGENS</t>
  </si>
  <si>
    <t>15.2</t>
  </si>
  <si>
    <t xml:space="preserve"> DEPEARQ304 </t>
  </si>
  <si>
    <t>PAREDE DE DIVISÓRIA ARTICULADA PREMIUM 120MM EM MDP 15 MM COM REVESTIMENTO BP MELAMÍNICO (10,28-LX2,90-A) - FORNECIMENTO E INSTALAÇÃO. REF: ORSE (180)</t>
  </si>
  <si>
    <t>15.3</t>
  </si>
  <si>
    <t xml:space="preserve"> DEPEARQ317 </t>
  </si>
  <si>
    <t>DIVISORIA PISO TETO , CEGO, MELAMÍNICA COM BANDEIRA MELAMINICA, ESTRUTURA EM ALUMÍNIO COM FECHAMENTO EM MDP 18MM EM DUAS FACES E MANTA ACÚSTICA (12,10 X 2,70 M = 32,67 M²) - FORNECIMENTO E INSTALAÇÃO</t>
  </si>
  <si>
    <t>15.4</t>
  </si>
  <si>
    <t xml:space="preserve"> DEPEARQ318 </t>
  </si>
  <si>
    <t>DIVISORIA PISO TETO MISTA SEM PERSIANA , COM VIDRO DUPLO SEM PELÍCULA E PARTE INTERNA COM MANTA ACÚSTICA (11,84 X 2,70 M = 31,96 M² ) - FORNECIMENTO E INSTALAÇÃO</t>
  </si>
  <si>
    <t>15.5</t>
  </si>
  <si>
    <t xml:space="preserve"> DEPEARQ319 </t>
  </si>
  <si>
    <t>DIVISORIA PISO TETO MISTA, DE VIDRO DUPLO DE 6MM E BANDEIRA CEGA, COM PERSIANA (14,65 X 2,70 M = 39,55 M²) - FORNECIMENTO E INSTALAÇÃO</t>
  </si>
  <si>
    <t>15.6</t>
  </si>
  <si>
    <t xml:space="preserve"> DEPEARQ320 </t>
  </si>
  <si>
    <t>DIVISORIA PISO TETO, DE VIDRO DUPLO SEM PELÍCULA APLICADA, DE 6MM DE ESPESSURA TEMPERADO (14,907 X 2,70 M= 40,2489 M² ) - FORNECIMENTO E INSTALAÇÃO</t>
  </si>
  <si>
    <t>15.7</t>
  </si>
  <si>
    <t xml:space="preserve"> DEPEARQ340 </t>
  </si>
  <si>
    <t>COLUNA/POSTE CONDUTOR DE CABOS EM ESTRUTURA DE ALUMÍNIO CONECTOR QUADRADO DE ALUMÍNIO 85X85MM, USADO PARA TRANSIÇÕES L,T OU X, OU COMO ACABAMENTO DE PAREDE, E POSSIBILIDADE DE PASSAGEM DE CABOS E DRENOS</t>
  </si>
  <si>
    <t>REVESTIMENTO DE FACHADA</t>
  </si>
  <si>
    <t>16.1</t>
  </si>
  <si>
    <t xml:space="preserve"> DEPEARQ151 </t>
  </si>
  <si>
    <t>PAINEL ALUMÍNIO COMPOSTO (ACM) - FORNECIMENTO E INSTALAÇÃO</t>
  </si>
  <si>
    <t>16.2</t>
  </si>
  <si>
    <t xml:space="preserve"> DEPEARQ059 </t>
  </si>
  <si>
    <t>FORNECIMENTO E INSTALAÇÃO DE VIDRO DE PROTEÇÃO EM VIDRO LAMINADO, 8,4 MM COM ASPECTO BRONXE/DOURADO E SUPERFÍCIE EXTERNA ESPELHADA FIXADA SOBRE ESTRUTURA DE ALUMÍNIO PARA PELE DE VIDRO COM 18 MÓDULOS FIXOS E DOIS EM MAXIM-AR</t>
  </si>
  <si>
    <t>16.3</t>
  </si>
  <si>
    <t xml:space="preserve"> 98458 </t>
  </si>
  <si>
    <t>TAPUME COM COMPENSADO DE MADEIRA. AF_03/2024</t>
  </si>
  <si>
    <t>ESQUADRIAS</t>
  </si>
  <si>
    <t>17.1</t>
  </si>
  <si>
    <t>PORTAS</t>
  </si>
  <si>
    <t>17.1.1</t>
  </si>
  <si>
    <t xml:space="preserve"> DEPEARQ344 </t>
  </si>
  <si>
    <t>(P01) PORTA CEGA DE ABRIR DE DIVISÓRIA PISO TETO, 0,90*2,10,  INCLUSO DOBRADIÇA, MAÇANETA, FECHADURA - FORNECIMENTO E INSTALAÇÃO</t>
  </si>
  <si>
    <t>17.1.2</t>
  </si>
  <si>
    <t xml:space="preserve"> DEPEARQ148 </t>
  </si>
  <si>
    <t>(P02) INSTALAÇÃO PORTA REAPROVEITADA, 90X210CM, ESPESSURA DE 3,5CM, ITENS INCLUSOS: DOBRADIÇAS, MONTAGEM E INSTALAÇÃO DO BATENTE, FECHADURA COM EXECUÇÃO DO FURO. REF: SINAPI (90844)</t>
  </si>
  <si>
    <t>17.1.3</t>
  </si>
  <si>
    <t xml:space="preserve"> DEPEARQ146 </t>
  </si>
  <si>
    <t>(P03) INSTALAÇÃO PORTA REAPROVEITADA, 80X210CM, ESPESSURA DE 3,5CM, ITENS INCLUSOS: DOBRADIÇAS, MONTAGEM E INSTALAÇÃO DE BATENTE, FECHADURA COM EXECUÇÃO DO FURO . REF: SINAPI (100689)</t>
  </si>
  <si>
    <t>17.1.4</t>
  </si>
  <si>
    <t xml:space="preserve"> DEPEARQ309 </t>
  </si>
  <si>
    <t>(P4) PORTA DE CORRER VIDRO TEMPERADO INCOLOR 10 MM (4,00X2,10M) - INCLUSO KIT COM TRILHO E ROLDANAS, FOLHAS, PUXADOR ,FECHADURA - FORNECIMENTO E INSTALAÇÃO.</t>
  </si>
  <si>
    <t>17.1.5</t>
  </si>
  <si>
    <t xml:space="preserve"> 90842 </t>
  </si>
  <si>
    <t>(P05) KIT DE PORTA DE MADEIRA PARA PINTURA, SEMI-OCA (LEVE OU MÉDIA), PADRÃO MÉDIO, 70X210CM, ESPESSURA DE 3,5CM, ITENS INCLUSOS: DOBRADIÇAS, MONTAGEM E INSTALAÇÃO DO BATENTE, FECHADURA COM EXECUÇÃO DO FURO - FORNECIMENTO E INSTALAÇÃO. AF_12/2019</t>
  </si>
  <si>
    <t>17.1.6</t>
  </si>
  <si>
    <t xml:space="preserve"> DEPEARQ305 </t>
  </si>
  <si>
    <t>(P06) PORTA ESQUADRIA CORRER DUAS FOLHAS LINHA SUPREMA 2,20X2,10 M, INCLUSO CONTRA MARCO, MARCO, FOLHA OU CAIXILHO, PUXADOR E FECHADURA. - FORNECIMENTO E INTALAÇÃO</t>
  </si>
  <si>
    <t>17.1.7</t>
  </si>
  <si>
    <t xml:space="preserve"> DEPEARQ342 </t>
  </si>
  <si>
    <t>(P07) PORTA CAMARÃO/SANFONADA DE MADEIRA 0,90X2,10, INCLUSO DUAS FOLHAS DE 0,45X2,1m, MARCO, CONTRA MARCO, FOLHA OU CAIXILHO, PUXADOR, FECHADURA, COM ACABAMENTO E SELADOR - FORNECIMENTO E INSTALAÇÃO.</t>
  </si>
  <si>
    <t>17.1.8</t>
  </si>
  <si>
    <t xml:space="preserve"> DEPEARQ144 </t>
  </si>
  <si>
    <t>(P08) INSTALAÇÃO PORTA REAPROVEITADA, 60X210CM,  ITENS INCLUSOS: DOBRADIÇAS, MONTAGEM E INSTALAÇÃO DE BATENTE, FECHADURA COM EXECUÇÃO DO FURO. RE: SINAPI (100687)</t>
  </si>
  <si>
    <t>17.1.9</t>
  </si>
  <si>
    <t xml:space="preserve"> DEPEARQ200 </t>
  </si>
  <si>
    <t>(P09) FORNECIMENTO E INSTALAÇÃO PORTA , 90X210CM, DE CORRER, ESPESSURA DE 3,5CM, ITENS INCLUSOS: TRILHO METÁLICO, ROLDANAS, MONTAGEM E INSTALAÇÃO DE BATENTE, FECHADURA COM EXECUÇÃO DO FURO . REF: SINAPI (100689)</t>
  </si>
  <si>
    <t>17.1.10</t>
  </si>
  <si>
    <t xml:space="preserve"> DEPEARQ310 </t>
  </si>
  <si>
    <t>(P10) PORTA DE CORRER (1,80X2,10M) - INCLUSO KIT COM TRILHO E ROLDANAS, FOLHAS, PUXADOR ,FECHADURA, VIDRO INCOLOR 10MM TEMPERADO - FORNECIMENTO E INSTALAÇÃO</t>
  </si>
  <si>
    <t>17.1.11</t>
  </si>
  <si>
    <t xml:space="preserve"> DEPEARQ231 </t>
  </si>
  <si>
    <t>(P11) FORNECIMENTO E INSTALAÇÃO PORTA 160X210, ITENS INCLUSOS: DOBRADIÇAS, MONTAGEM E INSTALAÇÃO DO BATENTE, FECHADURA COM EXECUÇÃO DO FURO. SINAPI (91314)</t>
  </si>
  <si>
    <t>17.1.12</t>
  </si>
  <si>
    <t xml:space="preserve"> DEPEARQ202 </t>
  </si>
  <si>
    <t>(P11) INSTALAÇÃO PORTA 160X210, REAPROVEITADA, ITENS INCLUSOS: DOBRADIÇAS, MONTAGEM E INSTALAÇÃO DO BATENTE, FECHADURA COM EXECUÇÃO DO FURO. SINAPI (91314)</t>
  </si>
  <si>
    <t>17.1.13</t>
  </si>
  <si>
    <t xml:space="preserve"> DEPEARQ306 </t>
  </si>
  <si>
    <t>(P12) PORTA DE GIRO 1 FOLHA COM FIXO LATERAL - 1,50X2,90 M, INCLUSO CONTRA MARCO, MARCO, FOLHA OU CAIXILHO, PUXADOR E FECHADURA- FORNECIMENTO E INSTALAÇÃO</t>
  </si>
  <si>
    <t>17.1.14</t>
  </si>
  <si>
    <t xml:space="preserve"> DEPEARQ345 </t>
  </si>
  <si>
    <t>(P14) PORTA DE CORRER (DIVISÓRIA) 0,80X2,10  INCLUSO TRILHO, ROLDANA, PUXADOR, FECHADURA</t>
  </si>
  <si>
    <t>17.1.15</t>
  </si>
  <si>
    <t xml:space="preserve"> DEPEARQ223 </t>
  </si>
  <si>
    <t>(P15) INSTALAÇÃO DE PORTA EXISTENTE DE ABRIR COM MOLA HIDRÁULICA, 2 FOLHAS,  INCLUSIVE ACESSÓRIOS. REF: SINAPI (102185)</t>
  </si>
  <si>
    <t>17.1.16</t>
  </si>
  <si>
    <t xml:space="preserve"> DEPEARQ222 </t>
  </si>
  <si>
    <t>(P16) PORTA DE CORRER (1,00X2,10 M) - INCLUSO KIT COM TRILHO E ROLDANAS, FOLHAS, PUXADOR ,FECHADURA, VIDRO INCOLOR 10MM TEMPERADO - FORNECIMENTO E INSTALAÇÃO.</t>
  </si>
  <si>
    <t>17.1.17</t>
  </si>
  <si>
    <t xml:space="preserve"> DEPEARQ307 </t>
  </si>
  <si>
    <t>(P17) PORTA DE CORRER ALUMÍNIO COR GRAFITE FOSCO - SUPREMA OU SIMILAR 2,00X2,10, INCLUSO CONTRA MARCO, MARCO, FOLHA OU CAIXILHO, PUXADOR E FECHADURA. - FORNECIMENTO E INSTALAÇÃO</t>
  </si>
  <si>
    <t>17.1.18</t>
  </si>
  <si>
    <t xml:space="preserve"> DEPEARQ105 </t>
  </si>
  <si>
    <t>(P19) PORTA EM ALUMÍNIO ANODIZADO PRETO DE ABRIR TIPO VENEZIANA COM GUARNIÇÃO, DIMENSOES (LXH) 0,60X1,80M , FIXAÇÃO COM PARAFUSOS - FORNECIMENTO E INSTALAÇÃO.</t>
  </si>
  <si>
    <t>17.1.19</t>
  </si>
  <si>
    <t xml:space="preserve"> DEPEARQ371 </t>
  </si>
  <si>
    <t>(P20) PORTA ESQUADRIA CORRER DUAS FOLHAS LINHA SUPREMA 2,70X2,50 M, PUXADOR EM ALUMÍNIO - FORNECIMENTO E INSTALAÇÃO</t>
  </si>
  <si>
    <t>17.1.20</t>
  </si>
  <si>
    <t xml:space="preserve"> DEPEARQ341 </t>
  </si>
  <si>
    <t>(P22) PORTA DE CORRER EM COMPENSADO PARA PINTURA 0,65X2,10 - INCLUSO CONTRA MARCO, MARCO, FOLHA OU CAIXILHO, PUXADOR, FECHADURA, ACABAMENTO COM SELADOR E KIT - FORNECIMENTO E INSTALAÇÃO</t>
  </si>
  <si>
    <t>17.1.21</t>
  </si>
  <si>
    <t xml:space="preserve"> 91341 </t>
  </si>
  <si>
    <t>(P24 E P25) PORTA EM ALUMÍNIO DE ABRIR TIPO VENEZIANA COM GUARNIÇÃO, FIXAÇÃO COM PARAFUSOS - FORNECIMENTO E INSTALAÇÃO. AF_12/2019</t>
  </si>
  <si>
    <t>17.1.22</t>
  </si>
  <si>
    <t xml:space="preserve"> 102219 </t>
  </si>
  <si>
    <t>PINTURA TINTA DE ACABAMENTO (PIGMENTADA) ESMALTE SINTÉTICO ACETINADO EM MADEIRA, 2 DEMÃOS. AF_01/2021</t>
  </si>
  <si>
    <t>17.2</t>
  </si>
  <si>
    <t>JANELAS</t>
  </si>
  <si>
    <t>17.2.1</t>
  </si>
  <si>
    <t xml:space="preserve"> DEPEARQ142 </t>
  </si>
  <si>
    <t>ASSENTAMENTO PEITORIL LINEAR EM GRANITO OU MÁRMORE, CONSIDERANDO O REAPROVEITAMENTO DO MATERIAL, ASSENTADO COM ARGAMASSA 1:6 COM ADITIVO. REF: SINAPI 101965</t>
  </si>
  <si>
    <t>17.2.2</t>
  </si>
  <si>
    <t xml:space="preserve"> DEPEARQ138 </t>
  </si>
  <si>
    <t>(J14) JANELA EM VIDRO FIXO LAMINADO 8MM (4+4), ESTRUTURA EM ALUMINIO ANODIZADO, DIMENSÃO (LXH) 0,90X1,10M - FORNECIMENTO E INSTALAÇÃO</t>
  </si>
  <si>
    <t>17.2.3</t>
  </si>
  <si>
    <t xml:space="preserve"> DEPEARQ139 </t>
  </si>
  <si>
    <t>(J15) JANELA EM VIDRO FIXO LAMINADO 8MM (4+4), ESTRUTURA EM ALUMINIO ANODIZADO, DIMENSÃO (LXH) 1,20X1,10M - FORNECIMENTO E INSTALAÇÃO</t>
  </si>
  <si>
    <t>17.2.4</t>
  </si>
  <si>
    <t xml:space="preserve"> DEPEARQ165 </t>
  </si>
  <si>
    <t>INSTALAÇÃO JANELA, CONSIDERANDO O REAPROVEITAMENTO DO MATERIAL. REF: SINAPI (94573)</t>
  </si>
  <si>
    <t>17.2.5</t>
  </si>
  <si>
    <t xml:space="preserve"> DEPEARQ378 </t>
  </si>
  <si>
    <t>(J10) JANELA BASCULANTE MAXIM-AR TEMP INCOLOR 08MM - 3700X400 - KIT COMPLETO CORRENTE 3,0M, ACESSÓRIOS, DOBRADIÇAS - FORNECIMENTO E INSTALAÇÃO.</t>
  </si>
  <si>
    <t>17.2.6</t>
  </si>
  <si>
    <t xml:space="preserve"> DEPEARQ379 </t>
  </si>
  <si>
    <t>(J12) JANELA BASCULANTE MAXIM-AR TEMP INCOLOR 08MM - 950X620 - KIT COMPLETO CORRENTE 3,0M, ACESSÓRIOS, DOBRADIÇAS - FORNECIMENTO E INSTALAÇÃO.</t>
  </si>
  <si>
    <t>17.2.7</t>
  </si>
  <si>
    <t xml:space="preserve"> DEPEARQ376 </t>
  </si>
  <si>
    <t>(J13) JANELA 2 FOLHAS TEMP INCOLOR 08MM - 2300X1200 - KIT COMPLETO PERFIL, ESCOVINHA, ROLDANAS, FECHADURA - FORNECIMENTO E INSTALAÇÃO.</t>
  </si>
  <si>
    <t>17.2.8</t>
  </si>
  <si>
    <t xml:space="preserve"> 102235 </t>
  </si>
  <si>
    <t>DIVISÓRIA FIXA EM VIDRO TEMPERADO 10 MM, SEM ABERTURA. AF_01/2021_PS</t>
  </si>
  <si>
    <t>LOUÇAS, METAIS E ACESSÓRIOS</t>
  </si>
  <si>
    <t>18.1</t>
  </si>
  <si>
    <t xml:space="preserve"> DEPEARQ150 </t>
  </si>
  <si>
    <t>FIXAÇÃO PAPELEIRA REAPROVEITADA. REF: SINAPI 95544</t>
  </si>
  <si>
    <t>18.2</t>
  </si>
  <si>
    <t xml:space="preserve"> 86887 </t>
  </si>
  <si>
    <t>ENGATE FLEXÍVEL EM INOX, 1/2  X 40CM - FORNECIMENTO E INSTALAÇÃO. AF_01/2020</t>
  </si>
  <si>
    <t>18.3</t>
  </si>
  <si>
    <t xml:space="preserve"> 100878 </t>
  </si>
  <si>
    <t>VASO SANITÁRIO SIFONADO COM CAIXA ACOPLADA, LOUÇA BRANCA - PADRÃO ALTO - FORNECIMENTO E INSTALAÇÃO. AF_01/2020</t>
  </si>
  <si>
    <t>18.4</t>
  </si>
  <si>
    <t xml:space="preserve"> DEPEARQ377 </t>
  </si>
  <si>
    <t>PAPELEIRA PLASTICA TIPO DISPENSER PARA PAPEL HIGIENICO ROLAO. REF: SETOP (ED-48183)</t>
  </si>
  <si>
    <t>18.5</t>
  </si>
  <si>
    <t xml:space="preserve"> DEPEARQ191 </t>
  </si>
  <si>
    <t>INSTALAÇÃO TORNEIRA EM LAVATÓRIO, CONSIDERANDO O REAPROVEITAMENTO DO MATERIAL. REF: (86915)</t>
  </si>
  <si>
    <t>18.6</t>
  </si>
  <si>
    <t xml:space="preserve"> DEPEARQ237 </t>
  </si>
  <si>
    <t>TORNEIRA METÁLICA CROMADA DE MESA, PARA LAVATÓRIO, TEMPORIZADA PRESSÃO FECHAMENTO AUTOMÁTICO, BICA BAIXA  - FORNECIMENTO E INSTALAÇÃO. SINAPI (86906)</t>
  </si>
  <si>
    <t>18.7</t>
  </si>
  <si>
    <t xml:space="preserve"> 86884 </t>
  </si>
  <si>
    <t>ENGATE FLEXÍVEL EM PLÁSTICO BRANCO, 1/2 X 30CM - FORNECIMENTO E INSTALAÇÃO. AF_01/2020</t>
  </si>
  <si>
    <t>18.8</t>
  </si>
  <si>
    <t xml:space="preserve"> 86937 </t>
  </si>
  <si>
    <t>CUBA DE EMBUTIR OVAL EM LOUÇA BRANCA, 35 X 50CM OU EQUIVALENTE, INCLUSO VÁLVULA EM METAL CROMADO E SIFÃO FLEXÍVEL EM PVC - FORNECIMENTO E INSTALAÇÃO. AF_01/2020</t>
  </si>
  <si>
    <t>18.9</t>
  </si>
  <si>
    <t xml:space="preserve"> 86909 </t>
  </si>
  <si>
    <t>TORNEIRA CROMADA TUBO MÓVEL, DE MESA, 1/2" OU 3/4", PARA PIA DE COZINHA, PADRÃO ALTO - FORNECIMENTO E INSTALAÇÃO. AF_01/2020</t>
  </si>
  <si>
    <t>18.10</t>
  </si>
  <si>
    <t xml:space="preserve"> 86900 </t>
  </si>
  <si>
    <t>CUBA DE EMBUTIR RETANGULAR DE AÇO INOXIDÁVEL, 46 X 30 X 12 CM - FORNECIMENTO E INSTALAÇÃO. AF_01/2020</t>
  </si>
  <si>
    <t>18.11</t>
  </si>
  <si>
    <t xml:space="preserve"> DEPEARQ238 </t>
  </si>
  <si>
    <t>BANCADA DE GRANITO PRETO SÃO GABRIEL POLIDO, DE 1,26 X 0,60 M, PARA LAVATÓRIO, INCLUSO SAIA E RODA BANCA- FORNECIMENTO E INSTALAÇÃO. REF: SINAPI (86889)</t>
  </si>
  <si>
    <t>18.12</t>
  </si>
  <si>
    <t xml:space="preserve"> DEPEARQ236 </t>
  </si>
  <si>
    <t>BANCADA DE GRANITO PRETO SÃO GABRIEL POLIDO, DE 0,80 X 0,60 M, PARA LAVATÓRIO, INCLUSO SAIA E RODA BANCA- FORNECIMENTO E INSTALAÇÃO. REF: SINAPI (86895)</t>
  </si>
  <si>
    <t>18.13</t>
  </si>
  <si>
    <t xml:space="preserve"> DEPEARQ239 </t>
  </si>
  <si>
    <t>BANCADA DE GRANITO PRETO SÃO GABRIEL POLIDO, DE 1,66 X 0,60 M, PARA LAVATÓRIO, INCLUSO SAIA E RODA BANCA- FORNECIMENTO E INSTALAÇÃO. REF: SINAPI (86889)</t>
  </si>
  <si>
    <t>18.14</t>
  </si>
  <si>
    <t xml:space="preserve"> DEPEARQ240 </t>
  </si>
  <si>
    <t>BANCADA DE GRANITO PRETO SÃO GABRIEL POLIDO, DE 1,70 X 0,60 M, PARA LAVATÓRIO, INCLUSO SAIA E RODA BANCA- FORNECIMENTO E INSTALAÇÃO. REF: SINAPI (86889)</t>
  </si>
  <si>
    <t>18.15</t>
  </si>
  <si>
    <t xml:space="preserve"> DEPEARQ241 </t>
  </si>
  <si>
    <t>BANCADA DE GRANITO PRETO SÃO GABRIEL POLIDO, DE 1,73 X 0,60 M, PARA LAVATÓRIO, INCLUSO SAIA E RODA BANCA- FORNECIMENTO E INSTALAÇÃO. REF: SINAPI (86889)</t>
  </si>
  <si>
    <t>18.16</t>
  </si>
  <si>
    <t xml:space="preserve"> DEPEARQ242 </t>
  </si>
  <si>
    <t>BANCADA DE GRANITO PRETO SÃO GABRIEL POLIDO, DE 2,16 X 0,60 M, INCLUSO SAIA E RODA BANCA- FORNECIMENTO E INSTALAÇÃO. REF: SINAPI (86889)</t>
  </si>
  <si>
    <t>18.17</t>
  </si>
  <si>
    <t xml:space="preserve"> DEPEARQ248 </t>
  </si>
  <si>
    <t>BANCADA DE GRANITO PRETO SÃO GABRIEL POLIDO, DE 2,38 X 0,40 M, INCLUSO SAIA - FORNECIMENTO E INSTALAÇÃO. REF: SINAPI (86889)</t>
  </si>
  <si>
    <t>18.18</t>
  </si>
  <si>
    <t xml:space="preserve"> DEPEARQ249 </t>
  </si>
  <si>
    <t>BANCADA DE GRANITO PRETO SÃO GABRIEL POLIDO, DE 3,77 X 0,60 M, INCLUSO SAIA E RODA BANCA- FORNECIMENTO E INSTALAÇÃO. REF: SINAPI (86889)</t>
  </si>
  <si>
    <t>18.19</t>
  </si>
  <si>
    <t xml:space="preserve"> DEPEARQ250 </t>
  </si>
  <si>
    <t>BANCADA DE GRANITO PRETO SÃO GABRIEL POLIDO, DE 4,80 X 0,60 M, INCLUSO SAIA E RODA BANCA- FORNECIMENTO E INSTALAÇÃO. REF: SINAPI (86889)</t>
  </si>
  <si>
    <t>18.20</t>
  </si>
  <si>
    <t xml:space="preserve"> DEPEARQ329 </t>
  </si>
  <si>
    <t>ESPELHO PARA BANHEIRO COM ESTRUTURA METÁLICA - FORNECIMENTO E INSTALAÇÃO. REF: IOPES (080201)</t>
  </si>
  <si>
    <t>18.21</t>
  </si>
  <si>
    <t xml:space="preserve"> 190021 </t>
  </si>
  <si>
    <t>ASSENTO PARA VASO SANITARIO (TARGA/IZY/RAVENA/STUDIO SLOW)</t>
  </si>
  <si>
    <t>18.22</t>
  </si>
  <si>
    <t xml:space="preserve"> 86914 </t>
  </si>
  <si>
    <t>TORNEIRA CROMADA 1/2" OU 3/4" PARA TANQUE, PADRÃO MÉDIO - FORNECIMENTO E INSTALAÇÃO. AF_01/2020</t>
  </si>
  <si>
    <t>ACESSIBILIDADE E COMUNICAÇÃO VISUAL</t>
  </si>
  <si>
    <t>19.1</t>
  </si>
  <si>
    <t>ACESSIBILIDADE</t>
  </si>
  <si>
    <t>19.1.1</t>
  </si>
  <si>
    <t xml:space="preserve"> DEPEARQ058 </t>
  </si>
  <si>
    <t>PLACA TATIL BRAILLE/RELEVO ACO INOX 15x5cm</t>
  </si>
  <si>
    <t>19.1.2</t>
  </si>
  <si>
    <t xml:space="preserve"> DEPEARQ060 </t>
  </si>
  <si>
    <t>MAPA TATIL BRAILLE/RELEVO ACO INOX 60x400cm - Ref. SBC 202330</t>
  </si>
  <si>
    <t>19.1.3</t>
  </si>
  <si>
    <t xml:space="preserve"> DEPEARQ088 </t>
  </si>
  <si>
    <t>PLACA TATIL BRAILLE/RELEVO ACO INOX 30x5cm - REFERENCIA SBC 202109</t>
  </si>
  <si>
    <t>19.1.4</t>
  </si>
  <si>
    <t xml:space="preserve"> 202332 </t>
  </si>
  <si>
    <t>PLACA DE IMPACTO DE PORTA 90x40cm</t>
  </si>
  <si>
    <t>19.1.5</t>
  </si>
  <si>
    <t xml:space="preserve"> 062048 </t>
  </si>
  <si>
    <t>BOTOEIRA ANTI PANICO ALARME WC AUDIVISUAL PNE/PCD NBR9050</t>
  </si>
  <si>
    <t>19.1.6</t>
  </si>
  <si>
    <t xml:space="preserve"> DEPEARQ160 </t>
  </si>
  <si>
    <t>PISO PODOTÁTIL DE ALERTA, DE CIMENTO HIDRAULICO, 25 X 25CM ASSENTADO SOBRE ARGAMASSA. REF: SINAPI (104658)</t>
  </si>
  <si>
    <t>19.1.7</t>
  </si>
  <si>
    <t xml:space="preserve"> DEPEARQ161 </t>
  </si>
  <si>
    <t>PISO PODOTÁTIL DIRECIONAL, DE CIMENTO HIDRAULICO, 25 X 25CM ASSENTADO SOBRE ARGAMASSA. REF: SINAPI (104658)</t>
  </si>
  <si>
    <t>19.1.8</t>
  </si>
  <si>
    <t xml:space="preserve"> DEPEARQ207 </t>
  </si>
  <si>
    <t>INSTALAÇÃO BARRA DE APOIO, CONSIDERANDO O REAPROVEITAMENTO DO MATERIAL, EM ACO INOX POLIDO, COMPRIMENTO 70 CM,  FIXADA NA PAREDE. REF: SINAPI (100867)</t>
  </si>
  <si>
    <t>19.1.9</t>
  </si>
  <si>
    <t xml:space="preserve"> 100867 </t>
  </si>
  <si>
    <t>BARRA DE APOIO RETA, EM ACO INOX POLIDO, COMPRIMENTO 70 CM,  FIXADA NA PAREDE - FORNECIMENTO E INSTALAÇÃO. AF_01/2020</t>
  </si>
  <si>
    <t>19.1.10</t>
  </si>
  <si>
    <t xml:space="preserve"> 100868 </t>
  </si>
  <si>
    <t>BARRA DE APOIO RETA, EM ACO INOX POLIDO, COMPRIMENTO 80 CM,  FIXADA NA PAREDE - FORNECIMENTO E INSTALAÇÃO. AF_01/2020</t>
  </si>
  <si>
    <t>19.1.11</t>
  </si>
  <si>
    <t xml:space="preserve"> DEPEARQ209 </t>
  </si>
  <si>
    <t>Sinalização para deficientes - placa metálica 50 x 70 cm  - "Estacionamento Reservado" - Ref. ORSE (7319)</t>
  </si>
  <si>
    <t>19.1.12</t>
  </si>
  <si>
    <t xml:space="preserve"> DEPEARQ210 </t>
  </si>
  <si>
    <t>Sinalização para deficientes - placa metálica 50 x 70 cm - "Estacionamento Reservado" - Ref. ORSE (7319)</t>
  </si>
  <si>
    <t>19.1.13</t>
  </si>
  <si>
    <t xml:space="preserve"> DEPEARQ279 </t>
  </si>
  <si>
    <t>PISO TÁTIL DIRECIONAL PVC PRETO. REF: SBC 202105</t>
  </si>
  <si>
    <t>19.1.14</t>
  </si>
  <si>
    <t xml:space="preserve"> DEPEARQ280 </t>
  </si>
  <si>
    <t>PISO TÁTIL ALERTA, PVC PRETO. REF: SBC 202105</t>
  </si>
  <si>
    <t>19.1.15</t>
  </si>
  <si>
    <t xml:space="preserve"> 99837 </t>
  </si>
  <si>
    <t>GUARDA-CORPO DE AÇO GALVANIZADO DE 1,10M, MONTANTES TUBULARES DE 1.1/4 ESPAÇADOS DE 1,20M, TRAVESSA SUPERIOR DE 1.1/2, GRADIL FORMADO POR TUBOS HORIZONTAIS DE 1 E VERTICAIS DE 3/4, FIXADO COM CHUMBADOR MECÂNICO. AF_04/2019_PS</t>
  </si>
  <si>
    <t>19.1.16</t>
  </si>
  <si>
    <t xml:space="preserve"> DEPEARQ149 </t>
  </si>
  <si>
    <t>CORRIMÃO DUPLO, DIÂMETRO EXTERNO = 1 1/2", EM AÇO GALVANIZADO. REF: SINAPI (99855)</t>
  </si>
  <si>
    <t>19.1.17</t>
  </si>
  <si>
    <t xml:space="preserve"> 102491 </t>
  </si>
  <si>
    <t>PINTURA DE PISO COM TINTA ACRÍLICA, APLICAÇÃO MANUAL, 2 DEMÃOS, INCLUSO FUNDO PREPARADOR. AF_05/2021</t>
  </si>
  <si>
    <t>19.1.18</t>
  </si>
  <si>
    <t xml:space="preserve"> 97096 </t>
  </si>
  <si>
    <t>CONCRETAGEM DE RADIER, PISO DE CONCRETO OU LAJE SOBRE SOLO, FCK 30 MPA - LANÇAMENTO, ADENSAMENTO E ACABAMENTO. AF_09/2021 (RAMPAS)</t>
  </si>
  <si>
    <t>19.1.19</t>
  </si>
  <si>
    <t>19.1.20</t>
  </si>
  <si>
    <t xml:space="preserve"> DEPEARQ365 </t>
  </si>
  <si>
    <t>INSTALAÇÃO PISO EM LADRILHO HIDRÁULICO APLICADO EM AMBIENTES EXTERNOS, CONSIDERANTO REAPROVEITAMENTO. REF: SINAPI (101091)</t>
  </si>
  <si>
    <t>19.1.21</t>
  </si>
  <si>
    <t xml:space="preserve"> DEPEARQ366 </t>
  </si>
  <si>
    <t>FORNECIMENTO E INSTALAÇÃO PLACA METÁLICA DE ÔNIBUS 50X70 CM - Ref. ORSE (7319)</t>
  </si>
  <si>
    <t>19.2</t>
  </si>
  <si>
    <t>COMUNICAÇÃO VISUAL</t>
  </si>
  <si>
    <t>19.2.1</t>
  </si>
  <si>
    <t xml:space="preserve"> DEPEARQ080 </t>
  </si>
  <si>
    <t>INSTALAÇÃO E FORNECIMENTO DE ADESIVO TRANSPARENTE 1,80X0,15 (0,27 )M² -  REF. SBC  200511</t>
  </si>
  <si>
    <t>19.2.2</t>
  </si>
  <si>
    <t xml:space="preserve"> DEPEARQ081 </t>
  </si>
  <si>
    <t>INSTALAÇÃO E FORNECIMENTO DE ADESIVO TRANSPARENTE 4,00x0,15 -  REF. SBC  200511</t>
  </si>
  <si>
    <t>19.2.3</t>
  </si>
  <si>
    <t xml:space="preserve"> DEPEARQ082 </t>
  </si>
  <si>
    <t>INSTALAÇÃO E FORNECIMENTO DE ADESIVO TRANSPARENTE 1,47 X 0,15  -  REF. SBC  200511</t>
  </si>
  <si>
    <t>19.2.4</t>
  </si>
  <si>
    <t xml:space="preserve"> DEPEARQ083 </t>
  </si>
  <si>
    <t>INSTALAÇÃO E FORNECIMENTO DE ADESIVO TRANSPARENTE 2,20 x0,15 -  REF. SBC  200511</t>
  </si>
  <si>
    <t>19.2.5</t>
  </si>
  <si>
    <t xml:space="preserve"> DEPEARQ084 </t>
  </si>
  <si>
    <t>INSTALAÇÃO E FORNECIMENTO DE ADESIVO TRANSPARENTE 1,53 X 0,15 -  REF. SBC  200511</t>
  </si>
  <si>
    <t>19.2.6</t>
  </si>
  <si>
    <t xml:space="preserve"> DEPEARQ085 </t>
  </si>
  <si>
    <t>INSTALAÇÃO E FORNECIMENTO DE ADESIVO TRANSPARENTE 2,7X0,15 -(0,405M²)</t>
  </si>
  <si>
    <t>19.2.7</t>
  </si>
  <si>
    <t xml:space="preserve"> DEPEARQ086 </t>
  </si>
  <si>
    <t>INSTALAÇÃO E FORNECIMENTO DE ADESIVO TRANSPARENTE  1,00X0,15 - (0,15M²)</t>
  </si>
  <si>
    <t>19.2.8</t>
  </si>
  <si>
    <t xml:space="preserve"> DEPEARQ208 </t>
  </si>
  <si>
    <t>INSTALAÇÃO BARRA DE APOIO, CONSIDERANDO O REAPROVEITAMENTO DO MATERIAL, EM ACO INOX POLIDO, COMPRIMENTO 80 CM, FIXADA NA PAREDE. REF: SINAPI (100868)</t>
  </si>
  <si>
    <t>19.2.9</t>
  </si>
  <si>
    <t xml:space="preserve"> DEPEARQ326 </t>
  </si>
  <si>
    <t>PLACAS DE SINALIZAÇÃO PARA BANHEIROS, EM PVC, MODELO PADRÃO,  MASCULINO PVC EXPANDIDO OU OS ESPESSURA ENTRE 0,8 e 1mm ADESIVADO, DIMENÇÕES APROXIMADAS DE 15x20 CM - FORNECIMENTO E INSTALAÇÃO. REF: SBC (200589)</t>
  </si>
  <si>
    <t>19.2.10</t>
  </si>
  <si>
    <t xml:space="preserve"> DEPEARQ327 </t>
  </si>
  <si>
    <t>PLACAS DE SINALIZAÇÃO PARA BANHEIROS, EM PVC, MODELO PADRÃO,  FEMININO, PVC EXPANDIDO OU OS ESPESSURA ENTRE 0,8 e 1mm ADESIVADO, DIMENÇÕES APROXIMADAS DE 15x20 CM - FORNECIMENTO E INSTALAÇÃO. REF: SBC (200589)</t>
  </si>
  <si>
    <t>19.2.11</t>
  </si>
  <si>
    <t xml:space="preserve"> DEPEARQ328 </t>
  </si>
  <si>
    <t>PLACAS DE SINALIZAÇÃO PARA BANHEIROS, EM PVC, MODELO PADRÃO,  UNISSEX, PVC EXPANDIDO OU OS ESPESSURA ENTRE 0,8 e 1mm ADESIVADO, DIMENÇÕES APROXIMADAS DE 15x20 CM - FORNECIMENTO E INSTALAÇÃO. REF: SBC (200589)</t>
  </si>
  <si>
    <t>PAISAGISMO</t>
  </si>
  <si>
    <t>20.1</t>
  </si>
  <si>
    <t xml:space="preserve"> DEPEARQ125 </t>
  </si>
  <si>
    <t>Planta - PEPERÔMIA PENDENTE - fornecimento e plantio - REF. ORSE (7774)</t>
  </si>
  <si>
    <t>20.2</t>
  </si>
  <si>
    <t xml:space="preserve"> DEPEARQ124 </t>
  </si>
  <si>
    <t>Planta - Jabuticabeira , porte médio, fornecimento e plantio - Ref. ORSE (9872)</t>
  </si>
  <si>
    <t>20.3</t>
  </si>
  <si>
    <t xml:space="preserve"> DEPEARQ130 </t>
  </si>
  <si>
    <t>Planta - Tostão Esmeralda - fornecimento e plantio - REF. ORSE (7774)</t>
  </si>
  <si>
    <t>20.4</t>
  </si>
  <si>
    <t xml:space="preserve"> DEPEARQ132 </t>
  </si>
  <si>
    <t>Planta - DIANELLA, fornecimento e plantio  - REF. ORSE (7774)</t>
  </si>
  <si>
    <t>20.5</t>
  </si>
  <si>
    <t xml:space="preserve"> DEPEARQ112 </t>
  </si>
  <si>
    <t>Planta - Moreia (Dietes bicolor), fornecimento e plantio -  Copia da ORSE (7774)</t>
  </si>
  <si>
    <t>20.6</t>
  </si>
  <si>
    <t xml:space="preserve"> DEPEARQ113 </t>
  </si>
  <si>
    <t>Planta - GUIAMBÊ (Dietes bicolor), fornecimento e plantio - REF. ORSE (7774)</t>
  </si>
  <si>
    <t>20.7</t>
  </si>
  <si>
    <t xml:space="preserve"> DEPEARQ115 </t>
  </si>
  <si>
    <t>Planta - QUARESMEIRA PENDENTE, fornecimento e plantio - REF. ORSE (7774)</t>
  </si>
  <si>
    <t>20.8</t>
  </si>
  <si>
    <t xml:space="preserve"> DEPEARQ117 </t>
  </si>
  <si>
    <t>Planta - PACOVÁ - fornecimento e plantio - REF. ORSE (7774)</t>
  </si>
  <si>
    <t>20.9</t>
  </si>
  <si>
    <t xml:space="preserve"> DEPEARQ118 </t>
  </si>
  <si>
    <t>Planta - ASPARGO ALFINETE - fornecimento e plantio - REF. ORSE (7774)</t>
  </si>
  <si>
    <t>20.10</t>
  </si>
  <si>
    <t xml:space="preserve"> DEPEARQ120 </t>
  </si>
  <si>
    <t>Planta - Samambaia c/1,00m, fornecimento e plantio REF.  ORSE (8761)</t>
  </si>
  <si>
    <t>20.11</t>
  </si>
  <si>
    <t xml:space="preserve"> DEPEARQ119 </t>
  </si>
  <si>
    <t>Planta - JIBÓIA- fornecimento e plantio - REF. ORSE (7774)</t>
  </si>
  <si>
    <t>20.12</t>
  </si>
  <si>
    <t xml:space="preserve"> DEPEARQ122 </t>
  </si>
  <si>
    <t>Planta - PALMEIRA LEQUE (alt=1,00m), fornecimento e plantio, REF. ORSE (8760)</t>
  </si>
  <si>
    <t>20.13</t>
  </si>
  <si>
    <t xml:space="preserve"> DEPEARQ123 </t>
  </si>
  <si>
    <t>Planta - PALMEIRA RÁFIS (alt=1,00m), fornecimento e plantio, REF. ORSE (8760)</t>
  </si>
  <si>
    <t>20.14</t>
  </si>
  <si>
    <t xml:space="preserve"> DEPEARQ129 </t>
  </si>
  <si>
    <t>PLANTA - FICUS-LYRATA FORNECIMENTO E PLANTIO EM VASO. REF. SBC (201416)</t>
  </si>
  <si>
    <t>20.15</t>
  </si>
  <si>
    <t xml:space="preserve"> DEPEARQ121 </t>
  </si>
  <si>
    <t>- Planta - Palmeira Areca (alt=1,00m), fornecimento e plantio em vaso, REF. ORSE (8760)</t>
  </si>
  <si>
    <t>20.16</t>
  </si>
  <si>
    <t xml:space="preserve"> DEPEARQ128 </t>
  </si>
  <si>
    <t>Planta - Costela de adão , fornecimento e plantio em vaso - REF. ORSE (11795)</t>
  </si>
  <si>
    <t>20.17</t>
  </si>
  <si>
    <t xml:space="preserve"> DEPEARQ133 </t>
  </si>
  <si>
    <t>Planta - ZAMIOCULCA , fornecimento e plantio - REF. ORSE (11795)</t>
  </si>
  <si>
    <t>20.18</t>
  </si>
  <si>
    <t xml:space="preserve"> DEPEARQ315 </t>
  </si>
  <si>
    <t>FORNECIMENTO E MONTAGEM DE ESTRUTURA METÁLICA EM PERFIL METALON, SEM PINTURA. REF: CPOS (15.03.150)</t>
  </si>
  <si>
    <t>20.19</t>
  </si>
  <si>
    <t xml:space="preserve"> 100741 </t>
  </si>
  <si>
    <t>PINTURA COM TINTA ALQUÍDICA DE ACABAMENTO (ESMALTE SINTÉTICO ACETINADO) PULVERIZADA SOBRE SUPERFÍCIES METÁLICAS (EXCETO PERFIL) EXECUTADO EM OBRA (POR DEMÃO). AF_01/2020_PE</t>
  </si>
  <si>
    <t>20.20</t>
  </si>
  <si>
    <t xml:space="preserve"> DEPEARQ316 </t>
  </si>
  <si>
    <t>FIXAÇÃO UTILIZANDO PARAFUSO E BUCHA DE NYLON. SINAPI (95541)</t>
  </si>
  <si>
    <t>20.21</t>
  </si>
  <si>
    <t xml:space="preserve"> DEPEARQ382 </t>
  </si>
  <si>
    <t>Fornecimento e Instalação de vasos com estrutura metálica na cor preta , com aproximadamente 52 cm de altura e 15 cm de diâmetro.</t>
  </si>
  <si>
    <t>20.22</t>
  </si>
  <si>
    <t xml:space="preserve"> DEPEARQ383 </t>
  </si>
  <si>
    <t>Fornecimento e Instalação de vasos com estrutura metálica na cor preta , com aproximadamente 34 cm de altura e 34 cm de diâmetro.</t>
  </si>
  <si>
    <t>20.23</t>
  </si>
  <si>
    <t xml:space="preserve"> DEPEARQ384 </t>
  </si>
  <si>
    <t>Fornecimento e instalação de vaso de concreto com corda,  para vegetação suspensa</t>
  </si>
  <si>
    <t>20.24</t>
  </si>
  <si>
    <t xml:space="preserve"> DEPEARQ385 </t>
  </si>
  <si>
    <t>FORNECIMENTO E INSTALAÇÃO DE FLOREIRA PARA FACHADA</t>
  </si>
  <si>
    <t>SERVIÇOS GERAIS</t>
  </si>
  <si>
    <t>21.1</t>
  </si>
  <si>
    <t xml:space="preserve"> DEPEARQ205 </t>
  </si>
  <si>
    <t>REMOÇÃO E REPOSIÇÃO DE MASTRO DE FERRO GALVANIZADO. REF: ORSE 340</t>
  </si>
  <si>
    <t>21.2</t>
  </si>
  <si>
    <t xml:space="preserve"> DEPEARQ185 </t>
  </si>
  <si>
    <t>INSTALAÇÃO ESCADA MARINHEIRO CONSIDERANDO REAPROVEITAMENTO. REF: ORSE (9712)</t>
  </si>
  <si>
    <t>21.3</t>
  </si>
  <si>
    <t xml:space="preserve"> 94990 </t>
  </si>
  <si>
    <t>EXECUÇÃO DE PASSEIO (CALÇADA) OU PISO DE CONCRETO COM CONCRETO MOLDADO IN LOCO, FEITO EM OBRA, ACABAMENTO CONVENCIONAL, NÃO ARMADO. AF_08/2022 (BASE PARA OS MASTROS)</t>
  </si>
  <si>
    <t>SERVIÇOS FINAIS</t>
  </si>
  <si>
    <t>22.1</t>
  </si>
  <si>
    <t xml:space="preserve"> DEPEARQ072 </t>
  </si>
  <si>
    <t>LIMPEZA FINAL DA OBRA</t>
  </si>
  <si>
    <t>22.2</t>
  </si>
  <si>
    <t xml:space="preserve"> DEPEARQ073 </t>
  </si>
  <si>
    <t>LIMPEZA LOUCAS E METAIS</t>
  </si>
  <si>
    <t>22.3</t>
  </si>
  <si>
    <t xml:space="preserve"> 99821 </t>
  </si>
  <si>
    <t>LIMPEZA DE JANELA DE VIDRO COM CAIXILHO EM AÇO/ALUMÍNIO/PVC. AF_04/2019</t>
  </si>
  <si>
    <t>22.4</t>
  </si>
  <si>
    <t xml:space="preserve"> 99823 </t>
  </si>
  <si>
    <t>LIMPEZA DE PORTA INTEIRAMENTE DE VIDRO. AF_04/2019</t>
  </si>
  <si>
    <t>22.5</t>
  </si>
  <si>
    <t xml:space="preserve"> 99806 </t>
  </si>
  <si>
    <t>LIMPEZA DE REVESTIMENTO CERÂMICO EM PAREDE COM PANO ÚMIDO AF_04/2019</t>
  </si>
  <si>
    <t>22.6</t>
  </si>
  <si>
    <t xml:space="preserve"> 99819 </t>
  </si>
  <si>
    <t>LIMPEZA DE BANCADA DE PEDRA (MÁRMORE OU GRANITO). AF_04/2019</t>
  </si>
  <si>
    <t>22.7</t>
  </si>
  <si>
    <t xml:space="preserve"> 99814 </t>
  </si>
  <si>
    <t>LIMPEZA DE SUPERFÍCIE COM JATO DE ALTA PRESSÃO. AF_04/2019</t>
  </si>
  <si>
    <t>22.8</t>
  </si>
  <si>
    <t xml:space="preserve"> 017361 </t>
  </si>
  <si>
    <t>TRANSPORTE HORIZONTAL MANUAL MAT. 1a.CAT./ENTULHO ATE 60m</t>
  </si>
  <si>
    <t>22.9</t>
  </si>
  <si>
    <t xml:space="preserve"> DEPEARQ311 </t>
  </si>
  <si>
    <t>CAÇAMBA PAPA ENTULHO 4M3</t>
  </si>
  <si>
    <t>NOVOS ITENS PLANILHA ORÇAMENTÁRIA</t>
  </si>
  <si>
    <t>2.41</t>
  </si>
  <si>
    <t>REMOÇÃO DE RAÍZES REMANESCENTES DE TRONCO DE ÁRVORE COM DIÂMETRO MAIOR OU IGUAL A 0,60 M. AF_03/2024</t>
  </si>
  <si>
    <t>UNID</t>
  </si>
  <si>
    <t>3.12</t>
  </si>
  <si>
    <t>ARMAÇÃO DE BLOCO UTILIZANDO AÇO CA-60 DE 5 MM - MONTAGEM. AF_01/2024</t>
  </si>
  <si>
    <t>3.13</t>
  </si>
  <si>
    <t>ARMAÇÃO DE BLOCO UTILIZANDO AÇO CA-50 DE 6,3 MM - MONTAGEM. AF_01/2024</t>
  </si>
  <si>
    <t>3.14</t>
  </si>
  <si>
    <t>ARMAÇÃO DE BLOCO UTILIZANDO AÇO CA-50 DE 8 MM - MONTAGEM. AF_01/2024</t>
  </si>
  <si>
    <t>3.15</t>
  </si>
  <si>
    <t>ARMAÇÃO DE BLOCO UTILIZANDO AÇO CA-50 DE 10 MM - MONTAGEM. AF_01/2024</t>
  </si>
  <si>
    <t>3.16</t>
  </si>
  <si>
    <t>ARMAÇÃO DE BLOCO, SAPATA ISOLADA, VIGA BALDRAME E SAPATA CORRIDA UTILIZANDO AÇO CA-50 DE 12,5 MM - MONTAGEM. AF_01/2024</t>
  </si>
  <si>
    <t>3.17</t>
  </si>
  <si>
    <t>ARMAÇÃO DE BLOCO, SAPATA ISOLADA, VIGA BALDRAME E SAPATA CORRIDA UTILIZANDO AÇO CA-50 DE 16 MM - MONTAGEM. AF_01/2024</t>
  </si>
  <si>
    <t>3.18</t>
  </si>
  <si>
    <t xml:space="preserve">LANÇAMENTO COM USO DE BALDES, ADENSAMENTO E ACABAMENTO DE CONCRETO EM ESTRUTURAS. AF_02/2022 </t>
  </si>
  <si>
    <t>M3</t>
  </si>
  <si>
    <t>3.19</t>
  </si>
  <si>
    <t>DEPEARQ</t>
  </si>
  <si>
    <t>PROPRIA</t>
  </si>
  <si>
    <t>CONCRETO USINADO BOMBEADO FCK=30MPA.</t>
  </si>
  <si>
    <t>m3</t>
  </si>
  <si>
    <t>4.15</t>
  </si>
  <si>
    <t>ARMAÇÃO DE PILAR OU VIGA DE ESTRUTURA CONVENCIONAL DE CONCRETO ARMADO UTILIZANDO AÇO CA-50 DE 6,3 MM - MONTAGEM. AF_06/2022</t>
  </si>
  <si>
    <t>4.16</t>
  </si>
  <si>
    <t>ARMAÇÃO DE PILAR OU VIGA DE ESTRUTURA CONVENCIONAL DE CONCRETO ARMADO UTILIZANDO AÇO CA-50 DE 8,0 MM - MONTAGEM. AF_06/2022</t>
  </si>
  <si>
    <t>4.17</t>
  </si>
  <si>
    <t>ARMAÇÃO DE PILAR OU VIGA DE ESTRUTURA CONVENCIONAL DE CONCRETO ARMADO UTILIZANDO AÇO CA-50 DE 10,0 MM - MONTAGEM. AF_06/2022</t>
  </si>
  <si>
    <t>4.18</t>
  </si>
  <si>
    <t>ARMAÇÃO DE PILAR OU VIGA DE ESTRUTURA DE CONCRETO ARMADO EMBUTIDA EM ALVENARIA DE VEDAÇÃO UTILIZANDO AÇO CA-50 DE 12,5 MM - MONTAGEM. AF_06/2022</t>
  </si>
  <si>
    <t>4.19</t>
  </si>
  <si>
    <t>ARMAÇÃO DE LAJE DE ESTRUTURA CONVENCIONAL DE CONCRETO ARMADO UTILIZANDO AÇO CA-60 DE 5,0 MM - MONTAGEM. AF_06/2022</t>
  </si>
  <si>
    <t>4.20</t>
  </si>
  <si>
    <t>ARMAÇÃO DE LAJE DE ESTRUTURA CONVENCIONAL DE CONCRETO ARMADO UTILIZANDO AÇO CA-50 DE 6,3 MM - MONTAGEM. AF_06/2022</t>
  </si>
  <si>
    <t>4.21</t>
  </si>
  <si>
    <t>ARMAÇÃO DE LAJE DE ESTRUTURA CONVENCIONAL DE CONCRETO ARMADO UTILIZANDO AÇO CA-50 DE 8,0 MM - MONTAGEM. AF_06/2022</t>
  </si>
  <si>
    <t>4.22</t>
  </si>
  <si>
    <t>DEPEARQ392</t>
  </si>
  <si>
    <t>PLATIBANDA METÁLICA COM ENCHIMENTO EM EPS, INCLUSO TELA E RUFO</t>
  </si>
  <si>
    <t>M2</t>
  </si>
  <si>
    <t>4.23</t>
  </si>
  <si>
    <t>LANÇAMENTO COM USO DE BALDES, ADENSAMENTO E ACABAMENTO DE CONCRETO EM ESTRUTURAS. AF_02/2022</t>
  </si>
  <si>
    <t>4.24</t>
  </si>
  <si>
    <t>MONTAGEM E DESMONTAGEM DE FÔRMA DE PILARES RETANGULARES E ESTRUTURAS SIMILARES, PÉ-DIREITO SIMPLES, EM MADEIRA SERRADA, 4 UTILIZAÇÕES. AF_09/2020</t>
  </si>
  <si>
    <t>4.25</t>
  </si>
  <si>
    <t>MONTAGEM E DESMONTAGEM DE FÔRMA DE VIGA, ESCORAMENTO COM PONTALETE DE MADEIRA, PÉ-DIREITO SIMPLES, EM MADEIRA SERRADA, 4 UTILIZAÇÕES. AF_09/2020</t>
  </si>
  <si>
    <t>m2</t>
  </si>
  <si>
    <t>4.26</t>
  </si>
  <si>
    <t>5.6</t>
  </si>
  <si>
    <t>PAREDE COM SISTEMA EM CHAPAS DE GESSO PARA DRYWALL, USO INTERNO, COM DUAS FACES SIMPLES E ESTRUTURA METÁLICA COM GUIAS SIMPLES, SEM VÃOS. AF_07/2023_PS</t>
  </si>
  <si>
    <t>6.1.14</t>
  </si>
  <si>
    <t>REGISTRO DE ESFERA, PVC, SOLDÁVEL, COM VOLANTE, DN  50 MM - FORNECIMENTO E INSTALAÇÃO. AF_08/2021</t>
  </si>
  <si>
    <t>6.1.15</t>
  </si>
  <si>
    <t>TE, PVC, SOLDÁVEL, DN 50MM, INSTALADO EM PRUMADA DE ÁGUA - FORNECIMENTO E INSTALAÇÃO. AF_06/2022</t>
  </si>
  <si>
    <t>6.1.16</t>
  </si>
  <si>
    <t>TORNEIRA DE BOIA PARA CAIXA D'ÁGUA, ROSCÁVEL, 1" - FORNECIMENTO E INSTALAÇÃO. AF_08/2021</t>
  </si>
  <si>
    <t>6.2.15</t>
  </si>
  <si>
    <t>DEPEARQ390</t>
  </si>
  <si>
    <t>REGISTRO DE ESFERA, PVC, ROSCÁVEL, COM VOLANTE, 2" - FORNECIMENTO E INSTALAÇÃO. AF_08/2021</t>
  </si>
  <si>
    <t>6.2.16</t>
  </si>
  <si>
    <t>DEPEARQ391</t>
  </si>
  <si>
    <t>TAMPA RETANGULAR PARA ESGOTO E DRENAGEM, EM CONCRETO PRÉ-MOLDADO, 1,00X1,00 M E ESPESSURA = 0,05 M. (Copia da SINAPI (98115))</t>
  </si>
  <si>
    <t>7.3.75</t>
  </si>
  <si>
    <t>DEPEARQ425</t>
  </si>
  <si>
    <t>CAIXA DE TOMADA DE PISO QUADRADA CP45XLR C/ 3x MÓDULOS 2P+T - 10A (COR VERMELHA) ELETRICA - FORNECIMENTO E INSTALAÇÃO. REF.: SBC (062021)</t>
  </si>
  <si>
    <t>7.3.76</t>
  </si>
  <si>
    <t>DISJUNTOR TRIPOLAR TIPO DIN, CORRENTE NOMINAL DE 25A - FORNECIMENTO E INSTALAÇÃO. AF_10/2020</t>
  </si>
  <si>
    <t>7.3.77</t>
  </si>
  <si>
    <t>062007</t>
  </si>
  <si>
    <t>TOMADA INDUSTRIAL MACHO 2P + T 6H 220VAC 32A AZUL IP44 STECK</t>
  </si>
  <si>
    <t>7.4.57</t>
  </si>
  <si>
    <t>DEPEARQ424</t>
  </si>
  <si>
    <t>CAIXA DE TOMADA DE PISO QUADRADA CP45XLR C/ 3x MÓDULOS 2P+T - 10A (COR VERMELHA)  ELETRICA + 2x CONECTOR FÊMEA RJ-45 CAT.6e  - FORNECIMENTO E INSTALAÇÃO. REF.: SBC (062021)</t>
  </si>
  <si>
    <t>7.4.58</t>
  </si>
  <si>
    <t>DEPEARQ750</t>
  </si>
  <si>
    <t>RACK - GUIA TRASEIRO PARA PATCH PANEL EM RACK UNIVERSAL 1U</t>
  </si>
  <si>
    <t>7.4.59</t>
  </si>
  <si>
    <t>068550</t>
  </si>
  <si>
    <t>RACK 16U 19"" x 675mm COM PORTA DE ACRILICO FUME</t>
  </si>
  <si>
    <t>INSTALAÇÕES DE COMBATE A INCÊNDIO E PANICO</t>
  </si>
  <si>
    <t>8.24</t>
  </si>
  <si>
    <t>TUBO, PEX, MULTICAMADA, COM TUBO LUVA, DN 16, INSTALADO EM IMPLANTAÇÃO DE INSTALAÇÕES DE GÁS - FORNECIMENTO E INSTALAÇÃO. AF_01/2020</t>
  </si>
  <si>
    <t>8.25</t>
  </si>
  <si>
    <t>REGISTRO OU REGULADOR DE GÁS DE COZINHA - FORNECIMENTO E INSTALAÇÃO. AF_08/2021</t>
  </si>
  <si>
    <t>8.26</t>
  </si>
  <si>
    <t>NIPLE, EM FERRO GALVANIZADO, CONEXÃO ROSQUEADA, DN 15 (1/2"), INSTALADO EM RAMAIS E SUB-RAMAIS DE GÁS - FORNECIMENTO E INSTALAÇÃO. AF_10/2020</t>
  </si>
  <si>
    <t>8.27</t>
  </si>
  <si>
    <t>JOELHO 90 GRAUS, EM FERRO GALVANIZADO, CONEXÃO ROSQUEADA, DN 15 (1/2"), INSTALADO EM RAMAIS E SUB-RAMAIS DE GÁS - FORNECIMENTO E INSTALAÇÃO. AF_10/2020</t>
  </si>
  <si>
    <t>8.28</t>
  </si>
  <si>
    <t>TÊ, EM FERRO GALVANIZADO, CONEXÃO ROSQUEADA, DN 15 (1/2"), INSTALADO EM RAMAIS E SUB-RAMAIS DE GÁS - FORNECIMENTO E INSTALAÇÃO. AF_10/2020</t>
  </si>
  <si>
    <t>8.29</t>
  </si>
  <si>
    <t>VÁLVULA DE RETENÇÃO HORIZONTAL, DE BRONZE, ROSCÁVEL, 1/2" - FORNECIMENTO E INSTALAÇÃO. AF_08/2021</t>
  </si>
  <si>
    <t>8.30</t>
  </si>
  <si>
    <t>DEPEARQ394</t>
  </si>
  <si>
    <t>JOELHO COMPRESSÃO 16MM - FORNECIMENTO E INSTALAÇÃO</t>
  </si>
  <si>
    <t>8.31</t>
  </si>
  <si>
    <t>DEPEARQ395</t>
  </si>
  <si>
    <t>TÊ DE COMPRESSÃO 16MM - FORNECIMENTO E INSTALAÇÃO</t>
  </si>
  <si>
    <t>8.32</t>
  </si>
  <si>
    <t>DEPEARQ396</t>
  </si>
  <si>
    <t>REGISTRO ESFERA MAN AMARELA</t>
  </si>
  <si>
    <t>8.33</t>
  </si>
  <si>
    <t>DEPEARQ397</t>
  </si>
  <si>
    <t>REGISTRO ESFERA ALAVANCA AMARELA 1/2" X 1/2"- FORNECIMENTO E INSTALACAO</t>
  </si>
  <si>
    <t>8.34</t>
  </si>
  <si>
    <t>DEPEARQ393</t>
  </si>
  <si>
    <t>FLEXÍVEL MANGUEIRA P13</t>
  </si>
  <si>
    <t>8.35</t>
  </si>
  <si>
    <t>DEPEARQ398</t>
  </si>
  <si>
    <t>LUVA DE COMPRESSÃO</t>
  </si>
  <si>
    <t>8.36</t>
  </si>
  <si>
    <t>DEPEARQ399</t>
  </si>
  <si>
    <t>NIPLE BORB LAT P-13 R. 5/8 UNC(E)X 1/8 NPT (E) - FORNECIMENTO E INSTALACAO</t>
  </si>
  <si>
    <t>14.9</t>
  </si>
  <si>
    <t>98555</t>
  </si>
  <si>
    <t>IMPERMEABILIZAÇÃO DE SUPERFÍCIE COM ARGAMASSA POLIMÉRICA / MEMBRANA ACRÍLICA, 3 DEMÃOS. AF_09/2023</t>
  </si>
  <si>
    <t>18.23</t>
  </si>
  <si>
    <t>MICTÓRIO SIFONADO LOUÇA BRANCA - PADRÃO MÉDIO - FORNECIMENTO E INSTALAÇÃO. AF_01/2020</t>
  </si>
  <si>
    <t>18.24</t>
  </si>
  <si>
    <t>TORNEIRA CROMADA 1/2" OU 3/4" PARA TANQUE, PADRÃO POPULAR - FORNECIMENTO E INSTALAÇÃO. AF_01/2020</t>
  </si>
  <si>
    <t>Total sem BDI contratado</t>
  </si>
  <si>
    <t>Total medido sem BDI</t>
  </si>
  <si>
    <t>Total acumulado até 1ª medição sem BDI</t>
  </si>
  <si>
    <t>Total acumulado até 2ª medição sem BDI</t>
  </si>
  <si>
    <t>Total acumulado até 3ª medição sem BDI</t>
  </si>
  <si>
    <t>Total acumulado até 4ª medição sem BDI</t>
  </si>
  <si>
    <t>Total acumulado até 5ª medição sem BDI</t>
  </si>
  <si>
    <t>Total acumulado até 6ª medição sem BDI</t>
  </si>
  <si>
    <t>Total acumulado até 7ª medição sem BDI</t>
  </si>
  <si>
    <t>Total acumulado até 8ª medição sem BDI</t>
  </si>
  <si>
    <t>Total acumulado até 9ª medição sem BDI</t>
  </si>
  <si>
    <t>Total acumulado até 10ª medição sem BDI</t>
  </si>
  <si>
    <t>Total acumulado até 11ª medição sem BDI</t>
  </si>
  <si>
    <t>Total acumulado até 12ª medição sem BDI</t>
  </si>
  <si>
    <t>Total acumulado até 13ª medição sem BDI</t>
  </si>
  <si>
    <t>Total acumulado até 14ª medição sem BDI</t>
  </si>
  <si>
    <t>Total acumulado até 15ª medição sem BDI</t>
  </si>
  <si>
    <t>Total acumulado até 16ª medição sem BDI</t>
  </si>
  <si>
    <t>Total do BDI contratado</t>
  </si>
  <si>
    <t>Total do BDI</t>
  </si>
  <si>
    <t>Total Geral contratado</t>
  </si>
  <si>
    <t>Total 1ª medição</t>
  </si>
  <si>
    <t>Total acumulado até 1ª medição</t>
  </si>
  <si>
    <t>Total 2ª medição</t>
  </si>
  <si>
    <t>Total acumulado até 2ª medição</t>
  </si>
  <si>
    <t>Total 3ª medição</t>
  </si>
  <si>
    <t>Total acumulado até 3ª medição</t>
  </si>
  <si>
    <t>Total 4ª medição</t>
  </si>
  <si>
    <t>Total acumulado até 4ª medição</t>
  </si>
  <si>
    <t>Total 5ª medição</t>
  </si>
  <si>
    <t>Total acumulado até 5ª medição</t>
  </si>
  <si>
    <t>Total 6ª medição</t>
  </si>
  <si>
    <t>Total acumulado até 6ª medição</t>
  </si>
  <si>
    <t>Total 7ª medição</t>
  </si>
  <si>
    <t>Total acumulado até 7ª medição</t>
  </si>
  <si>
    <t>Total 8ª medição</t>
  </si>
  <si>
    <t>Total acumulado até 8ª medição</t>
  </si>
  <si>
    <t>Total 9ª medição</t>
  </si>
  <si>
    <t>Total acumulado até 9ª medição</t>
  </si>
  <si>
    <t>Total 10ª medição</t>
  </si>
  <si>
    <t>Total acumulado até 10ª medição</t>
  </si>
  <si>
    <t>Total 11ª medição</t>
  </si>
  <si>
    <t>Total acumulado até 11ª medição</t>
  </si>
  <si>
    <t>Total 12ª medição</t>
  </si>
  <si>
    <t>Total acumulado até 12ª medição</t>
  </si>
  <si>
    <t>Total 13ª medição</t>
  </si>
  <si>
    <t>Total acumulado até 13ª medição</t>
  </si>
  <si>
    <t>Total 14ª medição</t>
  </si>
  <si>
    <t>Total acumulado até 14ª medição</t>
  </si>
  <si>
    <t>Total 15ª medição</t>
  </si>
  <si>
    <t>Total acumulado até 15ª medição</t>
  </si>
  <si>
    <t>Total 16ª medição</t>
  </si>
  <si>
    <t>Total acumulado até 16ª medição</t>
  </si>
  <si>
    <t>Obra</t>
  </si>
  <si>
    <t>Adequação e Ampliação do Edifício Anexo III do TCE/RO</t>
  </si>
  <si>
    <t>PlanilhadeMediçãoResumida</t>
  </si>
  <si>
    <t>ANÁLISE ACUMULADO 5 MEDIÇÃO + ADITIVO</t>
  </si>
  <si>
    <t>ANÁLISE ACUMULADO 8 MEDIÇÃO + ADITIVO</t>
  </si>
  <si>
    <t>ANÁLISE ACUMULADO 9 MEDIÇÃO + ADITIVO</t>
  </si>
  <si>
    <t>ANÁLISE ACUMULADO 10 MEDIÇÃO + ADITIVO</t>
  </si>
  <si>
    <t>ANÁLISE ACUMULADO 11 MEDIÇÃO + ADITIVO</t>
  </si>
  <si>
    <t>ANÁLISE ACUMULADO 13 MEDIÇÃO + ADITIVO</t>
  </si>
  <si>
    <t>(A)
Valor acumulado inicialmente previsto no cronograma licitado para a 5ª medição</t>
  </si>
  <si>
    <t>(B)
Valor acumulado executado pela empresa até a 5ª medição</t>
  </si>
  <si>
    <t>(C)
Valor acumulado previsto no cronograma 5ª Medição - revisado aditivo</t>
  </si>
  <si>
    <r>
      <t xml:space="preserve">(D)
Diferença valor total ACUMULADO 
</t>
    </r>
    <r>
      <rPr>
        <sz val="11"/>
        <rFont val="Arial"/>
        <family val="2"/>
      </rPr>
      <t xml:space="preserve">(C - B) </t>
    </r>
  </si>
  <si>
    <r>
      <t xml:space="preserve">(E)
Percentual da etapa ACUMULADO
</t>
    </r>
    <r>
      <rPr>
        <sz val="11"/>
        <rFont val="Arial"/>
        <family val="2"/>
      </rPr>
      <t>(D / C)</t>
    </r>
  </si>
  <si>
    <t>(A)
Valor efetivamente Executado Acumulado</t>
  </si>
  <si>
    <t>(B)
Valor acumulado previsto no cronograma 8ª Medição</t>
  </si>
  <si>
    <t xml:space="preserve">(C)
Diferença total ACUMULADO previsto x executado
(A-B) </t>
  </si>
  <si>
    <t>(D)
Percentual da etapa em atraso ACUMULADO
(C/B)</t>
  </si>
  <si>
    <t>(B)
Valor acumulado previsto no cronograma 9ª Medição</t>
  </si>
  <si>
    <t>(B)
Valor acumulado previsto no cronograma 10ª Medição</t>
  </si>
  <si>
    <r>
      <t xml:space="preserve">(F)
</t>
    </r>
    <r>
      <rPr>
        <b/>
        <sz val="10"/>
        <rFont val="Arial"/>
        <family val="2"/>
      </rPr>
      <t>PERCENTUAL DE ATRASO ACUMULADO ATÉ A MEDIÇÃO ANTERIOR (9ª MEDIÇÃO)</t>
    </r>
  </si>
  <si>
    <t>(B)
Valor acumulado previsto no cronograma 11ª Medição</t>
  </si>
  <si>
    <t>(B)
Valor acumulado previsto no cronograma 13ª Medição</t>
  </si>
  <si>
    <t>% atraso acumulado até 9ª medição</t>
  </si>
  <si>
    <t>Diferença de atraso da 10ª para 9ª medição</t>
  </si>
  <si>
    <t>INSTALAÇÕES HIDRÁULICAS</t>
  </si>
  <si>
    <t>ELÉTRICA: QUADROS E ALIMENTAÇÃO</t>
  </si>
  <si>
    <t>CLIMATIZAÇÃO DATA CENTER</t>
  </si>
  <si>
    <t>TOTAL</t>
  </si>
  <si>
    <t>PERCENTUAIS</t>
  </si>
  <si>
    <t>10ª medição</t>
  </si>
  <si>
    <t>anterior 9ª medição</t>
  </si>
  <si>
    <t>PLANILHA LICITADA</t>
  </si>
  <si>
    <t>1º TERMO ADITIVO DEZEMBRO/2024</t>
  </si>
  <si>
    <t>QUANTITATIVO E VALORES 
PÓS 1º TA</t>
  </si>
  <si>
    <t>Qnt Acrescida</t>
  </si>
  <si>
    <t>Valor Acrescido</t>
  </si>
  <si>
    <t>Qnt Suprimida</t>
  </si>
  <si>
    <t>Valor Suprimido</t>
  </si>
  <si>
    <t>Qnt final 1º TA</t>
  </si>
  <si>
    <t>Valor final 1º TA</t>
  </si>
  <si>
    <t xml:space="preserve"> 97645 </t>
  </si>
  <si>
    <t xml:space="preserve"> 101792 </t>
  </si>
  <si>
    <t>Total acrescido sem BDI</t>
  </si>
  <si>
    <t>Total Suprimido sem BDI</t>
  </si>
  <si>
    <t>Total geral sem BDI</t>
  </si>
  <si>
    <t>BDI</t>
  </si>
  <si>
    <t>Total geral acrescido</t>
  </si>
  <si>
    <t>Total geral suprimido</t>
  </si>
  <si>
    <t>Total geral com aditivo</t>
  </si>
  <si>
    <t>REFLEXO FINANCEIRO NO CONTRATO</t>
  </si>
  <si>
    <t>2º TERMO ADITIVO AGOSTO/2025</t>
  </si>
  <si>
    <t>QUANTITATIVO E VALORES 
PÓS 1º e 2º TA</t>
  </si>
  <si>
    <t>Qnt final 2º TA</t>
  </si>
  <si>
    <t>Valor final TA</t>
  </si>
  <si>
    <t>CRONOGRAMA COM 1º T.A</t>
  </si>
  <si>
    <t>30 DIAS</t>
  </si>
  <si>
    <t>60 DIAS</t>
  </si>
  <si>
    <t>90 DIAS</t>
  </si>
  <si>
    <t>120 DIAS</t>
  </si>
  <si>
    <t>150 DIAS</t>
  </si>
  <si>
    <t>180 DIAS</t>
  </si>
  <si>
    <t>210 DIAS</t>
  </si>
  <si>
    <t>240 DIAS</t>
  </si>
  <si>
    <t>270 DIAS</t>
  </si>
  <si>
    <t>300 DIAS</t>
  </si>
  <si>
    <t>330 DIAS</t>
  </si>
  <si>
    <t>360 DIAS</t>
  </si>
  <si>
    <t>375 DIAS</t>
  </si>
  <si>
    <t>TOTAIS</t>
  </si>
  <si>
    <t>Quant.</t>
  </si>
  <si>
    <t>Valor Unit</t>
  </si>
  <si>
    <t>% executada</t>
  </si>
  <si>
    <t>valor executado</t>
  </si>
  <si>
    <t>% acumulada</t>
  </si>
  <si>
    <t xml:space="preserve"> 1 </t>
  </si>
  <si>
    <t>SERVIÇOS NOVOS ACRESCIDOS</t>
  </si>
  <si>
    <t>CRONOGRAMA REVISADO 1º T.A</t>
  </si>
  <si>
    <t>Total sem BDI</t>
  </si>
  <si>
    <t>TOTAL MEDIÇÃO</t>
  </si>
  <si>
    <t>PORCENTAGEM EXECUTADA %</t>
  </si>
  <si>
    <t>Total Geral</t>
  </si>
  <si>
    <t>PORCENTAGEM ACUMULADA %</t>
  </si>
  <si>
    <t>VALOR ACUMULADO</t>
  </si>
  <si>
    <t>COMPARATIVO CRONOGRAMA LICITADO</t>
  </si>
  <si>
    <t>CronogramaFísicoeFinanceiro</t>
  </si>
  <si>
    <t>MESES</t>
  </si>
  <si>
    <t>Total Por Etapa</t>
  </si>
  <si>
    <t>ACUMULADO</t>
  </si>
  <si>
    <t>5ª MEDIÇÃO (CONTRATO COM ADITIVO)</t>
  </si>
  <si>
    <t>6ª MEDIÇÃO (CONTRATO COM ADITIVO)</t>
  </si>
  <si>
    <t>7ª MEDIÇÃO (CONTRATO COM ADITIVO)</t>
  </si>
  <si>
    <t>8ª MEDIÇÃO (CONTRATO COM ADITIVO)</t>
  </si>
  <si>
    <t>9ª MEDIÇÃO (CONTRATO COM ADITIVO)</t>
  </si>
  <si>
    <t>10ª MEDIÇÃO (CONTRATO COM ADITIVO)</t>
  </si>
  <si>
    <t>11ª MEDIÇÃO (CONTRATO COM ADITIVO)</t>
  </si>
  <si>
    <t>12ª MEDIÇÃO (CONTRATO COM ADITIVO)</t>
  </si>
  <si>
    <t>13ª MEDIÇÃO (CONTRATO COM ADITIVO)</t>
  </si>
  <si>
    <t>14ª MEDIÇÃO (CONTRATO COM ADITIVO)</t>
  </si>
  <si>
    <t>15ª MEDIÇÃO (CONTRATO COM ADITIVO)</t>
  </si>
  <si>
    <t>16ª MEDIÇÃO (CONTRATO COM ADITIVO)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</si>
</sst>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R$&quot;\ #,##0.00;[Red]\-&quot;R$&quot;\ #,##0.00"/>
    <numFmt numFmtId="44" formatCode="_-&quot;R$&quot;\ * #,##0.00_-;\-&quot;R$&quot;\ * #,##0.00_-;_-&quot;R$&quot;\ * &quot;-&quot;??_-;_-@_-"/>
    <numFmt numFmtId="43" formatCode="_-* #,##0.00_-;\-* #,##0.00_-;_-* &quot;-&quot;??_-;_-@_-"/>
    <numFmt numFmtId="164" formatCode=";;"/>
    <numFmt numFmtId="165" formatCode="_-[$R$-416]\ * #,##0.00_-;\-[$R$-416]\ * #,##0.00_-;_-[$R$-416]\ * &quot;-&quot;??_-;_-@_-"/>
    <numFmt numFmtId="166" formatCode="[$R$-416]\ #,##0.00;[Red]\-[$R$-416]\ #,##0.00"/>
    <numFmt numFmtId="167" formatCode="&quot;R$&quot;#,##0.00;[Red]&quot;-R$&quot;#,##0.00"/>
    <numFmt numFmtId="168" formatCode="&quot;R$&quot;\ #,##0.00"/>
    <numFmt numFmtId="169" formatCode="0.0"/>
    <numFmt numFmtId="170" formatCode="0.00000"/>
    <numFmt numFmtId="171" formatCode="0.000"/>
    <numFmt numFmtId="172" formatCode="0.0000"/>
    <numFmt numFmtId="173" formatCode="&quot;R$ &quot;#,##0.00"/>
  </numFmts>
  <fonts count="4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b/>
      <sz val="16"/>
      <name val="Arial"/>
      <family val="1"/>
    </font>
    <font>
      <b/>
      <sz val="12"/>
      <name val="Arial"/>
      <family val="2"/>
    </font>
    <font>
      <b/>
      <sz val="11"/>
      <name val="Arial"/>
      <family val="1"/>
    </font>
    <font>
      <b/>
      <sz val="9"/>
      <name val="Arial"/>
      <family val="2"/>
    </font>
    <font>
      <b/>
      <sz val="10"/>
      <color rgb="FF000000"/>
      <name val="Arial"/>
      <family val="1"/>
    </font>
    <font>
      <sz val="11"/>
      <color theme="2" tint="-0.749992370372631"/>
      <name val="Calibri"/>
      <family val="2"/>
      <scheme val="minor"/>
    </font>
    <font>
      <sz val="10"/>
      <color rgb="FF000000"/>
      <name val="Arial"/>
      <family val="1"/>
    </font>
    <font>
      <sz val="10"/>
      <color indexed="63"/>
      <name val="Arial"/>
      <family val="2"/>
      <charset val="1"/>
    </font>
    <font>
      <b/>
      <sz val="10"/>
      <name val="Arial"/>
      <family val="2"/>
    </font>
    <font>
      <sz val="10"/>
      <name val="Arial"/>
      <family val="2"/>
    </font>
    <font>
      <sz val="10"/>
      <name val="Arial"/>
      <family val="1"/>
    </font>
    <font>
      <b/>
      <sz val="10"/>
      <name val="Arial"/>
      <family val="1"/>
    </font>
    <font>
      <b/>
      <sz val="10"/>
      <color theme="0" tint="-0.499984740745262"/>
      <name val="Arial"/>
      <family val="1"/>
    </font>
    <font>
      <sz val="9"/>
      <color theme="0" tint="-0.499984740745262"/>
      <name val="Calibri"/>
      <family val="2"/>
      <scheme val="minor"/>
    </font>
    <font>
      <sz val="10"/>
      <color theme="0" tint="-0.499984740745262"/>
      <name val="Calibri"/>
      <family val="2"/>
      <scheme val="minor"/>
    </font>
    <font>
      <sz val="8"/>
      <color theme="0" tint="-0.499984740745262"/>
      <name val="Calibri"/>
      <family val="2"/>
      <scheme val="minor"/>
    </font>
    <font>
      <sz val="8"/>
      <color theme="1"/>
      <name val="Calibri"/>
      <family val="2"/>
      <scheme val="minor"/>
    </font>
    <font>
      <b/>
      <sz val="11"/>
      <name val="Arial"/>
      <family val="2"/>
    </font>
    <font>
      <b/>
      <sz val="10"/>
      <color theme="2" tint="-0.749992370372631"/>
      <name val="Arial"/>
      <family val="2"/>
    </font>
    <font>
      <b/>
      <sz val="10"/>
      <color rgb="FF92D050"/>
      <name val="Arial"/>
      <family val="1"/>
    </font>
    <font>
      <b/>
      <sz val="9"/>
      <color rgb="FF000000"/>
      <name val="Arial"/>
      <family val="1"/>
    </font>
    <font>
      <b/>
      <sz val="10"/>
      <color rgb="FF000000"/>
      <name val="Arial"/>
      <family val="2"/>
    </font>
    <font>
      <sz val="11"/>
      <color indexed="63"/>
      <name val="Calibri"/>
      <family val="2"/>
      <charset val="1"/>
    </font>
    <font>
      <sz val="11"/>
      <name val="Calibri"/>
      <family val="2"/>
      <scheme val="minor"/>
    </font>
    <font>
      <sz val="11"/>
      <name val="Arial"/>
      <family val="1"/>
    </font>
    <font>
      <b/>
      <sz val="11"/>
      <color theme="2" tint="-0.749992370372631"/>
      <name val="Arial"/>
      <family val="1"/>
    </font>
    <font>
      <sz val="11"/>
      <color theme="2" tint="-0.749992370372631"/>
      <name val="Arial"/>
      <family val="1"/>
    </font>
    <font>
      <b/>
      <sz val="14"/>
      <name val="Arial"/>
      <family val="2"/>
    </font>
    <font>
      <b/>
      <sz val="14"/>
      <name val="Arial"/>
      <family val="1"/>
    </font>
    <font>
      <sz val="11"/>
      <color rgb="FF9C5700"/>
      <name val="Calibri"/>
      <family val="2"/>
      <scheme val="minor"/>
    </font>
    <font>
      <b/>
      <sz val="11"/>
      <color theme="2" tint="-0.749992370372631"/>
      <name val="Calibri"/>
      <family val="2"/>
      <scheme val="minor"/>
    </font>
    <font>
      <sz val="10"/>
      <color theme="2" tint="-0.749992370372631"/>
      <name val="Arial"/>
      <family val="1"/>
    </font>
    <font>
      <b/>
      <sz val="10"/>
      <color theme="2" tint="-0.749992370372631"/>
      <name val="Arial"/>
      <family val="1"/>
    </font>
    <font>
      <sz val="11"/>
      <name val="Arial"/>
      <family val="2"/>
    </font>
    <font>
      <sz val="11"/>
      <color rgb="FFFF0000"/>
      <name val="Calibri"/>
      <family val="2"/>
      <scheme val="minor"/>
    </font>
    <font>
      <sz val="10"/>
      <color theme="1"/>
      <name val="Arial"/>
      <family val="1"/>
    </font>
    <font>
      <b/>
      <sz val="11"/>
      <color rgb="FF9C0006"/>
      <name val="Arial"/>
      <family val="2"/>
    </font>
  </fonts>
  <fills count="22">
    <fill>
      <patternFill patternType="none"/>
    </fill>
    <fill>
      <patternFill patternType="gray125"/>
    </fill>
    <fill>
      <patternFill patternType="solid">
        <fgColor rgb="FFFFEB9C"/>
      </patternFill>
    </fill>
    <fill>
      <patternFill patternType="solid">
        <fgColor rgb="FFFFFF99"/>
        <bgColor indexed="64"/>
      </patternFill>
    </fill>
    <fill>
      <patternFill patternType="solid">
        <fgColor rgb="FFFFFFFF"/>
      </patternFill>
    </fill>
    <fill>
      <patternFill patternType="solid">
        <fgColor indexed="9"/>
        <bgColor indexed="26"/>
      </patternFill>
    </fill>
    <fill>
      <patternFill patternType="solid">
        <fgColor rgb="FFDFF0D8"/>
      </patternFill>
    </fill>
    <fill>
      <patternFill patternType="solid">
        <fgColor rgb="FFD8ECF6"/>
      </patternFill>
    </fill>
    <fill>
      <patternFill patternType="solid">
        <fgColor theme="5" tint="0.79998168889431442"/>
        <bgColor indexed="64"/>
      </patternFill>
    </fill>
    <fill>
      <patternFill patternType="solid">
        <fgColor indexed="27"/>
        <bgColor indexed="42"/>
      </patternFill>
    </fill>
    <fill>
      <patternFill patternType="solid">
        <fgColor indexed="26"/>
        <bgColor indexed="9"/>
      </patternFill>
    </fill>
    <fill>
      <patternFill patternType="solid">
        <fgColor rgb="FF00B050"/>
        <bgColor indexed="64"/>
      </patternFill>
    </fill>
    <fill>
      <patternFill patternType="solid">
        <fgColor theme="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FF00"/>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auto="1"/>
      </right>
      <top/>
      <bottom/>
      <diagonal/>
    </border>
    <border>
      <left style="thin">
        <color auto="1"/>
      </left>
      <right/>
      <top style="medium">
        <color indexed="64"/>
      </top>
      <bottom/>
      <diagonal/>
    </border>
    <border>
      <left/>
      <right style="thin">
        <color auto="1"/>
      </right>
      <top style="medium">
        <color indexed="64"/>
      </top>
      <bottom/>
      <diagonal/>
    </border>
    <border>
      <left style="thin">
        <color indexed="64"/>
      </left>
      <right/>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8"/>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8"/>
      </left>
      <right/>
      <top/>
      <bottom/>
      <diagonal/>
    </border>
    <border>
      <left style="thin">
        <color indexed="8"/>
      </left>
      <right style="medium">
        <color indexed="64"/>
      </right>
      <top/>
      <bottom/>
      <diagonal/>
    </border>
    <border>
      <left/>
      <right style="thin">
        <color indexed="64"/>
      </right>
      <top/>
      <bottom style="thin">
        <color indexed="64"/>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8"/>
      </top>
      <bottom/>
      <diagonal/>
    </border>
    <border>
      <left style="medium">
        <color indexed="64"/>
      </left>
      <right style="thin">
        <color indexed="8"/>
      </right>
      <top/>
      <bottom style="thin">
        <color indexed="8"/>
      </bottom>
      <diagonal/>
    </border>
    <border>
      <left/>
      <right/>
      <top style="thin">
        <color indexed="64"/>
      </top>
      <bottom/>
      <diagonal/>
    </border>
    <border>
      <left style="thin">
        <color indexed="8"/>
      </left>
      <right/>
      <top style="thin">
        <color indexed="64"/>
      </top>
      <bottom style="thin">
        <color indexed="8"/>
      </bottom>
      <diagonal/>
    </border>
    <border>
      <left style="medium">
        <color indexed="64"/>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auto="1"/>
      </bottom>
      <diagonal/>
    </border>
  </borders>
  <cellStyleXfs count="1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44" fontId="1" fillId="0" borderId="0" applyFont="0" applyFill="0" applyBorder="0" applyAlignment="0" applyProtection="0"/>
    <xf numFmtId="0" fontId="26" fillId="0" borderId="0"/>
    <xf numFmtId="44" fontId="26" fillId="0" borderId="0" applyFont="0" applyFill="0" applyBorder="0" applyAlignment="0" applyProtection="0"/>
    <xf numFmtId="0" fontId="28" fillId="0" borderId="0"/>
    <xf numFmtId="0" fontId="33" fillId="2" borderId="0" applyNumberFormat="0" applyBorder="0" applyAlignment="0" applyProtection="0"/>
    <xf numFmtId="9" fontId="28" fillId="0" borderId="0" applyFont="0" applyFill="0" applyBorder="0" applyAlignment="0" applyProtection="0"/>
    <xf numFmtId="44" fontId="28" fillId="0" borderId="0" applyFont="0" applyFill="0" applyBorder="0" applyAlignment="0" applyProtection="0"/>
    <xf numFmtId="0" fontId="1" fillId="0" borderId="0"/>
  </cellStyleXfs>
  <cellXfs count="676">
    <xf numFmtId="0" fontId="0" fillId="0" borderId="0" xfId="0"/>
    <xf numFmtId="0" fontId="0" fillId="0" borderId="0" xfId="0" applyAlignment="1">
      <alignment vertical="center"/>
    </xf>
    <xf numFmtId="0" fontId="3" fillId="0" borderId="0" xfId="0" applyFont="1" applyAlignment="1">
      <alignment vertical="center"/>
    </xf>
    <xf numFmtId="0" fontId="0" fillId="0" borderId="0" xfId="0" applyAlignment="1">
      <alignment horizontal="center" vertical="center"/>
    </xf>
    <xf numFmtId="44" fontId="0" fillId="0" borderId="0" xfId="2" applyFont="1" applyAlignment="1">
      <alignment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right" vertical="center" wrapText="1"/>
    </xf>
    <xf numFmtId="0" fontId="6" fillId="4" borderId="1" xfId="0" applyFont="1" applyFill="1" applyBorder="1" applyAlignment="1">
      <alignment horizontal="center" vertical="center" wrapText="1"/>
    </xf>
    <xf numFmtId="44" fontId="6" fillId="4" borderId="1" xfId="2" applyFont="1" applyFill="1" applyBorder="1" applyAlignment="1">
      <alignment horizontal="right" vertical="center" wrapText="1"/>
    </xf>
    <xf numFmtId="43" fontId="7" fillId="5" borderId="6" xfId="1" applyFont="1" applyFill="1" applyBorder="1" applyAlignment="1">
      <alignment horizontal="center" vertical="center" wrapText="1"/>
    </xf>
    <xf numFmtId="43" fontId="7" fillId="5" borderId="1" xfId="1" applyFont="1" applyFill="1" applyBorder="1" applyAlignment="1">
      <alignment horizontal="center" vertical="center" wrapText="1"/>
    </xf>
    <xf numFmtId="43" fontId="7" fillId="5" borderId="7" xfId="1"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44" fontId="8" fillId="3" borderId="1" xfId="2" applyFont="1" applyFill="1" applyBorder="1" applyAlignment="1">
      <alignment horizontal="left" vertical="center" wrapText="1"/>
    </xf>
    <xf numFmtId="10" fontId="9" fillId="3" borderId="6" xfId="3" applyNumberFormat="1" applyFont="1" applyFill="1" applyBorder="1" applyAlignment="1">
      <alignment horizontal="center" vertical="top" wrapText="1"/>
    </xf>
    <xf numFmtId="44" fontId="0" fillId="0" borderId="0" xfId="0" applyNumberFormat="1" applyAlignment="1">
      <alignment vertical="center"/>
    </xf>
    <xf numFmtId="0" fontId="10" fillId="6" borderId="1" xfId="0" applyFont="1" applyFill="1" applyBorder="1" applyAlignment="1">
      <alignment horizontal="left" vertical="center" wrapText="1"/>
    </xf>
    <xf numFmtId="0" fontId="10" fillId="6" borderId="1" xfId="0" applyFont="1" applyFill="1" applyBorder="1" applyAlignment="1">
      <alignment horizontal="right" vertical="center" wrapText="1"/>
    </xf>
    <xf numFmtId="0" fontId="10" fillId="6" borderId="1" xfId="0" applyFont="1" applyFill="1" applyBorder="1" applyAlignment="1">
      <alignment horizontal="center" vertical="center" wrapText="1"/>
    </xf>
    <xf numFmtId="44" fontId="10" fillId="6" borderId="1" xfId="2" applyFont="1" applyFill="1" applyBorder="1" applyAlignment="1">
      <alignment horizontal="right" vertical="center" wrapText="1"/>
    </xf>
    <xf numFmtId="10" fontId="9" fillId="3" borderId="1" xfId="3" applyNumberFormat="1" applyFont="1" applyFill="1" applyBorder="1" applyAlignment="1">
      <alignment horizontal="center" vertical="top" wrapText="1"/>
    </xf>
    <xf numFmtId="44" fontId="9" fillId="3" borderId="1" xfId="4" applyNumberFormat="1" applyFont="1" applyFill="1" applyBorder="1" applyAlignment="1">
      <alignment horizontal="right" vertical="top" wrapText="1"/>
    </xf>
    <xf numFmtId="165" fontId="9" fillId="3" borderId="7" xfId="3" applyNumberFormat="1" applyFont="1" applyFill="1" applyBorder="1" applyAlignment="1">
      <alignment horizontal="center" vertical="top" wrapText="1"/>
    </xf>
    <xf numFmtId="10" fontId="8" fillId="3" borderId="8" xfId="3" applyNumberFormat="1" applyFont="1" applyFill="1" applyBorder="1" applyAlignment="1">
      <alignment horizontal="center" vertical="center" wrapText="1"/>
    </xf>
    <xf numFmtId="0" fontId="8" fillId="7" borderId="1" xfId="0" applyFont="1" applyFill="1" applyBorder="1" applyAlignment="1">
      <alignment horizontal="left" vertical="center" wrapText="1"/>
    </xf>
    <xf numFmtId="44" fontId="8" fillId="7" borderId="1" xfId="2" applyFont="1" applyFill="1" applyBorder="1" applyAlignment="1">
      <alignment horizontal="left" vertical="center" wrapText="1"/>
    </xf>
    <xf numFmtId="10" fontId="8" fillId="7" borderId="6" xfId="3" applyNumberFormat="1" applyFont="1" applyFill="1" applyBorder="1" applyAlignment="1">
      <alignment horizontal="center" vertical="center" wrapText="1"/>
    </xf>
    <xf numFmtId="4" fontId="11" fillId="0" borderId="0" xfId="0" applyNumberFormat="1" applyFont="1" applyAlignment="1">
      <alignment horizontal="center" vertical="center" wrapText="1"/>
    </xf>
    <xf numFmtId="0" fontId="10" fillId="8" borderId="1" xfId="0" applyFont="1" applyFill="1" applyBorder="1" applyAlignment="1">
      <alignment horizontal="left" vertical="center" wrapText="1"/>
    </xf>
    <xf numFmtId="0" fontId="10" fillId="8" borderId="1" xfId="0" applyFont="1" applyFill="1" applyBorder="1" applyAlignment="1">
      <alignment horizontal="right" vertical="center" wrapText="1"/>
    </xf>
    <xf numFmtId="0" fontId="10" fillId="8" borderId="1" xfId="0" applyFont="1" applyFill="1" applyBorder="1" applyAlignment="1">
      <alignment horizontal="center" vertical="center" wrapText="1"/>
    </xf>
    <xf numFmtId="44" fontId="10" fillId="8" borderId="1" xfId="2" applyFont="1" applyFill="1" applyBorder="1" applyAlignment="1">
      <alignment horizontal="right" vertical="center" wrapText="1"/>
    </xf>
    <xf numFmtId="10" fontId="8" fillId="7" borderId="8" xfId="3" applyNumberFormat="1" applyFont="1" applyFill="1" applyBorder="1" applyAlignment="1">
      <alignment horizontal="center" vertical="center" wrapText="1"/>
    </xf>
    <xf numFmtId="44" fontId="0" fillId="0" borderId="0" xfId="2" applyFont="1" applyFill="1" applyAlignment="1">
      <alignment vertical="center"/>
    </xf>
    <xf numFmtId="44" fontId="0" fillId="0" borderId="9" xfId="2" applyFont="1" applyFill="1" applyBorder="1" applyAlignment="1">
      <alignment vertical="center"/>
    </xf>
    <xf numFmtId="44" fontId="0" fillId="0" borderId="10" xfId="2" applyFont="1" applyFill="1" applyBorder="1" applyAlignment="1">
      <alignment vertical="center"/>
    </xf>
    <xf numFmtId="44" fontId="9" fillId="3" borderId="11" xfId="4" applyNumberFormat="1" applyFont="1" applyFill="1" applyBorder="1" applyAlignment="1">
      <alignment horizontal="right" vertical="top" wrapText="1"/>
    </xf>
    <xf numFmtId="0" fontId="12" fillId="9" borderId="1" xfId="0" applyFont="1" applyFill="1" applyBorder="1" applyAlignment="1">
      <alignment horizontal="center" vertical="center" wrapText="1"/>
    </xf>
    <xf numFmtId="0" fontId="12" fillId="9" borderId="1" xfId="0" applyFont="1" applyFill="1" applyBorder="1" applyAlignment="1">
      <alignment horizontal="justify" vertical="center" wrapText="1"/>
    </xf>
    <xf numFmtId="0" fontId="12" fillId="9" borderId="1" xfId="0" applyFont="1" applyFill="1" applyBorder="1" applyAlignment="1">
      <alignment horizontal="left" vertical="center" wrapText="1"/>
    </xf>
    <xf numFmtId="2" fontId="12" fillId="9" borderId="1" xfId="0" applyNumberFormat="1" applyFont="1" applyFill="1" applyBorder="1" applyAlignment="1">
      <alignment horizontal="center" vertical="center" wrapText="1"/>
    </xf>
    <xf numFmtId="167" fontId="13" fillId="10" borderId="1" xfId="0" applyNumberFormat="1" applyFont="1" applyFill="1" applyBorder="1" applyAlignment="1">
      <alignment horizontal="center" vertical="center" wrapText="1"/>
    </xf>
    <xf numFmtId="0" fontId="13" fillId="10" borderId="1" xfId="0" applyFont="1" applyFill="1" applyBorder="1" applyAlignment="1">
      <alignment horizontal="center" vertical="center" wrapText="1"/>
    </xf>
    <xf numFmtId="167" fontId="13" fillId="10" borderId="1" xfId="0" applyNumberFormat="1" applyFont="1" applyFill="1" applyBorder="1" applyAlignment="1">
      <alignment horizontal="left" vertical="center" wrapText="1"/>
    </xf>
    <xf numFmtId="0" fontId="12" fillId="9" borderId="12" xfId="0" applyFont="1" applyFill="1" applyBorder="1" applyAlignment="1">
      <alignment horizontal="center" vertical="center" wrapText="1"/>
    </xf>
    <xf numFmtId="0" fontId="12" fillId="9" borderId="12" xfId="0" applyFont="1" applyFill="1" applyBorder="1" applyAlignment="1">
      <alignment horizontal="justify" vertical="center" wrapText="1"/>
    </xf>
    <xf numFmtId="0" fontId="12" fillId="9" borderId="12" xfId="0" applyFont="1" applyFill="1" applyBorder="1" applyAlignment="1">
      <alignment horizontal="left" vertical="center" wrapText="1"/>
    </xf>
    <xf numFmtId="2" fontId="12" fillId="9" borderId="12" xfId="0" applyNumberFormat="1" applyFont="1" applyFill="1" applyBorder="1" applyAlignment="1">
      <alignment horizontal="center" vertical="center" wrapText="1"/>
    </xf>
    <xf numFmtId="0" fontId="13" fillId="10" borderId="1" xfId="0" applyFont="1" applyFill="1" applyBorder="1" applyAlignment="1">
      <alignment horizontal="left" vertical="center" wrapText="1"/>
    </xf>
    <xf numFmtId="10" fontId="9" fillId="3" borderId="13" xfId="3" applyNumberFormat="1" applyFont="1" applyFill="1" applyBorder="1" applyAlignment="1">
      <alignment horizontal="center" vertical="top" wrapText="1"/>
    </xf>
    <xf numFmtId="0" fontId="14" fillId="0" borderId="1" xfId="0" applyFont="1" applyBorder="1" applyAlignment="1">
      <alignment horizontal="center" vertical="center" wrapText="1"/>
    </xf>
    <xf numFmtId="44" fontId="14" fillId="0" borderId="1" xfId="2" applyFont="1" applyFill="1" applyBorder="1" applyAlignment="1">
      <alignment horizontal="center" vertical="center" wrapText="1"/>
    </xf>
    <xf numFmtId="44" fontId="14" fillId="0" borderId="11" xfId="2" applyFont="1" applyFill="1" applyBorder="1" applyAlignment="1">
      <alignment horizontal="center"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3" fillId="0" borderId="16" xfId="0" applyFont="1" applyBorder="1" applyAlignment="1">
      <alignment horizontal="center" vertical="center" wrapText="1"/>
    </xf>
    <xf numFmtId="165" fontId="0" fillId="0" borderId="17" xfId="0" applyNumberFormat="1" applyBorder="1" applyAlignment="1">
      <alignment horizontal="center" vertical="center" wrapText="1"/>
    </xf>
    <xf numFmtId="0" fontId="0" fillId="0" borderId="0" xfId="0" applyAlignment="1">
      <alignment horizontal="center" vertical="center" wrapText="1"/>
    </xf>
    <xf numFmtId="0" fontId="3" fillId="0" borderId="8" xfId="0" applyFont="1" applyBorder="1" applyAlignment="1">
      <alignment horizontal="center" vertical="center" wrapText="1"/>
    </xf>
    <xf numFmtId="4" fontId="0" fillId="0" borderId="0" xfId="0" applyNumberFormat="1" applyAlignment="1">
      <alignment horizontal="center" vertical="center" wrapText="1"/>
    </xf>
    <xf numFmtId="165" fontId="0" fillId="0" borderId="0" xfId="0" applyNumberFormat="1" applyAlignment="1">
      <alignment horizontal="center" vertical="center" wrapText="1"/>
    </xf>
    <xf numFmtId="0" fontId="17" fillId="0" borderId="1" xfId="0" applyFont="1" applyBorder="1" applyAlignment="1">
      <alignment horizontal="center" vertical="center" wrapText="1"/>
    </xf>
    <xf numFmtId="44" fontId="18" fillId="0" borderId="1" xfId="0" applyNumberFormat="1" applyFont="1" applyBorder="1" applyAlignment="1">
      <alignment horizontal="center" vertical="center"/>
    </xf>
    <xf numFmtId="44" fontId="19" fillId="0" borderId="1" xfId="0" applyNumberFormat="1" applyFont="1" applyBorder="1" applyAlignment="1">
      <alignment horizontal="center" vertical="center"/>
    </xf>
    <xf numFmtId="44" fontId="20" fillId="0" borderId="0" xfId="0" applyNumberFormat="1" applyFont="1" applyAlignment="1">
      <alignment horizontal="center" vertical="center"/>
    </xf>
    <xf numFmtId="0" fontId="20" fillId="0" borderId="0" xfId="0" applyFont="1" applyAlignment="1">
      <alignment horizontal="center" vertical="center"/>
    </xf>
    <xf numFmtId="0" fontId="20" fillId="0" borderId="0" xfId="0" applyFont="1" applyAlignment="1">
      <alignment vertical="center"/>
    </xf>
    <xf numFmtId="10" fontId="18" fillId="0" borderId="1" xfId="0" applyNumberFormat="1" applyFont="1" applyBorder="1" applyAlignment="1">
      <alignment horizontal="center" vertical="center"/>
    </xf>
    <xf numFmtId="0" fontId="6" fillId="4" borderId="0" xfId="0" applyFont="1" applyFill="1" applyAlignment="1">
      <alignment horizontal="left" vertical="top" wrapText="1"/>
    </xf>
    <xf numFmtId="0" fontId="15" fillId="4" borderId="0" xfId="0" applyFont="1" applyFill="1" applyAlignment="1">
      <alignment horizontal="left" vertical="top" wrapText="1"/>
    </xf>
    <xf numFmtId="0" fontId="6" fillId="11" borderId="33" xfId="0" applyFont="1" applyFill="1" applyBorder="1" applyAlignment="1">
      <alignment horizontal="center" vertical="center" wrapText="1"/>
    </xf>
    <xf numFmtId="9" fontId="6" fillId="11" borderId="31" xfId="3" applyFont="1" applyFill="1" applyBorder="1" applyAlignment="1">
      <alignment horizontal="center" vertical="center" wrapText="1"/>
    </xf>
    <xf numFmtId="0" fontId="8" fillId="7" borderId="34" xfId="0" applyFont="1" applyFill="1" applyBorder="1" applyAlignment="1">
      <alignment horizontal="left" vertical="center" wrapText="1"/>
    </xf>
    <xf numFmtId="168" fontId="12" fillId="12" borderId="15" xfId="5" applyNumberFormat="1" applyFont="1" applyFill="1" applyBorder="1" applyAlignment="1" applyProtection="1">
      <alignment horizontal="center" vertical="center"/>
    </xf>
    <xf numFmtId="168" fontId="22" fillId="12" borderId="15" xfId="4" applyNumberFormat="1" applyFont="1" applyFill="1" applyBorder="1" applyAlignment="1">
      <alignment horizontal="center" vertical="center" wrapText="1"/>
    </xf>
    <xf numFmtId="168" fontId="13" fillId="0" borderId="15" xfId="2" applyNumberFormat="1" applyFont="1" applyBorder="1" applyAlignment="1">
      <alignment horizontal="center" vertical="center" wrapText="1"/>
    </xf>
    <xf numFmtId="10" fontId="23" fillId="12" borderId="34" xfId="3" applyNumberFormat="1" applyFont="1" applyFill="1" applyBorder="1" applyAlignment="1">
      <alignment horizontal="center" vertical="center" wrapText="1"/>
    </xf>
    <xf numFmtId="0" fontId="8" fillId="7" borderId="7"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15" fillId="7" borderId="7" xfId="0" applyFont="1" applyFill="1" applyBorder="1" applyAlignment="1">
      <alignment horizontal="left" vertical="center" wrapText="1"/>
    </xf>
    <xf numFmtId="1" fontId="8" fillId="3" borderId="1" xfId="0" applyNumberFormat="1" applyFont="1" applyFill="1" applyBorder="1" applyAlignment="1">
      <alignment horizontal="left" vertical="center" wrapText="1"/>
    </xf>
    <xf numFmtId="1" fontId="8" fillId="7" borderId="6" xfId="0" applyNumberFormat="1" applyFont="1" applyFill="1" applyBorder="1" applyAlignment="1">
      <alignment horizontal="center" vertical="center" wrapText="1"/>
    </xf>
    <xf numFmtId="44" fontId="0" fillId="0" borderId="0" xfId="2" applyFont="1" applyAlignment="1">
      <alignment horizontal="center" vertical="center"/>
    </xf>
    <xf numFmtId="0" fontId="6" fillId="4" borderId="15" xfId="0" applyFont="1" applyFill="1" applyBorder="1" applyAlignment="1">
      <alignment horizontal="left" vertical="center" wrapText="1"/>
    </xf>
    <xf numFmtId="0" fontId="6" fillId="4" borderId="15" xfId="0" applyFont="1" applyFill="1" applyBorder="1" applyAlignment="1">
      <alignment horizontal="right" vertical="center" wrapText="1"/>
    </xf>
    <xf numFmtId="0" fontId="6" fillId="4" borderId="15" xfId="0" applyFont="1" applyFill="1" applyBorder="1" applyAlignment="1">
      <alignment horizontal="center" vertical="center" wrapText="1"/>
    </xf>
    <xf numFmtId="44" fontId="6" fillId="4" borderId="15" xfId="2" applyFont="1" applyFill="1" applyBorder="1" applyAlignment="1">
      <alignment horizontal="center" vertical="center" wrapText="1"/>
    </xf>
    <xf numFmtId="44" fontId="6" fillId="4" borderId="22" xfId="2" applyFont="1" applyFill="1" applyBorder="1" applyAlignment="1">
      <alignment horizontal="center" vertical="center" wrapText="1"/>
    </xf>
    <xf numFmtId="44" fontId="0" fillId="0" borderId="38" xfId="2" applyFon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8" fillId="3" borderId="1" xfId="0" applyFont="1" applyFill="1" applyBorder="1" applyAlignment="1">
      <alignment horizontal="right" vertical="center" wrapText="1"/>
    </xf>
    <xf numFmtId="44" fontId="8" fillId="3" borderId="11" xfId="2" applyFont="1" applyFill="1" applyBorder="1" applyAlignment="1">
      <alignment horizontal="right" vertical="center" wrapText="1"/>
    </xf>
    <xf numFmtId="44" fontId="8" fillId="3" borderId="6" xfId="2" applyFont="1" applyFill="1" applyBorder="1" applyAlignment="1">
      <alignment horizontal="left" vertical="center" wrapText="1"/>
    </xf>
    <xf numFmtId="44" fontId="8" fillId="3" borderId="7" xfId="2" applyFont="1" applyFill="1" applyBorder="1" applyAlignment="1">
      <alignment horizontal="right" vertical="center" wrapText="1"/>
    </xf>
    <xf numFmtId="2" fontId="8" fillId="3" borderId="6" xfId="2" applyNumberFormat="1" applyFont="1" applyFill="1" applyBorder="1" applyAlignment="1">
      <alignment horizontal="left" vertical="center" wrapText="1"/>
    </xf>
    <xf numFmtId="44" fontId="10" fillId="6" borderId="11" xfId="2" applyFont="1" applyFill="1" applyBorder="1" applyAlignment="1">
      <alignment horizontal="right" vertical="center" wrapText="1"/>
    </xf>
    <xf numFmtId="2" fontId="0" fillId="0" borderId="6" xfId="2" applyNumberFormat="1" applyFont="1" applyBorder="1" applyAlignment="1">
      <alignment horizontal="center" vertical="center"/>
    </xf>
    <xf numFmtId="44" fontId="0" fillId="0" borderId="7" xfId="0" applyNumberFormat="1" applyBorder="1" applyAlignment="1">
      <alignment horizontal="center" vertical="center"/>
    </xf>
    <xf numFmtId="2" fontId="0" fillId="0" borderId="6" xfId="0" applyNumberFormat="1" applyBorder="1" applyAlignment="1">
      <alignment horizontal="center" vertical="center"/>
    </xf>
    <xf numFmtId="0" fontId="8" fillId="7" borderId="1" xfId="0" applyFont="1" applyFill="1" applyBorder="1" applyAlignment="1">
      <alignment horizontal="right" vertical="center" wrapText="1"/>
    </xf>
    <xf numFmtId="44" fontId="8" fillId="7" borderId="11" xfId="2" applyFont="1" applyFill="1" applyBorder="1" applyAlignment="1">
      <alignment horizontal="right" vertical="center" wrapText="1"/>
    </xf>
    <xf numFmtId="44" fontId="8" fillId="7" borderId="6" xfId="2" applyFont="1" applyFill="1" applyBorder="1" applyAlignment="1">
      <alignment horizontal="left" vertical="center" wrapText="1"/>
    </xf>
    <xf numFmtId="44" fontId="8" fillId="7" borderId="7" xfId="2" applyFont="1" applyFill="1" applyBorder="1" applyAlignment="1">
      <alignment horizontal="right" vertical="center" wrapText="1"/>
    </xf>
    <xf numFmtId="2" fontId="8" fillId="7" borderId="6" xfId="2" applyNumberFormat="1" applyFont="1" applyFill="1" applyBorder="1" applyAlignment="1">
      <alignment horizontal="left" vertical="center" wrapText="1"/>
    </xf>
    <xf numFmtId="44" fontId="10" fillId="8" borderId="11" xfId="2" applyFont="1" applyFill="1" applyBorder="1" applyAlignment="1">
      <alignment horizontal="right" vertical="center" wrapText="1"/>
    </xf>
    <xf numFmtId="44" fontId="8" fillId="3" borderId="8" xfId="2" applyFont="1" applyFill="1" applyBorder="1" applyAlignment="1">
      <alignment horizontal="right" vertical="center" wrapText="1"/>
    </xf>
    <xf numFmtId="2" fontId="8" fillId="3" borderId="8" xfId="2" applyNumberFormat="1" applyFont="1" applyFill="1" applyBorder="1" applyAlignment="1">
      <alignment horizontal="right" vertical="center" wrapText="1"/>
    </xf>
    <xf numFmtId="2" fontId="0" fillId="0" borderId="13" xfId="2" applyNumberFormat="1" applyFont="1" applyBorder="1" applyAlignment="1">
      <alignment horizontal="center" vertical="center"/>
    </xf>
    <xf numFmtId="44" fontId="0" fillId="0" borderId="39" xfId="0" applyNumberFormat="1" applyBorder="1" applyAlignment="1">
      <alignment horizontal="center" vertical="center"/>
    </xf>
    <xf numFmtId="2" fontId="0" fillId="0" borderId="13" xfId="0" applyNumberFormat="1" applyBorder="1" applyAlignment="1">
      <alignment horizontal="center" vertical="center"/>
    </xf>
    <xf numFmtId="0" fontId="25" fillId="13" borderId="1" xfId="0" applyFont="1" applyFill="1" applyBorder="1" applyAlignment="1">
      <alignment horizontal="left" vertical="center" wrapText="1"/>
    </xf>
    <xf numFmtId="0" fontId="10" fillId="13" borderId="18" xfId="0" applyFont="1" applyFill="1" applyBorder="1" applyAlignment="1">
      <alignment vertical="center" wrapText="1"/>
    </xf>
    <xf numFmtId="0" fontId="10" fillId="13" borderId="0" xfId="0" applyFont="1" applyFill="1" applyAlignment="1">
      <alignment vertical="center" wrapText="1"/>
    </xf>
    <xf numFmtId="2" fontId="10" fillId="13" borderId="0" xfId="0" applyNumberFormat="1" applyFont="1" applyFill="1" applyAlignment="1">
      <alignment vertical="center" wrapText="1"/>
    </xf>
    <xf numFmtId="0" fontId="12" fillId="9" borderId="1" xfId="6" applyFont="1" applyFill="1" applyBorder="1" applyAlignment="1">
      <alignment horizontal="center" vertical="center" wrapText="1"/>
    </xf>
    <xf numFmtId="0" fontId="12" fillId="9" borderId="1" xfId="6" applyFont="1" applyFill="1" applyBorder="1" applyAlignment="1">
      <alignment horizontal="justify" vertical="center" wrapText="1"/>
    </xf>
    <xf numFmtId="0" fontId="12" fillId="9" borderId="1" xfId="6" applyFont="1" applyFill="1" applyBorder="1" applyAlignment="1">
      <alignment horizontal="left" vertical="center" wrapText="1"/>
    </xf>
    <xf numFmtId="2" fontId="12" fillId="9" borderId="1" xfId="6" applyNumberFormat="1" applyFont="1" applyFill="1" applyBorder="1" applyAlignment="1">
      <alignment horizontal="center" vertical="center" wrapText="1"/>
    </xf>
    <xf numFmtId="167"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wrapText="1"/>
    </xf>
    <xf numFmtId="167" fontId="13" fillId="10" borderId="1" xfId="6" applyNumberFormat="1" applyFont="1" applyFill="1" applyBorder="1" applyAlignment="1">
      <alignment horizontal="left" vertical="center" wrapText="1"/>
    </xf>
    <xf numFmtId="168" fontId="13" fillId="10" borderId="1" xfId="6" applyNumberFormat="1" applyFont="1" applyFill="1" applyBorder="1" applyAlignment="1">
      <alignment horizontal="center" vertical="center" wrapText="1"/>
    </xf>
    <xf numFmtId="167" fontId="12" fillId="10" borderId="1" xfId="6" applyNumberFormat="1" applyFont="1" applyFill="1" applyBorder="1" applyAlignment="1">
      <alignment horizontal="center" vertical="center" wrapText="1"/>
    </xf>
    <xf numFmtId="0" fontId="12" fillId="9" borderId="12" xfId="6" applyFont="1" applyFill="1" applyBorder="1" applyAlignment="1">
      <alignment horizontal="center" vertical="center" wrapText="1"/>
    </xf>
    <xf numFmtId="0" fontId="12" fillId="9" borderId="12" xfId="6" applyFont="1" applyFill="1" applyBorder="1" applyAlignment="1">
      <alignment horizontal="justify" vertical="center" wrapText="1"/>
    </xf>
    <xf numFmtId="0" fontId="12" fillId="9" borderId="12" xfId="6" applyFont="1" applyFill="1" applyBorder="1" applyAlignment="1">
      <alignment horizontal="left" vertical="center" wrapText="1"/>
    </xf>
    <xf numFmtId="2" fontId="12" fillId="9" borderId="12" xfId="6" applyNumberFormat="1" applyFont="1" applyFill="1" applyBorder="1" applyAlignment="1">
      <alignment horizontal="center" vertical="center" wrapText="1"/>
    </xf>
    <xf numFmtId="0" fontId="13" fillId="10" borderId="1" xfId="6" applyFont="1" applyFill="1" applyBorder="1" applyAlignment="1">
      <alignment horizontal="left" vertical="center" wrapText="1"/>
    </xf>
    <xf numFmtId="166" fontId="12" fillId="10" borderId="1" xfId="6" applyNumberFormat="1" applyFont="1" applyFill="1" applyBorder="1" applyAlignment="1">
      <alignment horizontal="center" vertical="center" wrapText="1"/>
    </xf>
    <xf numFmtId="0" fontId="10" fillId="12" borderId="18" xfId="0" applyFont="1" applyFill="1" applyBorder="1" applyAlignment="1">
      <alignment vertical="center" wrapText="1"/>
    </xf>
    <xf numFmtId="0" fontId="10" fillId="12" borderId="0" xfId="0" applyFont="1" applyFill="1" applyAlignment="1">
      <alignment vertical="center" wrapText="1"/>
    </xf>
    <xf numFmtId="44" fontId="0" fillId="0" borderId="3" xfId="2" applyFont="1" applyBorder="1" applyAlignment="1">
      <alignment horizontal="center" vertical="center" wrapText="1"/>
    </xf>
    <xf numFmtId="165" fontId="0" fillId="0" borderId="42" xfId="0" applyNumberFormat="1" applyBorder="1" applyAlignment="1">
      <alignment horizontal="center" vertical="center"/>
    </xf>
    <xf numFmtId="44" fontId="0" fillId="0" borderId="40" xfId="2" applyFont="1" applyBorder="1" applyAlignment="1">
      <alignment horizontal="center" vertical="center" wrapText="1"/>
    </xf>
    <xf numFmtId="165" fontId="0" fillId="0" borderId="7" xfId="0" applyNumberFormat="1" applyBorder="1" applyAlignment="1">
      <alignment horizontal="center" vertical="center"/>
    </xf>
    <xf numFmtId="44" fontId="0" fillId="0" borderId="6" xfId="2" applyFont="1" applyBorder="1" applyAlignment="1">
      <alignment horizontal="center" vertical="center" wrapText="1"/>
    </xf>
    <xf numFmtId="4" fontId="15" fillId="3" borderId="44" xfId="0" applyNumberFormat="1" applyFont="1" applyFill="1" applyBorder="1" applyAlignment="1">
      <alignment vertical="center" wrapText="1"/>
    </xf>
    <xf numFmtId="4" fontId="15" fillId="3" borderId="45" xfId="0" applyNumberFormat="1" applyFont="1" applyFill="1" applyBorder="1" applyAlignment="1">
      <alignment vertical="center" wrapText="1"/>
    </xf>
    <xf numFmtId="169" fontId="0" fillId="0" borderId="0" xfId="0" applyNumberFormat="1" applyAlignment="1">
      <alignment vertical="center"/>
    </xf>
    <xf numFmtId="169" fontId="0" fillId="0" borderId="38" xfId="2" applyNumberFormat="1" applyFont="1" applyBorder="1" applyAlignment="1">
      <alignment horizontal="center" vertical="center"/>
    </xf>
    <xf numFmtId="169" fontId="8" fillId="7" borderId="6" xfId="2" applyNumberFormat="1" applyFont="1" applyFill="1" applyBorder="1" applyAlignment="1">
      <alignment horizontal="left" vertical="center" wrapText="1"/>
    </xf>
    <xf numFmtId="169" fontId="10" fillId="13" borderId="0" xfId="0" applyNumberFormat="1" applyFont="1" applyFill="1" applyAlignment="1">
      <alignment vertical="center" wrapText="1"/>
    </xf>
    <xf numFmtId="169" fontId="0" fillId="0" borderId="47" xfId="0" applyNumberFormat="1" applyBorder="1" applyAlignment="1">
      <alignment horizontal="center" vertical="center"/>
    </xf>
    <xf numFmtId="165" fontId="0" fillId="0" borderId="15" xfId="0" applyNumberFormat="1" applyBorder="1" applyAlignment="1">
      <alignment horizontal="center" vertical="center"/>
    </xf>
    <xf numFmtId="169" fontId="15" fillId="3" borderId="30" xfId="2" applyNumberFormat="1" applyFont="1" applyFill="1" applyBorder="1" applyAlignment="1">
      <alignment horizontal="left" vertical="center" wrapText="1"/>
    </xf>
    <xf numFmtId="2" fontId="27" fillId="0" borderId="6" xfId="0" applyNumberFormat="1" applyFont="1" applyBorder="1" applyAlignment="1">
      <alignment horizontal="center" vertical="center"/>
    </xf>
    <xf numFmtId="2" fontId="27" fillId="0" borderId="6" xfId="2" applyNumberFormat="1" applyFont="1" applyBorder="1" applyAlignment="1">
      <alignment horizontal="center" vertical="center"/>
    </xf>
    <xf numFmtId="165" fontId="0" fillId="0" borderId="0" xfId="0" applyNumberFormat="1" applyAlignment="1">
      <alignment vertical="center"/>
    </xf>
    <xf numFmtId="165" fontId="12" fillId="9" borderId="48" xfId="0" applyNumberFormat="1" applyFont="1" applyFill="1" applyBorder="1" applyAlignment="1">
      <alignment horizontal="center" vertical="center" wrapText="1"/>
    </xf>
    <xf numFmtId="0" fontId="0" fillId="0" borderId="50" xfId="0" applyBorder="1" applyAlignment="1">
      <alignment horizontal="center" vertical="center"/>
    </xf>
    <xf numFmtId="2" fontId="0" fillId="0" borderId="14" xfId="2" applyNumberFormat="1" applyFont="1" applyBorder="1" applyAlignment="1">
      <alignment horizontal="center" vertical="center"/>
    </xf>
    <xf numFmtId="44" fontId="0" fillId="0" borderId="34" xfId="0" applyNumberFormat="1" applyBorder="1" applyAlignment="1">
      <alignment horizontal="center" vertical="center"/>
    </xf>
    <xf numFmtId="10" fontId="0" fillId="0" borderId="23" xfId="3" applyNumberFormat="1" applyFont="1" applyBorder="1" applyAlignment="1">
      <alignment horizontal="center" vertical="center"/>
    </xf>
    <xf numFmtId="44" fontId="8" fillId="7" borderId="14" xfId="2" applyFont="1" applyFill="1" applyBorder="1" applyAlignment="1">
      <alignment horizontal="left" vertical="center" wrapText="1"/>
    </xf>
    <xf numFmtId="10" fontId="8" fillId="3" borderId="1" xfId="3" applyNumberFormat="1" applyFont="1" applyFill="1" applyBorder="1" applyAlignment="1">
      <alignment horizontal="center" vertical="center" wrapText="1"/>
    </xf>
    <xf numFmtId="165" fontId="12" fillId="9" borderId="1" xfId="0" applyNumberFormat="1" applyFont="1" applyFill="1" applyBorder="1" applyAlignment="1">
      <alignment horizontal="center" vertical="center" wrapText="1"/>
    </xf>
    <xf numFmtId="10" fontId="0" fillId="0" borderId="50" xfId="3" applyNumberFormat="1" applyFont="1" applyBorder="1" applyAlignment="1">
      <alignment horizontal="center" vertical="center"/>
    </xf>
    <xf numFmtId="10" fontId="8" fillId="7" borderId="23" xfId="3" applyNumberFormat="1" applyFont="1" applyFill="1" applyBorder="1" applyAlignment="1">
      <alignment horizontal="left" vertical="center" wrapText="1"/>
    </xf>
    <xf numFmtId="10" fontId="10" fillId="13" borderId="0" xfId="3" applyNumberFormat="1" applyFont="1" applyFill="1" applyBorder="1" applyAlignment="1">
      <alignment vertical="center" wrapText="1"/>
    </xf>
    <xf numFmtId="10" fontId="12" fillId="9" borderId="1" xfId="3" applyNumberFormat="1" applyFont="1" applyFill="1" applyBorder="1" applyAlignment="1">
      <alignment horizontal="center" vertical="center" wrapText="1"/>
    </xf>
    <xf numFmtId="10" fontId="10" fillId="12" borderId="0" xfId="3" applyNumberFormat="1" applyFont="1" applyFill="1" applyBorder="1" applyAlignment="1">
      <alignment vertical="center" wrapText="1"/>
    </xf>
    <xf numFmtId="44" fontId="0" fillId="0" borderId="1" xfId="0" applyNumberFormat="1" applyBorder="1" applyAlignment="1">
      <alignment horizontal="center" vertical="center"/>
    </xf>
    <xf numFmtId="10" fontId="0" fillId="0" borderId="1" xfId="3" applyNumberFormat="1" applyFont="1" applyBorder="1" applyAlignment="1">
      <alignment horizontal="center" vertical="center"/>
    </xf>
    <xf numFmtId="168" fontId="13" fillId="10" borderId="1" xfId="7" applyNumberFormat="1" applyFont="1" applyFill="1" applyBorder="1" applyAlignment="1">
      <alignment horizontal="center" vertical="center" wrapText="1"/>
    </xf>
    <xf numFmtId="1" fontId="13" fillId="10" borderId="1" xfId="6" applyNumberFormat="1" applyFont="1" applyFill="1" applyBorder="1" applyAlignment="1">
      <alignment horizontal="center" vertical="center" wrapText="1"/>
    </xf>
    <xf numFmtId="0" fontId="0" fillId="0" borderId="19" xfId="0" applyBorder="1" applyAlignment="1">
      <alignment horizontal="center" vertical="center"/>
    </xf>
    <xf numFmtId="44" fontId="0" fillId="0" borderId="52" xfId="2" applyFont="1" applyBorder="1" applyAlignment="1">
      <alignment horizontal="center" vertical="center"/>
    </xf>
    <xf numFmtId="0" fontId="0" fillId="0" borderId="54" xfId="0" applyBorder="1" applyAlignment="1">
      <alignment horizontal="center" vertical="center"/>
    </xf>
    <xf numFmtId="10" fontId="8" fillId="3" borderId="7" xfId="3" applyNumberFormat="1" applyFont="1" applyFill="1" applyBorder="1" applyAlignment="1">
      <alignment horizontal="center" vertical="center" wrapText="1"/>
    </xf>
    <xf numFmtId="0" fontId="10" fillId="13" borderId="9" xfId="0" applyFont="1" applyFill="1" applyBorder="1" applyAlignment="1">
      <alignment vertical="center" wrapText="1"/>
    </xf>
    <xf numFmtId="0" fontId="10" fillId="13" borderId="10" xfId="0" applyFont="1" applyFill="1" applyBorder="1" applyAlignment="1">
      <alignment vertical="center" wrapText="1"/>
    </xf>
    <xf numFmtId="2" fontId="12" fillId="9" borderId="6" xfId="6" applyNumberFormat="1" applyFont="1" applyFill="1" applyBorder="1" applyAlignment="1">
      <alignment horizontal="center" vertical="center" wrapText="1"/>
    </xf>
    <xf numFmtId="165" fontId="12" fillId="9" borderId="7" xfId="0" applyNumberFormat="1" applyFont="1" applyFill="1" applyBorder="1" applyAlignment="1">
      <alignment horizontal="center" vertical="center" wrapText="1"/>
    </xf>
    <xf numFmtId="10" fontId="0" fillId="0" borderId="7" xfId="3" applyNumberFormat="1" applyFont="1" applyBorder="1" applyAlignment="1">
      <alignment horizontal="center" vertical="center"/>
    </xf>
    <xf numFmtId="0" fontId="10" fillId="12" borderId="9" xfId="0" applyFont="1" applyFill="1" applyBorder="1" applyAlignment="1">
      <alignment vertical="center" wrapText="1"/>
    </xf>
    <xf numFmtId="0" fontId="10" fillId="12" borderId="10" xfId="0" applyFont="1" applyFill="1" applyBorder="1" applyAlignment="1">
      <alignment vertical="center" wrapText="1"/>
    </xf>
    <xf numFmtId="44" fontId="0" fillId="0" borderId="13" xfId="2" applyFont="1" applyBorder="1" applyAlignment="1">
      <alignment horizontal="center" vertical="center" wrapText="1"/>
    </xf>
    <xf numFmtId="165" fontId="0" fillId="0" borderId="39" xfId="0" applyNumberFormat="1" applyBorder="1" applyAlignment="1">
      <alignment horizontal="center" vertical="center"/>
    </xf>
    <xf numFmtId="170" fontId="0" fillId="0" borderId="14" xfId="2" applyNumberFormat="1" applyFont="1" applyBorder="1" applyAlignment="1">
      <alignment horizontal="center" vertical="center"/>
    </xf>
    <xf numFmtId="0" fontId="0" fillId="0" borderId="53" xfId="0" applyBorder="1" applyAlignment="1">
      <alignment horizontal="center" vertical="center" wrapText="1"/>
    </xf>
    <xf numFmtId="0" fontId="0" fillId="0" borderId="50" xfId="0" applyBorder="1" applyAlignment="1">
      <alignment horizontal="center" vertical="center" wrapText="1"/>
    </xf>
    <xf numFmtId="44" fontId="0" fillId="0" borderId="38" xfId="2" applyFont="1" applyBorder="1" applyAlignment="1">
      <alignment horizontal="center" vertical="center" wrapText="1"/>
    </xf>
    <xf numFmtId="165" fontId="0" fillId="15" borderId="58" xfId="0" applyNumberFormat="1" applyFill="1" applyBorder="1" applyAlignment="1">
      <alignment horizontal="center" vertical="center"/>
    </xf>
    <xf numFmtId="165" fontId="0" fillId="15" borderId="7" xfId="0" applyNumberFormat="1" applyFill="1" applyBorder="1" applyAlignment="1">
      <alignment horizontal="center" vertical="center"/>
    </xf>
    <xf numFmtId="165" fontId="0" fillId="15" borderId="39" xfId="0" applyNumberFormat="1" applyFill="1" applyBorder="1" applyAlignment="1">
      <alignment horizontal="center" vertical="center"/>
    </xf>
    <xf numFmtId="165" fontId="0" fillId="15" borderId="59" xfId="0" applyNumberFormat="1" applyFill="1" applyBorder="1" applyAlignment="1">
      <alignment horizontal="center" vertical="center"/>
    </xf>
    <xf numFmtId="165" fontId="0" fillId="15" borderId="60" xfId="0" applyNumberFormat="1" applyFill="1" applyBorder="1" applyAlignment="1">
      <alignment horizontal="center" vertical="center"/>
    </xf>
    <xf numFmtId="165" fontId="0" fillId="8" borderId="42" xfId="0" applyNumberFormat="1" applyFill="1" applyBorder="1" applyAlignment="1">
      <alignment horizontal="center" vertical="center"/>
    </xf>
    <xf numFmtId="165" fontId="0" fillId="8" borderId="7"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8" fillId="7" borderId="14" xfId="0" applyNumberFormat="1" applyFont="1" applyFill="1" applyBorder="1" applyAlignment="1">
      <alignment horizontal="center" vertical="center" wrapText="1"/>
    </xf>
    <xf numFmtId="1" fontId="24" fillId="7" borderId="6" xfId="0" applyNumberFormat="1" applyFont="1" applyFill="1" applyBorder="1" applyAlignment="1">
      <alignment horizontal="center" vertical="center" wrapText="1"/>
    </xf>
    <xf numFmtId="168" fontId="0" fillId="0" borderId="0" xfId="0" applyNumberFormat="1"/>
    <xf numFmtId="0" fontId="6" fillId="16" borderId="49"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6" fillId="18" borderId="33" xfId="0" applyFont="1" applyFill="1" applyBorder="1" applyAlignment="1">
      <alignment horizontal="center" vertical="center" wrapText="1"/>
    </xf>
    <xf numFmtId="9" fontId="6" fillId="18" borderId="31" xfId="3" applyFont="1" applyFill="1" applyBorder="1" applyAlignment="1">
      <alignment horizontal="center" vertical="center" wrapText="1"/>
    </xf>
    <xf numFmtId="2" fontId="6" fillId="4" borderId="24" xfId="8" applyNumberFormat="1" applyFont="1" applyFill="1" applyBorder="1" applyAlignment="1">
      <alignment horizontal="left" vertical="top"/>
    </xf>
    <xf numFmtId="0" fontId="6" fillId="4" borderId="25" xfId="8" applyFont="1" applyFill="1" applyBorder="1" applyAlignment="1">
      <alignment horizontal="left" vertical="top"/>
    </xf>
    <xf numFmtId="0" fontId="6" fillId="4" borderId="25" xfId="8" applyFont="1" applyFill="1" applyBorder="1" applyAlignment="1">
      <alignment vertical="top"/>
    </xf>
    <xf numFmtId="0" fontId="30" fillId="0" borderId="0" xfId="8" applyFont="1"/>
    <xf numFmtId="2" fontId="6" fillId="4" borderId="9" xfId="8" applyNumberFormat="1" applyFont="1" applyFill="1" applyBorder="1" applyAlignment="1">
      <alignment horizontal="left" vertical="top"/>
    </xf>
    <xf numFmtId="0" fontId="6" fillId="4" borderId="0" xfId="8" applyFont="1" applyFill="1" applyAlignment="1">
      <alignment horizontal="left" vertical="top"/>
    </xf>
    <xf numFmtId="0" fontId="6" fillId="4" borderId="0" xfId="8" applyFont="1" applyFill="1" applyAlignment="1">
      <alignment vertical="top"/>
    </xf>
    <xf numFmtId="0" fontId="30" fillId="16" borderId="0" xfId="8" applyFont="1" applyFill="1"/>
    <xf numFmtId="2" fontId="15" fillId="4" borderId="9" xfId="8" applyNumberFormat="1" applyFont="1" applyFill="1" applyBorder="1" applyAlignment="1">
      <alignment horizontal="left" vertical="top"/>
    </xf>
    <xf numFmtId="0" fontId="15" fillId="4" borderId="0" xfId="8" applyFont="1" applyFill="1" applyAlignment="1">
      <alignment horizontal="left" vertical="top"/>
    </xf>
    <xf numFmtId="0" fontId="15" fillId="4" borderId="0" xfId="8" applyFont="1" applyFill="1" applyAlignment="1">
      <alignment vertical="top"/>
    </xf>
    <xf numFmtId="164" fontId="29" fillId="16" borderId="1" xfId="8" applyNumberFormat="1" applyFont="1" applyFill="1" applyBorder="1" applyAlignment="1">
      <alignment horizontal="center" vertical="top" wrapText="1"/>
    </xf>
    <xf numFmtId="2" fontId="29" fillId="16" borderId="6" xfId="8" applyNumberFormat="1" applyFont="1" applyFill="1" applyBorder="1" applyAlignment="1">
      <alignment horizontal="left" vertical="top" wrapText="1"/>
    </xf>
    <xf numFmtId="0" fontId="29" fillId="16" borderId="1" xfId="8" applyFont="1" applyFill="1" applyBorder="1" applyAlignment="1">
      <alignment horizontal="left" vertical="top" wrapText="1"/>
    </xf>
    <xf numFmtId="0" fontId="29" fillId="19" borderId="1" xfId="8" applyFont="1" applyFill="1" applyBorder="1" applyAlignment="1">
      <alignment horizontal="left" vertical="top" wrapText="1"/>
    </xf>
    <xf numFmtId="9" fontId="34" fillId="19" borderId="1" xfId="9" applyNumberFormat="1" applyFont="1" applyFill="1" applyBorder="1" applyAlignment="1">
      <alignment horizontal="left" vertical="top" wrapText="1"/>
    </xf>
    <xf numFmtId="44" fontId="34" fillId="19" borderId="1" xfId="9" applyNumberFormat="1" applyFont="1" applyFill="1" applyBorder="1" applyAlignment="1">
      <alignment horizontal="left" vertical="top" wrapText="1"/>
    </xf>
    <xf numFmtId="10" fontId="34" fillId="19" borderId="1" xfId="10" applyNumberFormat="1" applyFont="1" applyFill="1" applyBorder="1" applyAlignment="1">
      <alignment horizontal="center" vertical="top" wrapText="1"/>
    </xf>
    <xf numFmtId="44" fontId="34" fillId="19" borderId="1" xfId="9" applyNumberFormat="1" applyFont="1" applyFill="1" applyBorder="1" applyAlignment="1">
      <alignment horizontal="right" vertical="top" wrapText="1"/>
    </xf>
    <xf numFmtId="44" fontId="34" fillId="19" borderId="7" xfId="9" applyNumberFormat="1" applyFont="1" applyFill="1" applyBorder="1" applyAlignment="1">
      <alignment horizontal="right" vertical="top" wrapText="1"/>
    </xf>
    <xf numFmtId="10" fontId="34" fillId="19" borderId="6" xfId="10" applyNumberFormat="1" applyFont="1" applyFill="1" applyBorder="1" applyAlignment="1">
      <alignment horizontal="center" vertical="top" wrapText="1"/>
    </xf>
    <xf numFmtId="44" fontId="34" fillId="0" borderId="0" xfId="9" applyNumberFormat="1" applyFont="1" applyFill="1"/>
    <xf numFmtId="0" fontId="29" fillId="19" borderId="0" xfId="8" applyFont="1" applyFill="1"/>
    <xf numFmtId="2" fontId="9" fillId="3" borderId="6" xfId="9" applyNumberFormat="1" applyFont="1" applyFill="1" applyBorder="1" applyAlignment="1">
      <alignment horizontal="left" vertical="top" wrapText="1"/>
    </xf>
    <xf numFmtId="0" fontId="9" fillId="3" borderId="1" xfId="9" applyFont="1" applyFill="1" applyBorder="1" applyAlignment="1">
      <alignment horizontal="left" vertical="top" wrapText="1"/>
    </xf>
    <xf numFmtId="9" fontId="9" fillId="3" borderId="1" xfId="9" applyNumberFormat="1" applyFont="1" applyFill="1" applyBorder="1" applyAlignment="1">
      <alignment horizontal="left" vertical="top" wrapText="1"/>
    </xf>
    <xf numFmtId="44" fontId="9" fillId="3" borderId="1" xfId="9" applyNumberFormat="1" applyFont="1" applyFill="1" applyBorder="1" applyAlignment="1">
      <alignment horizontal="left" vertical="top" wrapText="1"/>
    </xf>
    <xf numFmtId="10" fontId="9" fillId="3" borderId="1" xfId="10" applyNumberFormat="1" applyFont="1" applyFill="1" applyBorder="1" applyAlignment="1">
      <alignment horizontal="center" vertical="top" wrapText="1"/>
    </xf>
    <xf numFmtId="44" fontId="9" fillId="3" borderId="1" xfId="9" applyNumberFormat="1" applyFont="1" applyFill="1" applyBorder="1" applyAlignment="1">
      <alignment horizontal="right" vertical="top" wrapText="1"/>
    </xf>
    <xf numFmtId="44" fontId="9" fillId="3" borderId="7" xfId="9" applyNumberFormat="1" applyFont="1" applyFill="1" applyBorder="1" applyAlignment="1">
      <alignment horizontal="right" vertical="top" wrapText="1"/>
    </xf>
    <xf numFmtId="10" fontId="9" fillId="3" borderId="6" xfId="10" applyNumberFormat="1" applyFont="1" applyFill="1" applyBorder="1" applyAlignment="1">
      <alignment horizontal="center" vertical="top" wrapText="1"/>
    </xf>
    <xf numFmtId="44" fontId="9" fillId="0" borderId="0" xfId="9" applyNumberFormat="1" applyFont="1" applyFill="1"/>
    <xf numFmtId="0" fontId="9" fillId="0" borderId="0" xfId="9" applyFont="1" applyFill="1"/>
    <xf numFmtId="10" fontId="9" fillId="0" borderId="0" xfId="9" applyNumberFormat="1" applyFont="1" applyFill="1"/>
    <xf numFmtId="2" fontId="35" fillId="3" borderId="6" xfId="8" applyNumberFormat="1" applyFont="1" applyFill="1" applyBorder="1" applyAlignment="1">
      <alignment horizontal="left" vertical="top" wrapText="1"/>
    </xf>
    <xf numFmtId="10" fontId="30" fillId="0" borderId="0" xfId="8" applyNumberFormat="1" applyFont="1"/>
    <xf numFmtId="2" fontId="36" fillId="19" borderId="6" xfId="8" applyNumberFormat="1" applyFont="1" applyFill="1" applyBorder="1" applyAlignment="1">
      <alignment horizontal="left" vertical="top" wrapText="1"/>
    </xf>
    <xf numFmtId="0" fontId="36" fillId="19" borderId="1" xfId="8" applyFont="1" applyFill="1" applyBorder="1" applyAlignment="1">
      <alignment horizontal="left" vertical="top" wrapText="1"/>
    </xf>
    <xf numFmtId="9" fontId="9" fillId="19" borderId="1" xfId="9" applyNumberFormat="1" applyFont="1" applyFill="1" applyBorder="1" applyAlignment="1">
      <alignment horizontal="left" vertical="top" wrapText="1"/>
    </xf>
    <xf numFmtId="44" fontId="9" fillId="19" borderId="1" xfId="9" applyNumberFormat="1" applyFont="1" applyFill="1" applyBorder="1" applyAlignment="1">
      <alignment horizontal="left" vertical="top" wrapText="1"/>
    </xf>
    <xf numFmtId="0" fontId="30" fillId="19" borderId="0" xfId="8" applyFont="1" applyFill="1"/>
    <xf numFmtId="2" fontId="30" fillId="12" borderId="9" xfId="8" applyNumberFormat="1" applyFont="1" applyFill="1" applyBorder="1"/>
    <xf numFmtId="0" fontId="30" fillId="12" borderId="0" xfId="8" applyFont="1" applyFill="1" applyAlignment="1">
      <alignment horizontal="left"/>
    </xf>
    <xf numFmtId="0" fontId="30" fillId="12" borderId="10" xfId="8" applyFont="1" applyFill="1" applyBorder="1"/>
    <xf numFmtId="0" fontId="30" fillId="12" borderId="0" xfId="8" applyFont="1" applyFill="1"/>
    <xf numFmtId="10" fontId="30" fillId="12" borderId="9" xfId="8" applyNumberFormat="1" applyFont="1" applyFill="1" applyBorder="1"/>
    <xf numFmtId="10" fontId="30" fillId="12" borderId="0" xfId="8" applyNumberFormat="1" applyFont="1" applyFill="1"/>
    <xf numFmtId="44" fontId="9" fillId="3" borderId="4" xfId="9" applyNumberFormat="1" applyFont="1" applyFill="1" applyBorder="1" applyAlignment="1">
      <alignment horizontal="left" vertical="top" wrapText="1"/>
    </xf>
    <xf numFmtId="10" fontId="34" fillId="3" borderId="29" xfId="9" applyNumberFormat="1" applyFont="1" applyFill="1" applyBorder="1" applyAlignment="1">
      <alignment horizontal="left" vertical="top" wrapText="1"/>
    </xf>
    <xf numFmtId="44" fontId="34" fillId="3" borderId="29" xfId="9" applyNumberFormat="1" applyFont="1" applyFill="1" applyBorder="1" applyAlignment="1">
      <alignment horizontal="left" vertical="top" wrapText="1"/>
    </xf>
    <xf numFmtId="10" fontId="34" fillId="3" borderId="61" xfId="9" applyNumberFormat="1" applyFont="1" applyFill="1" applyBorder="1" applyAlignment="1">
      <alignment horizontal="left" vertical="top" wrapText="1"/>
    </xf>
    <xf numFmtId="44" fontId="30" fillId="0" borderId="0" xfId="11" applyFont="1"/>
    <xf numFmtId="9" fontId="30" fillId="0" borderId="0" xfId="8" applyNumberFormat="1" applyFont="1"/>
    <xf numFmtId="44" fontId="9" fillId="3" borderId="62" xfId="9" applyNumberFormat="1" applyFont="1" applyFill="1" applyBorder="1" applyAlignment="1">
      <alignment horizontal="left" vertical="top" wrapText="1"/>
    </xf>
    <xf numFmtId="10" fontId="34" fillId="3" borderId="57" xfId="9" applyNumberFormat="1" applyFont="1" applyFill="1" applyBorder="1" applyAlignment="1">
      <alignment horizontal="left" vertical="top" wrapText="1"/>
    </xf>
    <xf numFmtId="44" fontId="34" fillId="3" borderId="57" xfId="9" applyNumberFormat="1" applyFont="1" applyFill="1" applyBorder="1" applyAlignment="1">
      <alignment horizontal="left" vertical="top" wrapText="1"/>
    </xf>
    <xf numFmtId="10" fontId="34" fillId="3" borderId="45" xfId="9" applyNumberFormat="1" applyFont="1" applyFill="1" applyBorder="1" applyAlignment="1">
      <alignment horizontal="left" vertical="top" wrapText="1"/>
    </xf>
    <xf numFmtId="2" fontId="30" fillId="12" borderId="0" xfId="8" applyNumberFormat="1" applyFont="1" applyFill="1"/>
    <xf numFmtId="44" fontId="30" fillId="0" borderId="0" xfId="8" applyNumberFormat="1" applyFont="1"/>
    <xf numFmtId="0" fontId="29" fillId="19" borderId="6" xfId="8" applyFont="1" applyFill="1" applyBorder="1" applyAlignment="1">
      <alignment horizontal="left" vertical="top" wrapText="1"/>
    </xf>
    <xf numFmtId="168" fontId="22" fillId="16" borderId="15" xfId="4" applyNumberFormat="1" applyFont="1" applyFill="1" applyBorder="1" applyAlignment="1">
      <alignment horizontal="center" vertical="center" wrapText="1"/>
    </xf>
    <xf numFmtId="168" fontId="22" fillId="16" borderId="63" xfId="4" applyNumberFormat="1" applyFont="1" applyFill="1" applyBorder="1" applyAlignment="1">
      <alignment horizontal="center" vertical="center" wrapText="1"/>
    </xf>
    <xf numFmtId="168" fontId="22" fillId="12" borderId="63" xfId="4" applyNumberFormat="1" applyFont="1" applyFill="1" applyBorder="1" applyAlignment="1">
      <alignment horizontal="center" vertical="center" wrapText="1"/>
    </xf>
    <xf numFmtId="168" fontId="13" fillId="0" borderId="63" xfId="2" applyNumberFormat="1" applyFont="1" applyBorder="1" applyAlignment="1">
      <alignment horizontal="center" vertical="center" wrapText="1"/>
    </xf>
    <xf numFmtId="10" fontId="23" fillId="12" borderId="50" xfId="3" applyNumberFormat="1" applyFont="1" applyFill="1" applyBorder="1" applyAlignment="1">
      <alignment horizontal="center" vertical="center" wrapText="1"/>
    </xf>
    <xf numFmtId="168" fontId="12" fillId="12" borderId="63" xfId="5" applyNumberFormat="1" applyFont="1" applyFill="1" applyBorder="1" applyAlignment="1" applyProtection="1">
      <alignment horizontal="center" vertical="center"/>
    </xf>
    <xf numFmtId="168" fontId="6" fillId="4" borderId="33" xfId="0" applyNumberFormat="1" applyFont="1" applyFill="1" applyBorder="1" applyAlignment="1">
      <alignment horizontal="center" vertical="center" wrapText="1"/>
    </xf>
    <xf numFmtId="168" fontId="6" fillId="4" borderId="33" xfId="0" applyNumberFormat="1" applyFont="1" applyFill="1" applyBorder="1" applyAlignment="1">
      <alignment vertical="center" wrapText="1"/>
    </xf>
    <xf numFmtId="10" fontId="6" fillId="4" borderId="33" xfId="3" applyNumberFormat="1" applyFont="1" applyFill="1" applyBorder="1" applyAlignment="1">
      <alignment horizontal="center" vertical="center" wrapText="1"/>
    </xf>
    <xf numFmtId="2" fontId="38" fillId="0" borderId="6" xfId="2" applyNumberFormat="1" applyFont="1" applyBorder="1" applyAlignment="1">
      <alignment horizontal="center" vertical="center"/>
    </xf>
    <xf numFmtId="171" fontId="0" fillId="0" borderId="14" xfId="2" applyNumberFormat="1" applyFont="1" applyBorder="1" applyAlignment="1">
      <alignment horizontal="center" vertical="center"/>
    </xf>
    <xf numFmtId="168" fontId="12" fillId="12" borderId="14" xfId="5" applyNumberFormat="1" applyFont="1" applyFill="1" applyBorder="1" applyAlignment="1" applyProtection="1">
      <alignment horizontal="center" vertical="center"/>
    </xf>
    <xf numFmtId="168" fontId="6" fillId="4" borderId="30" xfId="0" applyNumberFormat="1" applyFont="1" applyFill="1" applyBorder="1" applyAlignment="1">
      <alignment vertical="center" wrapText="1"/>
    </xf>
    <xf numFmtId="10" fontId="6" fillId="4" borderId="30" xfId="3" applyNumberFormat="1" applyFont="1" applyFill="1" applyBorder="1" applyAlignment="1">
      <alignment horizontal="center" vertical="center" wrapText="1"/>
    </xf>
    <xf numFmtId="0" fontId="6" fillId="16" borderId="33" xfId="0" applyFont="1" applyFill="1" applyBorder="1" applyAlignment="1">
      <alignment horizontal="center" vertical="center" wrapText="1"/>
    </xf>
    <xf numFmtId="10" fontId="0" fillId="0" borderId="0" xfId="0" applyNumberFormat="1"/>
    <xf numFmtId="2" fontId="0" fillId="12" borderId="6" xfId="2" applyNumberFormat="1" applyFont="1" applyFill="1" applyBorder="1" applyAlignment="1">
      <alignment horizontal="center" vertical="center"/>
    </xf>
    <xf numFmtId="2" fontId="27" fillId="12" borderId="6" xfId="2" applyNumberFormat="1" applyFont="1" applyFill="1" applyBorder="1" applyAlignment="1">
      <alignment horizontal="center" vertical="center"/>
    </xf>
    <xf numFmtId="10" fontId="0" fillId="12" borderId="23" xfId="3" applyNumberFormat="1" applyFont="1" applyFill="1" applyBorder="1" applyAlignment="1">
      <alignment horizontal="center" vertical="center"/>
    </xf>
    <xf numFmtId="44" fontId="0" fillId="12" borderId="34" xfId="0" applyNumberFormat="1" applyFill="1" applyBorder="1" applyAlignment="1">
      <alignment horizontal="center" vertical="center"/>
    </xf>
    <xf numFmtId="2" fontId="0" fillId="0" borderId="6" xfId="2" applyNumberFormat="1" applyFont="1" applyFill="1" applyBorder="1" applyAlignment="1">
      <alignment horizontal="center" vertical="center"/>
    </xf>
    <xf numFmtId="10" fontId="0" fillId="0" borderId="0" xfId="3" applyNumberFormat="1" applyFont="1"/>
    <xf numFmtId="10" fontId="6" fillId="0" borderId="27" xfId="3" applyNumberFormat="1" applyFont="1" applyFill="1" applyBorder="1" applyAlignment="1">
      <alignment horizontal="center" vertical="center" wrapText="1"/>
    </xf>
    <xf numFmtId="9" fontId="6" fillId="0" borderId="0" xfId="3" applyFont="1" applyFill="1" applyBorder="1" applyAlignment="1">
      <alignment horizontal="center" vertical="center" wrapText="1"/>
    </xf>
    <xf numFmtId="10" fontId="23" fillId="0" borderId="0" xfId="3" applyNumberFormat="1" applyFont="1" applyFill="1" applyBorder="1" applyAlignment="1">
      <alignment horizontal="center" vertical="center" wrapText="1"/>
    </xf>
    <xf numFmtId="10" fontId="6" fillId="0" borderId="0" xfId="3" applyNumberFormat="1" applyFont="1" applyFill="1" applyBorder="1" applyAlignment="1">
      <alignment horizontal="center" vertical="center" wrapText="1"/>
    </xf>
    <xf numFmtId="168" fontId="13" fillId="0" borderId="22" xfId="2" applyNumberFormat="1" applyFont="1" applyBorder="1" applyAlignment="1">
      <alignment horizontal="center" vertical="center" wrapText="1"/>
    </xf>
    <xf numFmtId="168" fontId="13" fillId="0" borderId="18" xfId="2" applyNumberFormat="1" applyFont="1" applyBorder="1" applyAlignment="1">
      <alignment horizontal="center" vertical="center" wrapText="1"/>
    </xf>
    <xf numFmtId="0" fontId="6" fillId="16" borderId="32" xfId="0" applyFont="1" applyFill="1" applyBorder="1" applyAlignment="1">
      <alignment horizontal="center" vertical="center" wrapText="1"/>
    </xf>
    <xf numFmtId="168" fontId="12" fillId="12" borderId="19" xfId="5" applyNumberFormat="1" applyFont="1" applyFill="1" applyBorder="1" applyAlignment="1" applyProtection="1">
      <alignment horizontal="center" vertical="center"/>
    </xf>
    <xf numFmtId="168" fontId="6" fillId="4" borderId="32" xfId="0" applyNumberFormat="1" applyFont="1" applyFill="1" applyBorder="1" applyAlignment="1">
      <alignment vertical="center" wrapText="1"/>
    </xf>
    <xf numFmtId="10" fontId="23" fillId="12" borderId="64" xfId="3" applyNumberFormat="1" applyFont="1" applyFill="1" applyBorder="1" applyAlignment="1">
      <alignment horizontal="center" vertical="center" wrapText="1"/>
    </xf>
    <xf numFmtId="10" fontId="6" fillId="4" borderId="32" xfId="3" applyNumberFormat="1" applyFont="1" applyFill="1" applyBorder="1" applyAlignment="1">
      <alignment horizontal="center" vertical="center" wrapText="1"/>
    </xf>
    <xf numFmtId="168" fontId="12" fillId="12" borderId="65" xfId="5" applyNumberFormat="1" applyFont="1" applyFill="1" applyBorder="1" applyAlignment="1" applyProtection="1">
      <alignment horizontal="center" vertical="center"/>
    </xf>
    <xf numFmtId="0" fontId="6" fillId="16" borderId="18" xfId="0" applyFont="1" applyFill="1" applyBorder="1" applyAlignment="1">
      <alignment horizontal="center" vertical="center" wrapText="1"/>
    </xf>
    <xf numFmtId="0" fontId="6" fillId="11" borderId="63" xfId="0" applyFont="1" applyFill="1" applyBorder="1" applyAlignment="1">
      <alignment horizontal="center" vertical="center" wrapText="1"/>
    </xf>
    <xf numFmtId="0" fontId="6" fillId="17" borderId="63" xfId="0" applyFont="1" applyFill="1" applyBorder="1" applyAlignment="1">
      <alignment horizontal="center" vertical="center" wrapText="1"/>
    </xf>
    <xf numFmtId="0" fontId="6" fillId="18" borderId="63" xfId="0" applyFont="1" applyFill="1" applyBorder="1" applyAlignment="1">
      <alignment horizontal="center" vertical="center" wrapText="1"/>
    </xf>
    <xf numFmtId="9" fontId="6" fillId="18" borderId="50" xfId="3" applyFont="1" applyFill="1" applyBorder="1" applyAlignment="1">
      <alignment horizontal="center" vertical="center" wrapText="1"/>
    </xf>
    <xf numFmtId="0" fontId="6" fillId="16" borderId="63" xfId="0" applyFont="1" applyFill="1" applyBorder="1" applyAlignment="1">
      <alignment horizontal="center" vertical="center" wrapText="1"/>
    </xf>
    <xf numFmtId="9" fontId="6" fillId="11" borderId="50" xfId="3" applyFont="1" applyFill="1" applyBorder="1" applyAlignment="1">
      <alignment horizontal="center" vertical="center" wrapText="1"/>
    </xf>
    <xf numFmtId="9" fontId="6" fillId="20" borderId="9" xfId="3" applyFont="1" applyFill="1" applyBorder="1" applyAlignment="1">
      <alignment horizontal="center" vertical="center" wrapText="1"/>
    </xf>
    <xf numFmtId="9" fontId="6" fillId="20" borderId="10" xfId="3" applyFont="1" applyFill="1" applyBorder="1" applyAlignment="1">
      <alignment horizontal="center" vertical="center" wrapText="1"/>
    </xf>
    <xf numFmtId="0" fontId="6" fillId="16" borderId="19" xfId="0" applyFont="1" applyFill="1" applyBorder="1" applyAlignment="1">
      <alignment horizontal="center" vertical="center" wrapText="1"/>
    </xf>
    <xf numFmtId="166" fontId="0" fillId="0" borderId="34" xfId="0" applyNumberFormat="1" applyBorder="1" applyAlignment="1">
      <alignment horizontal="center" vertical="center"/>
    </xf>
    <xf numFmtId="0" fontId="39" fillId="6" borderId="1" xfId="0" applyFont="1" applyFill="1" applyBorder="1" applyAlignment="1">
      <alignment horizontal="left" vertical="center" wrapText="1"/>
    </xf>
    <xf numFmtId="0" fontId="39" fillId="6" borderId="1" xfId="0" applyFont="1" applyFill="1" applyBorder="1" applyAlignment="1">
      <alignment horizontal="right" vertical="center" wrapText="1"/>
    </xf>
    <xf numFmtId="0" fontId="39" fillId="6" borderId="1" xfId="0" applyFont="1" applyFill="1" applyBorder="1" applyAlignment="1">
      <alignment horizontal="center" vertical="center" wrapText="1"/>
    </xf>
    <xf numFmtId="44" fontId="39" fillId="6" borderId="1" xfId="2" applyFont="1" applyFill="1" applyBorder="1" applyAlignment="1">
      <alignment horizontal="right" vertical="center" wrapText="1"/>
    </xf>
    <xf numFmtId="0" fontId="0" fillId="0" borderId="44" xfId="0" applyBorder="1" applyAlignment="1">
      <alignment horizontal="center" vertical="center"/>
    </xf>
    <xf numFmtId="44" fontId="0" fillId="0" borderId="67" xfId="0" applyNumberFormat="1" applyBorder="1" applyAlignment="1">
      <alignment horizontal="center" vertical="center"/>
    </xf>
    <xf numFmtId="44" fontId="0" fillId="0" borderId="11" xfId="0" applyNumberFormat="1" applyBorder="1" applyAlignment="1">
      <alignment horizontal="center" vertical="center"/>
    </xf>
    <xf numFmtId="169" fontId="0" fillId="0" borderId="28" xfId="2" applyNumberFormat="1" applyFont="1" applyBorder="1" applyAlignment="1">
      <alignment horizontal="center" vertical="center"/>
    </xf>
    <xf numFmtId="169" fontId="15" fillId="3" borderId="32" xfId="2" applyNumberFormat="1" applyFont="1" applyFill="1" applyBorder="1" applyAlignment="1">
      <alignment horizontal="left" vertical="center" wrapText="1"/>
    </xf>
    <xf numFmtId="169" fontId="0" fillId="0" borderId="23" xfId="0" applyNumberFormat="1" applyBorder="1" applyAlignment="1">
      <alignment horizontal="center" vertical="center"/>
    </xf>
    <xf numFmtId="44" fontId="8" fillId="3" borderId="1" xfId="2" applyFont="1" applyFill="1" applyBorder="1" applyAlignment="1">
      <alignment horizontal="right" vertical="center" wrapText="1"/>
    </xf>
    <xf numFmtId="44" fontId="8" fillId="7" borderId="1" xfId="2" applyFont="1" applyFill="1" applyBorder="1" applyAlignment="1">
      <alignment horizontal="right" vertical="center" wrapText="1"/>
    </xf>
    <xf numFmtId="0" fontId="10" fillId="13" borderId="1" xfId="0" applyFont="1" applyFill="1" applyBorder="1" applyAlignment="1">
      <alignment vertical="center" wrapText="1"/>
    </xf>
    <xf numFmtId="0" fontId="10" fillId="12" borderId="1" xfId="0" applyFont="1" applyFill="1" applyBorder="1" applyAlignment="1">
      <alignment vertical="center" wrapText="1"/>
    </xf>
    <xf numFmtId="165" fontId="0" fillId="0" borderId="1" xfId="0" applyNumberFormat="1" applyBorder="1" applyAlignment="1">
      <alignment horizontal="center" vertical="center"/>
    </xf>
    <xf numFmtId="2" fontId="0" fillId="0" borderId="9" xfId="2" applyNumberFormat="1" applyFont="1" applyBorder="1" applyAlignment="1">
      <alignment horizontal="center" vertical="center"/>
    </xf>
    <xf numFmtId="44" fontId="0" fillId="0" borderId="10" xfId="0" applyNumberFormat="1" applyBorder="1" applyAlignment="1">
      <alignment horizontal="center" vertical="center"/>
    </xf>
    <xf numFmtId="2" fontId="0" fillId="0" borderId="9" xfId="0" applyNumberFormat="1" applyBorder="1" applyAlignment="1">
      <alignment horizontal="center" vertical="center"/>
    </xf>
    <xf numFmtId="44" fontId="0" fillId="0" borderId="0" xfId="0" applyNumberFormat="1" applyAlignment="1">
      <alignment horizontal="center" vertical="center"/>
    </xf>
    <xf numFmtId="168" fontId="13" fillId="10" borderId="1" xfId="0" applyNumberFormat="1" applyFont="1" applyFill="1" applyBorder="1" applyAlignment="1">
      <alignment horizontal="center" vertical="center" wrapText="1"/>
    </xf>
    <xf numFmtId="173" fontId="12" fillId="9" borderId="12" xfId="0" applyNumberFormat="1" applyFont="1" applyFill="1" applyBorder="1" applyAlignment="1">
      <alignment horizontal="right" vertical="center" wrapText="1"/>
    </xf>
    <xf numFmtId="168" fontId="13" fillId="10" borderId="11" xfId="0" applyNumberFormat="1" applyFont="1" applyFill="1" applyBorder="1" applyAlignment="1">
      <alignment horizontal="center" vertical="center" wrapText="1"/>
    </xf>
    <xf numFmtId="165" fontId="12" fillId="9" borderId="69" xfId="0" applyNumberFormat="1" applyFont="1" applyFill="1" applyBorder="1" applyAlignment="1">
      <alignment horizontal="center" vertical="center" wrapText="1"/>
    </xf>
    <xf numFmtId="2" fontId="0" fillId="0" borderId="1" xfId="2" applyNumberFormat="1" applyFont="1" applyBorder="1" applyAlignment="1">
      <alignment horizontal="center" vertical="center"/>
    </xf>
    <xf numFmtId="2" fontId="0" fillId="0" borderId="1" xfId="0" applyNumberFormat="1" applyBorder="1" applyAlignment="1">
      <alignment horizontal="center" vertical="center"/>
    </xf>
    <xf numFmtId="0" fontId="0" fillId="0" borderId="1" xfId="2" applyNumberFormat="1" applyFont="1" applyBorder="1" applyAlignment="1">
      <alignment horizontal="center" vertical="center"/>
    </xf>
    <xf numFmtId="0" fontId="8" fillId="3" borderId="1" xfId="2" applyNumberFormat="1" applyFont="1" applyFill="1" applyBorder="1" applyAlignment="1">
      <alignment horizontal="right" vertical="center" wrapText="1"/>
    </xf>
    <xf numFmtId="0" fontId="8" fillId="7" borderId="1" xfId="2" applyNumberFormat="1" applyFont="1" applyFill="1" applyBorder="1" applyAlignment="1">
      <alignment horizontal="right" vertical="center" wrapText="1"/>
    </xf>
    <xf numFmtId="0" fontId="10" fillId="13" borderId="1" xfId="2" applyNumberFormat="1" applyFont="1" applyFill="1" applyBorder="1" applyAlignment="1">
      <alignment vertical="center" wrapText="1"/>
    </xf>
    <xf numFmtId="0" fontId="12" fillId="9" borderId="1" xfId="2" applyNumberFormat="1" applyFont="1" applyFill="1" applyBorder="1" applyAlignment="1">
      <alignment horizontal="center" vertical="center" wrapText="1"/>
    </xf>
    <xf numFmtId="0" fontId="0" fillId="0" borderId="1" xfId="2" applyNumberFormat="1" applyFont="1" applyBorder="1" applyAlignment="1">
      <alignment horizontal="center" vertical="center" wrapText="1"/>
    </xf>
    <xf numFmtId="169" fontId="38" fillId="0" borderId="23" xfId="0" applyNumberFormat="1" applyFont="1" applyBorder="1" applyAlignment="1">
      <alignment horizontal="center" vertical="center"/>
    </xf>
    <xf numFmtId="44" fontId="12" fillId="9" borderId="68" xfId="2" applyFont="1" applyFill="1" applyBorder="1" applyAlignment="1">
      <alignment horizontal="center" vertical="center" wrapText="1"/>
    </xf>
    <xf numFmtId="2" fontId="0" fillId="0" borderId="70" xfId="0" applyNumberFormat="1" applyBorder="1" applyAlignment="1">
      <alignment horizontal="center" vertical="center"/>
    </xf>
    <xf numFmtId="44" fontId="0" fillId="0" borderId="22" xfId="0" applyNumberFormat="1" applyBorder="1" applyAlignment="1">
      <alignment horizontal="center" vertical="center"/>
    </xf>
    <xf numFmtId="0" fontId="10" fillId="13" borderId="0" xfId="0" applyFont="1" applyFill="1" applyAlignment="1">
      <alignment horizontal="center" vertical="center" wrapText="1"/>
    </xf>
    <xf numFmtId="0" fontId="13" fillId="10" borderId="11" xfId="0" applyFont="1" applyFill="1" applyBorder="1" applyAlignment="1">
      <alignment horizontal="center" vertical="center" wrapText="1"/>
    </xf>
    <xf numFmtId="166" fontId="0" fillId="0" borderId="1" xfId="0" applyNumberFormat="1" applyBorder="1" applyAlignment="1">
      <alignment horizontal="center" vertical="center"/>
    </xf>
    <xf numFmtId="9" fontId="12" fillId="9" borderId="7" xfId="3" applyFont="1" applyFill="1" applyBorder="1" applyAlignment="1">
      <alignment horizontal="center" vertical="center" wrapText="1"/>
    </xf>
    <xf numFmtId="10" fontId="12" fillId="9" borderId="7" xfId="0" applyNumberFormat="1" applyFont="1" applyFill="1" applyBorder="1" applyAlignment="1">
      <alignment horizontal="center" vertical="center" wrapText="1"/>
    </xf>
    <xf numFmtId="44" fontId="0" fillId="0" borderId="0" xfId="2" applyFont="1"/>
    <xf numFmtId="10" fontId="0" fillId="0" borderId="0" xfId="2" applyNumberFormat="1" applyFont="1" applyAlignment="1">
      <alignment vertical="center"/>
    </xf>
    <xf numFmtId="44" fontId="6" fillId="16" borderId="33" xfId="2" applyFont="1" applyFill="1" applyBorder="1" applyAlignment="1">
      <alignment horizontal="center" vertical="center" wrapText="1"/>
    </xf>
    <xf numFmtId="44" fontId="6" fillId="11" borderId="33" xfId="2" applyFont="1" applyFill="1" applyBorder="1" applyAlignment="1">
      <alignment horizontal="center" vertical="center" wrapText="1"/>
    </xf>
    <xf numFmtId="44" fontId="6" fillId="16" borderId="63" xfId="2" applyFont="1" applyFill="1" applyBorder="1" applyAlignment="1">
      <alignment horizontal="center" vertical="center" wrapText="1"/>
    </xf>
    <xf numFmtId="44" fontId="6" fillId="11" borderId="63" xfId="2" applyFont="1" applyFill="1" applyBorder="1" applyAlignment="1">
      <alignment horizontal="center" vertical="center" wrapText="1"/>
    </xf>
    <xf numFmtId="44" fontId="12" fillId="12" borderId="15" xfId="2" applyFont="1" applyFill="1" applyBorder="1" applyAlignment="1" applyProtection="1">
      <alignment horizontal="center" vertical="center"/>
    </xf>
    <xf numFmtId="44" fontId="22" fillId="12" borderId="15" xfId="2" applyFont="1" applyFill="1" applyBorder="1" applyAlignment="1">
      <alignment horizontal="center" vertical="center" wrapText="1"/>
    </xf>
    <xf numFmtId="44" fontId="12" fillId="12" borderId="63" xfId="2" applyFont="1" applyFill="1" applyBorder="1" applyAlignment="1" applyProtection="1">
      <alignment horizontal="center" vertical="center"/>
    </xf>
    <xf numFmtId="44" fontId="6" fillId="4" borderId="33" xfId="2" applyFont="1" applyFill="1" applyBorder="1" applyAlignment="1">
      <alignment vertical="center" wrapText="1"/>
    </xf>
    <xf numFmtId="2" fontId="0" fillId="0" borderId="23" xfId="0" applyNumberFormat="1" applyBorder="1" applyAlignment="1">
      <alignment horizontal="center" vertical="center"/>
    </xf>
    <xf numFmtId="44" fontId="6" fillId="4" borderId="49" xfId="2" applyFont="1" applyFill="1" applyBorder="1" applyAlignment="1">
      <alignment vertical="center" wrapText="1"/>
    </xf>
    <xf numFmtId="10" fontId="6" fillId="4" borderId="49" xfId="3" applyNumberFormat="1" applyFont="1" applyFill="1" applyBorder="1" applyAlignment="1">
      <alignment horizontal="center" vertical="center" wrapText="1"/>
    </xf>
    <xf numFmtId="44" fontId="38" fillId="0" borderId="34" xfId="0" applyNumberFormat="1" applyFont="1" applyBorder="1" applyAlignment="1">
      <alignment horizontal="center" vertical="center"/>
    </xf>
    <xf numFmtId="2" fontId="13" fillId="10" borderId="1" xfId="6" applyNumberFormat="1"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165" fontId="0" fillId="0" borderId="45" xfId="0" applyNumberFormat="1" applyBorder="1" applyAlignment="1">
      <alignment vertical="center"/>
    </xf>
    <xf numFmtId="8" fontId="40" fillId="0" borderId="0" xfId="0" applyNumberFormat="1" applyFont="1"/>
    <xf numFmtId="8" fontId="0" fillId="0" borderId="0" xfId="0" applyNumberFormat="1" applyAlignment="1">
      <alignment horizontal="center" vertical="center"/>
    </xf>
    <xf numFmtId="2" fontId="0" fillId="21" borderId="6" xfId="2" applyNumberFormat="1" applyFont="1" applyFill="1" applyBorder="1" applyAlignment="1">
      <alignment horizontal="center" vertical="center"/>
    </xf>
    <xf numFmtId="10" fontId="0" fillId="0" borderId="71" xfId="3" applyNumberFormat="1" applyFont="1" applyBorder="1" applyAlignment="1">
      <alignment horizontal="center" vertical="center"/>
    </xf>
    <xf numFmtId="171" fontId="0" fillId="0" borderId="70" xfId="0" applyNumberFormat="1" applyBorder="1" applyAlignment="1">
      <alignment horizontal="center" vertical="center"/>
    </xf>
    <xf numFmtId="172" fontId="0" fillId="0" borderId="70" xfId="0" applyNumberFormat="1" applyBorder="1" applyAlignment="1">
      <alignment horizontal="center" vertical="center"/>
    </xf>
    <xf numFmtId="44" fontId="8" fillId="7" borderId="71" xfId="2" applyFont="1" applyFill="1" applyBorder="1" applyAlignment="1">
      <alignment horizontal="right" vertical="center" wrapText="1"/>
    </xf>
    <xf numFmtId="2" fontId="8" fillId="7" borderId="70" xfId="2" applyNumberFormat="1" applyFont="1" applyFill="1" applyBorder="1" applyAlignment="1">
      <alignment horizontal="left" vertical="center" wrapText="1"/>
    </xf>
    <xf numFmtId="44" fontId="6" fillId="4" borderId="11" xfId="2" applyFont="1" applyFill="1" applyBorder="1" applyAlignment="1">
      <alignment horizontal="right" vertical="center" wrapText="1"/>
    </xf>
    <xf numFmtId="43" fontId="7" fillId="5" borderId="11" xfId="1" applyFont="1" applyFill="1" applyBorder="1" applyAlignment="1">
      <alignment horizontal="center" vertical="center" wrapText="1"/>
    </xf>
    <xf numFmtId="10" fontId="8" fillId="3" borderId="11" xfId="3" applyNumberFormat="1" applyFont="1" applyFill="1" applyBorder="1" applyAlignment="1">
      <alignment horizontal="center" vertical="center" wrapText="1"/>
    </xf>
    <xf numFmtId="0" fontId="12" fillId="9" borderId="73" xfId="0" applyFont="1" applyFill="1" applyBorder="1" applyAlignment="1">
      <alignment horizontal="center" vertical="center" wrapText="1"/>
    </xf>
    <xf numFmtId="10" fontId="23" fillId="12" borderId="71" xfId="3" applyNumberFormat="1" applyFont="1" applyFill="1" applyBorder="1" applyAlignment="1">
      <alignment horizontal="center" vertical="center" wrapText="1"/>
    </xf>
    <xf numFmtId="168" fontId="12" fillId="12" borderId="70" xfId="5" applyNumberFormat="1" applyFont="1" applyFill="1" applyBorder="1" applyAlignment="1" applyProtection="1">
      <alignment horizontal="center" vertical="center"/>
    </xf>
    <xf numFmtId="0" fontId="8" fillId="7" borderId="74" xfId="0" applyFont="1" applyFill="1" applyBorder="1" applyAlignment="1">
      <alignment horizontal="left" vertical="center" wrapText="1"/>
    </xf>
    <xf numFmtId="0" fontId="12" fillId="9" borderId="75" xfId="0" applyFont="1" applyFill="1" applyBorder="1" applyAlignment="1">
      <alignment horizontal="center" vertical="center" wrapText="1"/>
    </xf>
    <xf numFmtId="0" fontId="12" fillId="9" borderId="75" xfId="0" applyFont="1" applyFill="1" applyBorder="1" applyAlignment="1">
      <alignment horizontal="justify" vertical="center" wrapText="1"/>
    </xf>
    <xf numFmtId="0" fontId="12" fillId="9" borderId="75" xfId="0" applyFont="1" applyFill="1" applyBorder="1" applyAlignment="1">
      <alignment horizontal="left" vertical="center" wrapText="1"/>
    </xf>
    <xf numFmtId="165" fontId="12" fillId="9" borderId="76" xfId="0" applyNumberFormat="1" applyFont="1" applyFill="1" applyBorder="1" applyAlignment="1">
      <alignment horizontal="center" vertical="center" wrapText="1"/>
    </xf>
    <xf numFmtId="167" fontId="13" fillId="10" borderId="77" xfId="0" applyNumberFormat="1" applyFont="1" applyFill="1" applyBorder="1" applyAlignment="1">
      <alignment horizontal="center" vertical="center" wrapText="1"/>
    </xf>
    <xf numFmtId="167" fontId="13" fillId="10" borderId="77" xfId="0" applyNumberFormat="1" applyFont="1" applyFill="1" applyBorder="1" applyAlignment="1">
      <alignment horizontal="left" vertical="center" wrapText="1"/>
    </xf>
    <xf numFmtId="10" fontId="0" fillId="0" borderId="0" xfId="3" applyNumberFormat="1" applyFont="1" applyAlignment="1">
      <alignment horizontal="center" vertical="center"/>
    </xf>
    <xf numFmtId="0" fontId="0" fillId="0" borderId="0" xfId="0" applyAlignment="1">
      <alignment horizontal="center" vertical="center"/>
    </xf>
    <xf numFmtId="165" fontId="0" fillId="0" borderId="0" xfId="0" applyNumberFormat="1" applyAlignment="1">
      <alignment horizontal="center" vertical="center"/>
    </xf>
    <xf numFmtId="44" fontId="0" fillId="0" borderId="0" xfId="2" applyFont="1" applyAlignment="1">
      <alignment horizontal="center" vertical="center"/>
    </xf>
    <xf numFmtId="44" fontId="8" fillId="3" borderId="79" xfId="2" applyFont="1" applyFill="1" applyBorder="1" applyAlignment="1">
      <alignment horizontal="right" vertical="center" wrapText="1"/>
    </xf>
    <xf numFmtId="2" fontId="8" fillId="3" borderId="80" xfId="2" applyNumberFormat="1" applyFont="1" applyFill="1" applyBorder="1" applyAlignment="1">
      <alignment horizontal="left" vertical="center" wrapText="1"/>
    </xf>
    <xf numFmtId="44" fontId="10" fillId="6" borderId="79" xfId="2" applyFont="1" applyFill="1" applyBorder="1" applyAlignment="1">
      <alignment horizontal="right" vertical="center" wrapText="1"/>
    </xf>
    <xf numFmtId="2" fontId="0" fillId="0" borderId="81" xfId="2" applyNumberFormat="1" applyFont="1" applyBorder="1" applyAlignment="1">
      <alignment horizontal="center" vertical="center"/>
    </xf>
    <xf numFmtId="44" fontId="8" fillId="7" borderId="79" xfId="2" applyFont="1" applyFill="1" applyBorder="1" applyAlignment="1">
      <alignment horizontal="right" vertical="center" wrapText="1"/>
    </xf>
    <xf numFmtId="44" fontId="10" fillId="8" borderId="79" xfId="2" applyFont="1" applyFill="1" applyBorder="1" applyAlignment="1">
      <alignment horizontal="right" vertical="center" wrapText="1"/>
    </xf>
    <xf numFmtId="0" fontId="10" fillId="13" borderId="82" xfId="0" applyFont="1" applyFill="1" applyBorder="1" applyAlignment="1">
      <alignment vertical="center" wrapText="1"/>
    </xf>
    <xf numFmtId="0" fontId="10" fillId="13" borderId="83" xfId="0" applyFont="1" applyFill="1" applyBorder="1" applyAlignment="1">
      <alignment vertical="center" wrapText="1"/>
    </xf>
    <xf numFmtId="0" fontId="10" fillId="13" borderId="84" xfId="0" applyFont="1" applyFill="1" applyBorder="1" applyAlignment="1">
      <alignment vertical="center" wrapText="1"/>
    </xf>
    <xf numFmtId="0" fontId="25" fillId="13" borderId="85" xfId="0" applyFont="1" applyFill="1" applyBorder="1" applyAlignment="1">
      <alignment horizontal="left" vertical="center" wrapText="1"/>
    </xf>
    <xf numFmtId="2" fontId="12" fillId="9" borderId="80" xfId="6" applyNumberFormat="1" applyFont="1" applyFill="1" applyBorder="1" applyAlignment="1">
      <alignment horizontal="center" vertical="center" wrapText="1"/>
    </xf>
    <xf numFmtId="2" fontId="0" fillId="0" borderId="80" xfId="0" applyNumberFormat="1" applyBorder="1" applyAlignment="1">
      <alignment horizontal="center" vertical="center"/>
    </xf>
    <xf numFmtId="165" fontId="12" fillId="9" borderId="79" xfId="0" applyNumberFormat="1" applyFont="1" applyFill="1" applyBorder="1" applyAlignment="1">
      <alignment horizontal="center" vertical="center" wrapText="1"/>
    </xf>
    <xf numFmtId="2" fontId="0" fillId="0" borderId="78" xfId="0" applyNumberFormat="1" applyBorder="1" applyAlignment="1">
      <alignment horizontal="center" vertical="center"/>
    </xf>
    <xf numFmtId="44" fontId="12" fillId="9" borderId="75" xfId="2" applyFont="1" applyFill="1" applyBorder="1" applyAlignment="1">
      <alignment horizontal="center" vertical="center" wrapText="1"/>
    </xf>
    <xf numFmtId="0" fontId="13" fillId="10" borderId="77" xfId="0" applyFont="1" applyFill="1" applyBorder="1" applyAlignment="1">
      <alignment horizontal="center" vertical="center" wrapText="1"/>
    </xf>
    <xf numFmtId="168" fontId="13" fillId="10" borderId="77" xfId="7" applyNumberFormat="1" applyFont="1" applyFill="1" applyBorder="1" applyAlignment="1">
      <alignment horizontal="center" vertical="center" wrapText="1"/>
    </xf>
    <xf numFmtId="166" fontId="12" fillId="10" borderId="77" xfId="6" applyNumberFormat="1" applyFont="1" applyFill="1" applyBorder="1" applyAlignment="1">
      <alignment horizontal="center" vertical="center" wrapText="1"/>
    </xf>
    <xf numFmtId="1" fontId="13" fillId="10" borderId="77" xfId="6" applyNumberFormat="1" applyFont="1" applyFill="1" applyBorder="1" applyAlignment="1">
      <alignment horizontal="center" vertical="center" wrapText="1"/>
    </xf>
    <xf numFmtId="0" fontId="13" fillId="10" borderId="77" xfId="6" applyFont="1" applyFill="1" applyBorder="1" applyAlignment="1">
      <alignment horizontal="left" vertical="center" wrapText="1"/>
    </xf>
    <xf numFmtId="0" fontId="12" fillId="9" borderId="77" xfId="0" applyFont="1" applyFill="1" applyBorder="1" applyAlignment="1">
      <alignment horizontal="justify" vertical="center" wrapText="1"/>
    </xf>
    <xf numFmtId="1" fontId="8" fillId="7" borderId="72" xfId="0" applyNumberFormat="1" applyFont="1" applyFill="1" applyBorder="1" applyAlignment="1">
      <alignment horizontal="center" vertical="center" wrapText="1"/>
    </xf>
    <xf numFmtId="0" fontId="10" fillId="13" borderId="86" xfId="0" applyFont="1" applyFill="1" applyBorder="1" applyAlignment="1">
      <alignment vertical="center" wrapText="1"/>
    </xf>
    <xf numFmtId="0" fontId="10" fillId="13" borderId="87" xfId="0" applyFont="1" applyFill="1" applyBorder="1" applyAlignment="1">
      <alignment vertical="center" wrapText="1"/>
    </xf>
    <xf numFmtId="0" fontId="10" fillId="13" borderId="88" xfId="0" applyFont="1" applyFill="1" applyBorder="1" applyAlignment="1">
      <alignment vertical="center" wrapText="1"/>
    </xf>
    <xf numFmtId="0" fontId="12" fillId="9" borderId="89" xfId="6" applyFont="1" applyFill="1" applyBorder="1" applyAlignment="1">
      <alignment horizontal="center" vertical="center" wrapText="1"/>
    </xf>
    <xf numFmtId="0" fontId="12" fillId="9" borderId="89" xfId="6" applyFont="1" applyFill="1" applyBorder="1" applyAlignment="1">
      <alignment horizontal="justify" vertical="center" wrapText="1"/>
    </xf>
    <xf numFmtId="0" fontId="12" fillId="9" borderId="89" xfId="6" applyFont="1" applyFill="1" applyBorder="1" applyAlignment="1">
      <alignment horizontal="left" vertical="center" wrapText="1"/>
    </xf>
    <xf numFmtId="2" fontId="12" fillId="9" borderId="89" xfId="6" applyNumberFormat="1" applyFont="1" applyFill="1" applyBorder="1" applyAlignment="1">
      <alignment horizontal="center" vertical="center" wrapText="1"/>
    </xf>
    <xf numFmtId="165" fontId="12" fillId="9" borderId="90" xfId="0" applyNumberFormat="1" applyFont="1" applyFill="1" applyBorder="1" applyAlignment="1">
      <alignment horizontal="center" vertical="center" wrapText="1"/>
    </xf>
    <xf numFmtId="2" fontId="12" fillId="9" borderId="91" xfId="6" applyNumberFormat="1" applyFont="1" applyFill="1" applyBorder="1" applyAlignment="1">
      <alignment horizontal="center" vertical="center" wrapText="1"/>
    </xf>
    <xf numFmtId="165" fontId="12" fillId="9" borderId="92" xfId="0" applyNumberFormat="1" applyFont="1" applyFill="1" applyBorder="1" applyAlignment="1">
      <alignment horizontal="center" vertical="center" wrapText="1"/>
    </xf>
    <xf numFmtId="169" fontId="12" fillId="9" borderId="91" xfId="6" applyNumberFormat="1" applyFont="1" applyFill="1" applyBorder="1" applyAlignment="1">
      <alignment horizontal="center" vertical="center" wrapText="1"/>
    </xf>
    <xf numFmtId="165" fontId="12" fillId="9" borderId="93" xfId="0" applyNumberFormat="1" applyFont="1" applyFill="1" applyBorder="1" applyAlignment="1">
      <alignment horizontal="center" vertical="center" wrapText="1"/>
    </xf>
    <xf numFmtId="0" fontId="13" fillId="10" borderId="89" xfId="6" applyFont="1" applyFill="1" applyBorder="1" applyAlignment="1">
      <alignment horizontal="center" vertical="center" wrapText="1"/>
    </xf>
    <xf numFmtId="0" fontId="13" fillId="10" borderId="89" xfId="6" applyFont="1" applyFill="1" applyBorder="1" applyAlignment="1">
      <alignment horizontal="left" vertical="center" wrapText="1"/>
    </xf>
    <xf numFmtId="168" fontId="13" fillId="10" borderId="89" xfId="6" applyNumberFormat="1" applyFont="1" applyFill="1" applyBorder="1" applyAlignment="1">
      <alignment horizontal="center" vertical="center" wrapText="1"/>
    </xf>
    <xf numFmtId="166" fontId="12" fillId="10" borderId="89" xfId="6" applyNumberFormat="1" applyFont="1" applyFill="1" applyBorder="1" applyAlignment="1">
      <alignment horizontal="center" vertical="center" wrapText="1"/>
    </xf>
    <xf numFmtId="166" fontId="12" fillId="10" borderId="94" xfId="6" applyNumberFormat="1" applyFont="1" applyFill="1" applyBorder="1" applyAlignment="1">
      <alignment horizontal="center" vertical="center" wrapText="1"/>
    </xf>
    <xf numFmtId="2" fontId="12" fillId="9" borderId="95" xfId="6" applyNumberFormat="1" applyFont="1" applyFill="1" applyBorder="1" applyAlignment="1">
      <alignment horizontal="center" vertical="center" wrapText="1"/>
    </xf>
    <xf numFmtId="0" fontId="13" fillId="10" borderId="96" xfId="6" applyFont="1" applyFill="1" applyBorder="1" applyAlignment="1">
      <alignment horizontal="center" vertical="center" wrapText="1"/>
    </xf>
    <xf numFmtId="0" fontId="13" fillId="10" borderId="96" xfId="6" applyFont="1" applyFill="1" applyBorder="1" applyAlignment="1">
      <alignment horizontal="left" vertical="center" wrapText="1"/>
    </xf>
    <xf numFmtId="168" fontId="13" fillId="10" borderId="96" xfId="6" applyNumberFormat="1" applyFont="1" applyFill="1" applyBorder="1" applyAlignment="1">
      <alignment horizontal="center" vertical="center" wrapText="1"/>
    </xf>
    <xf numFmtId="166" fontId="12" fillId="10" borderId="96" xfId="6" applyNumberFormat="1" applyFont="1" applyFill="1" applyBorder="1" applyAlignment="1">
      <alignment horizontal="center" vertical="center" wrapText="1"/>
    </xf>
    <xf numFmtId="0" fontId="12" fillId="9" borderId="96" xfId="6" applyFont="1" applyFill="1" applyBorder="1" applyAlignment="1">
      <alignment horizontal="center" vertical="center" wrapText="1"/>
    </xf>
    <xf numFmtId="0" fontId="12" fillId="9" borderId="96" xfId="6" applyFont="1" applyFill="1" applyBorder="1" applyAlignment="1">
      <alignment horizontal="justify" vertical="center" wrapText="1"/>
    </xf>
    <xf numFmtId="0" fontId="12" fillId="9" borderId="96" xfId="6" applyFont="1" applyFill="1" applyBorder="1" applyAlignment="1">
      <alignment horizontal="left" vertical="center" wrapText="1"/>
    </xf>
    <xf numFmtId="2" fontId="12" fillId="9" borderId="96" xfId="6" applyNumberFormat="1" applyFont="1" applyFill="1" applyBorder="1" applyAlignment="1">
      <alignment horizontal="center" vertical="center" wrapText="1"/>
    </xf>
    <xf numFmtId="0" fontId="13" fillId="10" borderId="97" xfId="6" applyFont="1" applyFill="1" applyBorder="1" applyAlignment="1">
      <alignment horizontal="center" vertical="center" wrapText="1"/>
    </xf>
    <xf numFmtId="0" fontId="13" fillId="10" borderId="97" xfId="6" applyFont="1" applyFill="1" applyBorder="1" applyAlignment="1">
      <alignment horizontal="left" vertical="center" wrapText="1"/>
    </xf>
    <xf numFmtId="168" fontId="13" fillId="10" borderId="97" xfId="7" applyNumberFormat="1" applyFont="1" applyFill="1" applyBorder="1" applyAlignment="1">
      <alignment horizontal="center" vertical="center" wrapText="1"/>
    </xf>
    <xf numFmtId="166" fontId="12" fillId="10" borderId="97" xfId="6" applyNumberFormat="1" applyFont="1" applyFill="1" applyBorder="1" applyAlignment="1">
      <alignment horizontal="center" vertical="center" wrapText="1"/>
    </xf>
    <xf numFmtId="1" fontId="13" fillId="10" borderId="97" xfId="6" applyNumberFormat="1" applyFont="1" applyFill="1" applyBorder="1" applyAlignment="1">
      <alignment horizontal="center" vertical="center" wrapText="1"/>
    </xf>
    <xf numFmtId="0" fontId="12" fillId="9" borderId="97" xfId="6" applyFont="1" applyFill="1" applyBorder="1" applyAlignment="1">
      <alignment horizontal="center" vertical="center" wrapText="1"/>
    </xf>
    <xf numFmtId="0" fontId="12" fillId="9" borderId="97" xfId="6" applyFont="1" applyFill="1" applyBorder="1" applyAlignment="1">
      <alignment horizontal="justify" vertical="center" wrapText="1"/>
    </xf>
    <xf numFmtId="0" fontId="12" fillId="9" borderId="97" xfId="6" applyFont="1" applyFill="1" applyBorder="1" applyAlignment="1">
      <alignment horizontal="left" vertical="center" wrapText="1"/>
    </xf>
    <xf numFmtId="2" fontId="12" fillId="9" borderId="97" xfId="6" applyNumberFormat="1" applyFont="1" applyFill="1" applyBorder="1" applyAlignment="1">
      <alignment horizontal="center" vertical="center" wrapText="1"/>
    </xf>
    <xf numFmtId="167" fontId="13" fillId="10" borderId="97" xfId="6" applyNumberFormat="1" applyFont="1" applyFill="1" applyBorder="1" applyAlignment="1">
      <alignment horizontal="left" vertical="center" wrapText="1"/>
    </xf>
    <xf numFmtId="168" fontId="13" fillId="10" borderId="97" xfId="6" applyNumberFormat="1" applyFont="1" applyFill="1" applyBorder="1" applyAlignment="1">
      <alignment horizontal="center" vertical="center" wrapText="1"/>
    </xf>
    <xf numFmtId="44" fontId="0" fillId="0" borderId="78" xfId="2" applyFont="1" applyBorder="1" applyAlignment="1">
      <alignment horizontal="center" vertical="center" wrapText="1"/>
    </xf>
    <xf numFmtId="165" fontId="0" fillId="0" borderId="99" xfId="0" applyNumberFormat="1" applyBorder="1" applyAlignment="1">
      <alignment vertical="center"/>
    </xf>
    <xf numFmtId="0" fontId="12" fillId="9" borderId="89" xfId="0" applyFont="1" applyFill="1" applyBorder="1" applyAlignment="1">
      <alignment horizontal="justify" vertical="center" wrapText="1"/>
    </xf>
    <xf numFmtId="0" fontId="12" fillId="9" borderId="89" xfId="0" applyFont="1" applyFill="1" applyBorder="1" applyAlignment="1">
      <alignment horizontal="center" vertical="center" wrapText="1"/>
    </xf>
    <xf numFmtId="0" fontId="12" fillId="9" borderId="89" xfId="2" applyNumberFormat="1" applyFont="1" applyFill="1" applyBorder="1" applyAlignment="1">
      <alignment horizontal="center" vertical="center" wrapText="1"/>
    </xf>
    <xf numFmtId="168" fontId="13" fillId="10" borderId="97" xfId="0" applyNumberFormat="1" applyFont="1" applyFill="1" applyBorder="1" applyAlignment="1">
      <alignment horizontal="center" vertical="center" wrapText="1"/>
    </xf>
    <xf numFmtId="166" fontId="12" fillId="10" borderId="90" xfId="6" applyNumberFormat="1" applyFont="1" applyFill="1" applyBorder="1" applyAlignment="1">
      <alignment horizontal="center" vertical="center" wrapText="1"/>
    </xf>
    <xf numFmtId="0" fontId="12" fillId="9" borderId="89" xfId="0" applyFont="1" applyFill="1" applyBorder="1" applyAlignment="1">
      <alignment horizontal="left" vertical="center" wrapText="1"/>
    </xf>
    <xf numFmtId="167" fontId="13" fillId="10" borderId="97" xfId="0" applyNumberFormat="1" applyFont="1" applyFill="1" applyBorder="1" applyAlignment="1">
      <alignment horizontal="center" vertical="center" wrapText="1"/>
    </xf>
    <xf numFmtId="0" fontId="13" fillId="10" borderId="97" xfId="0" applyFont="1" applyFill="1" applyBorder="1" applyAlignment="1">
      <alignment horizontal="center" vertical="center" wrapText="1"/>
    </xf>
    <xf numFmtId="167" fontId="13" fillId="10" borderId="97" xfId="0" applyNumberFormat="1" applyFont="1" applyFill="1" applyBorder="1" applyAlignment="1">
      <alignment horizontal="left" vertical="center" wrapText="1"/>
    </xf>
    <xf numFmtId="0" fontId="12" fillId="9" borderId="97" xfId="0" applyFont="1" applyFill="1" applyBorder="1" applyAlignment="1">
      <alignment horizontal="justify" vertical="center" wrapText="1"/>
    </xf>
    <xf numFmtId="166" fontId="12" fillId="10" borderId="100" xfId="6" applyNumberFormat="1" applyFont="1" applyFill="1" applyBorder="1" applyAlignment="1">
      <alignment horizontal="center" vertical="center" wrapText="1"/>
    </xf>
    <xf numFmtId="2" fontId="12" fillId="9" borderId="101" xfId="6" applyNumberFormat="1" applyFont="1" applyFill="1" applyBorder="1" applyAlignment="1">
      <alignment horizontal="center" vertical="center" wrapText="1"/>
    </xf>
    <xf numFmtId="0" fontId="10" fillId="12" borderId="97" xfId="2" applyNumberFormat="1" applyFont="1" applyFill="1" applyBorder="1" applyAlignment="1">
      <alignment vertical="center" wrapText="1"/>
    </xf>
    <xf numFmtId="0" fontId="12" fillId="0" borderId="87" xfId="0" applyFont="1" applyBorder="1" applyAlignment="1">
      <alignment vertical="top" wrapText="1"/>
    </xf>
    <xf numFmtId="0" fontId="12" fillId="0" borderId="103" xfId="0" applyFont="1" applyBorder="1" applyAlignment="1">
      <alignment vertical="top" wrapText="1"/>
    </xf>
    <xf numFmtId="2" fontId="12" fillId="9" borderId="89" xfId="0" applyNumberFormat="1" applyFont="1" applyFill="1" applyBorder="1" applyAlignment="1">
      <alignment horizontal="center" vertical="center" wrapText="1"/>
    </xf>
    <xf numFmtId="165" fontId="12" fillId="9" borderId="96" xfId="0" applyNumberFormat="1" applyFont="1" applyFill="1" applyBorder="1" applyAlignment="1">
      <alignment horizontal="center" vertical="center" wrapText="1"/>
    </xf>
    <xf numFmtId="10" fontId="12" fillId="9" borderId="96" xfId="3" applyNumberFormat="1" applyFont="1" applyFill="1" applyBorder="1" applyAlignment="1">
      <alignment horizontal="center" vertical="center" wrapText="1"/>
    </xf>
    <xf numFmtId="10" fontId="12" fillId="9" borderId="104" xfId="3" applyNumberFormat="1" applyFont="1" applyFill="1" applyBorder="1" applyAlignment="1">
      <alignment horizontal="center" vertical="center" wrapText="1"/>
    </xf>
    <xf numFmtId="0" fontId="13" fillId="10" borderId="89" xfId="0" applyFont="1" applyFill="1" applyBorder="1" applyAlignment="1">
      <alignment horizontal="center" vertical="center" wrapText="1"/>
    </xf>
    <xf numFmtId="0" fontId="13" fillId="10" borderId="89" xfId="0" applyFont="1" applyFill="1" applyBorder="1" applyAlignment="1">
      <alignment horizontal="left" vertical="center" wrapText="1"/>
    </xf>
    <xf numFmtId="166" fontId="12" fillId="10" borderId="89" xfId="0" applyNumberFormat="1" applyFont="1" applyFill="1" applyBorder="1" applyAlignment="1">
      <alignment horizontal="center" vertical="center" wrapText="1"/>
    </xf>
    <xf numFmtId="0" fontId="13" fillId="10" borderId="96" xfId="0" applyFont="1" applyFill="1" applyBorder="1" applyAlignment="1">
      <alignment horizontal="center" vertical="center" wrapText="1"/>
    </xf>
    <xf numFmtId="0" fontId="13" fillId="10" borderId="96" xfId="0" applyFont="1" applyFill="1" applyBorder="1" applyAlignment="1">
      <alignment horizontal="left" vertical="center" wrapText="1"/>
    </xf>
    <xf numFmtId="0" fontId="12" fillId="9" borderId="96" xfId="0" applyFont="1" applyFill="1" applyBorder="1" applyAlignment="1">
      <alignment horizontal="center" vertical="center" wrapText="1"/>
    </xf>
    <xf numFmtId="0" fontId="12" fillId="9" borderId="96" xfId="0" applyFont="1" applyFill="1" applyBorder="1" applyAlignment="1">
      <alignment horizontal="justify" vertical="center" wrapText="1"/>
    </xf>
    <xf numFmtId="0" fontId="12" fillId="9" borderId="96" xfId="0" applyFont="1" applyFill="1" applyBorder="1" applyAlignment="1">
      <alignment horizontal="left" vertical="center" wrapText="1"/>
    </xf>
    <xf numFmtId="2" fontId="12" fillId="9" borderId="96" xfId="0" applyNumberFormat="1" applyFont="1" applyFill="1" applyBorder="1" applyAlignment="1">
      <alignment horizontal="center" vertical="center" wrapText="1"/>
    </xf>
    <xf numFmtId="0" fontId="13" fillId="10" borderId="97" xfId="0" applyFont="1" applyFill="1" applyBorder="1" applyAlignment="1">
      <alignment horizontal="left" vertical="center" wrapText="1"/>
    </xf>
    <xf numFmtId="1" fontId="13" fillId="10" borderId="97" xfId="0" applyNumberFormat="1" applyFont="1" applyFill="1" applyBorder="1" applyAlignment="1">
      <alignment horizontal="center" vertical="center" wrapText="1"/>
    </xf>
    <xf numFmtId="0" fontId="12" fillId="9" borderId="97" xfId="0" applyFont="1" applyFill="1" applyBorder="1" applyAlignment="1">
      <alignment horizontal="center" vertical="center" wrapText="1"/>
    </xf>
    <xf numFmtId="0" fontId="12" fillId="9" borderId="97" xfId="0" applyFont="1" applyFill="1" applyBorder="1" applyAlignment="1">
      <alignment horizontal="left" vertical="center" wrapText="1"/>
    </xf>
    <xf numFmtId="2" fontId="12" fillId="9" borderId="97" xfId="0" applyNumberFormat="1" applyFont="1" applyFill="1" applyBorder="1" applyAlignment="1">
      <alignment horizontal="center" vertical="center" wrapText="1"/>
    </xf>
    <xf numFmtId="10" fontId="1" fillId="0" borderId="108" xfId="3" applyNumberFormat="1" applyFont="1" applyBorder="1" applyAlignment="1">
      <alignment horizontal="center" vertical="center" wrapText="1"/>
    </xf>
    <xf numFmtId="0" fontId="3" fillId="0" borderId="109" xfId="0" applyFont="1" applyBorder="1" applyAlignment="1">
      <alignment horizontal="center" vertical="center" wrapText="1"/>
    </xf>
    <xf numFmtId="10" fontId="0" fillId="0" borderId="108" xfId="0" applyNumberFormat="1" applyBorder="1" applyAlignment="1">
      <alignment horizontal="center" vertical="center" wrapText="1"/>
    </xf>
    <xf numFmtId="165" fontId="0" fillId="0" borderId="108" xfId="0" applyNumberFormat="1" applyBorder="1" applyAlignment="1">
      <alignment horizontal="center" vertical="center" wrapText="1"/>
    </xf>
    <xf numFmtId="0" fontId="12" fillId="0" borderId="111" xfId="0" applyFont="1" applyBorder="1" applyAlignment="1">
      <alignment vertical="top" wrapText="1"/>
    </xf>
    <xf numFmtId="0" fontId="12" fillId="0" borderId="112" xfId="0" applyFont="1" applyBorder="1" applyAlignment="1">
      <alignment vertical="top" wrapText="1"/>
    </xf>
    <xf numFmtId="44" fontId="6" fillId="4" borderId="113" xfId="2" applyFont="1" applyFill="1" applyBorder="1" applyAlignment="1">
      <alignment horizontal="right" vertical="center" wrapText="1"/>
    </xf>
    <xf numFmtId="43" fontId="7" fillId="5" borderId="113" xfId="1" applyFont="1" applyFill="1" applyBorder="1" applyAlignment="1">
      <alignment horizontal="center" vertical="center" wrapText="1"/>
    </xf>
    <xf numFmtId="44" fontId="8" fillId="3" borderId="113" xfId="2" applyFont="1" applyFill="1" applyBorder="1" applyAlignment="1">
      <alignment horizontal="right" vertical="center" wrapText="1"/>
    </xf>
    <xf numFmtId="10" fontId="8" fillId="3" borderId="113" xfId="3" applyNumberFormat="1" applyFont="1" applyFill="1" applyBorder="1" applyAlignment="1">
      <alignment horizontal="center" vertical="center" wrapText="1"/>
    </xf>
    <xf numFmtId="44" fontId="10" fillId="6" borderId="113" xfId="2" applyFont="1" applyFill="1" applyBorder="1" applyAlignment="1">
      <alignment horizontal="right" vertical="center" wrapText="1"/>
    </xf>
    <xf numFmtId="44" fontId="9" fillId="3" borderId="113" xfId="4" applyNumberFormat="1" applyFont="1" applyFill="1" applyBorder="1" applyAlignment="1">
      <alignment horizontal="right" vertical="top" wrapText="1"/>
    </xf>
    <xf numFmtId="44" fontId="8" fillId="7" borderId="113" xfId="2" applyFont="1" applyFill="1" applyBorder="1" applyAlignment="1">
      <alignment horizontal="right" vertical="center" wrapText="1"/>
    </xf>
    <xf numFmtId="44" fontId="10" fillId="8" borderId="113" xfId="2" applyFont="1" applyFill="1" applyBorder="1" applyAlignment="1">
      <alignment horizontal="right" vertical="center" wrapText="1"/>
    </xf>
    <xf numFmtId="0" fontId="12" fillId="9" borderId="114" xfId="0" applyFont="1" applyFill="1" applyBorder="1" applyAlignment="1">
      <alignment horizontal="center" vertical="center" wrapText="1"/>
    </xf>
    <xf numFmtId="0" fontId="12" fillId="9" borderId="114" xfId="0" applyFont="1" applyFill="1" applyBorder="1" applyAlignment="1">
      <alignment horizontal="justify" vertical="center" wrapText="1"/>
    </xf>
    <xf numFmtId="0" fontId="12" fillId="9" borderId="114" xfId="0" applyFont="1" applyFill="1" applyBorder="1" applyAlignment="1">
      <alignment horizontal="left" vertical="center" wrapText="1"/>
    </xf>
    <xf numFmtId="2" fontId="12" fillId="9" borderId="114" xfId="0" applyNumberFormat="1" applyFont="1" applyFill="1" applyBorder="1" applyAlignment="1">
      <alignment horizontal="center" vertical="center" wrapText="1"/>
    </xf>
    <xf numFmtId="165" fontId="12" fillId="9" borderId="115" xfId="0" applyNumberFormat="1" applyFont="1" applyFill="1" applyBorder="1" applyAlignment="1">
      <alignment horizontal="center" vertical="center" wrapText="1"/>
    </xf>
    <xf numFmtId="10" fontId="12" fillId="9" borderId="115" xfId="3" applyNumberFormat="1" applyFont="1" applyFill="1" applyBorder="1" applyAlignment="1">
      <alignment horizontal="center" vertical="center" wrapText="1"/>
    </xf>
    <xf numFmtId="165" fontId="12" fillId="9" borderId="116" xfId="0" applyNumberFormat="1" applyFont="1" applyFill="1" applyBorder="1" applyAlignment="1">
      <alignment horizontal="center" vertical="center" wrapText="1"/>
    </xf>
    <xf numFmtId="10" fontId="12" fillId="9" borderId="117" xfId="3" applyNumberFormat="1" applyFont="1" applyFill="1" applyBorder="1" applyAlignment="1">
      <alignment horizontal="center" vertical="center" wrapText="1"/>
    </xf>
    <xf numFmtId="0" fontId="13" fillId="10" borderId="114" xfId="0" applyFont="1" applyFill="1" applyBorder="1" applyAlignment="1">
      <alignment horizontal="center" vertical="center" wrapText="1"/>
    </xf>
    <xf numFmtId="0" fontId="13" fillId="10" borderId="114" xfId="0" applyFont="1" applyFill="1" applyBorder="1" applyAlignment="1">
      <alignment horizontal="left" vertical="center" wrapText="1"/>
    </xf>
    <xf numFmtId="166" fontId="12" fillId="10" borderId="114" xfId="0" applyNumberFormat="1" applyFont="1" applyFill="1" applyBorder="1" applyAlignment="1">
      <alignment horizontal="center" vertical="center" wrapText="1"/>
    </xf>
    <xf numFmtId="0" fontId="13" fillId="10" borderId="115" xfId="0" applyFont="1" applyFill="1" applyBorder="1" applyAlignment="1">
      <alignment horizontal="center" vertical="center" wrapText="1"/>
    </xf>
    <xf numFmtId="0" fontId="13" fillId="10" borderId="115" xfId="0" applyFont="1" applyFill="1" applyBorder="1" applyAlignment="1">
      <alignment horizontal="left" vertical="center" wrapText="1"/>
    </xf>
    <xf numFmtId="0" fontId="12" fillId="9" borderId="115" xfId="0" applyFont="1" applyFill="1" applyBorder="1" applyAlignment="1">
      <alignment horizontal="center" vertical="center" wrapText="1"/>
    </xf>
    <xf numFmtId="0" fontId="12" fillId="9" borderId="115" xfId="0" applyFont="1" applyFill="1" applyBorder="1" applyAlignment="1">
      <alignment horizontal="justify" vertical="center" wrapText="1"/>
    </xf>
    <xf numFmtId="0" fontId="12" fillId="9" borderId="115" xfId="0" applyFont="1" applyFill="1" applyBorder="1" applyAlignment="1">
      <alignment horizontal="left" vertical="center" wrapText="1"/>
    </xf>
    <xf numFmtId="2" fontId="12" fillId="9" borderId="115" xfId="0" applyNumberFormat="1" applyFont="1" applyFill="1" applyBorder="1" applyAlignment="1">
      <alignment horizontal="center" vertical="center" wrapText="1"/>
    </xf>
    <xf numFmtId="0" fontId="13" fillId="10" borderId="118" xfId="0" applyFont="1" applyFill="1" applyBorder="1" applyAlignment="1">
      <alignment horizontal="center" vertical="center" wrapText="1"/>
    </xf>
    <xf numFmtId="0" fontId="13" fillId="10" borderId="118" xfId="0" applyFont="1" applyFill="1" applyBorder="1" applyAlignment="1">
      <alignment horizontal="left" vertical="center" wrapText="1"/>
    </xf>
    <xf numFmtId="1" fontId="13" fillId="10" borderId="118" xfId="0" applyNumberFormat="1" applyFont="1" applyFill="1" applyBorder="1" applyAlignment="1">
      <alignment horizontal="center" vertical="center" wrapText="1"/>
    </xf>
    <xf numFmtId="0" fontId="12" fillId="9" borderId="118" xfId="0" applyFont="1" applyFill="1" applyBorder="1" applyAlignment="1">
      <alignment horizontal="center" vertical="center" wrapText="1"/>
    </xf>
    <xf numFmtId="0" fontId="12" fillId="9" borderId="118" xfId="0" applyFont="1" applyFill="1" applyBorder="1" applyAlignment="1">
      <alignment horizontal="justify" vertical="center" wrapText="1"/>
    </xf>
    <xf numFmtId="0" fontId="12" fillId="9" borderId="118" xfId="0" applyFont="1" applyFill="1" applyBorder="1" applyAlignment="1">
      <alignment horizontal="left" vertical="center" wrapText="1"/>
    </xf>
    <xf numFmtId="2" fontId="12" fillId="9" borderId="118" xfId="0" applyNumberFormat="1" applyFont="1" applyFill="1" applyBorder="1" applyAlignment="1">
      <alignment horizontal="center" vertical="center" wrapText="1"/>
    </xf>
    <xf numFmtId="167" fontId="13" fillId="10" borderId="118" xfId="0" applyNumberFormat="1" applyFont="1" applyFill="1" applyBorder="1" applyAlignment="1">
      <alignment horizontal="left" vertical="center" wrapText="1"/>
    </xf>
    <xf numFmtId="10" fontId="1" fillId="0" borderId="119" xfId="3" applyNumberFormat="1" applyFont="1" applyBorder="1" applyAlignment="1">
      <alignment horizontal="center" vertical="center" wrapText="1"/>
    </xf>
    <xf numFmtId="10" fontId="0" fillId="0" borderId="119" xfId="0" applyNumberFormat="1" applyBorder="1" applyAlignment="1">
      <alignment horizontal="center" vertical="center" wrapText="1"/>
    </xf>
    <xf numFmtId="165" fontId="0" fillId="0" borderId="119" xfId="0" applyNumberFormat="1" applyBorder="1" applyAlignment="1">
      <alignment horizontal="center" vertical="center" wrapText="1"/>
    </xf>
    <xf numFmtId="164" fontId="29" fillId="16" borderId="102" xfId="8" applyNumberFormat="1" applyFont="1" applyFill="1" applyBorder="1" applyAlignment="1">
      <alignment horizontal="center" vertical="top" wrapText="1"/>
    </xf>
    <xf numFmtId="10" fontId="34" fillId="19" borderId="119" xfId="10" applyNumberFormat="1" applyFont="1" applyFill="1" applyBorder="1" applyAlignment="1">
      <alignment horizontal="center" vertical="top" wrapText="1"/>
    </xf>
    <xf numFmtId="10" fontId="9" fillId="3" borderId="119" xfId="10" applyNumberFormat="1" applyFont="1" applyFill="1" applyBorder="1" applyAlignment="1">
      <alignment horizontal="center" vertical="top" wrapText="1"/>
    </xf>
    <xf numFmtId="168" fontId="13" fillId="0" borderId="63" xfId="2" applyNumberFormat="1" applyFont="1" applyBorder="1" applyAlignment="1">
      <alignment horizontal="center" vertical="center" wrapText="1"/>
    </xf>
    <xf numFmtId="10" fontId="6" fillId="12" borderId="55" xfId="3" applyNumberFormat="1" applyFont="1" applyFill="1" applyBorder="1" applyAlignment="1">
      <alignment horizontal="center" vertical="center" wrapText="1"/>
    </xf>
    <xf numFmtId="10" fontId="6" fillId="12" borderId="57" xfId="3" applyNumberFormat="1" applyFont="1" applyFill="1" applyBorder="1" applyAlignment="1">
      <alignment horizontal="center" vertical="center" wrapText="1"/>
    </xf>
    <xf numFmtId="9" fontId="6" fillId="20" borderId="35" xfId="3" applyFont="1" applyFill="1" applyBorder="1" applyAlignment="1">
      <alignment horizontal="center" vertical="center" wrapText="1"/>
    </xf>
    <xf numFmtId="9" fontId="6" fillId="20" borderId="61" xfId="3" applyFont="1" applyFill="1" applyBorder="1" applyAlignment="1">
      <alignment horizontal="center" vertical="center"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61" xfId="0" applyFont="1" applyBorder="1" applyAlignment="1">
      <alignment horizontal="center" vertical="center"/>
    </xf>
    <xf numFmtId="9" fontId="6" fillId="11" borderId="55" xfId="3" applyFont="1" applyFill="1" applyBorder="1" applyAlignment="1">
      <alignment horizontal="center" vertical="center" wrapText="1"/>
    </xf>
    <xf numFmtId="9" fontId="6" fillId="11" borderId="56" xfId="3"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50" xfId="0" applyFont="1" applyFill="1" applyBorder="1" applyAlignment="1">
      <alignment horizontal="center" vertical="center" wrapText="1"/>
    </xf>
    <xf numFmtId="0" fontId="6" fillId="11" borderId="66" xfId="0" applyFont="1" applyFill="1" applyBorder="1" applyAlignment="1">
      <alignment horizontal="center" vertical="center" wrapText="1"/>
    </xf>
    <xf numFmtId="0" fontId="6" fillId="11" borderId="63" xfId="0" applyFont="1" applyFill="1" applyBorder="1" applyAlignment="1">
      <alignment horizontal="center" vertical="center" wrapText="1"/>
    </xf>
    <xf numFmtId="0" fontId="6" fillId="16" borderId="52" xfId="0" applyFont="1" applyFill="1" applyBorder="1" applyAlignment="1">
      <alignment horizontal="center" vertical="center" wrapText="1"/>
    </xf>
    <xf numFmtId="0" fontId="6" fillId="16" borderId="65" xfId="0" applyFont="1" applyFill="1" applyBorder="1" applyAlignment="1">
      <alignment horizontal="center" vertical="center" wrapText="1"/>
    </xf>
    <xf numFmtId="0" fontId="21" fillId="0" borderId="29" xfId="0" applyFont="1" applyBorder="1" applyAlignment="1">
      <alignment horizontal="center" vertical="center"/>
    </xf>
    <xf numFmtId="168" fontId="13" fillId="0" borderId="55" xfId="2" applyNumberFormat="1" applyFont="1" applyBorder="1" applyAlignment="1">
      <alignment horizontal="center" vertical="center" wrapText="1"/>
    </xf>
    <xf numFmtId="168" fontId="13" fillId="0" borderId="57" xfId="2" applyNumberFormat="1" applyFont="1" applyBorder="1" applyAlignment="1">
      <alignment horizontal="center" vertical="center" wrapText="1"/>
    </xf>
    <xf numFmtId="168" fontId="6" fillId="12" borderId="53" xfId="3" applyNumberFormat="1" applyFont="1" applyFill="1" applyBorder="1" applyAlignment="1">
      <alignment horizontal="center" vertical="center" wrapText="1"/>
    </xf>
    <xf numFmtId="168" fontId="6" fillId="12" borderId="37" xfId="3" applyNumberFormat="1" applyFont="1" applyFill="1" applyBorder="1" applyAlignment="1">
      <alignment horizontal="center" vertical="center" wrapText="1"/>
    </xf>
    <xf numFmtId="0" fontId="6" fillId="4" borderId="35" xfId="0" applyFont="1" applyFill="1" applyBorder="1" applyAlignment="1">
      <alignment horizontal="right" vertical="center" wrapText="1"/>
    </xf>
    <xf numFmtId="0" fontId="6" fillId="4" borderId="36" xfId="0" applyFont="1" applyFill="1" applyBorder="1" applyAlignment="1">
      <alignment horizontal="right" vertical="center" wrapText="1"/>
    </xf>
    <xf numFmtId="168" fontId="6" fillId="12" borderId="20" xfId="3" applyNumberFormat="1" applyFont="1" applyFill="1" applyBorder="1" applyAlignment="1">
      <alignment horizontal="center" vertical="center" wrapText="1"/>
    </xf>
    <xf numFmtId="168" fontId="6" fillId="12" borderId="44" xfId="3" applyNumberFormat="1" applyFont="1" applyFill="1" applyBorder="1" applyAlignment="1">
      <alignment horizontal="center" vertical="center" wrapText="1"/>
    </xf>
    <xf numFmtId="0" fontId="15" fillId="4" borderId="27" xfId="0" applyFont="1" applyFill="1" applyBorder="1" applyAlignment="1">
      <alignment horizontal="left" vertical="top" wrapText="1"/>
    </xf>
    <xf numFmtId="0" fontId="6" fillId="4" borderId="29"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0" xfId="0" applyFont="1" applyFill="1" applyBorder="1" applyAlignment="1">
      <alignment horizontal="center" vertical="center" wrapText="1"/>
    </xf>
    <xf numFmtId="0" fontId="6" fillId="4" borderId="52" xfId="0" applyFont="1" applyFill="1" applyBorder="1" applyAlignment="1">
      <alignment horizontal="center" vertical="center" wrapText="1"/>
    </xf>
    <xf numFmtId="0" fontId="6" fillId="4" borderId="65"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33" xfId="0" applyFont="1" applyFill="1" applyBorder="1" applyAlignment="1">
      <alignment horizontal="center" vertical="center" wrapText="1"/>
    </xf>
    <xf numFmtId="165" fontId="0" fillId="0" borderId="0" xfId="0" applyNumberFormat="1" applyAlignment="1">
      <alignment horizontal="center" vertical="center"/>
    </xf>
    <xf numFmtId="44" fontId="0" fillId="0" borderId="98" xfId="2" applyFont="1" applyBorder="1" applyAlignment="1">
      <alignment horizontal="center" vertical="center" wrapText="1"/>
    </xf>
    <xf numFmtId="44" fontId="0" fillId="0" borderId="26" xfId="2" applyFont="1" applyBorder="1" applyAlignment="1">
      <alignment horizontal="center" vertical="center" wrapText="1"/>
    </xf>
    <xf numFmtId="0" fontId="4" fillId="3" borderId="30"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15" fillId="4" borderId="43"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15" fillId="3" borderId="40" xfId="0" applyFont="1" applyFill="1" applyBorder="1" applyAlignment="1">
      <alignment horizontal="left" vertical="center" wrapText="1"/>
    </xf>
    <xf numFmtId="0" fontId="15" fillId="3" borderId="41" xfId="0" applyFont="1" applyFill="1" applyBorder="1" applyAlignment="1">
      <alignment horizontal="left" vertical="center" wrapText="1"/>
    </xf>
    <xf numFmtId="4" fontId="15" fillId="3" borderId="41" xfId="0" applyNumberFormat="1" applyFont="1" applyFill="1" applyBorder="1" applyAlignment="1">
      <alignment horizontal="center" vertical="center" wrapText="1"/>
    </xf>
    <xf numFmtId="4" fontId="15" fillId="3" borderId="42" xfId="0" applyNumberFormat="1" applyFont="1" applyFill="1" applyBorder="1" applyAlignment="1">
      <alignment horizontal="center" vertical="center" wrapText="1"/>
    </xf>
    <xf numFmtId="0" fontId="15" fillId="3" borderId="6" xfId="0" applyFont="1" applyFill="1" applyBorder="1" applyAlignment="1">
      <alignment horizontal="left" vertical="center" wrapText="1"/>
    </xf>
    <xf numFmtId="0" fontId="15" fillId="3" borderId="1" xfId="0" applyFont="1" applyFill="1" applyBorder="1" applyAlignment="1">
      <alignment horizontal="left" vertical="center" wrapText="1"/>
    </xf>
    <xf numFmtId="4" fontId="15" fillId="3" borderId="1" xfId="0" applyNumberFormat="1" applyFont="1" applyFill="1" applyBorder="1" applyAlignment="1">
      <alignment horizontal="center" vertical="center" wrapText="1"/>
    </xf>
    <xf numFmtId="4" fontId="15" fillId="3" borderId="7" xfId="0" applyNumberFormat="1"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44" fontId="3" fillId="14" borderId="17" xfId="2" applyFont="1" applyFill="1" applyBorder="1" applyAlignment="1">
      <alignment horizontal="center" vertical="center" wrapText="1"/>
    </xf>
    <xf numFmtId="44" fontId="3" fillId="14" borderId="39" xfId="2" applyFont="1" applyFill="1" applyBorder="1" applyAlignment="1">
      <alignment horizontal="center" vertical="center" wrapText="1"/>
    </xf>
    <xf numFmtId="165" fontId="3" fillId="14" borderId="16" xfId="0" applyNumberFormat="1" applyFont="1" applyFill="1" applyBorder="1" applyAlignment="1">
      <alignment horizontal="center" vertical="center"/>
    </xf>
    <xf numFmtId="165" fontId="3" fillId="14" borderId="46" xfId="0" applyNumberFormat="1" applyFont="1" applyFill="1" applyBorder="1" applyAlignment="1">
      <alignment horizontal="center" vertical="center"/>
    </xf>
    <xf numFmtId="0" fontId="4" fillId="3" borderId="49" xfId="0" applyFont="1" applyFill="1" applyBorder="1" applyAlignment="1">
      <alignment horizontal="center" vertical="center" wrapText="1"/>
    </xf>
    <xf numFmtId="0" fontId="4" fillId="3" borderId="1" xfId="0" applyFont="1" applyFill="1" applyBorder="1" applyAlignment="1">
      <alignment horizontal="center" vertical="center" wrapText="1"/>
    </xf>
    <xf numFmtId="44" fontId="0" fillId="0" borderId="102" xfId="2" applyFont="1" applyBorder="1" applyAlignment="1">
      <alignment horizontal="center" vertical="center" wrapText="1"/>
    </xf>
    <xf numFmtId="44" fontId="0" fillId="0" borderId="27" xfId="2" applyFont="1" applyBorder="1" applyAlignment="1">
      <alignment horizontal="center" vertical="center" wrapText="1"/>
    </xf>
    <xf numFmtId="44" fontId="0" fillId="0" borderId="0" xfId="2" applyFont="1" applyAlignment="1">
      <alignment horizontal="center" vertical="center"/>
    </xf>
    <xf numFmtId="0" fontId="0" fillId="0" borderId="0" xfId="0" applyAlignment="1">
      <alignment horizontal="center" vertical="center"/>
    </xf>
    <xf numFmtId="164" fontId="5" fillId="3" borderId="2" xfId="0" applyNumberFormat="1" applyFont="1" applyFill="1" applyBorder="1" applyAlignment="1">
      <alignment horizontal="center" vertical="center"/>
    </xf>
    <xf numFmtId="164" fontId="5" fillId="3" borderId="3" xfId="0" applyNumberFormat="1" applyFont="1" applyFill="1" applyBorder="1" applyAlignment="1">
      <alignment horizontal="center" vertical="center"/>
    </xf>
    <xf numFmtId="0" fontId="4" fillId="3" borderId="11" xfId="0" applyFont="1" applyFill="1" applyBorder="1" applyAlignment="1">
      <alignment horizontal="center" vertical="center" wrapText="1"/>
    </xf>
    <xf numFmtId="4" fontId="15" fillId="3" borderId="105" xfId="0" applyNumberFormat="1" applyFont="1" applyFill="1" applyBorder="1" applyAlignment="1">
      <alignment horizontal="center" vertical="center" wrapText="1"/>
    </xf>
    <xf numFmtId="4" fontId="15" fillId="3" borderId="106" xfId="0" applyNumberFormat="1" applyFont="1" applyFill="1" applyBorder="1" applyAlignment="1">
      <alignment horizontal="center" vertical="center" wrapText="1"/>
    </xf>
    <xf numFmtId="4" fontId="15" fillId="3" borderId="22" xfId="0" applyNumberFormat="1" applyFont="1" applyFill="1" applyBorder="1" applyAlignment="1">
      <alignment horizontal="center" vertical="center" wrapText="1"/>
    </xf>
    <xf numFmtId="4" fontId="15" fillId="3" borderId="110" xfId="0" applyNumberFormat="1" applyFont="1" applyFill="1" applyBorder="1" applyAlignment="1">
      <alignment horizontal="center" vertical="center" wrapText="1"/>
    </xf>
    <xf numFmtId="0" fontId="16" fillId="4" borderId="24" xfId="0" applyFont="1" applyFill="1" applyBorder="1" applyAlignment="1">
      <alignment horizontal="right" vertical="center" wrapText="1"/>
    </xf>
    <xf numFmtId="0" fontId="16" fillId="4" borderId="25" xfId="0" applyFont="1" applyFill="1" applyBorder="1" applyAlignment="1">
      <alignment horizontal="right" vertical="center" wrapText="1"/>
    </xf>
    <xf numFmtId="0" fontId="16" fillId="4" borderId="21" xfId="0" applyFont="1" applyFill="1" applyBorder="1" applyAlignment="1">
      <alignment horizontal="right" vertical="center" wrapText="1"/>
    </xf>
    <xf numFmtId="0" fontId="16" fillId="4" borderId="9" xfId="0" applyFont="1" applyFill="1" applyBorder="1" applyAlignment="1">
      <alignment horizontal="right" vertical="center" wrapText="1"/>
    </xf>
    <xf numFmtId="0" fontId="16" fillId="4" borderId="0" xfId="0" applyFont="1" applyFill="1" applyAlignment="1">
      <alignment horizontal="right" vertical="center" wrapText="1"/>
    </xf>
    <xf numFmtId="0" fontId="16" fillId="4" borderId="19" xfId="0" applyFont="1" applyFill="1" applyBorder="1" applyAlignment="1">
      <alignment horizontal="right" vertical="center" wrapText="1"/>
    </xf>
    <xf numFmtId="0" fontId="16" fillId="4" borderId="26" xfId="0" applyFont="1" applyFill="1" applyBorder="1" applyAlignment="1">
      <alignment horizontal="right" vertical="center" wrapText="1"/>
    </xf>
    <xf numFmtId="0" fontId="16" fillId="4" borderId="27" xfId="0" applyFont="1" applyFill="1" applyBorder="1" applyAlignment="1">
      <alignment horizontal="right" vertical="center" wrapText="1"/>
    </xf>
    <xf numFmtId="0" fontId="16" fillId="4" borderId="28" xfId="0" applyFont="1" applyFill="1" applyBorder="1" applyAlignment="1">
      <alignment horizontal="right" vertical="center" wrapText="1"/>
    </xf>
    <xf numFmtId="164" fontId="5" fillId="3" borderId="4" xfId="0" applyNumberFormat="1" applyFont="1" applyFill="1" applyBorder="1" applyAlignment="1">
      <alignment horizontal="center" vertical="center"/>
    </xf>
    <xf numFmtId="164" fontId="5" fillId="3" borderId="5" xfId="0" applyNumberFormat="1" applyFont="1" applyFill="1" applyBorder="1" applyAlignment="1">
      <alignment horizontal="center" vertical="center"/>
    </xf>
    <xf numFmtId="0" fontId="15" fillId="4" borderId="105" xfId="0" applyFont="1" applyFill="1" applyBorder="1" applyAlignment="1">
      <alignment horizontal="center" vertical="center" wrapText="1"/>
    </xf>
    <xf numFmtId="0" fontId="15" fillId="4" borderId="102" xfId="0" applyFont="1" applyFill="1" applyBorder="1" applyAlignment="1">
      <alignment horizontal="center" vertical="center" wrapText="1"/>
    </xf>
    <xf numFmtId="0" fontId="15" fillId="4" borderId="106" xfId="0" applyFont="1" applyFill="1" applyBorder="1" applyAlignment="1">
      <alignment horizontal="center" vertical="center" wrapText="1"/>
    </xf>
    <xf numFmtId="0" fontId="15" fillId="4" borderId="18"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9"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8" xfId="0" applyFont="1" applyFill="1" applyBorder="1" applyAlignment="1">
      <alignment horizontal="center" vertical="center" wrapText="1"/>
    </xf>
    <xf numFmtId="4" fontId="15" fillId="3" borderId="11" xfId="0" applyNumberFormat="1" applyFont="1" applyFill="1" applyBorder="1" applyAlignment="1">
      <alignment horizontal="center" vertical="center" wrapText="1"/>
    </xf>
    <xf numFmtId="4" fontId="15" fillId="3" borderId="107" xfId="0" applyNumberFormat="1" applyFont="1" applyFill="1" applyBorder="1" applyAlignment="1">
      <alignment horizontal="center" vertical="center" wrapText="1"/>
    </xf>
    <xf numFmtId="10" fontId="3" fillId="0" borderId="20" xfId="3" applyNumberFormat="1" applyFont="1" applyBorder="1" applyAlignment="1">
      <alignment horizontal="center" vertical="center" wrapText="1"/>
    </xf>
    <xf numFmtId="10" fontId="3" fillId="0" borderId="21" xfId="3" applyNumberFormat="1" applyFont="1" applyBorder="1" applyAlignment="1">
      <alignment horizontal="center" vertical="center" wrapText="1"/>
    </xf>
    <xf numFmtId="10" fontId="3" fillId="0" borderId="18" xfId="3" applyNumberFormat="1" applyFont="1" applyBorder="1" applyAlignment="1">
      <alignment horizontal="center" vertical="center" wrapText="1"/>
    </xf>
    <xf numFmtId="10" fontId="3" fillId="0" borderId="19" xfId="3" applyNumberFormat="1" applyFont="1" applyBorder="1" applyAlignment="1">
      <alignment horizontal="center" vertical="center" wrapText="1"/>
    </xf>
    <xf numFmtId="10" fontId="3" fillId="0" borderId="22" xfId="3" applyNumberFormat="1" applyFont="1" applyBorder="1" applyAlignment="1">
      <alignment horizontal="center" vertical="center" wrapText="1"/>
    </xf>
    <xf numFmtId="10" fontId="3" fillId="0" borderId="110" xfId="3" applyNumberFormat="1" applyFont="1" applyBorder="1" applyAlignment="1">
      <alignment horizontal="center" vertical="center" wrapText="1"/>
    </xf>
    <xf numFmtId="0" fontId="15" fillId="3" borderId="105" xfId="0" applyFont="1" applyFill="1" applyBorder="1" applyAlignment="1">
      <alignment horizontal="center" vertical="center" wrapText="1"/>
    </xf>
    <xf numFmtId="0" fontId="15" fillId="3" borderId="106"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3" borderId="110" xfId="0" applyFont="1" applyFill="1" applyBorder="1" applyAlignment="1">
      <alignment horizontal="center" vertical="center" wrapText="1"/>
    </xf>
    <xf numFmtId="0" fontId="4" fillId="3" borderId="113" xfId="0" applyFont="1" applyFill="1" applyBorder="1" applyAlignment="1">
      <alignment horizontal="center" vertical="center" wrapText="1"/>
    </xf>
    <xf numFmtId="0" fontId="15" fillId="3" borderId="119" xfId="0" applyFont="1" applyFill="1" applyBorder="1" applyAlignment="1">
      <alignment horizontal="center" vertical="center" wrapText="1"/>
    </xf>
    <xf numFmtId="4" fontId="15" fillId="3" borderId="120" xfId="0" applyNumberFormat="1" applyFont="1" applyFill="1" applyBorder="1" applyAlignment="1">
      <alignment horizontal="center" vertical="center" wrapText="1"/>
    </xf>
    <xf numFmtId="0" fontId="15" fillId="4" borderId="0" xfId="8" applyFont="1" applyFill="1" applyAlignment="1">
      <alignment horizontal="left" vertical="top"/>
    </xf>
    <xf numFmtId="0" fontId="29" fillId="16" borderId="11" xfId="8" applyFont="1" applyFill="1" applyBorder="1" applyAlignment="1">
      <alignment horizontal="center" vertical="top" wrapText="1"/>
    </xf>
    <xf numFmtId="0" fontId="29" fillId="16" borderId="120" xfId="8" applyFont="1" applyFill="1" applyBorder="1" applyAlignment="1">
      <alignment horizontal="center" vertical="top" wrapText="1"/>
    </xf>
    <xf numFmtId="0" fontId="29" fillId="16" borderId="119" xfId="8" applyFont="1" applyFill="1" applyBorder="1" applyAlignment="1">
      <alignment horizontal="center" vertical="top" wrapText="1"/>
    </xf>
    <xf numFmtId="0" fontId="29" fillId="16" borderId="109" xfId="8" applyFont="1" applyFill="1" applyBorder="1" applyAlignment="1">
      <alignment horizontal="center" vertical="top" wrapText="1"/>
    </xf>
    <xf numFmtId="0" fontId="31" fillId="3" borderId="6" xfId="8" applyFont="1" applyFill="1" applyBorder="1" applyAlignment="1">
      <alignment horizontal="center" wrapText="1"/>
    </xf>
    <xf numFmtId="0" fontId="31" fillId="3" borderId="1" xfId="8" applyFont="1" applyFill="1" applyBorder="1" applyAlignment="1">
      <alignment horizontal="center" wrapText="1"/>
    </xf>
    <xf numFmtId="0" fontId="32" fillId="3" borderId="11" xfId="8" applyFont="1" applyFill="1" applyBorder="1" applyAlignment="1">
      <alignment horizontal="center" wrapText="1"/>
    </xf>
    <xf numFmtId="0" fontId="32" fillId="3" borderId="109" xfId="8" applyFont="1" applyFill="1" applyBorder="1" applyAlignment="1">
      <alignment horizontal="center" wrapText="1"/>
    </xf>
    <xf numFmtId="0" fontId="32" fillId="3" borderId="120" xfId="8" applyFont="1" applyFill="1" applyBorder="1" applyAlignment="1">
      <alignment horizontal="center" wrapText="1"/>
    </xf>
    <xf numFmtId="0" fontId="32" fillId="3" borderId="8" xfId="8" applyFont="1" applyFill="1" applyBorder="1" applyAlignment="1">
      <alignment horizontal="center" wrapText="1"/>
    </xf>
    <xf numFmtId="164" fontId="29" fillId="0" borderId="25" xfId="8" applyNumberFormat="1" applyFont="1" applyBorder="1" applyAlignment="1">
      <alignment horizontal="center" vertical="top" wrapText="1"/>
    </xf>
    <xf numFmtId="164" fontId="29" fillId="0" borderId="0" xfId="8" applyNumberFormat="1" applyFont="1" applyAlignment="1">
      <alignment horizontal="center" vertical="top" wrapText="1"/>
    </xf>
    <xf numFmtId="0" fontId="6" fillId="4" borderId="25" xfId="8" applyFont="1" applyFill="1" applyBorder="1" applyAlignment="1">
      <alignment horizontal="center" vertical="top"/>
    </xf>
    <xf numFmtId="0" fontId="6" fillId="4" borderId="54" xfId="8" applyFont="1" applyFill="1" applyBorder="1" applyAlignment="1">
      <alignment horizontal="center" vertical="top"/>
    </xf>
    <xf numFmtId="0" fontId="6" fillId="4" borderId="24" xfId="8" applyFont="1" applyFill="1" applyBorder="1" applyAlignment="1">
      <alignment horizontal="center" vertical="top"/>
    </xf>
    <xf numFmtId="0" fontId="6" fillId="4" borderId="0" xfId="8" applyFont="1" applyFill="1" applyAlignment="1">
      <alignment horizontal="center" vertical="top"/>
    </xf>
    <xf numFmtId="0" fontId="6" fillId="4" borderId="10" xfId="8" applyFont="1" applyFill="1" applyBorder="1" applyAlignment="1">
      <alignment horizontal="center" vertical="top"/>
    </xf>
    <xf numFmtId="0" fontId="6" fillId="4" borderId="9" xfId="8" applyFont="1" applyFill="1" applyBorder="1" applyAlignment="1">
      <alignment horizontal="center" vertical="top"/>
    </xf>
    <xf numFmtId="0" fontId="15" fillId="4" borderId="10" xfId="8" applyFont="1" applyFill="1" applyBorder="1" applyAlignment="1">
      <alignment horizontal="left" vertical="top"/>
    </xf>
    <xf numFmtId="0" fontId="15" fillId="4" borderId="9" xfId="8" applyFont="1" applyFill="1" applyBorder="1" applyAlignment="1">
      <alignment horizontal="left" vertical="top"/>
    </xf>
    <xf numFmtId="0" fontId="32" fillId="3" borderId="35" xfId="8" applyFont="1" applyFill="1" applyBorder="1" applyAlignment="1">
      <alignment horizontal="center" vertical="center" wrapText="1"/>
    </xf>
    <xf numFmtId="0" fontId="32" fillId="3" borderId="61" xfId="8" applyFont="1" applyFill="1" applyBorder="1" applyAlignment="1">
      <alignment horizontal="center" vertical="center" wrapText="1"/>
    </xf>
    <xf numFmtId="9" fontId="34" fillId="3" borderId="55" xfId="9" applyNumberFormat="1" applyFont="1" applyFill="1" applyBorder="1" applyAlignment="1">
      <alignment horizontal="center" vertical="center" wrapText="1"/>
    </xf>
    <xf numFmtId="9" fontId="34" fillId="3" borderId="57" xfId="9" applyNumberFormat="1" applyFont="1" applyFill="1" applyBorder="1" applyAlignment="1">
      <alignment horizontal="center" vertical="center" wrapText="1"/>
    </xf>
    <xf numFmtId="44" fontId="34" fillId="3" borderId="55" xfId="9" applyNumberFormat="1" applyFont="1" applyFill="1" applyBorder="1" applyAlignment="1">
      <alignment horizontal="center" vertical="center" wrapText="1"/>
    </xf>
    <xf numFmtId="44" fontId="34" fillId="3" borderId="57" xfId="9" applyNumberFormat="1" applyFont="1" applyFill="1" applyBorder="1" applyAlignment="1">
      <alignment horizontal="center" vertical="center" wrapText="1"/>
    </xf>
    <xf numFmtId="0" fontId="32" fillId="3" borderId="26" xfId="8" applyFont="1" applyFill="1" applyBorder="1" applyAlignment="1">
      <alignment horizontal="center" vertical="center" wrapText="1"/>
    </xf>
    <xf numFmtId="0" fontId="32" fillId="3" borderId="27" xfId="8" applyFont="1" applyFill="1" applyBorder="1" applyAlignment="1">
      <alignment horizontal="center" vertical="center" wrapText="1"/>
    </xf>
    <xf numFmtId="0" fontId="29" fillId="16" borderId="1" xfId="8" applyFont="1" applyFill="1" applyBorder="1" applyAlignment="1">
      <alignment horizontal="center" vertical="top" wrapText="1"/>
    </xf>
    <xf numFmtId="0" fontId="29" fillId="16" borderId="8" xfId="8" applyFont="1" applyFill="1" applyBorder="1" applyAlignment="1">
      <alignment horizontal="center" vertical="top" wrapText="1"/>
    </xf>
    <xf numFmtId="10" fontId="0" fillId="0" borderId="55" xfId="3" applyNumberFormat="1" applyFont="1" applyBorder="1" applyAlignment="1">
      <alignment horizontal="center" vertical="center" wrapText="1"/>
    </xf>
    <xf numFmtId="10" fontId="0" fillId="0" borderId="56" xfId="3" applyNumberFormat="1" applyFont="1" applyBorder="1" applyAlignment="1">
      <alignment horizontal="center" vertical="center" wrapText="1"/>
    </xf>
    <xf numFmtId="10" fontId="0" fillId="0" borderId="57" xfId="3" applyNumberFormat="1" applyFont="1" applyBorder="1" applyAlignment="1">
      <alignment horizontal="center" vertical="center" wrapText="1"/>
    </xf>
    <xf numFmtId="10" fontId="0" fillId="0" borderId="0" xfId="3" applyNumberFormat="1" applyFont="1" applyAlignment="1">
      <alignment horizontal="center" vertical="center"/>
    </xf>
    <xf numFmtId="4" fontId="15" fillId="3" borderId="51" xfId="0" applyNumberFormat="1" applyFont="1" applyFill="1" applyBorder="1" applyAlignment="1">
      <alignment horizontal="center" vertical="center" wrapText="1"/>
    </xf>
  </cellXfs>
  <cellStyles count="13">
    <cellStyle name="Moeda" xfId="2" builtinId="4"/>
    <cellStyle name="Moeda 2" xfId="7"/>
    <cellStyle name="Moeda 2 7 2" xfId="5"/>
    <cellStyle name="Moeda 3" xfId="11"/>
    <cellStyle name="Neutra" xfId="4" builtinId="28"/>
    <cellStyle name="Neutra 2" xfId="9"/>
    <cellStyle name="Normal" xfId="0" builtinId="0"/>
    <cellStyle name="Normal 2" xfId="6"/>
    <cellStyle name="Normal 3" xfId="8"/>
    <cellStyle name="Normal 4" xfId="12"/>
    <cellStyle name="Porcentagem" xfId="3" builtinId="5"/>
    <cellStyle name="Porcentagem 2" xfId="10"/>
    <cellStyle name="Vírgula" xfId="1" builtinId="3"/>
  </cellStyles>
  <dxfs count="1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2060"/>
      </font>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colors>
    <mruColors>
      <color rgb="FFFFCCFF"/>
      <color rgb="FFCC66FF"/>
      <color rgb="FFFFBC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10</xdr:col>
      <xdr:colOff>134711</xdr:colOff>
      <xdr:row>1</xdr:row>
      <xdr:rowOff>81643</xdr:rowOff>
    </xdr:from>
    <xdr:ext cx="3018024" cy="1078263"/>
    <xdr:pic>
      <xdr:nvPicPr>
        <xdr:cNvPr id="2" name="image1.jpeg" descr="Imagem de desenho animado&#10;&#10;Descrição gerada automaticamente com confiança baixa">
          <a:extLst>
            <a:ext uri="{FF2B5EF4-FFF2-40B4-BE49-F238E27FC236}">
              <a16:creationId xmlns:a16="http://schemas.microsoft.com/office/drawing/2014/main" id="{7DAAA717-6EFD-4A54-9B54-FBF3BFA696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89036" y="272143"/>
          <a:ext cx="3018024" cy="1078263"/>
        </a:xfrm>
        <a:prstGeom prst="rect">
          <a:avLst/>
        </a:prstGeom>
      </xdr:spPr>
    </xdr:pic>
    <xdr:clientData/>
  </xdr:oneCellAnchor>
  <xdr:oneCellAnchor>
    <xdr:from>
      <xdr:col>18</xdr:col>
      <xdr:colOff>134711</xdr:colOff>
      <xdr:row>1</xdr:row>
      <xdr:rowOff>81643</xdr:rowOff>
    </xdr:from>
    <xdr:ext cx="3018024" cy="1078263"/>
    <xdr:pic>
      <xdr:nvPicPr>
        <xdr:cNvPr id="3" name="image1.jpeg" descr="Imagem de desenho animado&#10;&#10;Descrição gerada automaticamente com confiança baixa">
          <a:extLst>
            <a:ext uri="{FF2B5EF4-FFF2-40B4-BE49-F238E27FC236}">
              <a16:creationId xmlns:a16="http://schemas.microsoft.com/office/drawing/2014/main" id="{4DE23847-1DFE-45C9-9460-253231C4ED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47211" y="272143"/>
          <a:ext cx="3018024" cy="1078263"/>
        </a:xfrm>
        <a:prstGeom prst="rect">
          <a:avLst/>
        </a:prstGeom>
      </xdr:spPr>
    </xdr:pic>
    <xdr:clientData/>
  </xdr:oneCellAnchor>
  <xdr:oneCellAnchor>
    <xdr:from>
      <xdr:col>26</xdr:col>
      <xdr:colOff>134711</xdr:colOff>
      <xdr:row>1</xdr:row>
      <xdr:rowOff>81643</xdr:rowOff>
    </xdr:from>
    <xdr:ext cx="3018024" cy="1078263"/>
    <xdr:pic>
      <xdr:nvPicPr>
        <xdr:cNvPr id="4" name="image1.jpeg" descr="Imagem de desenho animado&#10;&#10;Descrição gerada automaticamente com confiança baixa">
          <a:extLst>
            <a:ext uri="{FF2B5EF4-FFF2-40B4-BE49-F238E27FC236}">
              <a16:creationId xmlns:a16="http://schemas.microsoft.com/office/drawing/2014/main" id="{524B8FF6-AF9C-4CEB-BA9B-B7C3DD2B1A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00636" y="272143"/>
          <a:ext cx="3018024" cy="10782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A/SEINFRA/DEPEARQ/Documentos/04.%20Anexo%20III/17.%20Reforma%202024/12.Execu&#231;&#227;o/8.%20Aditivo/1&#186;%20Termo%20aditivo%20Planilha%20e%20cronograma%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PLANILHA%20TRIBUNAL%20DE%20CONTAS%20MEDIC&#807;A&#771;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ero\documentos\Documentos\04.%20Anexo%20III\17.%20Reforma%202024\12.Execu&#231;&#227;o\8.%20Aditivo\2-%20ADITIVO%202\2&#186;%20termo%20aditivo%20anexo%203%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GA/SEINFRA/DEPEARQ/Documentos/04.%20Anexo%20III/17.%20Reforma%202024/12.Execu&#231;&#227;o/6.%20Cronograma%20da%20empresa/ESCOLA_DE_CONTAS_cronograma_ajust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1º aditivo"/>
      <sheetName val="CRONOGRAMA"/>
      <sheetName val="CRONOGRAMA resumo sem formulas"/>
      <sheetName val="CRONOGRAMA original"/>
      <sheetName val="resumo 1ºTermo aditivo"/>
    </sheetNames>
    <sheetDataSet>
      <sheetData sheetId="0"/>
      <sheetData sheetId="1"/>
      <sheetData sheetId="2"/>
      <sheetData sheetId="3"/>
      <sheetData sheetId="4">
        <row r="3">
          <cell r="A3" t="str">
            <v>SERVIÇOS EXISTENTES (NA PLANILHA LICITADA)</v>
          </cell>
          <cell r="B3"/>
          <cell r="C3"/>
          <cell r="D3"/>
          <cell r="E3"/>
          <cell r="F3"/>
          <cell r="G3"/>
          <cell r="H3"/>
          <cell r="I3"/>
          <cell r="J3"/>
          <cell r="K3" t="str">
            <v>ADITIVO ACRÉSCIMO</v>
          </cell>
          <cell r="L3"/>
          <cell r="M3"/>
          <cell r="N3" t="str">
            <v>ADITIVO SUPRESSÃO</v>
          </cell>
          <cell r="O3"/>
        </row>
        <row r="4">
          <cell r="A4" t="str">
            <v>ITEM</v>
          </cell>
          <cell r="B4" t="str">
            <v>CÓDIGO</v>
          </cell>
          <cell r="C4" t="str">
            <v>BANCO</v>
          </cell>
          <cell r="D4" t="str">
            <v>DESCRIÇÃO</v>
          </cell>
          <cell r="E4" t="str">
            <v>UNID</v>
          </cell>
          <cell r="F4" t="str">
            <v>QTD. EM PLANILHA</v>
          </cell>
          <cell r="G4" t="str">
            <v>R$ UNIT.</v>
          </cell>
          <cell r="H4" t="str">
            <v>R$ UNIT. C BDI (25,22%)</v>
          </cell>
          <cell r="I4" t="str">
            <v>R$ TOTAL</v>
          </cell>
          <cell r="J4"/>
          <cell r="K4" t="str">
            <v>QTD.</v>
          </cell>
          <cell r="L4" t="str">
            <v>R$ TOTAL</v>
          </cell>
          <cell r="M4"/>
          <cell r="N4" t="str">
            <v>QTD.</v>
          </cell>
          <cell r="O4" t="str">
            <v>R$ TOTAL</v>
          </cell>
        </row>
        <row r="5">
          <cell r="A5" t="str">
            <v>SERVIÇOS EXISTENTES EM PLANILHA</v>
          </cell>
          <cell r="B5"/>
          <cell r="C5"/>
          <cell r="D5"/>
          <cell r="E5"/>
          <cell r="F5"/>
          <cell r="G5"/>
          <cell r="H5"/>
          <cell r="I5"/>
          <cell r="J5"/>
          <cell r="K5"/>
          <cell r="L5">
            <v>257542.09285000002</v>
          </cell>
          <cell r="M5"/>
          <cell r="N5"/>
          <cell r="O5">
            <v>133582.33860000002</v>
          </cell>
        </row>
        <row r="6">
          <cell r="A6">
            <v>1</v>
          </cell>
          <cell r="B6"/>
          <cell r="C6"/>
          <cell r="D6" t="str">
            <v>SERVIÇOS PRELIMINARES E CANTEIRO DE OBRA</v>
          </cell>
          <cell r="E6"/>
          <cell r="F6"/>
          <cell r="G6"/>
          <cell r="H6"/>
          <cell r="I6"/>
          <cell r="J6"/>
          <cell r="K6"/>
          <cell r="L6">
            <v>15310.735000000001</v>
          </cell>
          <cell r="M6"/>
          <cell r="N6"/>
          <cell r="O6"/>
        </row>
        <row r="7">
          <cell r="A7" t="str">
            <v>1.1</v>
          </cell>
          <cell r="B7" t="str">
            <v xml:space="preserve"> DEPEARQ097 </v>
          </cell>
          <cell r="C7" t="str">
            <v>Próprio</v>
          </cell>
          <cell r="D7" t="str">
            <v>ADMINISTRAÇÃO E CONTROLE (ENGENHEIRO CIVIL, ENGENHEIRO ELETRICISTA, MESTRE DE OBRAS E ALMOXARIFE)</v>
          </cell>
          <cell r="E7" t="str">
            <v>MÊS</v>
          </cell>
          <cell r="F7">
            <v>12</v>
          </cell>
          <cell r="G7">
            <v>23929.050000000003</v>
          </cell>
          <cell r="H7">
            <v>29963.95</v>
          </cell>
          <cell r="I7">
            <v>359567.4</v>
          </cell>
          <cell r="J7"/>
          <cell r="K7">
            <v>0.5</v>
          </cell>
          <cell r="L7">
            <v>14981.975</v>
          </cell>
          <cell r="M7"/>
          <cell r="N7"/>
          <cell r="O7"/>
        </row>
        <row r="8">
          <cell r="A8" t="str">
            <v>1.12</v>
          </cell>
          <cell r="B8" t="str">
            <v xml:space="preserve"> DEPEARQ158 </v>
          </cell>
          <cell r="C8" t="str">
            <v>PRÓPRIO</v>
          </cell>
          <cell r="D8" t="str">
            <v>ART DE EXECUÇÃO - OBRA OU SERVIÇO ACIMA DE R$ 15.000,00 - ANO DE 2024</v>
          </cell>
          <cell r="E8" t="str">
            <v>UNID</v>
          </cell>
          <cell r="F8">
            <v>2</v>
          </cell>
          <cell r="G8">
            <v>262.55</v>
          </cell>
          <cell r="H8">
            <v>328.76</v>
          </cell>
          <cell r="I8">
            <v>657.52</v>
          </cell>
          <cell r="J8"/>
          <cell r="K8">
            <v>1</v>
          </cell>
          <cell r="L8">
            <v>328.76</v>
          </cell>
          <cell r="M8"/>
          <cell r="N8"/>
          <cell r="O8"/>
        </row>
        <row r="9">
          <cell r="A9">
            <v>2</v>
          </cell>
          <cell r="B9"/>
          <cell r="C9"/>
          <cell r="D9" t="str">
            <v>DEMOLIÇÕES, REMOÇÕES E RETIRADAS</v>
          </cell>
          <cell r="E9"/>
          <cell r="F9"/>
          <cell r="G9"/>
          <cell r="H9"/>
          <cell r="I9"/>
          <cell r="J9"/>
          <cell r="K9"/>
          <cell r="L9">
            <v>0</v>
          </cell>
          <cell r="M9"/>
          <cell r="N9"/>
          <cell r="O9">
            <v>1371.8520000000001</v>
          </cell>
        </row>
        <row r="10">
          <cell r="A10" t="str">
            <v>2.8</v>
          </cell>
          <cell r="B10">
            <v>104803</v>
          </cell>
          <cell r="C10" t="str">
            <v>SINAPI</v>
          </cell>
          <cell r="D10" t="str">
            <v>REMOÇÃO CALHAS E RUFOS, DE FORMA MANUAL, SEM REAPROVEITAMENTO. AF_09/2023</v>
          </cell>
          <cell r="E10" t="str">
            <v>M</v>
          </cell>
          <cell r="F10">
            <v>410.6</v>
          </cell>
          <cell r="G10">
            <v>3.39</v>
          </cell>
          <cell r="H10">
            <v>4.24</v>
          </cell>
          <cell r="I10">
            <v>1740.9440000000002</v>
          </cell>
          <cell r="J10"/>
          <cell r="K10"/>
          <cell r="L10">
            <v>0</v>
          </cell>
          <cell r="M10"/>
          <cell r="N10">
            <v>323.55</v>
          </cell>
          <cell r="O10">
            <v>1371.8520000000001</v>
          </cell>
        </row>
        <row r="11">
          <cell r="A11">
            <v>3</v>
          </cell>
          <cell r="B11"/>
          <cell r="C11"/>
          <cell r="D11" t="str">
            <v>INFRAESTRUTURA</v>
          </cell>
          <cell r="E11"/>
          <cell r="F11"/>
          <cell r="G11"/>
          <cell r="H11"/>
          <cell r="I11"/>
          <cell r="J11"/>
          <cell r="K11"/>
          <cell r="L11">
            <v>30221.1561</v>
          </cell>
          <cell r="M11"/>
          <cell r="N11"/>
          <cell r="O11">
            <v>16352.3946</v>
          </cell>
        </row>
        <row r="12">
          <cell r="A12" t="str">
            <v>3.1</v>
          </cell>
          <cell r="B12" t="str">
            <v xml:space="preserve"> 99059 </v>
          </cell>
          <cell r="C12" t="str">
            <v>SINAPI</v>
          </cell>
          <cell r="D12" t="str">
            <v>LOCACAO CONVENCIONAL DE OBRA, UTILIZANDO GABARITO DE TÁBUAS CORRIDAS PONTALETADAS A CADA 2,00M -  2 UTILIZAÇÕES. AF_10/2018</v>
          </cell>
          <cell r="E12" t="str">
            <v>M</v>
          </cell>
          <cell r="F12">
            <v>362.3</v>
          </cell>
          <cell r="G12">
            <v>43.24</v>
          </cell>
          <cell r="H12">
            <v>54.14</v>
          </cell>
          <cell r="I12">
            <v>19614.919999999998</v>
          </cell>
          <cell r="J12"/>
          <cell r="K12"/>
          <cell r="L12"/>
          <cell r="M12"/>
          <cell r="N12">
            <v>201.42</v>
          </cell>
          <cell r="O12">
            <v>10904.878799999999</v>
          </cell>
        </row>
        <row r="13">
          <cell r="A13" t="str">
            <v>3.2</v>
          </cell>
          <cell r="B13" t="str">
            <v xml:space="preserve"> 96523 </v>
          </cell>
          <cell r="C13" t="str">
            <v>SINAPI</v>
          </cell>
          <cell r="D13" t="str">
            <v>ESCAVAÇÃO MANUAL PARA BLOCO DE COROAMENTO OU SAPATA (INCLUINDO ESCAVAÇÃO PARA COLOCAÇÃO DE FÔRMAS). AF_01/2024</v>
          </cell>
          <cell r="E13" t="str">
            <v>m³</v>
          </cell>
          <cell r="F13">
            <v>31.8</v>
          </cell>
          <cell r="G13">
            <v>70.290000000000006</v>
          </cell>
          <cell r="H13">
            <v>88.01</v>
          </cell>
          <cell r="I13">
            <v>2798.71</v>
          </cell>
          <cell r="J13"/>
          <cell r="K13">
            <v>49.2</v>
          </cell>
          <cell r="L13">
            <v>4330.0920000000006</v>
          </cell>
          <cell r="M13"/>
          <cell r="N13"/>
          <cell r="O13"/>
        </row>
        <row r="14">
          <cell r="A14" t="str">
            <v>3.3</v>
          </cell>
          <cell r="B14" t="str">
            <v xml:space="preserve"> 96527 </v>
          </cell>
          <cell r="C14" t="str">
            <v>SINAPI</v>
          </cell>
          <cell r="D14" t="str">
            <v>ESCAVAÇÃO MANUAL PARA VIGA BALDRAME OU SAPATA CORRIDA (INCLUINDO ESCAVAÇÃO PARA COLOCAÇÃO DE FÔRMAS). AF_01/2024</v>
          </cell>
          <cell r="E14" t="str">
            <v>m³</v>
          </cell>
          <cell r="F14">
            <v>35.090000000000003</v>
          </cell>
          <cell r="G14">
            <v>77.44</v>
          </cell>
          <cell r="H14">
            <v>96.97</v>
          </cell>
          <cell r="I14">
            <v>3402.67</v>
          </cell>
          <cell r="J14"/>
          <cell r="K14"/>
          <cell r="L14"/>
          <cell r="M14"/>
          <cell r="N14">
            <v>20.140000000000004</v>
          </cell>
          <cell r="O14">
            <v>1952.9758000000004</v>
          </cell>
        </row>
        <row r="15">
          <cell r="A15" t="str">
            <v>3.4</v>
          </cell>
          <cell r="B15" t="str">
            <v xml:space="preserve"> 96529 </v>
          </cell>
          <cell r="C15" t="str">
            <v>SINAPI</v>
          </cell>
          <cell r="D15" t="str">
            <v>FABRICAÇÃO, MONTAGEM E DESMONTAGEM DE FÔRMA PARA SAPATA, EM MADEIRA SERRADA, E=25 MM, 1 UTILIZAÇÃO. AF_01/2024</v>
          </cell>
          <cell r="E15" t="str">
            <v>m²</v>
          </cell>
          <cell r="F15">
            <v>31.8</v>
          </cell>
          <cell r="G15">
            <v>166.79</v>
          </cell>
          <cell r="H15">
            <v>208.85</v>
          </cell>
          <cell r="I15">
            <v>6641.43</v>
          </cell>
          <cell r="J15"/>
          <cell r="K15">
            <v>22.789999999999996</v>
          </cell>
          <cell r="L15">
            <v>4759.691499999999</v>
          </cell>
          <cell r="M15"/>
          <cell r="N15"/>
          <cell r="O15"/>
        </row>
        <row r="16">
          <cell r="A16" t="str">
            <v>3.5</v>
          </cell>
          <cell r="B16">
            <v>96530</v>
          </cell>
          <cell r="C16" t="str">
            <v>SINAPI</v>
          </cell>
          <cell r="D16" t="str">
            <v>FABRICAÇÃO, MONTAGEM E DESMONTAGEM DE FÔRMA PARA VIGA BALDRAME, EM MADEIRA SERRADA, E=25 MM, 1 UTILIZAÇÃO. AF_01/2024</v>
          </cell>
          <cell r="E16" t="str">
            <v>m2</v>
          </cell>
          <cell r="F16">
            <v>92.2</v>
          </cell>
          <cell r="G16">
            <v>89.71</v>
          </cell>
          <cell r="H16">
            <v>112.33</v>
          </cell>
          <cell r="I16">
            <v>10356.82</v>
          </cell>
          <cell r="J16"/>
          <cell r="K16">
            <v>29.069999999999993</v>
          </cell>
          <cell r="L16">
            <v>3265.4330999999993</v>
          </cell>
          <cell r="M16"/>
          <cell r="N16"/>
          <cell r="O16"/>
        </row>
        <row r="17">
          <cell r="A17" t="str">
            <v>3.6</v>
          </cell>
          <cell r="B17">
            <v>92883</v>
          </cell>
          <cell r="C17" t="str">
            <v>SINAPI</v>
          </cell>
          <cell r="D17" t="str">
            <v>ARMAÇÃO UTILIZANDO AÇO CA-25 DE 8,0 MM - MONTAGEM AF_06/2022</v>
          </cell>
          <cell r="E17" t="str">
            <v>KG</v>
          </cell>
          <cell r="F17">
            <v>151.5</v>
          </cell>
          <cell r="G17">
            <v>11.8</v>
          </cell>
          <cell r="H17">
            <v>14.77</v>
          </cell>
          <cell r="I17">
            <v>2237.65</v>
          </cell>
          <cell r="J17"/>
          <cell r="K17"/>
          <cell r="L17"/>
          <cell r="M17"/>
          <cell r="N17">
            <v>151.5</v>
          </cell>
          <cell r="O17">
            <v>2237.65</v>
          </cell>
        </row>
        <row r="18">
          <cell r="A18" t="str">
            <v>3.7</v>
          </cell>
          <cell r="B18">
            <v>92884</v>
          </cell>
          <cell r="C18" t="str">
            <v>SINAPI</v>
          </cell>
          <cell r="D18" t="str">
            <v>ARMAÇÃO UTILIZANDO AÇO CA-25 DE 10,0 MM - MONTAGEM AF_06/2022</v>
          </cell>
          <cell r="E18" t="str">
            <v>KG</v>
          </cell>
          <cell r="F18">
            <v>61</v>
          </cell>
          <cell r="G18">
            <v>12.17</v>
          </cell>
          <cell r="H18">
            <v>15.23</v>
          </cell>
          <cell r="I18">
            <v>929.03</v>
          </cell>
          <cell r="J18"/>
          <cell r="K18"/>
          <cell r="L18"/>
          <cell r="M18"/>
          <cell r="N18">
            <v>61</v>
          </cell>
          <cell r="O18">
            <v>929.03</v>
          </cell>
        </row>
        <row r="19">
          <cell r="A19" t="str">
            <v>3.9</v>
          </cell>
          <cell r="B19" t="str">
            <v xml:space="preserve"> 94966 </v>
          </cell>
          <cell r="C19" t="str">
            <v>SINAPI</v>
          </cell>
          <cell r="D19" t="str">
            <v>CONCRETO FCK = 30MPA, TRAÇO 1:2,1:2,5 (EM MASSA SECA DE CIMENTO/ AREIA MÉDIA/ BRITA 1) - PREPARO MECÂNICO COM BETONEIRA 400 L. AF_05/2021</v>
          </cell>
          <cell r="E19" t="str">
            <v>m³</v>
          </cell>
          <cell r="F19">
            <v>18.2</v>
          </cell>
          <cell r="G19">
            <v>580.25</v>
          </cell>
          <cell r="H19">
            <v>726.58</v>
          </cell>
          <cell r="I19">
            <v>13223.75</v>
          </cell>
          <cell r="J19"/>
          <cell r="K19">
            <v>17.010000000000002</v>
          </cell>
          <cell r="L19">
            <v>12359.125800000002</v>
          </cell>
          <cell r="M19"/>
          <cell r="N19"/>
          <cell r="O19"/>
        </row>
        <row r="20">
          <cell r="A20" t="str">
            <v>3.10</v>
          </cell>
          <cell r="B20" t="str">
            <v xml:space="preserve"> 103673 </v>
          </cell>
          <cell r="C20" t="str">
            <v>SINAPI</v>
          </cell>
          <cell r="D20" t="str">
            <v>LANÇAMENTO COM USO DE BOMBA, ADENSAMENTO E ACABAMENTO DE CONCRETO EM ESTRUTURAS. AF_02/2022</v>
          </cell>
          <cell r="E20" t="str">
            <v>m³</v>
          </cell>
          <cell r="F20">
            <v>18.2</v>
          </cell>
          <cell r="G20">
            <v>30.99</v>
          </cell>
          <cell r="H20">
            <v>38.799999999999997</v>
          </cell>
          <cell r="I20">
            <v>706.16</v>
          </cell>
          <cell r="J20"/>
          <cell r="K20"/>
          <cell r="L20"/>
          <cell r="M20"/>
          <cell r="N20">
            <v>8.4499999999999993</v>
          </cell>
          <cell r="O20">
            <v>327.85999999999996</v>
          </cell>
        </row>
        <row r="21">
          <cell r="A21" t="str">
            <v>3.11</v>
          </cell>
          <cell r="B21" t="str">
            <v xml:space="preserve"> 98557 </v>
          </cell>
          <cell r="C21" t="str">
            <v>SINAPI</v>
          </cell>
          <cell r="D21" t="str">
            <v>IMPERMEABILIZAÇÃO DE SUPERFÍCIE COM EMULSÃO ASFÁLTICA, 2 DEMÃOS. AF_09/2023</v>
          </cell>
          <cell r="E21" t="str">
            <v>m²</v>
          </cell>
          <cell r="F21">
            <v>31.8</v>
          </cell>
          <cell r="G21">
            <v>44.43</v>
          </cell>
          <cell r="H21">
            <v>55.63</v>
          </cell>
          <cell r="I21">
            <v>1769.03</v>
          </cell>
          <cell r="J21"/>
          <cell r="K21">
            <v>98.99</v>
          </cell>
          <cell r="L21">
            <v>5506.8136999999997</v>
          </cell>
          <cell r="M21"/>
          <cell r="N21"/>
          <cell r="O21"/>
        </row>
        <row r="22">
          <cell r="A22">
            <v>4</v>
          </cell>
          <cell r="B22"/>
          <cell r="C22"/>
          <cell r="D22" t="str">
            <v>SUPERESTRUTURA</v>
          </cell>
          <cell r="E22"/>
          <cell r="F22"/>
          <cell r="G22"/>
          <cell r="H22"/>
          <cell r="I22"/>
          <cell r="J22"/>
          <cell r="K22"/>
          <cell r="L22">
            <v>5696.2333999999992</v>
          </cell>
          <cell r="M22"/>
          <cell r="N22"/>
          <cell r="O22">
            <v>54481.393199999999</v>
          </cell>
        </row>
        <row r="23">
          <cell r="A23" t="str">
            <v>4.1</v>
          </cell>
          <cell r="B23">
            <v>92882</v>
          </cell>
          <cell r="C23" t="str">
            <v>SINAPI</v>
          </cell>
          <cell r="D23" t="str">
            <v>ARMAÇÃO UTILIZANDO AÇO CA-25 DE 6,3 MM - MONTAGEM AF_06/2022</v>
          </cell>
          <cell r="E23" t="str">
            <v>KG</v>
          </cell>
          <cell r="F23">
            <v>141.80000000000001</v>
          </cell>
          <cell r="G23">
            <v>12.57</v>
          </cell>
          <cell r="H23">
            <v>15.74</v>
          </cell>
          <cell r="I23">
            <v>2231.9299999999998</v>
          </cell>
          <cell r="J23"/>
          <cell r="K23"/>
          <cell r="L23"/>
          <cell r="M23"/>
          <cell r="N23">
            <v>141.80000000000001</v>
          </cell>
          <cell r="O23">
            <v>2231.9299999999998</v>
          </cell>
        </row>
        <row r="24">
          <cell r="A24" t="str">
            <v>4.2</v>
          </cell>
          <cell r="B24">
            <v>92883</v>
          </cell>
          <cell r="C24" t="str">
            <v>SINAPI</v>
          </cell>
          <cell r="D24" t="str">
            <v>ARMAÇÃO UTILIZANDO AÇO CA-25 DE 8,0 MM - MONTAGEM AF_06/2022</v>
          </cell>
          <cell r="E24" t="str">
            <v>KG</v>
          </cell>
          <cell r="F24">
            <v>1148.2</v>
          </cell>
          <cell r="G24">
            <v>11.25</v>
          </cell>
          <cell r="H24">
            <v>14.08</v>
          </cell>
          <cell r="I24">
            <v>16166.65</v>
          </cell>
          <cell r="J24"/>
          <cell r="K24"/>
          <cell r="L24"/>
          <cell r="M24"/>
          <cell r="N24">
            <v>1148.2</v>
          </cell>
          <cell r="O24">
            <v>16166.65</v>
          </cell>
        </row>
        <row r="25">
          <cell r="A25" t="str">
            <v>4.3</v>
          </cell>
          <cell r="B25">
            <v>92884</v>
          </cell>
          <cell r="C25" t="str">
            <v>SINAPI</v>
          </cell>
          <cell r="D25" t="str">
            <v>ARMAÇÃO UTILIZANDO AÇO CA-25 DE 10,0 MM - MONTAGEM AF_06/2022</v>
          </cell>
          <cell r="E25" t="str">
            <v>KG</v>
          </cell>
          <cell r="F25">
            <v>1634.9</v>
          </cell>
          <cell r="G25">
            <v>11.62</v>
          </cell>
          <cell r="H25">
            <v>14.55</v>
          </cell>
          <cell r="I25">
            <v>23787.79</v>
          </cell>
          <cell r="J25"/>
          <cell r="K25"/>
          <cell r="L25"/>
          <cell r="M25"/>
          <cell r="N25">
            <v>1634.9</v>
          </cell>
          <cell r="O25">
            <v>23787.79</v>
          </cell>
        </row>
        <row r="26">
          <cell r="A26" t="str">
            <v>4.5</v>
          </cell>
          <cell r="B26" t="str">
            <v xml:space="preserve"> 92482 </v>
          </cell>
          <cell r="C26" t="str">
            <v>SINAPI</v>
          </cell>
          <cell r="D26" t="str">
            <v>MONTAGEM E DESMONTAGEM DE FÔRMA DE LAJE MACIÇA, PÉ-DIREITO SIMPLES, EM MADEIRA SERRADA, 1 UTILIZAÇÃO. AF_09/2020</v>
          </cell>
          <cell r="E26" t="str">
            <v>m²</v>
          </cell>
          <cell r="F26">
            <v>91.2</v>
          </cell>
          <cell r="G26">
            <v>199.64</v>
          </cell>
          <cell r="H26">
            <v>249.98</v>
          </cell>
          <cell r="I26">
            <v>22798.17</v>
          </cell>
          <cell r="J26"/>
          <cell r="K26">
            <v>13.799999999999997</v>
          </cell>
          <cell r="L26">
            <v>3449.7239999999993</v>
          </cell>
          <cell r="M26"/>
          <cell r="N26"/>
          <cell r="O26"/>
        </row>
        <row r="27">
          <cell r="A27" t="str">
            <v>4.6</v>
          </cell>
          <cell r="B27">
            <v>94966</v>
          </cell>
          <cell r="C27" t="str">
            <v>SINAPI</v>
          </cell>
          <cell r="D27" t="str">
            <v>CONCRETO FCK = 30MPA, TRAÇO 1:2,1:2,5 (EM MASSA SECA DE CIMENTO/ AREIA MÉDIA/ BRITA 1) - PREPARO MECÂNICO COM BETONEIRA 400 L. AF_05/2021</v>
          </cell>
          <cell r="E27" t="str">
            <v>M3</v>
          </cell>
          <cell r="F27">
            <v>36.5</v>
          </cell>
          <cell r="G27">
            <v>578.75</v>
          </cell>
          <cell r="H27">
            <v>724.71</v>
          </cell>
          <cell r="I27">
            <v>26451.91</v>
          </cell>
          <cell r="J27"/>
          <cell r="K27">
            <v>1.4100000000000037</v>
          </cell>
          <cell r="L27">
            <v>1021.8411000000027</v>
          </cell>
          <cell r="M27"/>
          <cell r="N27"/>
          <cell r="O27"/>
        </row>
        <row r="28">
          <cell r="A28" t="str">
            <v>4.7</v>
          </cell>
          <cell r="B28">
            <v>103673</v>
          </cell>
          <cell r="C28" t="str">
            <v>SINAPI</v>
          </cell>
          <cell r="D28" t="str">
            <v>LANÇAMENTO COM USO DE BOMBA, ADENSAMENTO E ACABAMENTO DE CONCRETO EM ESTRUTURAS. AF_02/2022</v>
          </cell>
          <cell r="E28" t="str">
            <v>m³</v>
          </cell>
          <cell r="F28">
            <v>36.5</v>
          </cell>
          <cell r="G28">
            <v>30.99</v>
          </cell>
          <cell r="H28">
            <v>38.799999999999997</v>
          </cell>
          <cell r="I28">
            <v>1416.2</v>
          </cell>
          <cell r="J28"/>
          <cell r="K28">
            <v>3.2000000000000028</v>
          </cell>
          <cell r="L28">
            <v>124.1600000000001</v>
          </cell>
          <cell r="M28"/>
          <cell r="N28"/>
          <cell r="O28"/>
        </row>
        <row r="29">
          <cell r="A29" t="str">
            <v>4.10</v>
          </cell>
          <cell r="B29">
            <v>92759</v>
          </cell>
          <cell r="C29" t="str">
            <v>SINAP</v>
          </cell>
          <cell r="D29" t="str">
            <v xml:space="preserve">ARMAÇÃO DE PILAR OU VIGA DE ESTRUTURA CONVENCIONAL DE CONCRETO ARMADO UTILIZANDO AÇO CA-60 DE 5,0 MM - MONTAGEM. AF_06/2022 </v>
          </cell>
          <cell r="E29" t="str">
            <v>KG</v>
          </cell>
          <cell r="F29">
            <v>844.4</v>
          </cell>
          <cell r="G29">
            <v>12.49</v>
          </cell>
          <cell r="H29">
            <v>15.63</v>
          </cell>
          <cell r="I29">
            <v>13197.97</v>
          </cell>
          <cell r="J29"/>
          <cell r="K29">
            <v>70.409999999999854</v>
          </cell>
          <cell r="L29">
            <v>1100.5082999999977</v>
          </cell>
          <cell r="M29"/>
          <cell r="N29"/>
          <cell r="O29"/>
        </row>
        <row r="30">
          <cell r="A30" t="str">
            <v>4.11</v>
          </cell>
          <cell r="B30" t="str">
            <v xml:space="preserve"> 92764 </v>
          </cell>
          <cell r="C30" t="str">
            <v>SINAPI</v>
          </cell>
          <cell r="D30" t="str">
            <v xml:space="preserve">ARMAÇÃO DE PILAR OU VIGA DE ESTRUTURA CONVENCIONAL DE CONCRETO ARMADO UTILIZANDO AÇO CA-50 DE 16,0 MM - MONTAGEM. AF_06/2022 </v>
          </cell>
          <cell r="E30" t="str">
            <v>KG</v>
          </cell>
          <cell r="F30">
            <v>389.3</v>
          </cell>
          <cell r="G30">
            <v>9.14</v>
          </cell>
          <cell r="H30">
            <v>11.44</v>
          </cell>
          <cell r="I30">
            <v>4453.59</v>
          </cell>
          <cell r="J30"/>
          <cell r="K30"/>
          <cell r="L30"/>
          <cell r="M30"/>
          <cell r="N30">
            <v>79.3</v>
          </cell>
          <cell r="O30">
            <v>907.19199999999989</v>
          </cell>
        </row>
        <row r="31">
          <cell r="A31" t="str">
            <v>4.12</v>
          </cell>
          <cell r="B31" t="str">
            <v xml:space="preserve"> 040276 </v>
          </cell>
          <cell r="C31" t="str">
            <v>SBC</v>
          </cell>
          <cell r="D31" t="str">
            <v>CHAPA DE ACO FINA A FRIO BITOLA MSG 24 0,60mm (4,80kg/m2)</v>
          </cell>
          <cell r="E31" t="str">
            <v>m²</v>
          </cell>
          <cell r="F31">
            <v>305.95999999999998</v>
          </cell>
          <cell r="G31">
            <v>29.73</v>
          </cell>
          <cell r="H31">
            <v>37.22</v>
          </cell>
          <cell r="I31">
            <v>11387.83</v>
          </cell>
          <cell r="J31"/>
          <cell r="K31"/>
          <cell r="L31"/>
          <cell r="M31"/>
          <cell r="N31">
            <v>305.95999999999998</v>
          </cell>
          <cell r="O31">
            <v>11387.831199999999</v>
          </cell>
        </row>
        <row r="32">
          <cell r="A32">
            <v>5</v>
          </cell>
          <cell r="B32"/>
          <cell r="C32"/>
          <cell r="D32" t="str">
            <v>ALVENARIAS E FECHAMENTOS</v>
          </cell>
          <cell r="E32"/>
          <cell r="F32"/>
          <cell r="G32"/>
          <cell r="H32"/>
          <cell r="I32"/>
          <cell r="J32"/>
          <cell r="K32"/>
          <cell r="L32">
            <v>14426.337500000003</v>
          </cell>
          <cell r="M32"/>
          <cell r="N32"/>
          <cell r="O32">
            <v>35310.474200000004</v>
          </cell>
        </row>
        <row r="33">
          <cell r="A33" t="str">
            <v>5.4</v>
          </cell>
          <cell r="B33">
            <v>96369</v>
          </cell>
          <cell r="C33" t="str">
            <v>SINAPI</v>
          </cell>
          <cell r="D33" t="str">
            <v>PAREDE COM SISTEMA EM CHAPAS DE GESSO PARA DRYWALL, USO INTERNO, COM DUAS FACES DUPLAS E ESTRUTURA METÁLICA COM GUIAS DUPLAS PARA PAREDES COM ÁREA LÍQUIDA MAIOR OU IGUAL A 6 M2, COM VÃOS. AF_07/2023_PS</v>
          </cell>
          <cell r="E33" t="str">
            <v>m2</v>
          </cell>
          <cell r="F33">
            <v>208.39</v>
          </cell>
          <cell r="G33">
            <v>200.18</v>
          </cell>
          <cell r="H33">
            <v>250.66</v>
          </cell>
          <cell r="I33">
            <v>52235.03</v>
          </cell>
          <cell r="J33"/>
          <cell r="K33"/>
          <cell r="L33"/>
          <cell r="M33"/>
          <cell r="N33">
            <v>140.87</v>
          </cell>
          <cell r="O33">
            <v>35310.474200000004</v>
          </cell>
        </row>
        <row r="34">
          <cell r="A34" t="str">
            <v>5.5</v>
          </cell>
          <cell r="B34">
            <v>96370</v>
          </cell>
          <cell r="C34" t="str">
            <v>SINAPI</v>
          </cell>
          <cell r="D34" t="str">
            <v xml:space="preserve">PAREDE COM SISTEMA EM CHAPAS DE GESSO PARA DRYWALL, USO INTERNO, COM UMA FACE SIMPLES E ESTRUTURA METÁLICA COM GUIAS SIMPLES, SEM VÃOS. AF_07/2023_PS </v>
          </cell>
          <cell r="E34" t="str">
            <v>m2</v>
          </cell>
          <cell r="F34">
            <v>143.6</v>
          </cell>
          <cell r="G34">
            <v>58.71</v>
          </cell>
          <cell r="H34">
            <v>73.510000000000005</v>
          </cell>
          <cell r="I34">
            <v>10556.03</v>
          </cell>
          <cell r="J34"/>
          <cell r="K34">
            <v>196.25000000000003</v>
          </cell>
          <cell r="L34">
            <v>14426.337500000003</v>
          </cell>
          <cell r="M34"/>
          <cell r="N34"/>
          <cell r="O34"/>
        </row>
        <row r="35">
          <cell r="A35">
            <v>6</v>
          </cell>
          <cell r="B35"/>
          <cell r="C35"/>
          <cell r="D35" t="str">
            <v>INSTALAÇÕES HIDROSSANITÁRIAS E PLUVIAIS</v>
          </cell>
          <cell r="E35"/>
          <cell r="F35"/>
          <cell r="G35"/>
          <cell r="H35"/>
          <cell r="I35"/>
          <cell r="J35"/>
          <cell r="K35"/>
          <cell r="L35">
            <v>26733.352200000001</v>
          </cell>
          <cell r="M35"/>
          <cell r="N35"/>
          <cell r="O35">
            <v>18082.1456</v>
          </cell>
        </row>
        <row r="36">
          <cell r="A36" t="str">
            <v>6.1</v>
          </cell>
          <cell r="B36"/>
          <cell r="C36"/>
          <cell r="D36" t="str">
            <v>INSTALAÇÕES HIDRAULICAS</v>
          </cell>
          <cell r="E36"/>
          <cell r="F36"/>
          <cell r="G36"/>
          <cell r="H36"/>
          <cell r="I36"/>
          <cell r="J36"/>
          <cell r="K36"/>
          <cell r="L36">
            <v>9858.9089999999997</v>
          </cell>
          <cell r="M36"/>
          <cell r="N36"/>
          <cell r="O36"/>
        </row>
        <row r="37">
          <cell r="A37" t="str">
            <v>6.1.2</v>
          </cell>
          <cell r="B37" t="str">
            <v xml:space="preserve"> DEPEARQ065</v>
          </cell>
          <cell r="C37" t="str">
            <v>PRÓPRIO</v>
          </cell>
          <cell r="D37" t="str">
            <v>(COMPOSIÇÃO REPRESENTATIVA) DO SERVIÇO DE INSTALAÇÃO DE TUBOS DE PVC, SOLDÁVEL, ÁGUA FRIA, DN 25 MM (INSTALADO EM RAMAL, SUB-RAMAL, RAMAL DE DISTRIBUIÇÃO OU PRUMADA), INCLUSIVE CONEXÕES, CORTES E FIXAÇÕES, PARA PRÉDIOS. REF: SINAPI (91785)</v>
          </cell>
          <cell r="E37" t="str">
            <v>M</v>
          </cell>
          <cell r="F37">
            <v>143.53</v>
          </cell>
          <cell r="G37">
            <v>40.81</v>
          </cell>
          <cell r="H37">
            <v>51.1</v>
          </cell>
          <cell r="I37">
            <v>7334.38</v>
          </cell>
          <cell r="J37"/>
          <cell r="K37">
            <v>44.19</v>
          </cell>
          <cell r="L37">
            <v>2258.1089999999999</v>
          </cell>
          <cell r="M37"/>
          <cell r="N37"/>
          <cell r="O37"/>
        </row>
        <row r="38">
          <cell r="A38" t="str">
            <v>6.1.3</v>
          </cell>
          <cell r="B38" t="str">
            <v xml:space="preserve"> DEPEARQ066</v>
          </cell>
          <cell r="C38" t="str">
            <v>PRÓPRIO</v>
          </cell>
          <cell r="D38" t="str">
            <v>(COMPOSIÇÃO REPRESENTATIVA) DO SERVIÇO DE INSTALAÇÃO TUBOS DE PVC, SOLDÁVEL, ÁGUA FRIA, DN 32 MM (INSTALADO EM RAMAL, SUB-RAMAL, RAMAL DE DISTRIBUIÇÃO OU PRUMADA), INCLUSIVE CONEXÕES, CORTES E FIXAÇÕES, PARA PRÉDIOS. REF: SINAPI (91786)</v>
          </cell>
          <cell r="E38" t="str">
            <v>M</v>
          </cell>
          <cell r="F38">
            <v>3.55</v>
          </cell>
          <cell r="G38">
            <v>28.53</v>
          </cell>
          <cell r="H38">
            <v>35.72</v>
          </cell>
          <cell r="I38">
            <v>126.8</v>
          </cell>
          <cell r="J38"/>
          <cell r="K38">
            <v>46.42</v>
          </cell>
          <cell r="L38">
            <v>1658.1224</v>
          </cell>
          <cell r="M38"/>
          <cell r="N38"/>
          <cell r="O38"/>
        </row>
        <row r="39">
          <cell r="A39" t="str">
            <v>6.1.4</v>
          </cell>
          <cell r="B39" t="str">
            <v xml:space="preserve"> DEPEARQ067</v>
          </cell>
          <cell r="C39" t="str">
            <v>PRÓPRIO</v>
          </cell>
          <cell r="D39" t="str">
            <v>(COMPOSIÇÃO REPRESENTATIVA) DO SERVIÇO DE INSTALAÇÃO DE TUBOS DE PVC, SOLDÁVEL, ÁGUA FRIA, DN 50 MM (INSTALADO EM PRUMADA), INCLUSIVE CONEXÕES, CORTES E FIXAÇÕES, PARA PRÉDIOS. REF: SINAPI (91788)</v>
          </cell>
          <cell r="E39" t="str">
            <v>M</v>
          </cell>
          <cell r="F39">
            <v>9.43</v>
          </cell>
          <cell r="G39">
            <v>47.14</v>
          </cell>
          <cell r="H39">
            <v>59.02</v>
          </cell>
          <cell r="I39">
            <v>556.54999999999995</v>
          </cell>
          <cell r="J39"/>
          <cell r="K39">
            <v>87.88</v>
          </cell>
          <cell r="L39">
            <v>5186.6776</v>
          </cell>
          <cell r="M39"/>
          <cell r="N39"/>
          <cell r="O39"/>
        </row>
        <row r="40">
          <cell r="A40" t="str">
            <v>6.1.7</v>
          </cell>
          <cell r="B40" t="str">
            <v xml:space="preserve"> 89987 </v>
          </cell>
          <cell r="C40" t="str">
            <v>SINAPI</v>
          </cell>
          <cell r="D40" t="str">
            <v>REGISTRO DE GAVETA BRUTO, LATÃO, ROSCÁVEL, 3/4", COM ACABAMENTO E CANOPLA CROMADOS - FORNECIMENTO E INSTALAÇÃO. AF_08/2021</v>
          </cell>
          <cell r="E40" t="str">
            <v>UN</v>
          </cell>
          <cell r="F40">
            <v>3</v>
          </cell>
          <cell r="G40">
            <v>60.38</v>
          </cell>
          <cell r="H40">
            <v>75.599999999999994</v>
          </cell>
          <cell r="I40">
            <v>226.8</v>
          </cell>
          <cell r="J40"/>
          <cell r="K40">
            <v>10</v>
          </cell>
          <cell r="L40">
            <v>756</v>
          </cell>
          <cell r="M40"/>
          <cell r="N40"/>
          <cell r="O40"/>
        </row>
        <row r="41">
          <cell r="A41" t="str">
            <v>6.2</v>
          </cell>
          <cell r="B41"/>
          <cell r="C41"/>
          <cell r="D41" t="str">
            <v>INSTALAÇÕES SANITÁRIAS</v>
          </cell>
          <cell r="E41"/>
          <cell r="F41"/>
          <cell r="G41"/>
          <cell r="H41"/>
          <cell r="I41"/>
          <cell r="J41"/>
          <cell r="K41"/>
          <cell r="L41">
            <v>2998.4504999999999</v>
          </cell>
          <cell r="M41"/>
          <cell r="N41"/>
          <cell r="O41">
            <v>4231.3487999999998</v>
          </cell>
        </row>
        <row r="42">
          <cell r="A42" t="str">
            <v>6.2.5</v>
          </cell>
          <cell r="B42" t="str">
            <v xml:space="preserve"> DEPEARQ068 </v>
          </cell>
          <cell r="C42" t="str">
            <v>PRÓPRIO</v>
          </cell>
          <cell r="D42" t="str">
            <v>(COMPOSIÇÃO REPRESENTATIVA) DO SERVIÇO DE INSTALAÇÃO DE TUBO DE PVC, SÉRIE NORMAL, ESGOTO PREDIAL, DN 40 MM (INSTALADO EM RAMAL DE DESCARGA OU RAMAL DE ESGOTO SANITÁRIO), INCLUSIVE CONEXÕES, CORTES E FIXAÇÕES, PARA PRÉDIOS. REF: SINAPI (91792)</v>
          </cell>
          <cell r="E42" t="str">
            <v>M</v>
          </cell>
          <cell r="F42">
            <v>85.46</v>
          </cell>
          <cell r="G42">
            <v>70.08</v>
          </cell>
          <cell r="H42">
            <v>87.75</v>
          </cell>
          <cell r="I42">
            <v>7499.11</v>
          </cell>
          <cell r="J42"/>
          <cell r="K42"/>
          <cell r="L42"/>
          <cell r="M42"/>
          <cell r="N42">
            <v>26.949999999999996</v>
          </cell>
          <cell r="O42">
            <v>2364.8624999999997</v>
          </cell>
        </row>
        <row r="43">
          <cell r="A43" t="str">
            <v>6.2.6</v>
          </cell>
          <cell r="B43" t="str">
            <v xml:space="preserve"> DEPEARQ069</v>
          </cell>
          <cell r="C43" t="str">
            <v>PRÓPRIO</v>
          </cell>
          <cell r="D43" t="str">
            <v>(COMPOSIÇÃO REPRESENTATIVA) DO SERVIÇO DE INST. TUBO PVC, SÉRIE N, ESGOTO PREDIAL, DN 75 MM, (INST. EM RAMAL DE DESCARGA, RAMAL DE ESG. SANITÁRIO, PRUMADA DE ESG. SANITÁRIO OU VENTILAÇÃO), INCL. CONEXÕES, CORTES E FIXAÇÕES, P/ PRÉDIOS. REF: SINAPI (91794</v>
          </cell>
          <cell r="E43" t="str">
            <v>M</v>
          </cell>
          <cell r="F43">
            <v>29.69</v>
          </cell>
          <cell r="G43">
            <v>42.48</v>
          </cell>
          <cell r="H43">
            <v>53.19</v>
          </cell>
          <cell r="I43">
            <v>1579.21</v>
          </cell>
          <cell r="J43"/>
          <cell r="K43">
            <v>17.459999999999997</v>
          </cell>
          <cell r="L43">
            <v>928.69739999999979</v>
          </cell>
          <cell r="M43"/>
          <cell r="N43"/>
          <cell r="O43"/>
        </row>
        <row r="44">
          <cell r="A44" t="str">
            <v>6.2.7</v>
          </cell>
          <cell r="B44" t="str">
            <v xml:space="preserve"> DEPEARQ070</v>
          </cell>
          <cell r="C44" t="str">
            <v>PRÓPRIO</v>
          </cell>
          <cell r="D44" t="str">
            <v>(COMPOSIÇÃO REPRESENTATIVA) DO SERVIÇO DE INST. TUBO PVC, SÉRIE N, ESGOTO PREDIAL, 100 MM (INST. RAMAL DESCARGA, RAMAL DE ESG. SANIT., PRUMADA ESG. SANIT., VENTILAÇÃO OU SUB-COLETOR AÉREO), INCL. CONEXÕES E CORTES, FIXAÇÕES, P/ PRÉDIOS. REF: SINAPI (91795)</v>
          </cell>
          <cell r="E44" t="str">
            <v>M</v>
          </cell>
          <cell r="F44">
            <v>77.790000000000006</v>
          </cell>
          <cell r="G44">
            <v>67.94</v>
          </cell>
          <cell r="H44">
            <v>85.07</v>
          </cell>
          <cell r="I44">
            <v>6617.59</v>
          </cell>
          <cell r="J44"/>
          <cell r="K44">
            <v>24.33</v>
          </cell>
          <cell r="L44">
            <v>2069.7530999999999</v>
          </cell>
          <cell r="M44"/>
          <cell r="N44"/>
          <cell r="O44"/>
        </row>
        <row r="45">
          <cell r="A45" t="str">
            <v>6.2.8</v>
          </cell>
          <cell r="B45">
            <v>89849</v>
          </cell>
          <cell r="C45" t="str">
            <v>SINAPI</v>
          </cell>
          <cell r="D45" t="str">
            <v xml:space="preserve">TUBO PVC, SERIE NORMAL, ESGOTO PREDIAL, DN 150 MM, FORNECIDO E INSTALADO EM SUBCOLETOR AÉREO DE ESGOTO SANITÁRIO. AF_08/2022 </v>
          </cell>
          <cell r="E45" t="str">
            <v>M</v>
          </cell>
          <cell r="F45">
            <v>36.97</v>
          </cell>
          <cell r="G45">
            <v>47.13</v>
          </cell>
          <cell r="H45">
            <v>59.01</v>
          </cell>
          <cell r="I45">
            <v>2181.59</v>
          </cell>
          <cell r="J45"/>
          <cell r="K45"/>
          <cell r="L45"/>
          <cell r="M45"/>
          <cell r="N45">
            <v>31.63</v>
          </cell>
          <cell r="O45">
            <v>1866.4862999999998</v>
          </cell>
        </row>
        <row r="46">
          <cell r="A46" t="str">
            <v>6.3</v>
          </cell>
          <cell r="B46"/>
          <cell r="C46"/>
          <cell r="D46" t="str">
            <v>DRENAGEM PLUVIAL</v>
          </cell>
          <cell r="E46"/>
          <cell r="F46"/>
          <cell r="G46"/>
          <cell r="H46"/>
          <cell r="I46"/>
          <cell r="J46"/>
          <cell r="K46"/>
          <cell r="L46">
            <v>1359.2031999999999</v>
          </cell>
          <cell r="M46"/>
          <cell r="N46"/>
          <cell r="O46">
            <v>3076.2591999999995</v>
          </cell>
        </row>
        <row r="47">
          <cell r="A47" t="str">
            <v>6.3.2</v>
          </cell>
          <cell r="B47" t="str">
            <v>DEPEARQ076</v>
          </cell>
          <cell r="C47" t="str">
            <v>PRÓPRIO</v>
          </cell>
          <cell r="D47" t="str">
            <v>(COMPOSIÇÃO REPRESENTATIVA) DO SERVIÇO DE INSTALAÇÃO DE TUBOS DE PVC, SÉRIE R, ÁGUA PLUVIAL, DN 100 MM (INSTALADO EM RAMAL DE ENCAMINHAMENTO, OU CONDUTORES VERTICAIS), INCLUSIVE CONEXÕES, CORTES E FIXAÇÕES, PARA PRÉDIOS. REF: SINAPI (91790)</v>
          </cell>
          <cell r="E47" t="str">
            <v>M</v>
          </cell>
          <cell r="F47">
            <v>144.91</v>
          </cell>
          <cell r="G47">
            <v>54.5</v>
          </cell>
          <cell r="H47">
            <v>68.239999999999995</v>
          </cell>
          <cell r="I47">
            <v>9888.65</v>
          </cell>
          <cell r="J47"/>
          <cell r="K47"/>
          <cell r="L47"/>
          <cell r="M47"/>
          <cell r="N47">
            <v>45.08</v>
          </cell>
          <cell r="O47">
            <v>3076.2591999999995</v>
          </cell>
        </row>
        <row r="48">
          <cell r="A48" t="str">
            <v>6.3.3</v>
          </cell>
          <cell r="B48" t="str">
            <v>DEPEARQ071</v>
          </cell>
          <cell r="C48" t="str">
            <v>PRÓPRIO</v>
          </cell>
          <cell r="D48" t="str">
            <v>(COMPOSIÇÃO REPRESENTATIVA) DO SERVIÇO DE INSTALAÇÃO DE TUBOS DE PVC, SÉRIE R, ÁGUA PLUVIAL, DN 150 MM (INSTALADO EM CONDUTORES VERTICAIS), INCLUSIVE CONEXÕES, CORTES E FIXAÇÕES, PARA PRÉDIOS. REF: SINAPI (91791)</v>
          </cell>
          <cell r="E48" t="str">
            <v>M</v>
          </cell>
          <cell r="F48">
            <v>48.6</v>
          </cell>
          <cell r="G48">
            <v>68.75</v>
          </cell>
          <cell r="H48">
            <v>86.08</v>
          </cell>
          <cell r="I48">
            <v>4183.4799999999996</v>
          </cell>
          <cell r="J48"/>
          <cell r="K48">
            <v>15.79</v>
          </cell>
          <cell r="L48">
            <v>1359.2031999999999</v>
          </cell>
          <cell r="M48"/>
          <cell r="N48"/>
          <cell r="O48"/>
        </row>
        <row r="49">
          <cell r="A49" t="str">
            <v>6.4</v>
          </cell>
          <cell r="B49"/>
          <cell r="C49"/>
          <cell r="D49" t="str">
            <v>DRENAGEM PARA SISTEMA DE CLIMATIZAÇÃO</v>
          </cell>
          <cell r="E49"/>
          <cell r="F49"/>
          <cell r="G49"/>
          <cell r="H49"/>
          <cell r="I49"/>
          <cell r="J49"/>
          <cell r="K49"/>
          <cell r="L49">
            <v>12516.789500000001</v>
          </cell>
          <cell r="M49"/>
          <cell r="N49"/>
          <cell r="O49">
            <v>10774.5376</v>
          </cell>
        </row>
        <row r="50">
          <cell r="A50" t="str">
            <v>6.4.1</v>
          </cell>
          <cell r="B50" t="str">
            <v xml:space="preserve"> 90444 </v>
          </cell>
          <cell r="C50" t="str">
            <v>SINAPI</v>
          </cell>
          <cell r="D50" t="str">
            <v>RASGO LINEAR MECANIZADO EM CONTRAPISO, PARA RAMAIS/ DISTRIBUIÇÃO DE INSTALAÇÕES HIDRÁULICAS, DIÂMETROS MENORES OU IGUAIS A 40 MM. AF_09/2023_PS</v>
          </cell>
          <cell r="E50" t="str">
            <v>M</v>
          </cell>
          <cell r="F50">
            <v>137.12</v>
          </cell>
          <cell r="G50">
            <v>10.09</v>
          </cell>
          <cell r="H50">
            <v>12.63</v>
          </cell>
          <cell r="I50">
            <v>1731.82</v>
          </cell>
          <cell r="J50"/>
          <cell r="K50">
            <v>40.269999999999982</v>
          </cell>
          <cell r="L50">
            <v>508.61009999999982</v>
          </cell>
          <cell r="M50"/>
          <cell r="N50"/>
          <cell r="O50"/>
        </row>
        <row r="51">
          <cell r="A51" t="str">
            <v>6.4.2</v>
          </cell>
          <cell r="B51" t="str">
            <v xml:space="preserve"> DEPEARQ065 </v>
          </cell>
          <cell r="C51" t="str">
            <v>Próprio</v>
          </cell>
          <cell r="D51" t="str">
            <v>(COMPOSIÇÃO REPRESENTATIVA) DO SERVIÇO DE INSTALAÇÃO DE TUBOS DE PVC, SOLDÁVEL, ÁGUA FRIA, DN 25 MM (INSTALADO EM RAMAL, SUB-RAMAL, RAMAL DE DISTRIBUIÇÃO OU PRUMADA), INCLUSIVE CONEXÕES, CORTES E FIXAÇÕES, PARA PRÉDIOS. REF: SINAPI (91785)</v>
          </cell>
          <cell r="E51" t="str">
            <v>M</v>
          </cell>
          <cell r="F51">
            <v>268.95999999999998</v>
          </cell>
          <cell r="G51">
            <v>31.999265999999999</v>
          </cell>
          <cell r="H51">
            <v>40.06</v>
          </cell>
          <cell r="I51">
            <v>10774.53</v>
          </cell>
          <cell r="J51"/>
          <cell r="K51"/>
          <cell r="L51"/>
          <cell r="M51"/>
          <cell r="N51">
            <v>268.95999999999998</v>
          </cell>
          <cell r="O51">
            <v>10774.5376</v>
          </cell>
        </row>
        <row r="52">
          <cell r="A52" t="str">
            <v>6.4.3</v>
          </cell>
          <cell r="B52" t="str">
            <v xml:space="preserve"> DEPEARQ066 </v>
          </cell>
          <cell r="C52" t="str">
            <v>Próprio</v>
          </cell>
          <cell r="D52" t="str">
            <v>(COMPOSIÇÃO REPRESENTATIVA) DO SERVIÇO DE INSTALAÇÃO TUBOS DE PVC, SOLDÁVEL, ÁGUA FRIA, DN 32 MM (INSTALADO EM RAMAL, SUB-RAMAL, RAMAL DE DISTRIBUIÇÃO OU PRUMADA), INCLUSIVE CONEXÕES, CORTES E FIXAÇÕES, PARA PRÉDIOS. REF: SINAPI (91786)</v>
          </cell>
          <cell r="E52" t="str">
            <v>M</v>
          </cell>
          <cell r="F52">
            <v>103.61</v>
          </cell>
          <cell r="G52">
            <v>25.11</v>
          </cell>
          <cell r="H52">
            <v>31.44</v>
          </cell>
          <cell r="I52">
            <v>3257.49</v>
          </cell>
          <cell r="J52"/>
          <cell r="K52">
            <v>366.39</v>
          </cell>
          <cell r="L52">
            <v>11519.301600000001</v>
          </cell>
          <cell r="M52"/>
          <cell r="N52"/>
          <cell r="O52"/>
        </row>
        <row r="53">
          <cell r="A53" t="str">
            <v>6.4.4</v>
          </cell>
          <cell r="B53">
            <v>90469</v>
          </cell>
          <cell r="C53" t="str">
            <v>SINAPI</v>
          </cell>
          <cell r="D53" t="str">
            <v>CHUMBAMENTO LINEAR EM CONTRAPISO PARA RAMAIS/DISTRIBUIÇÃO DE INSTALAÇÕES HIDRÁULICAS COM DIÂMETROS MAIORES QUE 40 MM E MENORES OU IGUAIS A 75 MM. AF_09/2023</v>
          </cell>
          <cell r="E53" t="str">
            <v>M</v>
          </cell>
          <cell r="F53">
            <v>137.12</v>
          </cell>
          <cell r="G53">
            <v>9.6999999999999993</v>
          </cell>
          <cell r="H53">
            <v>12.14</v>
          </cell>
          <cell r="I53">
            <v>1664.63</v>
          </cell>
          <cell r="J53"/>
          <cell r="K53">
            <v>40.269999999999982</v>
          </cell>
          <cell r="L53">
            <v>488.87779999999981</v>
          </cell>
          <cell r="M53"/>
          <cell r="N53"/>
          <cell r="O53"/>
        </row>
        <row r="54">
          <cell r="A54">
            <v>7</v>
          </cell>
          <cell r="B54"/>
          <cell r="C54"/>
          <cell r="D54" t="str">
            <v>INSTALAÇÕES ELÉTRICAS, DE LÓGICA</v>
          </cell>
          <cell r="E54"/>
          <cell r="F54"/>
          <cell r="G54"/>
          <cell r="H54"/>
          <cell r="I54"/>
          <cell r="J54"/>
          <cell r="K54"/>
          <cell r="L54">
            <v>15334.515400000002</v>
          </cell>
          <cell r="M54"/>
          <cell r="N54"/>
          <cell r="O54">
            <v>7984.0789999999997</v>
          </cell>
        </row>
        <row r="55">
          <cell r="A55" t="str">
            <v>7.1</v>
          </cell>
          <cell r="B55"/>
          <cell r="C55"/>
          <cell r="D55" t="str">
            <v>ELÉTRICA: QUADROS E ALIMENTAÇÃO</v>
          </cell>
          <cell r="E55"/>
          <cell r="F55"/>
          <cell r="G55"/>
          <cell r="H55"/>
          <cell r="I55"/>
          <cell r="J55"/>
          <cell r="K55"/>
          <cell r="L55">
            <v>12800.220000000001</v>
          </cell>
          <cell r="M55"/>
          <cell r="N55"/>
          <cell r="O55">
            <v>4031.7809999999999</v>
          </cell>
        </row>
        <row r="56">
          <cell r="A56" t="str">
            <v>7.1.11</v>
          </cell>
          <cell r="B56" t="str">
            <v xml:space="preserve"> 92982 </v>
          </cell>
          <cell r="C56" t="str">
            <v>SINAPI</v>
          </cell>
          <cell r="D56" t="str">
            <v>CABO DE COBRE FLEXÍVEL ISOLADO, 16 MM², ANTI-CHAMA 0,6/1,0 KV, PARA DISTRIBUIÇÃO - FORNECIMENTO E INSTALAÇÃO. AF_12/2015</v>
          </cell>
          <cell r="E56" t="str">
            <v>M</v>
          </cell>
          <cell r="F56">
            <v>76</v>
          </cell>
          <cell r="G56">
            <v>12.94</v>
          </cell>
          <cell r="H56">
            <v>16.2</v>
          </cell>
          <cell r="I56">
            <v>1231.2</v>
          </cell>
          <cell r="J56"/>
          <cell r="K56">
            <v>81.400000000000006</v>
          </cell>
          <cell r="L56">
            <v>1318.68</v>
          </cell>
          <cell r="M56"/>
          <cell r="N56"/>
          <cell r="O56"/>
        </row>
        <row r="57">
          <cell r="A57" t="str">
            <v>7.1.12</v>
          </cell>
          <cell r="B57" t="str">
            <v xml:space="preserve"> 101889 </v>
          </cell>
          <cell r="C57" t="str">
            <v>SINAPI</v>
          </cell>
          <cell r="D57" t="str">
            <v>CABO DE COBRE ISOLADO, 25 MM², ANTI-CHAMA 0,6/1 KV, INSTALADO EM ELETROCALHA OU PERFILADO - FORNECIMENTO E INSTALAÇÃO. AF_10/2020</v>
          </cell>
          <cell r="E57" t="str">
            <v>M</v>
          </cell>
          <cell r="F57">
            <v>468.2</v>
          </cell>
          <cell r="G57">
            <v>18.48</v>
          </cell>
          <cell r="H57">
            <v>23.14</v>
          </cell>
          <cell r="I57">
            <v>10834.14</v>
          </cell>
          <cell r="J57"/>
          <cell r="K57"/>
          <cell r="L57"/>
          <cell r="M57"/>
          <cell r="N57">
            <v>133.19999999999999</v>
          </cell>
          <cell r="O57">
            <v>3082.2479999999996</v>
          </cell>
        </row>
        <row r="58">
          <cell r="A58" t="str">
            <v>7.1.13</v>
          </cell>
          <cell r="B58" t="str">
            <v xml:space="preserve"> 101563 </v>
          </cell>
          <cell r="C58" t="str">
            <v>SINAPI</v>
          </cell>
          <cell r="D58" t="str">
            <v>CABO DE COBRE FLEXÍVEL ISOLADO, 35 MM², 0,6/1,0 KV, PARA REDE AÉREA DE DISTRIBUIÇÃO DE ENERGIA ELÉTRICA DE BAIXA TENSÃO - FORNECIMENTO E INSTALAÇÃO. AF_07/2020</v>
          </cell>
          <cell r="E58" t="str">
            <v>M</v>
          </cell>
          <cell r="F58">
            <v>653</v>
          </cell>
          <cell r="G58">
            <v>27.63</v>
          </cell>
          <cell r="H58">
            <v>34.590000000000003</v>
          </cell>
          <cell r="I58">
            <v>22587.27</v>
          </cell>
          <cell r="J58"/>
          <cell r="K58">
            <v>25</v>
          </cell>
          <cell r="L58">
            <v>864.75000000000011</v>
          </cell>
          <cell r="M58"/>
          <cell r="N58"/>
          <cell r="O58"/>
        </row>
        <row r="59">
          <cell r="A59" t="str">
            <v>7.1.14</v>
          </cell>
          <cell r="B59" t="str">
            <v xml:space="preserve"> 92988 </v>
          </cell>
          <cell r="C59" t="str">
            <v>SINAPI</v>
          </cell>
          <cell r="D59" t="str">
            <v>CABO DE COBRE FLEXÍVEL ISOLADO, 50 MM², ANTI-CHAMA 0,6/1,0 KV, PARA REDE ENTERRADA DE DISTRIBUIÇÃO DE ENERGIA ELÉTRICA - FORNECIMENTO E INSTALAÇÃO. AF_12/2021</v>
          </cell>
          <cell r="E59" t="str">
            <v>M</v>
          </cell>
          <cell r="F59">
            <v>208.5</v>
          </cell>
          <cell r="G59">
            <v>40.74</v>
          </cell>
          <cell r="H59">
            <v>51.01</v>
          </cell>
          <cell r="I59">
            <v>10635.58</v>
          </cell>
          <cell r="J59"/>
          <cell r="K59">
            <v>146.5</v>
          </cell>
          <cell r="L59">
            <v>7472.9650000000001</v>
          </cell>
          <cell r="M59"/>
          <cell r="N59"/>
          <cell r="O59"/>
        </row>
        <row r="60">
          <cell r="A60" t="str">
            <v>7.1.15</v>
          </cell>
          <cell r="B60" t="str">
            <v xml:space="preserve"> 101565 </v>
          </cell>
          <cell r="C60" t="str">
            <v>SINAPI</v>
          </cell>
          <cell r="D60" t="str">
            <v>CABO DE COBRE FLEXÍVEL ISOLADO, 70 MM², 0,6/1,0 KV, PARA REDE AÉREA DE DISTRIBUIÇÃO DE ENERGIA ELÉTRICA DE BAIXA TENSÃO - FORNECIMENTO E INSTALAÇÃO. AF_07/2020</v>
          </cell>
          <cell r="E60" t="str">
            <v>M</v>
          </cell>
          <cell r="F60">
            <v>426</v>
          </cell>
          <cell r="G60">
            <v>57.08</v>
          </cell>
          <cell r="H60">
            <v>71.47</v>
          </cell>
          <cell r="I60">
            <v>30446.22</v>
          </cell>
          <cell r="J60"/>
          <cell r="K60">
            <v>39</v>
          </cell>
          <cell r="L60">
            <v>2787.33</v>
          </cell>
          <cell r="M60"/>
          <cell r="N60"/>
          <cell r="O60"/>
        </row>
        <row r="61">
          <cell r="A61" t="str">
            <v>7.1.47</v>
          </cell>
          <cell r="B61" t="str">
            <v xml:space="preserve"> DEPEARQ358 </v>
          </cell>
          <cell r="C61" t="str">
            <v>Próprio</v>
          </cell>
          <cell r="D61" t="str">
            <v>REMOÇÃO DE CABOS ELÉTRICOS, DE FORMA MANUAL, COM REAPROVEITAMENTO. REF: SINAPI (97661)</v>
          </cell>
          <cell r="E61" t="str">
            <v>M</v>
          </cell>
          <cell r="F61">
            <v>1722</v>
          </cell>
          <cell r="G61">
            <v>1</v>
          </cell>
          <cell r="H61">
            <v>1.25</v>
          </cell>
          <cell r="I61">
            <v>2152.5</v>
          </cell>
          <cell r="J61"/>
          <cell r="K61">
            <v>76</v>
          </cell>
          <cell r="L61">
            <v>95</v>
          </cell>
          <cell r="M61"/>
          <cell r="N61"/>
          <cell r="O61"/>
        </row>
        <row r="62">
          <cell r="A62" t="str">
            <v>7.1.49</v>
          </cell>
          <cell r="B62" t="str">
            <v xml:space="preserve"> DEPEARQ361 </v>
          </cell>
          <cell r="C62" t="str">
            <v>Próprio</v>
          </cell>
          <cell r="D62" t="str">
            <v>INSTALAÇÃO CABO DE COBRE FLEXÍVEL ISOLADO, 16 MM², CONSIDERANDO REAPROVEITAMENTO. REF: SINAPI (92982)</v>
          </cell>
          <cell r="E62" t="str">
            <v>M</v>
          </cell>
          <cell r="F62">
            <v>428</v>
          </cell>
          <cell r="G62">
            <v>0.52</v>
          </cell>
          <cell r="H62">
            <v>0.65</v>
          </cell>
          <cell r="I62">
            <v>278.2</v>
          </cell>
          <cell r="J62"/>
          <cell r="K62">
            <v>402.3</v>
          </cell>
          <cell r="L62">
            <v>261.495</v>
          </cell>
          <cell r="M62"/>
          <cell r="N62"/>
          <cell r="O62"/>
        </row>
        <row r="63">
          <cell r="A63" t="str">
            <v>7.1.50</v>
          </cell>
          <cell r="B63" t="str">
            <v xml:space="preserve"> DEPEARQ362 </v>
          </cell>
          <cell r="C63" t="str">
            <v>Próprio</v>
          </cell>
          <cell r="D63" t="str">
            <v>INSTALAÇÃO CABO DE COBRE FLEXÍVEL ISOLADO, 25 MM², CONSIDERANDO REAPROVEITAMENTO. REF: SINAPI (92984)</v>
          </cell>
          <cell r="E63" t="str">
            <v>M</v>
          </cell>
          <cell r="F63">
            <v>839.5</v>
          </cell>
          <cell r="G63">
            <v>2.33</v>
          </cell>
          <cell r="H63">
            <v>2.91</v>
          </cell>
          <cell r="I63">
            <v>2442.94</v>
          </cell>
          <cell r="J63"/>
          <cell r="K63"/>
          <cell r="L63"/>
          <cell r="M63"/>
          <cell r="N63">
            <v>326.3</v>
          </cell>
          <cell r="O63">
            <v>949.53300000000013</v>
          </cell>
        </row>
        <row r="64">
          <cell r="A64" t="str">
            <v>7.2</v>
          </cell>
          <cell r="B64"/>
          <cell r="C64"/>
          <cell r="D64" t="str">
            <v>ELÉTRICA COMUM</v>
          </cell>
          <cell r="E64"/>
          <cell r="F64"/>
          <cell r="G64"/>
          <cell r="H64"/>
          <cell r="I64"/>
          <cell r="J64"/>
          <cell r="K64"/>
          <cell r="L64">
            <v>2534.2954000000004</v>
          </cell>
          <cell r="M64"/>
          <cell r="N64"/>
          <cell r="O64"/>
        </row>
        <row r="65">
          <cell r="A65" t="str">
            <v>7.2.1</v>
          </cell>
          <cell r="B65" t="str">
            <v xml:space="preserve"> 104780 </v>
          </cell>
          <cell r="C65" t="str">
            <v>SINAPI</v>
          </cell>
          <cell r="D65" t="str">
            <v>RASGO LINEAR MECANIZADO EM ALVENARIA, PARA ELETRODUTOS, DIÂMETROS MENORES OU IGUAIS A 40 MM. AF_09/2023</v>
          </cell>
          <cell r="E65" t="str">
            <v>M</v>
          </cell>
          <cell r="F65">
            <v>199.5</v>
          </cell>
          <cell r="G65">
            <v>5.68</v>
          </cell>
          <cell r="H65">
            <v>7.11</v>
          </cell>
          <cell r="I65">
            <v>1418.44</v>
          </cell>
          <cell r="J65"/>
          <cell r="K65">
            <v>60.18</v>
          </cell>
          <cell r="L65">
            <v>427.87980000000005</v>
          </cell>
          <cell r="M65"/>
          <cell r="N65"/>
          <cell r="O65"/>
        </row>
        <row r="66">
          <cell r="A66" t="str">
            <v>7.2.3</v>
          </cell>
          <cell r="B66">
            <v>104766</v>
          </cell>
          <cell r="C66" t="str">
            <v>SINAPI</v>
          </cell>
          <cell r="D66" t="str">
            <v>CHUMBAMENTO LINEAR EM ALVENARIA PARA ELETRODUTOS COM DIÂMETROS MENORES OU IGUAIS A 40 MM. AF_09/2023</v>
          </cell>
          <cell r="E66" t="str">
            <v>M</v>
          </cell>
          <cell r="F66">
            <v>199.5</v>
          </cell>
          <cell r="G66">
            <v>12.68</v>
          </cell>
          <cell r="H66">
            <v>15.87</v>
          </cell>
          <cell r="I66">
            <v>3166.06</v>
          </cell>
          <cell r="J66"/>
          <cell r="K66">
            <v>16.18</v>
          </cell>
          <cell r="L66">
            <v>256.77659999999997</v>
          </cell>
          <cell r="M66"/>
          <cell r="N66"/>
          <cell r="O66"/>
        </row>
        <row r="67">
          <cell r="A67" t="str">
            <v>7.2.7</v>
          </cell>
          <cell r="B67" t="str">
            <v xml:space="preserve"> 91926 </v>
          </cell>
          <cell r="C67" t="str">
            <v>SINAPI</v>
          </cell>
          <cell r="D67" t="str">
            <v>CABO DE COBRE FLEXÍVEL ISOLADO, 2,5 MM², ANTI-CHAMA 450/750 V, PARA CIRCUITOS TERMINAIS - FORNECIMENTO E INSTALAÇÃO. AF_03/2023</v>
          </cell>
          <cell r="E67" t="str">
            <v>M</v>
          </cell>
          <cell r="F67">
            <v>8378</v>
          </cell>
          <cell r="G67">
            <v>3.29</v>
          </cell>
          <cell r="H67">
            <v>4.1100000000000003</v>
          </cell>
          <cell r="I67">
            <v>34433.58</v>
          </cell>
          <cell r="J67"/>
          <cell r="K67">
            <v>106.6</v>
          </cell>
          <cell r="L67">
            <v>438.12600000000003</v>
          </cell>
          <cell r="M67"/>
          <cell r="N67"/>
          <cell r="O67"/>
        </row>
        <row r="68">
          <cell r="A68" t="str">
            <v>7.2.15</v>
          </cell>
          <cell r="B68" t="str">
            <v xml:space="preserve"> 91992 </v>
          </cell>
          <cell r="C68" t="str">
            <v>SINAPI</v>
          </cell>
          <cell r="D68" t="str">
            <v>TOMADA ALTA DE EMBUTIR (1 MÓDULO), 2P+T 10 A, INCLUINDO SUPORTE E PLACA - FORNECIMENTO E INSTALAÇÃO. AF_03/2023</v>
          </cell>
          <cell r="E68" t="str">
            <v>UN</v>
          </cell>
          <cell r="F68">
            <v>15</v>
          </cell>
          <cell r="G68">
            <v>41.63</v>
          </cell>
          <cell r="H68">
            <v>52.12</v>
          </cell>
          <cell r="I68">
            <v>781.8</v>
          </cell>
          <cell r="J68"/>
          <cell r="K68">
            <v>15</v>
          </cell>
          <cell r="L68">
            <v>781.8</v>
          </cell>
          <cell r="M68"/>
          <cell r="N68"/>
          <cell r="O68"/>
        </row>
        <row r="69">
          <cell r="A69" t="str">
            <v>7.2.16</v>
          </cell>
          <cell r="B69" t="str">
            <v xml:space="preserve"> DEPEARQ234 </v>
          </cell>
          <cell r="C69" t="str">
            <v>Próprio</v>
          </cell>
          <cell r="D69" t="str">
            <v>TOMADA TETO EMBUTIDA NO FORRO (1 MÓDULO), 2P+T 10 A, INCLUINDO SUPORTE E PLACA - FORNECIMENTO E INSTALAÇÃO. REF.: SINAPI (91992)</v>
          </cell>
          <cell r="E69" t="str">
            <v>UN</v>
          </cell>
          <cell r="F69">
            <v>71</v>
          </cell>
          <cell r="G69">
            <v>27.49</v>
          </cell>
          <cell r="H69">
            <v>34.42</v>
          </cell>
          <cell r="I69">
            <v>2443.8200000000002</v>
          </cell>
          <cell r="J69"/>
          <cell r="K69">
            <v>1</v>
          </cell>
          <cell r="L69">
            <v>34.42</v>
          </cell>
          <cell r="M69"/>
          <cell r="N69"/>
          <cell r="O69"/>
        </row>
        <row r="70">
          <cell r="A70" t="str">
            <v>7.2.30</v>
          </cell>
          <cell r="B70" t="str">
            <v xml:space="preserve"> 91863 </v>
          </cell>
          <cell r="C70" t="str">
            <v>SINAPI</v>
          </cell>
          <cell r="D70" t="str">
            <v>ELETRODUTO RÍGIDO ROSCÁVEL, PVC, DN 25 MM (3/4"), PARA CIRCUITOS TERMINAIS, INSTALADO EM FORRO - FORNECIMENTO E INSTALAÇÃO. AF_03/2023</v>
          </cell>
          <cell r="E70" t="str">
            <v>M</v>
          </cell>
          <cell r="F70">
            <v>1688.1</v>
          </cell>
          <cell r="G70">
            <v>8.83</v>
          </cell>
          <cell r="H70">
            <v>11.05</v>
          </cell>
          <cell r="I70">
            <v>18653.5</v>
          </cell>
          <cell r="J70"/>
          <cell r="K70">
            <v>22.26</v>
          </cell>
          <cell r="L70">
            <v>245.97300000000004</v>
          </cell>
          <cell r="M70"/>
          <cell r="N70"/>
          <cell r="O70"/>
        </row>
        <row r="71">
          <cell r="A71" t="str">
            <v>7.2.33</v>
          </cell>
          <cell r="B71" t="str">
            <v xml:space="preserve"> 91939 </v>
          </cell>
          <cell r="C71" t="str">
            <v>SINAPI</v>
          </cell>
          <cell r="D71" t="str">
            <v>CAIXA RETANGULAR 4" X 2" ALTA (2,00 M DO PISO), PVC, INSTALADA EM PAREDE - FORNECIMENTO E INSTALAÇÃO. AF_03/2023</v>
          </cell>
          <cell r="E71" t="str">
            <v>UN</v>
          </cell>
          <cell r="F71">
            <v>15</v>
          </cell>
          <cell r="G71">
            <v>23.25</v>
          </cell>
          <cell r="H71">
            <v>29.11</v>
          </cell>
          <cell r="I71">
            <v>436.65</v>
          </cell>
          <cell r="J71"/>
          <cell r="K71">
            <v>12</v>
          </cell>
          <cell r="L71">
            <v>349.32</v>
          </cell>
          <cell r="M71"/>
          <cell r="N71"/>
          <cell r="O71"/>
        </row>
        <row r="72">
          <cell r="A72" t="str">
            <v>7.4</v>
          </cell>
          <cell r="B72"/>
          <cell r="C72"/>
          <cell r="D72" t="str">
            <v>CABEAMENTO ESTRUTURADO (VOZ E DADOS)</v>
          </cell>
          <cell r="E72"/>
          <cell r="F72"/>
          <cell r="G72"/>
          <cell r="H72"/>
          <cell r="I72"/>
          <cell r="J72"/>
          <cell r="K72"/>
          <cell r="L72">
            <v>0</v>
          </cell>
          <cell r="M72"/>
          <cell r="N72"/>
          <cell r="O72">
            <v>3952.2980000000002</v>
          </cell>
        </row>
        <row r="73">
          <cell r="A73" t="str">
            <v>7.4.8</v>
          </cell>
          <cell r="B73" t="str">
            <v xml:space="preserve"> DEPEARQ218 </v>
          </cell>
          <cell r="C73" t="str">
            <v>PRÓPRIO</v>
          </cell>
          <cell r="D73" t="str">
            <v>ELETROCALHA PERFURADA TIPO ""U"" DIM. ATÉ 100X50 - COM TAMPA, FIXAÇÃO E ACESSÓRIOS - REF.: CPOS (38.21.920) - SBC (063150) - SINAPI (91170)</v>
          </cell>
          <cell r="E73" t="str">
            <v>M</v>
          </cell>
          <cell r="F73">
            <v>26.5</v>
          </cell>
          <cell r="G73">
            <v>84.21</v>
          </cell>
          <cell r="H73">
            <v>105.44</v>
          </cell>
          <cell r="I73">
            <v>2794.16</v>
          </cell>
          <cell r="J73"/>
          <cell r="K73"/>
          <cell r="L73"/>
          <cell r="M73"/>
          <cell r="N73">
            <v>0.7</v>
          </cell>
          <cell r="O73">
            <v>73.807999999999993</v>
          </cell>
        </row>
        <row r="74">
          <cell r="A74" t="str">
            <v>7.4.19</v>
          </cell>
          <cell r="B74" t="str">
            <v xml:space="preserve"> 98305 </v>
          </cell>
          <cell r="C74" t="str">
            <v>SINAPI</v>
          </cell>
          <cell r="D74" t="str">
            <v>RACK FECHADO PARA SERVIDOR - FORNECIMENTO E INSTALAÇÃO. AF_11/2019</v>
          </cell>
          <cell r="E74" t="str">
            <v>UN</v>
          </cell>
          <cell r="F74">
            <v>1</v>
          </cell>
          <cell r="G74">
            <v>1714.34</v>
          </cell>
          <cell r="H74">
            <v>2146.69</v>
          </cell>
          <cell r="I74">
            <v>2146.69</v>
          </cell>
          <cell r="J74"/>
          <cell r="K74"/>
          <cell r="L74"/>
          <cell r="M74"/>
          <cell r="N74">
            <v>1</v>
          </cell>
          <cell r="O74">
            <v>2146.69</v>
          </cell>
        </row>
        <row r="75">
          <cell r="A75" t="str">
            <v>7.4.40</v>
          </cell>
          <cell r="B75" t="str">
            <v xml:space="preserve"> DEPEARQ297 </v>
          </cell>
          <cell r="C75" t="str">
            <v>Próprio</v>
          </cell>
          <cell r="D75" t="str">
            <v>GUIA DE CABOS FECHADO 1U - FORNECIMENTO E INSTALAÇÃO. REF: 059448</v>
          </cell>
          <cell r="E75" t="str">
            <v>UN</v>
          </cell>
          <cell r="F75">
            <v>49</v>
          </cell>
          <cell r="G75">
            <v>49.61</v>
          </cell>
          <cell r="H75">
            <v>62.12</v>
          </cell>
          <cell r="I75">
            <v>3043.88</v>
          </cell>
          <cell r="J75"/>
          <cell r="K75"/>
          <cell r="L75"/>
          <cell r="M75"/>
          <cell r="N75">
            <v>4</v>
          </cell>
          <cell r="O75">
            <v>248.48</v>
          </cell>
        </row>
        <row r="76">
          <cell r="A76" t="str">
            <v>7.4.41</v>
          </cell>
          <cell r="B76" t="str">
            <v xml:space="preserve"> DEPEARQ298 </v>
          </cell>
          <cell r="C76" t="str">
            <v>Próprio</v>
          </cell>
          <cell r="D76" t="str">
            <v>UNIDADE DE VENTILAÇÃO TETO (KIT 4 VENTILADORES), INCLUSIVE FIXAÇÃO EM RACK. REF: IOPES (160836)</v>
          </cell>
          <cell r="E76" t="str">
            <v>und</v>
          </cell>
          <cell r="F76">
            <v>4</v>
          </cell>
          <cell r="G76">
            <v>497.88</v>
          </cell>
          <cell r="H76">
            <v>623.44000000000005</v>
          </cell>
          <cell r="I76">
            <v>2493.7600000000002</v>
          </cell>
          <cell r="J76"/>
          <cell r="K76"/>
          <cell r="L76"/>
          <cell r="M76"/>
          <cell r="N76">
            <v>1</v>
          </cell>
          <cell r="O76">
            <v>623.44000000000005</v>
          </cell>
        </row>
        <row r="77">
          <cell r="A77" t="str">
            <v>7.4.42</v>
          </cell>
          <cell r="B77" t="str">
            <v xml:space="preserve"> DEPEARQ299 </v>
          </cell>
          <cell r="C77" t="str">
            <v>Próprio</v>
          </cell>
          <cell r="D77" t="str">
            <v>BANDEJA ESTENDIDA 2U - FORNECIMENTO E INSTALAÇÃO. REF: CPOS(69.20.200)</v>
          </cell>
          <cell r="E77" t="str">
            <v>UN</v>
          </cell>
          <cell r="F77">
            <v>4</v>
          </cell>
          <cell r="G77">
            <v>125.2</v>
          </cell>
          <cell r="H77">
            <v>156.77000000000001</v>
          </cell>
          <cell r="I77">
            <v>627.08000000000004</v>
          </cell>
          <cell r="J77"/>
          <cell r="K77"/>
          <cell r="L77"/>
          <cell r="M77"/>
          <cell r="N77">
            <v>2</v>
          </cell>
          <cell r="O77">
            <v>313.54000000000002</v>
          </cell>
        </row>
        <row r="78">
          <cell r="A78" t="str">
            <v>7.4.43</v>
          </cell>
          <cell r="B78" t="str">
            <v xml:space="preserve"> DEPEARQ332 </v>
          </cell>
          <cell r="C78" t="str">
            <v>Próprio</v>
          </cell>
          <cell r="D78" t="str">
            <v>PLACA DE FECHAMENTO - CEGA 1 U - FORNECIMENTO E INSTALAÇÃO. REF: SETOP (ED-48378)</v>
          </cell>
          <cell r="E78" t="str">
            <v>UN</v>
          </cell>
          <cell r="F78">
            <v>47</v>
          </cell>
          <cell r="G78">
            <v>18.8</v>
          </cell>
          <cell r="H78">
            <v>23.54</v>
          </cell>
          <cell r="I78">
            <v>1106.3800000000001</v>
          </cell>
          <cell r="J78"/>
          <cell r="K78"/>
          <cell r="L78"/>
          <cell r="M78"/>
          <cell r="N78">
            <v>13</v>
          </cell>
          <cell r="O78">
            <v>306.02</v>
          </cell>
        </row>
        <row r="79">
          <cell r="A79" t="str">
            <v>7.4.56</v>
          </cell>
          <cell r="B79" t="str">
            <v xml:space="preserve"> 059458 </v>
          </cell>
          <cell r="C79" t="str">
            <v>SBC</v>
          </cell>
          <cell r="D79" t="str">
            <v>REGUA 19"" COM 12 TOMADAS 2P+T</v>
          </cell>
          <cell r="E79" t="str">
            <v>UN</v>
          </cell>
          <cell r="F79">
            <v>7</v>
          </cell>
          <cell r="G79">
            <v>95.96</v>
          </cell>
          <cell r="H79">
            <v>120.16</v>
          </cell>
          <cell r="I79">
            <v>841.12</v>
          </cell>
          <cell r="J79"/>
          <cell r="K79"/>
          <cell r="L79"/>
          <cell r="M79"/>
          <cell r="N79">
            <v>2</v>
          </cell>
          <cell r="O79">
            <v>240.32</v>
          </cell>
        </row>
        <row r="80">
          <cell r="A80">
            <v>8</v>
          </cell>
          <cell r="B80"/>
          <cell r="C80"/>
          <cell r="D80" t="str">
            <v>INSTALAÇÕES DE COMBATE A INCÊNDIO E PÂNICO</v>
          </cell>
          <cell r="E80"/>
          <cell r="F80"/>
          <cell r="G80"/>
          <cell r="H80"/>
          <cell r="I80"/>
          <cell r="J80"/>
          <cell r="K80"/>
          <cell r="L80">
            <v>385.76</v>
          </cell>
          <cell r="M80"/>
          <cell r="N80"/>
          <cell r="O80"/>
        </row>
        <row r="81">
          <cell r="A81" t="str">
            <v>8.3</v>
          </cell>
          <cell r="B81" t="str">
            <v xml:space="preserve"> 97599 </v>
          </cell>
          <cell r="C81" t="str">
            <v>SINAPI</v>
          </cell>
          <cell r="D81" t="str">
            <v>LUMINÁRIA DE EMERGÊNCIA, COM 30 LÂMPADAS LED DE 2 W, SEM REATOR - FORNECIMENTO E INSTALAÇÃO. AF_02/2020</v>
          </cell>
          <cell r="E81" t="str">
            <v>UN</v>
          </cell>
          <cell r="F81">
            <v>74</v>
          </cell>
          <cell r="G81">
            <v>19.260000000000002</v>
          </cell>
          <cell r="H81">
            <v>24.11</v>
          </cell>
          <cell r="I81">
            <v>1784.14</v>
          </cell>
          <cell r="J81"/>
          <cell r="K81">
            <v>16</v>
          </cell>
          <cell r="L81">
            <v>385.76</v>
          </cell>
          <cell r="M81"/>
          <cell r="N81"/>
          <cell r="O81"/>
        </row>
        <row r="82">
          <cell r="A82">
            <v>11</v>
          </cell>
          <cell r="B82"/>
          <cell r="C82"/>
          <cell r="D82" t="str">
            <v>CLIMATIZAÇÃO</v>
          </cell>
          <cell r="E82"/>
          <cell r="F82"/>
          <cell r="G82"/>
          <cell r="H82"/>
          <cell r="I82"/>
          <cell r="J82"/>
          <cell r="K82"/>
          <cell r="L82">
            <v>6378.6980000000003</v>
          </cell>
          <cell r="M82"/>
          <cell r="N82"/>
          <cell r="O82"/>
        </row>
        <row r="83">
          <cell r="A83" t="str">
            <v>11.2</v>
          </cell>
          <cell r="B83"/>
          <cell r="C83"/>
          <cell r="D83" t="str">
            <v>CLIMATIZAÇÃO DATACENTER</v>
          </cell>
          <cell r="E83"/>
          <cell r="F83"/>
          <cell r="G83"/>
          <cell r="H83"/>
          <cell r="I83"/>
          <cell r="J83"/>
          <cell r="K83"/>
          <cell r="L83">
            <v>6378.6980000000003</v>
          </cell>
          <cell r="M83"/>
          <cell r="N83"/>
          <cell r="O83"/>
        </row>
        <row r="84">
          <cell r="A84" t="str">
            <v>11.2.5</v>
          </cell>
          <cell r="B84" t="str">
            <v xml:space="preserve"> DEPEARQ077 </v>
          </cell>
          <cell r="C84" t="str">
            <v>Próprio</v>
          </cell>
          <cell r="D84" t="str">
            <v>MANTA EM LÃ DE VIDRO ESP=38MM - FORNECIMENTO E INSTALAÇÃO</v>
          </cell>
          <cell r="E84" t="str">
            <v>m²</v>
          </cell>
          <cell r="F84">
            <v>18.52</v>
          </cell>
          <cell r="G84">
            <v>35.04</v>
          </cell>
          <cell r="H84">
            <v>43.87</v>
          </cell>
          <cell r="I84">
            <v>812.47</v>
          </cell>
          <cell r="J84"/>
          <cell r="K84">
            <v>145.4</v>
          </cell>
          <cell r="L84">
            <v>6378.6980000000003</v>
          </cell>
          <cell r="M84"/>
          <cell r="N84"/>
          <cell r="O84"/>
        </row>
        <row r="85">
          <cell r="A85">
            <v>13</v>
          </cell>
          <cell r="B85"/>
          <cell r="C85"/>
          <cell r="D85" t="str">
            <v>REVESTIMENTO DE PAREDE</v>
          </cell>
          <cell r="E85"/>
          <cell r="F85"/>
          <cell r="G85"/>
          <cell r="H85"/>
          <cell r="I85"/>
          <cell r="J85"/>
          <cell r="K85"/>
          <cell r="L85">
            <v>36942.931200000006</v>
          </cell>
          <cell r="M85"/>
          <cell r="N85"/>
          <cell r="O85"/>
        </row>
        <row r="86">
          <cell r="A86" t="str">
            <v>13.2</v>
          </cell>
          <cell r="B86" t="str">
            <v xml:space="preserve"> 87905 </v>
          </cell>
          <cell r="C86" t="str">
            <v>SINAPI</v>
          </cell>
          <cell r="D86" t="str">
            <v>CHAPISCO APLICADO EM ALVENARIA (COM PRESENÇA DE VÃOS) E ESTRUTURAS DE CONCRETO DE FACHADA, COM COLHER DE PEDREIRO.  ARGAMASSA TRAÇO 1:3 COM PREPARO EM BETONEIRA 400L. AF_10/2022</v>
          </cell>
          <cell r="E86" t="str">
            <v>m²</v>
          </cell>
          <cell r="F86">
            <v>2388.0300000000002</v>
          </cell>
          <cell r="G86">
            <v>6.33</v>
          </cell>
          <cell r="H86">
            <v>7.92</v>
          </cell>
          <cell r="I86">
            <v>18913.189999999999</v>
          </cell>
          <cell r="J86"/>
          <cell r="K86">
            <v>578.68000000000006</v>
          </cell>
          <cell r="L86">
            <v>4583.1456000000007</v>
          </cell>
          <cell r="M86"/>
          <cell r="N86"/>
          <cell r="O86"/>
        </row>
        <row r="87">
          <cell r="A87" t="str">
            <v>13.3</v>
          </cell>
          <cell r="B87" t="str">
            <v xml:space="preserve"> 87775 </v>
          </cell>
          <cell r="C87" t="str">
            <v>SINAPI</v>
          </cell>
          <cell r="D87" t="str">
            <v>EMBOÇO OU MASSA ÚNICA EM ARGAMASSA TRAÇO 1:2:8, PREPARO MECÂNICO COM BETONEIRA 400 L, APLICADA MANUALMENTE EM PANOS DE FACHADA COM PRESENÇA DE VÃOS, ESPESSURA DE 25 MM. AF_08/2022</v>
          </cell>
          <cell r="E87" t="str">
            <v>m²</v>
          </cell>
          <cell r="F87">
            <v>2388.0300000000002</v>
          </cell>
          <cell r="G87">
            <v>44.66</v>
          </cell>
          <cell r="H87">
            <v>55.92</v>
          </cell>
          <cell r="I87">
            <v>133538.63</v>
          </cell>
          <cell r="J87"/>
          <cell r="K87">
            <v>578.68000000000006</v>
          </cell>
          <cell r="L87">
            <v>32359.785600000003</v>
          </cell>
          <cell r="M87"/>
          <cell r="N87"/>
          <cell r="O87"/>
        </row>
        <row r="88">
          <cell r="A88">
            <v>14</v>
          </cell>
          <cell r="B88"/>
          <cell r="C88"/>
          <cell r="D88" t="str">
            <v>REVESTIMENTO DE PISO</v>
          </cell>
          <cell r="E88"/>
          <cell r="F88"/>
          <cell r="G88"/>
          <cell r="H88"/>
          <cell r="I88"/>
          <cell r="J88"/>
          <cell r="K88"/>
          <cell r="L88">
            <v>93925.574699999997</v>
          </cell>
          <cell r="M88"/>
          <cell r="N88"/>
          <cell r="O88"/>
        </row>
        <row r="89">
          <cell r="A89" t="str">
            <v>14.4</v>
          </cell>
          <cell r="B89">
            <v>87263</v>
          </cell>
          <cell r="C89" t="str">
            <v>SINAPI</v>
          </cell>
          <cell r="D89" t="str">
            <v>REVESTIMENTO CERÂMICO PARA PISO COM PLACAS TIPO PORCELANATO DE DIMENSÕES 60X60 CM APLICADA EM AMBIENTES DE ÁREA MAIOR QUE 10 M². AF_02/2023_PE</v>
          </cell>
          <cell r="E89" t="str">
            <v>M2</v>
          </cell>
          <cell r="F89">
            <v>982.76</v>
          </cell>
          <cell r="G89">
            <v>148.5</v>
          </cell>
          <cell r="H89">
            <v>185.95</v>
          </cell>
          <cell r="I89">
            <v>182744.22</v>
          </cell>
          <cell r="J89"/>
          <cell r="K89">
            <v>489.31</v>
          </cell>
          <cell r="L89">
            <v>90987.194499999998</v>
          </cell>
          <cell r="M89"/>
          <cell r="N89"/>
          <cell r="O89"/>
        </row>
        <row r="90">
          <cell r="A90" t="str">
            <v>14.6</v>
          </cell>
          <cell r="B90" t="str">
            <v xml:space="preserve"> 88650 </v>
          </cell>
          <cell r="C90" t="str">
            <v>SINAPI</v>
          </cell>
          <cell r="D90" t="str">
            <v>RODAPÉ CERÂMICO DE 7CM DE ALTURA COM PLACAS TIPO ESMALTADA EXTRA DE DIMENSÕES 60X60CM. AF_02/2023</v>
          </cell>
          <cell r="E90" t="str">
            <v>M</v>
          </cell>
          <cell r="F90">
            <v>206.6</v>
          </cell>
          <cell r="G90">
            <v>15.01</v>
          </cell>
          <cell r="H90">
            <v>18.79</v>
          </cell>
          <cell r="I90">
            <v>3882.01</v>
          </cell>
          <cell r="J90"/>
          <cell r="K90">
            <v>156.38</v>
          </cell>
          <cell r="L90">
            <v>2938.3801999999996</v>
          </cell>
          <cell r="M90"/>
          <cell r="N90"/>
          <cell r="O90"/>
        </row>
        <row r="91">
          <cell r="A91">
            <v>17</v>
          </cell>
          <cell r="B91"/>
          <cell r="C91"/>
          <cell r="D91" t="str">
            <v>ESQUADRIAS</v>
          </cell>
          <cell r="E91"/>
          <cell r="F91"/>
          <cell r="G91"/>
          <cell r="H91"/>
          <cell r="I91"/>
          <cell r="J91"/>
          <cell r="K91"/>
          <cell r="L91">
            <v>1973.8480500000001</v>
          </cell>
          <cell r="M91"/>
          <cell r="N91"/>
          <cell r="O91"/>
        </row>
        <row r="92">
          <cell r="A92" t="str">
            <v>17.1</v>
          </cell>
          <cell r="B92"/>
          <cell r="C92"/>
          <cell r="D92" t="str">
            <v>PORTAS</v>
          </cell>
          <cell r="E92"/>
          <cell r="F92"/>
          <cell r="G92"/>
          <cell r="H92"/>
          <cell r="I92"/>
          <cell r="J92"/>
          <cell r="K92"/>
          <cell r="L92">
            <v>1973.8480500000001</v>
          </cell>
          <cell r="M92"/>
          <cell r="N92"/>
          <cell r="O92"/>
        </row>
        <row r="93">
          <cell r="A93" t="str">
            <v>17.1.21</v>
          </cell>
          <cell r="B93">
            <v>91341</v>
          </cell>
          <cell r="C93" t="str">
            <v>SINAPI</v>
          </cell>
          <cell r="D93" t="str">
            <v>(P24 E P25) PORTA EM ALUMÍNIO DE ABRIR TIPO VENEZIANA COM GUARNIÇÃO, FIXAÇÃO COM PARAFUSOS - FORNECIMENTO E INSTALAÇÃO. AF_12/2019</v>
          </cell>
          <cell r="E93" t="str">
            <v>M2</v>
          </cell>
          <cell r="F93">
            <v>5.28</v>
          </cell>
          <cell r="G93">
            <v>1278.43</v>
          </cell>
          <cell r="H93">
            <v>1600.85</v>
          </cell>
          <cell r="I93">
            <v>8452.48</v>
          </cell>
          <cell r="J93"/>
          <cell r="K93">
            <v>1.2330000000000001</v>
          </cell>
          <cell r="L93">
            <v>1973.8480500000001</v>
          </cell>
          <cell r="M93"/>
          <cell r="N93"/>
          <cell r="O93"/>
        </row>
        <row r="94">
          <cell r="A94">
            <v>18</v>
          </cell>
          <cell r="B94"/>
          <cell r="C94"/>
          <cell r="D94" t="str">
            <v>LOUÇAS, METAIS E ACESSÓRIOS</v>
          </cell>
          <cell r="E94"/>
          <cell r="F94"/>
          <cell r="G94"/>
          <cell r="H94"/>
          <cell r="I94"/>
          <cell r="J94"/>
          <cell r="K94"/>
          <cell r="L94">
            <v>5648.16</v>
          </cell>
          <cell r="M94"/>
          <cell r="N94"/>
          <cell r="O94"/>
        </row>
        <row r="95">
          <cell r="A95" t="str">
            <v>18.20</v>
          </cell>
          <cell r="B95" t="str">
            <v xml:space="preserve"> DEPEARQ329 </v>
          </cell>
          <cell r="C95" t="str">
            <v>PRÓPRIO</v>
          </cell>
          <cell r="D95" t="str">
            <v>ESPELHO PARA BANHEIRO COM ESTRUTURA METÁLICA - FORNECIMENTO E INSTALAÇÃO. REF: IOPES (080201)</v>
          </cell>
          <cell r="E95" t="str">
            <v>UNID</v>
          </cell>
          <cell r="F95">
            <v>5</v>
          </cell>
          <cell r="G95">
            <v>751.77</v>
          </cell>
          <cell r="H95">
            <v>941.36</v>
          </cell>
          <cell r="I95">
            <v>4706.8</v>
          </cell>
          <cell r="J95"/>
          <cell r="K95">
            <v>6</v>
          </cell>
          <cell r="L95">
            <v>5648.16</v>
          </cell>
          <cell r="M95"/>
          <cell r="N95"/>
          <cell r="O95"/>
        </row>
        <row r="96">
          <cell r="A96">
            <v>19</v>
          </cell>
          <cell r="B96"/>
          <cell r="C96"/>
          <cell r="D96" t="str">
            <v>ACESSIBILIDADE E COMUNICAÇÃO VISUAL</v>
          </cell>
          <cell r="E96"/>
          <cell r="F96"/>
          <cell r="G96"/>
          <cell r="H96"/>
          <cell r="I96"/>
          <cell r="J96"/>
          <cell r="K96"/>
          <cell r="L96">
            <v>563.44500000000005</v>
          </cell>
          <cell r="M96"/>
          <cell r="N96"/>
          <cell r="O96"/>
        </row>
        <row r="97">
          <cell r="A97" t="str">
            <v>19.1</v>
          </cell>
          <cell r="B97"/>
          <cell r="C97"/>
          <cell r="D97" t="str">
            <v>ACESSIBILIDADE</v>
          </cell>
          <cell r="E97"/>
          <cell r="F97"/>
          <cell r="G97"/>
          <cell r="H97"/>
          <cell r="I97"/>
          <cell r="J97"/>
          <cell r="K97"/>
          <cell r="L97">
            <v>563.44500000000005</v>
          </cell>
          <cell r="M97"/>
          <cell r="N97"/>
          <cell r="O97"/>
        </row>
        <row r="98">
          <cell r="A98" t="str">
            <v>19.1.14</v>
          </cell>
          <cell r="B98" t="str">
            <v xml:space="preserve"> DEPEARQ280 </v>
          </cell>
          <cell r="C98" t="str">
            <v>PRÓPRIO</v>
          </cell>
          <cell r="D98" t="str">
            <v>PISO TÁTIL ALERTA, PVC PRETO. REF: SBC 202105</v>
          </cell>
          <cell r="E98" t="str">
            <v>M</v>
          </cell>
          <cell r="F98">
            <v>20</v>
          </cell>
          <cell r="G98">
            <v>94.73</v>
          </cell>
          <cell r="H98">
            <v>118.62</v>
          </cell>
          <cell r="I98">
            <v>2372.4</v>
          </cell>
          <cell r="J98"/>
          <cell r="K98">
            <v>4.75</v>
          </cell>
          <cell r="L98">
            <v>563.44500000000005</v>
          </cell>
          <cell r="M98"/>
          <cell r="N98"/>
          <cell r="O98"/>
        </row>
        <row r="99">
          <cell r="A99">
            <v>21</v>
          </cell>
          <cell r="B99"/>
          <cell r="C99"/>
          <cell r="D99" t="str">
            <v>SERVIÇOS GERAIS</v>
          </cell>
          <cell r="E99"/>
          <cell r="F99"/>
          <cell r="G99"/>
          <cell r="H99"/>
          <cell r="I99"/>
          <cell r="J99"/>
          <cell r="K99"/>
          <cell r="L99">
            <v>4001.3462999999997</v>
          </cell>
          <cell r="M99"/>
          <cell r="N99"/>
          <cell r="O99"/>
        </row>
        <row r="100">
          <cell r="A100" t="str">
            <v>21.3</v>
          </cell>
          <cell r="B100" t="str">
            <v xml:space="preserve"> 94990 </v>
          </cell>
          <cell r="C100" t="str">
            <v>SINAPI</v>
          </cell>
          <cell r="D100" t="str">
            <v>EXECUÇÃO DE PASSEIO (CALÇADA) OU PISO DE CONCRETO COM CONCRETO MOLDADO IN LOCO, FEITO EM OBRA, ACABAMENTO CONVENCIONAL, NÃO ARMADO. AF_08/2022 (BASE PARA OS MASTROS)</v>
          </cell>
          <cell r="E100" t="str">
            <v>m³</v>
          </cell>
          <cell r="F100">
            <v>0.18</v>
          </cell>
          <cell r="G100">
            <v>861.31</v>
          </cell>
          <cell r="H100">
            <v>1078.53</v>
          </cell>
          <cell r="I100">
            <v>194.13</v>
          </cell>
          <cell r="J100"/>
          <cell r="K100">
            <v>3.71</v>
          </cell>
          <cell r="L100">
            <v>4001.3462999999997</v>
          </cell>
          <cell r="M100"/>
          <cell r="N100"/>
          <cell r="O100"/>
        </row>
        <row r="101">
          <cell r="A101"/>
          <cell r="B101"/>
          <cell r="C101"/>
          <cell r="D101"/>
          <cell r="E101"/>
          <cell r="F101"/>
          <cell r="G101"/>
          <cell r="H101"/>
          <cell r="I101"/>
          <cell r="J101"/>
          <cell r="K101"/>
          <cell r="L101"/>
          <cell r="M101"/>
          <cell r="N101"/>
          <cell r="O101"/>
        </row>
        <row r="102">
          <cell r="A102" t="str">
            <v>SERVIÇOSNOVOS(NÃOEMBUTIDOSNAPLANILHALICITADA)</v>
          </cell>
          <cell r="B102"/>
          <cell r="C102"/>
          <cell r="D102"/>
          <cell r="E102"/>
          <cell r="F102"/>
          <cell r="G102"/>
          <cell r="H102"/>
          <cell r="I102"/>
          <cell r="J102"/>
          <cell r="K102" t="str">
            <v>ADITIVO ACRÉSCIMO</v>
          </cell>
          <cell r="L102"/>
          <cell r="M102"/>
          <cell r="N102" t="str">
            <v>ADITIVO SUPRESSÃO</v>
          </cell>
          <cell r="O102"/>
        </row>
        <row r="103">
          <cell r="A103" t="str">
            <v>ITEM</v>
          </cell>
          <cell r="B103" t="str">
            <v>CÓDIGO</v>
          </cell>
          <cell r="C103" t="str">
            <v>BANCO</v>
          </cell>
          <cell r="D103" t="str">
            <v>DESCRIÇÃO</v>
          </cell>
          <cell r="E103" t="str">
            <v>UNID</v>
          </cell>
          <cell r="F103" t="str">
            <v>R$ UNIT.</v>
          </cell>
          <cell r="G103" t="str">
            <v>R$ VALOR UNIT. C/ DESÁGIO</v>
          </cell>
          <cell r="H103" t="str">
            <v>R$ UNIT. C/ BDI (25,22%)</v>
          </cell>
          <cell r="I103" t="str">
            <v>R$ TOTAL</v>
          </cell>
          <cell r="J103"/>
          <cell r="K103" t="str">
            <v>QTD.</v>
          </cell>
          <cell r="L103" t="str">
            <v>R$ TOTAL</v>
          </cell>
          <cell r="M103"/>
          <cell r="N103" t="str">
            <v>QTD.</v>
          </cell>
          <cell r="O103" t="str">
            <v>R$ TOTAL</v>
          </cell>
        </row>
        <row r="104">
          <cell r="A104"/>
          <cell r="B104"/>
          <cell r="C104"/>
          <cell r="D104" t="str">
            <v>SERVIÇOS ACRESCIDOS</v>
          </cell>
          <cell r="E104"/>
          <cell r="F104"/>
          <cell r="G104"/>
          <cell r="H104"/>
          <cell r="I104">
            <v>0</v>
          </cell>
          <cell r="J104"/>
          <cell r="K104"/>
          <cell r="L104">
            <v>364029.14999999997</v>
          </cell>
          <cell r="M104"/>
          <cell r="N104"/>
          <cell r="O104"/>
        </row>
        <row r="105">
          <cell r="A105">
            <v>2</v>
          </cell>
          <cell r="B105"/>
          <cell r="C105"/>
          <cell r="D105" t="str">
            <v>DEMOLIÇÕES, REMOÇÕES E RETIRADAS</v>
          </cell>
          <cell r="E105"/>
          <cell r="F105"/>
          <cell r="G105"/>
          <cell r="H105"/>
          <cell r="I105"/>
          <cell r="J105"/>
          <cell r="K105"/>
          <cell r="L105">
            <v>2037.92</v>
          </cell>
          <cell r="M105"/>
          <cell r="N105"/>
          <cell r="O105"/>
        </row>
        <row r="106">
          <cell r="A106" t="str">
            <v>2.41</v>
          </cell>
          <cell r="B106">
            <v>98528</v>
          </cell>
          <cell r="C106" t="str">
            <v>SINAPI</v>
          </cell>
          <cell r="D106" t="str">
            <v>REMOÇÃO DE RAÍZES REMANESCENTES DE TRONCO DE ÁRVORE COM DIÂMETRO MAIOR OU IGUAL A 0,60 M. AF_03/2024</v>
          </cell>
          <cell r="E106" t="str">
            <v>UNID</v>
          </cell>
          <cell r="F106">
            <v>254.3</v>
          </cell>
          <cell r="G106">
            <v>203.44</v>
          </cell>
          <cell r="H106">
            <v>254.74</v>
          </cell>
          <cell r="I106">
            <v>0</v>
          </cell>
          <cell r="J106"/>
          <cell r="K106">
            <v>8</v>
          </cell>
          <cell r="L106">
            <v>2037.92</v>
          </cell>
          <cell r="M106"/>
          <cell r="N106"/>
          <cell r="O106"/>
        </row>
        <row r="107">
          <cell r="A107">
            <v>3</v>
          </cell>
          <cell r="B107"/>
          <cell r="C107"/>
          <cell r="D107" t="str">
            <v>INFRAESTRUTURA</v>
          </cell>
          <cell r="E107"/>
          <cell r="F107"/>
          <cell r="G107"/>
          <cell r="H107"/>
          <cell r="I107"/>
          <cell r="J107"/>
          <cell r="K107"/>
          <cell r="L107">
            <v>61090.090000000004</v>
          </cell>
          <cell r="M107"/>
          <cell r="N107"/>
          <cell r="O107"/>
        </row>
        <row r="108">
          <cell r="A108" t="str">
            <v>3.12</v>
          </cell>
          <cell r="B108">
            <v>96543</v>
          </cell>
          <cell r="C108" t="str">
            <v>SINAPI</v>
          </cell>
          <cell r="D108" t="str">
            <v>ARMAÇÃO DE BLOCO UTILIZANDO AÇO CA-60 DE 5 MM - MONTAGEM. AF_01/2024</v>
          </cell>
          <cell r="E108" t="str">
            <v>KG</v>
          </cell>
          <cell r="F108">
            <v>20.81</v>
          </cell>
          <cell r="G108">
            <v>16.64</v>
          </cell>
          <cell r="H108">
            <v>20.83</v>
          </cell>
          <cell r="I108">
            <v>0</v>
          </cell>
          <cell r="J108"/>
          <cell r="K108">
            <v>229.48000000000002</v>
          </cell>
          <cell r="L108">
            <v>4780.0600000000004</v>
          </cell>
          <cell r="M108"/>
          <cell r="N108"/>
          <cell r="O108"/>
        </row>
        <row r="109">
          <cell r="A109" t="str">
            <v>3.13</v>
          </cell>
          <cell r="B109">
            <v>96544</v>
          </cell>
          <cell r="C109" t="str">
            <v>SINAPI</v>
          </cell>
          <cell r="D109" t="str">
            <v>ARMAÇÃO DE BLOCO UTILIZANDO AÇO CA-50 DE 6,3 MM - MONTAGEM. AF_01/2024</v>
          </cell>
          <cell r="E109" t="str">
            <v>KG</v>
          </cell>
          <cell r="F109">
            <v>19.350000000000001</v>
          </cell>
          <cell r="G109">
            <v>15.48</v>
          </cell>
          <cell r="H109">
            <v>19.38</v>
          </cell>
          <cell r="I109">
            <v>0</v>
          </cell>
          <cell r="J109"/>
          <cell r="K109">
            <v>0.6</v>
          </cell>
          <cell r="L109">
            <v>11.62</v>
          </cell>
          <cell r="M109"/>
          <cell r="N109"/>
          <cell r="O109"/>
        </row>
        <row r="110">
          <cell r="A110" t="str">
            <v>3.14</v>
          </cell>
          <cell r="B110">
            <v>96545</v>
          </cell>
          <cell r="C110" t="str">
            <v>SINAPI</v>
          </cell>
          <cell r="D110" t="str">
            <v>ARMAÇÃO DE BLOCO UTILIZANDO AÇO CA-50 DE 8 MM - MONTAGEM. AF_01/2024</v>
          </cell>
          <cell r="E110" t="str">
            <v>KG</v>
          </cell>
          <cell r="F110">
            <v>17.87</v>
          </cell>
          <cell r="G110">
            <v>14.29</v>
          </cell>
          <cell r="H110">
            <v>17.89</v>
          </cell>
          <cell r="I110">
            <v>0</v>
          </cell>
          <cell r="J110"/>
          <cell r="K110">
            <v>435.08</v>
          </cell>
          <cell r="L110">
            <v>7783.58</v>
          </cell>
          <cell r="M110"/>
          <cell r="N110"/>
          <cell r="O110"/>
        </row>
        <row r="111">
          <cell r="A111" t="str">
            <v>3.15</v>
          </cell>
          <cell r="B111">
            <v>96546</v>
          </cell>
          <cell r="C111" t="str">
            <v>SINAPI</v>
          </cell>
          <cell r="D111" t="str">
            <v>ARMAÇÃO DE BLOCO UTILIZANDO AÇO CA-50 DE 10 MM - MONTAGEM. AF_01/2024</v>
          </cell>
          <cell r="E111" t="str">
            <v>KG</v>
          </cell>
          <cell r="F111">
            <v>15.87</v>
          </cell>
          <cell r="G111">
            <v>12.69</v>
          </cell>
          <cell r="H111">
            <v>15.89</v>
          </cell>
          <cell r="I111">
            <v>0</v>
          </cell>
          <cell r="J111"/>
          <cell r="K111">
            <v>827.55</v>
          </cell>
          <cell r="L111">
            <v>13149.76</v>
          </cell>
          <cell r="M111"/>
          <cell r="N111"/>
          <cell r="O111"/>
        </row>
        <row r="112">
          <cell r="A112" t="str">
            <v>3.16</v>
          </cell>
          <cell r="B112">
            <v>104920</v>
          </cell>
          <cell r="C112" t="str">
            <v>SINAPI</v>
          </cell>
          <cell r="D112" t="str">
            <v>ARMAÇÃO DE BLOCO, SAPATA ISOLADA, VIGA BALDRAME E SAPATA CORRIDA UTILIZANDO AÇO CA-50 DE 12,5 MM - MONTAGEM. AF_01/2024</v>
          </cell>
          <cell r="E112" t="str">
            <v>KG</v>
          </cell>
          <cell r="F112">
            <v>12.56</v>
          </cell>
          <cell r="G112">
            <v>10.039999999999999</v>
          </cell>
          <cell r="H112">
            <v>12.57</v>
          </cell>
          <cell r="I112">
            <v>0</v>
          </cell>
          <cell r="J112"/>
          <cell r="K112">
            <v>961.82999999999993</v>
          </cell>
          <cell r="L112">
            <v>12090.2</v>
          </cell>
          <cell r="M112"/>
          <cell r="N112"/>
          <cell r="O112"/>
        </row>
        <row r="113">
          <cell r="A113" t="str">
            <v>3.17</v>
          </cell>
          <cell r="B113">
            <v>104921</v>
          </cell>
          <cell r="C113" t="str">
            <v>SINAPI</v>
          </cell>
          <cell r="D113" t="str">
            <v>ARMAÇÃO DE BLOCO, SAPATA ISOLADA, VIGA BALDRAME E SAPATA CORRIDA UTILIZANDO AÇO CA-50 DE 16 MM - MONTAGEM. AF_01/2024</v>
          </cell>
          <cell r="E113" t="str">
            <v>KG</v>
          </cell>
          <cell r="F113">
            <v>11.99</v>
          </cell>
          <cell r="G113">
            <v>9.59</v>
          </cell>
          <cell r="H113">
            <v>12</v>
          </cell>
          <cell r="I113">
            <v>0</v>
          </cell>
          <cell r="J113"/>
          <cell r="K113">
            <v>390.5</v>
          </cell>
          <cell r="L113">
            <v>4686</v>
          </cell>
          <cell r="M113"/>
          <cell r="N113"/>
          <cell r="O113"/>
        </row>
        <row r="114">
          <cell r="A114" t="str">
            <v>3.18</v>
          </cell>
          <cell r="B114">
            <v>103670</v>
          </cell>
          <cell r="C114" t="str">
            <v>SINAPI</v>
          </cell>
          <cell r="D114" t="str">
            <v xml:space="preserve">LANÇAMENTO COM USO DE BALDES, ADENSAMENTO E ACABAMENTO DE CONCRETO EM ESTRUTURAS. AF_02/2022 </v>
          </cell>
          <cell r="E114" t="str">
            <v>M3</v>
          </cell>
          <cell r="F114">
            <v>272.51</v>
          </cell>
          <cell r="G114">
            <v>218</v>
          </cell>
          <cell r="H114">
            <v>272.97000000000003</v>
          </cell>
          <cell r="I114">
            <v>0</v>
          </cell>
          <cell r="J114"/>
          <cell r="K114">
            <v>35.21</v>
          </cell>
          <cell r="L114">
            <v>9611.27</v>
          </cell>
          <cell r="M114"/>
          <cell r="N114"/>
          <cell r="O114"/>
        </row>
        <row r="115">
          <cell r="A115" t="str">
            <v>3.19</v>
          </cell>
          <cell r="B115" t="str">
            <v>DEPEARQ</v>
          </cell>
          <cell r="C115" t="str">
            <v>PROPRIA</v>
          </cell>
          <cell r="D115" t="str">
            <v>CONCRETO USINADO BOMBEADO FCK=30MPA.</v>
          </cell>
          <cell r="E115" t="str">
            <v>m3</v>
          </cell>
          <cell r="F115">
            <v>919.17</v>
          </cell>
          <cell r="G115">
            <v>735.33</v>
          </cell>
          <cell r="H115">
            <v>920.78</v>
          </cell>
          <cell r="I115">
            <v>0</v>
          </cell>
          <cell r="J115"/>
          <cell r="K115">
            <v>9.75</v>
          </cell>
          <cell r="L115">
            <v>8977.6</v>
          </cell>
          <cell r="M115"/>
          <cell r="N115"/>
          <cell r="O115"/>
        </row>
        <row r="116">
          <cell r="A116">
            <v>4</v>
          </cell>
          <cell r="B116"/>
          <cell r="C116"/>
          <cell r="D116" t="str">
            <v>SUPERESTRUTURA</v>
          </cell>
          <cell r="E116"/>
          <cell r="F116"/>
          <cell r="G116"/>
          <cell r="H116"/>
          <cell r="I116"/>
          <cell r="J116"/>
          <cell r="K116"/>
          <cell r="L116">
            <v>279741.15000000002</v>
          </cell>
          <cell r="M116"/>
          <cell r="N116"/>
          <cell r="O116"/>
        </row>
        <row r="117">
          <cell r="A117" t="str">
            <v>4.15</v>
          </cell>
          <cell r="B117">
            <v>92760</v>
          </cell>
          <cell r="C117" t="str">
            <v>SINAPI</v>
          </cell>
          <cell r="D117" t="str">
            <v>ARMAÇÃO DE PILAR OU VIGA DE ESTRUTURA CONVENCIONAL DE CONCRETO ARMADO UTILIZANDO AÇO CA-50 DE 6,3 MM - MONTAGEM. AF_06/2022</v>
          </cell>
          <cell r="E117" t="str">
            <v>KG</v>
          </cell>
          <cell r="F117">
            <v>15.22</v>
          </cell>
          <cell r="G117">
            <v>12.17</v>
          </cell>
          <cell r="H117">
            <v>15.23</v>
          </cell>
          <cell r="I117">
            <v>0</v>
          </cell>
          <cell r="J117"/>
          <cell r="K117">
            <v>5.5</v>
          </cell>
          <cell r="L117">
            <v>83.76</v>
          </cell>
          <cell r="M117"/>
          <cell r="N117"/>
          <cell r="O117"/>
        </row>
        <row r="118">
          <cell r="A118" t="str">
            <v>4.16</v>
          </cell>
          <cell r="B118">
            <v>92761</v>
          </cell>
          <cell r="C118" t="str">
            <v>SINAPI</v>
          </cell>
          <cell r="D118" t="str">
            <v>ARMAÇÃO DE PILAR OU VIGA DE ESTRUTURA CONVENCIONAL DE CONCRETO ARMADO UTILIZANDO AÇO CA-50 DE 8,0 MM - MONTAGEM. AF_06/2022</v>
          </cell>
          <cell r="E118" t="str">
            <v>KG</v>
          </cell>
          <cell r="F118">
            <v>14.61</v>
          </cell>
          <cell r="G118">
            <v>11.68</v>
          </cell>
          <cell r="H118">
            <v>14.62</v>
          </cell>
          <cell r="I118">
            <v>0</v>
          </cell>
          <cell r="J118"/>
          <cell r="K118">
            <v>715.08</v>
          </cell>
          <cell r="L118">
            <v>10454.459999999999</v>
          </cell>
          <cell r="M118"/>
          <cell r="N118"/>
          <cell r="O118"/>
        </row>
        <row r="119">
          <cell r="A119" t="str">
            <v>4.17</v>
          </cell>
          <cell r="B119">
            <v>92762</v>
          </cell>
          <cell r="C119" t="str">
            <v>SINAPI</v>
          </cell>
          <cell r="D119" t="str">
            <v>ARMAÇÃO DE PILAR OU VIGA DE ESTRUTURA CONVENCIONAL DE CONCRETO ARMADO UTILIZANDO AÇO CA-50 DE 10,0 MM - MONTAGEM. AF_06/2022</v>
          </cell>
          <cell r="E119" t="str">
            <v>KG</v>
          </cell>
          <cell r="F119">
            <v>13.22</v>
          </cell>
          <cell r="G119">
            <v>10.57</v>
          </cell>
          <cell r="H119">
            <v>13.23</v>
          </cell>
          <cell r="I119">
            <v>0</v>
          </cell>
          <cell r="J119"/>
          <cell r="K119">
            <v>357.34000000000003</v>
          </cell>
          <cell r="L119">
            <v>4727.6000000000004</v>
          </cell>
          <cell r="M119"/>
          <cell r="N119"/>
          <cell r="O119"/>
        </row>
        <row r="120">
          <cell r="A120" t="str">
            <v>4.18</v>
          </cell>
          <cell r="B120">
            <v>104107</v>
          </cell>
          <cell r="C120" t="str">
            <v>SINAPI</v>
          </cell>
          <cell r="D120" t="str">
            <v>ARMAÇÃO DE PILAR OU VIGA DE ESTRUTURA DE CONCRETO ARMADO EMBUTIDA EM ALVENARIA DE VEDAÇÃO UTILIZANDO AÇO CA-50 DE 12,5 MM - MONTAGEM. AF_06/2022</v>
          </cell>
          <cell r="E120" t="str">
            <v>KG</v>
          </cell>
          <cell r="F120">
            <v>12.54</v>
          </cell>
          <cell r="G120">
            <v>10.029999999999999</v>
          </cell>
          <cell r="H120">
            <v>12.55</v>
          </cell>
          <cell r="I120">
            <v>0</v>
          </cell>
          <cell r="J120"/>
          <cell r="K120">
            <v>1287.58</v>
          </cell>
          <cell r="L120">
            <v>16159.12</v>
          </cell>
          <cell r="M120"/>
          <cell r="N120"/>
          <cell r="O120"/>
        </row>
        <row r="121">
          <cell r="A121" t="str">
            <v>4.19</v>
          </cell>
          <cell r="B121">
            <v>92768</v>
          </cell>
          <cell r="C121" t="str">
            <v>SINAPI</v>
          </cell>
          <cell r="D121" t="str">
            <v>ARMAÇÃO DE LAJE DE ESTRUTURA CONVENCIONAL DE CONCRETO ARMADO UTILIZANDO AÇO CA-60 DE 5,0 MM - MONTAGEM. AF_06/2022</v>
          </cell>
          <cell r="E121" t="str">
            <v>KG</v>
          </cell>
          <cell r="F121">
            <v>15.16</v>
          </cell>
          <cell r="G121">
            <v>12.12</v>
          </cell>
          <cell r="H121">
            <v>15.17</v>
          </cell>
          <cell r="I121">
            <v>0</v>
          </cell>
          <cell r="J121"/>
          <cell r="K121">
            <v>104.1</v>
          </cell>
          <cell r="L121">
            <v>1579.19</v>
          </cell>
          <cell r="M121"/>
          <cell r="N121"/>
          <cell r="O121"/>
        </row>
        <row r="122">
          <cell r="A122" t="str">
            <v>4.20</v>
          </cell>
          <cell r="B122">
            <v>92769</v>
          </cell>
          <cell r="C122" t="str">
            <v>SINAPI</v>
          </cell>
          <cell r="D122" t="str">
            <v>ARMAÇÃO DE LAJE DE ESTRUTURA CONVENCIONAL DE CONCRETO ARMADO UTILIZANDO AÇO CA-50 DE 6,3 MM - MONTAGEM. AF_06/2022</v>
          </cell>
          <cell r="E122" t="str">
            <v>KG</v>
          </cell>
          <cell r="F122">
            <v>14.76</v>
          </cell>
          <cell r="G122">
            <v>11.8</v>
          </cell>
          <cell r="H122">
            <v>14.77</v>
          </cell>
          <cell r="I122">
            <v>0</v>
          </cell>
          <cell r="J122"/>
          <cell r="K122">
            <v>0.7</v>
          </cell>
          <cell r="L122">
            <v>10.33</v>
          </cell>
          <cell r="M122"/>
          <cell r="N122"/>
          <cell r="O122"/>
        </row>
        <row r="123">
          <cell r="A123" t="str">
            <v>4.21</v>
          </cell>
          <cell r="B123">
            <v>92770</v>
          </cell>
          <cell r="C123" t="str">
            <v>SINAPI</v>
          </cell>
          <cell r="D123" t="str">
            <v>ARMAÇÃO DE LAJE DE ESTRUTURA CONVENCIONAL DE CONCRETO ARMADO UTILIZANDO AÇO CA-50 DE 8,0 MM - MONTAGEM. AF_06/2022</v>
          </cell>
          <cell r="E123" t="str">
            <v>KG</v>
          </cell>
          <cell r="F123">
            <v>14.17</v>
          </cell>
          <cell r="G123">
            <v>11.33</v>
          </cell>
          <cell r="H123">
            <v>14.18</v>
          </cell>
          <cell r="I123">
            <v>0</v>
          </cell>
          <cell r="J123"/>
          <cell r="K123">
            <v>563</v>
          </cell>
          <cell r="L123">
            <v>7983.34</v>
          </cell>
          <cell r="M123"/>
          <cell r="N123"/>
          <cell r="O123"/>
        </row>
        <row r="124">
          <cell r="A124" t="str">
            <v>4.22</v>
          </cell>
          <cell r="B124" t="str">
            <v>DEPEARQ392</v>
          </cell>
          <cell r="C124" t="str">
            <v>PROPRIA</v>
          </cell>
          <cell r="D124" t="str">
            <v>PLATIBANDA METÁLICA COM ENCHIMENTO EM EPS, INCLUSO TELA E RUFO</v>
          </cell>
          <cell r="E124" t="str">
            <v>M2</v>
          </cell>
          <cell r="F124">
            <v>345.59</v>
          </cell>
          <cell r="G124">
            <v>276.47000000000003</v>
          </cell>
          <cell r="H124">
            <v>346.19</v>
          </cell>
          <cell r="I124">
            <v>0</v>
          </cell>
          <cell r="J124"/>
          <cell r="K124">
            <v>305.95999999999998</v>
          </cell>
          <cell r="L124">
            <v>105920.29</v>
          </cell>
          <cell r="M124"/>
          <cell r="N124"/>
          <cell r="O124"/>
        </row>
        <row r="125">
          <cell r="A125" t="str">
            <v>4.23</v>
          </cell>
          <cell r="B125">
            <v>103670</v>
          </cell>
          <cell r="C125" t="str">
            <v>SINAPI</v>
          </cell>
          <cell r="D125" t="str">
            <v>LANÇAMENTO COM USO DE BALDES, ADENSAMENTO E ACABAMENTO DE CONCRETO EM ESTRUTURAS. AF_02/2022</v>
          </cell>
          <cell r="E125" t="str">
            <v>M3</v>
          </cell>
          <cell r="F125">
            <v>272.51</v>
          </cell>
          <cell r="G125">
            <v>218</v>
          </cell>
          <cell r="H125">
            <v>272.97000000000003</v>
          </cell>
          <cell r="I125">
            <v>0</v>
          </cell>
          <cell r="J125"/>
          <cell r="K125">
            <v>37.910000000000004</v>
          </cell>
          <cell r="L125">
            <v>10348.290000000001</v>
          </cell>
          <cell r="M125"/>
          <cell r="N125"/>
          <cell r="O125"/>
        </row>
        <row r="126">
          <cell r="A126" t="str">
            <v>4.24</v>
          </cell>
          <cell r="B126">
            <v>92413</v>
          </cell>
          <cell r="C126" t="str">
            <v>SINAPI</v>
          </cell>
          <cell r="D126" t="str">
            <v>MONTAGEM E DESMONTAGEM DE FÔRMA DE PILARES RETANGULARES E ESTRUTURAS SIMILARES, PÉ-DIREITO SIMPLES, EM MADEIRA SERRADA, 4 UTILIZAÇÕES. AF_09/2020</v>
          </cell>
          <cell r="E126" t="str">
            <v>M2</v>
          </cell>
          <cell r="F126">
            <v>87.35</v>
          </cell>
          <cell r="G126">
            <v>69.88</v>
          </cell>
          <cell r="H126">
            <v>87.5</v>
          </cell>
          <cell r="I126">
            <v>0</v>
          </cell>
          <cell r="J126"/>
          <cell r="K126">
            <v>378.12</v>
          </cell>
          <cell r="L126">
            <v>33085.5</v>
          </cell>
          <cell r="M126"/>
          <cell r="N126"/>
          <cell r="O126"/>
        </row>
        <row r="127">
          <cell r="A127" t="str">
            <v>4.25</v>
          </cell>
          <cell r="B127">
            <v>92448</v>
          </cell>
          <cell r="C127" t="str">
            <v>SINAPI</v>
          </cell>
          <cell r="D127" t="str">
            <v>MONTAGEM E DESMONTAGEM DE FÔRMA DE VIGA, ESCORAMENTO COM PONTALETE DE MADEIRA, PÉ-DIREITO SIMPLES, EM MADEIRA SERRADA, 4 UTILIZAÇÕES. AF_09/2020</v>
          </cell>
          <cell r="E127" t="str">
            <v>m2</v>
          </cell>
          <cell r="F127">
            <v>128.24</v>
          </cell>
          <cell r="G127">
            <v>102.59</v>
          </cell>
          <cell r="H127">
            <v>128.46</v>
          </cell>
          <cell r="I127">
            <v>0</v>
          </cell>
          <cell r="J127"/>
          <cell r="K127">
            <v>411.28999999999996</v>
          </cell>
          <cell r="L127">
            <v>52834.31</v>
          </cell>
          <cell r="M127"/>
          <cell r="N127"/>
          <cell r="O127"/>
        </row>
        <row r="128">
          <cell r="A128" t="str">
            <v>4.26</v>
          </cell>
          <cell r="B128" t="str">
            <v>DEPEARQ</v>
          </cell>
          <cell r="C128" t="str">
            <v>PROPRIA</v>
          </cell>
          <cell r="D128" t="str">
            <v>CONCRETO USINADO BOMBEADO FCK=30MPA.</v>
          </cell>
          <cell r="E128" t="str">
            <v>m3</v>
          </cell>
          <cell r="F128">
            <v>919.17</v>
          </cell>
          <cell r="G128">
            <v>735.33</v>
          </cell>
          <cell r="H128">
            <v>920.78</v>
          </cell>
          <cell r="I128">
            <v>0</v>
          </cell>
          <cell r="J128"/>
          <cell r="K128">
            <v>39.700000000000003</v>
          </cell>
          <cell r="L128">
            <v>36554.959999999999</v>
          </cell>
          <cell r="M128"/>
          <cell r="N128"/>
          <cell r="O128"/>
        </row>
        <row r="129">
          <cell r="A129">
            <v>5</v>
          </cell>
          <cell r="B129"/>
          <cell r="C129"/>
          <cell r="D129" t="str">
            <v>ALVENARIAS E FECHAMENTOS</v>
          </cell>
          <cell r="E129"/>
          <cell r="F129"/>
          <cell r="G129"/>
          <cell r="H129"/>
          <cell r="I129"/>
          <cell r="J129"/>
          <cell r="K129"/>
          <cell r="L129">
            <v>16800.97</v>
          </cell>
          <cell r="M129"/>
          <cell r="N129"/>
          <cell r="O129"/>
        </row>
        <row r="130">
          <cell r="A130" t="str">
            <v>5.6</v>
          </cell>
          <cell r="B130">
            <v>96358</v>
          </cell>
          <cell r="C130" t="str">
            <v>SINAPI</v>
          </cell>
          <cell r="D130" t="str">
            <v>PAREDE COM SISTEMA EM CHAPAS DE GESSO PARA DRYWALL, USO INTERNO, COM DUAS FACES SIMPLES E ESTRUTURA METÁLICA COM GUIAS SIMPLES, SEM VÃOS. AF_07/2023_PS</v>
          </cell>
          <cell r="E130" t="str">
            <v>M2</v>
          </cell>
          <cell r="F130">
            <v>115.35</v>
          </cell>
          <cell r="G130">
            <v>92.28</v>
          </cell>
          <cell r="H130">
            <v>115.55</v>
          </cell>
          <cell r="I130">
            <v>0</v>
          </cell>
          <cell r="J130"/>
          <cell r="K130">
            <v>145.4</v>
          </cell>
          <cell r="L130">
            <v>16800.97</v>
          </cell>
          <cell r="M130"/>
          <cell r="N130"/>
          <cell r="O130"/>
        </row>
        <row r="131">
          <cell r="A131">
            <v>6</v>
          </cell>
          <cell r="B131"/>
          <cell r="C131"/>
          <cell r="D131" t="str">
            <v>INSTALAÇÕES HIDROSSANITÁRIAS E PLUVIAIS</v>
          </cell>
          <cell r="E131"/>
          <cell r="F131"/>
          <cell r="G131"/>
          <cell r="H131"/>
          <cell r="I131"/>
          <cell r="J131"/>
          <cell r="K131"/>
          <cell r="L131">
            <v>1959.8600000000001</v>
          </cell>
          <cell r="M131"/>
          <cell r="N131"/>
          <cell r="O131"/>
        </row>
        <row r="132">
          <cell r="A132" t="str">
            <v>6.1</v>
          </cell>
          <cell r="B132"/>
          <cell r="C132"/>
          <cell r="D132" t="str">
            <v>INSTALAÇÕES HIDRAULICAS</v>
          </cell>
          <cell r="E132"/>
          <cell r="F132"/>
          <cell r="G132"/>
          <cell r="H132"/>
          <cell r="I132"/>
          <cell r="J132"/>
          <cell r="K132"/>
          <cell r="L132">
            <v>808.36</v>
          </cell>
          <cell r="M132"/>
          <cell r="N132"/>
          <cell r="O132"/>
        </row>
        <row r="133">
          <cell r="A133" t="str">
            <v>6.1.14</v>
          </cell>
          <cell r="B133">
            <v>94492</v>
          </cell>
          <cell r="C133" t="str">
            <v>SINAPI</v>
          </cell>
          <cell r="D133" t="str">
            <v>REGISTRO DE ESFERA, PVC, SOLDÁVEL, COM VOLANTE, DN  50 MM - FORNECIMENTO E INSTALAÇÃO. AF_08/2021</v>
          </cell>
          <cell r="E133" t="str">
            <v>UND</v>
          </cell>
          <cell r="F133">
            <v>57.22</v>
          </cell>
          <cell r="G133">
            <v>45.78</v>
          </cell>
          <cell r="H133">
            <v>57.32</v>
          </cell>
          <cell r="I133">
            <v>0</v>
          </cell>
          <cell r="J133"/>
          <cell r="K133">
            <v>8</v>
          </cell>
          <cell r="L133">
            <v>458.56</v>
          </cell>
          <cell r="M133"/>
          <cell r="N133"/>
          <cell r="O133"/>
        </row>
        <row r="134">
          <cell r="A134" t="str">
            <v>6.1.15</v>
          </cell>
          <cell r="B134">
            <v>89625</v>
          </cell>
          <cell r="C134" t="str">
            <v>SINAPI</v>
          </cell>
          <cell r="D134" t="str">
            <v>TE, PVC, SOLDÁVEL, DN 50MM, INSTALADO EM PRUMADA DE ÁGUA - FORNECIMENTO E INSTALAÇÃO. AF_06/2022</v>
          </cell>
          <cell r="E134" t="str">
            <v>UNID</v>
          </cell>
          <cell r="F134">
            <v>22.54</v>
          </cell>
          <cell r="G134">
            <v>18.03</v>
          </cell>
          <cell r="H134">
            <v>22.57</v>
          </cell>
          <cell r="I134">
            <v>0</v>
          </cell>
          <cell r="J134"/>
          <cell r="K134">
            <v>6</v>
          </cell>
          <cell r="L134">
            <v>135.41999999999999</v>
          </cell>
          <cell r="M134"/>
          <cell r="N134"/>
          <cell r="O134"/>
        </row>
        <row r="135">
          <cell r="A135" t="str">
            <v>6.1.16</v>
          </cell>
          <cell r="B135">
            <v>94797</v>
          </cell>
          <cell r="C135" t="str">
            <v>SINAPI</v>
          </cell>
          <cell r="D135" t="str">
            <v>TORNEIRA DE BOIA PARA CAIXA D'ÁGUA, ROSCÁVEL, 1" - FORNECIMENTO E INSTALAÇÃO. AF_08/2021</v>
          </cell>
          <cell r="E135" t="str">
            <v>UND</v>
          </cell>
          <cell r="F135">
            <v>71.34</v>
          </cell>
          <cell r="G135">
            <v>57.07</v>
          </cell>
          <cell r="H135">
            <v>71.459999999999994</v>
          </cell>
          <cell r="I135">
            <v>0</v>
          </cell>
          <cell r="J135"/>
          <cell r="K135">
            <v>3</v>
          </cell>
          <cell r="L135">
            <v>214.38</v>
          </cell>
          <cell r="M135"/>
          <cell r="N135"/>
          <cell r="O135"/>
        </row>
        <row r="136">
          <cell r="A136" t="str">
            <v>6.2</v>
          </cell>
          <cell r="B136"/>
          <cell r="C136"/>
          <cell r="D136" t="str">
            <v>INSTALAÇÕES SANITÁRIAS</v>
          </cell>
          <cell r="E136"/>
          <cell r="F136"/>
          <cell r="G136"/>
          <cell r="H136"/>
          <cell r="I136"/>
          <cell r="J136"/>
          <cell r="K136"/>
          <cell r="L136">
            <v>1151.5</v>
          </cell>
          <cell r="M136"/>
          <cell r="N136"/>
          <cell r="O136"/>
        </row>
        <row r="137">
          <cell r="A137" t="str">
            <v>6.2.15</v>
          </cell>
          <cell r="B137" t="str">
            <v>DEPEARQ390</v>
          </cell>
          <cell r="C137" t="str">
            <v>PROPRIA</v>
          </cell>
          <cell r="D137" t="str">
            <v>REGISTRO DE ESFERA, PVC, ROSCÁVEL, COM VOLANTE, 2" - FORNECIMENTO E INSTALAÇÃO. AF_08/2021</v>
          </cell>
          <cell r="E137" t="str">
            <v>M</v>
          </cell>
          <cell r="F137">
            <v>93.04</v>
          </cell>
          <cell r="G137">
            <v>74.430000000000007</v>
          </cell>
          <cell r="H137">
            <v>93.2</v>
          </cell>
          <cell r="I137">
            <v>0</v>
          </cell>
          <cell r="J137"/>
          <cell r="K137">
            <v>8</v>
          </cell>
          <cell r="L137">
            <v>745.6</v>
          </cell>
          <cell r="M137"/>
          <cell r="N137"/>
          <cell r="O137"/>
        </row>
        <row r="138">
          <cell r="A138" t="str">
            <v>6.2.16</v>
          </cell>
          <cell r="B138" t="str">
            <v>DEPEARQ391</v>
          </cell>
          <cell r="C138" t="str">
            <v>PROPRIA</v>
          </cell>
          <cell r="D138" t="str">
            <v>TAMPA RETANGULAR PARA ESGOTO E DRENAGEM, EM CONCRETO PRÉ-MOLDADO, 1,00X1,00 M E ESPESSURA = 0,05 M. (Copia da SINAPI (98115))</v>
          </cell>
          <cell r="E138" t="str">
            <v>UNID</v>
          </cell>
          <cell r="F138">
            <v>135.07</v>
          </cell>
          <cell r="G138">
            <v>108.05</v>
          </cell>
          <cell r="H138">
            <v>135.30000000000001</v>
          </cell>
          <cell r="I138">
            <v>0</v>
          </cell>
          <cell r="J138"/>
          <cell r="K138">
            <v>3</v>
          </cell>
          <cell r="L138">
            <v>405.9</v>
          </cell>
          <cell r="M138"/>
          <cell r="N138"/>
          <cell r="O138"/>
        </row>
        <row r="139">
          <cell r="A139">
            <v>8</v>
          </cell>
          <cell r="B139"/>
          <cell r="C139"/>
          <cell r="D139" t="str">
            <v>INSTALAÇÕES DE COMBATE A INCÊNDIO E PANICO</v>
          </cell>
          <cell r="E139"/>
          <cell r="F139"/>
          <cell r="G139"/>
          <cell r="H139"/>
          <cell r="I139"/>
          <cell r="J139"/>
          <cell r="K139"/>
          <cell r="L139">
            <v>1630.49</v>
          </cell>
          <cell r="M139"/>
          <cell r="N139"/>
          <cell r="O139"/>
        </row>
        <row r="140">
          <cell r="A140" t="str">
            <v>8.24</v>
          </cell>
          <cell r="B140">
            <v>100799</v>
          </cell>
          <cell r="C140" t="str">
            <v>SINAPI</v>
          </cell>
          <cell r="D140" t="str">
            <v>TUBO, PEX, MULTICAMADA, COM TUBO LUVA, DN 16, INSTALADO EM IMPLANTAÇÃO DE INSTALAÇÕES DE GÁS - FORNECIMENTO E INSTALAÇÃO. AF_01/2020</v>
          </cell>
          <cell r="E140" t="str">
            <v>M</v>
          </cell>
          <cell r="F140">
            <v>16.5</v>
          </cell>
          <cell r="G140">
            <v>13.2</v>
          </cell>
          <cell r="H140">
            <v>16.52</v>
          </cell>
          <cell r="I140">
            <v>0</v>
          </cell>
          <cell r="J140"/>
          <cell r="K140">
            <v>44</v>
          </cell>
          <cell r="L140">
            <v>726.88</v>
          </cell>
          <cell r="M140"/>
          <cell r="N140"/>
          <cell r="O140"/>
        </row>
        <row r="141">
          <cell r="A141" t="str">
            <v>8.25</v>
          </cell>
          <cell r="B141">
            <v>103029</v>
          </cell>
          <cell r="C141" t="str">
            <v>SINAPI</v>
          </cell>
          <cell r="D141" t="str">
            <v>REGISTRO OU REGULADOR DE GÁS DE COZINHA - FORNECIMENTO E INSTALAÇÃO. AF_08/2021</v>
          </cell>
          <cell r="E141" t="str">
            <v>UNID</v>
          </cell>
          <cell r="F141">
            <v>36.25</v>
          </cell>
          <cell r="G141">
            <v>29</v>
          </cell>
          <cell r="H141">
            <v>36.31</v>
          </cell>
          <cell r="I141">
            <v>0</v>
          </cell>
          <cell r="J141"/>
          <cell r="K141">
            <v>1</v>
          </cell>
          <cell r="L141">
            <v>36.31</v>
          </cell>
          <cell r="M141"/>
          <cell r="N141"/>
          <cell r="O141"/>
        </row>
        <row r="142">
          <cell r="A142" t="str">
            <v>8.26</v>
          </cell>
          <cell r="B142">
            <v>92692</v>
          </cell>
          <cell r="C142" t="str">
            <v>SINAPI</v>
          </cell>
          <cell r="D142" t="str">
            <v>NIPLE, EM FERRO GALVANIZADO, CONEXÃO ROSQUEADA, DN 15 (1/2"), INSTALADO EM RAMAIS E SUB-RAMAIS DE GÁS - FORNECIMENTO E INSTALAÇÃO. AF_10/2020</v>
          </cell>
          <cell r="E142" t="str">
            <v>UNID</v>
          </cell>
          <cell r="F142">
            <v>12.45</v>
          </cell>
          <cell r="G142">
            <v>9.9600000000000009</v>
          </cell>
          <cell r="H142">
            <v>12.47</v>
          </cell>
          <cell r="I142">
            <v>0</v>
          </cell>
          <cell r="J142"/>
          <cell r="K142">
            <v>2</v>
          </cell>
          <cell r="L142">
            <v>24.94</v>
          </cell>
          <cell r="M142"/>
          <cell r="N142"/>
          <cell r="O142"/>
        </row>
        <row r="143">
          <cell r="A143" t="str">
            <v>8.27</v>
          </cell>
          <cell r="B143">
            <v>92699</v>
          </cell>
          <cell r="C143" t="str">
            <v>SINAPI</v>
          </cell>
          <cell r="D143" t="str">
            <v>JOELHO 90 GRAUS, EM FERRO GALVANIZADO, CONEXÃO ROSQUEADA, DN 15 (1/2"), INSTALADO EM RAMAIS E SUB-RAMAIS DE GÁS - FORNECIMENTO E INSTALAÇÃO. AF_10/2020</v>
          </cell>
          <cell r="E143" t="str">
            <v>UNID</v>
          </cell>
          <cell r="F143">
            <v>17.329999999999998</v>
          </cell>
          <cell r="G143">
            <v>13.86</v>
          </cell>
          <cell r="H143">
            <v>17.350000000000001</v>
          </cell>
          <cell r="I143">
            <v>0</v>
          </cell>
          <cell r="J143"/>
          <cell r="K143">
            <v>2</v>
          </cell>
          <cell r="L143">
            <v>34.700000000000003</v>
          </cell>
          <cell r="M143"/>
          <cell r="N143"/>
          <cell r="O143"/>
        </row>
        <row r="144">
          <cell r="A144" t="str">
            <v>8.28</v>
          </cell>
          <cell r="B144">
            <v>92704</v>
          </cell>
          <cell r="C144" t="str">
            <v>SINAPI</v>
          </cell>
          <cell r="D144" t="str">
            <v>TÊ, EM FERRO GALVANIZADO, CONEXÃO ROSQUEADA, DN 15 (1/2"), INSTALADO EM RAMAIS E SUB-RAMAIS DE GÁS - FORNECIMENTO E INSTALAÇÃO. AF_10/2020</v>
          </cell>
          <cell r="E144" t="str">
            <v>UNID</v>
          </cell>
          <cell r="F144">
            <v>23.35</v>
          </cell>
          <cell r="G144">
            <v>18.68</v>
          </cell>
          <cell r="H144">
            <v>23.39</v>
          </cell>
          <cell r="I144">
            <v>0</v>
          </cell>
          <cell r="J144"/>
          <cell r="K144">
            <v>1</v>
          </cell>
          <cell r="L144">
            <v>23.39</v>
          </cell>
          <cell r="M144"/>
          <cell r="N144"/>
          <cell r="O144"/>
        </row>
        <row r="145">
          <cell r="A145" t="str">
            <v>8.29</v>
          </cell>
          <cell r="B145">
            <v>103008</v>
          </cell>
          <cell r="C145" t="str">
            <v>SINAPI</v>
          </cell>
          <cell r="D145" t="str">
            <v>VÁLVULA DE RETENÇÃO HORIZONTAL, DE BRONZE, ROSCÁVEL, 1/2" - FORNECIMENTO E INSTALAÇÃO. AF_08/2021</v>
          </cell>
          <cell r="E145" t="str">
            <v>UNID</v>
          </cell>
          <cell r="F145">
            <v>96.48</v>
          </cell>
          <cell r="G145">
            <v>77.180000000000007</v>
          </cell>
          <cell r="H145">
            <v>96.64</v>
          </cell>
          <cell r="I145">
            <v>0</v>
          </cell>
          <cell r="J145"/>
          <cell r="K145">
            <v>2</v>
          </cell>
          <cell r="L145">
            <v>193.28</v>
          </cell>
          <cell r="M145"/>
          <cell r="N145"/>
          <cell r="O145"/>
        </row>
        <row r="146">
          <cell r="A146" t="str">
            <v>8.30</v>
          </cell>
          <cell r="B146" t="str">
            <v>DEPEARQ394</v>
          </cell>
          <cell r="C146" t="str">
            <v>PROPRIA</v>
          </cell>
          <cell r="D146" t="str">
            <v>JOELHO COMPRESSÃO 16MM - FORNECIMENTO E INSTALAÇÃO</v>
          </cell>
          <cell r="E146" t="str">
            <v>UNID</v>
          </cell>
          <cell r="F146">
            <v>40.22</v>
          </cell>
          <cell r="G146">
            <v>32.17</v>
          </cell>
          <cell r="H146">
            <v>40.28</v>
          </cell>
          <cell r="I146">
            <v>0</v>
          </cell>
          <cell r="J146"/>
          <cell r="K146">
            <v>2</v>
          </cell>
          <cell r="L146">
            <v>80.56</v>
          </cell>
          <cell r="M146"/>
          <cell r="N146"/>
          <cell r="O146"/>
        </row>
        <row r="147">
          <cell r="A147" t="str">
            <v>8.31</v>
          </cell>
          <cell r="B147" t="str">
            <v>DEPEARQ395</v>
          </cell>
          <cell r="C147" t="str">
            <v>PROPRIA</v>
          </cell>
          <cell r="D147" t="str">
            <v>TÊ DE COMPRESSÃO 16MM - FORNECIMENTO E INSTALAÇÃO</v>
          </cell>
          <cell r="E147" t="str">
            <v>UNID</v>
          </cell>
          <cell r="F147">
            <v>47.22</v>
          </cell>
          <cell r="G147">
            <v>37.770000000000003</v>
          </cell>
          <cell r="H147">
            <v>47.29</v>
          </cell>
          <cell r="I147">
            <v>0</v>
          </cell>
          <cell r="J147"/>
          <cell r="K147">
            <v>1</v>
          </cell>
          <cell r="L147">
            <v>47.29</v>
          </cell>
          <cell r="M147"/>
          <cell r="N147"/>
          <cell r="O147"/>
        </row>
        <row r="148">
          <cell r="A148" t="str">
            <v>8.32</v>
          </cell>
          <cell r="B148" t="str">
            <v>DEPEARQ396</v>
          </cell>
          <cell r="C148" t="str">
            <v>PROPRIA</v>
          </cell>
          <cell r="D148" t="str">
            <v>REGISTRO ESFERA MAN AMARELA</v>
          </cell>
          <cell r="E148" t="str">
            <v>UNID</v>
          </cell>
          <cell r="F148">
            <v>87.14</v>
          </cell>
          <cell r="G148">
            <v>69.709999999999994</v>
          </cell>
          <cell r="H148">
            <v>87.29</v>
          </cell>
          <cell r="I148">
            <v>0</v>
          </cell>
          <cell r="J148"/>
          <cell r="K148">
            <v>2</v>
          </cell>
          <cell r="L148">
            <v>174.58</v>
          </cell>
          <cell r="M148"/>
          <cell r="N148"/>
          <cell r="O148"/>
        </row>
        <row r="149">
          <cell r="A149" t="str">
            <v>8.33</v>
          </cell>
          <cell r="B149" t="str">
            <v>DEPEARQ397</v>
          </cell>
          <cell r="C149" t="str">
            <v>PROPRIA</v>
          </cell>
          <cell r="D149" t="str">
            <v>REGISTRO ESFERA ALAVANCA AMARELA 1/2" X 1/2"- FORNECIMENTO E INSTALACAO</v>
          </cell>
          <cell r="E149" t="str">
            <v>UNID</v>
          </cell>
          <cell r="F149">
            <v>86.14</v>
          </cell>
          <cell r="G149">
            <v>68.91</v>
          </cell>
          <cell r="H149">
            <v>86.28</v>
          </cell>
          <cell r="I149">
            <v>0</v>
          </cell>
          <cell r="J149"/>
          <cell r="K149">
            <v>2</v>
          </cell>
          <cell r="L149">
            <v>172.56</v>
          </cell>
          <cell r="M149"/>
          <cell r="N149"/>
          <cell r="O149"/>
        </row>
        <row r="150">
          <cell r="A150" t="str">
            <v>8.34</v>
          </cell>
          <cell r="B150" t="str">
            <v>DEPEARQ393</v>
          </cell>
          <cell r="C150" t="str">
            <v>SINAPI</v>
          </cell>
          <cell r="D150" t="str">
            <v>FLEXÍVEL MANGUEIRA P13</v>
          </cell>
          <cell r="E150" t="str">
            <v>UNID</v>
          </cell>
          <cell r="F150">
            <v>15.96</v>
          </cell>
          <cell r="G150">
            <v>12.76</v>
          </cell>
          <cell r="H150">
            <v>15.97</v>
          </cell>
          <cell r="I150">
            <v>0</v>
          </cell>
          <cell r="J150"/>
          <cell r="K150">
            <v>2</v>
          </cell>
          <cell r="L150">
            <v>31.94</v>
          </cell>
          <cell r="M150"/>
          <cell r="N150"/>
          <cell r="O150"/>
        </row>
        <row r="151">
          <cell r="A151" t="str">
            <v>8.35</v>
          </cell>
          <cell r="B151" t="str">
            <v>DEPEARQ398</v>
          </cell>
          <cell r="C151" t="str">
            <v>PROPRIA</v>
          </cell>
          <cell r="D151" t="str">
            <v>LUVA DE COMPRESSÃO</v>
          </cell>
          <cell r="E151" t="str">
            <v>UNID</v>
          </cell>
          <cell r="F151">
            <v>35.299999999999997</v>
          </cell>
          <cell r="G151">
            <v>28.24</v>
          </cell>
          <cell r="H151">
            <v>35.36</v>
          </cell>
          <cell r="I151">
            <v>0</v>
          </cell>
          <cell r="J151"/>
          <cell r="K151">
            <v>1</v>
          </cell>
          <cell r="L151">
            <v>35.36</v>
          </cell>
          <cell r="M151"/>
          <cell r="N151"/>
          <cell r="O151"/>
        </row>
        <row r="152">
          <cell r="A152" t="str">
            <v>8.36</v>
          </cell>
          <cell r="B152" t="str">
            <v>DEPEARQ399</v>
          </cell>
          <cell r="C152" t="str">
            <v>PROPRIA</v>
          </cell>
          <cell r="D152" t="str">
            <v>NIPLE BORB LAT P-13 R. 5/8 UNC(E)X 1/8 NPT (E) - FORNECIMENTO E INSTALACAO</v>
          </cell>
          <cell r="E152" t="str">
            <v>UNID</v>
          </cell>
          <cell r="F152">
            <v>24.32</v>
          </cell>
          <cell r="G152">
            <v>19.45</v>
          </cell>
          <cell r="H152">
            <v>24.35</v>
          </cell>
          <cell r="I152">
            <v>0</v>
          </cell>
          <cell r="J152"/>
          <cell r="K152">
            <v>2</v>
          </cell>
          <cell r="L152">
            <v>48.7</v>
          </cell>
          <cell r="M152"/>
          <cell r="N152"/>
          <cell r="O152"/>
        </row>
        <row r="153">
          <cell r="A153">
            <v>18</v>
          </cell>
          <cell r="B153"/>
          <cell r="C153"/>
          <cell r="D153" t="str">
            <v>LOUÇAS, METAIS E ACESSÓRIOS</v>
          </cell>
          <cell r="E153"/>
          <cell r="F153"/>
          <cell r="G153"/>
          <cell r="H153"/>
          <cell r="I153"/>
          <cell r="J153"/>
          <cell r="K153"/>
          <cell r="L153">
            <v>768.67</v>
          </cell>
          <cell r="M153"/>
          <cell r="N153"/>
          <cell r="O153"/>
        </row>
        <row r="154">
          <cell r="A154" t="str">
            <v>18.23</v>
          </cell>
          <cell r="B154">
            <v>100858</v>
          </cell>
          <cell r="C154" t="str">
            <v>SINAPI</v>
          </cell>
          <cell r="D154" t="str">
            <v>MICTÓRIO SIFONADO LOUÇA BRANCA - PADRÃO MÉDIO - FORNECIMENTO E INSTALAÇÃO. AF_01/2020</v>
          </cell>
          <cell r="E154" t="str">
            <v>UNID</v>
          </cell>
          <cell r="F154">
            <v>653.39</v>
          </cell>
          <cell r="G154">
            <v>522.71</v>
          </cell>
          <cell r="H154">
            <v>654.53</v>
          </cell>
          <cell r="I154">
            <v>0</v>
          </cell>
          <cell r="J154"/>
          <cell r="K154">
            <v>1</v>
          </cell>
          <cell r="L154">
            <v>654.53</v>
          </cell>
          <cell r="M154"/>
          <cell r="N154"/>
          <cell r="O154"/>
        </row>
        <row r="155">
          <cell r="A155" t="str">
            <v>18.24</v>
          </cell>
          <cell r="B155">
            <v>86913</v>
          </cell>
          <cell r="C155" t="str">
            <v>SINAPI</v>
          </cell>
          <cell r="D155" t="str">
            <v>TORNEIRA CROMADA 1/2" OU 3/4" PARA TANQUE, PADRÃO POPULAR - FORNECIMENTO E INSTALAÇÃO. AF_01/2020</v>
          </cell>
          <cell r="E155" t="str">
            <v>UNID</v>
          </cell>
          <cell r="F155">
            <v>56.98</v>
          </cell>
          <cell r="G155">
            <v>45.58</v>
          </cell>
          <cell r="H155">
            <v>57.07</v>
          </cell>
          <cell r="I155">
            <v>0</v>
          </cell>
          <cell r="J155"/>
          <cell r="K155">
            <v>2</v>
          </cell>
          <cell r="L155">
            <v>114.14</v>
          </cell>
          <cell r="M155"/>
          <cell r="N155"/>
          <cell r="O15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RESUMO"/>
      <sheetName val="PLANILHA"/>
      <sheetName val="PGRCC"/>
      <sheetName val="COMPOSIÇÕES"/>
      <sheetName val="COMPOSIÇÕES (2)"/>
      <sheetName val="CPUs EXEQUIBILIDADE"/>
      <sheetName val="CRONOGRAMA"/>
      <sheetName val="CRONOGRAMA DETALHADO"/>
      <sheetName val="CURVA ABC - SERVIÇOS"/>
      <sheetName val="CURVA ABC"/>
      <sheetName val="BDI EQUIPAMENTOS"/>
      <sheetName val="BDI Geral"/>
      <sheetName val="Sheet1 (2)"/>
      <sheetName val="SINAPI COMP"/>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ºTermo aditivo"/>
      <sheetName val="CPU's"/>
    </sheetNames>
    <sheetDataSet>
      <sheetData sheetId="0">
        <row r="15">
          <cell r="N15">
            <v>1.7599999999999998</v>
          </cell>
        </row>
        <row r="16">
          <cell r="N16">
            <v>86.349999999999966</v>
          </cell>
        </row>
        <row r="18">
          <cell r="N18">
            <v>411.96</v>
          </cell>
        </row>
        <row r="19">
          <cell r="N19">
            <v>1287.58</v>
          </cell>
        </row>
        <row r="21">
          <cell r="K21">
            <v>129.22999999999999</v>
          </cell>
        </row>
        <row r="22">
          <cell r="K22">
            <v>47.35</v>
          </cell>
        </row>
        <row r="23">
          <cell r="K23">
            <v>21.11</v>
          </cell>
        </row>
        <row r="26">
          <cell r="K26">
            <v>11.56</v>
          </cell>
        </row>
        <row r="27">
          <cell r="K27">
            <v>11.56</v>
          </cell>
        </row>
        <row r="29">
          <cell r="K29">
            <v>17</v>
          </cell>
        </row>
        <row r="30">
          <cell r="K30">
            <v>347.45</v>
          </cell>
        </row>
        <row r="31">
          <cell r="K31">
            <v>200.06</v>
          </cell>
        </row>
        <row r="33">
          <cell r="N33">
            <v>10</v>
          </cell>
        </row>
        <row r="34">
          <cell r="N34">
            <v>4</v>
          </cell>
        </row>
        <row r="35">
          <cell r="N35">
            <v>13</v>
          </cell>
        </row>
        <row r="36">
          <cell r="N36">
            <v>77</v>
          </cell>
        </row>
        <row r="38">
          <cell r="N38">
            <v>24</v>
          </cell>
        </row>
        <row r="40">
          <cell r="K40">
            <v>43.93</v>
          </cell>
        </row>
        <row r="41">
          <cell r="K41">
            <v>40.71</v>
          </cell>
        </row>
        <row r="42">
          <cell r="K42">
            <v>40.71</v>
          </cell>
        </row>
        <row r="44">
          <cell r="K44">
            <v>1</v>
          </cell>
        </row>
        <row r="46">
          <cell r="K46">
            <v>438.79</v>
          </cell>
        </row>
        <row r="47">
          <cell r="N47">
            <v>409.72</v>
          </cell>
        </row>
        <row r="49">
          <cell r="K49">
            <v>644.73</v>
          </cell>
        </row>
        <row r="50">
          <cell r="K50">
            <v>128.9</v>
          </cell>
        </row>
        <row r="51">
          <cell r="K51">
            <v>128.9</v>
          </cell>
        </row>
        <row r="52">
          <cell r="N52">
            <v>903.2</v>
          </cell>
        </row>
        <row r="53">
          <cell r="N53">
            <v>872.19</v>
          </cell>
        </row>
        <row r="54">
          <cell r="N54">
            <v>140.43</v>
          </cell>
        </row>
        <row r="55">
          <cell r="N55">
            <v>665.59</v>
          </cell>
        </row>
        <row r="56">
          <cell r="N56">
            <v>116.03</v>
          </cell>
        </row>
        <row r="58">
          <cell r="K58">
            <v>41.22</v>
          </cell>
        </row>
        <row r="60">
          <cell r="N60">
            <v>81.900000000000006</v>
          </cell>
        </row>
        <row r="64">
          <cell r="K64">
            <v>72.42</v>
          </cell>
        </row>
        <row r="66">
          <cell r="K66">
            <v>15</v>
          </cell>
        </row>
        <row r="73">
          <cell r="K73">
            <v>77</v>
          </cell>
        </row>
        <row r="74">
          <cell r="K74">
            <v>10</v>
          </cell>
        </row>
        <row r="75">
          <cell r="K75">
            <v>40</v>
          </cell>
        </row>
        <row r="77">
          <cell r="K77">
            <v>24</v>
          </cell>
        </row>
        <row r="78">
          <cell r="K78">
            <v>22</v>
          </cell>
        </row>
        <row r="79">
          <cell r="K79">
            <v>1</v>
          </cell>
        </row>
        <row r="81">
          <cell r="K81">
            <v>155.75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RESUMO"/>
      <sheetName val="PLANILHA"/>
      <sheetName val="COMPOSIÇÕES"/>
      <sheetName val="COMPOSIÇÕES (2)"/>
      <sheetName val="CPUs EXEQUIBILIDADE"/>
      <sheetName val="CRONOGRAMA"/>
      <sheetName val="CRONOGRAMA DETALHADO"/>
      <sheetName val="CURVA ABC - SERVIÇOS"/>
      <sheetName val="CURVA ABC"/>
      <sheetName val="BDI EQUIPAMENTOS"/>
      <sheetName val="BDI Geral"/>
      <sheetName val="Sheet1 (2)"/>
      <sheetName val="SINAPI COMP"/>
      <sheetName val="INSUMOS"/>
    </sheetNames>
    <sheetDataSet>
      <sheetData sheetId="0"/>
      <sheetData sheetId="1">
        <row r="7">
          <cell r="A7" t="str">
            <v>Obra: Adequação Escola de Contas - Edifício Anexo III</v>
          </cell>
        </row>
        <row r="8">
          <cell r="A8" t="str">
            <v>CONCORRÊNCIA Nº. 90001/TCERO/2024</v>
          </cell>
        </row>
      </sheetData>
      <sheetData sheetId="2">
        <row r="6">
          <cell r="N6">
            <v>15.9</v>
          </cell>
          <cell r="O6">
            <v>4.0099799999999997</v>
          </cell>
          <cell r="P6">
            <v>19.909980000000001</v>
          </cell>
        </row>
        <row r="7">
          <cell r="D7" t="str">
            <v>Obra: Adequação Escola de Contas - Edifício Anexo III</v>
          </cell>
          <cell r="I7" t="str">
            <v xml:space="preserve">BDI GERAL.: </v>
          </cell>
          <cell r="J7">
            <v>0.25219999999999998</v>
          </cell>
        </row>
        <row r="8">
          <cell r="D8" t="str">
            <v>CONCORRÊNCIA Nº. 90001/TCERO/2024</v>
          </cell>
          <cell r="I8" t="str">
            <v xml:space="preserve">BDI EQUIP.: </v>
          </cell>
          <cell r="J8">
            <v>0.16320000000000001</v>
          </cell>
        </row>
        <row r="9">
          <cell r="A9" t="str">
            <v>Orçamento Sintético</v>
          </cell>
        </row>
        <row r="10">
          <cell r="A10" t="str">
            <v>Item</v>
          </cell>
          <cell r="B10" t="str">
            <v>Código</v>
          </cell>
          <cell r="C10" t="str">
            <v>Banco</v>
          </cell>
          <cell r="D10" t="str">
            <v>Descrição</v>
          </cell>
          <cell r="E10" t="str">
            <v>Und</v>
          </cell>
          <cell r="F10" t="str">
            <v>Quant.</v>
          </cell>
          <cell r="G10" t="str">
            <v>Valor Unit</v>
          </cell>
          <cell r="H10" t="str">
            <v>Valor Unit com BDI</v>
          </cell>
          <cell r="I10" t="str">
            <v>Total</v>
          </cell>
          <cell r="J10" t="str">
            <v>Peso (%)</v>
          </cell>
        </row>
        <row r="11">
          <cell r="A11" t="str">
            <v xml:space="preserve"> 1 </v>
          </cell>
          <cell r="D11" t="str">
            <v>SERVIÇOS PRELIMINARES E CANTEIRO DE OBRA</v>
          </cell>
          <cell r="I11">
            <v>648005.80000000016</v>
          </cell>
          <cell r="J11">
            <v>9.4608638895623903E-2</v>
          </cell>
          <cell r="O11">
            <v>0</v>
          </cell>
        </row>
        <row r="12">
          <cell r="A12" t="str">
            <v xml:space="preserve"> 1.1 </v>
          </cell>
          <cell r="B12" t="str">
            <v xml:space="preserve"> DEPEARQ097 </v>
          </cell>
          <cell r="C12" t="str">
            <v>Próprio</v>
          </cell>
          <cell r="D12" t="str">
            <v>ADMINISTRAÇÃO E CONTROLE (ENGENHEIRO CIVIL, ENGENHEIRO ELETRICISTA, MESTRE DE OBRAS E ALMOXARIFE)</v>
          </cell>
          <cell r="E12" t="str">
            <v>MÊS</v>
          </cell>
          <cell r="F12">
            <v>12</v>
          </cell>
          <cell r="G12">
            <v>23929.050000000003</v>
          </cell>
          <cell r="H12">
            <v>29963.95</v>
          </cell>
          <cell r="I12">
            <v>359567.4</v>
          </cell>
          <cell r="J12">
            <v>5.2496725037396816E-2</v>
          </cell>
          <cell r="K12">
            <v>-5973.4599999999955</v>
          </cell>
          <cell r="L12">
            <v>29902.51</v>
          </cell>
          <cell r="M12">
            <v>-0.19976450137463364</v>
          </cell>
          <cell r="O12">
            <v>287148.59999999998</v>
          </cell>
        </row>
        <row r="13">
          <cell r="A13" t="str">
            <v xml:space="preserve"> 1.2 </v>
          </cell>
          <cell r="B13" t="str">
            <v xml:space="preserve"> 103689 </v>
          </cell>
          <cell r="C13" t="str">
            <v>SINAPI</v>
          </cell>
          <cell r="D13" t="str">
            <v>FORNECIMENTO E INSTALAÇÃO DE PLACA DE OBRA COM CHAPA GALVANIZADA E ESTRUTURA DE MADEIRA. AF_03/2022_PS</v>
          </cell>
          <cell r="E13" t="str">
            <v>m²</v>
          </cell>
          <cell r="F13">
            <v>6</v>
          </cell>
          <cell r="G13">
            <v>246.6</v>
          </cell>
          <cell r="H13">
            <v>308.79000000000002</v>
          </cell>
          <cell r="I13">
            <v>1852.74</v>
          </cell>
          <cell r="J13">
            <v>2.7049944557205842E-4</v>
          </cell>
          <cell r="K13">
            <v>-59.510000000000019</v>
          </cell>
          <cell r="L13">
            <v>306.11</v>
          </cell>
          <cell r="M13">
            <v>-0.19440723922772862</v>
          </cell>
          <cell r="O13">
            <v>1479.6</v>
          </cell>
        </row>
        <row r="14">
          <cell r="A14" t="str">
            <v xml:space="preserve"> 1.3 </v>
          </cell>
          <cell r="B14" t="str">
            <v xml:space="preserve"> 98459 </v>
          </cell>
          <cell r="C14" t="str">
            <v>SINAPI</v>
          </cell>
          <cell r="D14" t="str">
            <v>TAPUME COM TELHA METÁLICA. AF_05/2018</v>
          </cell>
          <cell r="E14" t="str">
            <v>m²</v>
          </cell>
          <cell r="F14">
            <v>314.27999999999997</v>
          </cell>
          <cell r="G14">
            <v>63.38</v>
          </cell>
          <cell r="H14">
            <v>79.36</v>
          </cell>
          <cell r="I14">
            <v>24941.26</v>
          </cell>
          <cell r="J14">
            <v>3.6414159579156048E-3</v>
          </cell>
          <cell r="K14">
            <v>-15.829999999999991</v>
          </cell>
          <cell r="L14">
            <v>79.209999999999994</v>
          </cell>
          <cell r="M14">
            <v>-0.19984850397677056</v>
          </cell>
          <cell r="O14">
            <v>19919.060000000001</v>
          </cell>
        </row>
        <row r="15">
          <cell r="A15" t="str">
            <v xml:space="preserve"> 1.4 </v>
          </cell>
          <cell r="B15" t="str">
            <v xml:space="preserve"> 016691 </v>
          </cell>
          <cell r="C15" t="str">
            <v>SBC</v>
          </cell>
          <cell r="D15" t="str">
            <v>ATESTADO PCMSO (NR7)- ANUAL</v>
          </cell>
          <cell r="E15" t="str">
            <v>UN</v>
          </cell>
          <cell r="F15">
            <v>1</v>
          </cell>
          <cell r="G15">
            <v>1500</v>
          </cell>
          <cell r="H15">
            <v>1878.3</v>
          </cell>
          <cell r="I15">
            <v>1878.3</v>
          </cell>
          <cell r="J15">
            <v>2.7423119737145923E-4</v>
          </cell>
          <cell r="K15">
            <v>0</v>
          </cell>
          <cell r="L15">
            <v>1500</v>
          </cell>
          <cell r="M15">
            <v>0</v>
          </cell>
          <cell r="O15">
            <v>1500</v>
          </cell>
        </row>
        <row r="16">
          <cell r="A16" t="str">
            <v xml:space="preserve"> 1.5 </v>
          </cell>
          <cell r="B16" t="str">
            <v xml:space="preserve"> 93212 </v>
          </cell>
          <cell r="C16" t="str">
            <v>SINAPI</v>
          </cell>
          <cell r="D16" t="str">
            <v>EXECUÇÃO DE SANITÁRIO E VESTIÁRIO EM CANTEIRO DE OBRA EM CHAPA DE MADEIRA COMPENSADA, NÃO INCLUSO MOBILIÁRIO. AF_02/2016</v>
          </cell>
          <cell r="E16" t="str">
            <v>m²</v>
          </cell>
          <cell r="F16">
            <v>17.5</v>
          </cell>
          <cell r="G16">
            <v>858.33</v>
          </cell>
          <cell r="H16">
            <v>1074.8</v>
          </cell>
          <cell r="I16">
            <v>18809</v>
          </cell>
          <cell r="J16">
            <v>2.7461079653728244E-3</v>
          </cell>
          <cell r="K16">
            <v>-113.25</v>
          </cell>
          <cell r="L16">
            <v>971.58</v>
          </cell>
          <cell r="M16">
            <v>-0.11656271228308523</v>
          </cell>
          <cell r="O16">
            <v>15020.77</v>
          </cell>
        </row>
        <row r="17">
          <cell r="A17" t="str">
            <v xml:space="preserve"> 1.6 </v>
          </cell>
          <cell r="B17" t="str">
            <v xml:space="preserve"> 93208 </v>
          </cell>
          <cell r="C17" t="str">
            <v>SINAPI</v>
          </cell>
          <cell r="D17" t="str">
            <v>EXECUÇÃO DE ALMOXARIFADO EM CANTEIRO DE OBRA EM CHAPA DE MADEIRA COMPENSADA, INCLUSO PRATELEIRAS. AF_02/2016</v>
          </cell>
          <cell r="E17" t="str">
            <v>m²</v>
          </cell>
          <cell r="F17">
            <v>40</v>
          </cell>
          <cell r="G17">
            <v>730.79</v>
          </cell>
          <cell r="H17">
            <v>915.09</v>
          </cell>
          <cell r="I17">
            <v>36603.599999999999</v>
          </cell>
          <cell r="J17">
            <v>5.3441138562029195E-3</v>
          </cell>
          <cell r="K17">
            <v>-145.59000000000003</v>
          </cell>
          <cell r="L17">
            <v>876.38</v>
          </cell>
          <cell r="M17">
            <v>-0.16612656610146292</v>
          </cell>
          <cell r="O17">
            <v>29231.599999999999</v>
          </cell>
        </row>
        <row r="18">
          <cell r="A18" t="str">
            <v xml:space="preserve"> 1.7 </v>
          </cell>
          <cell r="B18" t="str">
            <v xml:space="preserve"> 93210 </v>
          </cell>
          <cell r="C18" t="str">
            <v>SINAPI</v>
          </cell>
          <cell r="D18" t="str">
            <v>EXECUÇÃO DE REFEITÓRIO EM CANTEIRO DE OBRA EM CHAPA DE MADEIRA COMPENSADA, NÃO INCLUSO MOBILIÁRIO E EQUIPAMENTOS. AF_02/2016</v>
          </cell>
          <cell r="E18" t="str">
            <v>m²</v>
          </cell>
          <cell r="F18">
            <v>25</v>
          </cell>
          <cell r="G18">
            <v>495.85</v>
          </cell>
          <cell r="H18">
            <v>620.9</v>
          </cell>
          <cell r="I18">
            <v>15522.5</v>
          </cell>
          <cell r="J18">
            <v>2.2662800198043316E-3</v>
          </cell>
          <cell r="K18">
            <v>-103.40999999999997</v>
          </cell>
          <cell r="L18">
            <v>599.26</v>
          </cell>
          <cell r="M18">
            <v>-0.17256282748723417</v>
          </cell>
          <cell r="O18">
            <v>12396.25</v>
          </cell>
        </row>
        <row r="19">
          <cell r="A19" t="str">
            <v xml:space="preserve"> 1.8 </v>
          </cell>
          <cell r="B19" t="str">
            <v xml:space="preserve"> 93207 </v>
          </cell>
          <cell r="C19" t="str">
            <v>SINAPI</v>
          </cell>
          <cell r="D19" t="str">
            <v>EXECUÇÃO DE ESCRITÓRIO EM CANTEIRO DE OBRA EM CHAPA DE MADEIRA COMPENSADA, NÃO INCLUSO MOBILIÁRIO E EQUIPAMENTOS. AF_02/2016</v>
          </cell>
          <cell r="E19" t="str">
            <v>m²</v>
          </cell>
          <cell r="F19">
            <v>10.5</v>
          </cell>
          <cell r="G19">
            <v>974.81</v>
          </cell>
          <cell r="H19">
            <v>1220.6500000000001</v>
          </cell>
          <cell r="I19">
            <v>12816.82</v>
          </cell>
          <cell r="J19">
            <v>1.871251607887167E-3</v>
          </cell>
          <cell r="K19">
            <v>-146.18000000000006</v>
          </cell>
          <cell r="L19">
            <v>1120.99</v>
          </cell>
          <cell r="M19">
            <v>-0.13040259056726644</v>
          </cell>
          <cell r="O19">
            <v>10235.5</v>
          </cell>
        </row>
        <row r="20">
          <cell r="A20" t="str">
            <v xml:space="preserve"> 1.9 </v>
          </cell>
          <cell r="B20" t="str">
            <v xml:space="preserve"> DEPEARQ380 </v>
          </cell>
          <cell r="C20" t="str">
            <v>Próprio</v>
          </cell>
          <cell r="D20" t="str">
            <v>VIGILANCIA DE OBRA. REF: SBC (011815)</v>
          </cell>
          <cell r="E20" t="str">
            <v>MES</v>
          </cell>
          <cell r="F20">
            <v>12</v>
          </cell>
          <cell r="G20">
            <v>5761.69</v>
          </cell>
          <cell r="H20">
            <v>7214.78</v>
          </cell>
          <cell r="I20">
            <v>86577.36</v>
          </cell>
          <cell r="J20">
            <v>1.2640266782760944E-2</v>
          </cell>
          <cell r="K20">
            <v>-1422.46</v>
          </cell>
          <cell r="L20">
            <v>7184.15</v>
          </cell>
          <cell r="M20">
            <v>-0.19799976336796976</v>
          </cell>
          <cell r="O20">
            <v>69140.28</v>
          </cell>
        </row>
        <row r="21">
          <cell r="A21" t="str">
            <v xml:space="preserve"> 1.10 </v>
          </cell>
          <cell r="B21" t="str">
            <v xml:space="preserve"> 104900 </v>
          </cell>
          <cell r="C21" t="str">
            <v>SINAPI</v>
          </cell>
          <cell r="D21" t="str">
            <v>COMPOSIÇÃO PARAMÉTRICA DE EXECUÇÃO DE RESERVATÓRIO ELEVADO DE ÁGUA (2000 LITROS) EM CANTEIRO DE OBRAS, APOIADO EM ESTRUTURA DE MADEIRA. AF_01/2024</v>
          </cell>
          <cell r="E21" t="str">
            <v>UN</v>
          </cell>
          <cell r="F21">
            <v>1</v>
          </cell>
          <cell r="G21">
            <v>9223.99</v>
          </cell>
          <cell r="H21">
            <v>11550.28</v>
          </cell>
          <cell r="I21">
            <v>11550.28</v>
          </cell>
          <cell r="J21">
            <v>1.6863371742403333E-3</v>
          </cell>
          <cell r="K21">
            <v>-3073.6499999999996</v>
          </cell>
          <cell r="L21">
            <v>12297.64</v>
          </cell>
          <cell r="M21">
            <v>-0.24993819952446161</v>
          </cell>
          <cell r="O21">
            <v>9223.99</v>
          </cell>
        </row>
        <row r="22">
          <cell r="A22" t="str">
            <v xml:space="preserve"> 1.11 </v>
          </cell>
          <cell r="B22" t="str">
            <v xml:space="preserve"> 83878 </v>
          </cell>
          <cell r="C22" t="str">
            <v>SINAPI</v>
          </cell>
          <cell r="D22" t="str">
            <v>LIGACAO DA REDE 50MM AO RAMAL PREDIAL 1/2"</v>
          </cell>
          <cell r="E22" t="str">
            <v>UN</v>
          </cell>
          <cell r="F22">
            <v>1</v>
          </cell>
          <cell r="G22">
            <v>45.77</v>
          </cell>
          <cell r="H22">
            <v>57.31</v>
          </cell>
          <cell r="I22">
            <v>57.31</v>
          </cell>
          <cell r="J22">
            <v>8.3672416128192137E-6</v>
          </cell>
          <cell r="K22">
            <v>-11.379999999999995</v>
          </cell>
          <cell r="L22">
            <v>57.15</v>
          </cell>
          <cell r="M22">
            <v>-0.19912510936132977</v>
          </cell>
          <cell r="O22">
            <v>45.77</v>
          </cell>
        </row>
        <row r="23">
          <cell r="A23" t="str">
            <v xml:space="preserve"> 1.12 </v>
          </cell>
          <cell r="B23" t="str">
            <v xml:space="preserve"> DEPEARQ158 </v>
          </cell>
          <cell r="C23" t="str">
            <v>Próprio</v>
          </cell>
          <cell r="D23" t="str">
            <v>ART DE EXECUÇÃO - OBRA OU SERVIÇO ACIMA DE R$ 15.000,00 - ANO DE 2024</v>
          </cell>
          <cell r="E23" t="str">
            <v>UN</v>
          </cell>
          <cell r="F23">
            <v>2</v>
          </cell>
          <cell r="G23">
            <v>262.55</v>
          </cell>
          <cell r="H23">
            <v>328.76</v>
          </cell>
          <cell r="I23">
            <v>657.52</v>
          </cell>
          <cell r="J23">
            <v>9.5997709043114447E-5</v>
          </cell>
          <cell r="K23">
            <v>0</v>
          </cell>
          <cell r="L23">
            <v>262.55</v>
          </cell>
          <cell r="M23">
            <v>0</v>
          </cell>
          <cell r="O23">
            <v>525.1</v>
          </cell>
        </row>
        <row r="24">
          <cell r="A24" t="str">
            <v xml:space="preserve"> 1.13 </v>
          </cell>
          <cell r="B24" t="str">
            <v xml:space="preserve"> 100304 </v>
          </cell>
          <cell r="C24" t="str">
            <v>SINAPI</v>
          </cell>
          <cell r="D24" t="str">
            <v>ARQUITETO PAISAGISTA COM ENCARGOS COMPLEMENTARES</v>
          </cell>
          <cell r="E24" t="str">
            <v>H</v>
          </cell>
          <cell r="F24">
            <v>6</v>
          </cell>
          <cell r="G24">
            <v>94.76</v>
          </cell>
          <cell r="H24">
            <v>118.65</v>
          </cell>
          <cell r="I24">
            <v>711.9</v>
          </cell>
          <cell r="J24">
            <v>1.0393717159598669E-4</v>
          </cell>
          <cell r="K24">
            <v>0</v>
          </cell>
          <cell r="L24">
            <v>94.76</v>
          </cell>
          <cell r="M24">
            <v>0</v>
          </cell>
          <cell r="O24">
            <v>568.55999999999995</v>
          </cell>
        </row>
        <row r="25">
          <cell r="A25" t="str">
            <v xml:space="preserve"> 1.14 </v>
          </cell>
          <cell r="B25" t="str">
            <v xml:space="preserve"> DEPEARQ204 </v>
          </cell>
          <cell r="C25" t="str">
            <v>Próprio</v>
          </cell>
          <cell r="D25" t="str">
            <v>PGRCC - PLANO DE GERENCIAMENTO DE RESÍDUOS DA CONSTRUÇÃO CIVIL</v>
          </cell>
          <cell r="E25" t="str">
            <v>UN</v>
          </cell>
          <cell r="F25">
            <v>1</v>
          </cell>
          <cell r="G25">
            <v>2175.29</v>
          </cell>
          <cell r="H25">
            <v>2723.89</v>
          </cell>
          <cell r="I25">
            <v>2723.89</v>
          </cell>
          <cell r="J25">
            <v>3.9768706607471864E-4</v>
          </cell>
          <cell r="K25">
            <v>-724.71</v>
          </cell>
          <cell r="L25">
            <v>2900</v>
          </cell>
          <cell r="M25">
            <v>-0.24990000000000001</v>
          </cell>
          <cell r="O25">
            <v>2175.29</v>
          </cell>
        </row>
        <row r="26">
          <cell r="A26" t="str">
            <v xml:space="preserve"> 1.15 </v>
          </cell>
          <cell r="B26" t="str">
            <v xml:space="preserve"> DEPEARQ140 </v>
          </cell>
          <cell r="C26" t="str">
            <v>Próprio</v>
          </cell>
          <cell r="D26" t="str">
            <v>PGR - PROGRAMA DE GERENCIAMENTO DE RISCOS</v>
          </cell>
          <cell r="E26" t="str">
            <v>UN</v>
          </cell>
          <cell r="F26">
            <v>1</v>
          </cell>
          <cell r="G26">
            <v>700</v>
          </cell>
          <cell r="H26">
            <v>876.54</v>
          </cell>
          <cell r="I26">
            <v>876.54</v>
          </cell>
          <cell r="J26">
            <v>1.2797455877334762E-4</v>
          </cell>
          <cell r="K26">
            <v>0</v>
          </cell>
          <cell r="L26">
            <v>700</v>
          </cell>
          <cell r="M26">
            <v>0</v>
          </cell>
          <cell r="O26">
            <v>700</v>
          </cell>
        </row>
        <row r="27">
          <cell r="A27" t="str">
            <v xml:space="preserve"> 1.16 </v>
          </cell>
          <cell r="B27" t="str">
            <v xml:space="preserve"> DEPEARQ163 </v>
          </cell>
          <cell r="C27" t="str">
            <v>Próprio</v>
          </cell>
          <cell r="D27" t="str">
            <v>AS BUILT EM BIM (ARQUITETURA E COMPLEMENTARES) LOD 350</v>
          </cell>
          <cell r="E27" t="str">
            <v>MÊS</v>
          </cell>
          <cell r="F27">
            <v>12</v>
          </cell>
          <cell r="G27">
            <v>3860.8</v>
          </cell>
          <cell r="H27">
            <v>4834.49</v>
          </cell>
          <cell r="I27">
            <v>58013.88</v>
          </cell>
          <cell r="J27">
            <v>8.4700078669883144E-3</v>
          </cell>
          <cell r="K27">
            <v>-960.92000000000007</v>
          </cell>
          <cell r="L27">
            <v>4821.72</v>
          </cell>
          <cell r="M27">
            <v>-0.19928987995984837</v>
          </cell>
          <cell r="O27">
            <v>46329.599999999999</v>
          </cell>
        </row>
        <row r="28">
          <cell r="A28" t="str">
            <v xml:space="preserve"> 1.17 </v>
          </cell>
          <cell r="B28" t="str">
            <v xml:space="preserve"> DEPEARQ381 </v>
          </cell>
          <cell r="C28" t="str">
            <v>Próprio</v>
          </cell>
          <cell r="D28" t="str">
            <v>MONTAGEM E DESMONTAGEM DE ANDAIME MODULAR FACHADEIRO, COM PISO METÁLICO, PARA EDIFÍCIOS COM MULTIPLOS PAVIMENTOS (INCLUSIVE ANDAIME E LIMPEZA). REF: SINAPI (97063)  SBC (013275)</v>
          </cell>
          <cell r="E28" t="str">
            <v>m²</v>
          </cell>
          <cell r="F28">
            <v>150</v>
          </cell>
          <cell r="G28">
            <v>79.040000000000006</v>
          </cell>
          <cell r="H28">
            <v>98.97</v>
          </cell>
          <cell r="I28">
            <v>14845.5</v>
          </cell>
          <cell r="J28">
            <v>2.1674382370111258E-3</v>
          </cell>
          <cell r="K28">
            <v>-19.739999999999995</v>
          </cell>
          <cell r="L28">
            <v>98.78</v>
          </cell>
          <cell r="M28">
            <v>-0.19983802389147598</v>
          </cell>
          <cell r="O28">
            <v>11856</v>
          </cell>
        </row>
        <row r="29">
          <cell r="A29" t="str">
            <v xml:space="preserve"> 2 </v>
          </cell>
          <cell r="D29" t="str">
            <v>DEMOLIÇÕES, REMOÇÕES E RETIRADAS</v>
          </cell>
          <cell r="I29">
            <v>84328.689999999988</v>
          </cell>
          <cell r="J29">
            <v>1.2311961684217962E-2</v>
          </cell>
          <cell r="K29">
            <v>0</v>
          </cell>
          <cell r="O29">
            <v>0</v>
          </cell>
        </row>
        <row r="30">
          <cell r="A30" t="str">
            <v xml:space="preserve"> 2.1 </v>
          </cell>
          <cell r="B30" t="str">
            <v xml:space="preserve"> 97622 </v>
          </cell>
          <cell r="C30" t="str">
            <v>SINAPI</v>
          </cell>
          <cell r="D30" t="str">
            <v>DEMOLIÇÃO DE ALVENARIA DE BLOCO FURADO, DE FORMA MANUAL, SEM REAPROVEITAMENTO. AF_09/2023</v>
          </cell>
          <cell r="E30" t="str">
            <v>m³</v>
          </cell>
          <cell r="F30">
            <v>61.67</v>
          </cell>
          <cell r="G30">
            <v>43.1</v>
          </cell>
          <cell r="H30">
            <v>53.96</v>
          </cell>
          <cell r="I30">
            <v>3327.71</v>
          </cell>
          <cell r="J30">
            <v>4.8584459234679155E-4</v>
          </cell>
          <cell r="K30">
            <v>-10.780000000000001</v>
          </cell>
          <cell r="L30">
            <v>53.88</v>
          </cell>
          <cell r="M30">
            <v>-0.2000742390497402</v>
          </cell>
          <cell r="O30">
            <v>2657.97</v>
          </cell>
        </row>
        <row r="31">
          <cell r="A31" t="str">
            <v xml:space="preserve"> 2.2 </v>
          </cell>
          <cell r="B31" t="str">
            <v xml:space="preserve"> 97628 </v>
          </cell>
          <cell r="C31" t="str">
            <v>SINAPI</v>
          </cell>
          <cell r="D31" t="str">
            <v>DEMOLIÇÃO DE LAJES, EM CONCRETO ARMADO, DE FORMA MANUAL, SEM REAPROVEITAMENTO. AF_09/2023</v>
          </cell>
          <cell r="E31" t="str">
            <v>m³</v>
          </cell>
          <cell r="F31">
            <v>2.14</v>
          </cell>
          <cell r="G31">
            <v>201.75</v>
          </cell>
          <cell r="H31">
            <v>252.63</v>
          </cell>
          <cell r="I31">
            <v>540.62</v>
          </cell>
          <cell r="J31">
            <v>7.8930346548984867E-5</v>
          </cell>
          <cell r="K31">
            <v>-50.44</v>
          </cell>
          <cell r="L31">
            <v>252.19</v>
          </cell>
          <cell r="M31">
            <v>-0.20000793052856969</v>
          </cell>
          <cell r="O31">
            <v>431.74</v>
          </cell>
        </row>
        <row r="32">
          <cell r="A32" t="str">
            <v xml:space="preserve"> 2.3 </v>
          </cell>
          <cell r="B32" t="str">
            <v xml:space="preserve"> 97627 </v>
          </cell>
          <cell r="C32" t="str">
            <v>SINAPI</v>
          </cell>
          <cell r="D32" t="str">
            <v>DEMOLIÇÃO DE PILARES E VIGAS EM CONCRETO ARMADO, DE FORMA MECANIZADA COM MARTELETE, SEM REAPROVEITAMENTO. AF_09/2023</v>
          </cell>
          <cell r="E32" t="str">
            <v>m³</v>
          </cell>
          <cell r="F32">
            <v>3.35</v>
          </cell>
          <cell r="G32">
            <v>159.22</v>
          </cell>
          <cell r="H32">
            <v>199.37</v>
          </cell>
          <cell r="I32">
            <v>667.88</v>
          </cell>
          <cell r="J32">
            <v>9.7510265719240902E-5</v>
          </cell>
          <cell r="K32">
            <v>-6.1899999999999977</v>
          </cell>
          <cell r="L32">
            <v>165.41</v>
          </cell>
          <cell r="M32">
            <v>-3.742216310984825E-2</v>
          </cell>
          <cell r="O32">
            <v>533.38</v>
          </cell>
        </row>
        <row r="33">
          <cell r="A33" t="str">
            <v xml:space="preserve"> 2.4 </v>
          </cell>
          <cell r="B33" t="str">
            <v xml:space="preserve"> 97634 </v>
          </cell>
          <cell r="C33" t="str">
            <v>SINAPI</v>
          </cell>
          <cell r="D33" t="str">
            <v>DEMOLIÇÃO DE REVESTIMENTO CERÂMICO, DE FORMA MECANIZADA COM MARTELETE, SEM REAPROVEITAMENTO. AF_09/2023 (PAREDES)</v>
          </cell>
          <cell r="E33" t="str">
            <v>m²</v>
          </cell>
          <cell r="F33">
            <v>51.13</v>
          </cell>
          <cell r="G33">
            <v>5.68</v>
          </cell>
          <cell r="H33">
            <v>7.11</v>
          </cell>
          <cell r="I33">
            <v>363.53</v>
          </cell>
          <cell r="J33">
            <v>5.3075263366047255E-5</v>
          </cell>
          <cell r="K33">
            <v>-0.61000000000000032</v>
          </cell>
          <cell r="L33">
            <v>6.29</v>
          </cell>
          <cell r="M33">
            <v>-9.6979332273450014E-2</v>
          </cell>
          <cell r="O33">
            <v>290.41000000000003</v>
          </cell>
        </row>
        <row r="34">
          <cell r="A34" t="str">
            <v xml:space="preserve"> 2.5 </v>
          </cell>
          <cell r="B34" t="str">
            <v xml:space="preserve"> 97634 </v>
          </cell>
          <cell r="C34" t="str">
            <v>SINAPI</v>
          </cell>
          <cell r="D34" t="str">
            <v>DEMOLIÇÃO DE REVESTIMENTO CERÂMICO, DE FORMA MECANIZADA COM MARTELETE, SEM REAPROVEITAMENTO. AF_09/2023 (PISOS)</v>
          </cell>
          <cell r="E34" t="str">
            <v>m²</v>
          </cell>
          <cell r="F34">
            <v>34.93</v>
          </cell>
          <cell r="G34">
            <v>5.03</v>
          </cell>
          <cell r="H34">
            <v>6.29</v>
          </cell>
          <cell r="I34">
            <v>219.7</v>
          </cell>
          <cell r="J34">
            <v>3.2076129512063884E-5</v>
          </cell>
          <cell r="K34">
            <v>-1.2599999999999998</v>
          </cell>
          <cell r="L34">
            <v>6.29</v>
          </cell>
          <cell r="M34">
            <v>-0.20031796502384736</v>
          </cell>
          <cell r="O34">
            <v>175.69</v>
          </cell>
          <cell r="P34">
            <v>351.38</v>
          </cell>
        </row>
        <row r="35">
          <cell r="A35" t="str">
            <v xml:space="preserve"> 2.6 </v>
          </cell>
          <cell r="B35" t="str">
            <v xml:space="preserve"> DEPEARQ095 </v>
          </cell>
          <cell r="C35" t="str">
            <v>Próprio</v>
          </cell>
          <cell r="D35" t="str">
            <v>RETIRADA DE REVESTIMENTO CERÂMICO, DE FORMA MANUAL, COM REAPROVEITAMENTO.  REF: SINAPI (97633)</v>
          </cell>
          <cell r="E35" t="str">
            <v>m²</v>
          </cell>
          <cell r="F35">
            <v>797.44</v>
          </cell>
          <cell r="G35">
            <v>34.74</v>
          </cell>
          <cell r="H35">
            <v>43.5</v>
          </cell>
          <cell r="I35">
            <v>34688.639999999999</v>
          </cell>
          <cell r="J35">
            <v>5.0645303105933534E-3</v>
          </cell>
          <cell r="K35">
            <v>-8.68</v>
          </cell>
          <cell r="L35">
            <v>43.42</v>
          </cell>
          <cell r="M35">
            <v>-0.19990787655458309</v>
          </cell>
          <cell r="O35">
            <v>27703.06</v>
          </cell>
        </row>
        <row r="36">
          <cell r="A36" t="str">
            <v xml:space="preserve"> 2.7 </v>
          </cell>
          <cell r="B36" t="str">
            <v xml:space="preserve"> 97635 </v>
          </cell>
          <cell r="C36" t="str">
            <v>SINAPI</v>
          </cell>
          <cell r="D36" t="str">
            <v>REMOÇÃO DE PISO DE BLOCO INTERTRAVADO OU DE PEDRA PORTUGUESA, DE FORMA MANUAL, COM REAPROVEITAMENTO. AF_09/2023</v>
          </cell>
          <cell r="E36" t="str">
            <v>m²</v>
          </cell>
          <cell r="F36">
            <v>368.17</v>
          </cell>
          <cell r="G36">
            <v>11.38</v>
          </cell>
          <cell r="H36">
            <v>14.25</v>
          </cell>
          <cell r="I36">
            <v>5246.42</v>
          </cell>
          <cell r="J36">
            <v>7.6597563675321896E-4</v>
          </cell>
          <cell r="K36">
            <v>-3.75</v>
          </cell>
          <cell r="L36">
            <v>15.13</v>
          </cell>
          <cell r="M36">
            <v>-0.24785194976867153</v>
          </cell>
          <cell r="O36">
            <v>4189.7700000000004</v>
          </cell>
        </row>
        <row r="37">
          <cell r="A37" t="str">
            <v xml:space="preserve"> 2.8 </v>
          </cell>
          <cell r="B37" t="str">
            <v xml:space="preserve"> 104803 </v>
          </cell>
          <cell r="C37" t="str">
            <v>SINAPI</v>
          </cell>
          <cell r="D37" t="str">
            <v>REMOÇÃO CALHAS E RUFOS, DE FORMA MANUAL, SEM REAPROVEITAMENTO. AF_09/2023</v>
          </cell>
          <cell r="E37" t="str">
            <v>M</v>
          </cell>
          <cell r="F37">
            <v>410.6</v>
          </cell>
          <cell r="G37">
            <v>3.39</v>
          </cell>
          <cell r="H37">
            <v>4.24</v>
          </cell>
          <cell r="I37">
            <v>1740.94</v>
          </cell>
          <cell r="J37">
            <v>2.5417668144165907E-4</v>
          </cell>
          <cell r="K37">
            <v>-0.85000000000000009</v>
          </cell>
          <cell r="L37">
            <v>4.24</v>
          </cell>
          <cell r="M37">
            <v>-0.20047169811320753</v>
          </cell>
          <cell r="O37">
            <v>1391.93</v>
          </cell>
        </row>
        <row r="38">
          <cell r="A38" t="str">
            <v xml:space="preserve"> 2.9 </v>
          </cell>
          <cell r="B38" t="str">
            <v xml:space="preserve"> 97638 </v>
          </cell>
          <cell r="C38" t="str">
            <v>SINAPI</v>
          </cell>
          <cell r="D38" t="str">
            <v>REMOÇÃO DE CHAPAS E PERFIS DE DRYWALL, DE FORMA MANUAL, SEM REAPROVEITAMENTO. AF_09/2023</v>
          </cell>
          <cell r="E38" t="str">
            <v>m²</v>
          </cell>
          <cell r="F38">
            <v>12.56</v>
          </cell>
          <cell r="G38">
            <v>6.49</v>
          </cell>
          <cell r="H38">
            <v>8.1199999999999992</v>
          </cell>
          <cell r="I38">
            <v>101.98</v>
          </cell>
          <cell r="J38">
            <v>1.4889047281020823E-5</v>
          </cell>
          <cell r="K38">
            <v>-1.6199999999999992</v>
          </cell>
          <cell r="L38">
            <v>8.11</v>
          </cell>
          <cell r="M38">
            <v>-0.19975339087546229</v>
          </cell>
          <cell r="O38">
            <v>81.510000000000005</v>
          </cell>
        </row>
        <row r="39">
          <cell r="A39" t="str">
            <v xml:space="preserve"> 2.10 </v>
          </cell>
          <cell r="B39" t="str">
            <v xml:space="preserve"> 022793 </v>
          </cell>
          <cell r="C39" t="str">
            <v>SBC</v>
          </cell>
          <cell r="D39" t="str">
            <v>RETIRADA CUIDADOSA DE TANQUE DE ROUPA</v>
          </cell>
          <cell r="E39" t="str">
            <v>UN</v>
          </cell>
          <cell r="F39">
            <v>1</v>
          </cell>
          <cell r="G39">
            <v>19.190000000000001</v>
          </cell>
          <cell r="H39">
            <v>24.02</v>
          </cell>
          <cell r="I39">
            <v>24.02</v>
          </cell>
          <cell r="J39">
            <v>3.5069122934900978E-6</v>
          </cell>
          <cell r="K39">
            <v>0</v>
          </cell>
          <cell r="L39">
            <v>19.190000000000001</v>
          </cell>
          <cell r="M39">
            <v>0</v>
          </cell>
          <cell r="O39">
            <v>19.190000000000001</v>
          </cell>
        </row>
        <row r="40">
          <cell r="A40" t="str">
            <v xml:space="preserve"> 2.11 </v>
          </cell>
          <cell r="B40" t="str">
            <v xml:space="preserve"> DEPEARQ104 </v>
          </cell>
          <cell r="C40" t="str">
            <v>Próprio</v>
          </cell>
          <cell r="D40" t="str">
            <v>REMOÇÃO DE FORROS DE DRYWALL, PVC E FIBROMINERAL, DE FORMA MANUAL, COM REAPROVEITAMENTO. REF: SINAPI (97640)</v>
          </cell>
          <cell r="E40" t="str">
            <v>m²</v>
          </cell>
          <cell r="F40">
            <v>1199.74</v>
          </cell>
          <cell r="G40">
            <v>3.03</v>
          </cell>
          <cell r="H40">
            <v>3.79</v>
          </cell>
          <cell r="I40">
            <v>4547.01</v>
          </cell>
          <cell r="J40">
            <v>6.6386200114997539E-4</v>
          </cell>
          <cell r="K40">
            <v>-0.76000000000000023</v>
          </cell>
          <cell r="L40">
            <v>3.79</v>
          </cell>
          <cell r="M40">
            <v>-0.20052770448548818</v>
          </cell>
          <cell r="O40">
            <v>3635.21</v>
          </cell>
        </row>
        <row r="41">
          <cell r="A41" t="str">
            <v xml:space="preserve"> 2.12 </v>
          </cell>
          <cell r="B41" t="str">
            <v xml:space="preserve"> DEPEARQ096 </v>
          </cell>
          <cell r="C41" t="str">
            <v>Próprio</v>
          </cell>
          <cell r="D41" t="str">
            <v>REMOÇÃO DE LUMINÁRIAS, DE FORMA MANUAL, COM REAPROVEITAMENTO.  REF: SINAPI (97665)</v>
          </cell>
          <cell r="E41" t="str">
            <v>UN</v>
          </cell>
          <cell r="F41">
            <v>339</v>
          </cell>
          <cell r="G41">
            <v>2.74</v>
          </cell>
          <cell r="H41">
            <v>3.43</v>
          </cell>
          <cell r="I41">
            <v>1162.77</v>
          </cell>
          <cell r="J41">
            <v>1.6976404694011161E-4</v>
          </cell>
          <cell r="K41">
            <v>-0.67999999999999972</v>
          </cell>
          <cell r="L41">
            <v>3.42</v>
          </cell>
          <cell r="M41">
            <v>-0.19883040935672502</v>
          </cell>
          <cell r="O41">
            <v>928.86</v>
          </cell>
        </row>
        <row r="42">
          <cell r="A42" t="str">
            <v xml:space="preserve"> 2.13 </v>
          </cell>
          <cell r="B42" t="str">
            <v xml:space="preserve"> DEPEARQ063 </v>
          </cell>
          <cell r="C42" t="str">
            <v>Próprio</v>
          </cell>
          <cell r="D42" t="str">
            <v>RETIRADA DE CONDUTORES DE SPDA REF: SBC 022400</v>
          </cell>
          <cell r="E42" t="str">
            <v>M</v>
          </cell>
          <cell r="F42">
            <v>100</v>
          </cell>
          <cell r="G42">
            <v>4.55</v>
          </cell>
          <cell r="H42">
            <v>5.69</v>
          </cell>
          <cell r="I42">
            <v>569</v>
          </cell>
          <cell r="J42">
            <v>8.3073817443624708E-5</v>
          </cell>
          <cell r="K42">
            <v>-1.1400000000000006</v>
          </cell>
          <cell r="L42">
            <v>5.69</v>
          </cell>
          <cell r="M42">
            <v>-0.20035149384885775</v>
          </cell>
          <cell r="O42">
            <v>455</v>
          </cell>
        </row>
        <row r="43">
          <cell r="A43" t="str">
            <v xml:space="preserve"> 2.14 </v>
          </cell>
          <cell r="B43" t="str">
            <v xml:space="preserve"> DEPEARQ079 </v>
          </cell>
          <cell r="C43" t="str">
            <v>Próprio</v>
          </cell>
          <cell r="D43" t="str">
            <v>REMOÇÃO E REASSENTAMENTO DE LOUÇA REF: ORSE 3261</v>
          </cell>
          <cell r="E43" t="str">
            <v>UN</v>
          </cell>
          <cell r="F43">
            <v>38</v>
          </cell>
          <cell r="G43">
            <v>99.52</v>
          </cell>
          <cell r="H43">
            <v>124.61</v>
          </cell>
          <cell r="I43">
            <v>4735.18</v>
          </cell>
          <cell r="J43">
            <v>6.9133476077803675E-4</v>
          </cell>
          <cell r="K43">
            <v>-32.600000000000009</v>
          </cell>
          <cell r="L43">
            <v>132.12</v>
          </cell>
          <cell r="M43">
            <v>-0.24674538298516502</v>
          </cell>
          <cell r="O43">
            <v>3781.76</v>
          </cell>
        </row>
        <row r="44">
          <cell r="A44" t="str">
            <v xml:space="preserve"> 2.15 </v>
          </cell>
          <cell r="B44" t="str">
            <v xml:space="preserve"> 97645 </v>
          </cell>
          <cell r="C44" t="str">
            <v>SINAPI</v>
          </cell>
          <cell r="D44" t="str">
            <v>REMOÇÃO DE JANELAS, DE FORMA MANUAL, SEM REAPROVEITAMENTO. AF_09/2023</v>
          </cell>
          <cell r="E44" t="str">
            <v>m²</v>
          </cell>
          <cell r="F44">
            <v>262.86</v>
          </cell>
          <cell r="G44">
            <v>17.63</v>
          </cell>
          <cell r="H44">
            <v>22.07</v>
          </cell>
          <cell r="I44">
            <v>5801.32</v>
          </cell>
          <cell r="J44">
            <v>8.4699085872064835E-4</v>
          </cell>
          <cell r="K44">
            <v>-5.52</v>
          </cell>
          <cell r="L44">
            <v>23.15</v>
          </cell>
          <cell r="M44">
            <v>-0.23844492440604748</v>
          </cell>
          <cell r="O44">
            <v>4634.22</v>
          </cell>
        </row>
        <row r="45">
          <cell r="A45" t="str">
            <v xml:space="preserve"> 2.16 </v>
          </cell>
          <cell r="B45" t="str">
            <v xml:space="preserve"> DEPEARQ136 </v>
          </cell>
          <cell r="C45" t="str">
            <v>Próprio</v>
          </cell>
          <cell r="D45" t="str">
            <v>REMOÇÃO DE JANELAS, DE FORMA MANUAL, COM REAPROVEITAMENTO. REF: SINAPI (97645)</v>
          </cell>
          <cell r="E45" t="str">
            <v>m²</v>
          </cell>
          <cell r="F45">
            <v>22.85</v>
          </cell>
          <cell r="G45">
            <v>37.06</v>
          </cell>
          <cell r="H45">
            <v>46.4</v>
          </cell>
          <cell r="I45">
            <v>1060.24</v>
          </cell>
          <cell r="J45">
            <v>1.5479469983555125E-4</v>
          </cell>
          <cell r="K45">
            <v>-9.259999999999998</v>
          </cell>
          <cell r="L45">
            <v>46.32</v>
          </cell>
          <cell r="M45">
            <v>-0.19991364421416236</v>
          </cell>
          <cell r="O45">
            <v>846.82</v>
          </cell>
        </row>
        <row r="46">
          <cell r="A46" t="str">
            <v xml:space="preserve"> 2.17 </v>
          </cell>
          <cell r="B46" t="str">
            <v xml:space="preserve"> 97632 </v>
          </cell>
          <cell r="C46" t="str">
            <v>SINAPI</v>
          </cell>
          <cell r="D46" t="str">
            <v>DEMOLIÇÃO DE RODAPÉ CERÂMICO, DE FORMA MANUAL, SEM REAPROVEITAMENTO. AF_09/2023</v>
          </cell>
          <cell r="E46" t="str">
            <v>M</v>
          </cell>
          <cell r="F46">
            <v>193.31</v>
          </cell>
          <cell r="G46">
            <v>1.98</v>
          </cell>
          <cell r="H46">
            <v>2.4700000000000002</v>
          </cell>
          <cell r="I46">
            <v>477.47</v>
          </cell>
          <cell r="J46">
            <v>6.9710466809854994E-5</v>
          </cell>
          <cell r="K46">
            <v>-0.5</v>
          </cell>
          <cell r="L46">
            <v>2.48</v>
          </cell>
          <cell r="M46">
            <v>-0.20161290322580649</v>
          </cell>
          <cell r="O46">
            <v>382.75</v>
          </cell>
        </row>
        <row r="47">
          <cell r="A47" t="str">
            <v xml:space="preserve"> 2.18 </v>
          </cell>
          <cell r="B47" t="str">
            <v xml:space="preserve"> DEPEARQ090 </v>
          </cell>
          <cell r="C47" t="str">
            <v>Próprio</v>
          </cell>
          <cell r="D47" t="str">
            <v>REMOÇÃO DE BANCADA DE GRANITO (OU MARMORE) REF: ORSE 8387</v>
          </cell>
          <cell r="E47" t="str">
            <v>m²</v>
          </cell>
          <cell r="F47">
            <v>2.91</v>
          </cell>
          <cell r="G47">
            <v>19.41</v>
          </cell>
          <cell r="H47">
            <v>24.3</v>
          </cell>
          <cell r="I47">
            <v>70.709999999999994</v>
          </cell>
          <cell r="J47">
            <v>1.0323637313600532E-5</v>
          </cell>
          <cell r="K47">
            <v>-4.8599999999999994</v>
          </cell>
          <cell r="L47">
            <v>24.27</v>
          </cell>
          <cell r="M47">
            <v>-0.20024721878862795</v>
          </cell>
          <cell r="O47">
            <v>56.48</v>
          </cell>
        </row>
        <row r="48">
          <cell r="A48" t="str">
            <v xml:space="preserve"> 2.19 </v>
          </cell>
          <cell r="B48" t="str">
            <v xml:space="preserve"> DEPEARQ093 </v>
          </cell>
          <cell r="C48" t="str">
            <v>Próprio</v>
          </cell>
          <cell r="D48" t="str">
            <v>REMOÇÃO DE BRISES REF: ORSE 36</v>
          </cell>
          <cell r="E48" t="str">
            <v>m²</v>
          </cell>
          <cell r="F48">
            <v>552.58000000000004</v>
          </cell>
          <cell r="G48">
            <v>3.3</v>
          </cell>
          <cell r="H48">
            <v>4.13</v>
          </cell>
          <cell r="I48">
            <v>2282.15</v>
          </cell>
          <cell r="J48">
            <v>3.3319316780134998E-4</v>
          </cell>
          <cell r="K48">
            <v>-0.83000000000000007</v>
          </cell>
          <cell r="L48">
            <v>4.13</v>
          </cell>
          <cell r="M48">
            <v>-0.2009685230024213</v>
          </cell>
          <cell r="O48">
            <v>1823.51</v>
          </cell>
        </row>
        <row r="49">
          <cell r="A49" t="str">
            <v xml:space="preserve"> 2.20 </v>
          </cell>
          <cell r="B49" t="str">
            <v xml:space="preserve"> 104790 </v>
          </cell>
          <cell r="C49" t="str">
            <v>SINAPI</v>
          </cell>
          <cell r="D49" t="str">
            <v>DEMOLIÇÃO DE PISO DE CONCRETO SIMPLES, DE FORMA MECANIZADA COM MARTELETE, SEM REAPROVEITAMENTO. AF_09/2023</v>
          </cell>
          <cell r="E49" t="str">
            <v>m³</v>
          </cell>
          <cell r="F49">
            <v>2.04</v>
          </cell>
          <cell r="G49">
            <v>101.62</v>
          </cell>
          <cell r="H49">
            <v>127.24</v>
          </cell>
          <cell r="I49">
            <v>259.56</v>
          </cell>
          <cell r="J49">
            <v>3.7895676723492499E-5</v>
          </cell>
          <cell r="K49">
            <v>-2.1999999999999886</v>
          </cell>
          <cell r="L49">
            <v>103.82</v>
          </cell>
          <cell r="M49">
            <v>-2.1190522057406902E-2</v>
          </cell>
          <cell r="O49">
            <v>207.3</v>
          </cell>
        </row>
        <row r="50">
          <cell r="A50" t="str">
            <v xml:space="preserve"> 2.21 </v>
          </cell>
          <cell r="B50" t="str">
            <v xml:space="preserve"> 93358 </v>
          </cell>
          <cell r="C50" t="str">
            <v>SINAPI</v>
          </cell>
          <cell r="D50" t="str">
            <v>ESCAVAÇÃO MANUAL DE VALA COM PROFUNDIDADE MENOR OU IGUAL A 1,30 M. AF_02/2021</v>
          </cell>
          <cell r="E50" t="str">
            <v>m³</v>
          </cell>
          <cell r="F50">
            <v>10.43</v>
          </cell>
          <cell r="G50">
            <v>65.349999999999994</v>
          </cell>
          <cell r="H50">
            <v>81.83</v>
          </cell>
          <cell r="I50">
            <v>853.48</v>
          </cell>
          <cell r="J50">
            <v>1.2460780617185382E-4</v>
          </cell>
          <cell r="K50">
            <v>-16.340000000000003</v>
          </cell>
          <cell r="L50">
            <v>81.69</v>
          </cell>
          <cell r="M50">
            <v>-0.20002448280083251</v>
          </cell>
          <cell r="O50">
            <v>681.6</v>
          </cell>
        </row>
        <row r="51">
          <cell r="A51" t="str">
            <v xml:space="preserve"> 2.22 </v>
          </cell>
          <cell r="B51" t="str">
            <v xml:space="preserve"> DEPEARQ094 </v>
          </cell>
          <cell r="C51" t="str">
            <v>Próprio</v>
          </cell>
          <cell r="D51" t="str">
            <v>DEMOLIÇÃO DE ALVENARIA DE ELEMENTOS VAZADOS (COBOGÓ), SEM REAPROVEITAMENTO REF: ORSE 8038</v>
          </cell>
          <cell r="E51" t="str">
            <v>m³</v>
          </cell>
          <cell r="F51">
            <v>0.03</v>
          </cell>
          <cell r="G51">
            <v>35.93</v>
          </cell>
          <cell r="H51">
            <v>44.99</v>
          </cell>
          <cell r="I51">
            <v>1.34</v>
          </cell>
          <cell r="J51">
            <v>1.9563957007813201E-7</v>
          </cell>
          <cell r="K51">
            <v>-8.990000000000002</v>
          </cell>
          <cell r="L51">
            <v>44.92</v>
          </cell>
          <cell r="M51">
            <v>-0.20013357079252003</v>
          </cell>
          <cell r="O51">
            <v>1.07</v>
          </cell>
        </row>
        <row r="52">
          <cell r="A52" t="str">
            <v xml:space="preserve"> 2.23 </v>
          </cell>
          <cell r="B52" t="str">
            <v xml:space="preserve"> 97644 </v>
          </cell>
          <cell r="C52" t="str">
            <v>SINAPI</v>
          </cell>
          <cell r="D52" t="str">
            <v>REMOÇÃO DE PORTAS, DE FORMA MANUAL, SEM REAPROVEITAMENTO. AF_09/2023</v>
          </cell>
          <cell r="E52" t="str">
            <v>m²</v>
          </cell>
          <cell r="F52">
            <v>69.849999999999994</v>
          </cell>
          <cell r="G52">
            <v>7.16</v>
          </cell>
          <cell r="H52">
            <v>8.9600000000000009</v>
          </cell>
          <cell r="I52">
            <v>625.85</v>
          </cell>
          <cell r="J52">
            <v>9.1373899204029048E-5</v>
          </cell>
          <cell r="K52">
            <v>-1.8000000000000007</v>
          </cell>
          <cell r="L52">
            <v>8.9600000000000009</v>
          </cell>
          <cell r="M52">
            <v>-0.20089285714285721</v>
          </cell>
          <cell r="O52">
            <v>500.12</v>
          </cell>
        </row>
        <row r="53">
          <cell r="A53" t="str">
            <v xml:space="preserve"> 2.24 </v>
          </cell>
          <cell r="B53" t="str">
            <v xml:space="preserve"> DEPEARQ137 </v>
          </cell>
          <cell r="C53" t="str">
            <v>Próprio</v>
          </cell>
          <cell r="D53" t="str">
            <v>REMOÇÃO DE PORTAS, DE FORMA MANUAL, COM REAPROVEITAMENTO. REF: SINAPI (97644)</v>
          </cell>
          <cell r="E53" t="str">
            <v>m²</v>
          </cell>
          <cell r="F53">
            <v>29.33</v>
          </cell>
          <cell r="G53">
            <v>14.34</v>
          </cell>
          <cell r="H53">
            <v>17.95</v>
          </cell>
          <cell r="I53">
            <v>526.47</v>
          </cell>
          <cell r="J53">
            <v>7.6864451088831464E-5</v>
          </cell>
          <cell r="K53">
            <v>-3.59</v>
          </cell>
          <cell r="L53">
            <v>17.93</v>
          </cell>
          <cell r="M53">
            <v>-0.2002230897936419</v>
          </cell>
          <cell r="O53">
            <v>420.59</v>
          </cell>
        </row>
        <row r="54">
          <cell r="A54" t="str">
            <v xml:space="preserve"> 2.25 </v>
          </cell>
          <cell r="B54" t="str">
            <v xml:space="preserve"> DEPEARQ135 </v>
          </cell>
          <cell r="C54" t="str">
            <v>Próprio</v>
          </cell>
          <cell r="D54" t="str">
            <v>RETIRADA DE PEITORIL DE MÁRMORE OU GRANITO, COM REAPROVEITAMENTO. REF: TCPO 02220.8.20.1</v>
          </cell>
          <cell r="E54" t="str">
            <v>M</v>
          </cell>
          <cell r="F54">
            <v>51.8</v>
          </cell>
          <cell r="G54">
            <v>13.21</v>
          </cell>
          <cell r="H54">
            <v>16.54</v>
          </cell>
          <cell r="I54">
            <v>856.77</v>
          </cell>
          <cell r="J54">
            <v>1.2508814511629938E-4</v>
          </cell>
          <cell r="K54">
            <v>-3.3099999999999987</v>
          </cell>
          <cell r="L54">
            <v>16.52</v>
          </cell>
          <cell r="M54">
            <v>-0.20036319612590792</v>
          </cell>
          <cell r="O54">
            <v>684.27</v>
          </cell>
        </row>
        <row r="55">
          <cell r="A55" t="str">
            <v xml:space="preserve"> 2.26 </v>
          </cell>
          <cell r="B55" t="str">
            <v xml:space="preserve"> 97642 </v>
          </cell>
          <cell r="C55" t="str">
            <v>SINAPI</v>
          </cell>
          <cell r="D55" t="str">
            <v>REMOÇÃO DE TRAMA METÁLICA OU DE MADEIRA PARA FORRO, DE FORMA MANUAL, SEM REAPROVEITAMENTO. AF_09/2023</v>
          </cell>
          <cell r="E55" t="str">
            <v>m²</v>
          </cell>
          <cell r="F55">
            <v>1713.92</v>
          </cell>
          <cell r="G55">
            <v>2.17</v>
          </cell>
          <cell r="H55">
            <v>2.71</v>
          </cell>
          <cell r="I55">
            <v>4644.72</v>
          </cell>
          <cell r="J55">
            <v>6.7812762980097119E-4</v>
          </cell>
          <cell r="K55">
            <v>-0.54</v>
          </cell>
          <cell r="L55">
            <v>2.71</v>
          </cell>
          <cell r="M55">
            <v>-0.19926199261992616</v>
          </cell>
          <cell r="O55">
            <v>3719.2</v>
          </cell>
        </row>
        <row r="56">
          <cell r="A56" t="str">
            <v xml:space="preserve"> 2.27 </v>
          </cell>
          <cell r="B56" t="str">
            <v xml:space="preserve"> DEPEARQ141 </v>
          </cell>
          <cell r="C56" t="str">
            <v>Próprio</v>
          </cell>
          <cell r="D56" t="str">
            <v>REMOÇÃO DE PINTURA LÁTEX (RASPAGEM E/OU LIXAMENTO E/OU ESCOVAÇÃO) REF: ORSE 7725</v>
          </cell>
          <cell r="E56" t="str">
            <v>m²</v>
          </cell>
          <cell r="F56">
            <v>167.62</v>
          </cell>
          <cell r="G56">
            <v>6.6</v>
          </cell>
          <cell r="H56">
            <v>8.26</v>
          </cell>
          <cell r="I56">
            <v>1384.54</v>
          </cell>
          <cell r="J56">
            <v>2.0214239578804247E-4</v>
          </cell>
          <cell r="K56">
            <v>-1.6600000000000001</v>
          </cell>
          <cell r="L56">
            <v>8.26</v>
          </cell>
          <cell r="M56">
            <v>-0.2009685230024213</v>
          </cell>
          <cell r="O56">
            <v>1106.29</v>
          </cell>
        </row>
        <row r="57">
          <cell r="A57" t="str">
            <v xml:space="preserve"> 2.28 </v>
          </cell>
          <cell r="B57" t="str">
            <v xml:space="preserve"> 022408 </v>
          </cell>
          <cell r="C57" t="str">
            <v>SBC</v>
          </cell>
          <cell r="D57" t="str">
            <v>RETIRADA CUIDADOSA CORRIMAO/GUARDA CORPO (COM REAPROVEITAMENTO)</v>
          </cell>
          <cell r="E57" t="str">
            <v>M</v>
          </cell>
          <cell r="F57">
            <v>3.47</v>
          </cell>
          <cell r="G57">
            <v>17.670000000000002</v>
          </cell>
          <cell r="H57">
            <v>22.12</v>
          </cell>
          <cell r="I57">
            <v>76.75</v>
          </cell>
          <cell r="J57">
            <v>1.1205475375743756E-5</v>
          </cell>
          <cell r="K57">
            <v>0</v>
          </cell>
          <cell r="L57">
            <v>17.670000000000002</v>
          </cell>
          <cell r="M57">
            <v>0</v>
          </cell>
          <cell r="O57">
            <v>61.31</v>
          </cell>
        </row>
        <row r="58">
          <cell r="A58" t="str">
            <v xml:space="preserve"> 2.29 </v>
          </cell>
          <cell r="B58" t="str">
            <v xml:space="preserve"> DEPEARQ184 </v>
          </cell>
          <cell r="C58" t="str">
            <v>Próprio</v>
          </cell>
          <cell r="D58" t="str">
            <v>RETIRADA DE ESCADA DE MARINHEIRO COM OU SEM GUARDA CORPO, COM REAPROVEITAMENTO . REF: CPOS (04.09.120)</v>
          </cell>
          <cell r="E58" t="str">
            <v>M</v>
          </cell>
          <cell r="F58">
            <v>6.52</v>
          </cell>
          <cell r="G58">
            <v>57.32</v>
          </cell>
          <cell r="H58">
            <v>71.77</v>
          </cell>
          <cell r="I58">
            <v>467.94</v>
          </cell>
          <cell r="J58">
            <v>6.8319089867433652E-5</v>
          </cell>
          <cell r="K58">
            <v>-14.339999999999996</v>
          </cell>
          <cell r="L58">
            <v>71.66</v>
          </cell>
          <cell r="M58">
            <v>-0.20011163829193412</v>
          </cell>
          <cell r="O58">
            <v>373.72</v>
          </cell>
        </row>
        <row r="59">
          <cell r="A59" t="str">
            <v xml:space="preserve"> 2.30 </v>
          </cell>
          <cell r="B59" t="str">
            <v xml:space="preserve"> DEPEARQ186 </v>
          </cell>
          <cell r="C59" t="str">
            <v>Próprio</v>
          </cell>
          <cell r="D59" t="str">
            <v>REMOÇÃO DE ACESSÓRIOS, DE FORMA MANUAL, COM REAPROVEITAMENTO. REF: SINAPI (97664)</v>
          </cell>
          <cell r="E59" t="str">
            <v>UN</v>
          </cell>
          <cell r="F59">
            <v>39</v>
          </cell>
          <cell r="G59">
            <v>2.36</v>
          </cell>
          <cell r="H59">
            <v>2.95</v>
          </cell>
          <cell r="I59">
            <v>115.05</v>
          </cell>
          <cell r="J59">
            <v>1.6797263087678425E-5</v>
          </cell>
          <cell r="K59">
            <v>-0.5900000000000003</v>
          </cell>
          <cell r="L59">
            <v>2.95</v>
          </cell>
          <cell r="M59">
            <v>-0.20000000000000007</v>
          </cell>
          <cell r="O59">
            <v>92.04</v>
          </cell>
        </row>
        <row r="60">
          <cell r="A60" t="str">
            <v xml:space="preserve"> 2.31 </v>
          </cell>
          <cell r="B60" t="str">
            <v xml:space="preserve"> 97666 </v>
          </cell>
          <cell r="C60" t="str">
            <v>SINAPI</v>
          </cell>
          <cell r="D60" t="str">
            <v>REMOÇÃO DE METAIS SANITÁRIOS, DE FORMA MANUAL, SEM REAPROVEITAMENTO. AF_09/2023</v>
          </cell>
          <cell r="E60" t="str">
            <v>UN</v>
          </cell>
          <cell r="F60">
            <v>9</v>
          </cell>
          <cell r="G60">
            <v>8.6199999999999992</v>
          </cell>
          <cell r="H60">
            <v>10.79</v>
          </cell>
          <cell r="I60">
            <v>97.11</v>
          </cell>
          <cell r="J60">
            <v>1.4178028843498059E-5</v>
          </cell>
          <cell r="K60">
            <v>0</v>
          </cell>
          <cell r="L60">
            <v>8.6199999999999992</v>
          </cell>
          <cell r="M60">
            <v>0</v>
          </cell>
          <cell r="O60">
            <v>77.58</v>
          </cell>
        </row>
        <row r="61">
          <cell r="A61" t="str">
            <v xml:space="preserve"> 2.32 </v>
          </cell>
          <cell r="B61" t="str">
            <v xml:space="preserve"> DEPEARQ189 </v>
          </cell>
          <cell r="C61" t="str">
            <v>Próprio</v>
          </cell>
          <cell r="D61" t="str">
            <v>DEMOLIÇÃO ESTRUTURA METÁLICA. REF: SEINFRA (C1053)</v>
          </cell>
          <cell r="E61" t="str">
            <v>m²</v>
          </cell>
          <cell r="F61">
            <v>19.78</v>
          </cell>
          <cell r="G61">
            <v>30.97</v>
          </cell>
          <cell r="H61">
            <v>38.78</v>
          </cell>
          <cell r="I61">
            <v>767.06</v>
          </cell>
          <cell r="J61">
            <v>1.1199051389860592E-4</v>
          </cell>
          <cell r="K61">
            <v>-7.740000000000002</v>
          </cell>
          <cell r="L61">
            <v>38.71</v>
          </cell>
          <cell r="M61">
            <v>-0.19994833376388532</v>
          </cell>
          <cell r="O61">
            <v>612.58000000000004</v>
          </cell>
        </row>
        <row r="62">
          <cell r="A62" t="str">
            <v xml:space="preserve"> 2.33 </v>
          </cell>
          <cell r="B62" t="str">
            <v xml:space="preserve"> DEPEARQ190 </v>
          </cell>
          <cell r="C62" t="str">
            <v>Próprio</v>
          </cell>
          <cell r="D62" t="str">
            <v>REMOÇÃO DE METAIS SANITÁRIOS, DE FORMA MANUAL, COM REAPROVEITAMENTO. REF: (97666) (TONEIRA ALAVANCA)</v>
          </cell>
          <cell r="E62" t="str">
            <v>UN</v>
          </cell>
          <cell r="F62">
            <v>2</v>
          </cell>
          <cell r="G62">
            <v>13.81</v>
          </cell>
          <cell r="H62">
            <v>17.29</v>
          </cell>
          <cell r="I62">
            <v>34.58</v>
          </cell>
          <cell r="J62">
            <v>5.0486689054491077E-6</v>
          </cell>
          <cell r="K62">
            <v>-3.4500000000000011</v>
          </cell>
          <cell r="L62">
            <v>17.260000000000002</v>
          </cell>
          <cell r="M62">
            <v>-0.19988412514484366</v>
          </cell>
          <cell r="O62">
            <v>27.62</v>
          </cell>
        </row>
        <row r="63">
          <cell r="A63" t="str">
            <v xml:space="preserve"> 2.34 </v>
          </cell>
          <cell r="B63" t="str">
            <v xml:space="preserve"> DEPEARQ203 </v>
          </cell>
          <cell r="C63" t="str">
            <v>Próprio</v>
          </cell>
          <cell r="D63" t="str">
            <v>REMOÇÃO BARRAS DE APOIO - COM REAPROVEITAMENTO. REF: CPOS (04.09.080)</v>
          </cell>
          <cell r="E63" t="str">
            <v>M</v>
          </cell>
          <cell r="F63">
            <v>3.2</v>
          </cell>
          <cell r="G63">
            <v>11.58</v>
          </cell>
          <cell r="H63">
            <v>14.5</v>
          </cell>
          <cell r="I63">
            <v>46.4</v>
          </cell>
          <cell r="J63">
            <v>6.7743851131532278E-6</v>
          </cell>
          <cell r="K63">
            <v>-2.9000000000000004</v>
          </cell>
          <cell r="L63">
            <v>14.48</v>
          </cell>
          <cell r="M63">
            <v>-0.20027624309392267</v>
          </cell>
          <cell r="O63">
            <v>37.049999999999997</v>
          </cell>
        </row>
        <row r="64">
          <cell r="A64" t="str">
            <v xml:space="preserve"> 2.35 </v>
          </cell>
          <cell r="B64" t="str">
            <v xml:space="preserve"> DEPEARQ302 </v>
          </cell>
          <cell r="C64" t="str">
            <v>Próprio</v>
          </cell>
          <cell r="D64" t="str">
            <v>RETIRADA ACM FACHADA</v>
          </cell>
          <cell r="E64" t="str">
            <v>m²</v>
          </cell>
          <cell r="F64">
            <v>110.74</v>
          </cell>
          <cell r="G64">
            <v>33.04</v>
          </cell>
          <cell r="H64">
            <v>41.37</v>
          </cell>
          <cell r="I64">
            <v>4581.3100000000004</v>
          </cell>
          <cell r="J64">
            <v>6.68869790145259E-4</v>
          </cell>
          <cell r="K64">
            <v>-8.259999999999998</v>
          </cell>
          <cell r="L64">
            <v>41.3</v>
          </cell>
          <cell r="M64">
            <v>-0.19999999999999996</v>
          </cell>
          <cell r="O64">
            <v>3658.84</v>
          </cell>
        </row>
        <row r="65">
          <cell r="A65" t="str">
            <v xml:space="preserve"> 2.36 </v>
          </cell>
          <cell r="B65" t="str">
            <v xml:space="preserve"> 022083 </v>
          </cell>
          <cell r="C65" t="str">
            <v>SBC</v>
          </cell>
          <cell r="D65" t="str">
            <v>RETIRADA E RECOLOCACAO DE DISPENSERS SANITARIOS</v>
          </cell>
          <cell r="E65" t="str">
            <v>UN</v>
          </cell>
          <cell r="F65">
            <v>13</v>
          </cell>
          <cell r="G65">
            <v>17.59</v>
          </cell>
          <cell r="H65">
            <v>22.02</v>
          </cell>
          <cell r="I65">
            <v>286.26</v>
          </cell>
          <cell r="J65">
            <v>4.1793868157138854E-5</v>
          </cell>
          <cell r="K65">
            <v>0</v>
          </cell>
          <cell r="L65">
            <v>17.59</v>
          </cell>
          <cell r="M65">
            <v>0</v>
          </cell>
          <cell r="O65">
            <v>228.67</v>
          </cell>
        </row>
        <row r="66">
          <cell r="A66" t="str">
            <v xml:space="preserve"> 2.37 </v>
          </cell>
          <cell r="B66">
            <v>104790</v>
          </cell>
          <cell r="C66" t="str">
            <v>SINAPI</v>
          </cell>
          <cell r="D66" t="str">
            <v>DEMOLIÇÃO DE PISO DE CONCRETO SIMPLES, DE FORMA MECANIZADA COM MARTELETE, SEM REAPROVEITAMENTO. AF_09/2023</v>
          </cell>
          <cell r="E66" t="str">
            <v>m³</v>
          </cell>
          <cell r="F66">
            <v>2.87</v>
          </cell>
          <cell r="G66">
            <v>83.15</v>
          </cell>
          <cell r="H66">
            <v>104.12</v>
          </cell>
          <cell r="I66">
            <v>298.82</v>
          </cell>
          <cell r="J66">
            <v>4.3627624127423436E-5</v>
          </cell>
          <cell r="K66">
            <v>-20.669999999999987</v>
          </cell>
          <cell r="L66">
            <v>103.82</v>
          </cell>
          <cell r="M66">
            <v>-0.19909458678481973</v>
          </cell>
          <cell r="O66">
            <v>238.64</v>
          </cell>
        </row>
        <row r="67">
          <cell r="A67" t="str">
            <v xml:space="preserve"> 2.38 </v>
          </cell>
          <cell r="B67" t="str">
            <v xml:space="preserve"> DEPEARQ346 </v>
          </cell>
          <cell r="C67" t="str">
            <v>Próprio</v>
          </cell>
          <cell r="D67" t="str">
            <v>RETIRADA DE GRAMA EM PLACAS. REF: SINAPI (85184)</v>
          </cell>
          <cell r="E67" t="str">
            <v>m²</v>
          </cell>
          <cell r="F67">
            <v>1.06</v>
          </cell>
          <cell r="G67">
            <v>4.13</v>
          </cell>
          <cell r="H67">
            <v>5.17</v>
          </cell>
          <cell r="I67">
            <v>5.48</v>
          </cell>
          <cell r="J67">
            <v>8.0007824181206237E-7</v>
          </cell>
          <cell r="K67">
            <v>-1.0300000000000002</v>
          </cell>
          <cell r="L67">
            <v>5.16</v>
          </cell>
          <cell r="M67">
            <v>-0.19961240310077522</v>
          </cell>
          <cell r="O67">
            <v>4.37</v>
          </cell>
        </row>
        <row r="68">
          <cell r="A68" t="str">
            <v xml:space="preserve"> 2.39 </v>
          </cell>
          <cell r="B68" t="str">
            <v xml:space="preserve"> DEPEARQ195 </v>
          </cell>
          <cell r="C68" t="str">
            <v>Próprio</v>
          </cell>
          <cell r="D68" t="str">
            <v>RETIRADA DE CAIXA D'AGUA DE POLIETILENO, COM REAPROVEITAMENTO. REF SBC (022960)</v>
          </cell>
          <cell r="E68" t="str">
            <v>UN</v>
          </cell>
          <cell r="F68">
            <v>3</v>
          </cell>
          <cell r="G68">
            <v>85.47</v>
          </cell>
          <cell r="H68">
            <v>107.02</v>
          </cell>
          <cell r="I68">
            <v>321.06</v>
          </cell>
          <cell r="J68">
            <v>4.6874656992003781E-5</v>
          </cell>
          <cell r="K68">
            <v>-21.370000000000005</v>
          </cell>
          <cell r="L68">
            <v>106.84</v>
          </cell>
          <cell r="M68">
            <v>-0.2000187195806814</v>
          </cell>
          <cell r="O68">
            <v>256.41000000000003</v>
          </cell>
        </row>
        <row r="69">
          <cell r="A69" t="str">
            <v xml:space="preserve"> 2.40 </v>
          </cell>
          <cell r="B69" t="str">
            <v xml:space="preserve"> DEPEARQ364 </v>
          </cell>
          <cell r="C69" t="str">
            <v>Próprio</v>
          </cell>
          <cell r="D69" t="str">
            <v>DEMOLIÇÃO LADRILHO HIDRAULICO COM REAPROVEITAMENTO. REF: ORSE (18) 05/2023</v>
          </cell>
          <cell r="E69" t="str">
            <v>m²</v>
          </cell>
          <cell r="F69">
            <v>14.16</v>
          </cell>
          <cell r="G69">
            <v>25.43</v>
          </cell>
          <cell r="H69">
            <v>31.84</v>
          </cell>
          <cell r="I69">
            <v>450.85</v>
          </cell>
          <cell r="J69">
            <v>6.582395535054166E-5</v>
          </cell>
          <cell r="K69">
            <v>-6.370000000000001</v>
          </cell>
          <cell r="L69">
            <v>31.8</v>
          </cell>
          <cell r="M69">
            <v>-0.20031446540880504</v>
          </cell>
          <cell r="O69">
            <v>360.08</v>
          </cell>
        </row>
        <row r="70">
          <cell r="A70" t="str">
            <v xml:space="preserve"> 3 </v>
          </cell>
          <cell r="D70" t="str">
            <v>INFRAESTRUTURA</v>
          </cell>
          <cell r="I70">
            <v>64497.38</v>
          </cell>
          <cell r="J70">
            <v>9.4165967868402312E-3</v>
          </cell>
          <cell r="K70">
            <v>0</v>
          </cell>
          <cell r="O70">
            <v>0</v>
          </cell>
        </row>
        <row r="71">
          <cell r="A71" t="str">
            <v xml:space="preserve"> 3.1 </v>
          </cell>
          <cell r="B71" t="str">
            <v xml:space="preserve"> 99059 </v>
          </cell>
          <cell r="C71" t="str">
            <v>SINAPI</v>
          </cell>
          <cell r="D71" t="str">
            <v>LOCACAO CONVENCIONAL DE OBRA, UTILIZANDO GABARITO DE TÁBUAS CORRIDAS PONTALETADAS A CADA 2,00M -  2 UTILIZAÇÕES. AF_10/2018</v>
          </cell>
          <cell r="E71" t="str">
            <v>M</v>
          </cell>
          <cell r="F71">
            <v>362.3</v>
          </cell>
          <cell r="G71">
            <v>43.24</v>
          </cell>
          <cell r="H71">
            <v>54.14</v>
          </cell>
          <cell r="I71">
            <v>19614.919999999998</v>
          </cell>
          <cell r="J71">
            <v>2.8637720268036961E-3</v>
          </cell>
          <cell r="K71">
            <v>-10.799999999999997</v>
          </cell>
          <cell r="L71">
            <v>54.04</v>
          </cell>
          <cell r="M71">
            <v>-0.19985196150999252</v>
          </cell>
          <cell r="O71">
            <v>15665.85</v>
          </cell>
        </row>
        <row r="72">
          <cell r="A72" t="str">
            <v xml:space="preserve"> 3.2 </v>
          </cell>
          <cell r="B72" t="str">
            <v xml:space="preserve"> 96523 </v>
          </cell>
          <cell r="C72" t="str">
            <v>SINAPI</v>
          </cell>
          <cell r="D72" t="str">
            <v>ESCAVAÇÃO MANUAL PARA BLOCO DE COROAMENTO OU SAPATA (INCLUINDO ESCAVAÇÃO PARA COLOCAÇÃO DE FÔRMAS). AF_01/2024</v>
          </cell>
          <cell r="E72" t="str">
            <v>m³</v>
          </cell>
          <cell r="F72">
            <v>31.8</v>
          </cell>
          <cell r="G72">
            <v>70.290000000000006</v>
          </cell>
          <cell r="H72">
            <v>88.01</v>
          </cell>
          <cell r="I72">
            <v>2798.71</v>
          </cell>
          <cell r="J72">
            <v>4.0861076206967826E-4</v>
          </cell>
          <cell r="K72">
            <v>-17.569999999999993</v>
          </cell>
          <cell r="L72">
            <v>87.86</v>
          </cell>
          <cell r="M72">
            <v>-0.19997723651263366</v>
          </cell>
          <cell r="O72">
            <v>2235.2199999999998</v>
          </cell>
        </row>
        <row r="73">
          <cell r="A73" t="str">
            <v xml:space="preserve"> 3.3 </v>
          </cell>
          <cell r="B73" t="str">
            <v xml:space="preserve"> 96527 </v>
          </cell>
          <cell r="C73" t="str">
            <v>SINAPI</v>
          </cell>
          <cell r="D73" t="str">
            <v>ESCAVAÇÃO MANUAL PARA VIGA BALDRAME OU SAPATA CORRIDA (INCLUINDO ESCAVAÇÃO PARA COLOCAÇÃO DE FÔRMAS). AF_01/2024</v>
          </cell>
          <cell r="E73" t="str">
            <v>m³</v>
          </cell>
          <cell r="F73">
            <v>35.090000000000003</v>
          </cell>
          <cell r="G73">
            <v>77.44</v>
          </cell>
          <cell r="H73">
            <v>96.97</v>
          </cell>
          <cell r="I73">
            <v>3402.67</v>
          </cell>
          <cell r="J73">
            <v>4.9678872829683393E-4</v>
          </cell>
          <cell r="K73">
            <v>-19.370000000000005</v>
          </cell>
          <cell r="L73">
            <v>96.81</v>
          </cell>
          <cell r="M73">
            <v>-0.20008263609131294</v>
          </cell>
          <cell r="O73">
            <v>2717.36</v>
          </cell>
        </row>
        <row r="74">
          <cell r="A74" t="str">
            <v xml:space="preserve"> 3.4 </v>
          </cell>
          <cell r="B74" t="str">
            <v xml:space="preserve"> 96529 </v>
          </cell>
          <cell r="C74" t="str">
            <v>SINAPI</v>
          </cell>
          <cell r="D74" t="str">
            <v>FABRICAÇÃO, MONTAGEM E DESMONTAGEM DE FÔRMA PARA SAPATA, EM MADEIRA SERRADA, E=25 MM, 1 UTILIZAÇÃO. AF_01/2024</v>
          </cell>
          <cell r="E74" t="str">
            <v>m²</v>
          </cell>
          <cell r="F74">
            <v>31.8</v>
          </cell>
          <cell r="G74">
            <v>166.79</v>
          </cell>
          <cell r="H74">
            <v>208.85</v>
          </cell>
          <cell r="I74">
            <v>6641.43</v>
          </cell>
          <cell r="J74">
            <v>9.6964664918209578E-4</v>
          </cell>
          <cell r="K74">
            <v>-55.460000000000008</v>
          </cell>
          <cell r="L74">
            <v>222.25</v>
          </cell>
          <cell r="M74">
            <v>-0.2495388076490439</v>
          </cell>
          <cell r="O74">
            <v>5303.92</v>
          </cell>
        </row>
        <row r="75">
          <cell r="A75" t="str">
            <v xml:space="preserve"> 3.5 </v>
          </cell>
          <cell r="B75" t="str">
            <v xml:space="preserve"> 96530 </v>
          </cell>
          <cell r="C75" t="str">
            <v>SINAPI</v>
          </cell>
          <cell r="D75" t="str">
            <v>FABRICAÇÃO, MONTAGEM E DESMONTAGEM DE FÔRMA PARA VIGA BALDRAME, EM MADEIRA SERRADA, E=25 MM, 1 UTILIZAÇÃO. AF_01/2024</v>
          </cell>
          <cell r="E75" t="str">
            <v>m²</v>
          </cell>
          <cell r="F75">
            <v>92.2</v>
          </cell>
          <cell r="G75">
            <v>89.71</v>
          </cell>
          <cell r="H75">
            <v>112.33</v>
          </cell>
          <cell r="I75">
            <v>10356.82</v>
          </cell>
          <cell r="J75">
            <v>1.5120923971467157E-3</v>
          </cell>
          <cell r="K75">
            <v>-29.870000000000005</v>
          </cell>
          <cell r="L75">
            <v>119.58</v>
          </cell>
          <cell r="M75">
            <v>-0.24979093493895299</v>
          </cell>
          <cell r="O75">
            <v>8271.26</v>
          </cell>
        </row>
        <row r="76">
          <cell r="A76" t="str">
            <v xml:space="preserve"> 3.6 </v>
          </cell>
          <cell r="B76" t="str">
            <v xml:space="preserve"> 92883 </v>
          </cell>
          <cell r="C76" t="str">
            <v>SINAPI</v>
          </cell>
          <cell r="D76" t="str">
            <v>ARMAÇÃO UTILIZANDO AÇO CA-25 DE 8,0 MM - MONTAGEM. AF_06/2022</v>
          </cell>
          <cell r="E76" t="str">
            <v>KG</v>
          </cell>
          <cell r="F76">
            <v>151.5</v>
          </cell>
          <cell r="G76">
            <v>11.8</v>
          </cell>
          <cell r="H76">
            <v>14.77</v>
          </cell>
          <cell r="I76">
            <v>2237.65</v>
          </cell>
          <cell r="J76">
            <v>3.2669618207860606E-4</v>
          </cell>
          <cell r="K76">
            <v>-2.25</v>
          </cell>
          <cell r="L76">
            <v>14.05</v>
          </cell>
          <cell r="M76">
            <v>-0.16014234875444844</v>
          </cell>
          <cell r="O76">
            <v>1787.7</v>
          </cell>
        </row>
        <row r="77">
          <cell r="A77" t="str">
            <v xml:space="preserve"> 3.7 </v>
          </cell>
          <cell r="B77" t="str">
            <v xml:space="preserve"> 92884 </v>
          </cell>
          <cell r="C77" t="str">
            <v>SINAPI</v>
          </cell>
          <cell r="D77" t="str">
            <v>ARMAÇÃO UTILIZANDO AÇO CA-25 DE 10,0 MM - MONTAGEM. AF_06/2022</v>
          </cell>
          <cell r="E77" t="str">
            <v>KG</v>
          </cell>
          <cell r="F77">
            <v>61</v>
          </cell>
          <cell r="G77">
            <v>12.17</v>
          </cell>
          <cell r="H77">
            <v>15.23</v>
          </cell>
          <cell r="I77">
            <v>929.03</v>
          </cell>
          <cell r="J77">
            <v>1.3563808193260221E-4</v>
          </cell>
          <cell r="K77">
            <v>-2.34</v>
          </cell>
          <cell r="L77">
            <v>14.51</v>
          </cell>
          <cell r="M77">
            <v>-0.16126809097174366</v>
          </cell>
          <cell r="O77">
            <v>742.37</v>
          </cell>
        </row>
        <row r="78">
          <cell r="A78" t="str">
            <v xml:space="preserve"> 3.8 </v>
          </cell>
          <cell r="B78" t="str">
            <v xml:space="preserve"> 94962 </v>
          </cell>
          <cell r="C78" t="str">
            <v>SINAPI</v>
          </cell>
          <cell r="D78" t="str">
            <v>CONCRETO MAGRO PARA LASTRO, TRAÇO 1:4,5:4,5 (EM MASSA SECA DE CIMENTO/ AREIA MÉDIA/ BRITA 1) - PREPARO MECÂNICO COM BETONEIRA 400 L. AF_05/2021</v>
          </cell>
          <cell r="E78" t="str">
            <v>m³</v>
          </cell>
          <cell r="F78">
            <v>5.09</v>
          </cell>
          <cell r="G78">
            <v>442.01</v>
          </cell>
          <cell r="H78">
            <v>553.48</v>
          </cell>
          <cell r="I78">
            <v>2817.21</v>
          </cell>
          <cell r="J78">
            <v>4.1131175613418975E-4</v>
          </cell>
          <cell r="K78">
            <v>-108.56000000000006</v>
          </cell>
          <cell r="L78">
            <v>550.57000000000005</v>
          </cell>
          <cell r="M78">
            <v>-0.19717747062135615</v>
          </cell>
          <cell r="O78">
            <v>2249.83</v>
          </cell>
        </row>
        <row r="79">
          <cell r="A79" t="str">
            <v xml:space="preserve"> 3.9 </v>
          </cell>
          <cell r="B79" t="str">
            <v xml:space="preserve"> 94966 </v>
          </cell>
          <cell r="C79" t="str">
            <v>SINAPI</v>
          </cell>
          <cell r="D79" t="str">
            <v>CONCRETO FCK = 30MPA, TRAÇO 1:2,1:2,5 (EM MASSA SECA DE CIMENTO/ AREIA MÉDIA/ BRITA 1) - PREPARO MECÂNICO COM BETONEIRA 400 L. AF_05/2021</v>
          </cell>
          <cell r="E79" t="str">
            <v>m³</v>
          </cell>
          <cell r="F79">
            <v>18.2</v>
          </cell>
          <cell r="G79">
            <v>580.25</v>
          </cell>
          <cell r="H79">
            <v>726.58</v>
          </cell>
          <cell r="I79">
            <v>13223.75</v>
          </cell>
          <cell r="J79">
            <v>1.9306632573288793E-3</v>
          </cell>
          <cell r="K79">
            <v>-142.28999999999996</v>
          </cell>
          <cell r="L79">
            <v>722.54</v>
          </cell>
          <cell r="M79">
            <v>-0.19693027375647021</v>
          </cell>
          <cell r="O79">
            <v>10560.55</v>
          </cell>
        </row>
        <row r="80">
          <cell r="A80" t="str">
            <v xml:space="preserve"> 3.10 </v>
          </cell>
          <cell r="B80" t="str">
            <v xml:space="preserve"> 103673 </v>
          </cell>
          <cell r="C80" t="str">
            <v>SINAPI</v>
          </cell>
          <cell r="D80" t="str">
            <v>LANÇAMENTO COM USO DE BOMBA, ADENSAMENTO E ACABAMENTO DE CONCRETO EM ESTRUTURAS. AF_02/2022</v>
          </cell>
          <cell r="E80" t="str">
            <v>m³</v>
          </cell>
          <cell r="F80">
            <v>18.2</v>
          </cell>
          <cell r="G80">
            <v>30.99</v>
          </cell>
          <cell r="H80">
            <v>38.799999999999997</v>
          </cell>
          <cell r="I80">
            <v>706.16</v>
          </cell>
          <cell r="J80">
            <v>1.0309913343759231E-4</v>
          </cell>
          <cell r="K80">
            <v>-7.7100000000000044</v>
          </cell>
          <cell r="L80">
            <v>38.700000000000003</v>
          </cell>
          <cell r="M80">
            <v>-0.19922480620155048</v>
          </cell>
          <cell r="O80">
            <v>564.01</v>
          </cell>
        </row>
        <row r="81">
          <cell r="A81" t="str">
            <v xml:space="preserve"> 3.11 </v>
          </cell>
          <cell r="B81" t="str">
            <v xml:space="preserve"> 98557 </v>
          </cell>
          <cell r="C81" t="str">
            <v>SINAPI</v>
          </cell>
          <cell r="D81" t="str">
            <v>IMPERMEABILIZAÇÃO DE SUPERFÍCIE COM EMULSÃO ASFÁLTICA, 2 DEMÃOS. AF_09/2023</v>
          </cell>
          <cell r="E81" t="str">
            <v>m²</v>
          </cell>
          <cell r="F81">
            <v>31.8</v>
          </cell>
          <cell r="G81">
            <v>44.43</v>
          </cell>
          <cell r="H81">
            <v>55.63</v>
          </cell>
          <cell r="I81">
            <v>1769.03</v>
          </cell>
          <cell r="J81">
            <v>2.5827781242934169E-4</v>
          </cell>
          <cell r="K81">
            <v>-11.04</v>
          </cell>
          <cell r="L81">
            <v>55.47</v>
          </cell>
          <cell r="M81">
            <v>-0.19902650081124929</v>
          </cell>
          <cell r="O81">
            <v>1412.87</v>
          </cell>
        </row>
        <row r="82">
          <cell r="A82" t="str">
            <v xml:space="preserve"> 4 </v>
          </cell>
          <cell r="D82" t="str">
            <v>SUPERESTRUTURA</v>
          </cell>
          <cell r="I82">
            <v>324667.06</v>
          </cell>
          <cell r="J82">
            <v>4.7401286594724694E-2</v>
          </cell>
          <cell r="K82">
            <v>0</v>
          </cell>
          <cell r="O82">
            <v>0</v>
          </cell>
        </row>
        <row r="83">
          <cell r="A83" t="str">
            <v xml:space="preserve"> 4.1 </v>
          </cell>
          <cell r="B83" t="str">
            <v xml:space="preserve"> 92882 </v>
          </cell>
          <cell r="C83" t="str">
            <v>SINAPI</v>
          </cell>
          <cell r="D83" t="str">
            <v>ARMAÇÃO UTILIZANDO AÇO CA-25 DE 6,3 MM - MONTAGEM. AF_06/2022</v>
          </cell>
          <cell r="E83" t="str">
            <v>KG</v>
          </cell>
          <cell r="F83">
            <v>141.80000000000001</v>
          </cell>
          <cell r="G83">
            <v>12.57</v>
          </cell>
          <cell r="H83">
            <v>15.74</v>
          </cell>
          <cell r="I83">
            <v>2231.9299999999998</v>
          </cell>
          <cell r="J83">
            <v>3.2586106391379487E-4</v>
          </cell>
          <cell r="K83">
            <v>-2.3100000000000005</v>
          </cell>
          <cell r="L83">
            <v>14.88</v>
          </cell>
          <cell r="M83">
            <v>-0.155241935483871</v>
          </cell>
          <cell r="O83">
            <v>1782.42</v>
          </cell>
        </row>
        <row r="84">
          <cell r="A84" t="str">
            <v xml:space="preserve"> 4.2 </v>
          </cell>
          <cell r="B84" t="str">
            <v xml:space="preserve"> 92883 </v>
          </cell>
          <cell r="C84" t="str">
            <v>SINAPI</v>
          </cell>
          <cell r="D84" t="str">
            <v>ARMAÇÃO UTILIZANDO AÇO CA-25 DE 8,0 MM - MONTAGEM. AF_06/2022</v>
          </cell>
          <cell r="E84" t="str">
            <v>KG</v>
          </cell>
          <cell r="F84">
            <v>1148.2</v>
          </cell>
          <cell r="G84">
            <v>11.25</v>
          </cell>
          <cell r="H84">
            <v>14.08</v>
          </cell>
          <cell r="I84">
            <v>16166.65</v>
          </cell>
          <cell r="J84">
            <v>2.3603257131370394E-3</v>
          </cell>
          <cell r="K84">
            <v>-2.8000000000000007</v>
          </cell>
          <cell r="L84">
            <v>14.05</v>
          </cell>
          <cell r="M84">
            <v>-0.19928825622775803</v>
          </cell>
          <cell r="O84">
            <v>12917.25</v>
          </cell>
        </row>
        <row r="85">
          <cell r="A85" t="str">
            <v xml:space="preserve"> 4.3 </v>
          </cell>
          <cell r="B85" t="str">
            <v xml:space="preserve"> 92884 </v>
          </cell>
          <cell r="C85" t="str">
            <v>SINAPI</v>
          </cell>
          <cell r="D85" t="str">
            <v>ARMAÇÃO UTILIZANDO AÇO CA-25 DE 10,0 MM - MONTAGEM. AF_06/2022</v>
          </cell>
          <cell r="E85" t="str">
            <v>KG</v>
          </cell>
          <cell r="F85">
            <v>1634.9</v>
          </cell>
          <cell r="G85">
            <v>11.62</v>
          </cell>
          <cell r="H85">
            <v>14.55</v>
          </cell>
          <cell r="I85">
            <v>23787.79</v>
          </cell>
          <cell r="J85">
            <v>3.4730097079917074E-3</v>
          </cell>
          <cell r="K85">
            <v>-2.8900000000000006</v>
          </cell>
          <cell r="L85">
            <v>14.51</v>
          </cell>
          <cell r="M85">
            <v>-0.19917298414886286</v>
          </cell>
          <cell r="O85">
            <v>18997.53</v>
          </cell>
        </row>
        <row r="86">
          <cell r="A86" t="str">
            <v xml:space="preserve"> 4.4 </v>
          </cell>
          <cell r="B86" t="str">
            <v xml:space="preserve"> 92267 </v>
          </cell>
          <cell r="C86" t="str">
            <v>SINAPI</v>
          </cell>
          <cell r="D86" t="str">
            <v>FABRICAÇÃO DE FÔRMA PARA LAJES, EM CHAPA DE MADEIRA COMPENSADA RESINADA, E = 17 MM. AF_09/2020</v>
          </cell>
          <cell r="E86" t="str">
            <v>m²</v>
          </cell>
          <cell r="F86">
            <v>91.2</v>
          </cell>
          <cell r="G86">
            <v>67.040000000000006</v>
          </cell>
          <cell r="H86">
            <v>83.94</v>
          </cell>
          <cell r="I86">
            <v>7655.32</v>
          </cell>
          <cell r="J86">
            <v>1.1176742638884518E-3</v>
          </cell>
          <cell r="K86">
            <v>-22.299999999999997</v>
          </cell>
          <cell r="L86">
            <v>89.34</v>
          </cell>
          <cell r="M86">
            <v>-0.24960823819117972</v>
          </cell>
          <cell r="O86">
            <v>6114.04</v>
          </cell>
        </row>
        <row r="87">
          <cell r="A87" t="str">
            <v xml:space="preserve"> 4.5 </v>
          </cell>
          <cell r="B87" t="str">
            <v xml:space="preserve"> 92482 </v>
          </cell>
          <cell r="C87" t="str">
            <v>SINAPI</v>
          </cell>
          <cell r="D87" t="str">
            <v>MONTAGEM E DESMONTAGEM DE FÔRMA DE LAJE MACIÇA, PÉ-DIREITO SIMPLES, EM MADEIRA SERRADA, 1 UTILIZAÇÃO. AF_09/2020</v>
          </cell>
          <cell r="E87" t="str">
            <v>m²</v>
          </cell>
          <cell r="F87">
            <v>91.2</v>
          </cell>
          <cell r="G87">
            <v>199.64</v>
          </cell>
          <cell r="H87">
            <v>249.98</v>
          </cell>
          <cell r="I87">
            <v>22798.17</v>
          </cell>
          <cell r="J87">
            <v>3.3285255054986318E-3</v>
          </cell>
          <cell r="K87">
            <v>-49.870000000000005</v>
          </cell>
          <cell r="L87">
            <v>249.51</v>
          </cell>
          <cell r="M87">
            <v>-0.1998717486273095</v>
          </cell>
          <cell r="O87">
            <v>18207.16</v>
          </cell>
        </row>
        <row r="88">
          <cell r="A88" t="str">
            <v xml:space="preserve"> 4.6 </v>
          </cell>
          <cell r="B88" t="str">
            <v xml:space="preserve"> 94966 </v>
          </cell>
          <cell r="C88" t="str">
            <v>SINAPI</v>
          </cell>
          <cell r="D88" t="str">
            <v>CONCRETO FCK = 30MPA, TRAÇO 1:2,1:2,5 (EM MASSA SECA DE CIMENTO/ AREIA MÉDIA/ BRITA 1) - PREPARO MECÂNICO COM BETONEIRA 400 L. AF_05/2021</v>
          </cell>
          <cell r="E88" t="str">
            <v>m³</v>
          </cell>
          <cell r="F88">
            <v>36.5</v>
          </cell>
          <cell r="G88">
            <v>578.75</v>
          </cell>
          <cell r="H88">
            <v>724.71</v>
          </cell>
          <cell r="I88">
            <v>26451.91</v>
          </cell>
          <cell r="J88">
            <v>3.8619703732428665E-3</v>
          </cell>
          <cell r="K88">
            <v>-143.78999999999996</v>
          </cell>
          <cell r="L88">
            <v>722.54</v>
          </cell>
          <cell r="M88">
            <v>-0.19900628338915494</v>
          </cell>
          <cell r="O88">
            <v>21124.37</v>
          </cell>
        </row>
        <row r="89">
          <cell r="A89" t="str">
            <v xml:space="preserve"> 4.7 </v>
          </cell>
          <cell r="B89" t="str">
            <v xml:space="preserve"> 103673 </v>
          </cell>
          <cell r="C89" t="str">
            <v>SINAPI</v>
          </cell>
          <cell r="D89" t="str">
            <v>LANÇAMENTO COM USO DE BOMBA, ADENSAMENTO E ACABAMENTO DE CONCRETO EM ESTRUTURAS. AF_02/2022</v>
          </cell>
          <cell r="E89" t="str">
            <v>m³</v>
          </cell>
          <cell r="F89">
            <v>36.5</v>
          </cell>
          <cell r="G89">
            <v>30.99</v>
          </cell>
          <cell r="H89">
            <v>38.799999999999997</v>
          </cell>
          <cell r="I89">
            <v>1416.2</v>
          </cell>
          <cell r="J89">
            <v>2.0676474563033624E-4</v>
          </cell>
          <cell r="K89">
            <v>-7.7100000000000044</v>
          </cell>
          <cell r="L89">
            <v>38.700000000000003</v>
          </cell>
          <cell r="M89">
            <v>-0.19922480620155048</v>
          </cell>
          <cell r="O89">
            <v>1131.1300000000001</v>
          </cell>
        </row>
        <row r="90">
          <cell r="A90" t="str">
            <v xml:space="preserve"> 4.8 </v>
          </cell>
          <cell r="B90" t="str">
            <v xml:space="preserve"> 104466 </v>
          </cell>
          <cell r="C90" t="str">
            <v>SINAPI</v>
          </cell>
          <cell r="D90" t="str">
            <v>COMPOSIÇÃO PARAMÉTRICA PARA FORNECIMENTO E MONTAGEM DE ESTRUTURA METÁLICA PARA ESTRUTURA PRINCIPAL DE EDIFICAÇÕES (PILARES, VIGAS E CONTRAVENTAMENTO). AF_11/2022</v>
          </cell>
          <cell r="E90" t="str">
            <v>KG</v>
          </cell>
          <cell r="F90">
            <v>4577.92</v>
          </cell>
          <cell r="G90">
            <v>26.05</v>
          </cell>
          <cell r="H90">
            <v>32.61</v>
          </cell>
          <cell r="I90">
            <v>149285.97</v>
          </cell>
          <cell r="J90">
            <v>2.1795703723505158E-2</v>
          </cell>
          <cell r="K90">
            <v>-6.5100000000000016</v>
          </cell>
          <cell r="L90">
            <v>32.56</v>
          </cell>
          <cell r="M90">
            <v>-0.19993857493857492</v>
          </cell>
          <cell r="O90">
            <v>119254.81</v>
          </cell>
        </row>
        <row r="91">
          <cell r="A91" t="str">
            <v xml:space="preserve"> 4.9 </v>
          </cell>
          <cell r="B91" t="str">
            <v xml:space="preserve"> 92763 </v>
          </cell>
          <cell r="C91" t="str">
            <v>SINAPI</v>
          </cell>
          <cell r="D91" t="str">
            <v>ARMAÇÃO DE PILAR OU VIGA DE ESTRUTURA CONVENCIONAL DE CONCRETO ARMADO UTILIZANDO AÇO CA-50 DE 12,5 MM - MONTAGEM. AF_06/2022</v>
          </cell>
          <cell r="E91" t="str">
            <v>KG</v>
          </cell>
          <cell r="F91">
            <v>1848.6</v>
          </cell>
          <cell r="G91">
            <v>9.02</v>
          </cell>
          <cell r="H91">
            <v>11.29</v>
          </cell>
          <cell r="I91">
            <v>20870.689999999999</v>
          </cell>
          <cell r="J91">
            <v>3.0471140439059467E-3</v>
          </cell>
          <cell r="K91">
            <v>-2.1900000000000013</v>
          </cell>
          <cell r="L91">
            <v>11.21</v>
          </cell>
          <cell r="M91">
            <v>-0.19536128456735069</v>
          </cell>
          <cell r="O91">
            <v>16674.37</v>
          </cell>
        </row>
        <row r="92">
          <cell r="A92" t="str">
            <v xml:space="preserve"> 4.10 </v>
          </cell>
          <cell r="B92" t="str">
            <v xml:space="preserve"> 92759 </v>
          </cell>
          <cell r="C92" t="str">
            <v>SINAPI</v>
          </cell>
          <cell r="D92" t="str">
            <v>ARMAÇÃO DE PILAR OU VIGA DE ESTRUTURA CONVENCIONAL DE CONCRETO ARMADO UTILIZANDO AÇO CA-60 DE 5,0 MM - MONTAGEM. AF_06/2022</v>
          </cell>
          <cell r="E92" t="str">
            <v>KG</v>
          </cell>
          <cell r="F92">
            <v>844.4</v>
          </cell>
          <cell r="G92">
            <v>12.49</v>
          </cell>
          <cell r="H92">
            <v>15.63</v>
          </cell>
          <cell r="I92">
            <v>13197.97</v>
          </cell>
          <cell r="J92">
            <v>1.9268993856000627E-3</v>
          </cell>
          <cell r="K92">
            <v>-3.1199999999999992</v>
          </cell>
          <cell r="L92">
            <v>15.61</v>
          </cell>
          <cell r="M92">
            <v>-0.19987187700192177</v>
          </cell>
          <cell r="O92">
            <v>10546.55</v>
          </cell>
        </row>
        <row r="93">
          <cell r="A93" t="str">
            <v xml:space="preserve"> 4.11 </v>
          </cell>
          <cell r="B93" t="str">
            <v xml:space="preserve"> 92764 </v>
          </cell>
          <cell r="C93" t="str">
            <v>SINAPI</v>
          </cell>
          <cell r="D93" t="str">
            <v>ARMAÇÃO DE PILAR OU VIGA DE ESTRUTURA CONVENCIONAL DE CONCRETO ARMADO UTILIZANDO AÇO CA-50 DE 16,0 MM - MONTAGEM. AF_06/2022</v>
          </cell>
          <cell r="E93" t="str">
            <v>KG</v>
          </cell>
          <cell r="F93">
            <v>389.3</v>
          </cell>
          <cell r="G93">
            <v>9.14</v>
          </cell>
          <cell r="H93">
            <v>11.44</v>
          </cell>
          <cell r="I93">
            <v>4453.59</v>
          </cell>
          <cell r="J93">
            <v>6.50222711122588E-4</v>
          </cell>
          <cell r="K93">
            <v>-1.7899999999999991</v>
          </cell>
          <cell r="L93">
            <v>10.93</v>
          </cell>
          <cell r="M93">
            <v>-0.16376944190301912</v>
          </cell>
          <cell r="O93">
            <v>3558.2</v>
          </cell>
        </row>
        <row r="94">
          <cell r="A94" t="str">
            <v xml:space="preserve"> 4.12 </v>
          </cell>
          <cell r="B94" t="str">
            <v xml:space="preserve"> 040276 </v>
          </cell>
          <cell r="C94" t="str">
            <v>SBC</v>
          </cell>
          <cell r="D94" t="str">
            <v>CHAPA DE ACO FINA A FRIO BITOLA MSG 24 0,60mm (4,80kg/m2)</v>
          </cell>
          <cell r="E94" t="str">
            <v>m²</v>
          </cell>
          <cell r="F94">
            <v>305.95999999999998</v>
          </cell>
          <cell r="G94">
            <v>29.73</v>
          </cell>
          <cell r="H94">
            <v>37.22</v>
          </cell>
          <cell r="I94">
            <v>11387.83</v>
          </cell>
          <cell r="J94">
            <v>1.6626195263603389E-3</v>
          </cell>
          <cell r="K94">
            <v>-9.870000000000001</v>
          </cell>
          <cell r="L94">
            <v>39.6</v>
          </cell>
          <cell r="M94">
            <v>-0.24924242424242427</v>
          </cell>
          <cell r="O94">
            <v>9096.19</v>
          </cell>
        </row>
        <row r="95">
          <cell r="A95" t="str">
            <v xml:space="preserve"> 4.13 </v>
          </cell>
          <cell r="B95" t="str">
            <v xml:space="preserve"> 101792 </v>
          </cell>
          <cell r="C95" t="str">
            <v>SINAPI</v>
          </cell>
          <cell r="D95" t="str">
            <v>ESCORAMENTO DE FÔRMAS DE LAJE EM MADEIRA NÃO APARELHADA, PÉ-DIREITO SIMPLES, INCLUSO TRAVAMENTO, 4 UTILIZAÇÕES. AF_09/2020</v>
          </cell>
          <cell r="E95" t="str">
            <v>m³</v>
          </cell>
          <cell r="F95">
            <v>91.2</v>
          </cell>
          <cell r="G95">
            <v>11.71</v>
          </cell>
          <cell r="H95">
            <v>14.66</v>
          </cell>
          <cell r="I95">
            <v>1336.99</v>
          </cell>
          <cell r="J95">
            <v>1.9520011104385204E-4</v>
          </cell>
          <cell r="K95">
            <v>-2.1899999999999995</v>
          </cell>
          <cell r="L95">
            <v>13.9</v>
          </cell>
          <cell r="M95">
            <v>-0.15755395683453233</v>
          </cell>
          <cell r="O95">
            <v>1067.95</v>
          </cell>
        </row>
        <row r="96">
          <cell r="A96" t="str">
            <v xml:space="preserve"> 4.14 </v>
          </cell>
          <cell r="B96" t="str">
            <v xml:space="preserve"> DEPEARQ368 </v>
          </cell>
          <cell r="C96" t="str">
            <v>Próprio</v>
          </cell>
          <cell r="D96" t="str">
            <v>ESTRUTURA METÁLICA PASSARELAS DE MANUTENÇÃO, INCLUSO PINTURA - FORNECIMENTO E INSTALAÇÃO</v>
          </cell>
          <cell r="E96" t="str">
            <v>m²</v>
          </cell>
          <cell r="F96">
            <v>35</v>
          </cell>
          <cell r="G96">
            <v>539.08000000000004</v>
          </cell>
          <cell r="H96">
            <v>675.03</v>
          </cell>
          <cell r="I96">
            <v>23626.05</v>
          </cell>
          <cell r="J96">
            <v>3.4493957198839186E-3</v>
          </cell>
          <cell r="K96">
            <v>-134.53999999999996</v>
          </cell>
          <cell r="L96">
            <v>673.62</v>
          </cell>
          <cell r="M96">
            <v>-0.19972684896529191</v>
          </cell>
          <cell r="O96">
            <v>18867.8</v>
          </cell>
        </row>
        <row r="97">
          <cell r="A97" t="str">
            <v xml:space="preserve"> 5 </v>
          </cell>
          <cell r="D97" t="str">
            <v>ALVENARIAS E FECHAMENTOS</v>
          </cell>
          <cell r="I97">
            <v>209360.58</v>
          </cell>
          <cell r="J97">
            <v>3.0566577509334596E-2</v>
          </cell>
          <cell r="K97">
            <v>0</v>
          </cell>
          <cell r="O97">
            <v>0</v>
          </cell>
        </row>
        <row r="98">
          <cell r="A98" t="str">
            <v xml:space="preserve"> 5.1 </v>
          </cell>
          <cell r="B98" t="str">
            <v xml:space="preserve"> 103335 </v>
          </cell>
          <cell r="C98" t="str">
            <v>SINAPI</v>
          </cell>
          <cell r="D98" t="str">
            <v>ALVENARIA DE VEDAÇÃO DE BLOCOS CERÂMICOS FURADOS NA HORIZONTAL DE 14X9X19 CM (ESPESSURA 14 CM, BLOCO DEITADO) E ARGAMASSA DE ASSENTAMENTO COM PREPARO MANUAL. AF_12/2021</v>
          </cell>
          <cell r="E98" t="str">
            <v>m²</v>
          </cell>
          <cell r="F98">
            <v>1.1399999999999999</v>
          </cell>
          <cell r="G98">
            <v>122.9</v>
          </cell>
          <cell r="H98">
            <v>153.88999999999999</v>
          </cell>
          <cell r="I98">
            <v>175.43</v>
          </cell>
          <cell r="J98">
            <v>2.5612723715527388E-5</v>
          </cell>
          <cell r="K98">
            <v>-28.810000000000002</v>
          </cell>
          <cell r="L98">
            <v>151.71</v>
          </cell>
          <cell r="M98">
            <v>-0.18990178630281462</v>
          </cell>
          <cell r="O98">
            <v>140.1</v>
          </cell>
        </row>
        <row r="99">
          <cell r="A99" t="str">
            <v xml:space="preserve"> 5.2 </v>
          </cell>
          <cell r="B99" t="str">
            <v xml:space="preserve"> 93191 </v>
          </cell>
          <cell r="C99" t="str">
            <v>SINAPI</v>
          </cell>
          <cell r="D99" t="str">
            <v>VERGA MOLDADA IN LOCO COM UTILIZAÇÃO DE BLOCOS CANALETA PARA JANELAS COM MAIS DE 1,5 M DE VÃO. AF_03/2016</v>
          </cell>
          <cell r="E99" t="str">
            <v>M</v>
          </cell>
          <cell r="F99">
            <v>78.77</v>
          </cell>
          <cell r="G99">
            <v>58.86</v>
          </cell>
          <cell r="H99">
            <v>73.7</v>
          </cell>
          <cell r="I99">
            <v>5805.34</v>
          </cell>
          <cell r="J99">
            <v>8.4757777743088277E-4</v>
          </cell>
          <cell r="K99">
            <v>-11.730000000000004</v>
          </cell>
          <cell r="L99">
            <v>70.59</v>
          </cell>
          <cell r="M99">
            <v>-0.16617084572885688</v>
          </cell>
          <cell r="O99">
            <v>4636.3999999999996</v>
          </cell>
        </row>
        <row r="100">
          <cell r="A100" t="str">
            <v xml:space="preserve"> 5.3 </v>
          </cell>
          <cell r="B100" t="str">
            <v xml:space="preserve"> 103332 </v>
          </cell>
          <cell r="C100" t="str">
            <v>SINAPI</v>
          </cell>
          <cell r="D100" t="str">
            <v>ALVENARIA DE VEDAÇÃO DE BLOCOS CERÂMICOS FURADOS NA HORIZONTAL DE 9X14X19 CM (ESPESSURA 9 CM) E ARGAMASSA DE ASSENTAMENTO COM PREPARO EM BETONEIRA. AF_12/2021</v>
          </cell>
          <cell r="E100" t="str">
            <v>m²</v>
          </cell>
          <cell r="F100">
            <v>1169.04</v>
          </cell>
          <cell r="G100">
            <v>96.04</v>
          </cell>
          <cell r="H100">
            <v>120.26</v>
          </cell>
          <cell r="I100">
            <v>140588.75</v>
          </cell>
          <cell r="J100">
            <v>2.0525912393897002E-2</v>
          </cell>
          <cell r="K100">
            <v>-23.879999999999995</v>
          </cell>
          <cell r="L100">
            <v>119.92</v>
          </cell>
          <cell r="M100">
            <v>-0.19913275517011342</v>
          </cell>
          <cell r="O100">
            <v>112274.6</v>
          </cell>
        </row>
        <row r="101">
          <cell r="A101" t="str">
            <v xml:space="preserve"> 5.4 </v>
          </cell>
          <cell r="B101" t="str">
            <v xml:space="preserve"> 96369 </v>
          </cell>
          <cell r="C101" t="str">
            <v>SINAPI</v>
          </cell>
          <cell r="D101" t="str">
            <v>PAREDE COM SISTEMA EM CHAPAS DE GESSO PARA DRYWALL, USO INTERNO, COM DUAS FACES DUPLAS E ESTRUTURA METÁLICA COM GUIAS DUPLAS PARA PAREDES COM ÁREA LÍQUIDA MAIOR OU IGUAL A 6 M2, COM VÃOS. AF_07/2023_PS</v>
          </cell>
          <cell r="E101" t="str">
            <v>m²</v>
          </cell>
          <cell r="F101">
            <v>208.39</v>
          </cell>
          <cell r="G101">
            <v>200.18</v>
          </cell>
          <cell r="H101">
            <v>250.66</v>
          </cell>
          <cell r="I101">
            <v>52235.03</v>
          </cell>
          <cell r="J101">
            <v>7.6262976210584536E-3</v>
          </cell>
          <cell r="K101">
            <v>-49.949999999999989</v>
          </cell>
          <cell r="L101">
            <v>250.13</v>
          </cell>
          <cell r="M101">
            <v>-0.19969615799784113</v>
          </cell>
          <cell r="O101">
            <v>41715.51</v>
          </cell>
        </row>
        <row r="102">
          <cell r="A102" t="str">
            <v xml:space="preserve"> 5.5 </v>
          </cell>
          <cell r="B102" t="str">
            <v xml:space="preserve"> 96370 </v>
          </cell>
          <cell r="C102" t="str">
            <v>SINAPI</v>
          </cell>
          <cell r="D102" t="str">
            <v>PAREDE COM SISTEMA EM CHAPAS DE GESSO PARA DRYWALL, USO INTERNO, COM UMA FACE SIMPLES E ESTRUTURA METÁLICA COM GUIAS SIMPLES, SEM VÃOS. AF_07/2023_PS</v>
          </cell>
          <cell r="E102" t="str">
            <v>m²</v>
          </cell>
          <cell r="F102">
            <v>143.6</v>
          </cell>
          <cell r="G102">
            <v>58.71</v>
          </cell>
          <cell r="H102">
            <v>73.510000000000005</v>
          </cell>
          <cell r="I102">
            <v>10556.03</v>
          </cell>
          <cell r="J102">
            <v>1.5411769932327343E-3</v>
          </cell>
          <cell r="K102">
            <v>-19.54</v>
          </cell>
          <cell r="L102">
            <v>78.25</v>
          </cell>
          <cell r="M102">
            <v>-0.2497124600638978</v>
          </cell>
          <cell r="O102">
            <v>8430.75</v>
          </cell>
        </row>
        <row r="103">
          <cell r="A103" t="str">
            <v xml:space="preserve"> 6 </v>
          </cell>
          <cell r="D103" t="str">
            <v>INSTALAÇÕES HIDROSSANITÁRIAS E PLUVIAIS</v>
          </cell>
          <cell r="I103">
            <v>79366.040000000008</v>
          </cell>
          <cell r="J103">
            <v>1.1587416376420769E-2</v>
          </cell>
          <cell r="K103">
            <v>0</v>
          </cell>
          <cell r="O103">
            <v>0</v>
          </cell>
        </row>
        <row r="104">
          <cell r="A104" t="str">
            <v xml:space="preserve"> 6.1 </v>
          </cell>
          <cell r="D104" t="str">
            <v>INSTALAÇÕES HIDRAULICAS</v>
          </cell>
          <cell r="I104">
            <v>10353.119999999999</v>
          </cell>
          <cell r="J104">
            <v>1.5115521983338133E-3</v>
          </cell>
          <cell r="K104">
            <v>0</v>
          </cell>
          <cell r="O104">
            <v>0</v>
          </cell>
        </row>
        <row r="105">
          <cell r="A105" t="str">
            <v xml:space="preserve"> 6.1.1 </v>
          </cell>
          <cell r="B105" t="str">
            <v xml:space="preserve"> DEPEARQ360 </v>
          </cell>
          <cell r="C105" t="str">
            <v>Próprio</v>
          </cell>
          <cell r="D105" t="str">
            <v>INSTALAÇÃO CAIXA D'AGUA EM POLIETILENO, CONSIDERANDO REAPROVEITAMENTO. REF: SBC (052731)</v>
          </cell>
          <cell r="E105" t="str">
            <v>UN</v>
          </cell>
          <cell r="F105">
            <v>3</v>
          </cell>
          <cell r="G105">
            <v>155.56</v>
          </cell>
          <cell r="H105">
            <v>194.79</v>
          </cell>
          <cell r="I105">
            <v>584.37</v>
          </cell>
          <cell r="J105">
            <v>8.5317832512356724E-5</v>
          </cell>
          <cell r="K105">
            <v>-38.889999999999986</v>
          </cell>
          <cell r="L105">
            <v>194.45</v>
          </cell>
          <cell r="M105">
            <v>-0.19999999999999996</v>
          </cell>
          <cell r="O105">
            <v>466.68</v>
          </cell>
        </row>
        <row r="106">
          <cell r="A106" t="str">
            <v xml:space="preserve"> 6.1.2 </v>
          </cell>
          <cell r="B106" t="str">
            <v xml:space="preserve"> DEPEARQ065 </v>
          </cell>
          <cell r="C106" t="str">
            <v>Próprio</v>
          </cell>
          <cell r="D106" t="str">
            <v>(COMPOSIÇÃO REPRESENTATIVA) DO SERVIÇO DE INSTALAÇÃO DE TUBOS DE PVC, SOLDÁVEL, ÁGUA FRIA, DN 25 MM (INSTALADO EM RAMAL, SUB-RAMAL, RAMAL DE DISTRIBUIÇÃO OU PRUMADA), INCLUSIVE CONEXÕES, CORTES E FIXAÇÕES, PARA PRÉDIOS. REF: SINAPI (91785)</v>
          </cell>
          <cell r="E106" t="str">
            <v>M</v>
          </cell>
          <cell r="F106">
            <v>143.53</v>
          </cell>
          <cell r="G106">
            <v>40.809999999999995</v>
          </cell>
          <cell r="H106">
            <v>51.1</v>
          </cell>
          <cell r="I106">
            <v>7334.38</v>
          </cell>
          <cell r="J106">
            <v>1.0708171268579477E-3</v>
          </cell>
          <cell r="K106">
            <v>-1.8500000000000014</v>
          </cell>
          <cell r="L106">
            <v>42.66</v>
          </cell>
          <cell r="M106">
            <v>-4.3366150961087757E-2</v>
          </cell>
          <cell r="O106">
            <v>5857.45</v>
          </cell>
        </row>
        <row r="107">
          <cell r="A107" t="str">
            <v xml:space="preserve"> 6.1.3 </v>
          </cell>
          <cell r="B107" t="str">
            <v xml:space="preserve"> DEPEARQ066 </v>
          </cell>
          <cell r="C107" t="str">
            <v>Próprio</v>
          </cell>
          <cell r="D107" t="str">
            <v>(COMPOSIÇÃO REPRESENTATIVA) DO SERVIÇO DE INSTALAÇÃO TUBOS DE PVC, SOLDÁVEL, ÁGUA FRIA, DN 32 MM (INSTALADO EM RAMAL, SUB-RAMAL, RAMAL DE DISTRIBUIÇÃO OU PRUMADA), INCLUSIVE CONEXÕES, CORTES E FIXAÇÕES, PARA PRÉDIOS. REF: SINAPI (91786)</v>
          </cell>
          <cell r="E107" t="str">
            <v>M</v>
          </cell>
          <cell r="F107">
            <v>3.55</v>
          </cell>
          <cell r="G107">
            <v>28.530000000000005</v>
          </cell>
          <cell r="H107">
            <v>35.72</v>
          </cell>
          <cell r="I107">
            <v>126.8</v>
          </cell>
          <cell r="J107">
            <v>1.8512759317841149E-5</v>
          </cell>
          <cell r="K107">
            <v>-2.8199999999999967</v>
          </cell>
          <cell r="L107">
            <v>31.35</v>
          </cell>
          <cell r="M107">
            <v>-8.9952153110047783E-2</v>
          </cell>
          <cell r="O107">
            <v>101.28</v>
          </cell>
        </row>
        <row r="108">
          <cell r="A108" t="str">
            <v xml:space="preserve"> 6.1.4 </v>
          </cell>
          <cell r="B108" t="str">
            <v xml:space="preserve"> DEPEARQ067 </v>
          </cell>
          <cell r="C108" t="str">
            <v>Próprio</v>
          </cell>
          <cell r="D108" t="str">
            <v>(COMPOSIÇÃO REPRESENTATIVA) DO SERVIÇO DE INSTALAÇÃO DE TUBOS DE PVC, SOLDÁVEL, ÁGUA FRIA, DN 50 MM (INSTALADO EM PRUMADA), INCLUSIVE CONEXÕES, CORTES E FIXAÇÕES, PARA PRÉDIOS. REF: SINAPI (91788)</v>
          </cell>
          <cell r="E108" t="str">
            <v>M</v>
          </cell>
          <cell r="F108">
            <v>9.43</v>
          </cell>
          <cell r="G108">
            <v>47.14</v>
          </cell>
          <cell r="H108">
            <v>59.02</v>
          </cell>
          <cell r="I108">
            <v>556.54999999999995</v>
          </cell>
          <cell r="J108">
            <v>8.1256121438048036E-5</v>
          </cell>
          <cell r="K108">
            <v>-5.1099999999999994</v>
          </cell>
          <cell r="L108">
            <v>52.25</v>
          </cell>
          <cell r="M108">
            <v>-9.7799043062200997E-2</v>
          </cell>
          <cell r="O108">
            <v>444.53</v>
          </cell>
        </row>
        <row r="109">
          <cell r="A109" t="str">
            <v xml:space="preserve"> 6.1.5 </v>
          </cell>
          <cell r="B109" t="str">
            <v xml:space="preserve"> 104031 </v>
          </cell>
          <cell r="C109" t="str">
            <v>SINAPI</v>
          </cell>
          <cell r="D109" t="str">
            <v>COLAR DE TOMADA, PVC, COM TRAVAS, DE 60 MM X 1/2" OU 60 MM X 3/4", PARA LIGAÇÃO PREDIAL DE ÁGUA. AF_06/2022</v>
          </cell>
          <cell r="E109" t="str">
            <v>UN</v>
          </cell>
          <cell r="F109">
            <v>3</v>
          </cell>
          <cell r="G109">
            <v>14.32</v>
          </cell>
          <cell r="H109">
            <v>17.93</v>
          </cell>
          <cell r="I109">
            <v>53.79</v>
          </cell>
          <cell r="J109">
            <v>7.8533227421662094E-6</v>
          </cell>
          <cell r="K109">
            <v>-3.5599999999999987</v>
          </cell>
          <cell r="L109">
            <v>17.88</v>
          </cell>
          <cell r="M109">
            <v>-0.19910514541387014</v>
          </cell>
          <cell r="O109">
            <v>42.96</v>
          </cell>
        </row>
        <row r="110">
          <cell r="A110" t="str">
            <v xml:space="preserve"> 6.1.6 </v>
          </cell>
          <cell r="B110" t="str">
            <v xml:space="preserve"> 103044 </v>
          </cell>
          <cell r="C110" t="str">
            <v>SINAPI</v>
          </cell>
          <cell r="D110" t="str">
            <v>REGISTRO DE ESFERA, PVC, ROSCÁVEL, COM CABEÇA QUADRADA, 3/4" - FORNECIMENTO E INSTALAÇÃO. AF_08/2021</v>
          </cell>
          <cell r="E110" t="str">
            <v>UN</v>
          </cell>
          <cell r="F110">
            <v>2</v>
          </cell>
          <cell r="G110">
            <v>22.7</v>
          </cell>
          <cell r="H110">
            <v>28.42</v>
          </cell>
          <cell r="I110">
            <v>56.84</v>
          </cell>
          <cell r="J110">
            <v>8.2986217636127054E-6</v>
          </cell>
          <cell r="K110">
            <v>-5.629999999999999</v>
          </cell>
          <cell r="L110">
            <v>28.33</v>
          </cell>
          <cell r="M110">
            <v>-0.19872926226614895</v>
          </cell>
          <cell r="O110">
            <v>45.4</v>
          </cell>
        </row>
        <row r="111">
          <cell r="A111" t="str">
            <v xml:space="preserve"> 6.1.7 </v>
          </cell>
          <cell r="B111" t="str">
            <v xml:space="preserve"> 89987 </v>
          </cell>
          <cell r="C111" t="str">
            <v>SINAPI</v>
          </cell>
          <cell r="D111" t="str">
            <v>REGISTRO DE GAVETA BRUTO, LATÃO, ROSCÁVEL, 3/4", COM ACABAMENTO E CANOPLA CROMADOS - FORNECIMENTO E INSTALAÇÃO. AF_08/2021</v>
          </cell>
          <cell r="E111" t="str">
            <v>UN</v>
          </cell>
          <cell r="F111">
            <v>3</v>
          </cell>
          <cell r="G111">
            <v>60.38</v>
          </cell>
          <cell r="H111">
            <v>75.599999999999994</v>
          </cell>
          <cell r="I111">
            <v>226.8</v>
          </cell>
          <cell r="J111">
            <v>3.3112727234119655E-5</v>
          </cell>
          <cell r="K111">
            <v>-15.009999999999998</v>
          </cell>
          <cell r="L111">
            <v>75.39</v>
          </cell>
          <cell r="M111">
            <v>-0.19909802361055839</v>
          </cell>
          <cell r="O111">
            <v>181.14</v>
          </cell>
        </row>
        <row r="112">
          <cell r="A112" t="str">
            <v xml:space="preserve"> 6.1.8 </v>
          </cell>
          <cell r="B112" t="str">
            <v xml:space="preserve"> 94792 </v>
          </cell>
          <cell r="C112" t="str">
            <v>SINAPI</v>
          </cell>
          <cell r="D112" t="str">
            <v>REGISTRO DE GAVETA BRUTO, LATÃO, ROSCÁVEL, 1", COM ACABAMENTO E CANOPLA CROMADOS - FORNECIMENTO E INSTALAÇÃO. AF_08/2021</v>
          </cell>
          <cell r="E112" t="str">
            <v>UN</v>
          </cell>
          <cell r="F112">
            <v>6</v>
          </cell>
          <cell r="G112">
            <v>73.510000000000005</v>
          </cell>
          <cell r="H112">
            <v>92.04</v>
          </cell>
          <cell r="I112">
            <v>552.24</v>
          </cell>
          <cell r="J112">
            <v>8.0626862820856439E-5</v>
          </cell>
          <cell r="K112">
            <v>-18.269999999999996</v>
          </cell>
          <cell r="L112">
            <v>91.78</v>
          </cell>
          <cell r="M112">
            <v>-0.19906297668337325</v>
          </cell>
          <cell r="O112">
            <v>441.06</v>
          </cell>
        </row>
        <row r="113">
          <cell r="A113" t="str">
            <v xml:space="preserve"> 6.1.9 </v>
          </cell>
          <cell r="B113" t="str">
            <v xml:space="preserve"> 94794 </v>
          </cell>
          <cell r="C113" t="str">
            <v>SINAPI</v>
          </cell>
          <cell r="D113" t="str">
            <v>REGISTRO DE GAVETA BRUTO, LATÃO, ROSCÁVEL, 1 1/2", COM ACABAMENTO E CANOPLA CROMADOS - FORNECIMENTO E INSTALAÇÃO. AF_08/2021</v>
          </cell>
          <cell r="E113" t="str">
            <v>UN</v>
          </cell>
          <cell r="F113">
            <v>2</v>
          </cell>
          <cell r="G113">
            <v>106.81</v>
          </cell>
          <cell r="H113">
            <v>133.74</v>
          </cell>
          <cell r="I113">
            <v>267.48</v>
          </cell>
          <cell r="J113">
            <v>3.9051994182461754E-5</v>
          </cell>
          <cell r="K113">
            <v>-26.539999999999992</v>
          </cell>
          <cell r="L113">
            <v>133.35</v>
          </cell>
          <cell r="M113">
            <v>-0.19902512185976751</v>
          </cell>
          <cell r="O113">
            <v>213.62</v>
          </cell>
        </row>
        <row r="114">
          <cell r="A114" t="str">
            <v xml:space="preserve"> 6.1.10 </v>
          </cell>
          <cell r="B114" t="str">
            <v xml:space="preserve"> 94496 </v>
          </cell>
          <cell r="C114" t="str">
            <v>SINAPI</v>
          </cell>
          <cell r="D114" t="str">
            <v>REGISTRO DE GAVETA BRUTO, LATÃO, ROSCÁVEL, 1 1/4" - FORNECIMENTO E INSTALAÇÃO. AF_08/2021</v>
          </cell>
          <cell r="E114" t="str">
            <v>UN</v>
          </cell>
          <cell r="F114">
            <v>1</v>
          </cell>
          <cell r="G114">
            <v>53.56</v>
          </cell>
          <cell r="H114">
            <v>67.06</v>
          </cell>
          <cell r="I114">
            <v>67.06</v>
          </cell>
          <cell r="J114">
            <v>9.7907384846563688E-6</v>
          </cell>
          <cell r="K114">
            <v>-13.310000000000002</v>
          </cell>
          <cell r="L114">
            <v>66.87</v>
          </cell>
          <cell r="M114">
            <v>-0.19904291909675487</v>
          </cell>
          <cell r="O114">
            <v>53.56</v>
          </cell>
        </row>
        <row r="115">
          <cell r="A115" t="str">
            <v xml:space="preserve"> 6.1.11 </v>
          </cell>
          <cell r="B115" t="str">
            <v xml:space="preserve"> 94706 </v>
          </cell>
          <cell r="C115" t="str">
            <v>SINAPI</v>
          </cell>
          <cell r="D115" t="str">
            <v>ADAPTADOR COM FLANGE E ANEL DE VEDAÇÃO, PVC, SOLDÁVEL, DN 50 MM X 1 1/2 , INSTALADO EM RESERVAÇÃO DE ÁGUA DE EDIFICAÇÃO QUE POSSUA RESERVATÓRIO DE FIBRA/FIBROCIMENTO   FORNECIMENTO E INSTALAÇÃO. AF_06/2016</v>
          </cell>
          <cell r="E115" t="str">
            <v>UN</v>
          </cell>
          <cell r="F115">
            <v>8</v>
          </cell>
          <cell r="G115">
            <v>29.97</v>
          </cell>
          <cell r="H115">
            <v>37.520000000000003</v>
          </cell>
          <cell r="I115">
            <v>300.16000000000003</v>
          </cell>
          <cell r="J115">
            <v>4.3823263697501576E-5</v>
          </cell>
          <cell r="K115">
            <v>-7.4399999999999977</v>
          </cell>
          <cell r="L115">
            <v>37.409999999999997</v>
          </cell>
          <cell r="M115">
            <v>-0.19887730553327987</v>
          </cell>
          <cell r="O115">
            <v>239.76</v>
          </cell>
        </row>
        <row r="116">
          <cell r="A116" t="str">
            <v xml:space="preserve"> 6.1.12 </v>
          </cell>
          <cell r="B116" t="str">
            <v xml:space="preserve"> 90373 </v>
          </cell>
          <cell r="C116" t="str">
            <v>SINAPI</v>
          </cell>
          <cell r="D116" t="str">
            <v>JOELHO 90 GRAUS COM BUCHA DE LATÃO, PVC, SOLDÁVEL, DN 25MM, X 1/2  INSTALADO EM RAMAL OU SUB-RAMAL DE ÁGUA - FORNECIMENTO E INSTALAÇÃO. AF_06/2022</v>
          </cell>
          <cell r="E116" t="str">
            <v>UN</v>
          </cell>
          <cell r="F116">
            <v>16</v>
          </cell>
          <cell r="G116">
            <v>10.29</v>
          </cell>
          <cell r="H116">
            <v>12.88</v>
          </cell>
          <cell r="I116">
            <v>206.08</v>
          </cell>
          <cell r="J116">
            <v>3.0087613881866752E-5</v>
          </cell>
          <cell r="K116">
            <v>-2.5500000000000007</v>
          </cell>
          <cell r="L116">
            <v>12.84</v>
          </cell>
          <cell r="M116">
            <v>-0.19859813084112155</v>
          </cell>
          <cell r="O116">
            <v>164.64</v>
          </cell>
        </row>
        <row r="117">
          <cell r="A117" t="str">
            <v xml:space="preserve"> 6.1.13 </v>
          </cell>
          <cell r="B117" t="str">
            <v xml:space="preserve"> 89396 </v>
          </cell>
          <cell r="C117" t="str">
            <v>SINAPI</v>
          </cell>
          <cell r="D117" t="str">
            <v>TÊ COM BUCHA DE LATÃO NA BOLSA CENTRAL, PVC, SOLDÁVEL, DN 25MM X 1/2 , INSTALADO EM RAMAL OU SUB-RAMAL DE ÁGUA - FORNECIMENTO E INSTALAÇÃO. AF_06/2022</v>
          </cell>
          <cell r="E117" t="str">
            <v>UN</v>
          </cell>
          <cell r="F117">
            <v>1</v>
          </cell>
          <cell r="G117">
            <v>16.43</v>
          </cell>
          <cell r="H117">
            <v>20.57</v>
          </cell>
          <cell r="I117">
            <v>20.57</v>
          </cell>
          <cell r="J117">
            <v>3.0032134003784893E-6</v>
          </cell>
          <cell r="K117">
            <v>-4.09</v>
          </cell>
          <cell r="L117">
            <v>20.52</v>
          </cell>
          <cell r="M117">
            <v>-0.199317738791423</v>
          </cell>
          <cell r="O117">
            <v>16.43</v>
          </cell>
        </row>
        <row r="118">
          <cell r="A118" t="str">
            <v xml:space="preserve"> 6.2 </v>
          </cell>
          <cell r="D118" t="str">
            <v>INSTALAÇÕES SANITÁRIAS</v>
          </cell>
          <cell r="I118">
            <v>25051.290000000005</v>
          </cell>
          <cell r="J118">
            <v>3.6574803026138869E-3</v>
          </cell>
          <cell r="K118">
            <v>0</v>
          </cell>
          <cell r="M118" t="e">
            <v>#DIV/0!</v>
          </cell>
          <cell r="O118">
            <v>0</v>
          </cell>
        </row>
        <row r="119">
          <cell r="A119" t="str">
            <v xml:space="preserve"> 6.2.1 </v>
          </cell>
          <cell r="B119" t="str">
            <v xml:space="preserve"> 90445 </v>
          </cell>
          <cell r="C119" t="str">
            <v>SINAPI</v>
          </cell>
          <cell r="D119" t="str">
            <v>RASGO LINEAR MECANIZADO EM CONTRAPISO, PARA RAMAIS/ DISTRIBUIÇÃO DE INSTALAÇÕES HIDRÁULICAS, DIÂMETROS MAIORES QUE 40 MM E MENORES OU IGUAIS A 75 MM. AF_09/2023_PS</v>
          </cell>
          <cell r="E119" t="str">
            <v>M</v>
          </cell>
          <cell r="F119">
            <v>88.2</v>
          </cell>
          <cell r="G119">
            <v>13.38</v>
          </cell>
          <cell r="H119">
            <v>16.75</v>
          </cell>
          <cell r="I119">
            <v>1477.35</v>
          </cell>
          <cell r="J119">
            <v>2.1569262601114054E-4</v>
          </cell>
          <cell r="K119">
            <v>-1.629999999999999</v>
          </cell>
          <cell r="L119">
            <v>15.01</v>
          </cell>
          <cell r="M119">
            <v>-0.1085942704863424</v>
          </cell>
          <cell r="O119">
            <v>1180.1099999999999</v>
          </cell>
        </row>
        <row r="120">
          <cell r="A120" t="str">
            <v xml:space="preserve"> 6.2.2 </v>
          </cell>
          <cell r="B120" t="str">
            <v xml:space="preserve"> 90446 </v>
          </cell>
          <cell r="C120" t="str">
            <v>SINAPI</v>
          </cell>
          <cell r="D120" t="str">
            <v>RASGO LINEAR MECANIZADO EM CONTRAPISO, PARA RAMAIS/ DISTRIBUIÇÃO DE INSTALAÇÕES HIDRÁULICAS, DIÂMETROS MAIORES QUE 75 MM E MENORES OU IGUAIS A 100 MM. AF_09/2023_PS</v>
          </cell>
          <cell r="E120" t="str">
            <v>M</v>
          </cell>
          <cell r="F120">
            <v>77.790000000000006</v>
          </cell>
          <cell r="G120">
            <v>17.77</v>
          </cell>
          <cell r="H120">
            <v>22.25</v>
          </cell>
          <cell r="I120">
            <v>1730.82</v>
          </cell>
          <cell r="J120">
            <v>2.5269916468853169E-4</v>
          </cell>
          <cell r="K120">
            <v>-2.16</v>
          </cell>
          <cell r="L120">
            <v>19.93</v>
          </cell>
          <cell r="M120">
            <v>-0.10837932764676372</v>
          </cell>
          <cell r="O120">
            <v>1382.32</v>
          </cell>
        </row>
        <row r="121">
          <cell r="A121" t="str">
            <v xml:space="preserve"> 6.2.3 </v>
          </cell>
          <cell r="B121" t="str">
            <v xml:space="preserve"> 93358 </v>
          </cell>
          <cell r="C121" t="str">
            <v>SINAPI</v>
          </cell>
          <cell r="D121" t="str">
            <v>ESCAVAÇÃO MANUAL DE VALA COM PROFUNDIDADE MENOR OU IGUAL A 1,30 M. AF_02/2021</v>
          </cell>
          <cell r="E121" t="str">
            <v>m³</v>
          </cell>
          <cell r="F121">
            <v>2.21</v>
          </cell>
          <cell r="G121">
            <v>65.430000000000007</v>
          </cell>
          <cell r="H121">
            <v>81.93</v>
          </cell>
          <cell r="I121">
            <v>181.06</v>
          </cell>
          <cell r="J121">
            <v>2.6434701909213869E-5</v>
          </cell>
          <cell r="K121">
            <v>-16.259999999999991</v>
          </cell>
          <cell r="L121">
            <v>81.69</v>
          </cell>
          <cell r="M121">
            <v>-0.1990451707675357</v>
          </cell>
          <cell r="O121">
            <v>144.6</v>
          </cell>
        </row>
        <row r="122">
          <cell r="A122" t="str">
            <v xml:space="preserve"> 6.2.4 </v>
          </cell>
          <cell r="B122" t="str">
            <v xml:space="preserve"> DEPEARQ062 </v>
          </cell>
          <cell r="C122" t="str">
            <v>Próprio</v>
          </cell>
          <cell r="D122" t="str">
            <v>REATERRO MANUAL APILOADO COM SOQUETE.</v>
          </cell>
          <cell r="E122" t="str">
            <v>m³</v>
          </cell>
          <cell r="F122">
            <v>2.21</v>
          </cell>
          <cell r="G122">
            <v>39.619999999999997</v>
          </cell>
          <cell r="H122">
            <v>49.61</v>
          </cell>
          <cell r="I122">
            <v>109.63</v>
          </cell>
          <cell r="J122">
            <v>1.6005944826616128E-5</v>
          </cell>
          <cell r="K122">
            <v>-9.9100000000000037</v>
          </cell>
          <cell r="L122">
            <v>49.53</v>
          </cell>
          <cell r="M122">
            <v>-0.20008075913587731</v>
          </cell>
          <cell r="O122">
            <v>87.56</v>
          </cell>
        </row>
        <row r="123">
          <cell r="A123" t="str">
            <v xml:space="preserve"> 6.2.5 </v>
          </cell>
          <cell r="B123" t="str">
            <v xml:space="preserve"> DEPEARQ068 </v>
          </cell>
          <cell r="C123" t="str">
            <v>Próprio</v>
          </cell>
          <cell r="D123" t="str">
            <v>(COMPOSIÇÃO REPRESENTATIVA) DO SERVIÇO DE INSTALAÇÃO DE TUBO DE PVC, SÉRIE NORMAL, ESGOTO PREDIAL, DN 40 MM (INSTALADO EM RAMAL DE DESCARGA OU RAMAL DE ESGOTO SANITÁRIO), INCLUSIVE CONEXÕES, CORTES E FIXAÇÕES, PARA PRÉDIOS. REF: SINAPI (91792)</v>
          </cell>
          <cell r="E123" t="str">
            <v>M</v>
          </cell>
          <cell r="F123">
            <v>85.46</v>
          </cell>
          <cell r="G123">
            <v>70.08</v>
          </cell>
          <cell r="H123">
            <v>87.75</v>
          </cell>
          <cell r="I123">
            <v>7499.11</v>
          </cell>
          <cell r="J123">
            <v>1.0948676540064332E-3</v>
          </cell>
          <cell r="K123">
            <v>-3.25</v>
          </cell>
          <cell r="L123">
            <v>73.33</v>
          </cell>
          <cell r="M123">
            <v>-4.4320196372562348E-2</v>
          </cell>
          <cell r="O123">
            <v>5989.03</v>
          </cell>
        </row>
        <row r="124">
          <cell r="A124" t="str">
            <v xml:space="preserve"> 6.2.6 </v>
          </cell>
          <cell r="B124" t="str">
            <v xml:space="preserve"> DEPEARQ069 </v>
          </cell>
          <cell r="C124" t="str">
            <v>Próprio</v>
          </cell>
          <cell r="D124" t="str">
            <v>(COMPOSIÇÃO REPRESENTATIVA) DO SERVIÇO DE INST. TUBO PVC, SÉRIE N, ESGOTO PREDIAL, DN 75 MM, (INST. EM RAMAL DE DESCARGA, RAMAL DE ESG. SANITÁRIO, PRUMADA DE ESG. SANITÁRIO OU VENTILAÇÃO), INCL. CONEXÕES, CORTES E FIXAÇÕES, P/ PRÉDIOS. REF: SINAPI (91794</v>
          </cell>
          <cell r="E124" t="str">
            <v>M</v>
          </cell>
          <cell r="F124">
            <v>29.69</v>
          </cell>
          <cell r="G124">
            <v>42.48</v>
          </cell>
          <cell r="H124">
            <v>53.19</v>
          </cell>
          <cell r="I124">
            <v>1579.21</v>
          </cell>
          <cell r="J124">
            <v>2.3056415333066183E-4</v>
          </cell>
          <cell r="K124">
            <v>-4.6200000000000045</v>
          </cell>
          <cell r="L124">
            <v>47.1</v>
          </cell>
          <cell r="M124">
            <v>-9.8089171974522382E-2</v>
          </cell>
          <cell r="O124">
            <v>1261.23</v>
          </cell>
        </row>
        <row r="125">
          <cell r="A125" t="str">
            <v xml:space="preserve"> 6.2.7 </v>
          </cell>
          <cell r="B125" t="str">
            <v xml:space="preserve"> DEPEARQ070 </v>
          </cell>
          <cell r="C125" t="str">
            <v>Próprio</v>
          </cell>
          <cell r="D125" t="str">
            <v>(COMPOSIÇÃO REPRESENTATIVA) DO SERVIÇO DE INST. TUBO PVC, SÉRIE N, ESGOTO PREDIAL, 100 MM (INST. RAMAL DESCARGA, RAMAL DE ESG. SANIT., PRUMADA ESG. SANIT., VENTILAÇÃO OU SUB-COLETOR AÉREO), INCL. CONEXÕES E CORTES, FIXAÇÕES, P/ PRÉDIOS. REF: SINAPI (91795)</v>
          </cell>
          <cell r="E125" t="str">
            <v>M</v>
          </cell>
          <cell r="F125">
            <v>77.790000000000006</v>
          </cell>
          <cell r="G125">
            <v>67.94</v>
          </cell>
          <cell r="H125">
            <v>85.07</v>
          </cell>
          <cell r="I125">
            <v>6617.59</v>
          </cell>
          <cell r="J125">
            <v>9.6616601683085493E-4</v>
          </cell>
          <cell r="K125">
            <v>-6.6500000000000057</v>
          </cell>
          <cell r="L125">
            <v>74.59</v>
          </cell>
          <cell r="M125">
            <v>-8.9154042096795894E-2</v>
          </cell>
          <cell r="O125">
            <v>5285.05</v>
          </cell>
        </row>
        <row r="126">
          <cell r="A126" t="str">
            <v xml:space="preserve"> 6.2.8 </v>
          </cell>
          <cell r="B126" t="str">
            <v xml:space="preserve"> 89849 </v>
          </cell>
          <cell r="C126" t="str">
            <v>SINAPI</v>
          </cell>
          <cell r="D126" t="str">
            <v>TUBO PVC, SERIE NORMAL, ESGOTO PREDIAL, DN 150 MM, FORNECIDO E INSTALADO EM SUBCOLETOR AÉREO DE ESGOTO SANITÁRIO. AF_08/2022</v>
          </cell>
          <cell r="E126" t="str">
            <v>M</v>
          </cell>
          <cell r="F126">
            <v>36.97</v>
          </cell>
          <cell r="G126">
            <v>47.13</v>
          </cell>
          <cell r="H126">
            <v>59.01</v>
          </cell>
          <cell r="I126">
            <v>2181.59</v>
          </cell>
          <cell r="J126">
            <v>3.1851144006474034E-4</v>
          </cell>
          <cell r="K126">
            <v>-11.729999999999997</v>
          </cell>
          <cell r="L126">
            <v>58.86</v>
          </cell>
          <cell r="M126">
            <v>-0.19928644240570836</v>
          </cell>
          <cell r="O126">
            <v>1742.39</v>
          </cell>
        </row>
        <row r="127">
          <cell r="A127" t="str">
            <v xml:space="preserve"> 6.2.9 </v>
          </cell>
          <cell r="B127" t="str">
            <v xml:space="preserve"> 89855 </v>
          </cell>
          <cell r="C127" t="str">
            <v>SINAPI</v>
          </cell>
          <cell r="D127" t="str">
            <v>JOELHO 45 GRAUS, PVC, SERIE NORMAL, ESGOTO PREDIAL, DN 150 MM, JUNTA ELÁSTICA, FORNECIDO E INSTALADO EM SUBCOLETOR AÉREO DE ESGOTO SANITÁRIO. AF_08/2022</v>
          </cell>
          <cell r="E127" t="str">
            <v>UN</v>
          </cell>
          <cell r="F127">
            <v>4</v>
          </cell>
          <cell r="G127">
            <v>91.91</v>
          </cell>
          <cell r="H127">
            <v>115.08</v>
          </cell>
          <cell r="I127">
            <v>460.32</v>
          </cell>
          <cell r="J127">
            <v>6.7206572312213225E-5</v>
          </cell>
          <cell r="K127">
            <v>-22.840000000000003</v>
          </cell>
          <cell r="L127">
            <v>114.75</v>
          </cell>
          <cell r="M127">
            <v>-0.19904139433551205</v>
          </cell>
          <cell r="O127">
            <v>367.64</v>
          </cell>
        </row>
        <row r="128">
          <cell r="A128" t="str">
            <v xml:space="preserve"> 6.2.10 </v>
          </cell>
          <cell r="B128" t="str">
            <v xml:space="preserve"> 95693 </v>
          </cell>
          <cell r="C128" t="str">
            <v>SINAPI</v>
          </cell>
          <cell r="D128" t="str">
            <v>LUVA SIMPLES, PVC, SÉRIE NORMAL, ESGOTO PREDIAL, DN 150 MM, JUNTA ELÁSTICA, FORNECIDO E INSTALADO EM SUBCOLETOR AÉREO DE ESGOTO SANITÁRIO. AF_08/2022</v>
          </cell>
          <cell r="E128" t="str">
            <v>UN</v>
          </cell>
          <cell r="F128">
            <v>4</v>
          </cell>
          <cell r="G128">
            <v>41.88</v>
          </cell>
          <cell r="H128">
            <v>52.44</v>
          </cell>
          <cell r="I128">
            <v>209.76</v>
          </cell>
          <cell r="J128">
            <v>3.0624892701185797E-5</v>
          </cell>
          <cell r="K128">
            <v>-10.439999999999998</v>
          </cell>
          <cell r="L128">
            <v>52.32</v>
          </cell>
          <cell r="M128">
            <v>-0.19954128440366969</v>
          </cell>
          <cell r="O128">
            <v>167.52</v>
          </cell>
        </row>
        <row r="129">
          <cell r="A129" t="str">
            <v xml:space="preserve"> 6.2.11 </v>
          </cell>
          <cell r="B129" t="str">
            <v xml:space="preserve"> 98110 </v>
          </cell>
          <cell r="C129" t="str">
            <v>SINAPI</v>
          </cell>
          <cell r="D129" t="str">
            <v>CAIXA DE GORDURA PEQUENA (CAPACIDADE: 19 L), CIRCULAR, EM PVC, DIÂMETRO INTERNO= 0,3 M. AF_12/2020</v>
          </cell>
          <cell r="E129" t="str">
            <v>UN</v>
          </cell>
          <cell r="F129">
            <v>2</v>
          </cell>
          <cell r="G129">
            <v>309.61</v>
          </cell>
          <cell r="H129">
            <v>387.69</v>
          </cell>
          <cell r="I129">
            <v>775.38</v>
          </cell>
          <cell r="J129">
            <v>1.132052312292403E-4</v>
          </cell>
          <cell r="K129">
            <v>-76.409999999999968</v>
          </cell>
          <cell r="L129">
            <v>386.02</v>
          </cell>
          <cell r="M129">
            <v>-0.19794311175586754</v>
          </cell>
          <cell r="O129">
            <v>619.22</v>
          </cell>
        </row>
        <row r="130">
          <cell r="A130" t="str">
            <v xml:space="preserve"> 6.2.12 </v>
          </cell>
          <cell r="B130" t="str">
            <v xml:space="preserve"> 104328 </v>
          </cell>
          <cell r="C130" t="str">
            <v>SINAPI</v>
          </cell>
          <cell r="D130" t="str">
            <v>CAIXA SIFONADA, COM GRELHA QUADRADA, PVC, DN 150 X 150 X 50 MM, JUNTA SOLDÁVEL, FORNECIDA E INSTALADA EM RAMAL DE DESCARGA OU EM RAMAL DE ESGOTO SANITÁRIO. AF_08/2022</v>
          </cell>
          <cell r="E130" t="str">
            <v>UN</v>
          </cell>
          <cell r="F130">
            <v>12</v>
          </cell>
          <cell r="G130">
            <v>54.47</v>
          </cell>
          <cell r="H130">
            <v>68.2</v>
          </cell>
          <cell r="I130">
            <v>818.4</v>
          </cell>
          <cell r="J130">
            <v>1.1948613742682331E-4</v>
          </cell>
          <cell r="K130">
            <v>-13.540000000000006</v>
          </cell>
          <cell r="L130">
            <v>68.010000000000005</v>
          </cell>
          <cell r="M130">
            <v>-0.19908836935744756</v>
          </cell>
          <cell r="O130">
            <v>653.64</v>
          </cell>
        </row>
        <row r="131">
          <cell r="A131" t="str">
            <v xml:space="preserve"> 6.2.13 </v>
          </cell>
          <cell r="B131" t="str">
            <v xml:space="preserve"> 061312 </v>
          </cell>
          <cell r="C131" t="str">
            <v>SBC</v>
          </cell>
          <cell r="D131" t="str">
            <v>CAIXA DE PASSAGEM E INSPECAO EM CONCRETO 40x40x40cm C/ TAMPA</v>
          </cell>
          <cell r="E131" t="str">
            <v>UN</v>
          </cell>
          <cell r="F131">
            <v>4</v>
          </cell>
          <cell r="G131">
            <v>187.69</v>
          </cell>
          <cell r="H131">
            <v>235.02</v>
          </cell>
          <cell r="I131">
            <v>940.08</v>
          </cell>
          <cell r="J131">
            <v>1.3725137838735101E-4</v>
          </cell>
          <cell r="K131">
            <v>-16.460000000000008</v>
          </cell>
          <cell r="L131">
            <v>204.15</v>
          </cell>
          <cell r="M131">
            <v>-8.0626989958364037E-2</v>
          </cell>
          <cell r="O131">
            <v>750.76</v>
          </cell>
        </row>
        <row r="132">
          <cell r="A132" t="str">
            <v xml:space="preserve"> 6.2.14 </v>
          </cell>
          <cell r="B132" t="str">
            <v xml:space="preserve"> 90469 </v>
          </cell>
          <cell r="C132" t="str">
            <v>SINAPI</v>
          </cell>
          <cell r="D132" t="str">
            <v>CHUMBAMENTO LINEAR EM CONTRAPISO PARA RAMAIS/DISTRIBUIÇÃO DE INSTALAÇÕES HIDRÁULICAS COM DIÂMETROS MAIORES QUE 40 MM E MENORES OU IGUAIS A 75 MM. AF_09/2023</v>
          </cell>
          <cell r="E132" t="str">
            <v>M</v>
          </cell>
          <cell r="F132">
            <v>36.97</v>
          </cell>
          <cell r="G132">
            <v>10.18</v>
          </cell>
          <cell r="H132">
            <v>12.74</v>
          </cell>
          <cell r="I132">
            <v>470.99</v>
          </cell>
          <cell r="J132">
            <v>6.8764388888880145E-5</v>
          </cell>
          <cell r="K132">
            <v>-1.9299999999999997</v>
          </cell>
          <cell r="L132">
            <v>12.11</v>
          </cell>
          <cell r="M132">
            <v>-0.15937241948802638</v>
          </cell>
          <cell r="O132">
            <v>376.35</v>
          </cell>
        </row>
        <row r="133">
          <cell r="A133" t="str">
            <v xml:space="preserve"> 6.3 </v>
          </cell>
          <cell r="D133" t="str">
            <v>DRENAGEM PLUVIAL</v>
          </cell>
          <cell r="I133">
            <v>26533.160000000003</v>
          </cell>
          <cell r="J133">
            <v>3.8738328471748431E-3</v>
          </cell>
          <cell r="K133">
            <v>0</v>
          </cell>
          <cell r="M133" t="e">
            <v>#DIV/0!</v>
          </cell>
          <cell r="O133">
            <v>0</v>
          </cell>
        </row>
        <row r="134">
          <cell r="A134" t="str">
            <v xml:space="preserve"> 6.3.1 </v>
          </cell>
          <cell r="B134" t="str">
            <v xml:space="preserve"> 93358 </v>
          </cell>
          <cell r="C134" t="str">
            <v>SINAPI</v>
          </cell>
          <cell r="D134" t="str">
            <v>ESCAVAÇÃO MANUAL DE VALA COM PROFUNDIDADE MENOR OU IGUAL A 1,30 M. AF_02/2021</v>
          </cell>
          <cell r="E134" t="str">
            <v>m³</v>
          </cell>
          <cell r="F134">
            <v>9.36</v>
          </cell>
          <cell r="G134">
            <v>65.430000000000007</v>
          </cell>
          <cell r="H134">
            <v>81.93</v>
          </cell>
          <cell r="I134">
            <v>766.86</v>
          </cell>
          <cell r="J134">
            <v>1.1196131396277338E-4</v>
          </cell>
          <cell r="K134">
            <v>-16.259999999999991</v>
          </cell>
          <cell r="L134">
            <v>81.69</v>
          </cell>
          <cell r="M134">
            <v>-0.1990451707675357</v>
          </cell>
          <cell r="O134">
            <v>612.41999999999996</v>
          </cell>
        </row>
        <row r="135">
          <cell r="A135" t="str">
            <v xml:space="preserve"> 6.3.2 </v>
          </cell>
          <cell r="B135" t="str">
            <v xml:space="preserve"> DEPEARQ076 </v>
          </cell>
          <cell r="C135" t="str">
            <v>Próprio</v>
          </cell>
          <cell r="D135" t="str">
            <v>(COMPOSIÇÃO REPRESENTATIVA) DO SERVIÇO DE INSTALAÇÃO DE TUBOS DE PVC, SÉRIE R, ÁGUA PLUVIAL, DN 100 MM (INSTALADO EM RAMAL DE ENCAMINHAMENTO, OU CONDUTORES VERTICAIS), INCLUSIVE CONEXÕES, CORTES E FIXAÇÕES, PARA PRÉDIOS. REF: SINAPI (91790)</v>
          </cell>
          <cell r="E135" t="str">
            <v>M</v>
          </cell>
          <cell r="F135">
            <v>144.91</v>
          </cell>
          <cell r="G135">
            <v>54.499999999999979</v>
          </cell>
          <cell r="H135">
            <v>68.239999999999995</v>
          </cell>
          <cell r="I135">
            <v>9888.65</v>
          </cell>
          <cell r="J135">
            <v>1.4437397273530746E-3</v>
          </cell>
          <cell r="K135">
            <v>-7.1000000000000227</v>
          </cell>
          <cell r="L135">
            <v>61.6</v>
          </cell>
          <cell r="M135">
            <v>-0.11525974025974062</v>
          </cell>
          <cell r="O135">
            <v>7897.59</v>
          </cell>
        </row>
        <row r="136">
          <cell r="A136" t="str">
            <v xml:space="preserve"> 6.3.3 </v>
          </cell>
          <cell r="B136" t="str">
            <v xml:space="preserve"> DEPEARQ071 </v>
          </cell>
          <cell r="C136" t="str">
            <v>Próprio</v>
          </cell>
          <cell r="D136" t="str">
            <v>(COMPOSIÇÃO REPRESENTATIVA) DO SERVIÇO DE INSTALAÇÃO DE TUBOS DE PVC, SÉRIE R, ÁGUA PLUVIAL, DN 150 MM (INSTALADO EM CONDUTORES VERTICAIS), INCLUSIVE CONEXÕES, CORTES E FIXAÇÕES, PARA PRÉDIOS. REF: SINAPI (91791)</v>
          </cell>
          <cell r="E136" t="str">
            <v>M</v>
          </cell>
          <cell r="F136">
            <v>48.6</v>
          </cell>
          <cell r="G136">
            <v>68.75</v>
          </cell>
          <cell r="H136">
            <v>86.08</v>
          </cell>
          <cell r="I136">
            <v>4183.4799999999996</v>
          </cell>
          <cell r="J136">
            <v>6.1078673778392812E-4</v>
          </cell>
          <cell r="K136">
            <v>-11.5</v>
          </cell>
          <cell r="L136">
            <v>80.25</v>
          </cell>
          <cell r="M136">
            <v>-0.14330218068535827</v>
          </cell>
          <cell r="O136">
            <v>3341.25</v>
          </cell>
        </row>
        <row r="137">
          <cell r="A137" t="str">
            <v xml:space="preserve"> 6.3.4 </v>
          </cell>
          <cell r="B137" t="str">
            <v xml:space="preserve"> 030693 </v>
          </cell>
          <cell r="C137" t="str">
            <v>SBC</v>
          </cell>
          <cell r="D137" t="str">
            <v>CINTA AMARRACAO BLOCO CANALETA CONCRETO 19x19x39cm</v>
          </cell>
          <cell r="E137" t="str">
            <v>M</v>
          </cell>
          <cell r="F137">
            <v>32.200000000000003</v>
          </cell>
          <cell r="G137">
            <v>44.16</v>
          </cell>
          <cell r="H137">
            <v>55.29</v>
          </cell>
          <cell r="I137">
            <v>1780.33</v>
          </cell>
          <cell r="J137">
            <v>2.5992760880388113E-4</v>
          </cell>
          <cell r="K137">
            <v>-4.0100000000000051</v>
          </cell>
          <cell r="L137">
            <v>48.17</v>
          </cell>
          <cell r="M137">
            <v>-8.3246834129126146E-2</v>
          </cell>
          <cell r="O137">
            <v>1421.95</v>
          </cell>
        </row>
        <row r="138">
          <cell r="A138" t="str">
            <v xml:space="preserve"> 6.3.5 </v>
          </cell>
          <cell r="B138" t="str">
            <v xml:space="preserve"> 103002 </v>
          </cell>
          <cell r="C138" t="str">
            <v>SINAPI</v>
          </cell>
          <cell r="D138" t="str">
            <v>GRELHA DE FERRO FUNDIDO SIMPLES COM REQUADRO, 200 X 1000 MM, ASSENTADA COM ARGAMASSA 1 : 3 CIMENTO: AREIA - FORNECIMENTO E INSTALAÇÃO. AF_08/2021</v>
          </cell>
          <cell r="E138" t="str">
            <v>UN</v>
          </cell>
          <cell r="F138">
            <v>32.200000000000003</v>
          </cell>
          <cell r="G138">
            <v>237.81</v>
          </cell>
          <cell r="H138">
            <v>297.77999999999997</v>
          </cell>
          <cell r="I138">
            <v>9588.51</v>
          </cell>
          <cell r="J138">
            <v>1.3999193836491564E-3</v>
          </cell>
          <cell r="K138">
            <v>-74.199999999999989</v>
          </cell>
          <cell r="L138">
            <v>312.01</v>
          </cell>
          <cell r="M138">
            <v>-0.23781289061248034</v>
          </cell>
          <cell r="O138">
            <v>7657.48</v>
          </cell>
        </row>
        <row r="139">
          <cell r="A139" t="str">
            <v xml:space="preserve"> 6.3.6 </v>
          </cell>
          <cell r="B139" t="str">
            <v xml:space="preserve"> DEPEARQ062 </v>
          </cell>
          <cell r="C139" t="str">
            <v>Próprio</v>
          </cell>
          <cell r="D139" t="str">
            <v>REATERRO MANUAL APILOADO COM SOQUETE.</v>
          </cell>
          <cell r="E139" t="str">
            <v>m³</v>
          </cell>
          <cell r="F139">
            <v>6.55</v>
          </cell>
          <cell r="G139">
            <v>39.67</v>
          </cell>
          <cell r="H139">
            <v>49.67</v>
          </cell>
          <cell r="I139">
            <v>325.33</v>
          </cell>
          <cell r="J139">
            <v>4.7498075622028867E-5</v>
          </cell>
          <cell r="K139">
            <v>-9.86</v>
          </cell>
          <cell r="L139">
            <v>49.53</v>
          </cell>
          <cell r="M139">
            <v>-0.19907126993741164</v>
          </cell>
          <cell r="O139">
            <v>259.83</v>
          </cell>
        </row>
        <row r="140">
          <cell r="A140" t="str">
            <v xml:space="preserve"> 6.4 </v>
          </cell>
          <cell r="D140" t="str">
            <v>DRENAGEM PARA SISTEMA DE CLIMATIZAÇÃO</v>
          </cell>
          <cell r="I140">
            <v>17428.47</v>
          </cell>
          <cell r="J140">
            <v>2.5445510282982252E-3</v>
          </cell>
          <cell r="K140">
            <v>0</v>
          </cell>
          <cell r="M140" t="e">
            <v>#DIV/0!</v>
          </cell>
          <cell r="O140">
            <v>0</v>
          </cell>
        </row>
        <row r="141">
          <cell r="A141" t="str">
            <v xml:space="preserve"> 6.4.1 </v>
          </cell>
          <cell r="B141" t="str">
            <v xml:space="preserve"> 90444 </v>
          </cell>
          <cell r="C141" t="str">
            <v>SINAPI</v>
          </cell>
          <cell r="D141" t="str">
            <v>RASGO LINEAR MECANIZADO EM CONTRAPISO, PARA RAMAIS/ DISTRIBUIÇÃO DE INSTALAÇÕES HIDRÁULICAS, DIÂMETROS MENORES OU IGUAIS A 40 MM. AF_09/2023_PS</v>
          </cell>
          <cell r="E141" t="str">
            <v>M</v>
          </cell>
          <cell r="F141">
            <v>137.12</v>
          </cell>
          <cell r="G141">
            <v>10.09</v>
          </cell>
          <cell r="H141">
            <v>12.63</v>
          </cell>
          <cell r="I141">
            <v>1731.82</v>
          </cell>
          <cell r="J141">
            <v>2.5284516436769445E-4</v>
          </cell>
          <cell r="K141">
            <v>-1.2300000000000004</v>
          </cell>
          <cell r="L141">
            <v>11.32</v>
          </cell>
          <cell r="M141">
            <v>-0.10865724381625441</v>
          </cell>
          <cell r="O141">
            <v>1383.54</v>
          </cell>
        </row>
        <row r="142">
          <cell r="A142" t="str">
            <v xml:space="preserve"> 6.4.2 </v>
          </cell>
          <cell r="B142" t="str">
            <v xml:space="preserve"> DEPEARQ065 </v>
          </cell>
          <cell r="C142" t="str">
            <v>Próprio</v>
          </cell>
          <cell r="D142" t="str">
            <v>(COMPOSIÇÃO REPRESENTATIVA) DO SERVIÇO DE INSTALAÇÃO DE TUBOS DE PVC, SOLDÁVEL, ÁGUA FRIA, DN 25 MM (INSTALADO EM RAMAL, SUB-RAMAL, RAMAL DE DISTRIBUIÇÃO OU PRUMADA), INCLUSIVE CONEXÕES, CORTES E FIXAÇÕES, PARA PRÉDIOS. REF: SINAPI (91785)</v>
          </cell>
          <cell r="E142" t="str">
            <v>M</v>
          </cell>
          <cell r="F142">
            <v>268.95999999999998</v>
          </cell>
          <cell r="G142">
            <v>31.999265999999999</v>
          </cell>
          <cell r="H142">
            <v>40.06</v>
          </cell>
          <cell r="I142">
            <v>10774.53</v>
          </cell>
          <cell r="J142">
            <v>1.5730779231298028E-3</v>
          </cell>
          <cell r="K142">
            <v>-10.660733999999998</v>
          </cell>
          <cell r="L142">
            <v>42.66</v>
          </cell>
          <cell r="M142">
            <v>-0.24990000000000001</v>
          </cell>
          <cell r="O142">
            <v>8606.52</v>
          </cell>
        </row>
        <row r="143">
          <cell r="A143" t="str">
            <v xml:space="preserve"> 6.4.3 </v>
          </cell>
          <cell r="B143" t="str">
            <v xml:space="preserve"> DEPEARQ066 </v>
          </cell>
          <cell r="C143" t="str">
            <v>Próprio</v>
          </cell>
          <cell r="D143" t="str">
            <v>(COMPOSIÇÃO REPRESENTATIVA) DO SERVIÇO DE INSTALAÇÃO TUBOS DE PVC, SOLDÁVEL, ÁGUA FRIA, DN 32 MM (INSTALADO EM RAMAL, SUB-RAMAL, RAMAL DE DISTRIBUIÇÃO OU PRUMADA), INCLUSIVE CONEXÕES, CORTES E FIXAÇÕES, PARA PRÉDIOS. REF: SINAPI (91786)</v>
          </cell>
          <cell r="E143" t="str">
            <v>M</v>
          </cell>
          <cell r="F143">
            <v>103.61</v>
          </cell>
          <cell r="G143">
            <v>25.11</v>
          </cell>
          <cell r="H143">
            <v>31.44</v>
          </cell>
          <cell r="I143">
            <v>3257.49</v>
          </cell>
          <cell r="J143">
            <v>4.7559249487598074E-4</v>
          </cell>
          <cell r="K143">
            <v>-6.240000000000002</v>
          </cell>
          <cell r="L143">
            <v>31.35</v>
          </cell>
          <cell r="M143">
            <v>-0.19904306220095702</v>
          </cell>
          <cell r="O143">
            <v>2601.64</v>
          </cell>
        </row>
        <row r="144">
          <cell r="A144" t="str">
            <v xml:space="preserve"> 6.4.4 </v>
          </cell>
          <cell r="B144">
            <v>90469</v>
          </cell>
          <cell r="C144" t="str">
            <v>SINAPI</v>
          </cell>
          <cell r="D144" t="str">
            <v>CHUMBAMENTO LINEAR EM CONTRAPISO PARA RAMAIS/DISTRIBUIÇÃO DE INSTALAÇÕES HIDRÁULICAS COM DIÂMETROS MAIORES QUE 40 MM E MENORES OU IGUAIS A 75 MM. AF_09/2023</v>
          </cell>
          <cell r="E144" t="str">
            <v>M</v>
          </cell>
          <cell r="F144">
            <v>137.12</v>
          </cell>
          <cell r="G144">
            <v>9.6999999999999993</v>
          </cell>
          <cell r="H144">
            <v>12.14</v>
          </cell>
          <cell r="I144">
            <v>1664.63</v>
          </cell>
          <cell r="J144">
            <v>2.4303544592474695E-4</v>
          </cell>
          <cell r="K144">
            <v>-2.41</v>
          </cell>
          <cell r="L144">
            <v>12.11</v>
          </cell>
          <cell r="M144">
            <v>-0.19900908340214696</v>
          </cell>
          <cell r="O144">
            <v>1330.06</v>
          </cell>
        </row>
        <row r="145">
          <cell r="A145" t="str">
            <v xml:space="preserve"> 7 </v>
          </cell>
          <cell r="D145" t="str">
            <v>INSTALAÇÕES ELÉTRICAS, DE LÓGICA</v>
          </cell>
          <cell r="I145">
            <v>973342.89000000013</v>
          </cell>
          <cell r="J145">
            <v>0.14210774965537804</v>
          </cell>
          <cell r="K145">
            <v>0</v>
          </cell>
          <cell r="M145" t="e">
            <v>#DIV/0!</v>
          </cell>
          <cell r="O145">
            <v>0</v>
          </cell>
        </row>
        <row r="146">
          <cell r="A146" t="str">
            <v xml:space="preserve"> 7.1 </v>
          </cell>
          <cell r="D146" t="str">
            <v>ELETRICA: QUADROS E ALIMENTAÇÃO</v>
          </cell>
          <cell r="I146">
            <v>258439.59000000008</v>
          </cell>
          <cell r="J146">
            <v>3.7732097222961732E-2</v>
          </cell>
          <cell r="K146">
            <v>0</v>
          </cell>
          <cell r="M146" t="e">
            <v>#DIV/0!</v>
          </cell>
          <cell r="O146">
            <v>0</v>
          </cell>
        </row>
        <row r="147">
          <cell r="A147" t="str">
            <v xml:space="preserve"> 7.1.1 </v>
          </cell>
          <cell r="B147" t="str">
            <v xml:space="preserve"> DEPEARQ166 </v>
          </cell>
          <cell r="C147" t="str">
            <v>Próprio</v>
          </cell>
          <cell r="D147" t="str">
            <v>RASGO LINEAR MECANIZADO EM ALVENARIA, PARA ELETRODUTOS, DIÂMETROS MAIORES QUE 40 MM E MENORES OU IGUAIS A 75 MM. REF: SINAPI (104781)</v>
          </cell>
          <cell r="E147" t="str">
            <v>M</v>
          </cell>
          <cell r="F147">
            <v>6</v>
          </cell>
          <cell r="G147">
            <v>6.57</v>
          </cell>
          <cell r="H147">
            <v>8.2200000000000006</v>
          </cell>
          <cell r="I147">
            <v>49.32</v>
          </cell>
          <cell r="J147">
            <v>7.20070417630856E-6</v>
          </cell>
          <cell r="K147">
            <v>-0.25</v>
          </cell>
          <cell r="L147">
            <v>6.82</v>
          </cell>
          <cell r="M147">
            <v>-3.665689149560114E-2</v>
          </cell>
          <cell r="O147">
            <v>39.42</v>
          </cell>
        </row>
        <row r="148">
          <cell r="A148" t="str">
            <v xml:space="preserve"> 7.1.2 </v>
          </cell>
          <cell r="B148" t="str">
            <v xml:space="preserve"> DEPEARQ169 </v>
          </cell>
          <cell r="C148" t="str">
            <v>Próprio</v>
          </cell>
          <cell r="D148" t="str">
            <v>CHUMBAMENTO LINEAR EM ALVENARIA PARA ELETRODUTOS COM DIÂMETROS MAIORES QUE 40 MM E MENORES OU IGUAIS A 75 MM. REF.: SINAPI (90467)</v>
          </cell>
          <cell r="E148" t="str">
            <v>M</v>
          </cell>
          <cell r="F148">
            <v>6</v>
          </cell>
          <cell r="G148">
            <v>19.12</v>
          </cell>
          <cell r="H148">
            <v>23.94</v>
          </cell>
          <cell r="I148">
            <v>143.63999999999999</v>
          </cell>
          <cell r="J148">
            <v>2.0971393914942446E-5</v>
          </cell>
          <cell r="K148">
            <v>-4.1499999999999986</v>
          </cell>
          <cell r="L148">
            <v>23.27</v>
          </cell>
          <cell r="M148">
            <v>-0.1783412118607649</v>
          </cell>
          <cell r="O148">
            <v>114.72</v>
          </cell>
        </row>
        <row r="149">
          <cell r="A149" t="str">
            <v xml:space="preserve"> 7.1.3 </v>
          </cell>
          <cell r="B149" t="str">
            <v xml:space="preserve"> 93358 </v>
          </cell>
          <cell r="C149" t="str">
            <v>SINAPI</v>
          </cell>
          <cell r="D149" t="str">
            <v>ESCAVAÇÃO MANUAL DE VALA COM PROFUNDIDADE MENOR OU IGUAL A 1,30 M. AF_02/2021</v>
          </cell>
          <cell r="E149" t="str">
            <v>m³</v>
          </cell>
          <cell r="F149">
            <v>2.4</v>
          </cell>
          <cell r="G149">
            <v>65.430000000000007</v>
          </cell>
          <cell r="H149">
            <v>81.93</v>
          </cell>
          <cell r="I149">
            <v>196.63</v>
          </cell>
          <cell r="J149">
            <v>2.8707916913778429E-5</v>
          </cell>
          <cell r="K149">
            <v>-16.259999999999991</v>
          </cell>
          <cell r="L149">
            <v>81.69</v>
          </cell>
          <cell r="M149">
            <v>-0.1990451707675357</v>
          </cell>
          <cell r="O149">
            <v>157.03</v>
          </cell>
        </row>
        <row r="150">
          <cell r="A150" t="str">
            <v xml:space="preserve"> 7.1.4 </v>
          </cell>
          <cell r="B150" t="str">
            <v xml:space="preserve"> DEPEARQ062 </v>
          </cell>
          <cell r="C150" t="str">
            <v>Próprio</v>
          </cell>
          <cell r="D150" t="str">
            <v>REATERRO MANUAL APILOADO COM SOQUETE.</v>
          </cell>
          <cell r="E150" t="str">
            <v>m³</v>
          </cell>
          <cell r="F150">
            <v>2.4</v>
          </cell>
          <cell r="G150">
            <v>39.67</v>
          </cell>
          <cell r="H150">
            <v>49.67</v>
          </cell>
          <cell r="I150">
            <v>119.2</v>
          </cell>
          <cell r="J150">
            <v>1.7403161756203981E-5</v>
          </cell>
          <cell r="K150">
            <v>-9.86</v>
          </cell>
          <cell r="L150">
            <v>49.53</v>
          </cell>
          <cell r="M150">
            <v>-0.19907126993741164</v>
          </cell>
          <cell r="O150">
            <v>95.2</v>
          </cell>
        </row>
        <row r="151">
          <cell r="A151" t="str">
            <v xml:space="preserve"> 7.1.5 </v>
          </cell>
          <cell r="B151" t="str">
            <v xml:space="preserve"> 90458 </v>
          </cell>
          <cell r="C151" t="str">
            <v>SINAPI</v>
          </cell>
          <cell r="D151" t="str">
            <v>QUEBRA EM ALVENARIA PARA INSTALAÇÃO DE QUADRO DISTRIBUIÇÃO GRANDE (76X40 CM). AF_09/2023</v>
          </cell>
          <cell r="E151" t="str">
            <v>UN</v>
          </cell>
          <cell r="F151">
            <v>12</v>
          </cell>
          <cell r="G151">
            <v>25.6</v>
          </cell>
          <cell r="H151">
            <v>32.049999999999997</v>
          </cell>
          <cell r="I151">
            <v>384.6</v>
          </cell>
          <cell r="J151">
            <v>5.6151476606007147E-5</v>
          </cell>
          <cell r="K151">
            <v>-6.3999999999999986</v>
          </cell>
          <cell r="L151">
            <v>32</v>
          </cell>
          <cell r="M151">
            <v>-0.19999999999999996</v>
          </cell>
          <cell r="O151">
            <v>307.2</v>
          </cell>
        </row>
        <row r="152">
          <cell r="A152" t="str">
            <v xml:space="preserve"> 7.1.6 </v>
          </cell>
          <cell r="B152" t="str">
            <v xml:space="preserve"> DEPEARQ215 </v>
          </cell>
          <cell r="C152" t="str">
            <v>Próprio</v>
          </cell>
          <cell r="D152" t="str">
            <v>QUADRO DE DISTRIBUIÇÃO DE ENERGIA EM CHAPA DE AÇO GALVANIZADO, DE SOBREPOR, COM BARRAMENTO TRIFÁSICO, PARA 30 DISJUNTORES DIN 100A - FORNECIMENTO E INSTALAÇÃO. REF.: SINAPI (101879)</v>
          </cell>
          <cell r="E152" t="str">
            <v>UN</v>
          </cell>
          <cell r="F152">
            <v>1</v>
          </cell>
          <cell r="G152">
            <v>629.85</v>
          </cell>
          <cell r="H152">
            <v>788.69</v>
          </cell>
          <cell r="I152">
            <v>788.69</v>
          </cell>
          <cell r="J152">
            <v>1.1514848695889697E-4</v>
          </cell>
          <cell r="K152">
            <v>-155.23000000000002</v>
          </cell>
          <cell r="L152">
            <v>785.08</v>
          </cell>
          <cell r="M152">
            <v>-0.1977250726040658</v>
          </cell>
          <cell r="O152">
            <v>629.85</v>
          </cell>
        </row>
        <row r="153">
          <cell r="A153" t="str">
            <v xml:space="preserve"> 7.1.7 </v>
          </cell>
          <cell r="B153" t="str">
            <v xml:space="preserve"> 101880 </v>
          </cell>
          <cell r="C153" t="str">
            <v>SINAPI</v>
          </cell>
          <cell r="D153" t="str">
            <v>QUADRO DE DISTRIBUIÇÃO DE ENERGIA EM CHAPA DE AÇO GALVANIZADO, DE EMBUTIR, COM BARRAMENTO TRIFÁSICO, PARA 30 DISJUNTORES DIN 150A - FORNECIMENTO E INSTALAÇÃO. AF_10/2020</v>
          </cell>
          <cell r="E153" t="str">
            <v>UN</v>
          </cell>
          <cell r="F153">
            <v>4</v>
          </cell>
          <cell r="G153">
            <v>617.01</v>
          </cell>
          <cell r="H153">
            <v>772.61</v>
          </cell>
          <cell r="I153">
            <v>3090.44</v>
          </cell>
          <cell r="J153">
            <v>4.5120324847183752E-4</v>
          </cell>
          <cell r="K153">
            <v>-151.61000000000001</v>
          </cell>
          <cell r="L153">
            <v>768.62</v>
          </cell>
          <cell r="M153">
            <v>-0.19724961619525905</v>
          </cell>
          <cell r="O153">
            <v>2468.04</v>
          </cell>
        </row>
        <row r="154">
          <cell r="A154" t="str">
            <v xml:space="preserve"> 7.1.8 </v>
          </cell>
          <cell r="B154" t="str">
            <v xml:space="preserve"> DEPEARQ216 </v>
          </cell>
          <cell r="C154" t="str">
            <v>Próprio</v>
          </cell>
          <cell r="D154" t="str">
            <v>QUADRO DE DISTRIBUIÇÃO DE ENERGIA EM CHAPA DE AÇO GALVANIZADO, DE EMBUTIR, COM BARRAMENTO TRIFÁSICO, PARA 44 DISJUNTORES DIN 150A - FORNECIMENTO E INSTALAÇÃO. REF.: SINAPI (101881)</v>
          </cell>
          <cell r="E154" t="str">
            <v>UN</v>
          </cell>
          <cell r="F154">
            <v>1</v>
          </cell>
          <cell r="G154">
            <v>885.91</v>
          </cell>
          <cell r="H154">
            <v>1109.33</v>
          </cell>
          <cell r="I154">
            <v>1109.33</v>
          </cell>
          <cell r="J154">
            <v>1.6196182408565236E-4</v>
          </cell>
          <cell r="K154">
            <v>-219.80000000000007</v>
          </cell>
          <cell r="L154">
            <v>1105.71</v>
          </cell>
          <cell r="M154">
            <v>-0.19878630020529797</v>
          </cell>
          <cell r="O154">
            <v>885.91</v>
          </cell>
        </row>
        <row r="155">
          <cell r="A155" t="str">
            <v xml:space="preserve"> 7.1.9 </v>
          </cell>
          <cell r="B155" t="str">
            <v xml:space="preserve"> 92980 </v>
          </cell>
          <cell r="C155" t="str">
            <v>SINAPI</v>
          </cell>
          <cell r="D155" t="str">
            <v>CABO DE COBRE FLEXÍVEL ISOLADO, 10 MM², ANTI-CHAMA 0,6/1,0 KV, PARA DISTRIBUIÇÃO - FORNECIMENTO E INSTALAÇÃO. AF_12/2015</v>
          </cell>
          <cell r="E155" t="str">
            <v>M</v>
          </cell>
          <cell r="F155">
            <v>116</v>
          </cell>
          <cell r="G155">
            <v>8.17</v>
          </cell>
          <cell r="H155">
            <v>10.23</v>
          </cell>
          <cell r="I155">
            <v>1186.68</v>
          </cell>
          <cell r="J155">
            <v>1.7325489926889383E-4</v>
          </cell>
          <cell r="K155">
            <v>-2.0099999999999998</v>
          </cell>
          <cell r="L155">
            <v>10.18</v>
          </cell>
          <cell r="M155">
            <v>-0.19744597249508844</v>
          </cell>
          <cell r="O155">
            <v>947.72</v>
          </cell>
        </row>
        <row r="156">
          <cell r="A156" t="str">
            <v xml:space="preserve"> 7.1.10 </v>
          </cell>
          <cell r="B156" t="str">
            <v xml:space="preserve"> 101885 </v>
          </cell>
          <cell r="C156" t="str">
            <v>SINAPI</v>
          </cell>
          <cell r="D156" t="str">
            <v>CABO DE COBRE ISOLADO, 10 MM², ANTI-CHAMA 0,6/1 KV, INSTALADO EM ELETROCALHA OU PERFILADO - FORNECIMENTO E INSTALAÇÃO. AF_10/2020</v>
          </cell>
          <cell r="E156" t="str">
            <v>M</v>
          </cell>
          <cell r="F156">
            <v>597.79999999999995</v>
          </cell>
          <cell r="G156">
            <v>7.87</v>
          </cell>
          <cell r="H156">
            <v>9.85</v>
          </cell>
          <cell r="I156">
            <v>5888.33</v>
          </cell>
          <cell r="J156">
            <v>8.5969429080460223E-4</v>
          </cell>
          <cell r="K156">
            <v>-2.0599999999999996</v>
          </cell>
          <cell r="L156">
            <v>9.93</v>
          </cell>
          <cell r="M156">
            <v>-0.20745216515609266</v>
          </cell>
          <cell r="O156">
            <v>4704.68</v>
          </cell>
        </row>
        <row r="157">
          <cell r="A157" t="str">
            <v xml:space="preserve"> 7.1.11 </v>
          </cell>
          <cell r="B157" t="str">
            <v xml:space="preserve"> 92982 </v>
          </cell>
          <cell r="C157" t="str">
            <v>SINAPI</v>
          </cell>
          <cell r="D157" t="str">
            <v>CABO DE COBRE FLEXÍVEL ISOLADO, 16 MM², ANTI-CHAMA 0,6/1,0 KV, PARA DISTRIBUIÇÃO - FORNECIMENTO E INSTALAÇÃO. AF_12/2015</v>
          </cell>
          <cell r="E157" t="str">
            <v>M</v>
          </cell>
          <cell r="F157">
            <v>76</v>
          </cell>
          <cell r="G157">
            <v>12.94</v>
          </cell>
          <cell r="H157">
            <v>16.2</v>
          </cell>
          <cell r="I157">
            <v>1231.2</v>
          </cell>
          <cell r="J157">
            <v>1.7975480498522099E-4</v>
          </cell>
          <cell r="K157">
            <v>-3.2000000000000011</v>
          </cell>
          <cell r="L157">
            <v>16.14</v>
          </cell>
          <cell r="M157">
            <v>-0.19826517967781909</v>
          </cell>
          <cell r="O157">
            <v>983.44</v>
          </cell>
        </row>
        <row r="158">
          <cell r="A158" t="str">
            <v xml:space="preserve"> 7.1.12 </v>
          </cell>
          <cell r="B158" t="str">
            <v xml:space="preserve"> 101889 </v>
          </cell>
          <cell r="C158" t="str">
            <v>SINAPI</v>
          </cell>
          <cell r="D158" t="str">
            <v>CABO DE COBRE ISOLADO, 25 MM², ANTI-CHAMA 0,6/1 KV, INSTALADO EM ELETROCALHA OU PERFILADO - FORNECIMENTO E INSTALAÇÃO. AF_10/2020</v>
          </cell>
          <cell r="E158" t="str">
            <v>M</v>
          </cell>
          <cell r="F158">
            <v>468.2</v>
          </cell>
          <cell r="G158">
            <v>18.48</v>
          </cell>
          <cell r="H158">
            <v>23.14</v>
          </cell>
          <cell r="I158">
            <v>10834.14</v>
          </cell>
          <cell r="J158">
            <v>1.5817809640046962E-3</v>
          </cell>
          <cell r="K158">
            <v>-6.1499999999999986</v>
          </cell>
          <cell r="L158">
            <v>24.63</v>
          </cell>
          <cell r="M158">
            <v>-0.24969549330085261</v>
          </cell>
          <cell r="O158">
            <v>8652.33</v>
          </cell>
        </row>
        <row r="159">
          <cell r="A159" t="str">
            <v xml:space="preserve"> 7.1.13 </v>
          </cell>
          <cell r="B159" t="str">
            <v xml:space="preserve"> 101563 </v>
          </cell>
          <cell r="C159" t="str">
            <v>SINAPI</v>
          </cell>
          <cell r="D159" t="str">
            <v>CABO DE COBRE FLEXÍVEL ISOLADO, 35 MM², 0,6/1,0 KV, PARA REDE AÉREA DE DISTRIBUIÇÃO DE ENERGIA ELÉTRICA DE BAIXA TENSÃO - FORNECIMENTO E INSTALAÇÃO. AF_07/2020</v>
          </cell>
          <cell r="E159" t="str">
            <v>M</v>
          </cell>
          <cell r="F159">
            <v>653</v>
          </cell>
          <cell r="G159">
            <v>27.63</v>
          </cell>
          <cell r="H159">
            <v>34.590000000000003</v>
          </cell>
          <cell r="I159">
            <v>22587.27</v>
          </cell>
          <cell r="J159">
            <v>3.2977341731632009E-3</v>
          </cell>
          <cell r="K159">
            <v>-6.8499999999999979</v>
          </cell>
          <cell r="L159">
            <v>34.479999999999997</v>
          </cell>
          <cell r="M159">
            <v>-0.19866589327146167</v>
          </cell>
          <cell r="O159">
            <v>18042.39</v>
          </cell>
        </row>
        <row r="160">
          <cell r="A160" t="str">
            <v xml:space="preserve"> 7.1.14 </v>
          </cell>
          <cell r="B160" t="str">
            <v xml:space="preserve"> 92988 </v>
          </cell>
          <cell r="C160" t="str">
            <v>SINAPI</v>
          </cell>
          <cell r="D160" t="str">
            <v>CABO DE COBRE FLEXÍVEL ISOLADO, 50 MM², ANTI-CHAMA 0,6/1,0 KV, PARA REDE ENTERRADA DE DISTRIBUIÇÃO DE ENERGIA ELÉTRICA - FORNECIMENTO E INSTALAÇÃO. AF_12/2021</v>
          </cell>
          <cell r="E160" t="str">
            <v>M</v>
          </cell>
          <cell r="F160">
            <v>208.5</v>
          </cell>
          <cell r="G160">
            <v>40.74</v>
          </cell>
          <cell r="H160">
            <v>51.01</v>
          </cell>
          <cell r="I160">
            <v>10635.58</v>
          </cell>
          <cell r="J160">
            <v>1.5527912677101338E-3</v>
          </cell>
          <cell r="K160">
            <v>-12.899999999999999</v>
          </cell>
          <cell r="L160">
            <v>53.64</v>
          </cell>
          <cell r="M160">
            <v>-0.24049217002237133</v>
          </cell>
          <cell r="O160">
            <v>8494.2900000000009</v>
          </cell>
        </row>
        <row r="161">
          <cell r="A161" t="str">
            <v xml:space="preserve"> 7.1.15 </v>
          </cell>
          <cell r="B161" t="str">
            <v xml:space="preserve"> 101565 </v>
          </cell>
          <cell r="C161" t="str">
            <v>SINAPI</v>
          </cell>
          <cell r="D161" t="str">
            <v>CABO DE COBRE FLEXÍVEL ISOLADO, 70 MM², 0,6/1,0 KV, PARA REDE AÉREA DE DISTRIBUIÇÃO DE ENERGIA ELÉTRICA DE BAIXA TENSÃO - FORNECIMENTO E INSTALAÇÃO. AF_07/2020</v>
          </cell>
          <cell r="E161" t="str">
            <v>M</v>
          </cell>
          <cell r="F161">
            <v>426</v>
          </cell>
          <cell r="G161">
            <v>57.08</v>
          </cell>
          <cell r="H161">
            <v>71.47</v>
          </cell>
          <cell r="I161">
            <v>30446.22</v>
          </cell>
          <cell r="J161">
            <v>4.4451383517195705E-3</v>
          </cell>
          <cell r="K161">
            <v>-14.180000000000007</v>
          </cell>
          <cell r="L161">
            <v>71.260000000000005</v>
          </cell>
          <cell r="M161">
            <v>-0.19898961549256255</v>
          </cell>
          <cell r="O161">
            <v>24316.080000000002</v>
          </cell>
        </row>
        <row r="162">
          <cell r="A162" t="str">
            <v xml:space="preserve"> 7.1.16 </v>
          </cell>
          <cell r="B162" t="str">
            <v xml:space="preserve"> 92992 </v>
          </cell>
          <cell r="C162" t="str">
            <v>SINAPI</v>
          </cell>
          <cell r="D162" t="str">
            <v>CABO DE COBRE FLEXÍVEL ISOLADO, 95 MM², ANTI-CHAMA 0,6/1,0 KV, PARA REDE ENTERRADA DE DISTRIBUIÇÃO DE ENERGIA ELÉTRICA - FORNECIMENTO E INSTALAÇÃO. AF_12/2021</v>
          </cell>
          <cell r="E162" t="str">
            <v>M</v>
          </cell>
          <cell r="F162">
            <v>63</v>
          </cell>
          <cell r="G162">
            <v>74.64</v>
          </cell>
          <cell r="H162">
            <v>93.46</v>
          </cell>
          <cell r="I162">
            <v>5887.98</v>
          </cell>
          <cell r="J162">
            <v>8.5964319091689524E-4</v>
          </cell>
          <cell r="K162">
            <v>-21.429999999999993</v>
          </cell>
          <cell r="L162">
            <v>96.07</v>
          </cell>
          <cell r="M162">
            <v>-0.22306651400020816</v>
          </cell>
          <cell r="O162">
            <v>4702.32</v>
          </cell>
        </row>
        <row r="163">
          <cell r="A163" t="str">
            <v xml:space="preserve"> 7.1.17 </v>
          </cell>
          <cell r="B163" t="str">
            <v xml:space="preserve"> 92994 </v>
          </cell>
          <cell r="C163" t="str">
            <v>SINAPI</v>
          </cell>
          <cell r="D163" t="str">
            <v>CABO DE COBRE FLEXÍVEL ISOLADO, 120 MM², ANTI-CHAMA 0,6/1,0 KV, PARA REDE ENTERRADA DE DISTRIBUIÇÃO DE ENERGIA ELÉTRICA - FORNECIMENTO E INSTALAÇÃO. AF_12/2021</v>
          </cell>
          <cell r="E163" t="str">
            <v>M</v>
          </cell>
          <cell r="F163">
            <v>117</v>
          </cell>
          <cell r="G163">
            <v>100.02</v>
          </cell>
          <cell r="H163">
            <v>125.24</v>
          </cell>
          <cell r="I163">
            <v>14653.08</v>
          </cell>
          <cell r="J163">
            <v>2.1393449787466229E-3</v>
          </cell>
          <cell r="K163">
            <v>-24.86</v>
          </cell>
          <cell r="L163">
            <v>124.88</v>
          </cell>
          <cell r="M163">
            <v>-0.19907110826393337</v>
          </cell>
          <cell r="O163">
            <v>11702.34</v>
          </cell>
        </row>
        <row r="164">
          <cell r="A164" t="str">
            <v xml:space="preserve"> 7.1.18 </v>
          </cell>
          <cell r="B164" t="str">
            <v xml:space="preserve"> 91928 </v>
          </cell>
          <cell r="C164" t="str">
            <v>SINAPI</v>
          </cell>
          <cell r="D164" t="str">
            <v>CABO DE COBRE FLEXÍVEL ISOLADO, 4 MM², ANTI-CHAMA 450/750 V, PARA CIRCUITOS TERMINAIS - FORNECIMENTO E INSTALAÇÃO. AF_03/2023</v>
          </cell>
          <cell r="E164" t="str">
            <v>M</v>
          </cell>
          <cell r="F164">
            <v>51</v>
          </cell>
          <cell r="G164">
            <v>5.0999999999999996</v>
          </cell>
          <cell r="H164">
            <v>6.38</v>
          </cell>
          <cell r="I164">
            <v>325.38</v>
          </cell>
          <cell r="J164">
            <v>4.7505375605987007E-5</v>
          </cell>
          <cell r="K164">
            <v>-1.2800000000000002</v>
          </cell>
          <cell r="L164">
            <v>6.38</v>
          </cell>
          <cell r="M164">
            <v>-0.20062695924764895</v>
          </cell>
          <cell r="O164">
            <v>260.10000000000002</v>
          </cell>
        </row>
        <row r="165">
          <cell r="A165" t="str">
            <v xml:space="preserve"> 7.1.19 </v>
          </cell>
          <cell r="B165" t="str">
            <v xml:space="preserve"> 91930 </v>
          </cell>
          <cell r="C165" t="str">
            <v>SINAPI</v>
          </cell>
          <cell r="D165" t="str">
            <v>CABO DE COBRE FLEXÍVEL ISOLADO, 6 MM², ANTI-CHAMA 450/750 V, PARA CIRCUITOS TERMINAIS - FORNECIMENTO E INSTALAÇÃO. AF_03/2023</v>
          </cell>
          <cell r="E165" t="str">
            <v>M</v>
          </cell>
          <cell r="F165">
            <v>64</v>
          </cell>
          <cell r="G165">
            <v>7.14</v>
          </cell>
          <cell r="H165">
            <v>8.94</v>
          </cell>
          <cell r="I165">
            <v>572.16</v>
          </cell>
          <cell r="J165">
            <v>8.3535176429779104E-5</v>
          </cell>
          <cell r="K165">
            <v>-1.7700000000000005</v>
          </cell>
          <cell r="L165">
            <v>8.91</v>
          </cell>
          <cell r="M165">
            <v>-0.19865319865319875</v>
          </cell>
          <cell r="O165">
            <v>456.96</v>
          </cell>
        </row>
        <row r="166">
          <cell r="A166" t="str">
            <v xml:space="preserve"> 7.1.20 </v>
          </cell>
          <cell r="B166" t="str">
            <v xml:space="preserve"> 91872 </v>
          </cell>
          <cell r="C166" t="str">
            <v>SINAPI</v>
          </cell>
          <cell r="D166" t="str">
            <v>ELETRODUTO RÍGIDO ROSCÁVEL, PVC, DN 32 MM (1"), PARA CIRCUITOS TERMINAIS, INSTALADO EM PAREDE - FORNECIMENTO E INSTALAÇÃO. AF_03/2023</v>
          </cell>
          <cell r="E166" t="str">
            <v>M</v>
          </cell>
          <cell r="F166">
            <v>4</v>
          </cell>
          <cell r="G166">
            <v>14.22</v>
          </cell>
          <cell r="H166">
            <v>17.8</v>
          </cell>
          <cell r="I166">
            <v>71.2</v>
          </cell>
          <cell r="J166">
            <v>1.0395177156390299E-5</v>
          </cell>
          <cell r="K166">
            <v>-3.5499999999999989</v>
          </cell>
          <cell r="L166">
            <v>17.77</v>
          </cell>
          <cell r="M166">
            <v>-0.19977490151941468</v>
          </cell>
          <cell r="O166">
            <v>56.88</v>
          </cell>
        </row>
        <row r="167">
          <cell r="A167" t="str">
            <v xml:space="preserve"> 7.1.21 </v>
          </cell>
          <cell r="B167" t="str">
            <v xml:space="preserve"> 93008 </v>
          </cell>
          <cell r="C167" t="str">
            <v>SINAPI</v>
          </cell>
          <cell r="D167" t="str">
            <v>ELETRODUTO RÍGIDO ROSCÁVEL, PVC, DN 50 MM (1 1/2"), PARA REDE ENTERRADA DE DISTRIBUIÇÃO DE ENERGIA ELÉTRICA - FORNECIMENTO E INSTALAÇÃO. AF_12/2021</v>
          </cell>
          <cell r="E167" t="str">
            <v>M</v>
          </cell>
          <cell r="F167">
            <v>51</v>
          </cell>
          <cell r="G167">
            <v>14.9</v>
          </cell>
          <cell r="H167">
            <v>18.649999999999999</v>
          </cell>
          <cell r="I167">
            <v>951.15</v>
          </cell>
          <cell r="J167">
            <v>1.3886759483568303E-4</v>
          </cell>
          <cell r="K167">
            <v>-3.7099999999999991</v>
          </cell>
          <cell r="L167">
            <v>18.61</v>
          </cell>
          <cell r="M167">
            <v>-0.19935518538420205</v>
          </cell>
          <cell r="O167">
            <v>759.9</v>
          </cell>
        </row>
        <row r="168">
          <cell r="A168" t="str">
            <v xml:space="preserve"> 7.1.22 </v>
          </cell>
          <cell r="B168" t="str">
            <v xml:space="preserve"> 93009 </v>
          </cell>
          <cell r="C168" t="str">
            <v>SINAPI</v>
          </cell>
          <cell r="D168" t="str">
            <v>ELETRODUTO RÍGIDO ROSCÁVEL, PVC, DN 60 MM (2"), PARA REDE ENTERRADA DE DISTRIBUIÇÃO DE ENERGIA ELÉTRICA - FORNECIMENTO E INSTALAÇÃO. AF_12/2021</v>
          </cell>
          <cell r="E168" t="str">
            <v>M</v>
          </cell>
          <cell r="F168">
            <v>37.5</v>
          </cell>
          <cell r="G168">
            <v>22.3</v>
          </cell>
          <cell r="H168">
            <v>27.92</v>
          </cell>
          <cell r="I168">
            <v>1047</v>
          </cell>
          <cell r="J168">
            <v>1.5286166408343599E-4</v>
          </cell>
          <cell r="K168">
            <v>-5.5399999999999991</v>
          </cell>
          <cell r="L168">
            <v>27.84</v>
          </cell>
          <cell r="M168">
            <v>-0.1989942528735632</v>
          </cell>
          <cell r="O168">
            <v>836.25</v>
          </cell>
        </row>
        <row r="169">
          <cell r="A169" t="str">
            <v xml:space="preserve"> 7.1.23 </v>
          </cell>
          <cell r="B169" t="str">
            <v xml:space="preserve"> 93010 </v>
          </cell>
          <cell r="C169" t="str">
            <v>SINAPI</v>
          </cell>
          <cell r="D169" t="str">
            <v>ELETRODUTO RÍGIDO ROSCÁVEL, PVC, DN 75 MM (2 1/2"), PARA REDE ENTERRADA DE DISTRIBUIÇÃO DE ENERGIA ELÉTRICA - FORNECIMENTO E INSTALAÇÃO. AF_12/2021</v>
          </cell>
          <cell r="E169" t="str">
            <v>M</v>
          </cell>
          <cell r="F169">
            <v>24.5</v>
          </cell>
          <cell r="G169">
            <v>31.23</v>
          </cell>
          <cell r="H169">
            <v>39.1</v>
          </cell>
          <cell r="I169">
            <v>957.95</v>
          </cell>
          <cell r="J169">
            <v>1.3986039265398998E-4</v>
          </cell>
          <cell r="K169">
            <v>-7.7600000000000016</v>
          </cell>
          <cell r="L169">
            <v>38.99</v>
          </cell>
          <cell r="M169">
            <v>-0.19902539112592976</v>
          </cell>
          <cell r="O169">
            <v>765.13</v>
          </cell>
        </row>
        <row r="170">
          <cell r="A170" t="str">
            <v xml:space="preserve"> 7.1.24 </v>
          </cell>
          <cell r="B170" t="str">
            <v xml:space="preserve"> 93011 </v>
          </cell>
          <cell r="C170" t="str">
            <v>SINAPI</v>
          </cell>
          <cell r="D170" t="str">
            <v>ELETRODUTO RÍGIDO ROSCÁVEL, PVC, DN 85 MM (3"), PARA REDE ENTERRADA DE DISTRIBUIÇÃO DE ENERGIA ELÉTRICA - FORNECIMENTO E INSTALAÇÃO. AF_12/2021</v>
          </cell>
          <cell r="E170" t="str">
            <v>M</v>
          </cell>
          <cell r="F170">
            <v>13.5</v>
          </cell>
          <cell r="G170">
            <v>38.32</v>
          </cell>
          <cell r="H170">
            <v>47.98</v>
          </cell>
          <cell r="I170">
            <v>647.73</v>
          </cell>
          <cell r="J170">
            <v>9.4568372184110781E-5</v>
          </cell>
          <cell r="K170">
            <v>-9.5300000000000011</v>
          </cell>
          <cell r="L170">
            <v>47.85</v>
          </cell>
          <cell r="M170">
            <v>-0.19916405433646811</v>
          </cell>
          <cell r="O170">
            <v>517.32000000000005</v>
          </cell>
        </row>
        <row r="171">
          <cell r="A171" t="str">
            <v xml:space="preserve"> 7.1.25 </v>
          </cell>
          <cell r="B171" t="str">
            <v xml:space="preserve"> 91871 </v>
          </cell>
          <cell r="C171" t="str">
            <v>SINAPI</v>
          </cell>
          <cell r="D171" t="str">
            <v>ELETRODUTO RÍGIDO ROSCÁVEL, PVC, DN 25 MM (3/4"), PARA CIRCUITOS TERMINAIS, INSTALADO EM PAREDE - FORNECIMENTO E INSTALAÇÃO. AF_03/2023</v>
          </cell>
          <cell r="E171" t="str">
            <v>M</v>
          </cell>
          <cell r="F171">
            <v>11</v>
          </cell>
          <cell r="G171">
            <v>11.03</v>
          </cell>
          <cell r="H171">
            <v>13.81</v>
          </cell>
          <cell r="I171">
            <v>151.91</v>
          </cell>
          <cell r="J171">
            <v>2.2178811261618681E-5</v>
          </cell>
          <cell r="K171">
            <v>-2.75</v>
          </cell>
          <cell r="L171">
            <v>13.78</v>
          </cell>
          <cell r="M171">
            <v>-0.19956458635703922</v>
          </cell>
          <cell r="O171">
            <v>121.33</v>
          </cell>
        </row>
        <row r="172">
          <cell r="A172" t="str">
            <v xml:space="preserve"> 7.1.26 </v>
          </cell>
          <cell r="B172" t="str">
            <v xml:space="preserve"> 93012 </v>
          </cell>
          <cell r="C172" t="str">
            <v>SINAPI</v>
          </cell>
          <cell r="D172" t="str">
            <v>ELETRODUTO RÍGIDO ROSCÁVEL, PVC, DN 110 MM (4"), PARA REDE ENTERRADA DE DISTRIBUIÇÃO DE ENERGIA ELÉTRICA - FORNECIMENTO E INSTALAÇÃO. AF_12/2021</v>
          </cell>
          <cell r="E172" t="str">
            <v>M</v>
          </cell>
          <cell r="F172">
            <v>24</v>
          </cell>
          <cell r="G172">
            <v>58.23</v>
          </cell>
          <cell r="H172">
            <v>72.91</v>
          </cell>
          <cell r="I172">
            <v>1749.84</v>
          </cell>
          <cell r="J172">
            <v>2.5547607858620783E-4</v>
          </cell>
          <cell r="K172">
            <v>-14.470000000000006</v>
          </cell>
          <cell r="L172">
            <v>72.7</v>
          </cell>
          <cell r="M172">
            <v>-0.19903713892709773</v>
          </cell>
          <cell r="O172">
            <v>1397.52</v>
          </cell>
        </row>
        <row r="173">
          <cell r="A173" t="str">
            <v xml:space="preserve"> 7.1.27 </v>
          </cell>
          <cell r="B173" t="str">
            <v xml:space="preserve"> DEPEARQ232 </v>
          </cell>
          <cell r="C173" t="str">
            <v>Próprio</v>
          </cell>
          <cell r="D173" t="str">
            <v>ELETROCALHA PERFURADA TIPO "U" 100x100mm, COM ACESSÓRIOS. REF: (CPOS 38.22.130)</v>
          </cell>
          <cell r="E173" t="str">
            <v>M</v>
          </cell>
          <cell r="F173">
            <v>55</v>
          </cell>
          <cell r="G173">
            <v>84.73</v>
          </cell>
          <cell r="H173">
            <v>106.09</v>
          </cell>
          <cell r="I173">
            <v>5834.95</v>
          </cell>
          <cell r="J173">
            <v>8.5190082793089284E-4</v>
          </cell>
          <cell r="K173">
            <v>-25.86</v>
          </cell>
          <cell r="L173">
            <v>110.59</v>
          </cell>
          <cell r="M173">
            <v>-0.23383669409530694</v>
          </cell>
          <cell r="O173">
            <v>4660.1499999999996</v>
          </cell>
        </row>
        <row r="174">
          <cell r="A174" t="str">
            <v xml:space="preserve"> 7.1.28 </v>
          </cell>
          <cell r="B174" t="str">
            <v xml:space="preserve"> DEPEARQ233 </v>
          </cell>
          <cell r="C174" t="str">
            <v>Próprio</v>
          </cell>
          <cell r="D174" t="str">
            <v>ELETROCALHA PERFURADA TIPO "U" 200x100mm, COM ACESSÓRIOS. REF: (CPOS 38.22.130)</v>
          </cell>
          <cell r="E174" t="str">
            <v>M</v>
          </cell>
          <cell r="F174">
            <v>28.8</v>
          </cell>
          <cell r="G174">
            <v>99.86</v>
          </cell>
          <cell r="H174">
            <v>125.04</v>
          </cell>
          <cell r="I174">
            <v>3601.15</v>
          </cell>
          <cell r="J174">
            <v>5.2576674461706353E-4</v>
          </cell>
          <cell r="K174">
            <v>-24.959999999999994</v>
          </cell>
          <cell r="L174">
            <v>124.82</v>
          </cell>
          <cell r="M174">
            <v>-0.19996795385354904</v>
          </cell>
          <cell r="O174">
            <v>2875.96</v>
          </cell>
        </row>
        <row r="175">
          <cell r="A175" t="str">
            <v xml:space="preserve"> 7.1.29 </v>
          </cell>
          <cell r="B175" t="str">
            <v xml:space="preserve"> 97894 </v>
          </cell>
          <cell r="C175" t="str">
            <v>SINAPI</v>
          </cell>
          <cell r="D175" t="str">
            <v>CAIXA ENTERRADA ELÉTRICA RETANGULAR, EM ALVENARIA COM BLOCOS DE CONCRETO, FUNDO COM BRITA, DIMENSÕES INTERNAS: 1X1X0,6 M. AF_12/2020</v>
          </cell>
          <cell r="E175" t="str">
            <v>UN</v>
          </cell>
          <cell r="F175">
            <v>2</v>
          </cell>
          <cell r="G175">
            <v>575.59</v>
          </cell>
          <cell r="H175">
            <v>720.75</v>
          </cell>
          <cell r="I175">
            <v>1441.5</v>
          </cell>
          <cell r="J175">
            <v>2.1045853751315471E-4</v>
          </cell>
          <cell r="K175">
            <v>-87.459999999999923</v>
          </cell>
          <cell r="L175">
            <v>663.05</v>
          </cell>
          <cell r="M175">
            <v>-0.13190558781389028</v>
          </cell>
          <cell r="O175">
            <v>1151.18</v>
          </cell>
        </row>
        <row r="176">
          <cell r="A176" t="str">
            <v xml:space="preserve"> 7.1.30 </v>
          </cell>
          <cell r="B176" t="str">
            <v xml:space="preserve"> DEPEARQ251 </v>
          </cell>
          <cell r="C176" t="str">
            <v>Próprio</v>
          </cell>
          <cell r="D176" t="str">
            <v>TERMINAL COMPRESSAO PARA CABO 6 mm2. REF: SBC (061532)</v>
          </cell>
          <cell r="E176" t="str">
            <v>UN</v>
          </cell>
          <cell r="F176">
            <v>130</v>
          </cell>
          <cell r="G176">
            <v>2.1800000000000002</v>
          </cell>
          <cell r="H176">
            <v>2.72</v>
          </cell>
          <cell r="I176">
            <v>353.6</v>
          </cell>
          <cell r="J176">
            <v>5.1625486551960811E-5</v>
          </cell>
          <cell r="K176">
            <v>-0.54999999999999982</v>
          </cell>
          <cell r="L176">
            <v>2.73</v>
          </cell>
          <cell r="M176">
            <v>-0.20146520146520142</v>
          </cell>
          <cell r="O176">
            <v>283.39999999999998</v>
          </cell>
        </row>
        <row r="177">
          <cell r="A177" t="str">
            <v xml:space="preserve"> 7.1.31 </v>
          </cell>
          <cell r="B177" t="str">
            <v xml:space="preserve"> 061532 </v>
          </cell>
          <cell r="C177" t="str">
            <v>SBC</v>
          </cell>
          <cell r="D177" t="str">
            <v>TERMINAL COMPRESSAO PARA CABO 10mm2</v>
          </cell>
          <cell r="E177" t="str">
            <v>UN</v>
          </cell>
          <cell r="F177">
            <v>22</v>
          </cell>
          <cell r="G177">
            <v>1.81</v>
          </cell>
          <cell r="H177">
            <v>2.2599999999999998</v>
          </cell>
          <cell r="I177">
            <v>49.72</v>
          </cell>
          <cell r="J177">
            <v>7.2591040479736742E-6</v>
          </cell>
          <cell r="K177">
            <v>-0.20999999999999996</v>
          </cell>
          <cell r="L177">
            <v>2.02</v>
          </cell>
          <cell r="M177">
            <v>-0.10396039603960394</v>
          </cell>
          <cell r="O177">
            <v>39.82</v>
          </cell>
        </row>
        <row r="178">
          <cell r="A178" t="str">
            <v xml:space="preserve"> 7.1.32 </v>
          </cell>
          <cell r="B178" t="str">
            <v xml:space="preserve"> 061533 </v>
          </cell>
          <cell r="C178" t="str">
            <v>SBC</v>
          </cell>
          <cell r="D178" t="str">
            <v>TERMINAL COMPRESSAO SEM ISOLACAO 16MM2 1FURO/ BURNDY</v>
          </cell>
          <cell r="E178" t="str">
            <v>UN</v>
          </cell>
          <cell r="F178">
            <v>44</v>
          </cell>
          <cell r="G178">
            <v>2.72</v>
          </cell>
          <cell r="H178">
            <v>3.4</v>
          </cell>
          <cell r="I178">
            <v>149.6</v>
          </cell>
          <cell r="J178">
            <v>2.1841552002752647E-5</v>
          </cell>
          <cell r="K178">
            <v>-0.20999999999999996</v>
          </cell>
          <cell r="L178">
            <v>2.93</v>
          </cell>
          <cell r="M178">
            <v>-7.1672354948805417E-2</v>
          </cell>
          <cell r="O178">
            <v>119.68</v>
          </cell>
        </row>
        <row r="179">
          <cell r="A179" t="str">
            <v xml:space="preserve"> 7.1.33 </v>
          </cell>
          <cell r="B179" t="str">
            <v xml:space="preserve"> 078091 </v>
          </cell>
          <cell r="C179" t="str">
            <v>SBC</v>
          </cell>
          <cell r="D179" t="str">
            <v>TERMINAL COMPRESSAO PARA CABO 25mm2</v>
          </cell>
          <cell r="E179" t="str">
            <v>UN</v>
          </cell>
          <cell r="F179">
            <v>46</v>
          </cell>
          <cell r="G179">
            <v>3.75</v>
          </cell>
          <cell r="H179">
            <v>4.6900000000000004</v>
          </cell>
          <cell r="I179">
            <v>215.74</v>
          </cell>
          <cell r="J179">
            <v>3.1497970782579256E-5</v>
          </cell>
          <cell r="K179">
            <v>-0.20999999999999996</v>
          </cell>
          <cell r="L179">
            <v>3.96</v>
          </cell>
          <cell r="M179">
            <v>-5.3030303030302983E-2</v>
          </cell>
          <cell r="O179">
            <v>172.5</v>
          </cell>
        </row>
        <row r="180">
          <cell r="A180" t="str">
            <v xml:space="preserve"> 7.1.34 </v>
          </cell>
          <cell r="B180" t="str">
            <v xml:space="preserve"> 061300 </v>
          </cell>
          <cell r="C180" t="str">
            <v>SBC</v>
          </cell>
          <cell r="D180" t="str">
            <v>TERMINAL DE COMPRESSAO PARA CABO 120mm2</v>
          </cell>
          <cell r="E180" t="str">
            <v>UN</v>
          </cell>
          <cell r="F180">
            <v>73</v>
          </cell>
          <cell r="G180">
            <v>18.68</v>
          </cell>
          <cell r="H180">
            <v>23.39</v>
          </cell>
          <cell r="I180">
            <v>1707.47</v>
          </cell>
          <cell r="J180">
            <v>2.4929007218008064E-4</v>
          </cell>
          <cell r="K180">
            <v>-4.2899999999999991</v>
          </cell>
          <cell r="L180">
            <v>22.97</v>
          </cell>
          <cell r="M180">
            <v>-0.18676534610361339</v>
          </cell>
          <cell r="O180">
            <v>1363.64</v>
          </cell>
        </row>
        <row r="181">
          <cell r="A181" t="str">
            <v xml:space="preserve"> 7.1.35 </v>
          </cell>
          <cell r="B181" t="str">
            <v xml:space="preserve"> DEPEARQ256 </v>
          </cell>
          <cell r="C181" t="str">
            <v>Próprio</v>
          </cell>
          <cell r="D181" t="str">
            <v>TERMINAL COMPRESSAO PARA CABO 240 mm2. REF: SBC (061300)</v>
          </cell>
          <cell r="E181" t="str">
            <v>UN</v>
          </cell>
          <cell r="F181">
            <v>24</v>
          </cell>
          <cell r="G181">
            <v>26.73</v>
          </cell>
          <cell r="H181">
            <v>33.47</v>
          </cell>
          <cell r="I181">
            <v>803.28</v>
          </cell>
          <cell r="J181">
            <v>1.17278622277882E-4</v>
          </cell>
          <cell r="K181">
            <v>-5.620000000000001</v>
          </cell>
          <cell r="L181">
            <v>32.35</v>
          </cell>
          <cell r="M181">
            <v>-0.17372488408037101</v>
          </cell>
          <cell r="O181">
            <v>641.52</v>
          </cell>
        </row>
        <row r="182">
          <cell r="A182" t="str">
            <v xml:space="preserve"> 7.1.36 </v>
          </cell>
          <cell r="B182" t="str">
            <v xml:space="preserve"> DEPEARQ253 </v>
          </cell>
          <cell r="C182" t="str">
            <v>Próprio</v>
          </cell>
          <cell r="D182" t="str">
            <v>TERMINAL COMPRESSAO PARA CABO 35 mm2. REF: SBC (78091)</v>
          </cell>
          <cell r="E182" t="str">
            <v>UN</v>
          </cell>
          <cell r="F182">
            <v>42</v>
          </cell>
          <cell r="G182">
            <v>3.28</v>
          </cell>
          <cell r="H182">
            <v>4.0999999999999996</v>
          </cell>
          <cell r="I182">
            <v>172.2</v>
          </cell>
          <cell r="J182">
            <v>2.514114475183159E-5</v>
          </cell>
          <cell r="K182">
            <v>-0.81999999999999984</v>
          </cell>
          <cell r="L182">
            <v>4.0999999999999996</v>
          </cell>
          <cell r="M182">
            <v>-0.19999999999999996</v>
          </cell>
          <cell r="O182">
            <v>137.76</v>
          </cell>
        </row>
        <row r="183">
          <cell r="A183" t="str">
            <v xml:space="preserve"> 7.1.37 </v>
          </cell>
          <cell r="B183" t="str">
            <v xml:space="preserve"> DEPEARQ254 </v>
          </cell>
          <cell r="C183" t="str">
            <v>Próprio</v>
          </cell>
          <cell r="D183" t="str">
            <v>TERMINAL COMPRESSAO PARA CABO 70 mm2. REF: SBC (061302)</v>
          </cell>
          <cell r="E183" t="str">
            <v>UN</v>
          </cell>
          <cell r="F183">
            <v>27</v>
          </cell>
          <cell r="G183">
            <v>27.86</v>
          </cell>
          <cell r="H183">
            <v>34.880000000000003</v>
          </cell>
          <cell r="I183">
            <v>941.76</v>
          </cell>
          <cell r="J183">
            <v>1.3749665784834448E-4</v>
          </cell>
          <cell r="K183">
            <v>-6.9600000000000009</v>
          </cell>
          <cell r="L183">
            <v>34.82</v>
          </cell>
          <cell r="M183">
            <v>-0.19988512349224585</v>
          </cell>
          <cell r="O183">
            <v>752.22</v>
          </cell>
        </row>
        <row r="184">
          <cell r="A184" t="str">
            <v xml:space="preserve"> 7.1.38 </v>
          </cell>
          <cell r="B184" t="str">
            <v xml:space="preserve"> DEPEARQ255 </v>
          </cell>
          <cell r="C184" t="str">
            <v>Próprio</v>
          </cell>
          <cell r="D184" t="str">
            <v>TERMINAL COMPRESSAO PARA CABO 95 mm2. REF: SBC (061300)</v>
          </cell>
          <cell r="E184" t="str">
            <v>UN</v>
          </cell>
          <cell r="F184">
            <v>5</v>
          </cell>
          <cell r="G184">
            <v>28.27</v>
          </cell>
          <cell r="H184">
            <v>35.39</v>
          </cell>
          <cell r="I184">
            <v>176.95</v>
          </cell>
          <cell r="J184">
            <v>2.583464322785482E-5</v>
          </cell>
          <cell r="K184">
            <v>-7.0599999999999987</v>
          </cell>
          <cell r="L184">
            <v>35.33</v>
          </cell>
          <cell r="M184">
            <v>-0.1998301726577979</v>
          </cell>
          <cell r="O184">
            <v>141.35</v>
          </cell>
        </row>
        <row r="185">
          <cell r="A185" t="str">
            <v xml:space="preserve"> 7.1.39 </v>
          </cell>
          <cell r="B185" t="str">
            <v xml:space="preserve"> DEPEARQ256 </v>
          </cell>
          <cell r="C185" t="str">
            <v>Próprio</v>
          </cell>
          <cell r="D185" t="str">
            <v>TERMINAL COMPRESSAO PARA CABO 240 mm2. REF: SBC (061300)</v>
          </cell>
          <cell r="E185" t="str">
            <v>UN</v>
          </cell>
          <cell r="F185">
            <v>24</v>
          </cell>
          <cell r="G185">
            <v>25.91</v>
          </cell>
          <cell r="H185">
            <v>32.44</v>
          </cell>
          <cell r="I185">
            <v>778.56</v>
          </cell>
          <cell r="J185">
            <v>1.1366951020897794E-4</v>
          </cell>
          <cell r="K185">
            <v>-6.4400000000000013</v>
          </cell>
          <cell r="L185">
            <v>32.35</v>
          </cell>
          <cell r="M185">
            <v>-0.19907264296754257</v>
          </cell>
          <cell r="O185">
            <v>621.84</v>
          </cell>
        </row>
        <row r="186">
          <cell r="A186" t="str">
            <v xml:space="preserve"> 7.1.40 </v>
          </cell>
          <cell r="B186" t="str">
            <v xml:space="preserve"> DEPEARQ286 </v>
          </cell>
          <cell r="C186" t="str">
            <v>Próprio</v>
          </cell>
          <cell r="D186" t="str">
            <v>QUADRO DE DISTRIBUIÇÃO DE ENERGIA EM CHAPA DE AÇO GALVANIZADO, DE EMBUTIR, COM BARRAMENTO TRIFÁSICO, PARA 44 DISJUNTORES DIN 225A - FORNECIMENTO E INSTALAÇÃO. REF: SINAPI (101882)</v>
          </cell>
          <cell r="E186" t="str">
            <v>UN</v>
          </cell>
          <cell r="F186">
            <v>1</v>
          </cell>
          <cell r="G186">
            <v>1061.52</v>
          </cell>
          <cell r="H186">
            <v>1329.23</v>
          </cell>
          <cell r="I186">
            <v>1329.23</v>
          </cell>
          <cell r="J186">
            <v>1.9406715353354883E-4</v>
          </cell>
          <cell r="K186">
            <v>-263.6400000000001</v>
          </cell>
          <cell r="L186">
            <v>1325.16</v>
          </cell>
          <cell r="M186">
            <v>-0.19894956080775161</v>
          </cell>
          <cell r="O186">
            <v>1061.52</v>
          </cell>
        </row>
        <row r="187">
          <cell r="A187" t="str">
            <v xml:space="preserve"> 7.1.41 </v>
          </cell>
          <cell r="B187" t="str">
            <v xml:space="preserve"> DEPEARQ287 </v>
          </cell>
          <cell r="C187" t="str">
            <v>Próprio</v>
          </cell>
          <cell r="D187" t="str">
            <v>QUADRO DE DISTRIBUIÇÃO DE ENERGIA EM CHAPA DE AÇO GALVANIZADO, DE EMBUTIR, COM BARRAMENTO TRIFÁSICO, PARA 56 DISJUNTORES DIN 225A - FORNECIMENTO E INSTALAÇÃO. REF: SINAPI (101882)</v>
          </cell>
          <cell r="E187" t="str">
            <v>UN</v>
          </cell>
          <cell r="F187">
            <v>3</v>
          </cell>
          <cell r="G187">
            <v>1233.3699999999999</v>
          </cell>
          <cell r="H187">
            <v>1544.42</v>
          </cell>
          <cell r="I187">
            <v>4633.26</v>
          </cell>
          <cell r="J187">
            <v>6.7645447347776562E-4</v>
          </cell>
          <cell r="K187">
            <v>-306.60000000000014</v>
          </cell>
          <cell r="L187">
            <v>1539.97</v>
          </cell>
          <cell r="M187">
            <v>-0.19909478756079668</v>
          </cell>
          <cell r="O187">
            <v>3700.11</v>
          </cell>
        </row>
        <row r="188">
          <cell r="A188" t="str">
            <v xml:space="preserve"> 7.1.42 </v>
          </cell>
          <cell r="B188" t="str">
            <v xml:space="preserve"> DEPEARQ323 </v>
          </cell>
          <cell r="C188" t="str">
            <v>Próprio</v>
          </cell>
          <cell r="D188" t="str">
            <v>LEITO PARA CABOS TIPO LEVE 200x100mm, COM ACESSÓRIOS - REF: SBC (063621) CPOS (38.21.310)</v>
          </cell>
          <cell r="E188" t="str">
            <v>M</v>
          </cell>
          <cell r="F188">
            <v>16.2</v>
          </cell>
          <cell r="G188">
            <v>178.47</v>
          </cell>
          <cell r="H188">
            <v>223.48</v>
          </cell>
          <cell r="I188">
            <v>3620.37</v>
          </cell>
          <cell r="J188">
            <v>5.2857285845057218E-4</v>
          </cell>
          <cell r="K188">
            <v>-44.620000000000005</v>
          </cell>
          <cell r="L188">
            <v>223.09</v>
          </cell>
          <cell r="M188">
            <v>-0.20000896499170739</v>
          </cell>
          <cell r="O188">
            <v>2891.21</v>
          </cell>
        </row>
        <row r="189">
          <cell r="A189" t="str">
            <v xml:space="preserve"> 7.1.43 </v>
          </cell>
          <cell r="B189" t="str">
            <v xml:space="preserve"> DEPEARQ347 </v>
          </cell>
          <cell r="C189" t="str">
            <v>Próprio</v>
          </cell>
          <cell r="D189" t="str">
            <v>REMOÇÃO DE QUADRO ELÉTRICO DE EMBUTIR OU SOBREPOR, COM REAPROVEITAMENTO. REF: ORSE (7224)</v>
          </cell>
          <cell r="E189" t="str">
            <v>un</v>
          </cell>
          <cell r="F189">
            <v>15</v>
          </cell>
          <cell r="G189">
            <v>71.66</v>
          </cell>
          <cell r="H189">
            <v>89.73</v>
          </cell>
          <cell r="I189">
            <v>1345.95</v>
          </cell>
          <cell r="J189">
            <v>1.9650826816915059E-4</v>
          </cell>
          <cell r="K189">
            <v>-17.920000000000002</v>
          </cell>
          <cell r="L189">
            <v>89.58</v>
          </cell>
          <cell r="M189">
            <v>-0.20004465282429118</v>
          </cell>
          <cell r="O189">
            <v>1074.9000000000001</v>
          </cell>
        </row>
        <row r="190">
          <cell r="A190" t="str">
            <v xml:space="preserve"> 7.1.44 </v>
          </cell>
          <cell r="B190" t="str">
            <v xml:space="preserve"> DEPEARQ348 </v>
          </cell>
          <cell r="C190" t="str">
            <v>Próprio</v>
          </cell>
          <cell r="D190" t="str">
            <v>INSTALAÇÃO QUADRO DE SOBREPOR, CONSIDERANDO REAPROVEITAMENTO DO QUADRO. REF: SINAPI (101878)</v>
          </cell>
          <cell r="E190" t="str">
            <v>UN</v>
          </cell>
          <cell r="F190">
            <v>3</v>
          </cell>
          <cell r="G190">
            <v>58.07</v>
          </cell>
          <cell r="H190">
            <v>72.709999999999994</v>
          </cell>
          <cell r="I190">
            <v>218.13</v>
          </cell>
          <cell r="J190">
            <v>3.1846910015778308E-5</v>
          </cell>
          <cell r="K190">
            <v>-14.520000000000003</v>
          </cell>
          <cell r="L190">
            <v>72.59</v>
          </cell>
          <cell r="M190">
            <v>-0.20002755200440836</v>
          </cell>
          <cell r="O190">
            <v>174.21</v>
          </cell>
        </row>
        <row r="191">
          <cell r="A191" t="str">
            <v xml:space="preserve"> 7.1.45 </v>
          </cell>
          <cell r="B191" t="str">
            <v xml:space="preserve"> DEPEARQ349 </v>
          </cell>
          <cell r="C191" t="str">
            <v>Próprio</v>
          </cell>
          <cell r="D191" t="str">
            <v>RETIRADA E RECOLOCAÇÃO POSTE CONDUTOR METÁLICO. REF: CPOS (38.16.250)</v>
          </cell>
          <cell r="E191" t="str">
            <v>UN</v>
          </cell>
          <cell r="F191">
            <v>60</v>
          </cell>
          <cell r="G191">
            <v>51.07</v>
          </cell>
          <cell r="H191">
            <v>63.94</v>
          </cell>
          <cell r="I191">
            <v>3836.4</v>
          </cell>
          <cell r="J191">
            <v>5.6011316914010871E-4</v>
          </cell>
          <cell r="K191">
            <v>-16.360000000000007</v>
          </cell>
          <cell r="L191">
            <v>67.430000000000007</v>
          </cell>
          <cell r="M191">
            <v>-0.24262197834791643</v>
          </cell>
          <cell r="O191">
            <v>3064.2</v>
          </cell>
        </row>
        <row r="192">
          <cell r="A192" t="str">
            <v xml:space="preserve"> 7.1.46 </v>
          </cell>
          <cell r="B192" t="str">
            <v xml:space="preserve"> DEPEARQ369 </v>
          </cell>
          <cell r="C192" t="str">
            <v>Próprio</v>
          </cell>
          <cell r="D192" t="str">
            <v>RETIRADA ELETROCALHA PERFURADA TIPO ""U"" 100X50, COM REAPROVEITAMENTO. REF: SBC (060107)</v>
          </cell>
          <cell r="E192" t="str">
            <v>M</v>
          </cell>
          <cell r="F192">
            <v>164</v>
          </cell>
          <cell r="G192">
            <v>18.71</v>
          </cell>
          <cell r="H192">
            <v>23.42</v>
          </cell>
          <cell r="I192">
            <v>3840.88</v>
          </cell>
          <cell r="J192">
            <v>5.6076724770275804E-4</v>
          </cell>
          <cell r="K192">
            <v>-4.68</v>
          </cell>
          <cell r="L192">
            <v>23.39</v>
          </cell>
          <cell r="M192">
            <v>-0.20008550662676361</v>
          </cell>
          <cell r="O192">
            <v>3068.44</v>
          </cell>
        </row>
        <row r="193">
          <cell r="A193" t="str">
            <v xml:space="preserve"> 7.1.47 </v>
          </cell>
          <cell r="B193" t="str">
            <v xml:space="preserve"> DEPEARQ358 </v>
          </cell>
          <cell r="C193" t="str">
            <v>Próprio</v>
          </cell>
          <cell r="D193" t="str">
            <v>REMOÇÃO DE CABOS ELÉTRICOS, DE FORMA MANUAL, COM REAPROVEITAMENTO. REF: SINAPI (97661)</v>
          </cell>
          <cell r="E193" t="str">
            <v>M</v>
          </cell>
          <cell r="F193">
            <v>1722</v>
          </cell>
          <cell r="G193">
            <v>1</v>
          </cell>
          <cell r="H193">
            <v>1.25</v>
          </cell>
          <cell r="I193">
            <v>2152.5</v>
          </cell>
          <cell r="J193">
            <v>3.1426430939789492E-4</v>
          </cell>
          <cell r="K193">
            <v>-0.25</v>
          </cell>
          <cell r="L193">
            <v>1.25</v>
          </cell>
          <cell r="M193">
            <v>-0.19999999999999996</v>
          </cell>
          <cell r="O193">
            <v>1722</v>
          </cell>
        </row>
        <row r="194">
          <cell r="A194" t="str">
            <v xml:space="preserve"> 7.1.48 </v>
          </cell>
          <cell r="B194" t="str">
            <v xml:space="preserve"> DEPEARQ359 </v>
          </cell>
          <cell r="C194" t="str">
            <v>Próprio</v>
          </cell>
          <cell r="D194" t="str">
            <v>INSTALAÇÃO ELETROCALHA PERFURADA TIPO ""U"" DIM. ATÉ 100X50, CONSIDERANDO REAPROVEITAMENTO - FIXAÇÃO E ACESSÓRIOS - REF.: CPOS (38.21.920) - SINAPI (91170)</v>
          </cell>
          <cell r="E194" t="str">
            <v>M</v>
          </cell>
          <cell r="F194">
            <v>164</v>
          </cell>
          <cell r="G194">
            <v>18.61</v>
          </cell>
          <cell r="H194">
            <v>23.3</v>
          </cell>
          <cell r="I194">
            <v>3821.2</v>
          </cell>
          <cell r="J194">
            <v>5.5789397401683437E-4</v>
          </cell>
          <cell r="K194">
            <v>-6.1500000000000021</v>
          </cell>
          <cell r="L194">
            <v>24.76</v>
          </cell>
          <cell r="M194">
            <v>-0.24838449111470118</v>
          </cell>
          <cell r="O194">
            <v>3052.04</v>
          </cell>
        </row>
        <row r="195">
          <cell r="A195" t="str">
            <v xml:space="preserve"> 7.1.49 </v>
          </cell>
          <cell r="B195" t="str">
            <v xml:space="preserve"> DEPEARQ361 </v>
          </cell>
          <cell r="C195" t="str">
            <v>Próprio</v>
          </cell>
          <cell r="D195" t="str">
            <v>INSTALAÇÃO CABO DE COBRE FLEXÍVEL ISOLADO, 16 MM², CONSIDERANDO REAPROVEITAMENTO. REF: SINAPI (92982)</v>
          </cell>
          <cell r="E195" t="str">
            <v>M</v>
          </cell>
          <cell r="F195">
            <v>428</v>
          </cell>
          <cell r="G195">
            <v>0.52</v>
          </cell>
          <cell r="H195">
            <v>0.65</v>
          </cell>
          <cell r="I195">
            <v>278.2</v>
          </cell>
          <cell r="J195">
            <v>4.0617110743086807E-5</v>
          </cell>
          <cell r="K195">
            <v>-0.12</v>
          </cell>
          <cell r="L195">
            <v>0.64</v>
          </cell>
          <cell r="M195">
            <v>-0.1875</v>
          </cell>
          <cell r="O195">
            <v>222.56</v>
          </cell>
        </row>
        <row r="196">
          <cell r="A196" t="str">
            <v xml:space="preserve"> 7.1.50 </v>
          </cell>
          <cell r="B196" t="str">
            <v xml:space="preserve"> DEPEARQ362 </v>
          </cell>
          <cell r="C196" t="str">
            <v>Próprio</v>
          </cell>
          <cell r="D196" t="str">
            <v>INSTALAÇÃO CABO DE COBRE FLEXÍVEL ISOLADO, 25 MM², CONSIDERANDO REAPROVEITAMENTO. REF: SINAPI (92984)</v>
          </cell>
          <cell r="E196" t="str">
            <v>M</v>
          </cell>
          <cell r="F196">
            <v>839.5</v>
          </cell>
          <cell r="G196">
            <v>2.33</v>
          </cell>
          <cell r="H196">
            <v>2.91</v>
          </cell>
          <cell r="I196">
            <v>2442.94</v>
          </cell>
          <cell r="J196">
            <v>3.5666845621393418E-4</v>
          </cell>
          <cell r="K196">
            <v>-0.58999999999999986</v>
          </cell>
          <cell r="L196">
            <v>2.92</v>
          </cell>
          <cell r="M196">
            <v>-0.20205479452054786</v>
          </cell>
          <cell r="O196">
            <v>1956.03</v>
          </cell>
        </row>
        <row r="197">
          <cell r="A197" t="str">
            <v xml:space="preserve"> 7.1.51 </v>
          </cell>
          <cell r="B197" t="str">
            <v xml:space="preserve"> DEPEARQ363 </v>
          </cell>
          <cell r="C197" t="str">
            <v>Próprio</v>
          </cell>
          <cell r="D197" t="str">
            <v>INSTALAÇÃO CABO DE COBRE FLEXÍVEL ISOLADO, 35 MM²,  CONSIDERANDO REAPROVEITAMENTO. REF: SINAPI (92986)</v>
          </cell>
          <cell r="E197" t="str">
            <v>M</v>
          </cell>
          <cell r="F197">
            <v>454.5</v>
          </cell>
          <cell r="G197">
            <v>2.67</v>
          </cell>
          <cell r="H197">
            <v>3.34</v>
          </cell>
          <cell r="I197">
            <v>1518.03</v>
          </cell>
          <cell r="J197">
            <v>2.2163189295948264E-4</v>
          </cell>
          <cell r="K197">
            <v>-0.66999999999999993</v>
          </cell>
          <cell r="L197">
            <v>3.34</v>
          </cell>
          <cell r="M197">
            <v>-0.20059880239520955</v>
          </cell>
          <cell r="O197">
            <v>1213.51</v>
          </cell>
        </row>
        <row r="198">
          <cell r="A198" t="str">
            <v xml:space="preserve"> 7.1.52 </v>
          </cell>
          <cell r="B198" t="str">
            <v xml:space="preserve"> DEPEARQ367 </v>
          </cell>
          <cell r="C198" t="str">
            <v>Próprio</v>
          </cell>
          <cell r="D198" t="str">
            <v>INSTALAÇÃO QUADRO METÁLICO DE EMBUTIR, CONSIDERANDOO O REAPROVEITAMENTO DO QUADRO. REF: SINAPI (101879)</v>
          </cell>
          <cell r="E198" t="str">
            <v>UN</v>
          </cell>
          <cell r="F198">
            <v>3</v>
          </cell>
          <cell r="G198">
            <v>31.11</v>
          </cell>
          <cell r="H198">
            <v>38.950000000000003</v>
          </cell>
          <cell r="I198">
            <v>116.85</v>
          </cell>
          <cell r="J198">
            <v>1.7060062510171436E-5</v>
          </cell>
          <cell r="K198">
            <v>-6.480000000000004</v>
          </cell>
          <cell r="L198">
            <v>37.590000000000003</v>
          </cell>
          <cell r="M198">
            <v>-0.17238627294493225</v>
          </cell>
          <cell r="O198">
            <v>93.33</v>
          </cell>
        </row>
        <row r="199">
          <cell r="A199" t="str">
            <v xml:space="preserve"> 7.1.53 </v>
          </cell>
          <cell r="B199" t="str">
            <v xml:space="preserve"> DEPEARQ333 </v>
          </cell>
          <cell r="C199" t="str">
            <v>Próprio</v>
          </cell>
          <cell r="D199" t="str">
            <v>QDEE1-1 - QUADRO DE DISTRIBUIÇÃO DE ENERGIA ESTABILIZADA COMPLETO - FORNECIMENTO E INSTAÇÃO (DATACENTER)</v>
          </cell>
          <cell r="E199" t="str">
            <v>UN</v>
          </cell>
          <cell r="F199">
            <v>1</v>
          </cell>
          <cell r="G199">
            <v>5851.43</v>
          </cell>
          <cell r="H199">
            <v>7327.16</v>
          </cell>
          <cell r="I199">
            <v>7327.16</v>
          </cell>
          <cell r="J199">
            <v>1.0697630091743924E-3</v>
          </cell>
          <cell r="K199">
            <v>-1943.46</v>
          </cell>
          <cell r="L199">
            <v>7794.89</v>
          </cell>
          <cell r="M199">
            <v>-0.24932487822150151</v>
          </cell>
          <cell r="O199">
            <v>5851.43</v>
          </cell>
        </row>
        <row r="200">
          <cell r="A200" t="str">
            <v xml:space="preserve"> 7.1.54 </v>
          </cell>
          <cell r="B200" t="str">
            <v xml:space="preserve"> DEPEARQ334 </v>
          </cell>
          <cell r="C200" t="str">
            <v>Próprio</v>
          </cell>
          <cell r="D200" t="str">
            <v>QDEE1-2- QUADRO DE DISTRIBUIÇÃO DE ENERGIA ESTABILIZADA COMPLETO - FORNECIMENTO E INSTAÇÃO (DATACENTER)</v>
          </cell>
          <cell r="E200" t="str">
            <v>UN</v>
          </cell>
          <cell r="F200">
            <v>1</v>
          </cell>
          <cell r="G200">
            <v>5848.38</v>
          </cell>
          <cell r="H200">
            <v>7323.34</v>
          </cell>
          <cell r="I200">
            <v>7323.34</v>
          </cell>
          <cell r="J200">
            <v>1.0692052903999905E-3</v>
          </cell>
          <cell r="K200">
            <v>-1946.5100000000002</v>
          </cell>
          <cell r="L200">
            <v>7794.89</v>
          </cell>
          <cell r="M200">
            <v>-0.24971616020238907</v>
          </cell>
          <cell r="O200">
            <v>5848.38</v>
          </cell>
        </row>
        <row r="201">
          <cell r="A201" t="str">
            <v xml:space="preserve"> 7.1.55 </v>
          </cell>
          <cell r="B201" t="str">
            <v xml:space="preserve"> DEPEARQ335 </v>
          </cell>
          <cell r="C201" t="str">
            <v>Próprio</v>
          </cell>
          <cell r="D201" t="str">
            <v>QDEP1 - QUADRO DE DISTRIBUIÇÃO DE ENERGIA ESTABILIZADA COMPLETO - FORNECIMENTO E INSTAÇÃO (DATACENTER)</v>
          </cell>
          <cell r="E201" t="str">
            <v>UN</v>
          </cell>
          <cell r="F201">
            <v>1</v>
          </cell>
          <cell r="G201">
            <v>4777.5</v>
          </cell>
          <cell r="H201">
            <v>5982.38</v>
          </cell>
          <cell r="I201">
            <v>5982.38</v>
          </cell>
          <cell r="J201">
            <v>8.7342556062986224E-4</v>
          </cell>
          <cell r="K201">
            <v>-1558.9399999999996</v>
          </cell>
          <cell r="L201">
            <v>6336.44</v>
          </cell>
          <cell r="M201">
            <v>-0.24602773797274169</v>
          </cell>
          <cell r="O201">
            <v>4777.5</v>
          </cell>
        </row>
        <row r="202">
          <cell r="A202" t="str">
            <v xml:space="preserve"> 7.1.56 </v>
          </cell>
          <cell r="B202" t="str">
            <v xml:space="preserve"> DEPEARQ336 </v>
          </cell>
          <cell r="C202" t="str">
            <v>Próprio</v>
          </cell>
          <cell r="D202" t="str">
            <v>QDAC-2 QUADRO DE DISTRIBUIÇÃO DE ENERGIA COMUM DOS AR CONDICIONADOS COMPLETO - FORNECIMENTO E INSTAÇÃO (DATACENTER)</v>
          </cell>
          <cell r="E202" t="str">
            <v>UN</v>
          </cell>
          <cell r="F202">
            <v>1</v>
          </cell>
          <cell r="G202">
            <v>4672.95</v>
          </cell>
          <cell r="H202">
            <v>5851.46</v>
          </cell>
          <cell r="I202">
            <v>5851.46</v>
          </cell>
          <cell r="J202">
            <v>8.5431128263387037E-4</v>
          </cell>
          <cell r="K202">
            <v>-1521.2600000000002</v>
          </cell>
          <cell r="L202">
            <v>6194.21</v>
          </cell>
          <cell r="M202">
            <v>-0.24559386911325254</v>
          </cell>
          <cell r="O202">
            <v>4672.95</v>
          </cell>
        </row>
        <row r="203">
          <cell r="A203" t="str">
            <v xml:space="preserve"> 7.1.57 </v>
          </cell>
          <cell r="B203" t="str">
            <v xml:space="preserve"> DEPEARQ337 </v>
          </cell>
          <cell r="C203" t="str">
            <v>Próprio</v>
          </cell>
          <cell r="D203" t="str">
            <v>QGBT-GERAL (QUADRO DE DISTRIBUIÇÃO DE ENERGIA COMUM PRINCIPAL DO PRÉDIO COMPLETO - FORNECIMENTO E INSTAÇÃO</v>
          </cell>
          <cell r="E203" t="str">
            <v>UN</v>
          </cell>
          <cell r="F203">
            <v>1</v>
          </cell>
          <cell r="G203">
            <v>23748.639999999999</v>
          </cell>
          <cell r="H203">
            <v>29738.04</v>
          </cell>
          <cell r="I203">
            <v>29738.04</v>
          </cell>
          <cell r="J203">
            <v>4.3417442989300697E-3</v>
          </cell>
          <cell r="K203">
            <v>-5933.0499999999993</v>
          </cell>
          <cell r="L203">
            <v>29681.69</v>
          </cell>
          <cell r="M203">
            <v>-0.19988922463646774</v>
          </cell>
          <cell r="O203">
            <v>23748.639999999999</v>
          </cell>
        </row>
        <row r="204">
          <cell r="A204" t="str">
            <v xml:space="preserve"> 7.1.58 </v>
          </cell>
          <cell r="B204" t="str">
            <v xml:space="preserve"> DEPEARQ338 </v>
          </cell>
          <cell r="C204" t="str">
            <v>Próprio</v>
          </cell>
          <cell r="D204" t="str">
            <v>QDNB1 (QUADRO BY-PASS NO-BREAK 120kVA E DE DISTRIBUIÇÃO DE ENERGIA ESTABILIZADA DO PRÉDIO/DATACENTER - FORNECIMENTO E INSTAÇÃO</v>
          </cell>
          <cell r="E204" t="str">
            <v>UN</v>
          </cell>
          <cell r="F204">
            <v>1</v>
          </cell>
          <cell r="G204">
            <v>22922.22</v>
          </cell>
          <cell r="H204">
            <v>28703.200000000001</v>
          </cell>
          <cell r="I204">
            <v>28703.200000000001</v>
          </cell>
          <cell r="J204">
            <v>4.1906579909452533E-3</v>
          </cell>
          <cell r="K204">
            <v>-5728.0599999999977</v>
          </cell>
          <cell r="L204">
            <v>28650.28</v>
          </cell>
          <cell r="M204">
            <v>-0.19993033226900392</v>
          </cell>
          <cell r="O204">
            <v>22922.22</v>
          </cell>
        </row>
        <row r="205">
          <cell r="A205" t="str">
            <v xml:space="preserve"> 7.1.59 </v>
          </cell>
          <cell r="B205" t="str">
            <v xml:space="preserve"> DEPEARQ339 </v>
          </cell>
          <cell r="C205" t="str">
            <v>Próprio</v>
          </cell>
          <cell r="D205" t="str">
            <v>QDNB2 (QUADRO BY-PASS NO-BREAK 60kVA E DE DISTRIBUIÇÃO DE ENERGIA ESTABILIZADA PRINCIPAL DO DATACENTER - FORNECIMENTO E INSTAÇÃO</v>
          </cell>
          <cell r="E205" t="str">
            <v>UN</v>
          </cell>
          <cell r="F205">
            <v>1</v>
          </cell>
          <cell r="G205">
            <v>9924.09</v>
          </cell>
          <cell r="H205">
            <v>12426.94</v>
          </cell>
          <cell r="I205">
            <v>12426.94</v>
          </cell>
          <cell r="J205">
            <v>1.8143292529751805E-3</v>
          </cell>
          <cell r="K205">
            <v>-3187.84</v>
          </cell>
          <cell r="L205">
            <v>13111.93</v>
          </cell>
          <cell r="M205">
            <v>-0.24312515396284151</v>
          </cell>
          <cell r="O205">
            <v>9924.09</v>
          </cell>
        </row>
        <row r="206">
          <cell r="A206" t="str">
            <v xml:space="preserve"> 7.2 </v>
          </cell>
          <cell r="D206" t="str">
            <v>ELÉTRICA COMUM</v>
          </cell>
          <cell r="I206">
            <v>121513.33000000002</v>
          </cell>
          <cell r="J206">
            <v>1.7740907194001631E-2</v>
          </cell>
          <cell r="K206">
            <v>0</v>
          </cell>
          <cell r="M206" t="e">
            <v>#DIV/0!</v>
          </cell>
          <cell r="O206">
            <v>0</v>
          </cell>
        </row>
        <row r="207">
          <cell r="A207" t="str">
            <v xml:space="preserve"> 7.2.1 </v>
          </cell>
          <cell r="B207" t="str">
            <v xml:space="preserve"> 104780 </v>
          </cell>
          <cell r="C207" t="str">
            <v>SINAPI</v>
          </cell>
          <cell r="D207" t="str">
            <v>RASGO LINEAR MECANIZADO EM ALVENARIA, PARA ELETRODUTOS, DIÂMETROS MENORES OU IGUAIS A 40 MM. AF_09/2023</v>
          </cell>
          <cell r="E207" t="str">
            <v>M</v>
          </cell>
          <cell r="F207">
            <v>199.5</v>
          </cell>
          <cell r="G207">
            <v>5.68</v>
          </cell>
          <cell r="H207">
            <v>7.11</v>
          </cell>
          <cell r="I207">
            <v>1418.44</v>
          </cell>
          <cell r="J207">
            <v>2.0709178491166088E-4</v>
          </cell>
          <cell r="K207">
            <v>-0.20999999999999996</v>
          </cell>
          <cell r="L207">
            <v>5.89</v>
          </cell>
          <cell r="M207">
            <v>-3.5653650254668934E-2</v>
          </cell>
          <cell r="O207">
            <v>1133.1600000000001</v>
          </cell>
        </row>
        <row r="208">
          <cell r="A208" t="str">
            <v xml:space="preserve"> 7.2.2 </v>
          </cell>
          <cell r="B208" t="str">
            <v xml:space="preserve"> DEPEARQ166 </v>
          </cell>
          <cell r="C208" t="str">
            <v>Próprio</v>
          </cell>
          <cell r="D208" t="str">
            <v>RASGO LINEAR MECANIZADO EM ALVENARIA, PARA ELETRODUTOS, DIÂMETROS MAIORES QUE 40 MM E MENORES OU IGUAIS A 75 MM. REF: SINAPI (104781)</v>
          </cell>
          <cell r="E208" t="str">
            <v>M</v>
          </cell>
          <cell r="F208">
            <v>11.4</v>
          </cell>
          <cell r="G208">
            <v>5.46</v>
          </cell>
          <cell r="H208">
            <v>6.83</v>
          </cell>
          <cell r="I208">
            <v>77.86</v>
          </cell>
          <cell r="J208">
            <v>1.1367535019614447E-5</v>
          </cell>
          <cell r="K208">
            <v>-1.3600000000000003</v>
          </cell>
          <cell r="L208">
            <v>6.82</v>
          </cell>
          <cell r="M208">
            <v>-0.19941348973607043</v>
          </cell>
          <cell r="O208">
            <v>62.24</v>
          </cell>
        </row>
        <row r="209">
          <cell r="A209" t="str">
            <v xml:space="preserve"> 7.2.3 </v>
          </cell>
          <cell r="B209">
            <v>104766</v>
          </cell>
          <cell r="C209" t="str">
            <v>SINAPI</v>
          </cell>
          <cell r="D209" t="str">
            <v>CHUMBAMENTO LINEAR EM ALVENARIA PARA ELETRODUTOS COM DIÂMETROS MENORES OU IGUAIS A 40 MM. AF_09/2023</v>
          </cell>
          <cell r="E209" t="str">
            <v>M</v>
          </cell>
          <cell r="F209">
            <v>199.5</v>
          </cell>
          <cell r="G209">
            <v>12.68</v>
          </cell>
          <cell r="H209">
            <v>15.87</v>
          </cell>
          <cell r="I209">
            <v>3166.06</v>
          </cell>
          <cell r="J209">
            <v>4.6224374421012732E-4</v>
          </cell>
          <cell r="K209">
            <v>-2.7699999999999996</v>
          </cell>
          <cell r="L209">
            <v>15.45</v>
          </cell>
          <cell r="M209">
            <v>-0.17928802588996762</v>
          </cell>
          <cell r="O209">
            <v>2529.66</v>
          </cell>
        </row>
        <row r="210">
          <cell r="A210" t="str">
            <v xml:space="preserve"> 7.2.4 </v>
          </cell>
          <cell r="B210" t="str">
            <v xml:space="preserve"> DEPEARQ169 </v>
          </cell>
          <cell r="C210" t="str">
            <v>Próprio</v>
          </cell>
          <cell r="D210" t="str">
            <v>CHUMBAMENTO LINEAR EM ALVENARIA PARA ELETRODUTOS COM DIÂMETROS MAIORES QUE 40 MM E MENORES OU IGUAIS A 75 MM. REF.: SINAPI (90467)</v>
          </cell>
          <cell r="E210" t="str">
            <v>M</v>
          </cell>
          <cell r="F210">
            <v>11.4</v>
          </cell>
          <cell r="G210">
            <v>18.63</v>
          </cell>
          <cell r="H210">
            <v>23.32</v>
          </cell>
          <cell r="I210">
            <v>265.83999999999997</v>
          </cell>
          <cell r="J210">
            <v>3.881255470863478E-5</v>
          </cell>
          <cell r="K210">
            <v>-4.6400000000000006</v>
          </cell>
          <cell r="L210">
            <v>23.27</v>
          </cell>
          <cell r="M210">
            <v>-0.19939836699613234</v>
          </cell>
          <cell r="O210">
            <v>212.38</v>
          </cell>
        </row>
        <row r="211">
          <cell r="A211" t="str">
            <v xml:space="preserve"> 7.2.5 </v>
          </cell>
          <cell r="B211" t="str">
            <v xml:space="preserve"> 93358 </v>
          </cell>
          <cell r="C211" t="str">
            <v>SINAPI</v>
          </cell>
          <cell r="D211" t="str">
            <v>ESCAVAÇÃO MANUAL DE VALA COM PROFUNDIDADE MENOR OU IGUAL A 1,30 M. AF_02/2021</v>
          </cell>
          <cell r="E211" t="str">
            <v>m³</v>
          </cell>
          <cell r="F211">
            <v>31.7</v>
          </cell>
          <cell r="G211">
            <v>65.430000000000007</v>
          </cell>
          <cell r="H211">
            <v>81.93</v>
          </cell>
          <cell r="I211">
            <v>2597.1799999999998</v>
          </cell>
          <cell r="J211">
            <v>3.7918744672800215E-4</v>
          </cell>
          <cell r="K211">
            <v>-16.259999999999991</v>
          </cell>
          <cell r="L211">
            <v>81.69</v>
          </cell>
          <cell r="M211">
            <v>-0.1990451707675357</v>
          </cell>
          <cell r="O211">
            <v>2074.13</v>
          </cell>
        </row>
        <row r="212">
          <cell r="A212" t="str">
            <v xml:space="preserve"> 7.2.6 </v>
          </cell>
          <cell r="B212" t="str">
            <v xml:space="preserve"> DEPEARQ062 </v>
          </cell>
          <cell r="C212" t="str">
            <v>Próprio</v>
          </cell>
          <cell r="D212" t="str">
            <v>REATERRO MANUAL APILOADO COM SOQUETE.</v>
          </cell>
          <cell r="E212" t="str">
            <v>m³</v>
          </cell>
          <cell r="F212">
            <v>31.7</v>
          </cell>
          <cell r="G212">
            <v>39.67</v>
          </cell>
          <cell r="H212">
            <v>49.67</v>
          </cell>
          <cell r="I212">
            <v>1574.53</v>
          </cell>
          <cell r="J212">
            <v>2.2988087483217999E-4</v>
          </cell>
          <cell r="K212">
            <v>-9.86</v>
          </cell>
          <cell r="L212">
            <v>49.53</v>
          </cell>
          <cell r="M212">
            <v>-0.19907126993741164</v>
          </cell>
          <cell r="O212">
            <v>1257.53</v>
          </cell>
        </row>
        <row r="213">
          <cell r="A213" t="str">
            <v xml:space="preserve"> 7.2.7 </v>
          </cell>
          <cell r="B213" t="str">
            <v xml:space="preserve"> 91926 </v>
          </cell>
          <cell r="C213" t="str">
            <v>SINAPI</v>
          </cell>
          <cell r="D213" t="str">
            <v>CABO DE COBRE FLEXÍVEL ISOLADO, 2,5 MM², ANTI-CHAMA 450/750 V, PARA CIRCUITOS TERMINAIS - FORNECIMENTO E INSTALAÇÃO. AF_03/2023</v>
          </cell>
          <cell r="E213" t="str">
            <v>M</v>
          </cell>
          <cell r="F213">
            <v>8378</v>
          </cell>
          <cell r="G213">
            <v>3.29</v>
          </cell>
          <cell r="H213">
            <v>4.1100000000000003</v>
          </cell>
          <cell r="I213">
            <v>34433.58</v>
          </cell>
          <cell r="J213">
            <v>5.0272916324260938E-3</v>
          </cell>
          <cell r="K213">
            <v>-0.82000000000000028</v>
          </cell>
          <cell r="L213">
            <v>4.1100000000000003</v>
          </cell>
          <cell r="M213">
            <v>-0.19951338199513391</v>
          </cell>
          <cell r="O213">
            <v>27563.62</v>
          </cell>
        </row>
        <row r="214">
          <cell r="A214" t="str">
            <v xml:space="preserve"> 7.2.8 </v>
          </cell>
          <cell r="B214" t="str">
            <v xml:space="preserve"> 91928 </v>
          </cell>
          <cell r="C214" t="str">
            <v>SINAPI</v>
          </cell>
          <cell r="D214" t="str">
            <v>CABO DE COBRE FLEXÍVEL ISOLADO, 4 MM², ANTI-CHAMA 450/750 V, PARA CIRCUITOS TERMINAIS - FORNECIMENTO E INSTALAÇÃO. AF_03/2023</v>
          </cell>
          <cell r="E214" t="str">
            <v>M</v>
          </cell>
          <cell r="F214">
            <v>3366.6</v>
          </cell>
          <cell r="G214">
            <v>5.1100000000000003</v>
          </cell>
          <cell r="H214">
            <v>6.39</v>
          </cell>
          <cell r="I214">
            <v>21512.57</v>
          </cell>
          <cell r="J214">
            <v>3.1408283179669553E-3</v>
          </cell>
          <cell r="K214">
            <v>-1.2699999999999996</v>
          </cell>
          <cell r="L214">
            <v>6.38</v>
          </cell>
          <cell r="M214">
            <v>-0.19905956112852663</v>
          </cell>
          <cell r="O214">
            <v>17203.32</v>
          </cell>
        </row>
        <row r="215">
          <cell r="A215" t="str">
            <v xml:space="preserve"> 7.2.9 </v>
          </cell>
          <cell r="B215" t="str">
            <v xml:space="preserve"> 91953 </v>
          </cell>
          <cell r="C215" t="str">
            <v>SINAPI</v>
          </cell>
          <cell r="D215" t="str">
            <v>INTERRUPTOR SIMPLES (1 MÓDULO), 10A/250V, INCLUINDO SUPORTE E PLACA - FORNECIMENTO E INSTALAÇÃO. AF_03/2023</v>
          </cell>
          <cell r="E215" t="str">
            <v>UN</v>
          </cell>
          <cell r="F215">
            <v>65</v>
          </cell>
          <cell r="G215">
            <v>27.47</v>
          </cell>
          <cell r="H215">
            <v>34.39</v>
          </cell>
          <cell r="I215">
            <v>2235.35</v>
          </cell>
          <cell r="J215">
            <v>3.2636038281653161E-4</v>
          </cell>
          <cell r="K215">
            <v>-1.9400000000000013</v>
          </cell>
          <cell r="L215">
            <v>29.41</v>
          </cell>
          <cell r="M215">
            <v>-6.5963957837470333E-2</v>
          </cell>
          <cell r="O215">
            <v>1785.55</v>
          </cell>
        </row>
        <row r="216">
          <cell r="A216" t="str">
            <v xml:space="preserve"> 7.2.10 </v>
          </cell>
          <cell r="B216" t="str">
            <v xml:space="preserve"> 91955 </v>
          </cell>
          <cell r="C216" t="str">
            <v>SINAPI</v>
          </cell>
          <cell r="D216" t="str">
            <v>INTERRUPTOR PARALELO (1 MÓDULO), 10A/250V, INCLUINDO SUPORTE E PLACA - FORNECIMENTO E INSTALAÇÃO. AF_03/2023</v>
          </cell>
          <cell r="E216" t="str">
            <v>UN</v>
          </cell>
          <cell r="F216">
            <v>2</v>
          </cell>
          <cell r="G216">
            <v>33.42</v>
          </cell>
          <cell r="H216">
            <v>41.84</v>
          </cell>
          <cell r="I216">
            <v>83.68</v>
          </cell>
          <cell r="J216">
            <v>1.2217253152341858E-5</v>
          </cell>
          <cell r="K216">
            <v>-2.2999999999999972</v>
          </cell>
          <cell r="L216">
            <v>35.72</v>
          </cell>
          <cell r="M216">
            <v>-6.438969764837621E-2</v>
          </cell>
          <cell r="O216">
            <v>66.84</v>
          </cell>
        </row>
        <row r="217">
          <cell r="A217" t="str">
            <v xml:space="preserve"> 7.2.11 </v>
          </cell>
          <cell r="B217" t="str">
            <v xml:space="preserve"> 91961 </v>
          </cell>
          <cell r="C217" t="str">
            <v>SINAPI</v>
          </cell>
          <cell r="D217" t="str">
            <v>INTERRUPTOR PARALELO (2 MÓDULOS), 10A/250V, INCLUINDO SUPORTE E PLACA - FORNECIMENTO E INSTALAÇÃO. AF_03/2023</v>
          </cell>
          <cell r="E217" t="str">
            <v>UN</v>
          </cell>
          <cell r="F217">
            <v>22</v>
          </cell>
          <cell r="G217">
            <v>53.77</v>
          </cell>
          <cell r="H217">
            <v>67.33</v>
          </cell>
          <cell r="I217">
            <v>1481.26</v>
          </cell>
          <cell r="J217">
            <v>2.1626348475666703E-4</v>
          </cell>
          <cell r="K217">
            <v>-3.8399999999999963</v>
          </cell>
          <cell r="L217">
            <v>57.61</v>
          </cell>
          <cell r="M217">
            <v>-6.6655094601631548E-2</v>
          </cell>
          <cell r="O217">
            <v>1182.94</v>
          </cell>
        </row>
        <row r="218">
          <cell r="A218" t="str">
            <v xml:space="preserve"> 7.2.12 </v>
          </cell>
          <cell r="B218" t="str">
            <v xml:space="preserve"> 91969 </v>
          </cell>
          <cell r="C218" t="str">
            <v>SINAPI</v>
          </cell>
          <cell r="D218" t="str">
            <v>INTERRUPTOR PARALELO (3 MÓDULOS), 10A/250V, INCLUINDO SUPORTE E PLACA - FORNECIMENTO E INSTALAÇÃO. AF_03/2023</v>
          </cell>
          <cell r="E218" t="str">
            <v>UN</v>
          </cell>
          <cell r="F218">
            <v>3</v>
          </cell>
          <cell r="G218">
            <v>74.05</v>
          </cell>
          <cell r="H218">
            <v>92.72</v>
          </cell>
          <cell r="I218">
            <v>278.16000000000003</v>
          </cell>
          <cell r="J218">
            <v>4.0611270755920303E-5</v>
          </cell>
          <cell r="K218">
            <v>-5.3800000000000097</v>
          </cell>
          <cell r="L218">
            <v>79.430000000000007</v>
          </cell>
          <cell r="M218">
            <v>-6.7732594737504814E-2</v>
          </cell>
          <cell r="O218">
            <v>222.15</v>
          </cell>
        </row>
        <row r="219">
          <cell r="A219" t="str">
            <v xml:space="preserve"> 7.2.13 </v>
          </cell>
          <cell r="B219" t="str">
            <v xml:space="preserve"> 92000 </v>
          </cell>
          <cell r="C219" t="str">
            <v>SINAPI</v>
          </cell>
          <cell r="D219" t="str">
            <v>TOMADA BAIXA DE EMBUTIR (1 MÓDULO), 2P+T 10 A, INCLUINDO SUPORTE E PLACA - FORNECIMENTO E INSTALAÇÃO. AF_03/2023</v>
          </cell>
          <cell r="E219" t="str">
            <v>UN</v>
          </cell>
          <cell r="F219">
            <v>13</v>
          </cell>
          <cell r="G219">
            <v>28.8</v>
          </cell>
          <cell r="H219">
            <v>36.06</v>
          </cell>
          <cell r="I219">
            <v>468.78</v>
          </cell>
          <cell r="J219">
            <v>6.8441729597930388E-5</v>
          </cell>
          <cell r="K219">
            <v>-2.1099999999999994</v>
          </cell>
          <cell r="L219">
            <v>30.91</v>
          </cell>
          <cell r="M219">
            <v>-6.8262698155936552E-2</v>
          </cell>
          <cell r="O219">
            <v>374.4</v>
          </cell>
        </row>
        <row r="220">
          <cell r="A220" t="str">
            <v xml:space="preserve"> 7.2.14 </v>
          </cell>
          <cell r="B220" t="str">
            <v xml:space="preserve"> 91996 </v>
          </cell>
          <cell r="C220" t="str">
            <v>SINAPI</v>
          </cell>
          <cell r="D220" t="str">
            <v>TOMADA MÉDIA DE EMBUTIR (1 MÓDULO), 2P+T 10 A, INCLUINDO SUPORTE E PLACA - FORNECIMENTO E INSTALAÇÃO. AF_03/2023</v>
          </cell>
          <cell r="E220" t="str">
            <v>UN</v>
          </cell>
          <cell r="F220">
            <v>1</v>
          </cell>
          <cell r="G220">
            <v>32.380000000000003</v>
          </cell>
          <cell r="H220">
            <v>40.54</v>
          </cell>
          <cell r="I220">
            <v>40.54</v>
          </cell>
          <cell r="J220">
            <v>5.9188269932593072E-6</v>
          </cell>
          <cell r="K220">
            <v>-2.1099999999999994</v>
          </cell>
          <cell r="L220">
            <v>34.49</v>
          </cell>
          <cell r="M220">
            <v>-6.1177152797912471E-2</v>
          </cell>
          <cell r="O220">
            <v>32.380000000000003</v>
          </cell>
        </row>
        <row r="221">
          <cell r="A221" t="str">
            <v xml:space="preserve"> 7.2.15 </v>
          </cell>
          <cell r="B221" t="str">
            <v xml:space="preserve"> 91992 </v>
          </cell>
          <cell r="C221" t="str">
            <v>SINAPI</v>
          </cell>
          <cell r="D221" t="str">
            <v>TOMADA ALTA DE EMBUTIR (1 MÓDULO), 2P+T 10 A, INCLUINDO SUPORTE E PLACA - FORNECIMENTO E INSTALAÇÃO. AF_03/2023</v>
          </cell>
          <cell r="E221" t="str">
            <v>UN</v>
          </cell>
          <cell r="F221">
            <v>15</v>
          </cell>
          <cell r="G221">
            <v>41.63</v>
          </cell>
          <cell r="H221">
            <v>52.12</v>
          </cell>
          <cell r="I221">
            <v>781.8</v>
          </cell>
          <cell r="J221">
            <v>1.1414254916946537E-4</v>
          </cell>
          <cell r="K221">
            <v>-2.1099999999999994</v>
          </cell>
          <cell r="L221">
            <v>43.74</v>
          </cell>
          <cell r="M221">
            <v>-4.8239597622313668E-2</v>
          </cell>
          <cell r="O221">
            <v>624.45000000000005</v>
          </cell>
        </row>
        <row r="222">
          <cell r="A222" t="str">
            <v xml:space="preserve"> 7.2.16 </v>
          </cell>
          <cell r="B222" t="str">
            <v xml:space="preserve"> DEPEARQ234 </v>
          </cell>
          <cell r="C222" t="str">
            <v>Próprio</v>
          </cell>
          <cell r="D222" t="str">
            <v>TOMADA TETO EMBUTIDA NO FORRO (1 MÓDULO), 2P+T 10 A, INCLUINDO SUPORTE E PLACA - FORNECIMENTO E INSTALAÇÃO. REF.: SINAPI (91992)</v>
          </cell>
          <cell r="E222" t="str">
            <v>UN</v>
          </cell>
          <cell r="F222">
            <v>71</v>
          </cell>
          <cell r="G222">
            <v>27.49</v>
          </cell>
          <cell r="H222">
            <v>34.42</v>
          </cell>
          <cell r="I222">
            <v>2443.8200000000002</v>
          </cell>
          <cell r="J222">
            <v>3.5679693593159746E-4</v>
          </cell>
          <cell r="K222">
            <v>-6.850000000000005</v>
          </cell>
          <cell r="L222">
            <v>34.340000000000003</v>
          </cell>
          <cell r="M222">
            <v>-0.19947582993593493</v>
          </cell>
          <cell r="O222">
            <v>1951.79</v>
          </cell>
        </row>
        <row r="223">
          <cell r="A223" t="str">
            <v xml:space="preserve"> 7.2.17 </v>
          </cell>
          <cell r="B223" t="str">
            <v xml:space="preserve"> 91997 </v>
          </cell>
          <cell r="C223" t="str">
            <v>SINAPI</v>
          </cell>
          <cell r="D223" t="str">
            <v>TOMADA MÉDIA DE EMBUTIR (1 MÓDULO), 2P+T 20 A, INCLUINDO SUPORTE E PLACA - FORNECIMENTO E INSTALAÇÃO. AF_03/2023</v>
          </cell>
          <cell r="E223" t="str">
            <v>UN</v>
          </cell>
          <cell r="F223">
            <v>4</v>
          </cell>
          <cell r="G223">
            <v>34.380000000000003</v>
          </cell>
          <cell r="H223">
            <v>43.05</v>
          </cell>
          <cell r="I223">
            <v>172.2</v>
          </cell>
          <cell r="J223">
            <v>2.514114475183159E-5</v>
          </cell>
          <cell r="K223">
            <v>-2.4799999999999969</v>
          </cell>
          <cell r="L223">
            <v>36.86</v>
          </cell>
          <cell r="M223">
            <v>-6.728160607704825E-2</v>
          </cell>
          <cell r="O223">
            <v>137.52000000000001</v>
          </cell>
        </row>
        <row r="224">
          <cell r="A224" t="str">
            <v xml:space="preserve"> 7.2.18 </v>
          </cell>
          <cell r="B224" t="str">
            <v xml:space="preserve"> 92004 </v>
          </cell>
          <cell r="C224" t="str">
            <v>SINAPI</v>
          </cell>
          <cell r="D224" t="str">
            <v>TOMADA MÉDIA DE EMBUTIR (2 MÓDULOS), 2P+T 10 A, INCLUINDO SUPORTE E PLACA - FORNECIMENTO E INSTALAÇÃO. AF_03/2023</v>
          </cell>
          <cell r="E224" t="str">
            <v>UN</v>
          </cell>
          <cell r="F224">
            <v>1</v>
          </cell>
          <cell r="G224">
            <v>51.69</v>
          </cell>
          <cell r="H224">
            <v>64.72</v>
          </cell>
          <cell r="I224">
            <v>64.72</v>
          </cell>
          <cell r="J224">
            <v>9.4490992354154499E-6</v>
          </cell>
          <cell r="K224">
            <v>-3.4600000000000009</v>
          </cell>
          <cell r="L224">
            <v>55.15</v>
          </cell>
          <cell r="M224">
            <v>-6.273798730734359E-2</v>
          </cell>
          <cell r="O224">
            <v>51.69</v>
          </cell>
        </row>
        <row r="225">
          <cell r="A225" t="str">
            <v xml:space="preserve"> 7.2.19 </v>
          </cell>
          <cell r="B225" t="str">
            <v xml:space="preserve"> 92009 </v>
          </cell>
          <cell r="C225" t="str">
            <v>SINAPI</v>
          </cell>
          <cell r="D225" t="str">
            <v>TOMADA BAIXA DE EMBUTIR (2 MÓDULOS), 2P+T 20 A, INCLUINDO SUPORTE E PLACA - FORNECIMENTO E INSTALAÇÃO. AF_03/2023</v>
          </cell>
          <cell r="E225" t="str">
            <v>UN</v>
          </cell>
          <cell r="F225">
            <v>1</v>
          </cell>
          <cell r="G225">
            <v>48.49</v>
          </cell>
          <cell r="H225">
            <v>60.71</v>
          </cell>
          <cell r="I225">
            <v>60.71</v>
          </cell>
          <cell r="J225">
            <v>8.8636405219726819E-6</v>
          </cell>
          <cell r="K225">
            <v>-4.1999999999999957</v>
          </cell>
          <cell r="L225">
            <v>52.69</v>
          </cell>
          <cell r="M225">
            <v>-7.9711520212564002E-2</v>
          </cell>
          <cell r="O225">
            <v>48.49</v>
          </cell>
        </row>
        <row r="226">
          <cell r="A226" t="str">
            <v xml:space="preserve"> 7.2.20 </v>
          </cell>
          <cell r="B226" t="str">
            <v xml:space="preserve"> 92001 </v>
          </cell>
          <cell r="C226" t="str">
            <v>SINAPI</v>
          </cell>
          <cell r="D226" t="str">
            <v>TOMADA BAIXA DE EMBUTIR (1 MÓDULO), 2P+T 20 A, INCLUINDO SUPORTE E PLACA - FORNECIMENTO E INSTALAÇÃO. AF_03/2023</v>
          </cell>
          <cell r="E226" t="str">
            <v>UN</v>
          </cell>
          <cell r="F226">
            <v>2</v>
          </cell>
          <cell r="G226">
            <v>30.8</v>
          </cell>
          <cell r="H226">
            <v>38.56</v>
          </cell>
          <cell r="I226">
            <v>77.12</v>
          </cell>
          <cell r="J226">
            <v>1.1259495257033987E-5</v>
          </cell>
          <cell r="K226">
            <v>-2.4800000000000004</v>
          </cell>
          <cell r="L226">
            <v>33.28</v>
          </cell>
          <cell r="M226">
            <v>-7.4519230769230727E-2</v>
          </cell>
          <cell r="O226">
            <v>61.6</v>
          </cell>
        </row>
        <row r="227">
          <cell r="A227" t="str">
            <v xml:space="preserve"> 7.2.21 </v>
          </cell>
          <cell r="B227" t="str">
            <v xml:space="preserve"> 92008 </v>
          </cell>
          <cell r="C227" t="str">
            <v>SINAPI</v>
          </cell>
          <cell r="D227" t="str">
            <v>TOMADA BAIXA DE EMBUTIR (2 MÓDULOS), 2P+T 10 A, INCLUINDO SUPORTE E PLACA - FORNECIMENTO E INSTALAÇÃO. AF_03/2023</v>
          </cell>
          <cell r="E227" t="str">
            <v>UN</v>
          </cell>
          <cell r="F227">
            <v>2</v>
          </cell>
          <cell r="G227">
            <v>44.49</v>
          </cell>
          <cell r="H227">
            <v>55.71</v>
          </cell>
          <cell r="I227">
            <v>111.42</v>
          </cell>
          <cell r="J227">
            <v>1.6267284252317514E-5</v>
          </cell>
          <cell r="K227">
            <v>-3.4600000000000009</v>
          </cell>
          <cell r="L227">
            <v>47.95</v>
          </cell>
          <cell r="M227">
            <v>-7.2158498435870744E-2</v>
          </cell>
          <cell r="O227">
            <v>88.98</v>
          </cell>
        </row>
        <row r="228">
          <cell r="A228" t="str">
            <v xml:space="preserve"> 7.2.22 </v>
          </cell>
          <cell r="B228" t="str">
            <v xml:space="preserve"> 101632 </v>
          </cell>
          <cell r="C228" t="str">
            <v>SINAPI</v>
          </cell>
          <cell r="D228" t="str">
            <v>RELÉ FOTOELÉTRICO PARA COMANDO DE ILUMINAÇÃO EXTERNA 1000 W - FORNECIMENTO E INSTALAÇÃO. AF_08/2020</v>
          </cell>
          <cell r="E228" t="str">
            <v>UN</v>
          </cell>
          <cell r="F228">
            <v>6</v>
          </cell>
          <cell r="G228">
            <v>30.5</v>
          </cell>
          <cell r="H228">
            <v>38.19</v>
          </cell>
          <cell r="I228">
            <v>229.14</v>
          </cell>
          <cell r="J228">
            <v>3.3454366483360574E-5</v>
          </cell>
          <cell r="K228">
            <v>-7.57</v>
          </cell>
          <cell r="L228">
            <v>38.07</v>
          </cell>
          <cell r="M228">
            <v>-0.19884423430522724</v>
          </cell>
          <cell r="O228">
            <v>183</v>
          </cell>
        </row>
        <row r="229">
          <cell r="A229" t="str">
            <v xml:space="preserve"> 7.2.23 </v>
          </cell>
          <cell r="B229" t="str">
            <v xml:space="preserve"> 93653 </v>
          </cell>
          <cell r="C229" t="str">
            <v>SINAPI</v>
          </cell>
          <cell r="D229" t="str">
            <v>DISJUNTOR MONOPOLAR TIPO DIN, CORRENTE NOMINAL DE 10A - FORNECIMENTO E INSTALAÇÃO. AF_10/2020</v>
          </cell>
          <cell r="E229" t="str">
            <v>UN</v>
          </cell>
          <cell r="F229">
            <v>31</v>
          </cell>
          <cell r="G229">
            <v>9.34</v>
          </cell>
          <cell r="H229">
            <v>11.69</v>
          </cell>
          <cell r="I229">
            <v>362.39</v>
          </cell>
          <cell r="J229">
            <v>5.2908823731801684E-5</v>
          </cell>
          <cell r="K229">
            <v>-2.3200000000000003</v>
          </cell>
          <cell r="L229">
            <v>11.66</v>
          </cell>
          <cell r="M229">
            <v>-0.19897084048027447</v>
          </cell>
          <cell r="O229">
            <v>289.54000000000002</v>
          </cell>
        </row>
        <row r="230">
          <cell r="A230" t="str">
            <v xml:space="preserve"> 7.2.24 </v>
          </cell>
          <cell r="B230" t="str">
            <v xml:space="preserve"> 93654 </v>
          </cell>
          <cell r="C230" t="str">
            <v>SINAPI</v>
          </cell>
          <cell r="D230" t="str">
            <v>DISJUNTOR MONOPOLAR TIPO DIN, CORRENTE NOMINAL DE 16A - FORNECIMENTO E INSTALAÇÃO. AF_10/2020</v>
          </cell>
          <cell r="E230" t="str">
            <v>UN</v>
          </cell>
          <cell r="F230">
            <v>9</v>
          </cell>
          <cell r="G230">
            <v>9.81</v>
          </cell>
          <cell r="H230">
            <v>12.28</v>
          </cell>
          <cell r="I230">
            <v>110.52</v>
          </cell>
          <cell r="J230">
            <v>1.6135884541071008E-5</v>
          </cell>
          <cell r="K230">
            <v>-2.4399999999999995</v>
          </cell>
          <cell r="L230">
            <v>12.25</v>
          </cell>
          <cell r="M230">
            <v>-0.1991836734693877</v>
          </cell>
          <cell r="O230">
            <v>88.29</v>
          </cell>
        </row>
        <row r="231">
          <cell r="A231" t="str">
            <v xml:space="preserve"> 7.2.25 </v>
          </cell>
          <cell r="B231" t="str">
            <v xml:space="preserve"> 93661 </v>
          </cell>
          <cell r="C231" t="str">
            <v>SINAPI</v>
          </cell>
          <cell r="D231" t="str">
            <v>DISJUNTOR BIPOLAR TIPO DIN, CORRENTE NOMINAL DE 16A - FORNECIMENTO E INSTALAÇÃO. AF_10/2020</v>
          </cell>
          <cell r="E231" t="str">
            <v>UN</v>
          </cell>
          <cell r="F231">
            <v>3</v>
          </cell>
          <cell r="G231">
            <v>46.87</v>
          </cell>
          <cell r="H231">
            <v>58.69</v>
          </cell>
          <cell r="I231">
            <v>176.07</v>
          </cell>
          <cell r="J231">
            <v>2.570616351019157E-5</v>
          </cell>
          <cell r="K231">
            <v>-11.64</v>
          </cell>
          <cell r="L231">
            <v>58.51</v>
          </cell>
          <cell r="M231">
            <v>-0.19894035207656813</v>
          </cell>
          <cell r="O231">
            <v>140.61000000000001</v>
          </cell>
        </row>
        <row r="232">
          <cell r="A232" t="str">
            <v xml:space="preserve"> 7.2.26 </v>
          </cell>
          <cell r="B232" t="str">
            <v xml:space="preserve"> 93656 </v>
          </cell>
          <cell r="C232" t="str">
            <v>SINAPI</v>
          </cell>
          <cell r="D232" t="str">
            <v>DISJUNTOR MONOPOLAR TIPO DIN, CORRENTE NOMINAL DE 25A - FORNECIMENTO E INSTALAÇÃO. AF_10/2020</v>
          </cell>
          <cell r="E232" t="str">
            <v>UN</v>
          </cell>
          <cell r="F232">
            <v>3</v>
          </cell>
          <cell r="G232">
            <v>10.74</v>
          </cell>
          <cell r="H232">
            <v>13.44</v>
          </cell>
          <cell r="I232">
            <v>40.32</v>
          </cell>
          <cell r="J232">
            <v>5.8867070638434947E-6</v>
          </cell>
          <cell r="K232">
            <v>-2.66</v>
          </cell>
          <cell r="L232">
            <v>13.4</v>
          </cell>
          <cell r="M232">
            <v>-0.19850746268656716</v>
          </cell>
          <cell r="O232">
            <v>32.22</v>
          </cell>
        </row>
        <row r="233">
          <cell r="A233" t="str">
            <v xml:space="preserve"> 7.2.27 </v>
          </cell>
          <cell r="B233" t="str">
            <v xml:space="preserve"> 93655 </v>
          </cell>
          <cell r="C233" t="str">
            <v>SINAPI</v>
          </cell>
          <cell r="D233" t="str">
            <v>DISJUNTOR MONOPOLAR TIPO DIN, CORRENTE NOMINAL DE 20A - FORNECIMENTO E INSTALAÇÃO. AF_10/2020</v>
          </cell>
          <cell r="E233" t="str">
            <v>UN</v>
          </cell>
          <cell r="F233">
            <v>1</v>
          </cell>
          <cell r="G233">
            <v>10.74</v>
          </cell>
          <cell r="H233">
            <v>13.44</v>
          </cell>
          <cell r="I233">
            <v>13.44</v>
          </cell>
          <cell r="J233">
            <v>1.9622356879478316E-6</v>
          </cell>
          <cell r="K233">
            <v>-2.66</v>
          </cell>
          <cell r="L233">
            <v>13.4</v>
          </cell>
          <cell r="M233">
            <v>-0.19850746268656716</v>
          </cell>
          <cell r="O233">
            <v>10.74</v>
          </cell>
        </row>
        <row r="234">
          <cell r="A234" t="str">
            <v xml:space="preserve"> 7.2.28 </v>
          </cell>
          <cell r="B234" t="str">
            <v xml:space="preserve"> 91864 </v>
          </cell>
          <cell r="C234" t="str">
            <v>SINAPI</v>
          </cell>
          <cell r="D234" t="str">
            <v>ELETRODUTO RÍGIDO ROSCÁVEL, PVC, DN 32 MM (1"), PARA CIRCUITOS TERMINAIS, INSTALADO EM FORRO - FORNECIMENTO E INSTALAÇÃO. AF_03/2023</v>
          </cell>
          <cell r="E234" t="str">
            <v>M</v>
          </cell>
          <cell r="F234">
            <v>2.4</v>
          </cell>
          <cell r="G234">
            <v>12.01</v>
          </cell>
          <cell r="H234">
            <v>15.03</v>
          </cell>
          <cell r="I234">
            <v>36.07</v>
          </cell>
          <cell r="J234">
            <v>5.2662084274016578E-6</v>
          </cell>
          <cell r="K234">
            <v>-3</v>
          </cell>
          <cell r="L234">
            <v>15.01</v>
          </cell>
          <cell r="M234">
            <v>-0.19986675549633581</v>
          </cell>
          <cell r="O234">
            <v>28.82</v>
          </cell>
        </row>
        <row r="235">
          <cell r="A235" t="str">
            <v xml:space="preserve"> 7.2.29 </v>
          </cell>
          <cell r="B235" t="str">
            <v xml:space="preserve"> 93008 </v>
          </cell>
          <cell r="C235" t="str">
            <v>SINAPI</v>
          </cell>
          <cell r="D235" t="str">
            <v>ELETRODUTO RÍGIDO ROSCÁVEL, PVC, DN 50 MM (1 1/2"), PARA REDE ENTERRADA DE DISTRIBUIÇÃO DE ENERGIA ELÉTRICA - FORNECIMENTO E INSTALAÇÃO. AF_12/2021</v>
          </cell>
          <cell r="E235" t="str">
            <v>M</v>
          </cell>
          <cell r="F235">
            <v>37.200000000000003</v>
          </cell>
          <cell r="G235">
            <v>14.9</v>
          </cell>
          <cell r="H235">
            <v>18.649999999999999</v>
          </cell>
          <cell r="I235">
            <v>693.78</v>
          </cell>
          <cell r="J235">
            <v>1.0129165740955703E-4</v>
          </cell>
          <cell r="K235">
            <v>-3.7099999999999991</v>
          </cell>
          <cell r="L235">
            <v>18.61</v>
          </cell>
          <cell r="M235">
            <v>-0.19935518538420205</v>
          </cell>
          <cell r="O235">
            <v>554.28</v>
          </cell>
        </row>
        <row r="236">
          <cell r="A236" t="str">
            <v xml:space="preserve"> 7.2.30 </v>
          </cell>
          <cell r="B236" t="str">
            <v xml:space="preserve"> 91863 </v>
          </cell>
          <cell r="C236" t="str">
            <v>SINAPI</v>
          </cell>
          <cell r="D236" t="str">
            <v>ELETRODUTO RÍGIDO ROSCÁVEL, PVC, DN 25 MM (3/4"), PARA CIRCUITOS TERMINAIS, INSTALADO EM FORRO - FORNECIMENTO E INSTALAÇÃO. AF_03/2023</v>
          </cell>
          <cell r="E236" t="str">
            <v>M</v>
          </cell>
          <cell r="F236">
            <v>1688.1</v>
          </cell>
          <cell r="G236">
            <v>8.83</v>
          </cell>
          <cell r="H236">
            <v>11.05</v>
          </cell>
          <cell r="I236">
            <v>18653.5</v>
          </cell>
          <cell r="J236">
            <v>2.7234050152630117E-3</v>
          </cell>
          <cell r="K236">
            <v>-2.1899999999999995</v>
          </cell>
          <cell r="L236">
            <v>11.02</v>
          </cell>
          <cell r="M236">
            <v>-0.19872958257713247</v>
          </cell>
          <cell r="O236">
            <v>14905.92</v>
          </cell>
        </row>
        <row r="237">
          <cell r="A237" t="str">
            <v xml:space="preserve"> 7.2.31 </v>
          </cell>
          <cell r="B237" t="str">
            <v xml:space="preserve"> 91941 </v>
          </cell>
          <cell r="C237" t="str">
            <v>SINAPI</v>
          </cell>
          <cell r="D237" t="str">
            <v>CAIXA RETANGULAR 4" X 2" BAIXA (0,30 M DO PISO), PVC, INSTALADA EM PAREDE - FORNECIMENTO E INSTALAÇÃO. AF_03/2023</v>
          </cell>
          <cell r="E237" t="str">
            <v>UN</v>
          </cell>
          <cell r="F237">
            <v>16</v>
          </cell>
          <cell r="G237">
            <v>8.5299999999999994</v>
          </cell>
          <cell r="H237">
            <v>10.68</v>
          </cell>
          <cell r="I237">
            <v>170.88</v>
          </cell>
          <cell r="J237">
            <v>2.4948425175336713E-5</v>
          </cell>
          <cell r="K237">
            <v>-2.0500000000000007</v>
          </cell>
          <cell r="L237">
            <v>10.58</v>
          </cell>
          <cell r="M237">
            <v>-0.19376181474480159</v>
          </cell>
          <cell r="O237">
            <v>136.47999999999999</v>
          </cell>
        </row>
        <row r="238">
          <cell r="A238" t="str">
            <v xml:space="preserve"> 7.2.32 </v>
          </cell>
          <cell r="B238" t="str">
            <v xml:space="preserve"> 91940 </v>
          </cell>
          <cell r="C238" t="str">
            <v>SINAPI</v>
          </cell>
          <cell r="D238" t="str">
            <v>CAIXA RETANGULAR 4" X 2" MÉDIA (1,30 M DO PISO), PVC, INSTALADA EM PAREDE - FORNECIMENTO E INSTALAÇÃO. AF_03/2023</v>
          </cell>
          <cell r="E238" t="str">
            <v>UN</v>
          </cell>
          <cell r="F238">
            <v>66</v>
          </cell>
          <cell r="G238">
            <v>13.38</v>
          </cell>
          <cell r="H238">
            <v>16.75</v>
          </cell>
          <cell r="I238">
            <v>1105.5</v>
          </cell>
          <cell r="J238">
            <v>1.614026453144589E-4</v>
          </cell>
          <cell r="K238">
            <v>-3.26</v>
          </cell>
          <cell r="L238">
            <v>16.64</v>
          </cell>
          <cell r="M238">
            <v>-0.19591346153846156</v>
          </cell>
          <cell r="O238">
            <v>883.08</v>
          </cell>
        </row>
        <row r="239">
          <cell r="A239" t="str">
            <v xml:space="preserve"> 7.2.33 </v>
          </cell>
          <cell r="B239" t="str">
            <v xml:space="preserve"> 91939 </v>
          </cell>
          <cell r="C239" t="str">
            <v>SINAPI</v>
          </cell>
          <cell r="D239" t="str">
            <v>CAIXA RETANGULAR 4" X 2" ALTA (2,00 M DO PISO), PVC, INSTALADA EM PAREDE - FORNECIMENTO E INSTALAÇÃO. AF_03/2023</v>
          </cell>
          <cell r="E239" t="str">
            <v>UN</v>
          </cell>
          <cell r="F239">
            <v>15</v>
          </cell>
          <cell r="G239">
            <v>23.25</v>
          </cell>
          <cell r="H239">
            <v>29.11</v>
          </cell>
          <cell r="I239">
            <v>436.65</v>
          </cell>
          <cell r="J239">
            <v>6.3750759906430103E-5</v>
          </cell>
          <cell r="K239">
            <v>-5.7399999999999984</v>
          </cell>
          <cell r="L239">
            <v>28.99</v>
          </cell>
          <cell r="M239">
            <v>-0.19799931010693339</v>
          </cell>
          <cell r="O239">
            <v>348.75</v>
          </cell>
        </row>
        <row r="240">
          <cell r="A240" t="str">
            <v xml:space="preserve"> 7.2.34 </v>
          </cell>
          <cell r="B240" t="str">
            <v xml:space="preserve"> 91936 </v>
          </cell>
          <cell r="C240" t="str">
            <v>SINAPI</v>
          </cell>
          <cell r="D240" t="str">
            <v>CAIXA OCTOGONAL 4" X 4", PVC, INSTALADA EM LAJE - FORNECIMENTO E INSTALAÇÃO. AF_03/2023</v>
          </cell>
          <cell r="E240" t="str">
            <v>UN</v>
          </cell>
          <cell r="F240">
            <v>447</v>
          </cell>
          <cell r="G240">
            <v>11.9</v>
          </cell>
          <cell r="H240">
            <v>14.9</v>
          </cell>
          <cell r="I240">
            <v>6660.3</v>
          </cell>
          <cell r="J240">
            <v>9.7240166312789755E-4</v>
          </cell>
          <cell r="K240">
            <v>-3.8899999999999988</v>
          </cell>
          <cell r="L240">
            <v>15.79</v>
          </cell>
          <cell r="M240">
            <v>-0.24635845471817597</v>
          </cell>
          <cell r="O240">
            <v>5319.3</v>
          </cell>
        </row>
        <row r="241">
          <cell r="A241" t="str">
            <v xml:space="preserve"> 7.2.35 </v>
          </cell>
          <cell r="B241" t="str">
            <v xml:space="preserve"> 104402 </v>
          </cell>
          <cell r="C241" t="str">
            <v>SINAPI</v>
          </cell>
          <cell r="D241" t="str">
            <v>CONDULETE DE PVC, TIPO C, PARA ELETRODUTO DE PVC SOLDÁVEL DN 25 MM (3/4''), APARENTE - FORNECIMENTO E INSTALAÇÃO. AF_10/2022</v>
          </cell>
          <cell r="E241" t="str">
            <v>UN</v>
          </cell>
          <cell r="F241">
            <v>105</v>
          </cell>
          <cell r="G241">
            <v>18.12</v>
          </cell>
          <cell r="H241">
            <v>22.68</v>
          </cell>
          <cell r="I241">
            <v>2381.4</v>
          </cell>
          <cell r="J241">
            <v>3.4768363595825643E-4</v>
          </cell>
          <cell r="K241">
            <v>-4.4899999999999984</v>
          </cell>
          <cell r="L241">
            <v>22.61</v>
          </cell>
          <cell r="M241">
            <v>-0.19858469703670933</v>
          </cell>
          <cell r="O241">
            <v>1902.6</v>
          </cell>
        </row>
        <row r="242">
          <cell r="A242" t="str">
            <v xml:space="preserve"> 7.2.36 </v>
          </cell>
          <cell r="B242" t="str">
            <v xml:space="preserve"> 97881 </v>
          </cell>
          <cell r="C242" t="str">
            <v>SINAPI</v>
          </cell>
          <cell r="D242" t="str">
            <v>CAIXA ENTERRADA ELÉTRICA RETANGULAR, EM CONCRETO PRÉ-MOLDADO, FUNDO COM BRITA, DIMENSÕES INTERNAS: 0,3X0,3X0,3 M. AF_12/2020</v>
          </cell>
          <cell r="E242" t="str">
            <v>UN</v>
          </cell>
          <cell r="F242">
            <v>33</v>
          </cell>
          <cell r="G242">
            <v>107.08</v>
          </cell>
          <cell r="H242">
            <v>134.08000000000001</v>
          </cell>
          <cell r="I242">
            <v>4424.6400000000003</v>
          </cell>
          <cell r="J242">
            <v>6.459960204108254E-4</v>
          </cell>
          <cell r="K242">
            <v>-16.799999999999997</v>
          </cell>
          <cell r="L242">
            <v>123.88</v>
          </cell>
          <cell r="M242">
            <v>-0.13561511139812721</v>
          </cell>
          <cell r="O242">
            <v>3533.64</v>
          </cell>
        </row>
        <row r="243">
          <cell r="A243" t="str">
            <v xml:space="preserve"> 7.2.37 </v>
          </cell>
          <cell r="B243" t="str">
            <v xml:space="preserve"> DEPEARQ244 </v>
          </cell>
          <cell r="C243" t="str">
            <v>Próprio</v>
          </cell>
          <cell r="D243" t="str">
            <v>ELETROCALHA PERFURADA TIPO ""U"" DIM. ATÉ 50X50 - FIXAÇÃO E ACESSÓRIOS - REF.: CPOS (38.21.920)</v>
          </cell>
          <cell r="E243" t="str">
            <v>M</v>
          </cell>
          <cell r="F243">
            <v>68.400000000000006</v>
          </cell>
          <cell r="G243">
            <v>54.34</v>
          </cell>
          <cell r="H243">
            <v>68.040000000000006</v>
          </cell>
          <cell r="I243">
            <v>4653.93</v>
          </cell>
          <cell r="J243">
            <v>6.7947228684606044E-4</v>
          </cell>
          <cell r="K243">
            <v>-14.61999999999999</v>
          </cell>
          <cell r="L243">
            <v>68.959999999999994</v>
          </cell>
          <cell r="M243">
            <v>-0.21200696055684443</v>
          </cell>
          <cell r="O243">
            <v>3716.85</v>
          </cell>
        </row>
        <row r="244">
          <cell r="A244" t="str">
            <v xml:space="preserve"> 7.2.38 </v>
          </cell>
          <cell r="B244" t="str">
            <v xml:space="preserve"> DEPEARQ243 </v>
          </cell>
          <cell r="C244" t="str">
            <v>Próprio</v>
          </cell>
          <cell r="D244" t="str">
            <v>PERFILADO PERFURADO 38X38 MM, CHAPA 22 - FORNECIMENTO E INSTALAÇÃO. REF: SBC (078028) CPOS (38.21.920)</v>
          </cell>
          <cell r="E244" t="str">
            <v>M</v>
          </cell>
          <cell r="F244">
            <v>13.9</v>
          </cell>
          <cell r="G244">
            <v>22.7</v>
          </cell>
          <cell r="H244">
            <v>28.42</v>
          </cell>
          <cell r="I244">
            <v>395.03</v>
          </cell>
          <cell r="J244">
            <v>5.7674253259674988E-5</v>
          </cell>
          <cell r="K244">
            <v>-5.66</v>
          </cell>
          <cell r="L244">
            <v>28.36</v>
          </cell>
          <cell r="M244">
            <v>-0.19957686882933712</v>
          </cell>
          <cell r="O244">
            <v>315.52999999999997</v>
          </cell>
        </row>
        <row r="245">
          <cell r="A245" t="str">
            <v xml:space="preserve"> 7.2.39 </v>
          </cell>
          <cell r="B245" t="str">
            <v xml:space="preserve"> 93673 </v>
          </cell>
          <cell r="C245" t="str">
            <v>SINAPI</v>
          </cell>
          <cell r="D245" t="str">
            <v>DISJUNTOR TRIPOLAR TIPO DIN, CORRENTE NOMINAL DE 50A - FORNECIMENTO E INSTALAÇÃO. AF_10/2020</v>
          </cell>
          <cell r="E245" t="str">
            <v>UN</v>
          </cell>
          <cell r="F245">
            <v>1</v>
          </cell>
          <cell r="G245">
            <v>77.12</v>
          </cell>
          <cell r="H245">
            <v>96.56</v>
          </cell>
          <cell r="I245">
            <v>96.56</v>
          </cell>
          <cell r="J245">
            <v>1.4097729019958529E-5</v>
          </cell>
          <cell r="K245">
            <v>-19.159999999999997</v>
          </cell>
          <cell r="L245">
            <v>96.28</v>
          </cell>
          <cell r="M245">
            <v>-0.19900290818446198</v>
          </cell>
          <cell r="O245">
            <v>77.12</v>
          </cell>
        </row>
        <row r="246">
          <cell r="A246" t="str">
            <v xml:space="preserve"> 7.2.40 </v>
          </cell>
          <cell r="B246" t="str">
            <v xml:space="preserve"> 93672 </v>
          </cell>
          <cell r="C246" t="str">
            <v>SINAPI</v>
          </cell>
          <cell r="D246" t="str">
            <v>DISJUNTOR TRIPOLAR TIPO DIN, CORRENTE NOMINAL DE 40A - FORNECIMENTO E INSTALAÇÃO. AF_10/2020</v>
          </cell>
          <cell r="E246" t="str">
            <v>UN</v>
          </cell>
          <cell r="F246">
            <v>2</v>
          </cell>
          <cell r="G246">
            <v>70.25</v>
          </cell>
          <cell r="H246">
            <v>87.96</v>
          </cell>
          <cell r="I246">
            <v>175.92</v>
          </cell>
          <cell r="J246">
            <v>2.5684263558317149E-5</v>
          </cell>
          <cell r="K246">
            <v>-17.47</v>
          </cell>
          <cell r="L246">
            <v>87.72</v>
          </cell>
          <cell r="M246">
            <v>-0.19915640674874602</v>
          </cell>
          <cell r="O246">
            <v>140.5</v>
          </cell>
        </row>
        <row r="247">
          <cell r="A247" t="str">
            <v xml:space="preserve"> 7.2.41 </v>
          </cell>
          <cell r="B247" t="str">
            <v xml:space="preserve"> DEPEARQ245 </v>
          </cell>
          <cell r="C247" t="str">
            <v>Próprio</v>
          </cell>
          <cell r="D247" t="str">
            <v>DISPOSITIVO DE PROTEÇÃO CONTRA SURTO CLASSE II, 1 POLO, TENSAO MAXIMA DE 175 V, CORRENTE MAXIMA DE *20* KA (TIPO AC)- FORNECIMENTO E INSTALAÇÃO.  REF: SINAPI (93656)</v>
          </cell>
          <cell r="E247" t="str">
            <v>UN</v>
          </cell>
          <cell r="F247">
            <v>12</v>
          </cell>
          <cell r="G247">
            <v>58.05</v>
          </cell>
          <cell r="H247">
            <v>72.69</v>
          </cell>
          <cell r="I247">
            <v>872.28</v>
          </cell>
          <cell r="J247">
            <v>1.2735260014011418E-4</v>
          </cell>
          <cell r="K247">
            <v>-14.409999999999997</v>
          </cell>
          <cell r="L247">
            <v>72.459999999999994</v>
          </cell>
          <cell r="M247">
            <v>-0.19886834115373997</v>
          </cell>
          <cell r="O247">
            <v>696.6</v>
          </cell>
        </row>
        <row r="248">
          <cell r="A248" t="str">
            <v xml:space="preserve"> 7.2.42 </v>
          </cell>
          <cell r="B248" t="str">
            <v xml:space="preserve"> 101865 </v>
          </cell>
          <cell r="C248" t="str">
            <v>SINAPI</v>
          </cell>
          <cell r="D248" t="str">
            <v>REASSENTAMENTO DE BLOCOS RETANGULAR PARA PISO INTERTRAVADO, ESPESSURA DE 10 CM, EM VIA/ESTACIONAMENTO, COM REAPROVEITAMENTO DOS BLOCOS RETANGULAR - INCLUSO RETIRADA E COLOCAÇÃO DO MATERIAL. AF_12/2020</v>
          </cell>
          <cell r="E248" t="str">
            <v>m²</v>
          </cell>
          <cell r="F248">
            <v>61.2</v>
          </cell>
          <cell r="G248">
            <v>32.54</v>
          </cell>
          <cell r="H248">
            <v>40.74</v>
          </cell>
          <cell r="I248">
            <v>2493.2800000000002</v>
          </cell>
          <cell r="J248">
            <v>3.6401808006298881E-4</v>
          </cell>
          <cell r="K248">
            <v>-5.3500000000000014</v>
          </cell>
          <cell r="L248">
            <v>37.89</v>
          </cell>
          <cell r="M248">
            <v>-0.14119820533122196</v>
          </cell>
          <cell r="O248">
            <v>1991.44</v>
          </cell>
        </row>
        <row r="249">
          <cell r="A249" t="str">
            <v xml:space="preserve"> 7.2.43 </v>
          </cell>
          <cell r="B249" t="str">
            <v xml:space="preserve"> DEPEARQ101 </v>
          </cell>
          <cell r="C249" t="str">
            <v>Próprio</v>
          </cell>
          <cell r="D249" t="str">
            <v>CABO MULTIPOLAR 3 CONDUTORES 0,6/1 kV, ISOLAÇÃO EM HEPR, 1,50mm2 REF: SBC 063511</v>
          </cell>
          <cell r="E249" t="str">
            <v>M</v>
          </cell>
          <cell r="F249">
            <v>63.3</v>
          </cell>
          <cell r="G249">
            <v>6.71</v>
          </cell>
          <cell r="H249">
            <v>8.4</v>
          </cell>
          <cell r="I249">
            <v>531.72</v>
          </cell>
          <cell r="J249">
            <v>7.7630949404436091E-5</v>
          </cell>
          <cell r="K249">
            <v>-1.6700000000000008</v>
          </cell>
          <cell r="L249">
            <v>8.3800000000000008</v>
          </cell>
          <cell r="M249">
            <v>-0.19928400954653946</v>
          </cell>
          <cell r="O249">
            <v>424.74</v>
          </cell>
        </row>
        <row r="250">
          <cell r="A250" t="str">
            <v xml:space="preserve"> 7.2.44 </v>
          </cell>
          <cell r="B250" t="str">
            <v xml:space="preserve"> DEPEARQ102 </v>
          </cell>
          <cell r="C250" t="str">
            <v>Próprio</v>
          </cell>
          <cell r="D250" t="str">
            <v>CABO MULTIPOLAR 3 CONDUTORES 0,6/1 kV, ISOLAÇÃO EM HEPR, 4,00mm2 REF: SBC 063511</v>
          </cell>
          <cell r="E250" t="str">
            <v>M</v>
          </cell>
          <cell r="F250">
            <v>180.5</v>
          </cell>
          <cell r="G250">
            <v>13.11</v>
          </cell>
          <cell r="H250">
            <v>16.41</v>
          </cell>
          <cell r="I250">
            <v>2962</v>
          </cell>
          <cell r="J250">
            <v>4.3245104968016941E-4</v>
          </cell>
          <cell r="K250">
            <v>-3.25</v>
          </cell>
          <cell r="L250">
            <v>16.36</v>
          </cell>
          <cell r="M250">
            <v>-0.19865525672371642</v>
          </cell>
          <cell r="O250">
            <v>2366.35</v>
          </cell>
        </row>
        <row r="251">
          <cell r="A251" t="str">
            <v xml:space="preserve"> 7.2.45 </v>
          </cell>
          <cell r="B251" t="str">
            <v xml:space="preserve"> DEPEARQ386 </v>
          </cell>
          <cell r="C251" t="str">
            <v>Próprio</v>
          </cell>
          <cell r="D251" t="str">
            <v>DISPOSITIVO DIFERENCIAL DR ALTA SENSIB.(30mA) BIPOLAR 25A - FORNECIMENTO E INSTALAÇÃO. REF.: SBC (064816) -</v>
          </cell>
          <cell r="E251" t="str">
            <v>UN</v>
          </cell>
          <cell r="F251">
            <v>3</v>
          </cell>
          <cell r="G251">
            <v>131.08000000000001</v>
          </cell>
          <cell r="H251">
            <v>164.13</v>
          </cell>
          <cell r="I251">
            <v>492.39</v>
          </cell>
          <cell r="J251">
            <v>7.1888782022963747E-5</v>
          </cell>
          <cell r="K251">
            <v>-32.589999999999975</v>
          </cell>
          <cell r="L251">
            <v>163.66999999999999</v>
          </cell>
          <cell r="M251">
            <v>-0.19912018085171368</v>
          </cell>
          <cell r="O251">
            <v>393.24</v>
          </cell>
        </row>
        <row r="252">
          <cell r="A252" t="str">
            <v xml:space="preserve"> 7.3 </v>
          </cell>
          <cell r="D252" t="str">
            <v>REDE ESTABILIZADA E ALIMENTADORES DAS CENTRAIS DE AR</v>
          </cell>
          <cell r="I252">
            <v>297443.37999999989</v>
          </cell>
          <cell r="J252">
            <v>4.342663804909435E-2</v>
          </cell>
          <cell r="K252">
            <v>0</v>
          </cell>
          <cell r="M252" t="e">
            <v>#DIV/0!</v>
          </cell>
          <cell r="O252">
            <v>0</v>
          </cell>
        </row>
        <row r="253">
          <cell r="A253" t="str">
            <v xml:space="preserve"> 7.3.1 </v>
          </cell>
          <cell r="B253" t="str">
            <v xml:space="preserve"> 104780 </v>
          </cell>
          <cell r="C253" t="str">
            <v>SINAPI</v>
          </cell>
          <cell r="D253" t="str">
            <v>RASGO LINEAR MECANIZADO EM ALVENARIA, PARA ELETRODUTOS, DIÂMETROS MENORES OU IGUAIS A 40 MM. AF_09/2023</v>
          </cell>
          <cell r="E253" t="str">
            <v>M</v>
          </cell>
          <cell r="F253">
            <v>358.5</v>
          </cell>
          <cell r="G253">
            <v>4.71</v>
          </cell>
          <cell r="H253">
            <v>5.89</v>
          </cell>
          <cell r="I253">
            <v>2111.56</v>
          </cell>
          <cell r="J253">
            <v>3.0828708253297045E-4</v>
          </cell>
          <cell r="K253">
            <v>-1.1799999999999997</v>
          </cell>
          <cell r="L253">
            <v>5.89</v>
          </cell>
          <cell r="M253">
            <v>-0.20033955857385399</v>
          </cell>
          <cell r="O253">
            <v>1688.53</v>
          </cell>
        </row>
        <row r="254">
          <cell r="A254" t="str">
            <v xml:space="preserve"> 7.3.2 </v>
          </cell>
          <cell r="B254" t="str">
            <v xml:space="preserve"> DEPEARQ166 </v>
          </cell>
          <cell r="C254" t="str">
            <v>Próprio</v>
          </cell>
          <cell r="D254" t="str">
            <v>RASGO LINEAR MECANIZADO EM ALVENARIA, PARA ELETRODUTOS, DIÂMETROS MAIORES QUE 40 MM E MENORES OU IGUAIS A 75 MM. REF: SINAPI (104781)</v>
          </cell>
          <cell r="E254" t="str">
            <v>M</v>
          </cell>
          <cell r="F254">
            <v>53.5</v>
          </cell>
          <cell r="G254">
            <v>5.46</v>
          </cell>
          <cell r="H254">
            <v>6.83</v>
          </cell>
          <cell r="I254">
            <v>365.4</v>
          </cell>
          <cell r="J254">
            <v>5.3348282766081666E-5</v>
          </cell>
          <cell r="K254">
            <v>-1.3600000000000003</v>
          </cell>
          <cell r="L254">
            <v>6.82</v>
          </cell>
          <cell r="M254">
            <v>-0.19941348973607043</v>
          </cell>
          <cell r="O254">
            <v>292.11</v>
          </cell>
        </row>
        <row r="255">
          <cell r="A255" t="str">
            <v xml:space="preserve"> 7.3.3 </v>
          </cell>
          <cell r="B255" t="str">
            <v xml:space="preserve"> DEPEARQ168 </v>
          </cell>
          <cell r="C255" t="str">
            <v>Próprio</v>
          </cell>
          <cell r="D255" t="str">
            <v>RASGO LINEAR MECANIZADO EM CONTRAPISO, PARA ELETRODUTO, DIÂMETROS MAIORES QUE 40 MM E MENORES OU IGUAIS A 75 MM. REF.: SINAPI (90445)</v>
          </cell>
          <cell r="E255" t="str">
            <v>M</v>
          </cell>
          <cell r="F255">
            <v>134.35</v>
          </cell>
          <cell r="G255">
            <v>13.44</v>
          </cell>
          <cell r="H255">
            <v>16.82</v>
          </cell>
          <cell r="I255">
            <v>2259.7600000000002</v>
          </cell>
          <cell r="J255">
            <v>3.2992423498489525E-4</v>
          </cell>
          <cell r="K255">
            <v>-1.6600000000000001</v>
          </cell>
          <cell r="L255">
            <v>15.1</v>
          </cell>
          <cell r="M255">
            <v>-0.10993377483443711</v>
          </cell>
          <cell r="O255">
            <v>1805.66</v>
          </cell>
        </row>
        <row r="256">
          <cell r="A256" t="str">
            <v xml:space="preserve"> 7.3.4 </v>
          </cell>
          <cell r="B256" t="str">
            <v xml:space="preserve"> 104766 </v>
          </cell>
          <cell r="C256" t="str">
            <v>SINAPI</v>
          </cell>
          <cell r="D256" t="str">
            <v>CHUMBAMENTO LINEAR EM ALVENARIA PARA ELETRODUTOS COM DIÂMETROS MENORES OU IGUAIS A 40 MM. AF_09/2023</v>
          </cell>
          <cell r="E256" t="str">
            <v>M</v>
          </cell>
          <cell r="F256">
            <v>358.5</v>
          </cell>
          <cell r="G256">
            <v>12.37</v>
          </cell>
          <cell r="H256">
            <v>15.48</v>
          </cell>
          <cell r="I256">
            <v>5549.58</v>
          </cell>
          <cell r="J256">
            <v>8.1023689948820884E-4</v>
          </cell>
          <cell r="K256">
            <v>-3.08</v>
          </cell>
          <cell r="L256">
            <v>15.45</v>
          </cell>
          <cell r="M256">
            <v>-0.19935275080906145</v>
          </cell>
          <cell r="O256">
            <v>4434.6400000000003</v>
          </cell>
        </row>
        <row r="257">
          <cell r="A257" t="str">
            <v xml:space="preserve"> 7.3.5 </v>
          </cell>
          <cell r="B257" t="str">
            <v xml:space="preserve"> DEPEARQ169 </v>
          </cell>
          <cell r="C257" t="str">
            <v>Próprio</v>
          </cell>
          <cell r="D257" t="str">
            <v>CHUMBAMENTO LINEAR EM ALVENARIA PARA ELETRODUTOS COM DIÂMETROS MAIORES QUE 40 MM E MENORES OU IGUAIS A 75 MM. REF.: SINAPI (90467)</v>
          </cell>
          <cell r="E257" t="str">
            <v>M</v>
          </cell>
          <cell r="F257">
            <v>53.5</v>
          </cell>
          <cell r="G257">
            <v>18.63</v>
          </cell>
          <cell r="H257">
            <v>23.32</v>
          </cell>
          <cell r="I257">
            <v>1247.6199999999999</v>
          </cell>
          <cell r="J257">
            <v>1.8215211971707391E-4</v>
          </cell>
          <cell r="K257">
            <v>-4.6400000000000006</v>
          </cell>
          <cell r="L257">
            <v>23.27</v>
          </cell>
          <cell r="M257">
            <v>-0.19939836699613234</v>
          </cell>
          <cell r="O257">
            <v>996.7</v>
          </cell>
        </row>
        <row r="258">
          <cell r="A258" t="str">
            <v xml:space="preserve"> 7.3.6 </v>
          </cell>
          <cell r="B258" t="str">
            <v xml:space="preserve"> DEPEARQ171 </v>
          </cell>
          <cell r="C258" t="str">
            <v>Próprio</v>
          </cell>
          <cell r="D258" t="str">
            <v>CHUMBAMENTO LINEAR EM CONTRAPISO PARA ELETRODUTOS COM DIÂMETROS MAIORES QUE 40 MM E MENORES OU IGUAIS A 75 MM. REF.: SINAPI (90469)</v>
          </cell>
          <cell r="E258" t="str">
            <v>M</v>
          </cell>
          <cell r="F258">
            <v>134.35</v>
          </cell>
          <cell r="G258">
            <v>10.52</v>
          </cell>
          <cell r="H258">
            <v>13.17</v>
          </cell>
          <cell r="I258">
            <v>1769.38</v>
          </cell>
          <cell r="J258">
            <v>2.5832891231704867E-4</v>
          </cell>
          <cell r="K258">
            <v>-2</v>
          </cell>
          <cell r="L258">
            <v>12.52</v>
          </cell>
          <cell r="M258">
            <v>-0.15974440894568687</v>
          </cell>
          <cell r="O258">
            <v>1413.36</v>
          </cell>
        </row>
        <row r="259">
          <cell r="A259" t="str">
            <v xml:space="preserve"> 7.3.7 </v>
          </cell>
          <cell r="B259" t="str">
            <v xml:space="preserve"> 91941 </v>
          </cell>
          <cell r="C259" t="str">
            <v>SINAPI</v>
          </cell>
          <cell r="D259" t="str">
            <v>CAIXA RETANGULAR 4" X 2" BAIXA (0,30 M DO PISO), PVC, INSTALADA EM PAREDE - FORNECIMENTO E INSTALAÇÃO. AF_03/2023</v>
          </cell>
          <cell r="E259" t="str">
            <v>UN</v>
          </cell>
          <cell r="F259">
            <v>55</v>
          </cell>
          <cell r="G259">
            <v>8.4700000000000006</v>
          </cell>
          <cell r="H259">
            <v>10.6</v>
          </cell>
          <cell r="I259">
            <v>583</v>
          </cell>
          <cell r="J259">
            <v>8.5117812951903703E-5</v>
          </cell>
          <cell r="K259">
            <v>-2.1099999999999994</v>
          </cell>
          <cell r="L259">
            <v>10.58</v>
          </cell>
          <cell r="M259">
            <v>-0.19943289224952732</v>
          </cell>
          <cell r="O259">
            <v>465.85</v>
          </cell>
        </row>
        <row r="260">
          <cell r="A260" t="str">
            <v xml:space="preserve"> 7.3.8 </v>
          </cell>
          <cell r="B260" t="str">
            <v xml:space="preserve"> 91940 </v>
          </cell>
          <cell r="C260" t="str">
            <v>SINAPI</v>
          </cell>
          <cell r="D260" t="str">
            <v>CAIXA RETANGULAR 4" X 2" MÉDIA (1,30 M DO PISO), PVC, INSTALADA EM PAREDE - FORNECIMENTO E INSTALAÇÃO. AF_03/2023</v>
          </cell>
          <cell r="E260" t="str">
            <v>UN</v>
          </cell>
          <cell r="F260">
            <v>25</v>
          </cell>
          <cell r="G260">
            <v>13.32</v>
          </cell>
          <cell r="H260">
            <v>16.670000000000002</v>
          </cell>
          <cell r="I260">
            <v>416.75</v>
          </cell>
          <cell r="J260">
            <v>6.0845366291090684E-5</v>
          </cell>
          <cell r="K260">
            <v>-3.3200000000000003</v>
          </cell>
          <cell r="L260">
            <v>16.64</v>
          </cell>
          <cell r="M260">
            <v>-0.19951923076923073</v>
          </cell>
          <cell r="O260">
            <v>333</v>
          </cell>
        </row>
        <row r="261">
          <cell r="A261" t="str">
            <v xml:space="preserve"> 7.3.9 </v>
          </cell>
          <cell r="B261" t="str">
            <v xml:space="preserve"> 91939 </v>
          </cell>
          <cell r="C261" t="str">
            <v>SINAPI</v>
          </cell>
          <cell r="D261" t="str">
            <v>CAIXA RETANGULAR 4" X 2" ALTA (2,00 M DO PISO), PVC, INSTALADA EM PAREDE - FORNECIMENTO E INSTALAÇÃO. AF_03/2023</v>
          </cell>
          <cell r="E261" t="str">
            <v>UN</v>
          </cell>
          <cell r="F261">
            <v>106</v>
          </cell>
          <cell r="G261">
            <v>23.22</v>
          </cell>
          <cell r="H261">
            <v>29.07</v>
          </cell>
          <cell r="I261">
            <v>3081.42</v>
          </cell>
          <cell r="J261">
            <v>4.4988633136578923E-4</v>
          </cell>
          <cell r="K261">
            <v>-5.77</v>
          </cell>
          <cell r="L261">
            <v>28.99</v>
          </cell>
          <cell r="M261">
            <v>-0.19903414970679545</v>
          </cell>
          <cell r="O261">
            <v>2461.3200000000002</v>
          </cell>
        </row>
        <row r="262">
          <cell r="A262" t="str">
            <v xml:space="preserve"> 7.3.10 </v>
          </cell>
          <cell r="B262" t="str">
            <v xml:space="preserve"> 91944 </v>
          </cell>
          <cell r="C262" t="str">
            <v>SINAPI</v>
          </cell>
          <cell r="D262" t="str">
            <v>CAIXA RETANGULAR 4" X 4" BAIXA (0,30 M DO PISO), PVC, INSTALADA EM PAREDE - FORNECIMENTO E INSTALAÇÃO. AF_03/2023</v>
          </cell>
          <cell r="E262" t="str">
            <v>UN</v>
          </cell>
          <cell r="F262">
            <v>32</v>
          </cell>
          <cell r="G262">
            <v>10.54</v>
          </cell>
          <cell r="H262">
            <v>13.19</v>
          </cell>
          <cell r="I262">
            <v>422.08</v>
          </cell>
          <cell r="J262">
            <v>6.1623544581028319E-5</v>
          </cell>
          <cell r="K262">
            <v>-2.5400000000000009</v>
          </cell>
          <cell r="L262">
            <v>13.08</v>
          </cell>
          <cell r="M262">
            <v>-0.1941896024464832</v>
          </cell>
          <cell r="O262">
            <v>337.28</v>
          </cell>
        </row>
        <row r="263">
          <cell r="A263" t="str">
            <v xml:space="preserve"> 7.3.11 </v>
          </cell>
          <cell r="B263" t="str">
            <v xml:space="preserve"> 91936 </v>
          </cell>
          <cell r="C263" t="str">
            <v>SINAPI</v>
          </cell>
          <cell r="D263" t="str">
            <v>CAIXA OCTOGONAL 4" X 4", PVC, INSTALADA EM LAJE - FORNECIMENTO E INSTALAÇÃO. AF_03/2023</v>
          </cell>
          <cell r="E263" t="str">
            <v>UN</v>
          </cell>
          <cell r="F263">
            <v>43</v>
          </cell>
          <cell r="G263">
            <v>12.64</v>
          </cell>
          <cell r="H263">
            <v>15.82</v>
          </cell>
          <cell r="I263">
            <v>680.26</v>
          </cell>
          <cell r="J263">
            <v>9.9317741747276174E-5</v>
          </cell>
          <cell r="K263">
            <v>-3.1499999999999986</v>
          </cell>
          <cell r="L263">
            <v>15.79</v>
          </cell>
          <cell r="M263">
            <v>-0.19949335022165915</v>
          </cell>
          <cell r="O263">
            <v>543.52</v>
          </cell>
        </row>
        <row r="264">
          <cell r="A264" t="str">
            <v xml:space="preserve"> 7.3.12 </v>
          </cell>
          <cell r="B264" t="str">
            <v xml:space="preserve"> 104402 </v>
          </cell>
          <cell r="C264" t="str">
            <v>SINAPI</v>
          </cell>
          <cell r="D264" t="str">
            <v>CONDULETE DE PVC, TIPO C, PARA ELETRODUTO DE PVC SOLDÁVEL DN 25 MM (3/4''), APARENTE - FORNECIMENTO E INSTALAÇÃO. AF_10/2022</v>
          </cell>
          <cell r="E264" t="str">
            <v>UN</v>
          </cell>
          <cell r="F264">
            <v>6</v>
          </cell>
          <cell r="G264">
            <v>18.11</v>
          </cell>
          <cell r="H264">
            <v>22.67</v>
          </cell>
          <cell r="I264">
            <v>136.02000000000001</v>
          </cell>
          <cell r="J264">
            <v>1.985887635972203E-5</v>
          </cell>
          <cell r="K264">
            <v>-4.5</v>
          </cell>
          <cell r="L264">
            <v>22.61</v>
          </cell>
          <cell r="M264">
            <v>-0.19902697921273771</v>
          </cell>
          <cell r="O264">
            <v>108.66</v>
          </cell>
        </row>
        <row r="265">
          <cell r="A265" t="str">
            <v xml:space="preserve"> 7.3.13 </v>
          </cell>
          <cell r="B265" t="str">
            <v xml:space="preserve"> DEPEARQ102 </v>
          </cell>
          <cell r="C265" t="str">
            <v>Próprio</v>
          </cell>
          <cell r="D265" t="str">
            <v>CABO MULTIPOLAR 3 CONDUTORES 0,6/1 kV, ISOLAÇÃO EM HEPR, 4,00mm2 REF: SBC 063511</v>
          </cell>
          <cell r="E265" t="str">
            <v>M</v>
          </cell>
          <cell r="F265">
            <v>1823.5</v>
          </cell>
          <cell r="G265">
            <v>13.1</v>
          </cell>
          <cell r="H265">
            <v>16.399999999999999</v>
          </cell>
          <cell r="I265">
            <v>29905.4</v>
          </cell>
          <cell r="J265">
            <v>4.3661788052347531E-3</v>
          </cell>
          <cell r="K265">
            <v>-3.26</v>
          </cell>
          <cell r="L265">
            <v>16.36</v>
          </cell>
          <cell r="M265">
            <v>-0.19926650366748166</v>
          </cell>
          <cell r="O265">
            <v>23887.85</v>
          </cell>
        </row>
        <row r="266">
          <cell r="A266" t="str">
            <v xml:space="preserve"> 7.3.14 </v>
          </cell>
          <cell r="B266" t="str">
            <v xml:space="preserve"> DEPEARQ103 </v>
          </cell>
          <cell r="C266" t="str">
            <v>Próprio</v>
          </cell>
          <cell r="D266" t="str">
            <v>CABO MULTIPOLAR 3 CONDUTORES 0,6/1 kV, ISOLAÇÃO EM HEPR, 6,00mm2 REF: SBC 063511</v>
          </cell>
          <cell r="E266" t="str">
            <v>M</v>
          </cell>
          <cell r="F266">
            <v>17.5</v>
          </cell>
          <cell r="G266">
            <v>19.079999999999998</v>
          </cell>
          <cell r="H266">
            <v>23.89</v>
          </cell>
          <cell r="I266">
            <v>418.07</v>
          </cell>
          <cell r="J266">
            <v>6.1038085867585565E-5</v>
          </cell>
          <cell r="K266">
            <v>-4.740000000000002</v>
          </cell>
          <cell r="L266">
            <v>23.82</v>
          </cell>
          <cell r="M266">
            <v>-0.19899244332493715</v>
          </cell>
          <cell r="O266">
            <v>333.9</v>
          </cell>
        </row>
        <row r="267">
          <cell r="A267" t="str">
            <v xml:space="preserve"> 7.3.15 </v>
          </cell>
          <cell r="B267" t="str">
            <v xml:space="preserve"> 91926 </v>
          </cell>
          <cell r="C267" t="str">
            <v>SINAPI</v>
          </cell>
          <cell r="D267" t="str">
            <v>CABO DE COBRE FLEXÍVEL ISOLADO, 2,5 MM², ANTI-CHAMA 450/750 V, PARA CIRCUITOS TERMINAIS - FORNECIMENTO E INSTALAÇÃO. AF_03/2023</v>
          </cell>
          <cell r="E267" t="str">
            <v>M</v>
          </cell>
          <cell r="F267">
            <v>1819.2</v>
          </cell>
          <cell r="G267">
            <v>3.0829110000000002</v>
          </cell>
          <cell r="H267">
            <v>3.86</v>
          </cell>
          <cell r="I267">
            <v>7022.11</v>
          </cell>
          <cell r="J267">
            <v>1.0252258070457846E-3</v>
          </cell>
          <cell r="K267">
            <v>-1.0270890000000001</v>
          </cell>
          <cell r="L267">
            <v>4.1100000000000003</v>
          </cell>
          <cell r="M267">
            <v>-0.24990000000000001</v>
          </cell>
          <cell r="O267">
            <v>5608.43</v>
          </cell>
        </row>
        <row r="268">
          <cell r="A268" t="str">
            <v xml:space="preserve"> 7.3.16 </v>
          </cell>
          <cell r="B268" t="str">
            <v xml:space="preserve"> 91928 </v>
          </cell>
          <cell r="C268" t="str">
            <v>SINAPI</v>
          </cell>
          <cell r="D268" t="str">
            <v>CABO DE COBRE FLEXÍVEL ISOLADO, 4 MM², ANTI-CHAMA 450/750 V, PARA CIRCUITOS TERMINAIS - FORNECIMENTO E INSTALAÇÃO. AF_03/2023</v>
          </cell>
          <cell r="E268" t="str">
            <v>M</v>
          </cell>
          <cell r="F268">
            <v>11231.6</v>
          </cell>
          <cell r="G268">
            <v>5.1100000000000003</v>
          </cell>
          <cell r="H268">
            <v>6.39</v>
          </cell>
          <cell r="I268">
            <v>71769.919999999998</v>
          </cell>
          <cell r="J268">
            <v>1.0478385293538752E-2</v>
          </cell>
          <cell r="K268">
            <v>-1.2699999999999996</v>
          </cell>
          <cell r="L268">
            <v>6.38</v>
          </cell>
          <cell r="M268">
            <v>-0.19905956112852663</v>
          </cell>
          <cell r="O268">
            <v>57393.47</v>
          </cell>
        </row>
        <row r="269">
          <cell r="A269" t="str">
            <v xml:space="preserve"> 7.3.17 </v>
          </cell>
          <cell r="B269" t="str">
            <v xml:space="preserve"> 91930 </v>
          </cell>
          <cell r="C269" t="str">
            <v>SINAPI</v>
          </cell>
          <cell r="D269" t="str">
            <v>CABO DE COBRE FLEXÍVEL ISOLADO, 6 MM², ANTI-CHAMA 450/750 V, PARA CIRCUITOS TERMINAIS - FORNECIMENTO E INSTALAÇÃO. AF_03/2023</v>
          </cell>
          <cell r="E269" t="str">
            <v>M</v>
          </cell>
          <cell r="F269">
            <v>3939.1</v>
          </cell>
          <cell r="G269">
            <v>7.13</v>
          </cell>
          <cell r="H269">
            <v>8.92</v>
          </cell>
          <cell r="I269">
            <v>35136.769999999997</v>
          </cell>
          <cell r="J269">
            <v>5.1299571468165711E-3</v>
          </cell>
          <cell r="K269">
            <v>-1.7800000000000002</v>
          </cell>
          <cell r="L269">
            <v>8.91</v>
          </cell>
          <cell r="M269">
            <v>-0.19977553310886642</v>
          </cell>
          <cell r="O269">
            <v>28085.78</v>
          </cell>
        </row>
        <row r="270">
          <cell r="A270" t="str">
            <v xml:space="preserve"> 7.3.18 </v>
          </cell>
          <cell r="B270" t="str">
            <v xml:space="preserve"> 91933 </v>
          </cell>
          <cell r="C270" t="str">
            <v>SINAPI</v>
          </cell>
          <cell r="D270" t="str">
            <v>CABO DE COBRE FLEXÍVEL ISOLADO, 10 MM², ANTI-CHAMA 0,6/1,0 KV, PARA CIRCUITOS TERMINAIS - FORNECIMENTO E INSTALAÇÃO. AF_03/2023</v>
          </cell>
          <cell r="E270" t="str">
            <v>M</v>
          </cell>
          <cell r="F270">
            <v>280</v>
          </cell>
          <cell r="G270">
            <v>11.6</v>
          </cell>
          <cell r="H270">
            <v>14.52</v>
          </cell>
          <cell r="I270">
            <v>4065.6</v>
          </cell>
          <cell r="J270">
            <v>5.9357629560421901E-4</v>
          </cell>
          <cell r="K270">
            <v>-3.8200000000000003</v>
          </cell>
          <cell r="L270">
            <v>15.42</v>
          </cell>
          <cell r="M270">
            <v>-0.24773022049286642</v>
          </cell>
          <cell r="O270">
            <v>3248</v>
          </cell>
        </row>
        <row r="271">
          <cell r="A271" t="str">
            <v xml:space="preserve"> 7.3.19 </v>
          </cell>
          <cell r="B271" t="str">
            <v xml:space="preserve"> 92000 </v>
          </cell>
          <cell r="C271" t="str">
            <v>SINAPI</v>
          </cell>
          <cell r="D271" t="str">
            <v>TOMADA BAIXA DE EMBUTIR (1 MÓDULO), 2P+T 10 A, INCLUINDO SUPORTE E PLACA - FORNECIMENTO E INSTALAÇÃO. AF_03/2023</v>
          </cell>
          <cell r="E271" t="str">
            <v>UN</v>
          </cell>
          <cell r="F271">
            <v>17</v>
          </cell>
          <cell r="G271">
            <v>24.75</v>
          </cell>
          <cell r="H271">
            <v>30.99</v>
          </cell>
          <cell r="I271">
            <v>526.83000000000004</v>
          </cell>
          <cell r="J271">
            <v>7.6917010973330069E-5</v>
          </cell>
          <cell r="K271">
            <v>-6.16</v>
          </cell>
          <cell r="L271">
            <v>30.91</v>
          </cell>
          <cell r="M271">
            <v>-0.19928825622775803</v>
          </cell>
          <cell r="O271">
            <v>420.75</v>
          </cell>
        </row>
        <row r="272">
          <cell r="A272" t="str">
            <v xml:space="preserve"> 7.3.20 </v>
          </cell>
          <cell r="B272" t="str">
            <v xml:space="preserve"> 91996 </v>
          </cell>
          <cell r="C272" t="str">
            <v>SINAPI</v>
          </cell>
          <cell r="D272" t="str">
            <v>TOMADA MÉDIA DE EMBUTIR (1 MÓDULO), 2P+T 10 A, INCLUINDO SUPORTE E PLACA - FORNECIMENTO E INSTALAÇÃO. AF_03/2023</v>
          </cell>
          <cell r="E272" t="str">
            <v>UN</v>
          </cell>
          <cell r="F272">
            <v>20</v>
          </cell>
          <cell r="G272">
            <v>27.62</v>
          </cell>
          <cell r="H272">
            <v>34.58</v>
          </cell>
          <cell r="I272">
            <v>691.6</v>
          </cell>
          <cell r="J272">
            <v>1.0097337810898216E-4</v>
          </cell>
          <cell r="K272">
            <v>-6.870000000000001</v>
          </cell>
          <cell r="L272">
            <v>34.49</v>
          </cell>
          <cell r="M272">
            <v>-0.19918817048419835</v>
          </cell>
          <cell r="O272">
            <v>552.4</v>
          </cell>
        </row>
        <row r="273">
          <cell r="A273" t="str">
            <v xml:space="preserve"> 7.3.21 </v>
          </cell>
          <cell r="B273" t="str">
            <v xml:space="preserve"> 91992 </v>
          </cell>
          <cell r="C273" t="str">
            <v>SINAPI</v>
          </cell>
          <cell r="D273" t="str">
            <v>TOMADA ALTA DE EMBUTIR (1 MÓDULO), 2P+T 10 A, INCLUINDO SUPORTE E PLACA - FORNECIMENTO E INSTALAÇÃO. AF_03/2023</v>
          </cell>
          <cell r="E273" t="str">
            <v>UN</v>
          </cell>
          <cell r="F273">
            <v>23</v>
          </cell>
          <cell r="G273">
            <v>35.03</v>
          </cell>
          <cell r="H273">
            <v>43.86</v>
          </cell>
          <cell r="I273">
            <v>1008.78</v>
          </cell>
          <cell r="J273">
            <v>1.4728155634583434E-4</v>
          </cell>
          <cell r="K273">
            <v>-8.7100000000000009</v>
          </cell>
          <cell r="L273">
            <v>43.74</v>
          </cell>
          <cell r="M273">
            <v>-0.19913122999542754</v>
          </cell>
          <cell r="O273">
            <v>805.69</v>
          </cell>
        </row>
        <row r="274">
          <cell r="A274" t="str">
            <v xml:space="preserve"> 7.3.22 </v>
          </cell>
          <cell r="B274" t="str">
            <v xml:space="preserve"> DEPEARQ234 </v>
          </cell>
          <cell r="C274" t="str">
            <v>Próprio</v>
          </cell>
          <cell r="D274" t="str">
            <v>TOMADA TETO EMBUTIDA NO FORRO (1 MÓDULO), 2P+T 10 A, INCLUINDO SUPORTE E PLACA - FORNECIMENTO E INSTALAÇÃO. REF.: SINAPI (91992)</v>
          </cell>
          <cell r="E274" t="str">
            <v>UN</v>
          </cell>
          <cell r="F274">
            <v>4</v>
          </cell>
          <cell r="G274">
            <v>27.5</v>
          </cell>
          <cell r="H274">
            <v>34.43</v>
          </cell>
          <cell r="I274">
            <v>137.72</v>
          </cell>
          <cell r="J274">
            <v>2.010707581429876E-5</v>
          </cell>
          <cell r="K274">
            <v>-6.8400000000000034</v>
          </cell>
          <cell r="L274">
            <v>34.340000000000003</v>
          </cell>
          <cell r="M274">
            <v>-0.19918462434478745</v>
          </cell>
          <cell r="O274">
            <v>110</v>
          </cell>
        </row>
        <row r="275">
          <cell r="A275" t="str">
            <v xml:space="preserve"> 7.3.23 </v>
          </cell>
          <cell r="B275" t="str">
            <v xml:space="preserve"> 92004 </v>
          </cell>
          <cell r="C275" t="str">
            <v>SINAPI</v>
          </cell>
          <cell r="D275" t="str">
            <v>TOMADA MÉDIA DE EMBUTIR (2 MÓDULOS), 2P+T 10 A, INCLUINDO SUPORTE E PLACA - FORNECIMENTO E INSTALAÇÃO. AF_03/2023</v>
          </cell>
          <cell r="E275" t="str">
            <v>UN</v>
          </cell>
          <cell r="F275">
            <v>3</v>
          </cell>
          <cell r="G275">
            <v>44.17</v>
          </cell>
          <cell r="H275">
            <v>55.3</v>
          </cell>
          <cell r="I275">
            <v>165.9</v>
          </cell>
          <cell r="J275">
            <v>2.4221346773106047E-5</v>
          </cell>
          <cell r="K275">
            <v>-10.979999999999997</v>
          </cell>
          <cell r="L275">
            <v>55.15</v>
          </cell>
          <cell r="M275">
            <v>-0.19909338168630997</v>
          </cell>
          <cell r="O275">
            <v>132.51</v>
          </cell>
        </row>
        <row r="276">
          <cell r="A276" t="str">
            <v xml:space="preserve"> 7.3.24 </v>
          </cell>
          <cell r="B276" t="str">
            <v xml:space="preserve"> 92001 </v>
          </cell>
          <cell r="C276" t="str">
            <v>SINAPI</v>
          </cell>
          <cell r="D276" t="str">
            <v>TOMADA BAIXA DE EMBUTIR (1 MÓDULO), 2P+T 20 A, INCLUINDO SUPORTE E PLACA - FORNECIMENTO E INSTALAÇÃO. AF_03/2023</v>
          </cell>
          <cell r="E276" t="str">
            <v>UN</v>
          </cell>
          <cell r="F276">
            <v>5</v>
          </cell>
          <cell r="G276">
            <v>26.65</v>
          </cell>
          <cell r="H276">
            <v>33.369999999999997</v>
          </cell>
          <cell r="I276">
            <v>166.85</v>
          </cell>
          <cell r="J276">
            <v>2.4360046468310689E-5</v>
          </cell>
          <cell r="K276">
            <v>-6.6300000000000026</v>
          </cell>
          <cell r="L276">
            <v>33.28</v>
          </cell>
          <cell r="M276">
            <v>-0.19921875000000011</v>
          </cell>
          <cell r="O276">
            <v>133.25</v>
          </cell>
        </row>
        <row r="277">
          <cell r="A277" t="str">
            <v xml:space="preserve"> 7.3.25 </v>
          </cell>
          <cell r="B277" t="str">
            <v xml:space="preserve"> 92008 </v>
          </cell>
          <cell r="C277" t="str">
            <v>SINAPI</v>
          </cell>
          <cell r="D277" t="str">
            <v>TOMADA BAIXA DE EMBUTIR (2 MÓDULOS), 2P+T 10 A, INCLUINDO SUPORTE E PLACA - FORNECIMENTO E INSTALAÇÃO. AF_03/2023</v>
          </cell>
          <cell r="E277" t="str">
            <v>UN</v>
          </cell>
          <cell r="F277">
            <v>37</v>
          </cell>
          <cell r="G277">
            <v>38.4</v>
          </cell>
          <cell r="H277">
            <v>48.08</v>
          </cell>
          <cell r="I277">
            <v>1778.96</v>
          </cell>
          <cell r="J277">
            <v>2.5972758924342815E-4</v>
          </cell>
          <cell r="K277">
            <v>-9.5500000000000043</v>
          </cell>
          <cell r="L277">
            <v>47.95</v>
          </cell>
          <cell r="M277">
            <v>-0.19916579770594378</v>
          </cell>
          <cell r="O277">
            <v>1420.8</v>
          </cell>
        </row>
        <row r="278">
          <cell r="A278" t="str">
            <v xml:space="preserve"> 7.3.26 </v>
          </cell>
          <cell r="B278" t="str">
            <v xml:space="preserve"> 91993 </v>
          </cell>
          <cell r="C278" t="str">
            <v>SINAPI</v>
          </cell>
          <cell r="D278" t="str">
            <v>TOMADA ALTA DE EMBUTIR (1 MÓDULO), 2P+T 20 A, INCLUINDO SUPORTE E PLACA - FORNECIMENTO E INSTALAÇÃO. AF_03/2023</v>
          </cell>
          <cell r="E278" t="str">
            <v>UN</v>
          </cell>
          <cell r="F278">
            <v>38</v>
          </cell>
          <cell r="G278">
            <v>46.11</v>
          </cell>
          <cell r="H278">
            <v>57.73</v>
          </cell>
          <cell r="I278">
            <v>2193.7399999999998</v>
          </cell>
          <cell r="J278">
            <v>3.2028533616656812E-4</v>
          </cell>
          <cell r="K278">
            <v>0</v>
          </cell>
          <cell r="L278">
            <v>46.11</v>
          </cell>
          <cell r="M278">
            <v>0</v>
          </cell>
          <cell r="O278">
            <v>1752.18</v>
          </cell>
        </row>
        <row r="279">
          <cell r="A279" t="str">
            <v xml:space="preserve"> 7.3.27 </v>
          </cell>
          <cell r="B279" t="str">
            <v xml:space="preserve"> DEPEARQ252 </v>
          </cell>
          <cell r="C279" t="str">
            <v>Próprio</v>
          </cell>
          <cell r="D279" t="str">
            <v>ESPELHO / PLACA 4''x2'' COM FURO CENTRAL PARA PONTO DE AR (LIGAÇÃO DIRETA), INCLUINDO SUPORTE E PLACA (SEM TOMADA) - FORNECIMENTO E INSTALAÇÃO. REF.: SINAPI (91993) -</v>
          </cell>
          <cell r="E279" t="str">
            <v>UN</v>
          </cell>
          <cell r="F279">
            <v>45</v>
          </cell>
          <cell r="G279">
            <v>32.43</v>
          </cell>
          <cell r="H279">
            <v>40.6</v>
          </cell>
          <cell r="I279">
            <v>1827</v>
          </cell>
          <cell r="J279">
            <v>2.6674141383040834E-4</v>
          </cell>
          <cell r="K279">
            <v>-5.6300000000000026</v>
          </cell>
          <cell r="L279">
            <v>38.06</v>
          </cell>
          <cell r="M279">
            <v>-0.14792433000525496</v>
          </cell>
          <cell r="O279">
            <v>1459.35</v>
          </cell>
        </row>
        <row r="280">
          <cell r="A280" t="str">
            <v xml:space="preserve"> 7.3.28 </v>
          </cell>
          <cell r="B280" t="str">
            <v xml:space="preserve"> DEPEARQ257 </v>
          </cell>
          <cell r="C280" t="str">
            <v>Próprio</v>
          </cell>
          <cell r="D280" t="str">
            <v>TOMADA MÉDIA DE EMBUTIR (1 MÓDULO), 2P+T 10 A, PARA INSTALAR NA RÉGUA DE MESA DE TRABALHO, SEM SUPORTE E SEM PLACA - FORNECIMENTO E INSTALAÇÃO. REF.: SINAPI (91994)</v>
          </cell>
          <cell r="E280" t="str">
            <v>UN</v>
          </cell>
          <cell r="F280">
            <v>515</v>
          </cell>
          <cell r="G280">
            <v>18.39</v>
          </cell>
          <cell r="H280">
            <v>23.02</v>
          </cell>
          <cell r="I280">
            <v>11855.3</v>
          </cell>
          <cell r="J280">
            <v>1.7308699963785659E-3</v>
          </cell>
          <cell r="K280">
            <v>-5.9899999999999984</v>
          </cell>
          <cell r="L280">
            <v>24.38</v>
          </cell>
          <cell r="M280">
            <v>-0.24569319114027888</v>
          </cell>
          <cell r="O280">
            <v>9470.85</v>
          </cell>
        </row>
        <row r="281">
          <cell r="A281" t="str">
            <v xml:space="preserve"> 7.3.29 </v>
          </cell>
          <cell r="B281" t="str">
            <v xml:space="preserve"> 92012 </v>
          </cell>
          <cell r="C281" t="str">
            <v>SINAPI</v>
          </cell>
          <cell r="D281" t="str">
            <v>TOMADA MÉDIA DE EMBUTIR (3 MÓDULOS), 2P+T 10 A, INCLUINDO SUPORTE E PLACA - FORNECIMENTO E INSTALAÇÃO. AF_03/2023</v>
          </cell>
          <cell r="E281" t="str">
            <v>UN</v>
          </cell>
          <cell r="F281">
            <v>2</v>
          </cell>
          <cell r="G281">
            <v>75.739999999999995</v>
          </cell>
          <cell r="H281">
            <v>94.84</v>
          </cell>
          <cell r="I281">
            <v>189.68</v>
          </cell>
          <cell r="J281">
            <v>2.7693219143597075E-5</v>
          </cell>
          <cell r="K281">
            <v>0</v>
          </cell>
          <cell r="L281">
            <v>75.739999999999995</v>
          </cell>
          <cell r="M281">
            <v>0</v>
          </cell>
          <cell r="O281">
            <v>151.47999999999999</v>
          </cell>
        </row>
        <row r="282">
          <cell r="A282" t="str">
            <v xml:space="preserve"> 7.3.30 </v>
          </cell>
          <cell r="B282" t="str">
            <v xml:space="preserve"> DEPEARQ266 </v>
          </cell>
          <cell r="C282" t="str">
            <v>Próprio</v>
          </cell>
          <cell r="D282" t="str">
            <v>INSTALAÇÃO DISJUNTOR TRIPOLAR TIPO DIN, CORRENTE NOMINAL DE 25A, CONSIDERANDO REAPROVEITAMENTO - REF: SINAPI (93670)</v>
          </cell>
          <cell r="E282" t="str">
            <v>UN</v>
          </cell>
          <cell r="F282">
            <v>14</v>
          </cell>
          <cell r="G282">
            <v>10.33</v>
          </cell>
          <cell r="H282">
            <v>12.93</v>
          </cell>
          <cell r="I282">
            <v>181.02</v>
          </cell>
          <cell r="J282">
            <v>2.6428861922047358E-5</v>
          </cell>
          <cell r="K282">
            <v>-2.5500000000000007</v>
          </cell>
          <cell r="L282">
            <v>12.88</v>
          </cell>
          <cell r="M282">
            <v>-0.19798136645962738</v>
          </cell>
          <cell r="O282">
            <v>144.62</v>
          </cell>
        </row>
        <row r="283">
          <cell r="A283" t="str">
            <v xml:space="preserve"> 7.3.31 </v>
          </cell>
          <cell r="B283" t="str">
            <v xml:space="preserve"> DEPEARQ267 </v>
          </cell>
          <cell r="C283" t="str">
            <v>Próprio</v>
          </cell>
          <cell r="D283" t="str">
            <v>INSTALAÇÃO DISJUNTOR TRIPOLAR TIPO DIN, CORRENTE NOMINAL DE 50A, CONSIDERANDO REAPROVEITAMENTO. REF: SINAPI (93673)</v>
          </cell>
          <cell r="E283" t="str">
            <v>UN</v>
          </cell>
          <cell r="F283">
            <v>1</v>
          </cell>
          <cell r="G283">
            <v>25.87</v>
          </cell>
          <cell r="H283">
            <v>32.39</v>
          </cell>
          <cell r="I283">
            <v>32.39</v>
          </cell>
          <cell r="J283">
            <v>4.728929608082609E-6</v>
          </cell>
          <cell r="K283">
            <v>-6.4299999999999962</v>
          </cell>
          <cell r="L283">
            <v>32.299999999999997</v>
          </cell>
          <cell r="M283">
            <v>-0.19907120743034046</v>
          </cell>
          <cell r="O283">
            <v>25.87</v>
          </cell>
        </row>
        <row r="284">
          <cell r="A284" t="str">
            <v xml:space="preserve"> 7.3.32 </v>
          </cell>
          <cell r="B284" t="str">
            <v xml:space="preserve"> 064334 </v>
          </cell>
          <cell r="C284" t="str">
            <v>SBC</v>
          </cell>
          <cell r="D284" t="str">
            <v>DISJUNTOR TRIPOLAR 125A CURVA C 10KA SD3 STECK</v>
          </cell>
          <cell r="E284" t="str">
            <v>UN</v>
          </cell>
          <cell r="F284">
            <v>6</v>
          </cell>
          <cell r="G284">
            <v>382.11</v>
          </cell>
          <cell r="H284">
            <v>478.47</v>
          </cell>
          <cell r="I284">
            <v>2870.82</v>
          </cell>
          <cell r="J284">
            <v>4.1913879893410669E-4</v>
          </cell>
          <cell r="K284">
            <v>-5.7299999999999613</v>
          </cell>
          <cell r="L284">
            <v>387.84</v>
          </cell>
          <cell r="M284">
            <v>-1.4774133663366218E-2</v>
          </cell>
          <cell r="O284">
            <v>2292.66</v>
          </cell>
        </row>
        <row r="285">
          <cell r="A285" t="str">
            <v xml:space="preserve"> 7.3.33 </v>
          </cell>
          <cell r="B285" t="str">
            <v xml:space="preserve"> DEPEARQ268 </v>
          </cell>
          <cell r="C285" t="str">
            <v>Próprio</v>
          </cell>
          <cell r="D285" t="str">
            <v>INSTALAÇÃO DISJUNTOR BIPOLAR TIPO DIN, CORRENTE NOMINAL DE 10A, CONSIDERANDO REAPROVEITAMENTO. REF: SINAPI (93660)</v>
          </cell>
          <cell r="E285" t="str">
            <v>UN</v>
          </cell>
          <cell r="F285">
            <v>7</v>
          </cell>
          <cell r="G285">
            <v>4.09</v>
          </cell>
          <cell r="H285">
            <v>5.12</v>
          </cell>
          <cell r="I285">
            <v>35.840000000000003</v>
          </cell>
          <cell r="J285">
            <v>5.2326285011942175E-6</v>
          </cell>
          <cell r="K285">
            <v>-1.0099999999999998</v>
          </cell>
          <cell r="L285">
            <v>5.0999999999999996</v>
          </cell>
          <cell r="M285">
            <v>-0.19803921568627447</v>
          </cell>
          <cell r="O285">
            <v>28.63</v>
          </cell>
        </row>
        <row r="286">
          <cell r="A286" t="str">
            <v xml:space="preserve"> 7.3.34 </v>
          </cell>
          <cell r="B286" t="str">
            <v xml:space="preserve"> 93660 </v>
          </cell>
          <cell r="C286" t="str">
            <v>SINAPI</v>
          </cell>
          <cell r="D286" t="str">
            <v>DISJUNTOR BIPOLAR TIPO DIN, CORRENTE NOMINAL DE 10A - FORNECIMENTO E INSTALAÇÃO. AF_10/2020</v>
          </cell>
          <cell r="E286" t="str">
            <v>UN</v>
          </cell>
          <cell r="F286">
            <v>11</v>
          </cell>
          <cell r="G286">
            <v>45.92</v>
          </cell>
          <cell r="H286">
            <v>57.5</v>
          </cell>
          <cell r="I286">
            <v>632.5</v>
          </cell>
          <cell r="J286">
            <v>9.2344797070461563E-5</v>
          </cell>
          <cell r="K286">
            <v>-11.399999999999999</v>
          </cell>
          <cell r="L286">
            <v>57.32</v>
          </cell>
          <cell r="M286">
            <v>-0.19888346127006273</v>
          </cell>
          <cell r="O286">
            <v>505.12</v>
          </cell>
        </row>
        <row r="287">
          <cell r="A287" t="str">
            <v xml:space="preserve"> 7.3.35 </v>
          </cell>
          <cell r="B287" t="str">
            <v xml:space="preserve"> DEPEARQ269 </v>
          </cell>
          <cell r="C287" t="str">
            <v>Próprio</v>
          </cell>
          <cell r="D287" t="str">
            <v>INSTALAÇÃO DISJUNTOR BIPOLAR TIPO DIN, CORRENTE NOMINAL DE 16A, CONSIDERANDO REAPROVEITAMENTO - REF: SINAPI (93661)</v>
          </cell>
          <cell r="E287" t="str">
            <v>UN</v>
          </cell>
          <cell r="F287">
            <v>20</v>
          </cell>
          <cell r="G287">
            <v>5.04</v>
          </cell>
          <cell r="H287">
            <v>6.31</v>
          </cell>
          <cell r="I287">
            <v>126.2</v>
          </cell>
          <cell r="J287">
            <v>1.8425159510343479E-5</v>
          </cell>
          <cell r="K287">
            <v>-1.25</v>
          </cell>
          <cell r="L287">
            <v>6.29</v>
          </cell>
          <cell r="M287">
            <v>-0.19872813990461047</v>
          </cell>
          <cell r="O287">
            <v>100.8</v>
          </cell>
        </row>
        <row r="288">
          <cell r="A288" t="str">
            <v xml:space="preserve"> 7.3.36 </v>
          </cell>
          <cell r="B288" t="str">
            <v xml:space="preserve"> DEPEARQ270 </v>
          </cell>
          <cell r="C288" t="str">
            <v>Próprio</v>
          </cell>
          <cell r="D288" t="str">
            <v>INSTALAÇÃO DISJUNTOR BIPOLAR TIPO DIN, CORRENTE NOMINAL DE 20A, CONSIDERANDO REAPROVEITAMENTO. REF: SINAPI (93662)</v>
          </cell>
          <cell r="E288" t="str">
            <v>UN</v>
          </cell>
          <cell r="F288">
            <v>10</v>
          </cell>
          <cell r="G288">
            <v>6.88</v>
          </cell>
          <cell r="H288">
            <v>8.61</v>
          </cell>
          <cell r="I288">
            <v>86.1</v>
          </cell>
          <cell r="J288">
            <v>1.2570572375915795E-5</v>
          </cell>
          <cell r="K288">
            <v>-1.7000000000000002</v>
          </cell>
          <cell r="L288">
            <v>8.58</v>
          </cell>
          <cell r="M288">
            <v>-0.1981351981351982</v>
          </cell>
          <cell r="O288">
            <v>68.8</v>
          </cell>
        </row>
        <row r="289">
          <cell r="A289" t="str">
            <v xml:space="preserve"> 7.3.37 </v>
          </cell>
          <cell r="B289" t="str">
            <v xml:space="preserve"> 93663 </v>
          </cell>
          <cell r="C289" t="str">
            <v>SINAPI</v>
          </cell>
          <cell r="D289" t="str">
            <v>DISJUNTOR BIPOLAR TIPO DIN, CORRENTE NOMINAL DE 25A - FORNECIMENTO E INSTALAÇÃO. AF_10/2020</v>
          </cell>
          <cell r="E289" t="str">
            <v>UN</v>
          </cell>
          <cell r="F289">
            <v>2</v>
          </cell>
          <cell r="G289">
            <v>48.71</v>
          </cell>
          <cell r="H289">
            <v>60.99</v>
          </cell>
          <cell r="I289">
            <v>121.98</v>
          </cell>
          <cell r="J289">
            <v>1.7809040864276527E-5</v>
          </cell>
          <cell r="K289">
            <v>-12.089999999999996</v>
          </cell>
          <cell r="L289">
            <v>60.8</v>
          </cell>
          <cell r="M289">
            <v>-0.19884868421052626</v>
          </cell>
          <cell r="O289">
            <v>97.42</v>
          </cell>
        </row>
        <row r="290">
          <cell r="A290" t="str">
            <v xml:space="preserve"> 7.3.38 </v>
          </cell>
          <cell r="B290" t="str">
            <v xml:space="preserve"> 93664 </v>
          </cell>
          <cell r="C290" t="str">
            <v>SINAPI</v>
          </cell>
          <cell r="D290" t="str">
            <v>DISJUNTOR BIPOLAR TIPO DIN, CORRENTE NOMINAL DE 32A - FORNECIMENTO E INSTALAÇÃO. AF_10/2020</v>
          </cell>
          <cell r="E290" t="str">
            <v>UN</v>
          </cell>
          <cell r="F290">
            <v>12</v>
          </cell>
          <cell r="G290">
            <v>50.95</v>
          </cell>
          <cell r="H290">
            <v>63.79</v>
          </cell>
          <cell r="I290">
            <v>765.48</v>
          </cell>
          <cell r="J290">
            <v>1.1175983440552873E-4</v>
          </cell>
          <cell r="K290">
            <v>-12.669999999999995</v>
          </cell>
          <cell r="L290">
            <v>63.62</v>
          </cell>
          <cell r="M290">
            <v>-0.19915121031122285</v>
          </cell>
          <cell r="O290">
            <v>611.4</v>
          </cell>
        </row>
        <row r="291">
          <cell r="A291" t="str">
            <v xml:space="preserve"> 7.3.39 </v>
          </cell>
          <cell r="B291" t="str">
            <v xml:space="preserve"> DEPEARQ271 </v>
          </cell>
          <cell r="C291" t="str">
            <v>Próprio</v>
          </cell>
          <cell r="D291" t="str">
            <v>INSTALAÇÃO DISJUNTOR MONOPOLAR TIPO DIN, CORRENTE NOMINAL DE 16A, CONSIDERANDO REAPROVEITAMENTO. REF: SINAPI (93654)</v>
          </cell>
          <cell r="E291" t="str">
            <v>UN</v>
          </cell>
          <cell r="F291">
            <v>35</v>
          </cell>
          <cell r="G291">
            <v>9.81</v>
          </cell>
          <cell r="H291">
            <v>12.28</v>
          </cell>
          <cell r="I291">
            <v>429.8</v>
          </cell>
          <cell r="J291">
            <v>6.2750662104165027E-5</v>
          </cell>
          <cell r="K291">
            <v>-2.4399999999999995</v>
          </cell>
          <cell r="L291">
            <v>12.25</v>
          </cell>
          <cell r="M291">
            <v>-0.1991836734693877</v>
          </cell>
          <cell r="O291">
            <v>343.35</v>
          </cell>
        </row>
        <row r="292">
          <cell r="A292" t="str">
            <v xml:space="preserve"> 7.3.40 </v>
          </cell>
          <cell r="B292" t="str">
            <v xml:space="preserve"> DEPEARQ272 </v>
          </cell>
          <cell r="C292" t="str">
            <v>Próprio</v>
          </cell>
          <cell r="D292" t="str">
            <v>DISJUNTOR MONOPOLAR TIPO DIN, CORRENTE NOMINAL DE 20A, CONSIDERANDO REAPROVEITAMENTO. REF: SINAPI (93655) - FORNECIMENTO E INSTALAÇÃO. AF_10/2020</v>
          </cell>
          <cell r="E292" t="str">
            <v>UN</v>
          </cell>
          <cell r="F292">
            <v>21</v>
          </cell>
          <cell r="G292">
            <v>3.44</v>
          </cell>
          <cell r="H292">
            <v>4.3</v>
          </cell>
          <cell r="I292">
            <v>90.3</v>
          </cell>
          <cell r="J292">
            <v>1.3183771028399493E-5</v>
          </cell>
          <cell r="K292">
            <v>-0.85000000000000009</v>
          </cell>
          <cell r="L292">
            <v>4.29</v>
          </cell>
          <cell r="M292">
            <v>-0.1981351981351982</v>
          </cell>
          <cell r="O292">
            <v>72.239999999999995</v>
          </cell>
        </row>
        <row r="293">
          <cell r="A293" t="str">
            <v xml:space="preserve"> 7.3.41 </v>
          </cell>
          <cell r="B293" t="str">
            <v xml:space="preserve"> 93665 </v>
          </cell>
          <cell r="C293" t="str">
            <v>SINAPI</v>
          </cell>
          <cell r="D293" t="str">
            <v>DISJUNTOR BIPOLAR TIPO DIN, CORRENTE NOMINAL DE 40A - FORNECIMENTO E INSTALAÇÃO. AF_10/2020</v>
          </cell>
          <cell r="E293" t="str">
            <v>UN</v>
          </cell>
          <cell r="F293">
            <v>13</v>
          </cell>
          <cell r="G293">
            <v>53.85</v>
          </cell>
          <cell r="H293">
            <v>67.430000000000007</v>
          </cell>
          <cell r="I293">
            <v>876.59</v>
          </cell>
          <cell r="J293">
            <v>1.2798185875730579E-4</v>
          </cell>
          <cell r="K293">
            <v>-13.389999999999993</v>
          </cell>
          <cell r="L293">
            <v>67.239999999999995</v>
          </cell>
          <cell r="M293">
            <v>-0.19913741820345021</v>
          </cell>
          <cell r="O293">
            <v>700.05</v>
          </cell>
        </row>
        <row r="294">
          <cell r="A294" t="str">
            <v xml:space="preserve"> 7.3.42 </v>
          </cell>
          <cell r="B294" t="str">
            <v xml:space="preserve"> 93656 </v>
          </cell>
          <cell r="C294" t="str">
            <v>SINAPI</v>
          </cell>
          <cell r="D294" t="str">
            <v>DISJUNTOR MONOPOLAR TIPO DIN, CORRENTE NOMINAL DE 25A - FORNECIMENTO E INSTALAÇÃO. AF_10/2020</v>
          </cell>
          <cell r="E294" t="str">
            <v>UN</v>
          </cell>
          <cell r="F294">
            <v>10</v>
          </cell>
          <cell r="G294">
            <v>10.73</v>
          </cell>
          <cell r="H294">
            <v>13.43</v>
          </cell>
          <cell r="I294">
            <v>134.30000000000001</v>
          </cell>
          <cell r="J294">
            <v>1.960775691156204E-5</v>
          </cell>
          <cell r="K294">
            <v>-2.67</v>
          </cell>
          <cell r="L294">
            <v>13.4</v>
          </cell>
          <cell r="M294">
            <v>-0.19925373134328361</v>
          </cell>
          <cell r="O294">
            <v>107.3</v>
          </cell>
        </row>
        <row r="295">
          <cell r="A295" t="str">
            <v xml:space="preserve"> 7.3.43 </v>
          </cell>
          <cell r="B295" t="str">
            <v xml:space="preserve"> 062021 </v>
          </cell>
          <cell r="C295" t="str">
            <v>SBC</v>
          </cell>
          <cell r="D295" t="str">
            <v>CAIXA PISO QUADRADA C/ 3TOMADA ELETRICA CR4 ALUM/LAT DUTOTEC</v>
          </cell>
          <cell r="E295" t="str">
            <v>UN</v>
          </cell>
          <cell r="F295">
            <v>77</v>
          </cell>
          <cell r="G295">
            <v>403.17</v>
          </cell>
          <cell r="H295">
            <v>504.84</v>
          </cell>
          <cell r="I295">
            <v>38872.68</v>
          </cell>
          <cell r="J295">
            <v>5.6753988081976129E-3</v>
          </cell>
          <cell r="K295">
            <v>-100.63999999999999</v>
          </cell>
          <cell r="L295">
            <v>503.81</v>
          </cell>
          <cell r="M295">
            <v>-0.19975784521942797</v>
          </cell>
          <cell r="O295">
            <v>31044.09</v>
          </cell>
        </row>
        <row r="296">
          <cell r="A296" t="str">
            <v xml:space="preserve"> 7.3.44 </v>
          </cell>
          <cell r="B296" t="str">
            <v xml:space="preserve"> DEPEARQ245 </v>
          </cell>
          <cell r="C296" t="str">
            <v>Próprio</v>
          </cell>
          <cell r="D296" t="str">
            <v>DISPOSITIVO DE PROTEÇÃO CONTRA SURTO CLASSE II, 1 POLO, TENSAO MAXIMA DE 175 V, CORRENTE MAXIMA DE *20* KA (TIPO AC)- FORNECIMENTO E INSTALAÇÃO.  REF: SINAPI (93656)</v>
          </cell>
          <cell r="E296" t="str">
            <v>UN</v>
          </cell>
          <cell r="F296">
            <v>40</v>
          </cell>
          <cell r="G296">
            <v>58.04</v>
          </cell>
          <cell r="H296">
            <v>72.67</v>
          </cell>
          <cell r="I296">
            <v>2906.8</v>
          </cell>
          <cell r="J296">
            <v>4.2439186739038373E-4</v>
          </cell>
          <cell r="K296">
            <v>-14.419999999999995</v>
          </cell>
          <cell r="L296">
            <v>72.459999999999994</v>
          </cell>
          <cell r="M296">
            <v>-0.1990063483301131</v>
          </cell>
          <cell r="O296">
            <v>2321.6</v>
          </cell>
        </row>
        <row r="297">
          <cell r="A297" t="str">
            <v xml:space="preserve"> 7.3.45 </v>
          </cell>
          <cell r="B297" t="str">
            <v xml:space="preserve"> DEPEARQ273 </v>
          </cell>
          <cell r="C297" t="str">
            <v>Próprio</v>
          </cell>
          <cell r="D297" t="str">
            <v>DISPOSITIVO DE PROTEÇÃO CONTRA SURTO CLASSE II, 1 POLO, TENSAO MAXIMA DE 175 V, CORRENTE MAXIMA DE *45* KA (TIPO AC)- FORNECIMENTO E INSTALAÇÃO.  REF: SINAPI (93656)</v>
          </cell>
          <cell r="E297" t="str">
            <v>UN</v>
          </cell>
          <cell r="F297">
            <v>12</v>
          </cell>
          <cell r="G297">
            <v>82.2</v>
          </cell>
          <cell r="H297">
            <v>102.93</v>
          </cell>
          <cell r="I297">
            <v>1235.1600000000001</v>
          </cell>
          <cell r="J297">
            <v>1.8033296371470565E-4</v>
          </cell>
          <cell r="K297">
            <v>-20.420000000000002</v>
          </cell>
          <cell r="L297">
            <v>102.62</v>
          </cell>
          <cell r="M297">
            <v>-0.19898655232898066</v>
          </cell>
          <cell r="O297">
            <v>986.4</v>
          </cell>
        </row>
        <row r="298">
          <cell r="A298" t="str">
            <v xml:space="preserve"> 7.3.46 </v>
          </cell>
          <cell r="B298" t="str">
            <v xml:space="preserve"> DEPEARQ244 </v>
          </cell>
          <cell r="C298" t="str">
            <v>Próprio</v>
          </cell>
          <cell r="D298" t="str">
            <v>ELETROCALHA PERFURADA TIPO ""U"" DIM. ATÉ 50X50 - FIXAÇÃO E ACESSÓRIOS - REF.: CPOS (38.21.920)</v>
          </cell>
          <cell r="E298" t="str">
            <v>M</v>
          </cell>
          <cell r="F298">
            <v>72.7</v>
          </cell>
          <cell r="G298">
            <v>51.726895999999996</v>
          </cell>
          <cell r="H298">
            <v>64.77</v>
          </cell>
          <cell r="I298">
            <v>4708.7700000000004</v>
          </cell>
          <cell r="J298">
            <v>6.8747890925134755E-4</v>
          </cell>
          <cell r="K298">
            <v>-17.233103999999997</v>
          </cell>
          <cell r="L298">
            <v>68.959999999999994</v>
          </cell>
          <cell r="M298">
            <v>-0.24990000000000001</v>
          </cell>
          <cell r="O298">
            <v>3760.54</v>
          </cell>
        </row>
        <row r="299">
          <cell r="A299" t="str">
            <v xml:space="preserve"> 7.3.47 </v>
          </cell>
          <cell r="B299" t="str">
            <v xml:space="preserve"> DEPEARQ274 </v>
          </cell>
          <cell r="C299" t="str">
            <v>Próprio</v>
          </cell>
          <cell r="D299" t="str">
            <v>ELETROCALHA PERFURADA TIPO "U" 100x100mm, FIXAÇÃO E ACESSÓRIOS. REF: (CPOS 38.22.130) SINAPI (91170)</v>
          </cell>
          <cell r="E299" t="str">
            <v>M</v>
          </cell>
          <cell r="F299">
            <v>4.5</v>
          </cell>
          <cell r="G299">
            <v>98.23</v>
          </cell>
          <cell r="H299">
            <v>123</v>
          </cell>
          <cell r="I299">
            <v>553.5</v>
          </cell>
          <cell r="J299">
            <v>8.0810822416601543E-5</v>
          </cell>
          <cell r="K299">
            <v>-22.83</v>
          </cell>
          <cell r="L299">
            <v>121.06</v>
          </cell>
          <cell r="M299">
            <v>-0.18858417313728726</v>
          </cell>
          <cell r="O299">
            <v>442.03</v>
          </cell>
        </row>
        <row r="300">
          <cell r="A300" t="str">
            <v xml:space="preserve"> 7.3.48 </v>
          </cell>
          <cell r="B300" t="str">
            <v xml:space="preserve"> 104785 </v>
          </cell>
          <cell r="C300" t="str">
            <v>SINAPI</v>
          </cell>
          <cell r="D300" t="str">
            <v>FIXAÇÃO DE ELETRODUTOS, DIÂMETROS MENORES OU IGUAIS A 40 MM, COM ABRAÇADEIRA METÁLICA RÍGIDA TIPO D COM PARAFUSO DE FIXAÇÃO 1 1/4", FIXADA DIRETAMENTE NA LAJE OU PAREDE. AF_09/2023</v>
          </cell>
          <cell r="E300" t="str">
            <v>M</v>
          </cell>
          <cell r="F300">
            <v>1140.9000000000001</v>
          </cell>
          <cell r="G300">
            <v>10.44</v>
          </cell>
          <cell r="H300">
            <v>13.07</v>
          </cell>
          <cell r="I300">
            <v>14911.56</v>
          </cell>
          <cell r="J300">
            <v>2.1770829758166197E-3</v>
          </cell>
          <cell r="K300">
            <v>-2.5999999999999996</v>
          </cell>
          <cell r="L300">
            <v>13.04</v>
          </cell>
          <cell r="M300">
            <v>-0.19938650306748462</v>
          </cell>
          <cell r="O300">
            <v>11910.99</v>
          </cell>
        </row>
        <row r="301">
          <cell r="A301" t="str">
            <v xml:space="preserve"> 7.3.49 </v>
          </cell>
          <cell r="B301" t="str">
            <v xml:space="preserve"> 91864 </v>
          </cell>
          <cell r="C301" t="str">
            <v>SINAPI</v>
          </cell>
          <cell r="D301" t="str">
            <v>ELETRODUTO RÍGIDO ROSCÁVEL, PVC, DN 32 MM (1"), PARA CIRCUITOS TERMINAIS, INSTALADO EM FORRO - FORNECIMENTO E INSTALAÇÃO. AF_03/2023</v>
          </cell>
          <cell r="E301" t="str">
            <v>M</v>
          </cell>
          <cell r="F301">
            <v>37.5</v>
          </cell>
          <cell r="G301">
            <v>12.02</v>
          </cell>
          <cell r="H301">
            <v>15.05</v>
          </cell>
          <cell r="I301">
            <v>564.37</v>
          </cell>
          <cell r="J301">
            <v>8.2397838929101024E-5</v>
          </cell>
          <cell r="K301">
            <v>-2.99</v>
          </cell>
          <cell r="L301">
            <v>15.01</v>
          </cell>
          <cell r="M301">
            <v>-0.19920053297801465</v>
          </cell>
          <cell r="O301">
            <v>450.75</v>
          </cell>
        </row>
        <row r="302">
          <cell r="A302" t="str">
            <v xml:space="preserve"> 7.3.50 </v>
          </cell>
          <cell r="B302" t="str">
            <v xml:space="preserve"> 93008 </v>
          </cell>
          <cell r="C302" t="str">
            <v>SINAPI</v>
          </cell>
          <cell r="D302" t="str">
            <v>ELETRODUTO RÍGIDO ROSCÁVEL, PVC, DN 50 MM (1 1/2"), PARA REDE ENTERRADA DE DISTRIBUIÇÃO DE ENERGIA ELÉTRICA - FORNECIMENTO E INSTALAÇÃO. AF_12/2021</v>
          </cell>
          <cell r="E302" t="str">
            <v>M</v>
          </cell>
          <cell r="F302">
            <v>53.2</v>
          </cell>
          <cell r="G302">
            <v>14.9</v>
          </cell>
          <cell r="H302">
            <v>18.649999999999999</v>
          </cell>
          <cell r="I302">
            <v>992.18</v>
          </cell>
          <cell r="J302">
            <v>1.448579616717321E-4</v>
          </cell>
          <cell r="K302">
            <v>-3.7099999999999991</v>
          </cell>
          <cell r="L302">
            <v>18.61</v>
          </cell>
          <cell r="M302">
            <v>-0.19935518538420205</v>
          </cell>
          <cell r="O302">
            <v>792.68</v>
          </cell>
        </row>
        <row r="303">
          <cell r="A303" t="str">
            <v xml:space="preserve"> 7.3.51 </v>
          </cell>
          <cell r="B303" t="str">
            <v xml:space="preserve"> 91871 </v>
          </cell>
          <cell r="C303" t="str">
            <v>SINAPI</v>
          </cell>
          <cell r="D303" t="str">
            <v>ELETRODUTO RÍGIDO ROSCÁVEL, PVC, DN 25 MM (3/4"), PARA CIRCUITOS TERMINAIS, INSTALADO EM PAREDE - FORNECIMENTO E INSTALAÇÃO. AF_03/2023</v>
          </cell>
          <cell r="E303" t="str">
            <v>M</v>
          </cell>
          <cell r="F303">
            <v>283.55</v>
          </cell>
          <cell r="G303">
            <v>11.03</v>
          </cell>
          <cell r="H303">
            <v>13.81</v>
          </cell>
          <cell r="I303">
            <v>3915.82</v>
          </cell>
          <cell r="J303">
            <v>5.7170846365921712E-4</v>
          </cell>
          <cell r="K303">
            <v>-2.75</v>
          </cell>
          <cell r="L303">
            <v>13.78</v>
          </cell>
          <cell r="M303">
            <v>-0.19956458635703922</v>
          </cell>
          <cell r="O303">
            <v>3127.55</v>
          </cell>
        </row>
        <row r="304">
          <cell r="A304" t="str">
            <v xml:space="preserve"> 7.3.52 </v>
          </cell>
          <cell r="B304" t="str">
            <v xml:space="preserve"> 91863 </v>
          </cell>
          <cell r="C304" t="str">
            <v>SINAPI</v>
          </cell>
          <cell r="D304" t="str">
            <v>ELETRODUTO RÍGIDO ROSCÁVEL, PVC, DN 25 MM (3/4"), PARA CIRCUITOS TERMINAIS, INSTALADO EM FORRO - FORNECIMENTO E INSTALAÇÃO. AF_03/2023</v>
          </cell>
          <cell r="E304" t="str">
            <v>M</v>
          </cell>
          <cell r="F304">
            <v>766.65</v>
          </cell>
          <cell r="G304">
            <v>8.2661020000000001</v>
          </cell>
          <cell r="H304">
            <v>10.35</v>
          </cell>
          <cell r="I304">
            <v>7934.82</v>
          </cell>
          <cell r="J304">
            <v>1.1584811742144502E-3</v>
          </cell>
          <cell r="K304">
            <v>-2.7538979999999995</v>
          </cell>
          <cell r="L304">
            <v>11.02</v>
          </cell>
          <cell r="M304">
            <v>-0.24990000000000001</v>
          </cell>
          <cell r="O304">
            <v>6337.2</v>
          </cell>
        </row>
        <row r="305">
          <cell r="A305" t="str">
            <v xml:space="preserve"> 7.3.53 </v>
          </cell>
          <cell r="B305" t="str">
            <v xml:space="preserve"> 063075 </v>
          </cell>
          <cell r="C305" t="str">
            <v>SBC</v>
          </cell>
          <cell r="D305" t="str">
            <v>FITA ISOLANTE SCOTCH 3M ROLO 5m PRETO</v>
          </cell>
          <cell r="E305" t="str">
            <v>UN</v>
          </cell>
          <cell r="F305">
            <v>51</v>
          </cell>
          <cell r="G305">
            <v>32.36</v>
          </cell>
          <cell r="H305">
            <v>40.520000000000003</v>
          </cell>
          <cell r="I305">
            <v>2066.52</v>
          </cell>
          <cell r="J305">
            <v>3.0171125698347863E-4</v>
          </cell>
          <cell r="K305">
            <v>-6.259999999999998</v>
          </cell>
          <cell r="L305">
            <v>38.619999999999997</v>
          </cell>
          <cell r="M305">
            <v>-0.16209218021750382</v>
          </cell>
          <cell r="O305">
            <v>1650.36</v>
          </cell>
        </row>
        <row r="306">
          <cell r="A306" t="str">
            <v xml:space="preserve"> 7.3.54 </v>
          </cell>
          <cell r="B306" t="str">
            <v xml:space="preserve"> DEPEARQ259 </v>
          </cell>
          <cell r="C306" t="str">
            <v>Próprio</v>
          </cell>
          <cell r="D306" t="str">
            <v>FITA ISOLANTE DE BORRACHA AUTOFUSAO, USO ATE 69 KV (ALTA TENSAO) - FORNECIMENTO E INSTALAÇÃO</v>
          </cell>
          <cell r="E306" t="str">
            <v>M</v>
          </cell>
          <cell r="F306">
            <v>70.599999999999994</v>
          </cell>
          <cell r="G306">
            <v>5.63</v>
          </cell>
          <cell r="H306">
            <v>7.04</v>
          </cell>
          <cell r="I306">
            <v>497.02</v>
          </cell>
          <cell r="J306">
            <v>7.2564760537487444E-5</v>
          </cell>
          <cell r="K306">
            <v>-1.4000000000000004</v>
          </cell>
          <cell r="L306">
            <v>7.03</v>
          </cell>
          <cell r="M306">
            <v>-0.19914651493598867</v>
          </cell>
          <cell r="O306">
            <v>397.47</v>
          </cell>
        </row>
        <row r="307">
          <cell r="A307" t="str">
            <v xml:space="preserve"> 7.3.55 </v>
          </cell>
          <cell r="B307" t="str">
            <v xml:space="preserve"> 065460 </v>
          </cell>
          <cell r="C307" t="str">
            <v>SBC</v>
          </cell>
          <cell r="D307" t="str">
            <v>DISJUNTOR MDW DIN TRIPOLAR CURVA C 70A WEG</v>
          </cell>
          <cell r="E307" t="str">
            <v>UN</v>
          </cell>
          <cell r="F307">
            <v>1</v>
          </cell>
          <cell r="G307">
            <v>217</v>
          </cell>
          <cell r="H307">
            <v>271.72000000000003</v>
          </cell>
          <cell r="I307">
            <v>271.72000000000003</v>
          </cell>
          <cell r="J307">
            <v>3.9671032822111965E-5</v>
          </cell>
          <cell r="K307">
            <v>-5.7299999999999898</v>
          </cell>
          <cell r="L307">
            <v>222.73</v>
          </cell>
          <cell r="M307">
            <v>-2.5726215597359992E-2</v>
          </cell>
          <cell r="O307">
            <v>217</v>
          </cell>
        </row>
        <row r="308">
          <cell r="A308" t="str">
            <v xml:space="preserve"> 7.3.56 </v>
          </cell>
          <cell r="B308" t="str">
            <v xml:space="preserve"> 068444 </v>
          </cell>
          <cell r="C308" t="str">
            <v>SBC</v>
          </cell>
          <cell r="D308" t="str">
            <v>CAIXA DE PASSAGEM PISO COM TAMPA APARAFUSADA 150x150x100mm</v>
          </cell>
          <cell r="E308" t="str">
            <v>UN</v>
          </cell>
          <cell r="F308">
            <v>6</v>
          </cell>
          <cell r="G308">
            <v>102.31</v>
          </cell>
          <cell r="H308">
            <v>128.11000000000001</v>
          </cell>
          <cell r="I308">
            <v>768.66</v>
          </cell>
          <cell r="J308">
            <v>1.1222411338526637E-4</v>
          </cell>
          <cell r="K308">
            <v>-9.8700000000000045</v>
          </cell>
          <cell r="L308">
            <v>112.18</v>
          </cell>
          <cell r="M308">
            <v>-8.7983597789267232E-2</v>
          </cell>
          <cell r="O308">
            <v>613.86</v>
          </cell>
        </row>
        <row r="309">
          <cell r="A309" t="str">
            <v xml:space="preserve"> 7.3.57 </v>
          </cell>
          <cell r="B309" t="str">
            <v xml:space="preserve"> DEPEARQ275 </v>
          </cell>
          <cell r="C309" t="str">
            <v>Próprio</v>
          </cell>
          <cell r="D309" t="str">
            <v>INSTALAÇÃO DISJUNTOR MDW DIN TRIPOLAR CURVA C 70A, CONSIDERANDO REAPROVEITAMENTO - SBC (065460)</v>
          </cell>
          <cell r="E309" t="str">
            <v>UN</v>
          </cell>
          <cell r="F309">
            <v>2</v>
          </cell>
          <cell r="G309">
            <v>29.92</v>
          </cell>
          <cell r="H309">
            <v>37.46</v>
          </cell>
          <cell r="I309">
            <v>74.92</v>
          </cell>
          <cell r="J309">
            <v>1.093829596287586E-5</v>
          </cell>
          <cell r="K309">
            <v>-7.4799999999999969</v>
          </cell>
          <cell r="L309">
            <v>37.4</v>
          </cell>
          <cell r="M309">
            <v>-0.19999999999999996</v>
          </cell>
          <cell r="O309">
            <v>59.84</v>
          </cell>
        </row>
        <row r="310">
          <cell r="A310" t="str">
            <v xml:space="preserve"> 7.3.58 </v>
          </cell>
          <cell r="B310" t="str">
            <v xml:space="preserve"> DEPEARQ276 </v>
          </cell>
          <cell r="C310" t="str">
            <v>Próprio</v>
          </cell>
          <cell r="D310" t="str">
            <v>INSTALAÇÃO DISJUNTOR TRIPOLAR 80A CURVA C, CONSIDERANDO REAPROVEITAMENTO. REF: SBC (064410)</v>
          </cell>
          <cell r="E310" t="str">
            <v>UN</v>
          </cell>
          <cell r="F310">
            <v>2</v>
          </cell>
          <cell r="G310">
            <v>15.4</v>
          </cell>
          <cell r="H310">
            <v>19.28</v>
          </cell>
          <cell r="I310">
            <v>38.56</v>
          </cell>
          <cell r="J310">
            <v>5.6297476285169934E-6</v>
          </cell>
          <cell r="K310">
            <v>-3.8499999999999996</v>
          </cell>
          <cell r="L310">
            <v>19.25</v>
          </cell>
          <cell r="M310">
            <v>-0.19999999999999996</v>
          </cell>
          <cell r="O310">
            <v>30.8</v>
          </cell>
        </row>
        <row r="311">
          <cell r="A311" t="str">
            <v xml:space="preserve"> 7.3.59 </v>
          </cell>
          <cell r="B311" t="str">
            <v xml:space="preserve"> DEPEARQ277 </v>
          </cell>
          <cell r="C311" t="str">
            <v>Próprio</v>
          </cell>
          <cell r="D311" t="str">
            <v>INSTALAÇÃO DISJUNTOR DIN TRIPOLAR 100A CURVA C, CONSIDERANDO REAPROVEITAMENTO. REF: SBC (064035)</v>
          </cell>
          <cell r="E311" t="str">
            <v>UN</v>
          </cell>
          <cell r="F311">
            <v>2</v>
          </cell>
          <cell r="G311">
            <v>29.92</v>
          </cell>
          <cell r="H311">
            <v>37.46</v>
          </cell>
          <cell r="I311">
            <v>74.92</v>
          </cell>
          <cell r="J311">
            <v>1.093829596287586E-5</v>
          </cell>
          <cell r="K311">
            <v>-7.4799999999999969</v>
          </cell>
          <cell r="L311">
            <v>37.4</v>
          </cell>
          <cell r="M311">
            <v>-0.19999999999999996</v>
          </cell>
          <cell r="O311">
            <v>59.84</v>
          </cell>
        </row>
        <row r="312">
          <cell r="A312" t="str">
            <v xml:space="preserve"> 7.3.60 </v>
          </cell>
          <cell r="B312" t="str">
            <v xml:space="preserve"> DEPEARQ278 </v>
          </cell>
          <cell r="C312" t="str">
            <v>Próprio</v>
          </cell>
          <cell r="D312" t="str">
            <v>DISJUNTOR TERMOMAGNÉTICO TRIPOLAR , CORRENTE NOMINAL DE 350A - FORNECIMENTO E INSTALAÇÃO. REF:SINAPI (101898)</v>
          </cell>
          <cell r="E312" t="str">
            <v>UN</v>
          </cell>
          <cell r="F312">
            <v>1</v>
          </cell>
          <cell r="G312">
            <v>1258.48</v>
          </cell>
          <cell r="H312">
            <v>1575.86</v>
          </cell>
          <cell r="I312">
            <v>1575.86</v>
          </cell>
          <cell r="J312">
            <v>2.3007505440546648E-4</v>
          </cell>
          <cell r="K312">
            <v>-312.74</v>
          </cell>
          <cell r="L312">
            <v>1571.22</v>
          </cell>
          <cell r="M312">
            <v>-0.19904278204198012</v>
          </cell>
          <cell r="O312">
            <v>1258.48</v>
          </cell>
        </row>
        <row r="313">
          <cell r="A313" t="str">
            <v xml:space="preserve"> 7.3.61 </v>
          </cell>
          <cell r="B313" t="str">
            <v xml:space="preserve"> 91875 </v>
          </cell>
          <cell r="C313" t="str">
            <v>SINAPI</v>
          </cell>
          <cell r="D313" t="str">
            <v>LUVA PARA ELETRODUTO, PVC, ROSCÁVEL, DN 25 MM (3/4"), PARA CIRCUITOS TERMINAIS, INSTALADA EM FORRO - FORNECIMENTO E INSTALAÇÃO. AF_03/2023</v>
          </cell>
          <cell r="E313" t="str">
            <v>UN</v>
          </cell>
          <cell r="F313">
            <v>482</v>
          </cell>
          <cell r="G313">
            <v>6.02</v>
          </cell>
          <cell r="H313">
            <v>7.53</v>
          </cell>
          <cell r="I313">
            <v>3629.46</v>
          </cell>
          <cell r="J313">
            <v>5.2989999553416196E-4</v>
          </cell>
          <cell r="K313">
            <v>-1.5100000000000007</v>
          </cell>
          <cell r="L313">
            <v>7.53</v>
          </cell>
          <cell r="M313">
            <v>-0.20053120849933603</v>
          </cell>
          <cell r="O313">
            <v>2901.64</v>
          </cell>
        </row>
        <row r="314">
          <cell r="A314" t="str">
            <v xml:space="preserve"> 7.3.62 </v>
          </cell>
          <cell r="B314" t="str">
            <v xml:space="preserve"> 91890 </v>
          </cell>
          <cell r="C314" t="str">
            <v>SINAPI</v>
          </cell>
          <cell r="D314" t="str">
            <v>CURVA 90 GRAUS PARA ELETRODUTO, PVC, ROSCÁVEL, DN 25 MM (3/4"), PARA CIRCUITOS TERMINAIS, INSTALADA EM FORRO - FORNECIMENTO E INSTALAÇÃO. AF_03/2023</v>
          </cell>
          <cell r="E314" t="str">
            <v>UN</v>
          </cell>
          <cell r="F314">
            <v>186</v>
          </cell>
          <cell r="G314">
            <v>9.7200000000000006</v>
          </cell>
          <cell r="H314">
            <v>12.17</v>
          </cell>
          <cell r="I314">
            <v>2263.62</v>
          </cell>
          <cell r="J314">
            <v>3.3048779374646354E-4</v>
          </cell>
          <cell r="K314">
            <v>-2.4299999999999997</v>
          </cell>
          <cell r="L314">
            <v>12.15</v>
          </cell>
          <cell r="M314">
            <v>-0.19999999999999996</v>
          </cell>
          <cell r="O314">
            <v>1807.92</v>
          </cell>
        </row>
        <row r="315">
          <cell r="A315" t="str">
            <v xml:space="preserve"> 7.3.63 </v>
          </cell>
          <cell r="B315" t="str">
            <v xml:space="preserve"> 91876 </v>
          </cell>
          <cell r="C315" t="str">
            <v>SINAPI</v>
          </cell>
          <cell r="D315" t="str">
            <v>LUVA PARA ELETRODUTO, PVC, ROSCÁVEL, DN 32 MM (1"), PARA CIRCUITOS TERMINAIS, INSTALADA EM FORRO - FORNECIMENTO E INSTALAÇÃO. AF_03/2023</v>
          </cell>
          <cell r="E315" t="str">
            <v>UN</v>
          </cell>
          <cell r="F315">
            <v>76</v>
          </cell>
          <cell r="G315">
            <v>7.22</v>
          </cell>
          <cell r="H315">
            <v>9.0399999999999991</v>
          </cell>
          <cell r="I315">
            <v>687.04</v>
          </cell>
          <cell r="J315">
            <v>1.0030761957199985E-4</v>
          </cell>
          <cell r="K315">
            <v>-1.7999999999999998</v>
          </cell>
          <cell r="L315">
            <v>9.02</v>
          </cell>
          <cell r="M315">
            <v>-0.19955654101995568</v>
          </cell>
          <cell r="O315">
            <v>548.72</v>
          </cell>
        </row>
        <row r="316">
          <cell r="A316" t="str">
            <v xml:space="preserve"> 7.3.64 </v>
          </cell>
          <cell r="B316" t="str">
            <v xml:space="preserve"> 91893 </v>
          </cell>
          <cell r="C316" t="str">
            <v>SINAPI</v>
          </cell>
          <cell r="D316" t="str">
            <v>CURVA 90 GRAUS PARA ELETRODUTO, PVC, ROSCÁVEL, DN 32 MM (1"), PARA CIRCUITOS TERMINAIS, INSTALADA EM FORRO - FORNECIMENTO E INSTALAÇÃO. AF_03/2023</v>
          </cell>
          <cell r="E316" t="str">
            <v>UN</v>
          </cell>
          <cell r="F316">
            <v>32</v>
          </cell>
          <cell r="G316">
            <v>11.98</v>
          </cell>
          <cell r="H316">
            <v>15</v>
          </cell>
          <cell r="I316">
            <v>480</v>
          </cell>
          <cell r="J316">
            <v>7.0079845998136838E-5</v>
          </cell>
          <cell r="K316">
            <v>-2.99</v>
          </cell>
          <cell r="L316">
            <v>14.97</v>
          </cell>
          <cell r="M316">
            <v>-0.19973279893119578</v>
          </cell>
          <cell r="O316">
            <v>383.36</v>
          </cell>
        </row>
        <row r="317">
          <cell r="A317" t="str">
            <v xml:space="preserve"> 7.3.65 </v>
          </cell>
          <cell r="B317" t="str">
            <v xml:space="preserve"> DEPEARQ087 </v>
          </cell>
          <cell r="C317" t="str">
            <v>Próprio</v>
          </cell>
          <cell r="D317" t="str">
            <v>ELETRODUTO FLEXIVEL, EM ACO GALVANIZADO, REVESTIDO EXTERNAMENTE COM PVC PRETO, DIAMETRO EXTERNO DE 25 MM (3/4"), TIPO SEALTUBO, PVC, INSTALADO EM PAREDE - FORNECIMENTO E INSTALAÇÃO</v>
          </cell>
          <cell r="E317" t="str">
            <v>M</v>
          </cell>
          <cell r="F317">
            <v>75.900000000000006</v>
          </cell>
          <cell r="G317">
            <v>13.36</v>
          </cell>
          <cell r="H317">
            <v>16.72</v>
          </cell>
          <cell r="I317">
            <v>1269.04</v>
          </cell>
          <cell r="J317">
            <v>1.8527943284474079E-4</v>
          </cell>
          <cell r="K317">
            <v>-3.3200000000000003</v>
          </cell>
          <cell r="L317">
            <v>16.68</v>
          </cell>
          <cell r="M317">
            <v>-0.19904076738609111</v>
          </cell>
          <cell r="O317">
            <v>1014.02</v>
          </cell>
        </row>
        <row r="318">
          <cell r="A318" t="str">
            <v xml:space="preserve"> 7.3.66 </v>
          </cell>
          <cell r="B318" t="str">
            <v xml:space="preserve"> DEPEARQ303 </v>
          </cell>
          <cell r="C318" t="str">
            <v>Próprio</v>
          </cell>
          <cell r="D318" t="str">
            <v>DISJUNTOR TERMOMAGNÉTICO TRIPOLAR (220V/127 V) CAIXA MOLDADA, CORRENTE NOMINAL DE 175A - FORNECIMENTO E INSTALAÇÃO.  REF: SINAPI (101896)</v>
          </cell>
          <cell r="E318" t="str">
            <v>UN</v>
          </cell>
          <cell r="F318">
            <v>2</v>
          </cell>
          <cell r="G318">
            <v>478.42</v>
          </cell>
          <cell r="H318">
            <v>599.07000000000005</v>
          </cell>
          <cell r="I318">
            <v>1198.1400000000001</v>
          </cell>
          <cell r="J318">
            <v>1.7492805559209934E-4</v>
          </cell>
          <cell r="K318">
            <v>-119.61999999999995</v>
          </cell>
          <cell r="L318">
            <v>598.04</v>
          </cell>
          <cell r="M318">
            <v>-0.20002006554745499</v>
          </cell>
          <cell r="O318">
            <v>956.84</v>
          </cell>
        </row>
        <row r="319">
          <cell r="A319" t="str">
            <v xml:space="preserve"> 7.3.67 </v>
          </cell>
          <cell r="B319" t="str">
            <v xml:space="preserve"> DEPEARQ323 </v>
          </cell>
          <cell r="C319" t="str">
            <v>Próprio</v>
          </cell>
          <cell r="D319" t="str">
            <v>LEITO PARA CABOS TIPO LEVE 200x100mm, COM ACESSÓRIOS - REF: SBC (063621) CPOS (38.21.310)</v>
          </cell>
          <cell r="E319" t="str">
            <v>M</v>
          </cell>
          <cell r="F319">
            <v>11</v>
          </cell>
          <cell r="G319">
            <v>178.69</v>
          </cell>
          <cell r="H319">
            <v>223.75</v>
          </cell>
          <cell r="I319">
            <v>2461.25</v>
          </cell>
          <cell r="J319">
            <v>3.5934171033940481E-4</v>
          </cell>
          <cell r="K319">
            <v>-44.400000000000006</v>
          </cell>
          <cell r="L319">
            <v>223.09</v>
          </cell>
          <cell r="M319">
            <v>-0.19902281590389526</v>
          </cell>
          <cell r="O319">
            <v>1965.59</v>
          </cell>
        </row>
        <row r="320">
          <cell r="A320" t="str">
            <v xml:space="preserve"> 7.3.68 </v>
          </cell>
          <cell r="B320" t="str">
            <v xml:space="preserve"> DEPEARQ243 </v>
          </cell>
          <cell r="C320" t="str">
            <v>Próprio</v>
          </cell>
          <cell r="D320" t="str">
            <v>PERFILADO PERFURADO 38X38 MM, CHAPA 22 - FORNECIMENTO E INSTALAÇÃO. REF: SBC (078028) CPOS (38.21.920)</v>
          </cell>
          <cell r="E320" t="str">
            <v>M</v>
          </cell>
          <cell r="F320">
            <v>30.4</v>
          </cell>
          <cell r="G320">
            <v>22.71</v>
          </cell>
          <cell r="H320">
            <v>28.43</v>
          </cell>
          <cell r="I320">
            <v>864.27</v>
          </cell>
          <cell r="J320">
            <v>1.2618314271002027E-4</v>
          </cell>
          <cell r="K320">
            <v>-5.6499999999999986</v>
          </cell>
          <cell r="L320">
            <v>28.36</v>
          </cell>
          <cell r="M320">
            <v>-0.19922425952045131</v>
          </cell>
          <cell r="O320">
            <v>690.38</v>
          </cell>
        </row>
        <row r="321">
          <cell r="A321" t="str">
            <v xml:space="preserve"> 7.3.69 </v>
          </cell>
          <cell r="B321" t="str">
            <v xml:space="preserve"> 078206 </v>
          </cell>
          <cell r="C321" t="str">
            <v>SBC</v>
          </cell>
          <cell r="D321" t="str">
            <v>CABO DE COBRE NU MEIO DURO 7 FIOS 35mm2</v>
          </cell>
          <cell r="E321" t="str">
            <v>M</v>
          </cell>
          <cell r="F321">
            <v>11</v>
          </cell>
          <cell r="G321">
            <v>32.67</v>
          </cell>
          <cell r="H321">
            <v>40.9</v>
          </cell>
          <cell r="I321">
            <v>449.9</v>
          </cell>
          <cell r="J321">
            <v>6.5685255655337007E-5</v>
          </cell>
          <cell r="K321">
            <v>-0.25</v>
          </cell>
          <cell r="L321">
            <v>32.92</v>
          </cell>
          <cell r="M321">
            <v>-7.5941676792223856E-3</v>
          </cell>
          <cell r="O321">
            <v>359.37</v>
          </cell>
        </row>
        <row r="322">
          <cell r="A322" t="str">
            <v xml:space="preserve"> 7.3.70 </v>
          </cell>
          <cell r="B322" t="str">
            <v xml:space="preserve"> 078204 </v>
          </cell>
          <cell r="C322" t="str">
            <v>SBC</v>
          </cell>
          <cell r="D322" t="str">
            <v>CABO DE COBRE NU MEIO DURO 7 FIOS 16mm2</v>
          </cell>
          <cell r="E322" t="str">
            <v>M</v>
          </cell>
          <cell r="F322">
            <v>152.1</v>
          </cell>
          <cell r="G322">
            <v>16.88</v>
          </cell>
          <cell r="H322">
            <v>21.13</v>
          </cell>
          <cell r="I322">
            <v>3213.87</v>
          </cell>
          <cell r="J322">
            <v>4.692239888709001E-4</v>
          </cell>
          <cell r="K322">
            <v>-0.25</v>
          </cell>
          <cell r="L322">
            <v>17.13</v>
          </cell>
          <cell r="M322">
            <v>-1.4594279042615343E-2</v>
          </cell>
          <cell r="O322">
            <v>2567.44</v>
          </cell>
        </row>
        <row r="323">
          <cell r="A323" t="str">
            <v xml:space="preserve"> 7.3.71 </v>
          </cell>
          <cell r="B323" t="str">
            <v xml:space="preserve"> 078042 </v>
          </cell>
          <cell r="C323" t="str">
            <v>SBC</v>
          </cell>
          <cell r="D323" t="str">
            <v>CONECTOR PARAFUSO FENDIDO SPLIT BOLD 1"" CABO 16mm2</v>
          </cell>
          <cell r="E323" t="str">
            <v>UN</v>
          </cell>
          <cell r="F323">
            <v>139</v>
          </cell>
          <cell r="G323">
            <v>21.97</v>
          </cell>
          <cell r="H323">
            <v>27.51</v>
          </cell>
          <cell r="I323">
            <v>3823.89</v>
          </cell>
          <cell r="J323">
            <v>5.5828671315378219E-4</v>
          </cell>
          <cell r="K323">
            <v>-3.6400000000000006</v>
          </cell>
          <cell r="L323">
            <v>25.61</v>
          </cell>
          <cell r="M323">
            <v>-0.14213197969543145</v>
          </cell>
          <cell r="O323">
            <v>3053.83</v>
          </cell>
        </row>
        <row r="324">
          <cell r="A324" t="str">
            <v xml:space="preserve"> 7.3.72 </v>
          </cell>
          <cell r="B324" t="str">
            <v xml:space="preserve"> 077169 </v>
          </cell>
          <cell r="C324" t="str">
            <v>SBC</v>
          </cell>
          <cell r="D324" t="str">
            <v>CAIXA DE EQUIPOTENCIALIZACAO EM AcO 200x200x90mm TEL-901</v>
          </cell>
          <cell r="E324" t="str">
            <v>UN</v>
          </cell>
          <cell r="F324">
            <v>2</v>
          </cell>
          <cell r="G324">
            <v>496.95</v>
          </cell>
          <cell r="H324">
            <v>622.28</v>
          </cell>
          <cell r="I324">
            <v>1244.56</v>
          </cell>
          <cell r="J324">
            <v>1.8170536069883579E-4</v>
          </cell>
          <cell r="K324">
            <v>-1.660000000000025</v>
          </cell>
          <cell r="L324">
            <v>498.61</v>
          </cell>
          <cell r="M324">
            <v>-3.3292553298169825E-3</v>
          </cell>
          <cell r="O324">
            <v>993.9</v>
          </cell>
        </row>
        <row r="325">
          <cell r="A325" t="str">
            <v xml:space="preserve"> 7.3.73 </v>
          </cell>
          <cell r="B325" t="str">
            <v xml:space="preserve"> DEPEARQ253 </v>
          </cell>
          <cell r="C325" t="str">
            <v>Próprio</v>
          </cell>
          <cell r="D325" t="str">
            <v>TERMINAL COMPRESSAO PARA CABO 35 mm2. REF: SBC (78091)</v>
          </cell>
          <cell r="E325" t="str">
            <v>UN</v>
          </cell>
          <cell r="F325">
            <v>4</v>
          </cell>
          <cell r="G325">
            <v>3.28</v>
          </cell>
          <cell r="H325">
            <v>4.0999999999999996</v>
          </cell>
          <cell r="I325">
            <v>16.399999999999999</v>
          </cell>
          <cell r="J325">
            <v>2.394394738269675E-6</v>
          </cell>
          <cell r="K325">
            <v>-0.81999999999999984</v>
          </cell>
          <cell r="L325">
            <v>4.0999999999999996</v>
          </cell>
          <cell r="M325">
            <v>-0.19999999999999996</v>
          </cell>
          <cell r="O325">
            <v>13.12</v>
          </cell>
        </row>
        <row r="326">
          <cell r="A326" t="str">
            <v xml:space="preserve"> 7.3.74 </v>
          </cell>
          <cell r="B326">
            <v>61533</v>
          </cell>
          <cell r="C326" t="str">
            <v>SBC</v>
          </cell>
          <cell r="D326" t="str">
            <v>TERMINAL COMPRESSAO SEM ISOLACAO 16MM2 1FURO/ BURNDY</v>
          </cell>
          <cell r="E326" t="str">
            <v>UN</v>
          </cell>
          <cell r="F326">
            <v>4</v>
          </cell>
          <cell r="G326">
            <v>2.34</v>
          </cell>
          <cell r="H326">
            <v>2.93</v>
          </cell>
          <cell r="I326">
            <v>11.72</v>
          </cell>
          <cell r="J326">
            <v>1.7111162397878412E-6</v>
          </cell>
          <cell r="K326">
            <v>-0.5900000000000003</v>
          </cell>
          <cell r="L326">
            <v>2.93</v>
          </cell>
          <cell r="M326">
            <v>-0.20136518771331069</v>
          </cell>
          <cell r="O326">
            <v>9.36</v>
          </cell>
        </row>
        <row r="327">
          <cell r="A327" t="str">
            <v xml:space="preserve"> 7.4 </v>
          </cell>
          <cell r="D327" t="str">
            <v>CABEAMENTO ESTRUTURADO (VOZ E DADOS)</v>
          </cell>
          <cell r="I327">
            <v>198533.50000000003</v>
          </cell>
          <cell r="J327">
            <v>2.8985827303064798E-2</v>
          </cell>
          <cell r="K327">
            <v>0</v>
          </cell>
          <cell r="M327" t="e">
            <v>#DIV/0!</v>
          </cell>
          <cell r="O327">
            <v>0</v>
          </cell>
        </row>
        <row r="328">
          <cell r="A328" t="str">
            <v xml:space="preserve"> 7.4.1 </v>
          </cell>
          <cell r="B328" t="str">
            <v xml:space="preserve"> 104780 </v>
          </cell>
          <cell r="C328" t="str">
            <v>SINAPI</v>
          </cell>
          <cell r="D328" t="str">
            <v>RASGO LINEAR MECANIZADO EM ALVENARIA, PARA ELETRODUTOS, DIÂMETROS MENORES OU IGUAIS A 40 MM. AF_09/2023</v>
          </cell>
          <cell r="E328" t="str">
            <v>M</v>
          </cell>
          <cell r="F328">
            <v>194.9</v>
          </cell>
          <cell r="G328">
            <v>4.71</v>
          </cell>
          <cell r="H328">
            <v>5.89</v>
          </cell>
          <cell r="I328">
            <v>1147.96</v>
          </cell>
          <cell r="J328">
            <v>1.6760179169171077E-4</v>
          </cell>
          <cell r="K328">
            <v>-1.1799999999999997</v>
          </cell>
          <cell r="L328">
            <v>5.89</v>
          </cell>
          <cell r="M328">
            <v>-0.20033955857385399</v>
          </cell>
          <cell r="O328">
            <v>917.97</v>
          </cell>
        </row>
        <row r="329">
          <cell r="A329" t="str">
            <v xml:space="preserve"> 7.4.2 </v>
          </cell>
          <cell r="B329" t="str">
            <v xml:space="preserve"> DEPEARQ166 </v>
          </cell>
          <cell r="C329" t="str">
            <v>Próprio</v>
          </cell>
          <cell r="D329" t="str">
            <v>RASGO LINEAR MECANIZADO EM ALVENARIA, PARA ELETRODUTOS, DIÂMETROS MAIORES QUE 40 MM E MENORES OU IGUAIS A 75 MM. REF: SINAPI (104781)</v>
          </cell>
          <cell r="E329" t="str">
            <v>M</v>
          </cell>
          <cell r="F329">
            <v>37.97</v>
          </cell>
          <cell r="G329">
            <v>5.46</v>
          </cell>
          <cell r="H329">
            <v>6.83</v>
          </cell>
          <cell r="I329">
            <v>259.33</v>
          </cell>
          <cell r="J329">
            <v>3.7862096797285056E-5</v>
          </cell>
          <cell r="K329">
            <v>-1.3600000000000003</v>
          </cell>
          <cell r="L329">
            <v>6.82</v>
          </cell>
          <cell r="M329">
            <v>-0.19941348973607043</v>
          </cell>
          <cell r="O329">
            <v>207.31</v>
          </cell>
        </row>
        <row r="330">
          <cell r="A330" t="str">
            <v xml:space="preserve"> 7.4.3 </v>
          </cell>
          <cell r="B330" t="str">
            <v xml:space="preserve"> 104766 </v>
          </cell>
          <cell r="C330" t="str">
            <v>SINAPI</v>
          </cell>
          <cell r="D330" t="str">
            <v>CHUMBAMENTO LINEAR EM ALVENARIA PARA ELETRODUTOS COM DIÂMETROS MENORES OU IGUAIS A 40 MM. AF_09/2023</v>
          </cell>
          <cell r="E330" t="str">
            <v>M</v>
          </cell>
          <cell r="F330">
            <v>194.9</v>
          </cell>
          <cell r="G330">
            <v>12.37</v>
          </cell>
          <cell r="H330">
            <v>15.48</v>
          </cell>
          <cell r="I330">
            <v>3017.05</v>
          </cell>
          <cell r="J330">
            <v>4.4048833201808078E-4</v>
          </cell>
          <cell r="K330">
            <v>-3.08</v>
          </cell>
          <cell r="L330">
            <v>15.45</v>
          </cell>
          <cell r="M330">
            <v>-0.19935275080906145</v>
          </cell>
          <cell r="O330">
            <v>2410.91</v>
          </cell>
        </row>
        <row r="331">
          <cell r="A331" t="str">
            <v xml:space="preserve"> 7.4.4 </v>
          </cell>
          <cell r="B331" t="str">
            <v xml:space="preserve"> DEPEARQ169 </v>
          </cell>
          <cell r="C331" t="str">
            <v>Próprio</v>
          </cell>
          <cell r="D331" t="str">
            <v>CHUMBAMENTO LINEAR EM ALVENARIA PARA ELETRODUTOS COM DIÂMETROS MAIORES QUE 40 MM E MENORES OU IGUAIS A 75 MM. REF.: SINAPI (90467)</v>
          </cell>
          <cell r="E331" t="str">
            <v>M</v>
          </cell>
          <cell r="F331">
            <v>37.97</v>
          </cell>
          <cell r="G331">
            <v>18.63</v>
          </cell>
          <cell r="H331">
            <v>23.32</v>
          </cell>
          <cell r="I331">
            <v>885.46</v>
          </cell>
          <cell r="J331">
            <v>1.2927687591147969E-4</v>
          </cell>
          <cell r="K331">
            <v>-4.6400000000000006</v>
          </cell>
          <cell r="L331">
            <v>23.27</v>
          </cell>
          <cell r="M331">
            <v>-0.19939836699613234</v>
          </cell>
          <cell r="O331">
            <v>707.38</v>
          </cell>
        </row>
        <row r="332">
          <cell r="A332" t="str">
            <v xml:space="preserve"> 7.4.5 </v>
          </cell>
          <cell r="B332" t="str">
            <v xml:space="preserve"> DEPEARQ168 </v>
          </cell>
          <cell r="C332" t="str">
            <v>Próprio</v>
          </cell>
          <cell r="D332" t="str">
            <v>RASGO LINEAR MECANIZADO EM CONTRAPISO, PARA ELETRODUTO, DIÂMETROS MAIORES QUE 40 MM E MENORES OU IGUAIS A 75 MM. REF.: SINAPI (90445)</v>
          </cell>
          <cell r="E332" t="str">
            <v>M</v>
          </cell>
          <cell r="F332">
            <v>40.75</v>
          </cell>
          <cell r="G332">
            <v>12.09</v>
          </cell>
          <cell r="H332">
            <v>15.13</v>
          </cell>
          <cell r="I332">
            <v>616.54</v>
          </cell>
          <cell r="J332">
            <v>9.0014642191023513E-5</v>
          </cell>
          <cell r="K332">
            <v>-3.01</v>
          </cell>
          <cell r="L332">
            <v>15.1</v>
          </cell>
          <cell r="M332">
            <v>-0.1993377483443709</v>
          </cell>
          <cell r="O332">
            <v>492.66</v>
          </cell>
        </row>
        <row r="333">
          <cell r="A333" t="str">
            <v xml:space="preserve"> 7.4.6 </v>
          </cell>
          <cell r="B333" t="str">
            <v xml:space="preserve"> DEPEARQ171 </v>
          </cell>
          <cell r="C333" t="str">
            <v>Próprio</v>
          </cell>
          <cell r="D333" t="str">
            <v>CHUMBAMENTO LINEAR EM CONTRAPISO PARA ELETRODUTOS COM DIÂMETROS MAIORES QUE 40 MM E MENORES OU IGUAIS A 75 MM. REF.: SINAPI (90469)</v>
          </cell>
          <cell r="E333" t="str">
            <v>M</v>
          </cell>
          <cell r="F333">
            <v>40.75</v>
          </cell>
          <cell r="G333">
            <v>10.02</v>
          </cell>
          <cell r="H333">
            <v>12.54</v>
          </cell>
          <cell r="I333">
            <v>511</v>
          </cell>
          <cell r="J333">
            <v>7.4605836052183181E-5</v>
          </cell>
          <cell r="K333">
            <v>-2.5</v>
          </cell>
          <cell r="L333">
            <v>12.52</v>
          </cell>
          <cell r="M333">
            <v>-0.19968051118210861</v>
          </cell>
          <cell r="O333">
            <v>408.31</v>
          </cell>
        </row>
        <row r="334">
          <cell r="A334" t="str">
            <v xml:space="preserve"> 7.4.7 </v>
          </cell>
          <cell r="B334" t="str">
            <v xml:space="preserve"> DEPEARQ220 </v>
          </cell>
          <cell r="C334" t="str">
            <v>Próprio</v>
          </cell>
          <cell r="D334" t="str">
            <v>ELETROCALHA PERFURADA TIPO ""U"" DIM. ATÉ 50X50 - COM TAMPA, FIXAÇÃO E ACESSÓRIOS - REF.: CPOS (38.21.920) - SBC (063542) - SINAPI (91170)</v>
          </cell>
          <cell r="E334" t="str">
            <v>M</v>
          </cell>
          <cell r="F334">
            <v>21.1</v>
          </cell>
          <cell r="G334">
            <v>69.84</v>
          </cell>
          <cell r="H334">
            <v>87.45</v>
          </cell>
          <cell r="I334">
            <v>1845.19</v>
          </cell>
          <cell r="J334">
            <v>2.6939714799437944E-4</v>
          </cell>
          <cell r="K334">
            <v>-15.72999999999999</v>
          </cell>
          <cell r="L334">
            <v>85.57</v>
          </cell>
          <cell r="M334">
            <v>-0.1838261072805889</v>
          </cell>
          <cell r="O334">
            <v>1473.62</v>
          </cell>
        </row>
        <row r="335">
          <cell r="A335" t="str">
            <v xml:space="preserve"> 7.4.8 </v>
          </cell>
          <cell r="B335" t="str">
            <v xml:space="preserve"> DEPEARQ218 </v>
          </cell>
          <cell r="C335" t="str">
            <v>Próprio</v>
          </cell>
          <cell r="D335" t="str">
            <v>ELETROCALHA PERFURADA TIPO ""U"" DIM. ATÉ 100X50 - COM TAMPA, FIXAÇÃO E ACESSÓRIOS - REF.: CPOS (38.21.920) - SBC (063150) - SINAPI (91170)</v>
          </cell>
          <cell r="E335" t="str">
            <v>M</v>
          </cell>
          <cell r="F335">
            <v>26.5</v>
          </cell>
          <cell r="G335">
            <v>84.21</v>
          </cell>
          <cell r="H335">
            <v>105.44</v>
          </cell>
          <cell r="I335">
            <v>2794.16</v>
          </cell>
          <cell r="J335">
            <v>4.0794646352948754E-4</v>
          </cell>
          <cell r="K335">
            <v>-13.27000000000001</v>
          </cell>
          <cell r="L335">
            <v>97.48</v>
          </cell>
          <cell r="M335">
            <v>-0.13613048830529351</v>
          </cell>
          <cell r="O335">
            <v>2231.56</v>
          </cell>
        </row>
        <row r="336">
          <cell r="A336" t="str">
            <v xml:space="preserve"> 7.4.9 </v>
          </cell>
          <cell r="B336" t="str">
            <v xml:space="preserve"> DEPEARQ219 </v>
          </cell>
          <cell r="C336" t="str">
            <v>Próprio</v>
          </cell>
          <cell r="D336" t="str">
            <v>ELETROCALHA PERFURADA TIPO ""U"" DIM. ATÉ 150X100 - COM TAMPA, FIXAÇÃO E ACESSÓRIOS - REF.: CPOS (38.21.920) - SBC (063150) - SINAPI (91170)</v>
          </cell>
          <cell r="E336" t="str">
            <v>M</v>
          </cell>
          <cell r="F336">
            <v>21</v>
          </cell>
          <cell r="G336">
            <v>108.76</v>
          </cell>
          <cell r="H336">
            <v>136.18</v>
          </cell>
          <cell r="I336">
            <v>2859.78</v>
          </cell>
          <cell r="J336">
            <v>4.1752696247614955E-4</v>
          </cell>
          <cell r="K336">
            <v>-25.469999999999985</v>
          </cell>
          <cell r="L336">
            <v>134.22999999999999</v>
          </cell>
          <cell r="M336">
            <v>-0.1897489383893316</v>
          </cell>
          <cell r="O336">
            <v>2283.96</v>
          </cell>
        </row>
        <row r="337">
          <cell r="A337" t="str">
            <v xml:space="preserve"> 7.4.10 </v>
          </cell>
          <cell r="B337" t="str">
            <v xml:space="preserve"> 061359 </v>
          </cell>
          <cell r="C337" t="str">
            <v>SBC</v>
          </cell>
          <cell r="D337" t="str">
            <v>CONECTOR FEMEA PARA RJ45</v>
          </cell>
          <cell r="E337" t="str">
            <v>UN</v>
          </cell>
          <cell r="F337">
            <v>212</v>
          </cell>
          <cell r="G337">
            <v>14.35</v>
          </cell>
          <cell r="H337">
            <v>17.96</v>
          </cell>
          <cell r="I337">
            <v>3807.52</v>
          </cell>
          <cell r="J337">
            <v>5.5589669840588744E-4</v>
          </cell>
          <cell r="K337">
            <v>-4.3499999999999996</v>
          </cell>
          <cell r="L337">
            <v>18.7</v>
          </cell>
          <cell r="M337">
            <v>-0.23262032085561501</v>
          </cell>
          <cell r="O337">
            <v>3042.2</v>
          </cell>
        </row>
        <row r="338">
          <cell r="A338" t="str">
            <v xml:space="preserve"> 7.4.11 </v>
          </cell>
          <cell r="B338" t="str">
            <v xml:space="preserve"> DEPEARQ109 </v>
          </cell>
          <cell r="C338" t="str">
            <v>Próprio</v>
          </cell>
          <cell r="D338" t="str">
            <v>TOMADA DE REDE C/ 02 MÓDULOS RJ45 (CAIXA EM PVC 4''X2'' + SUPORTE + ESPELHO) - FORNECIMENTO E INSTALAÇÃO. REF: SINAPI (98307)</v>
          </cell>
          <cell r="E338" t="str">
            <v>UN</v>
          </cell>
          <cell r="F338">
            <v>33</v>
          </cell>
          <cell r="G338">
            <v>87.4</v>
          </cell>
          <cell r="H338">
            <v>109.44</v>
          </cell>
          <cell r="I338">
            <v>3611.52</v>
          </cell>
          <cell r="J338">
            <v>5.2728076128998155E-4</v>
          </cell>
          <cell r="K338">
            <v>-21.819999999999993</v>
          </cell>
          <cell r="L338">
            <v>109.22</v>
          </cell>
          <cell r="M338">
            <v>-0.19978026002563631</v>
          </cell>
          <cell r="O338">
            <v>2884.2</v>
          </cell>
        </row>
        <row r="339">
          <cell r="A339" t="str">
            <v xml:space="preserve"> 7.4.12 </v>
          </cell>
          <cell r="B339" t="str">
            <v xml:space="preserve"> DEPEARQ116 </v>
          </cell>
          <cell r="C339" t="str">
            <v>Próprio</v>
          </cell>
          <cell r="D339" t="str">
            <v>TOMADA DE REDE C/ 01 MÓDULOS RJ45 (CAIXA EM PVC 4''X2'' + SUPORTE + ESPELHO) - FORNECIMENTO E INSTALAÇÃO. REF: SINAPI (98307)</v>
          </cell>
          <cell r="E339" t="str">
            <v>UN</v>
          </cell>
          <cell r="F339">
            <v>136</v>
          </cell>
          <cell r="G339">
            <v>47.05</v>
          </cell>
          <cell r="H339">
            <v>58.91</v>
          </cell>
          <cell r="I339">
            <v>8011.76</v>
          </cell>
          <cell r="J339">
            <v>1.1697143895292351E-3</v>
          </cell>
          <cell r="K339">
            <v>-15.550000000000004</v>
          </cell>
          <cell r="L339">
            <v>62.6</v>
          </cell>
          <cell r="M339">
            <v>-0.24840255591054317</v>
          </cell>
          <cell r="O339">
            <v>6398.8</v>
          </cell>
        </row>
        <row r="340">
          <cell r="A340" t="str">
            <v xml:space="preserve"> 7.4.13 </v>
          </cell>
          <cell r="B340" t="str">
            <v xml:space="preserve"> DEPEARQ194 </v>
          </cell>
          <cell r="C340" t="str">
            <v>Próprio</v>
          </cell>
          <cell r="D340" t="str">
            <v>TOMADA DE REDE C/ 01 MÓDULOS RJ45 + SUPORTE + ESPELHO (SEM CAIXA EM PVC 4</v>
          </cell>
          <cell r="E340" t="str">
            <v>UN</v>
          </cell>
          <cell r="F340">
            <v>14</v>
          </cell>
          <cell r="G340">
            <v>48.48</v>
          </cell>
          <cell r="H340">
            <v>60.7</v>
          </cell>
          <cell r="I340">
            <v>849.8</v>
          </cell>
          <cell r="J340">
            <v>1.2407052735253476E-4</v>
          </cell>
          <cell r="K340">
            <v>-12.100000000000001</v>
          </cell>
          <cell r="L340">
            <v>60.58</v>
          </cell>
          <cell r="M340">
            <v>-0.19973588643116547</v>
          </cell>
          <cell r="O340">
            <v>678.72</v>
          </cell>
        </row>
        <row r="341">
          <cell r="A341" t="str">
            <v xml:space="preserve"> 7.4.14 </v>
          </cell>
          <cell r="B341" t="str">
            <v xml:space="preserve"> 059442 </v>
          </cell>
          <cell r="C341" t="str">
            <v>SBC</v>
          </cell>
          <cell r="D341" t="str">
            <v>PATCH CORDS RJ45 CAT 5 4 PARES 1,5M</v>
          </cell>
          <cell r="E341" t="str">
            <v>UN</v>
          </cell>
          <cell r="F341">
            <v>212</v>
          </cell>
          <cell r="G341">
            <v>10.6</v>
          </cell>
          <cell r="H341">
            <v>13.27</v>
          </cell>
          <cell r="I341">
            <v>2813.24</v>
          </cell>
          <cell r="J341">
            <v>4.1073213740791347E-4</v>
          </cell>
          <cell r="K341">
            <v>-3.41</v>
          </cell>
          <cell r="L341">
            <v>14.01</v>
          </cell>
          <cell r="M341">
            <v>-0.24339757316202715</v>
          </cell>
          <cell r="O341">
            <v>2247.1999999999998</v>
          </cell>
        </row>
        <row r="342">
          <cell r="A342" t="str">
            <v xml:space="preserve"> 7.4.15 </v>
          </cell>
          <cell r="B342" t="str">
            <v xml:space="preserve"> 91936 </v>
          </cell>
          <cell r="C342" t="str">
            <v>SINAPI</v>
          </cell>
          <cell r="D342" t="str">
            <v>CAIXA OCTOGONAL 4" X 4", PVC, INSTALADA EM LAJE - FORNECIMENTO E INSTALAÇÃO. AF_03/2023</v>
          </cell>
          <cell r="E342" t="str">
            <v>UN</v>
          </cell>
          <cell r="F342">
            <v>63</v>
          </cell>
          <cell r="G342">
            <v>12.64</v>
          </cell>
          <cell r="H342">
            <v>15.82</v>
          </cell>
          <cell r="I342">
            <v>996.66</v>
          </cell>
          <cell r="J342">
            <v>1.4551204023438138E-4</v>
          </cell>
          <cell r="K342">
            <v>-3.1499999999999986</v>
          </cell>
          <cell r="L342">
            <v>15.79</v>
          </cell>
          <cell r="M342">
            <v>-0.19949335022165915</v>
          </cell>
          <cell r="O342">
            <v>796.32</v>
          </cell>
        </row>
        <row r="343">
          <cell r="A343" t="str">
            <v xml:space="preserve"> 7.4.16 </v>
          </cell>
          <cell r="B343" t="str">
            <v xml:space="preserve"> 95787 </v>
          </cell>
          <cell r="C343" t="str">
            <v>SINAPI</v>
          </cell>
          <cell r="D343" t="str">
            <v>CONDULETE DE ALUMÍNIO, TIPO LR, PARA ELETRODUTO DE AÇO GALVANIZADO DN 20 MM (3/4</v>
          </cell>
          <cell r="E343" t="str">
            <v>UN</v>
          </cell>
          <cell r="F343">
            <v>41</v>
          </cell>
          <cell r="G343">
            <v>22.25</v>
          </cell>
          <cell r="H343">
            <v>27.86</v>
          </cell>
          <cell r="I343">
            <v>1142.26</v>
          </cell>
          <cell r="J343">
            <v>1.6676959352048289E-4</v>
          </cell>
          <cell r="K343">
            <v>-5.52</v>
          </cell>
          <cell r="L343">
            <v>27.77</v>
          </cell>
          <cell r="M343">
            <v>-0.19877565718401147</v>
          </cell>
          <cell r="O343">
            <v>912.25</v>
          </cell>
        </row>
        <row r="344">
          <cell r="A344" t="str">
            <v xml:space="preserve"> 7.4.17 </v>
          </cell>
          <cell r="B344" t="str">
            <v xml:space="preserve"> 98302 </v>
          </cell>
          <cell r="C344" t="str">
            <v>SINAPI</v>
          </cell>
          <cell r="D344" t="str">
            <v>PATCH PANEL 24 PORTAS, CATEGORIA 6 - FORNECIMENTO E INSTALAÇÃO. AF_11/2019</v>
          </cell>
          <cell r="E344" t="str">
            <v>UN</v>
          </cell>
          <cell r="F344">
            <v>6</v>
          </cell>
          <cell r="G344">
            <v>739.6</v>
          </cell>
          <cell r="H344">
            <v>926.12</v>
          </cell>
          <cell r="I344">
            <v>5556.72</v>
          </cell>
          <cell r="J344">
            <v>8.1127933719743115E-4</v>
          </cell>
          <cell r="K344">
            <v>-244.16999999999996</v>
          </cell>
          <cell r="L344">
            <v>983.77</v>
          </cell>
          <cell r="M344">
            <v>-0.24819825772284165</v>
          </cell>
          <cell r="O344">
            <v>4437.6000000000004</v>
          </cell>
        </row>
        <row r="345">
          <cell r="A345" t="str">
            <v xml:space="preserve"> 7.4.18 </v>
          </cell>
          <cell r="B345" t="str">
            <v xml:space="preserve"> DEPEARQ108 </v>
          </cell>
          <cell r="C345" t="str">
            <v>Próprio</v>
          </cell>
          <cell r="D345" t="str">
            <v>CABO UTP CAT. 6 - FORNECIMENTO E INSTALAÇÃO REF: SBC 059436</v>
          </cell>
          <cell r="E345" t="str">
            <v>M</v>
          </cell>
          <cell r="F345">
            <v>16585</v>
          </cell>
          <cell r="G345">
            <v>3.77</v>
          </cell>
          <cell r="H345">
            <v>4.72</v>
          </cell>
          <cell r="I345">
            <v>78281.2</v>
          </cell>
          <cell r="J345">
            <v>1.1429030084477812E-2</v>
          </cell>
          <cell r="K345">
            <v>-0.94</v>
          </cell>
          <cell r="L345">
            <v>4.71</v>
          </cell>
          <cell r="M345">
            <v>-0.1995753715498938</v>
          </cell>
          <cell r="O345">
            <v>62525.45</v>
          </cell>
        </row>
        <row r="346">
          <cell r="A346" t="str">
            <v xml:space="preserve"> 7.4.19 </v>
          </cell>
          <cell r="B346" t="str">
            <v xml:space="preserve"> 98305 </v>
          </cell>
          <cell r="C346" t="str">
            <v>SINAPI</v>
          </cell>
          <cell r="D346" t="str">
            <v>RACK FECHADO PARA SERVIDOR - FORNECIMENTO E INSTALAÇÃO. AF_11/2019</v>
          </cell>
          <cell r="E346" t="str">
            <v>UN</v>
          </cell>
          <cell r="F346">
            <v>1</v>
          </cell>
          <cell r="G346">
            <v>1714.34</v>
          </cell>
          <cell r="H346">
            <v>2146.69</v>
          </cell>
          <cell r="I346">
            <v>2146.69</v>
          </cell>
          <cell r="J346">
            <v>3.134160512619591E-4</v>
          </cell>
          <cell r="K346">
            <v>-425.96000000000026</v>
          </cell>
          <cell r="L346">
            <v>2140.3000000000002</v>
          </cell>
          <cell r="M346">
            <v>-0.19901882913610247</v>
          </cell>
          <cell r="O346">
            <v>1714.34</v>
          </cell>
        </row>
        <row r="347">
          <cell r="A347" t="str">
            <v xml:space="preserve"> 7.4.20 </v>
          </cell>
          <cell r="B347" t="str">
            <v xml:space="preserve"> DEPEARQ206 </v>
          </cell>
          <cell r="C347" t="str">
            <v>Próprio</v>
          </cell>
          <cell r="D347" t="str">
            <v>CERTIFICAÇÃO AVULSA DOS PONTOS COM EMISSÃO DE RELATÓRIO DO EQUIPAMENTO DE TESTE. REF: IOPES (160870) 05/2023</v>
          </cell>
          <cell r="E347" t="str">
            <v>UND</v>
          </cell>
          <cell r="F347">
            <v>476</v>
          </cell>
          <cell r="G347">
            <v>24.34</v>
          </cell>
          <cell r="H347">
            <v>30.47</v>
          </cell>
          <cell r="I347">
            <v>14503.72</v>
          </cell>
          <cell r="J347">
            <v>2.1175384666668692E-3</v>
          </cell>
          <cell r="K347">
            <v>-6.0800000000000018</v>
          </cell>
          <cell r="L347">
            <v>30.42</v>
          </cell>
          <cell r="M347">
            <v>-0.19986850756081531</v>
          </cell>
          <cell r="O347">
            <v>11585.84</v>
          </cell>
        </row>
        <row r="348">
          <cell r="A348" t="str">
            <v xml:space="preserve"> 7.4.21 </v>
          </cell>
          <cell r="B348" t="str">
            <v xml:space="preserve"> 91857 </v>
          </cell>
          <cell r="C348" t="str">
            <v>SINAPI</v>
          </cell>
          <cell r="D348" t="str">
            <v>ELETRODUTO FLEXÍVEL CORRUGADO REFORÇADO, PVC, DN 32 MM (1"), PARA CIRCUITOS TERMINAIS, INSTALADO EM PAREDE - FORNECIMENTO E INSTALAÇÃO. AF_03/2023</v>
          </cell>
          <cell r="E348" t="str">
            <v>M</v>
          </cell>
          <cell r="F348">
            <v>11.55</v>
          </cell>
          <cell r="G348">
            <v>12.31</v>
          </cell>
          <cell r="H348">
            <v>15.41</v>
          </cell>
          <cell r="I348">
            <v>177.98</v>
          </cell>
          <cell r="J348">
            <v>2.5985022897392488E-5</v>
          </cell>
          <cell r="K348">
            <v>-3.0499999999999989</v>
          </cell>
          <cell r="L348">
            <v>15.36</v>
          </cell>
          <cell r="M348">
            <v>-0.19856770833333326</v>
          </cell>
          <cell r="O348">
            <v>142.18</v>
          </cell>
        </row>
        <row r="349">
          <cell r="A349" t="str">
            <v xml:space="preserve"> 7.4.22 </v>
          </cell>
          <cell r="B349" t="str">
            <v xml:space="preserve"> 91837 </v>
          </cell>
          <cell r="C349" t="str">
            <v>SINAPI</v>
          </cell>
          <cell r="D349" t="str">
            <v>ELETRODUTO FLEXÍVEL CORRUGADO REFORÇADO, PVC, DN 32 MM (1"), PARA CIRCUITOS TERMINAIS, INSTALADO EM FORRO - FORNECIMENTO E INSTALAÇÃO. AF_03/2023</v>
          </cell>
          <cell r="E349" t="str">
            <v>M</v>
          </cell>
          <cell r="F349">
            <v>34.65</v>
          </cell>
          <cell r="G349">
            <v>19.440000000000001</v>
          </cell>
          <cell r="H349">
            <v>24.34</v>
          </cell>
          <cell r="I349">
            <v>843.38</v>
          </cell>
          <cell r="J349">
            <v>1.2313320941230969E-4</v>
          </cell>
          <cell r="K349">
            <v>-4.9800000000000004</v>
          </cell>
          <cell r="L349">
            <v>24.42</v>
          </cell>
          <cell r="M349">
            <v>-0.2039312039312039</v>
          </cell>
          <cell r="O349">
            <v>673.59</v>
          </cell>
        </row>
        <row r="350">
          <cell r="A350" t="str">
            <v xml:space="preserve"> 7.4.23 </v>
          </cell>
          <cell r="B350" t="str">
            <v xml:space="preserve"> 91853 </v>
          </cell>
          <cell r="C350" t="str">
            <v>SINAPI</v>
          </cell>
          <cell r="D350" t="str">
            <v>ELETRODUTO FLEXÍVEL CORRUGADO REFORÇADO, PVC, DN 20 MM (1/2"), PARA CIRCUITOS TERMINAIS, INSTALADO EM PAREDE - FORNECIMENTO E INSTALAÇÃO. AF_03/2023</v>
          </cell>
          <cell r="E350" t="str">
            <v>M</v>
          </cell>
          <cell r="F350">
            <v>2.4300000000000002</v>
          </cell>
          <cell r="G350">
            <v>7.27</v>
          </cell>
          <cell r="H350">
            <v>9.1</v>
          </cell>
          <cell r="I350">
            <v>22.11</v>
          </cell>
          <cell r="J350">
            <v>3.228052906289178E-6</v>
          </cell>
          <cell r="K350">
            <v>-1.8100000000000005</v>
          </cell>
          <cell r="L350">
            <v>9.08</v>
          </cell>
          <cell r="M350">
            <v>-0.1993392070484582</v>
          </cell>
          <cell r="O350">
            <v>17.66</v>
          </cell>
        </row>
        <row r="351">
          <cell r="A351" t="str">
            <v xml:space="preserve"> 7.4.24 </v>
          </cell>
          <cell r="B351" t="str">
            <v xml:space="preserve"> 91835 </v>
          </cell>
          <cell r="C351" t="str">
            <v>SINAPI</v>
          </cell>
          <cell r="D351" t="str">
            <v>ELETRODUTO FLEXÍVEL CORRUGADO REFORÇADO, PVC, DN 25 MM (3/4"), PARA CIRCUITOS TERMINAIS, INSTALADO EM FORRO - FORNECIMENTO E INSTALAÇÃO. AF_03/2023</v>
          </cell>
          <cell r="E351" t="str">
            <v>M</v>
          </cell>
          <cell r="F351">
            <v>7.27</v>
          </cell>
          <cell r="G351">
            <v>16.940000000000001</v>
          </cell>
          <cell r="H351">
            <v>21.21</v>
          </cell>
          <cell r="I351">
            <v>154.19</v>
          </cell>
          <cell r="J351">
            <v>2.2511690530109833E-5</v>
          </cell>
          <cell r="K351">
            <v>-2.509999999999998</v>
          </cell>
          <cell r="L351">
            <v>19.45</v>
          </cell>
          <cell r="M351">
            <v>-0.12904884318766052</v>
          </cell>
          <cell r="O351">
            <v>123.15</v>
          </cell>
        </row>
        <row r="352">
          <cell r="A352" t="str">
            <v xml:space="preserve"> 7.4.25 </v>
          </cell>
          <cell r="B352" t="str">
            <v xml:space="preserve"> 91872 </v>
          </cell>
          <cell r="C352" t="str">
            <v>SINAPI</v>
          </cell>
          <cell r="D352" t="str">
            <v>ELETRODUTO RÍGIDO ROSCÁVEL, PVC, DN 32 MM (1"), PARA CIRCUITOS TERMINAIS, INSTALADO EM PAREDE - FORNECIMENTO E INSTALAÇÃO. AF_03/2023</v>
          </cell>
          <cell r="E352" t="str">
            <v>M</v>
          </cell>
          <cell r="F352">
            <v>40.450000000000003</v>
          </cell>
          <cell r="G352">
            <v>14.23</v>
          </cell>
          <cell r="H352">
            <v>17.809999999999999</v>
          </cell>
          <cell r="I352">
            <v>720.41</v>
          </cell>
          <cell r="J352">
            <v>1.05179628865662E-4</v>
          </cell>
          <cell r="K352">
            <v>-3.5399999999999991</v>
          </cell>
          <cell r="L352">
            <v>17.77</v>
          </cell>
          <cell r="M352">
            <v>-0.19921215531795156</v>
          </cell>
          <cell r="O352">
            <v>575.6</v>
          </cell>
        </row>
        <row r="353">
          <cell r="A353" t="str">
            <v xml:space="preserve"> 7.4.26 </v>
          </cell>
          <cell r="B353" t="str">
            <v xml:space="preserve"> 91864 </v>
          </cell>
          <cell r="C353" t="str">
            <v>SINAPI</v>
          </cell>
          <cell r="D353" t="str">
            <v>ELETRODUTO RÍGIDO ROSCÁVEL, PVC, DN 32 MM (1"), PARA CIRCUITOS TERMINAIS, INSTALADO EM FORRO - FORNECIMENTO E INSTALAÇÃO. AF_03/2023</v>
          </cell>
          <cell r="E353" t="str">
            <v>M</v>
          </cell>
          <cell r="F353">
            <v>121.35</v>
          </cell>
          <cell r="G353">
            <v>12.02</v>
          </cell>
          <cell r="H353">
            <v>15.05</v>
          </cell>
          <cell r="I353">
            <v>1826.31</v>
          </cell>
          <cell r="J353">
            <v>2.6664067405178602E-4</v>
          </cell>
          <cell r="K353">
            <v>-2.99</v>
          </cell>
          <cell r="L353">
            <v>15.01</v>
          </cell>
          <cell r="M353">
            <v>-0.19920053297801465</v>
          </cell>
          <cell r="O353">
            <v>1458.62</v>
          </cell>
        </row>
        <row r="354">
          <cell r="A354" t="str">
            <v xml:space="preserve"> 7.4.27 </v>
          </cell>
          <cell r="B354" t="str">
            <v xml:space="preserve"> 91871 </v>
          </cell>
          <cell r="C354" t="str">
            <v>SINAPI</v>
          </cell>
          <cell r="D354" t="str">
            <v>ELETRODUTO RÍGIDO ROSCÁVEL, PVC, DN 25 MM (3/4"), PARA CIRCUITOS TERMINAIS, INSTALADO EM PAREDE - FORNECIMENTO E INSTALAÇÃO. AF_03/2023</v>
          </cell>
          <cell r="E354" t="str">
            <v>M</v>
          </cell>
          <cell r="F354">
            <v>234.48</v>
          </cell>
          <cell r="G354">
            <v>11.03</v>
          </cell>
          <cell r="H354">
            <v>13.81</v>
          </cell>
          <cell r="I354">
            <v>3238.16</v>
          </cell>
          <cell r="J354">
            <v>4.7277032107776411E-4</v>
          </cell>
          <cell r="K354">
            <v>-2.75</v>
          </cell>
          <cell r="L354">
            <v>13.78</v>
          </cell>
          <cell r="M354">
            <v>-0.19956458635703922</v>
          </cell>
          <cell r="O354">
            <v>2586.31</v>
          </cell>
        </row>
        <row r="355">
          <cell r="A355" t="str">
            <v xml:space="preserve"> 7.4.28 </v>
          </cell>
          <cell r="B355" t="str">
            <v xml:space="preserve"> 91863 </v>
          </cell>
          <cell r="C355" t="str">
            <v>SINAPI</v>
          </cell>
          <cell r="D355" t="str">
            <v>ELETRODUTO RÍGIDO ROSCÁVEL, PVC, DN 25 MM (3/4"), PARA CIRCUITOS TERMINAIS, INSTALADO EM FORRO - FORNECIMENTO E INSTALAÇÃO. AF_03/2023</v>
          </cell>
          <cell r="E355" t="str">
            <v>M</v>
          </cell>
          <cell r="F355">
            <v>703.42</v>
          </cell>
          <cell r="G355">
            <v>8.2661020000000001</v>
          </cell>
          <cell r="H355">
            <v>10.35</v>
          </cell>
          <cell r="I355">
            <v>7280.39</v>
          </cell>
          <cell r="J355">
            <v>1.0629346041799489E-3</v>
          </cell>
          <cell r="K355">
            <v>-2.7538979999999995</v>
          </cell>
          <cell r="L355">
            <v>11.02</v>
          </cell>
          <cell r="M355">
            <v>-0.24990000000000001</v>
          </cell>
          <cell r="O355">
            <v>5814.54</v>
          </cell>
        </row>
        <row r="356">
          <cell r="A356" t="str">
            <v xml:space="preserve"> 7.4.29 </v>
          </cell>
          <cell r="B356" t="str">
            <v xml:space="preserve"> 104785 </v>
          </cell>
          <cell r="C356" t="str">
            <v>SINAPI</v>
          </cell>
          <cell r="D356" t="str">
            <v>FIXAÇÃO DE ELETRODUTOS, DIÂMETROS MENORES OU IGUAIS A 40 MM, COM ABRAÇADEIRA METÁLICA RÍGIDA TIPO D COM PARAFUSO DE FIXAÇÃO 1 1/4", FIXADA DIRETAMENTE NA LAJE OU PAREDE. AF_09/2023</v>
          </cell>
          <cell r="E356" t="str">
            <v>M</v>
          </cell>
          <cell r="F356">
            <v>824.77</v>
          </cell>
          <cell r="G356">
            <v>9.7813039999999987</v>
          </cell>
          <cell r="H356">
            <v>12.24</v>
          </cell>
          <cell r="I356">
            <v>10095.18</v>
          </cell>
          <cell r="J356">
            <v>1.4738930410905648E-3</v>
          </cell>
          <cell r="K356">
            <v>-3.2586960000000005</v>
          </cell>
          <cell r="L356">
            <v>13.04</v>
          </cell>
          <cell r="M356">
            <v>-0.24990000000000001</v>
          </cell>
          <cell r="O356">
            <v>8067.32</v>
          </cell>
        </row>
        <row r="357">
          <cell r="A357" t="str">
            <v xml:space="preserve"> 7.4.30 </v>
          </cell>
          <cell r="B357" t="str">
            <v xml:space="preserve"> 91876 </v>
          </cell>
          <cell r="C357" t="str">
            <v>SINAPI</v>
          </cell>
          <cell r="D357" t="str">
            <v>LUVA PARA ELETRODUTO, PVC, ROSCÁVEL, DN 32 MM (1"), PARA CIRCUITOS TERMINAIS, INSTALADA EM FORRO - FORNECIMENTO E INSTALAÇÃO. AF_03/2023</v>
          </cell>
          <cell r="E357" t="str">
            <v>UN</v>
          </cell>
          <cell r="F357">
            <v>29</v>
          </cell>
          <cell r="G357">
            <v>7.22</v>
          </cell>
          <cell r="H357">
            <v>9.0399999999999991</v>
          </cell>
          <cell r="I357">
            <v>262.16000000000003</v>
          </cell>
          <cell r="J357">
            <v>3.8275275889315742E-5</v>
          </cell>
          <cell r="K357">
            <v>-1.7999999999999998</v>
          </cell>
          <cell r="L357">
            <v>9.02</v>
          </cell>
          <cell r="M357">
            <v>-0.19955654101995568</v>
          </cell>
          <cell r="O357">
            <v>209.38</v>
          </cell>
        </row>
        <row r="358">
          <cell r="A358" t="str">
            <v xml:space="preserve"> 7.4.31 </v>
          </cell>
          <cell r="B358" t="str">
            <v xml:space="preserve"> 91875 </v>
          </cell>
          <cell r="C358" t="str">
            <v>SINAPI</v>
          </cell>
          <cell r="D358" t="str">
            <v>LUVA PARA ELETRODUTO, PVC, ROSCÁVEL, DN 25 MM (3/4"), PARA CIRCUITOS TERMINAIS, INSTALADA EM FORRO - FORNECIMENTO E INSTALAÇÃO. AF_03/2023</v>
          </cell>
          <cell r="E358" t="str">
            <v>UN</v>
          </cell>
          <cell r="F358">
            <v>90</v>
          </cell>
          <cell r="G358">
            <v>6.03</v>
          </cell>
          <cell r="H358">
            <v>7.55</v>
          </cell>
          <cell r="I358">
            <v>679.5</v>
          </cell>
          <cell r="J358">
            <v>9.920678199111246E-5</v>
          </cell>
          <cell r="K358">
            <v>-1.5</v>
          </cell>
          <cell r="L358">
            <v>7.53</v>
          </cell>
          <cell r="M358">
            <v>-0.19920318725099606</v>
          </cell>
          <cell r="O358">
            <v>542.70000000000005</v>
          </cell>
        </row>
        <row r="359">
          <cell r="A359" t="str">
            <v xml:space="preserve"> 7.4.32 </v>
          </cell>
          <cell r="B359" t="str">
            <v xml:space="preserve"> 95817 </v>
          </cell>
          <cell r="C359" t="str">
            <v>SINAPI</v>
          </cell>
          <cell r="D359" t="str">
            <v>CONDULETE DE PVC, TIPO X, PARA ELETRODUTO DE PVC SOLDÁVEL DN 25 MM (3/4), APARENTE - FORNECIMENTO E INSTALAÇÃO. AF_10/2022</v>
          </cell>
          <cell r="E359" t="str">
            <v>UN</v>
          </cell>
          <cell r="F359">
            <v>41</v>
          </cell>
          <cell r="G359">
            <v>26.35</v>
          </cell>
          <cell r="H359">
            <v>32.99</v>
          </cell>
          <cell r="I359">
            <v>1352.59</v>
          </cell>
          <cell r="J359">
            <v>1.9747770603879147E-4</v>
          </cell>
          <cell r="K359">
            <v>-6.5399999999999991</v>
          </cell>
          <cell r="L359">
            <v>32.89</v>
          </cell>
          <cell r="M359">
            <v>-0.19884463362724225</v>
          </cell>
          <cell r="O359">
            <v>1080.3499999999999</v>
          </cell>
        </row>
        <row r="360">
          <cell r="A360" t="str">
            <v xml:space="preserve"> 7.4.33 </v>
          </cell>
          <cell r="B360" t="str">
            <v xml:space="preserve"> 91936 </v>
          </cell>
          <cell r="C360" t="str">
            <v>SINAPI</v>
          </cell>
          <cell r="D360" t="str">
            <v>CAIXA OCTOGONAL 4" X 4", PVC, INSTALADA EM LAJE - FORNECIMENTO E INSTALAÇÃO. AF_03/2023</v>
          </cell>
          <cell r="E360" t="str">
            <v>UN</v>
          </cell>
          <cell r="F360">
            <v>63</v>
          </cell>
          <cell r="G360">
            <v>12.64</v>
          </cell>
          <cell r="H360">
            <v>15.82</v>
          </cell>
          <cell r="I360">
            <v>996.66</v>
          </cell>
          <cell r="J360">
            <v>1.4551204023438138E-4</v>
          </cell>
          <cell r="K360">
            <v>-3.1499999999999986</v>
          </cell>
          <cell r="L360">
            <v>15.79</v>
          </cell>
          <cell r="M360">
            <v>-0.19949335022165915</v>
          </cell>
          <cell r="O360">
            <v>796.32</v>
          </cell>
        </row>
        <row r="361">
          <cell r="A361" t="str">
            <v xml:space="preserve"> 7.4.34 </v>
          </cell>
          <cell r="B361" t="str">
            <v xml:space="preserve"> 91944 </v>
          </cell>
          <cell r="C361" t="str">
            <v>SINAPI</v>
          </cell>
          <cell r="D361" t="str">
            <v>CAIXA RETANGULAR 4" X 4" BAIXA (0,30 M DO PISO), PVC, INSTALADA EM PAREDE - FORNECIMENTO E INSTALAÇÃO. AF_03/2023</v>
          </cell>
          <cell r="E361" t="str">
            <v>UN</v>
          </cell>
          <cell r="F361">
            <v>35</v>
          </cell>
          <cell r="G361">
            <v>10.47</v>
          </cell>
          <cell r="H361">
            <v>13.11</v>
          </cell>
          <cell r="I361">
            <v>458.85</v>
          </cell>
          <cell r="J361">
            <v>6.6991952783843937E-5</v>
          </cell>
          <cell r="K361">
            <v>-2.6099999999999994</v>
          </cell>
          <cell r="L361">
            <v>13.08</v>
          </cell>
          <cell r="M361">
            <v>-0.19954128440366969</v>
          </cell>
          <cell r="O361">
            <v>366.45</v>
          </cell>
        </row>
        <row r="362">
          <cell r="A362" t="str">
            <v xml:space="preserve"> 7.4.35 </v>
          </cell>
          <cell r="B362" t="str">
            <v xml:space="preserve"> 91941 </v>
          </cell>
          <cell r="C362" t="str">
            <v>SINAPI</v>
          </cell>
          <cell r="D362" t="str">
            <v>CAIXA RETANGULAR 4" X 2" BAIXA (0,30 M DO PISO), PVC, INSTALADA EM PAREDE - FORNECIMENTO E INSTALAÇÃO. AF_03/2023</v>
          </cell>
          <cell r="E362" t="str">
            <v>UN</v>
          </cell>
          <cell r="F362">
            <v>24</v>
          </cell>
          <cell r="G362">
            <v>8.4700000000000006</v>
          </cell>
          <cell r="H362">
            <v>10.6</v>
          </cell>
          <cell r="I362">
            <v>254.4</v>
          </cell>
          <cell r="J362">
            <v>3.7142318379012523E-5</v>
          </cell>
          <cell r="K362">
            <v>-2.1099999999999994</v>
          </cell>
          <cell r="L362">
            <v>10.58</v>
          </cell>
          <cell r="M362">
            <v>-0.19943289224952732</v>
          </cell>
          <cell r="O362">
            <v>203.28</v>
          </cell>
        </row>
        <row r="363">
          <cell r="A363" t="str">
            <v xml:space="preserve"> 7.4.36 </v>
          </cell>
          <cell r="B363" t="str">
            <v xml:space="preserve"> 068444 </v>
          </cell>
          <cell r="C363" t="str">
            <v>SBC</v>
          </cell>
          <cell r="D363" t="str">
            <v>CAIXA DE PASSAGEM PISO COM TAMPA APARAFUSADA 150x150x100mm</v>
          </cell>
          <cell r="E363" t="str">
            <v>UN</v>
          </cell>
          <cell r="F363">
            <v>6</v>
          </cell>
          <cell r="G363">
            <v>89.85</v>
          </cell>
          <cell r="H363">
            <v>112.51</v>
          </cell>
          <cell r="I363">
            <v>675.06</v>
          </cell>
          <cell r="J363">
            <v>9.8558543415629688E-5</v>
          </cell>
          <cell r="K363">
            <v>-22.330000000000013</v>
          </cell>
          <cell r="L363">
            <v>112.18</v>
          </cell>
          <cell r="M363">
            <v>-0.19905509003387423</v>
          </cell>
          <cell r="O363">
            <v>539.1</v>
          </cell>
        </row>
        <row r="364">
          <cell r="A364" t="str">
            <v xml:space="preserve"> 7.4.37 </v>
          </cell>
          <cell r="B364" t="str">
            <v xml:space="preserve"> DEPEARQ284 </v>
          </cell>
          <cell r="C364" t="str">
            <v>Próprio</v>
          </cell>
          <cell r="D364" t="str">
            <v>CAIXA PISO QUADRADA C/ 3 TOMADA 2P+T ELETRICA + 2 TOMADA RJ-45 ALUM/LAT DUTOTEC - FORNECIMENTO E INSTALAÇÃO. REF.: SBC (062021)</v>
          </cell>
          <cell r="E364" t="str">
            <v>UN</v>
          </cell>
          <cell r="F364">
            <v>24</v>
          </cell>
          <cell r="G364">
            <v>465.23</v>
          </cell>
          <cell r="H364">
            <v>582.55999999999995</v>
          </cell>
          <cell r="I364">
            <v>13981.44</v>
          </cell>
          <cell r="J364">
            <v>2.04128575423373E-3</v>
          </cell>
          <cell r="K364">
            <v>-116.25</v>
          </cell>
          <cell r="L364">
            <v>581.48</v>
          </cell>
          <cell r="M364">
            <v>-0.19992089151819492</v>
          </cell>
          <cell r="O364">
            <v>11165.52</v>
          </cell>
        </row>
        <row r="365">
          <cell r="A365" t="str">
            <v xml:space="preserve"> 7.4.38 </v>
          </cell>
          <cell r="B365" t="str">
            <v xml:space="preserve"> DEPEARQ285 </v>
          </cell>
          <cell r="C365" t="str">
            <v>Próprio</v>
          </cell>
          <cell r="D365" t="str">
            <v>CAIXA E PLACA PISO 4X4 COM UNHA 1 TOMADA 2P+T + 1 TOMADA RJ-45, ALUMÍNIO/LATÃO STAMPLAC- FORNECIMENTO E INSTALAÇÃO. REF.: SBC (067225)</v>
          </cell>
          <cell r="E365" t="str">
            <v>UN</v>
          </cell>
          <cell r="F365">
            <v>2</v>
          </cell>
          <cell r="G365">
            <v>83.24</v>
          </cell>
          <cell r="H365">
            <v>104.23</v>
          </cell>
          <cell r="I365">
            <v>208.46</v>
          </cell>
          <cell r="J365">
            <v>3.0435093118274179E-5</v>
          </cell>
          <cell r="K365">
            <v>-20.78</v>
          </cell>
          <cell r="L365">
            <v>104.02</v>
          </cell>
          <cell r="M365">
            <v>-0.19976927513939624</v>
          </cell>
          <cell r="O365">
            <v>166.48</v>
          </cell>
        </row>
        <row r="366">
          <cell r="A366" t="str">
            <v xml:space="preserve"> 7.4.39 </v>
          </cell>
          <cell r="B366" t="str">
            <v xml:space="preserve"> 97886 </v>
          </cell>
          <cell r="C366" t="str">
            <v>SINAPI</v>
          </cell>
          <cell r="D366" t="str">
            <v>CAIXA ENTERRADA ELÉTRICA RETANGULAR, EM ALVENARIA COM TIJOLOS CERÂMICOS MACIÇOS, FUNDO COM BRITA, DIMENSÕES INTERNAS: 0,3X0,3X0,3 M. AF_12/2020</v>
          </cell>
          <cell r="E366" t="str">
            <v>UN</v>
          </cell>
          <cell r="F366">
            <v>2</v>
          </cell>
          <cell r="G366">
            <v>159.22999999999999</v>
          </cell>
          <cell r="H366">
            <v>199.38</v>
          </cell>
          <cell r="I366">
            <v>398.76</v>
          </cell>
          <cell r="J366">
            <v>5.821883206295218E-5</v>
          </cell>
          <cell r="K366">
            <v>-22.920000000000016</v>
          </cell>
          <cell r="L366">
            <v>182.15</v>
          </cell>
          <cell r="M366">
            <v>-0.12583035959374156</v>
          </cell>
          <cell r="O366">
            <v>318.45999999999998</v>
          </cell>
        </row>
        <row r="367">
          <cell r="A367" t="str">
            <v xml:space="preserve"> 7.4.40 </v>
          </cell>
          <cell r="B367" t="str">
            <v xml:space="preserve"> DEPEARQ297 </v>
          </cell>
          <cell r="C367" t="str">
            <v>Próprio</v>
          </cell>
          <cell r="D367" t="str">
            <v>GUIA DE CABOS FECHADO 1U - FORNECIMENTO E INSTALAÇÃO. REF: 059448</v>
          </cell>
          <cell r="E367" t="str">
            <v>UN</v>
          </cell>
          <cell r="F367">
            <v>49</v>
          </cell>
          <cell r="G367">
            <v>49.61</v>
          </cell>
          <cell r="H367">
            <v>62.12</v>
          </cell>
          <cell r="I367">
            <v>3043.88</v>
          </cell>
          <cell r="J367">
            <v>4.444055034100183E-4</v>
          </cell>
          <cell r="K367">
            <v>-12.420000000000002</v>
          </cell>
          <cell r="L367">
            <v>62.03</v>
          </cell>
          <cell r="M367">
            <v>-0.20022569724326944</v>
          </cell>
          <cell r="O367">
            <v>2430.89</v>
          </cell>
        </row>
        <row r="368">
          <cell r="A368" t="str">
            <v xml:space="preserve"> 7.4.41 </v>
          </cell>
          <cell r="B368" t="str">
            <v xml:space="preserve"> DEPEARQ298 </v>
          </cell>
          <cell r="C368" t="str">
            <v>Próprio</v>
          </cell>
          <cell r="D368" t="str">
            <v>UNIDADE DE VENTILAÇÃO TETO (KIT 4 VENTILADORES), INCLUSIVE FIXAÇÃO EM RACK. REF: IOPES (160836)</v>
          </cell>
          <cell r="E368" t="str">
            <v>und</v>
          </cell>
          <cell r="F368">
            <v>4</v>
          </cell>
          <cell r="G368">
            <v>497.88</v>
          </cell>
          <cell r="H368">
            <v>623.44000000000005</v>
          </cell>
          <cell r="I368">
            <v>2493.7600000000002</v>
          </cell>
          <cell r="J368">
            <v>3.6408815990898697E-4</v>
          </cell>
          <cell r="K368">
            <v>-124.48000000000002</v>
          </cell>
          <cell r="L368">
            <v>622.36</v>
          </cell>
          <cell r="M368">
            <v>-0.20001285429654869</v>
          </cell>
          <cell r="O368">
            <v>1991.52</v>
          </cell>
        </row>
        <row r="369">
          <cell r="A369" t="str">
            <v xml:space="preserve"> 7.4.42 </v>
          </cell>
          <cell r="B369" t="str">
            <v xml:space="preserve"> DEPEARQ299 </v>
          </cell>
          <cell r="C369" t="str">
            <v>Próprio</v>
          </cell>
          <cell r="D369" t="str">
            <v>BANDEJA ESTENDIDA 2U - FORNECIMENTO E INSTALAÇÃO. REF: CPOS(69.20.200)</v>
          </cell>
          <cell r="E369" t="str">
            <v>UN</v>
          </cell>
          <cell r="F369">
            <v>4</v>
          </cell>
          <cell r="G369">
            <v>125.2</v>
          </cell>
          <cell r="H369">
            <v>156.77000000000001</v>
          </cell>
          <cell r="I369">
            <v>627.08000000000004</v>
          </cell>
          <cell r="J369">
            <v>9.155347880939927E-5</v>
          </cell>
          <cell r="K369">
            <v>-31.299999999999997</v>
          </cell>
          <cell r="L369">
            <v>156.5</v>
          </cell>
          <cell r="M369">
            <v>-0.19999999999999996</v>
          </cell>
          <cell r="O369">
            <v>500.8</v>
          </cell>
        </row>
        <row r="370">
          <cell r="A370" t="str">
            <v xml:space="preserve"> 7.4.43 </v>
          </cell>
          <cell r="B370" t="str">
            <v xml:space="preserve"> DEPEARQ332 </v>
          </cell>
          <cell r="C370" t="str">
            <v>Próprio</v>
          </cell>
          <cell r="D370" t="str">
            <v>PLACA DE FECHAMENTO - CEGA 1 U - FORNECIMENTO E INSTALAÇÃO. REF: SETOP (ED-48378)</v>
          </cell>
          <cell r="E370" t="str">
            <v>UN</v>
          </cell>
          <cell r="F370">
            <v>47</v>
          </cell>
          <cell r="G370">
            <v>18.8</v>
          </cell>
          <cell r="H370">
            <v>23.54</v>
          </cell>
          <cell r="I370">
            <v>1106.3800000000001</v>
          </cell>
          <cell r="J370">
            <v>1.6153112503212218E-4</v>
          </cell>
          <cell r="K370">
            <v>-0.96000000000000085</v>
          </cell>
          <cell r="L370">
            <v>19.760000000000002</v>
          </cell>
          <cell r="M370">
            <v>-4.8582995951417018E-2</v>
          </cell>
          <cell r="O370">
            <v>883.6</v>
          </cell>
        </row>
        <row r="371">
          <cell r="A371" t="str">
            <v xml:space="preserve"> 7.4.44 </v>
          </cell>
          <cell r="B371" t="str">
            <v xml:space="preserve"> 022001 </v>
          </cell>
          <cell r="C371" t="str">
            <v>SBC</v>
          </cell>
          <cell r="D371" t="str">
            <v>CORTE E RECOMPOSICAO DE CAPA DE PAVIMENTO EM ASFALTO</v>
          </cell>
          <cell r="E371" t="str">
            <v>m²</v>
          </cell>
          <cell r="F371">
            <v>6.3</v>
          </cell>
          <cell r="G371">
            <v>77.569999999999993</v>
          </cell>
          <cell r="H371">
            <v>97.13</v>
          </cell>
          <cell r="I371">
            <v>611.91</v>
          </cell>
          <cell r="J371">
            <v>8.9338663676499815E-5</v>
          </cell>
          <cell r="K371">
            <v>0</v>
          </cell>
          <cell r="L371">
            <v>77.569999999999993</v>
          </cell>
          <cell r="M371">
            <v>0</v>
          </cell>
          <cell r="O371">
            <v>488.69</v>
          </cell>
        </row>
        <row r="372">
          <cell r="A372" t="str">
            <v xml:space="preserve"> 7.4.45 </v>
          </cell>
          <cell r="B372" t="str">
            <v xml:space="preserve"> 102276 </v>
          </cell>
          <cell r="C372" t="str">
            <v>SINAPI</v>
          </cell>
          <cell r="D372" t="str">
            <v>ESCAVAÇÃO MECANIZADA DE VALA COM PROF. ATÉ 1,5 M (MÉDIA MONTANTE E JUSANTE/UMA COMPOSIÇÃO POR TRECHO), ESCAVADEIRA (0,8 M3), LARG. MENOR QUE 1,5 M, EM SOLO DE 1A CATEGORIA, EM LOCAIS COM ALTO NÍVEL DE INTERFERÊNCIA. AF_02/2021</v>
          </cell>
          <cell r="E372" t="str">
            <v>m³</v>
          </cell>
          <cell r="F372">
            <v>8.31</v>
          </cell>
          <cell r="G372">
            <v>12.97</v>
          </cell>
          <cell r="H372">
            <v>16.239999999999998</v>
          </cell>
          <cell r="I372">
            <v>134.94999999999999</v>
          </cell>
          <cell r="J372">
            <v>1.9702656703017844E-5</v>
          </cell>
          <cell r="K372">
            <v>-0.31999999999999851</v>
          </cell>
          <cell r="L372">
            <v>13.29</v>
          </cell>
          <cell r="M372">
            <v>-2.4078254326561188E-2</v>
          </cell>
          <cell r="O372">
            <v>107.78</v>
          </cell>
        </row>
        <row r="373">
          <cell r="A373" t="str">
            <v xml:space="preserve"> 7.4.46 </v>
          </cell>
          <cell r="B373" t="str">
            <v xml:space="preserve"> 104737 </v>
          </cell>
          <cell r="C373" t="str">
            <v>SINAPI</v>
          </cell>
          <cell r="D373" t="str">
            <v>REATERRO MANUAL DE VALAS, COM PLACA VIBRATÓRIA. AF_08/2023</v>
          </cell>
          <cell r="E373" t="str">
            <v>m³</v>
          </cell>
          <cell r="F373">
            <v>9.14</v>
          </cell>
          <cell r="G373">
            <v>17.54</v>
          </cell>
          <cell r="H373">
            <v>21.96</v>
          </cell>
          <cell r="I373">
            <v>200.71</v>
          </cell>
          <cell r="J373">
            <v>2.9303595604762596E-5</v>
          </cell>
          <cell r="K373">
            <v>-3.6400000000000006</v>
          </cell>
          <cell r="L373">
            <v>21.18</v>
          </cell>
          <cell r="M373">
            <v>-0.17186024551463652</v>
          </cell>
          <cell r="O373">
            <v>160.31</v>
          </cell>
        </row>
        <row r="374">
          <cell r="A374" t="str">
            <v xml:space="preserve"> 7.4.47 </v>
          </cell>
          <cell r="B374" t="str">
            <v xml:space="preserve"> 93012 </v>
          </cell>
          <cell r="C374" t="str">
            <v>SINAPI</v>
          </cell>
          <cell r="D374" t="str">
            <v>ELETRODUTO RÍGIDO ROSCÁVEL, PVC, DN 110 MM (4"), PARA REDE ENTERRADA DE DISTRIBUIÇÃO DE ENERGIA ELÉTRICA - FORNECIMENTO E INSTALAÇÃO. AF_12/2021</v>
          </cell>
          <cell r="E374" t="str">
            <v>M</v>
          </cell>
          <cell r="F374">
            <v>48.6</v>
          </cell>
          <cell r="G374">
            <v>58.23</v>
          </cell>
          <cell r="H374">
            <v>72.91</v>
          </cell>
          <cell r="I374">
            <v>3543.42</v>
          </cell>
          <cell r="J374">
            <v>5.1733818313899594E-4</v>
          </cell>
          <cell r="K374">
            <v>-14.470000000000006</v>
          </cell>
          <cell r="L374">
            <v>72.7</v>
          </cell>
          <cell r="M374">
            <v>-0.19903713892709773</v>
          </cell>
          <cell r="O374">
            <v>2829.97</v>
          </cell>
        </row>
        <row r="375">
          <cell r="A375" t="str">
            <v xml:space="preserve"> 7.4.48 </v>
          </cell>
          <cell r="B375" t="str">
            <v xml:space="preserve"> DEPEARQ374 </v>
          </cell>
          <cell r="C375" t="str">
            <v>Próprio</v>
          </cell>
          <cell r="D375" t="str">
            <v>ENVELOPAMENTO DE ELETRODUTO ENTERRADO, COM CONCRETO - SIURB (090298)</v>
          </cell>
          <cell r="E375" t="str">
            <v>M</v>
          </cell>
          <cell r="F375">
            <v>46.2</v>
          </cell>
          <cell r="G375">
            <v>44.9</v>
          </cell>
          <cell r="H375">
            <v>56.22</v>
          </cell>
          <cell r="I375">
            <v>2597.36</v>
          </cell>
          <cell r="J375">
            <v>3.7921372667025147E-4</v>
          </cell>
          <cell r="K375">
            <v>-11.170000000000002</v>
          </cell>
          <cell r="L375">
            <v>56.07</v>
          </cell>
          <cell r="M375">
            <v>-0.19921526663099698</v>
          </cell>
          <cell r="O375">
            <v>2074.38</v>
          </cell>
        </row>
        <row r="376">
          <cell r="A376" t="str">
            <v xml:space="preserve"> 7.4.49 </v>
          </cell>
          <cell r="B376" t="str">
            <v xml:space="preserve"> 93026 </v>
          </cell>
          <cell r="C376" t="str">
            <v>SINAPI</v>
          </cell>
          <cell r="D376" t="str">
            <v>CURVA 90 GRAUS PARA ELETRODUTO, PVC, ROSCÁVEL, DN 110 MM (4"), PARA REDE ENTERRADA DE DISTRIBUIÇÃO DE ENERGIA ELÉTRICA - FORNECIMENTO E INSTALAÇÃO. AF_12/2021</v>
          </cell>
          <cell r="E376" t="str">
            <v>UN</v>
          </cell>
          <cell r="F376">
            <v>4</v>
          </cell>
          <cell r="G376">
            <v>56.72</v>
          </cell>
          <cell r="H376">
            <v>71.02</v>
          </cell>
          <cell r="I376">
            <v>284.08</v>
          </cell>
          <cell r="J376">
            <v>4.1475588856563986E-5</v>
          </cell>
          <cell r="K376">
            <v>-14.120000000000005</v>
          </cell>
          <cell r="L376">
            <v>70.84</v>
          </cell>
          <cell r="M376">
            <v>-0.19932241671372108</v>
          </cell>
          <cell r="O376">
            <v>226.88</v>
          </cell>
        </row>
        <row r="377">
          <cell r="A377" t="str">
            <v xml:space="preserve"> 7.4.50 </v>
          </cell>
          <cell r="B377" t="str">
            <v xml:space="preserve"> 93017 </v>
          </cell>
          <cell r="C377" t="str">
            <v>SINAPI</v>
          </cell>
          <cell r="D377" t="str">
            <v>LUVA PARA ELETRODUTO, PVC, ROSCÁVEL, DN 110 MM (4"), PARA REDE ENTERRADA DE DISTRIBUIÇÃO DE ENERGIA ELÉTRICA - FORNECIMENTO E INSTALAÇÃO. AF_12/2021</v>
          </cell>
          <cell r="E377" t="str">
            <v>UN</v>
          </cell>
          <cell r="F377">
            <v>8</v>
          </cell>
          <cell r="G377">
            <v>34.630000000000003</v>
          </cell>
          <cell r="H377">
            <v>43.36</v>
          </cell>
          <cell r="I377">
            <v>346.88</v>
          </cell>
          <cell r="J377">
            <v>5.064436870798689E-5</v>
          </cell>
          <cell r="K377">
            <v>-8.6199999999999974</v>
          </cell>
          <cell r="L377">
            <v>43.25</v>
          </cell>
          <cell r="M377">
            <v>-0.19930635838150279</v>
          </cell>
          <cell r="O377">
            <v>277.04000000000002</v>
          </cell>
        </row>
        <row r="378">
          <cell r="A378" t="str">
            <v xml:space="preserve"> 7.4.51 </v>
          </cell>
          <cell r="B378" t="str">
            <v xml:space="preserve"> 101795 </v>
          </cell>
          <cell r="C378" t="str">
            <v>SINAPI</v>
          </cell>
          <cell r="D378" t="str">
            <v>CAIXA ENTERRADA PARA INSTALAÇÕES TELEFÔNICAS TIPO R1, EM ALVENARIA COM BLOCOS DE CONCRETO, DIMENSÕES INTERNAS: 0,35X0,60X0,60 M, EXCLUINDO TAMPÃO. AF_12/2020</v>
          </cell>
          <cell r="E378" t="str">
            <v>UN</v>
          </cell>
          <cell r="F378">
            <v>2</v>
          </cell>
          <cell r="G378">
            <v>568.64</v>
          </cell>
          <cell r="H378">
            <v>712.05</v>
          </cell>
          <cell r="I378">
            <v>1424.1</v>
          </cell>
          <cell r="J378">
            <v>2.0791814309572223E-4</v>
          </cell>
          <cell r="K378">
            <v>-82.769999999999982</v>
          </cell>
          <cell r="L378">
            <v>651.41</v>
          </cell>
          <cell r="M378">
            <v>-0.12706283293164056</v>
          </cell>
          <cell r="O378">
            <v>1137.28</v>
          </cell>
        </row>
        <row r="379">
          <cell r="A379" t="str">
            <v xml:space="preserve"> 7.4.52 </v>
          </cell>
          <cell r="B379" t="str">
            <v xml:space="preserve"> 061171 </v>
          </cell>
          <cell r="C379" t="str">
            <v>SBC</v>
          </cell>
          <cell r="D379" t="str">
            <v>ELETRODUTO GALVANIZADO NBR 5597 4"" COM CONEXOES</v>
          </cell>
          <cell r="E379" t="str">
            <v>M</v>
          </cell>
          <cell r="F379">
            <v>3.7</v>
          </cell>
          <cell r="G379">
            <v>355.91</v>
          </cell>
          <cell r="H379">
            <v>445.67</v>
          </cell>
          <cell r="I379">
            <v>1648.97</v>
          </cell>
          <cell r="J379">
            <v>2.4074909094905773E-4</v>
          </cell>
          <cell r="K379">
            <v>-6.0799999999999841</v>
          </cell>
          <cell r="L379">
            <v>361.99</v>
          </cell>
          <cell r="M379">
            <v>-1.6796044089615658E-2</v>
          </cell>
          <cell r="O379">
            <v>1316.86</v>
          </cell>
        </row>
        <row r="380">
          <cell r="A380" t="str">
            <v xml:space="preserve"> 7.4.53 </v>
          </cell>
          <cell r="B380" t="str">
            <v xml:space="preserve"> 93008 </v>
          </cell>
          <cell r="C380" t="str">
            <v>SINAPI</v>
          </cell>
          <cell r="D380" t="str">
            <v>ELETRODUTO RÍGIDO ROSCÁVEL, PVC, DN 50 MM (1 1/2"), PARA REDE ENTERRADA DE DISTRIBUIÇÃO DE ENERGIA ELÉTRICA - FORNECIMENTO E INSTALAÇÃO. AF_12/2021</v>
          </cell>
          <cell r="E380" t="str">
            <v>M</v>
          </cell>
          <cell r="F380">
            <v>6.2</v>
          </cell>
          <cell r="G380">
            <v>14.9</v>
          </cell>
          <cell r="H380">
            <v>18.649999999999999</v>
          </cell>
          <cell r="I380">
            <v>115.63</v>
          </cell>
          <cell r="J380">
            <v>1.688194290159284E-5</v>
          </cell>
          <cell r="K380">
            <v>-3.7099999999999991</v>
          </cell>
          <cell r="L380">
            <v>18.61</v>
          </cell>
          <cell r="M380">
            <v>-0.19935518538420205</v>
          </cell>
          <cell r="O380">
            <v>92.38</v>
          </cell>
        </row>
        <row r="381">
          <cell r="A381" t="str">
            <v xml:space="preserve"> 7.4.54 </v>
          </cell>
          <cell r="B381" t="str">
            <v xml:space="preserve"> 94342 </v>
          </cell>
          <cell r="C381" t="str">
            <v>SINAPI</v>
          </cell>
          <cell r="D381" t="str">
            <v>ATERRO MANUAL DE VALAS COM AREIA PARA ATERRO. AF_08/2023</v>
          </cell>
          <cell r="E381" t="str">
            <v>m³</v>
          </cell>
          <cell r="F381">
            <v>1.39</v>
          </cell>
          <cell r="G381">
            <v>105.74</v>
          </cell>
          <cell r="H381">
            <v>132.4</v>
          </cell>
          <cell r="I381">
            <v>184.03</v>
          </cell>
          <cell r="J381">
            <v>2.6868320956327339E-5</v>
          </cell>
          <cell r="K381">
            <v>-23.970000000000013</v>
          </cell>
          <cell r="L381">
            <v>129.71</v>
          </cell>
          <cell r="M381">
            <v>-0.1847968545216252</v>
          </cell>
          <cell r="O381">
            <v>146.97</v>
          </cell>
        </row>
        <row r="382">
          <cell r="A382" t="str">
            <v xml:space="preserve"> 7.4.55 </v>
          </cell>
          <cell r="B382" t="str">
            <v xml:space="preserve"> 061432 </v>
          </cell>
          <cell r="C382" t="str">
            <v>SBC</v>
          </cell>
          <cell r="D382" t="str">
            <v>CAIXA PASSAGEM CHAPA DE ACO COM TAMPA 202 x 202 x 102</v>
          </cell>
          <cell r="E382" t="str">
            <v>UN</v>
          </cell>
          <cell r="F382">
            <v>1</v>
          </cell>
          <cell r="G382">
            <v>36.49</v>
          </cell>
          <cell r="H382">
            <v>45.69</v>
          </cell>
          <cell r="I382">
            <v>45.69</v>
          </cell>
          <cell r="J382">
            <v>6.6707253409476498E-6</v>
          </cell>
          <cell r="K382">
            <v>-9.1199999999999974</v>
          </cell>
          <cell r="L382">
            <v>45.61</v>
          </cell>
          <cell r="M382">
            <v>-0.19995614996711242</v>
          </cell>
          <cell r="O382">
            <v>36.49</v>
          </cell>
        </row>
        <row r="383">
          <cell r="A383" t="str">
            <v xml:space="preserve"> 7.4.56 </v>
          </cell>
          <cell r="B383" t="str">
            <v xml:space="preserve"> 059458 </v>
          </cell>
          <cell r="C383" t="str">
            <v>SBC</v>
          </cell>
          <cell r="D383" t="str">
            <v>REGUA 19"" COM 12 TOMADAS 2P+T</v>
          </cell>
          <cell r="E383" t="str">
            <v>UN</v>
          </cell>
          <cell r="F383">
            <v>7</v>
          </cell>
          <cell r="G383">
            <v>95.96</v>
          </cell>
          <cell r="H383">
            <v>120.16</v>
          </cell>
          <cell r="I383">
            <v>841.12</v>
          </cell>
          <cell r="J383">
            <v>1.2280325013740178E-4</v>
          </cell>
          <cell r="K383">
            <v>-0.62000000000000455</v>
          </cell>
          <cell r="L383">
            <v>96.58</v>
          </cell>
          <cell r="M383">
            <v>-6.4195485607786429E-3</v>
          </cell>
          <cell r="O383">
            <v>671.72</v>
          </cell>
        </row>
        <row r="384">
          <cell r="A384" t="str">
            <v xml:space="preserve"> 7.5 </v>
          </cell>
          <cell r="D384" t="str">
            <v>SONORIZAÇÃO</v>
          </cell>
          <cell r="I384">
            <v>26778.430000000004</v>
          </cell>
          <cell r="J384">
            <v>3.9096421884830994E-3</v>
          </cell>
          <cell r="K384">
            <v>0</v>
          </cell>
          <cell r="M384" t="e">
            <v>#DIV/0!</v>
          </cell>
          <cell r="O384">
            <v>0</v>
          </cell>
        </row>
        <row r="385">
          <cell r="A385" t="str">
            <v xml:space="preserve"> 7.5.1 </v>
          </cell>
          <cell r="B385" t="str">
            <v xml:space="preserve"> 104780 </v>
          </cell>
          <cell r="C385" t="str">
            <v>SINAPI</v>
          </cell>
          <cell r="D385" t="str">
            <v>RASGO LINEAR MECANIZADO EM ALVENARIA, PARA ELETRODUTOS, DIÂMETROS MENORES OU IGUAIS A 40 MM. AF_09/2023</v>
          </cell>
          <cell r="E385" t="str">
            <v>M</v>
          </cell>
          <cell r="F385">
            <v>69.400000000000006</v>
          </cell>
          <cell r="G385">
            <v>4.71</v>
          </cell>
          <cell r="H385">
            <v>5.89</v>
          </cell>
          <cell r="I385">
            <v>408.76</v>
          </cell>
          <cell r="J385">
            <v>5.967882885458003E-5</v>
          </cell>
          <cell r="K385">
            <v>-1.1799999999999997</v>
          </cell>
          <cell r="L385">
            <v>5.89</v>
          </cell>
          <cell r="M385">
            <v>-0.20033955857385399</v>
          </cell>
          <cell r="O385">
            <v>326.87</v>
          </cell>
        </row>
        <row r="386">
          <cell r="A386" t="str">
            <v xml:space="preserve"> 7.5.2 </v>
          </cell>
          <cell r="B386" t="str">
            <v xml:space="preserve"> DEPEARQ166 </v>
          </cell>
          <cell r="C386" t="str">
            <v>Próprio</v>
          </cell>
          <cell r="D386" t="str">
            <v>RASGO LINEAR MECANIZADO EM ALVENARIA, PARA ELETRODUTOS, DIÂMETROS MAIORES QUE 40 MM E MENORES OU IGUAIS A 75 MM. REF: SINAPI (104781)</v>
          </cell>
          <cell r="E386" t="str">
            <v>M</v>
          </cell>
          <cell r="F386">
            <v>12</v>
          </cell>
          <cell r="G386">
            <v>5.46</v>
          </cell>
          <cell r="H386">
            <v>6.83</v>
          </cell>
          <cell r="I386">
            <v>81.96</v>
          </cell>
          <cell r="J386">
            <v>1.1966133704181865E-5</v>
          </cell>
          <cell r="K386">
            <v>-1.3600000000000003</v>
          </cell>
          <cell r="L386">
            <v>6.82</v>
          </cell>
          <cell r="M386">
            <v>-0.19941348973607043</v>
          </cell>
          <cell r="O386">
            <v>65.52</v>
          </cell>
        </row>
        <row r="387">
          <cell r="A387" t="str">
            <v xml:space="preserve"> 7.5.3 </v>
          </cell>
          <cell r="B387" t="str">
            <v xml:space="preserve"> 104766 </v>
          </cell>
          <cell r="C387" t="str">
            <v>SINAPI</v>
          </cell>
          <cell r="D387" t="str">
            <v>CHUMBAMENTO LINEAR EM ALVENARIA PARA ELETRODUTOS COM DIÂMETROS MENORES OU IGUAIS A 40 MM. AF_09/2023</v>
          </cell>
          <cell r="E387" t="str">
            <v>M</v>
          </cell>
          <cell r="F387">
            <v>69.400000000000006</v>
          </cell>
          <cell r="G387">
            <v>12.37</v>
          </cell>
          <cell r="H387">
            <v>15.48</v>
          </cell>
          <cell r="I387">
            <v>1074.31</v>
          </cell>
          <cell r="J387">
            <v>1.5684891532137164E-4</v>
          </cell>
          <cell r="K387">
            <v>-3.08</v>
          </cell>
          <cell r="L387">
            <v>15.45</v>
          </cell>
          <cell r="M387">
            <v>-0.19935275080906145</v>
          </cell>
          <cell r="O387">
            <v>858.47</v>
          </cell>
        </row>
        <row r="388">
          <cell r="A388" t="str">
            <v xml:space="preserve"> 7.5.4 </v>
          </cell>
          <cell r="B388" t="str">
            <v xml:space="preserve"> DEPEARQ169 </v>
          </cell>
          <cell r="C388" t="str">
            <v>Próprio</v>
          </cell>
          <cell r="D388" t="str">
            <v>CHUMBAMENTO LINEAR EM ALVENARIA PARA ELETRODUTOS COM DIÂMETROS MAIORES QUE 40 MM E MENORES OU IGUAIS A 75 MM. REF.: SINAPI (90467)</v>
          </cell>
          <cell r="E388" t="str">
            <v>M</v>
          </cell>
          <cell r="F388">
            <v>12</v>
          </cell>
          <cell r="G388">
            <v>18.63</v>
          </cell>
          <cell r="H388">
            <v>23.32</v>
          </cell>
          <cell r="I388">
            <v>279.83999999999997</v>
          </cell>
          <cell r="J388">
            <v>4.0856550216913775E-5</v>
          </cell>
          <cell r="K388">
            <v>-4.6400000000000006</v>
          </cell>
          <cell r="L388">
            <v>23.27</v>
          </cell>
          <cell r="M388">
            <v>-0.19939836699613234</v>
          </cell>
          <cell r="O388">
            <v>223.56</v>
          </cell>
        </row>
        <row r="389">
          <cell r="A389" t="str">
            <v xml:space="preserve"> 7.5.5 </v>
          </cell>
          <cell r="B389" t="str">
            <v xml:space="preserve"> 95803 </v>
          </cell>
          <cell r="C389" t="str">
            <v>SINAPI</v>
          </cell>
          <cell r="D389" t="str">
            <v>CONDULETE DE ALUMÍNIO, TIPO X, PARA ELETRODUTO DE AÇO GALVANIZADO DN 32 MM (1 1/4''), APARENTE - FORNECIMENTO E INSTALAÇÃO. AF_10/2022</v>
          </cell>
          <cell r="E389" t="str">
            <v>UN</v>
          </cell>
          <cell r="F389">
            <v>2</v>
          </cell>
          <cell r="G389">
            <v>55.9</v>
          </cell>
          <cell r="H389">
            <v>69.989999999999995</v>
          </cell>
          <cell r="I389">
            <v>139.97999999999999</v>
          </cell>
          <cell r="J389">
            <v>2.0437035089206654E-5</v>
          </cell>
          <cell r="K389">
            <v>-13.890000000000008</v>
          </cell>
          <cell r="L389">
            <v>69.790000000000006</v>
          </cell>
          <cell r="M389">
            <v>-0.19902564837369263</v>
          </cell>
          <cell r="O389">
            <v>111.8</v>
          </cell>
        </row>
        <row r="390">
          <cell r="A390" t="str">
            <v xml:space="preserve"> 7.5.6 </v>
          </cell>
          <cell r="B390" t="str">
            <v xml:space="preserve"> 91941 </v>
          </cell>
          <cell r="C390" t="str">
            <v>SINAPI</v>
          </cell>
          <cell r="D390" t="str">
            <v>CAIXA RETANGULAR 4" X 2" BAIXA (0,30 M DO PISO), PVC, INSTALADA EM PAREDE - FORNECIMENTO E INSTALAÇÃO. AF_03/2023</v>
          </cell>
          <cell r="E390" t="str">
            <v>UN</v>
          </cell>
          <cell r="F390">
            <v>2</v>
          </cell>
          <cell r="G390">
            <v>8.4700000000000006</v>
          </cell>
          <cell r="H390">
            <v>10.6</v>
          </cell>
          <cell r="I390">
            <v>21.2</v>
          </cell>
          <cell r="J390">
            <v>3.0951931982510438E-6</v>
          </cell>
          <cell r="K390">
            <v>-2.1099999999999994</v>
          </cell>
          <cell r="L390">
            <v>10.58</v>
          </cell>
          <cell r="M390">
            <v>-0.19943289224952732</v>
          </cell>
          <cell r="O390">
            <v>16.940000000000001</v>
          </cell>
        </row>
        <row r="391">
          <cell r="A391" t="str">
            <v xml:space="preserve"> 7.5.7 </v>
          </cell>
          <cell r="B391" t="str">
            <v xml:space="preserve"> 91944 </v>
          </cell>
          <cell r="C391" t="str">
            <v>SINAPI</v>
          </cell>
          <cell r="D391" t="str">
            <v>CAIXA RETANGULAR 4" X 4" BAIXA (0,30 M DO PISO), PVC, INSTALADA EM PAREDE - FORNECIMENTO E INSTALAÇÃO. AF_03/2023</v>
          </cell>
          <cell r="E391" t="str">
            <v>UN</v>
          </cell>
          <cell r="F391">
            <v>6</v>
          </cell>
          <cell r="G391">
            <v>10.47</v>
          </cell>
          <cell r="H391">
            <v>13.11</v>
          </cell>
          <cell r="I391">
            <v>78.66</v>
          </cell>
          <cell r="J391">
            <v>1.1484334762944674E-5</v>
          </cell>
          <cell r="K391">
            <v>-2.6099999999999994</v>
          </cell>
          <cell r="L391">
            <v>13.08</v>
          </cell>
          <cell r="M391">
            <v>-0.19954128440366969</v>
          </cell>
          <cell r="O391">
            <v>62.82</v>
          </cell>
        </row>
        <row r="392">
          <cell r="A392" t="str">
            <v xml:space="preserve"> 7.5.8 </v>
          </cell>
          <cell r="B392" t="str">
            <v xml:space="preserve"> 91943 </v>
          </cell>
          <cell r="C392" t="str">
            <v>SINAPI</v>
          </cell>
          <cell r="D392" t="str">
            <v>CAIXA RETANGULAR 4" X 4" MÉDIA (1,30 M DO PISO), PVC, INSTALADA EM PAREDE - FORNECIMENTO E INSTALAÇÃO. AF_03/2023</v>
          </cell>
          <cell r="E392" t="str">
            <v>UN</v>
          </cell>
          <cell r="F392">
            <v>13</v>
          </cell>
          <cell r="G392">
            <v>15.58</v>
          </cell>
          <cell r="H392">
            <v>19.5</v>
          </cell>
          <cell r="I392">
            <v>253.5</v>
          </cell>
          <cell r="J392">
            <v>3.7010918667766018E-5</v>
          </cell>
          <cell r="K392">
            <v>-3.7900000000000009</v>
          </cell>
          <cell r="L392">
            <v>19.37</v>
          </cell>
          <cell r="M392">
            <v>-0.19566339700567892</v>
          </cell>
          <cell r="O392">
            <v>202.54</v>
          </cell>
        </row>
        <row r="393">
          <cell r="A393" t="str">
            <v xml:space="preserve"> 7.5.9 </v>
          </cell>
          <cell r="B393" t="str">
            <v xml:space="preserve"> 91942 </v>
          </cell>
          <cell r="C393" t="str">
            <v>SINAPI</v>
          </cell>
          <cell r="D393" t="str">
            <v>CAIXA RETANGULAR 4" X 4" ALTA (2,00 M DO PISO), PVC, INSTALADA EM PAREDE - FORNECIMENTO E INSTALAÇÃO. AF_03/2023</v>
          </cell>
          <cell r="E393" t="str">
            <v>UN</v>
          </cell>
          <cell r="F393">
            <v>7</v>
          </cell>
          <cell r="G393">
            <v>25.79</v>
          </cell>
          <cell r="H393">
            <v>32.29</v>
          </cell>
          <cell r="I393">
            <v>226.03</v>
          </cell>
          <cell r="J393">
            <v>3.3000307481164312E-5</v>
          </cell>
          <cell r="K393">
            <v>-6.3500000000000014</v>
          </cell>
          <cell r="L393">
            <v>32.14</v>
          </cell>
          <cell r="M393">
            <v>-0.19757311761045426</v>
          </cell>
          <cell r="O393">
            <v>180.53</v>
          </cell>
        </row>
        <row r="394">
          <cell r="A394" t="str">
            <v xml:space="preserve"> 7.5.10 </v>
          </cell>
          <cell r="B394" t="str">
            <v xml:space="preserve"> DEPEARQ213 </v>
          </cell>
          <cell r="C394" t="str">
            <v>Próprio</v>
          </cell>
          <cell r="D394" t="str">
            <v>CAIXA DE PASSAGEM DE EMBUTIR EM PVC 20x20CM COM TAMPA - SBC (068159)</v>
          </cell>
          <cell r="E394" t="str">
            <v>UN</v>
          </cell>
          <cell r="F394">
            <v>3</v>
          </cell>
          <cell r="G394">
            <v>113.52</v>
          </cell>
          <cell r="H394">
            <v>142.13999999999999</v>
          </cell>
          <cell r="I394">
            <v>426.42</v>
          </cell>
          <cell r="J394">
            <v>6.2257183188594824E-5</v>
          </cell>
          <cell r="K394">
            <v>-28.280000000000015</v>
          </cell>
          <cell r="L394">
            <v>141.80000000000001</v>
          </cell>
          <cell r="M394">
            <v>-0.19943582510578284</v>
          </cell>
          <cell r="O394">
            <v>340.56</v>
          </cell>
        </row>
        <row r="395">
          <cell r="A395" t="str">
            <v xml:space="preserve"> 7.5.11 </v>
          </cell>
          <cell r="B395" t="str">
            <v xml:space="preserve"> DEPEARQ218 </v>
          </cell>
          <cell r="C395" t="str">
            <v>Próprio</v>
          </cell>
          <cell r="D395" t="str">
            <v>ELETROCALHA PERFURADA TIPO ""U"" DIM. ATÉ 100X50 - COM TAMPA, FIXAÇÃO E ACESSÓRIOS - REF.: CPOS (38.21.920) - SBC (063150) - SINAPI (91170)</v>
          </cell>
          <cell r="E395" t="str">
            <v>M</v>
          </cell>
          <cell r="F395">
            <v>44</v>
          </cell>
          <cell r="G395">
            <v>73.119748000000001</v>
          </cell>
          <cell r="H395">
            <v>91.56</v>
          </cell>
          <cell r="I395">
            <v>4028.64</v>
          </cell>
          <cell r="J395">
            <v>5.8818014746236252E-4</v>
          </cell>
          <cell r="K395">
            <v>-24.360252000000003</v>
          </cell>
          <cell r="L395">
            <v>97.48</v>
          </cell>
          <cell r="M395">
            <v>-0.24990000000000001</v>
          </cell>
          <cell r="O395">
            <v>3217.26</v>
          </cell>
        </row>
        <row r="396">
          <cell r="A396" t="str">
            <v xml:space="preserve"> 7.5.12 </v>
          </cell>
          <cell r="B396" t="str">
            <v xml:space="preserve"> 91857 </v>
          </cell>
          <cell r="C396" t="str">
            <v>SINAPI</v>
          </cell>
          <cell r="D396" t="str">
            <v>ELETRODUTO FLEXÍVEL CORRUGADO REFORÇADO, PVC, DN 32 MM (1"), PARA CIRCUITOS TERMINAIS, INSTALADO EM PAREDE - FORNECIMENTO E INSTALAÇÃO. AF_03/2023</v>
          </cell>
          <cell r="E396" t="str">
            <v>M</v>
          </cell>
          <cell r="F396">
            <v>61.7</v>
          </cell>
          <cell r="G396">
            <v>12.3</v>
          </cell>
          <cell r="H396">
            <v>15.4</v>
          </cell>
          <cell r="I396">
            <v>950.18</v>
          </cell>
          <cell r="J396">
            <v>1.3872597514689511E-4</v>
          </cell>
          <cell r="K396">
            <v>-3.0599999999999987</v>
          </cell>
          <cell r="L396">
            <v>15.36</v>
          </cell>
          <cell r="M396">
            <v>-0.19921874999999989</v>
          </cell>
          <cell r="O396">
            <v>758.91</v>
          </cell>
        </row>
        <row r="397">
          <cell r="A397" t="str">
            <v xml:space="preserve"> 7.5.13 </v>
          </cell>
          <cell r="B397" t="str">
            <v xml:space="preserve"> 91860 </v>
          </cell>
          <cell r="C397" t="str">
            <v>SINAPI</v>
          </cell>
          <cell r="D397" t="str">
            <v>ELETRODUTO FLEXÍVEL CORRUGADO, PEAD, DN 40 MM (1 1/4"), PARA CIRCUITOS TERMINAIS, INSTALADO EM PAREDE - FORNECIMENTO E INSTALAÇÃO. AF_03/2023</v>
          </cell>
          <cell r="E397" t="str">
            <v>M</v>
          </cell>
          <cell r="F397">
            <v>40.6</v>
          </cell>
          <cell r="G397">
            <v>10.62</v>
          </cell>
          <cell r="H397">
            <v>13.29</v>
          </cell>
          <cell r="I397">
            <v>539.57000000000005</v>
          </cell>
          <cell r="J397">
            <v>7.877704688586396E-5</v>
          </cell>
          <cell r="K397">
            <v>-2.6400000000000006</v>
          </cell>
          <cell r="L397">
            <v>13.26</v>
          </cell>
          <cell r="M397">
            <v>-0.19909502262443446</v>
          </cell>
          <cell r="O397">
            <v>431.17</v>
          </cell>
        </row>
        <row r="398">
          <cell r="A398" t="str">
            <v xml:space="preserve"> 7.5.14 </v>
          </cell>
          <cell r="B398" t="str">
            <v xml:space="preserve"> 97667 </v>
          </cell>
          <cell r="C398" t="str">
            <v>SINAPI</v>
          </cell>
          <cell r="D398" t="str">
            <v>ELETRODUTO FLEXÍVEL CORRUGADO, PEAD, DN 50 (1 1/2"), PARA REDE ENTERRADA DE DISTRIBUIÇÃO DE ENERGIA ELÉTRICA - FORNECIMENTO E INSTALAÇÃO. AF_12/2021</v>
          </cell>
          <cell r="E398" t="str">
            <v>M</v>
          </cell>
          <cell r="F398">
            <v>9</v>
          </cell>
          <cell r="G398">
            <v>7.88</v>
          </cell>
          <cell r="H398">
            <v>9.86</v>
          </cell>
          <cell r="I398">
            <v>88.74</v>
          </cell>
          <cell r="J398">
            <v>1.2956011528905547E-5</v>
          </cell>
          <cell r="K398">
            <v>-1.96</v>
          </cell>
          <cell r="L398">
            <v>9.84</v>
          </cell>
          <cell r="M398">
            <v>-0.19918699186991873</v>
          </cell>
          <cell r="O398">
            <v>70.92</v>
          </cell>
        </row>
        <row r="399">
          <cell r="A399" t="str">
            <v xml:space="preserve"> 7.5.15 </v>
          </cell>
          <cell r="B399" t="str">
            <v xml:space="preserve"> 91872 </v>
          </cell>
          <cell r="C399" t="str">
            <v>SINAPI</v>
          </cell>
          <cell r="D399" t="str">
            <v>ELETRODUTO RÍGIDO ROSCÁVEL, PVC, DN 32 MM (1"), PARA CIRCUITOS TERMINAIS, INSTALADO EM PAREDE - FORNECIMENTO E INSTALAÇÃO. AF_03/2023</v>
          </cell>
          <cell r="E399" t="str">
            <v>M</v>
          </cell>
          <cell r="F399">
            <v>86.1</v>
          </cell>
          <cell r="G399">
            <v>14.23</v>
          </cell>
          <cell r="H399">
            <v>17.809999999999999</v>
          </cell>
          <cell r="I399">
            <v>1533.44</v>
          </cell>
          <cell r="J399">
            <v>2.2388174801538116E-4</v>
          </cell>
          <cell r="K399">
            <v>-3.5399999999999991</v>
          </cell>
          <cell r="L399">
            <v>17.77</v>
          </cell>
          <cell r="M399">
            <v>-0.19921215531795156</v>
          </cell>
          <cell r="O399">
            <v>1225.2</v>
          </cell>
        </row>
        <row r="400">
          <cell r="A400" t="str">
            <v xml:space="preserve"> 7.5.16 </v>
          </cell>
          <cell r="B400" t="str">
            <v xml:space="preserve"> 91873 </v>
          </cell>
          <cell r="C400" t="str">
            <v>SINAPI</v>
          </cell>
          <cell r="D400" t="str">
            <v>ELETRODUTO RÍGIDO ROSCÁVEL, PVC, DN 40 MM (1 1/4"), PARA CIRCUITOS TERMINAIS, INSTALADO EM PAREDE - FORNECIMENTO E INSTALAÇÃO. AF_03/2023</v>
          </cell>
          <cell r="E400" t="str">
            <v>M</v>
          </cell>
          <cell r="F400">
            <v>22.5</v>
          </cell>
          <cell r="G400">
            <v>17.28</v>
          </cell>
          <cell r="H400">
            <v>21.63</v>
          </cell>
          <cell r="I400">
            <v>486.67</v>
          </cell>
          <cell r="J400">
            <v>7.1053663858152626E-5</v>
          </cell>
          <cell r="K400">
            <v>-4.3099999999999987</v>
          </cell>
          <cell r="L400">
            <v>21.59</v>
          </cell>
          <cell r="M400">
            <v>-0.19962945808244548</v>
          </cell>
          <cell r="O400">
            <v>388.8</v>
          </cell>
        </row>
        <row r="401">
          <cell r="A401" t="str">
            <v xml:space="preserve"> 7.5.17 </v>
          </cell>
          <cell r="B401" t="str">
            <v xml:space="preserve"> 93008 </v>
          </cell>
          <cell r="C401" t="str">
            <v>SINAPI</v>
          </cell>
          <cell r="D401" t="str">
            <v>ELETRODUTO RÍGIDO ROSCÁVEL, PVC, DN 50 MM (1 1/2"), PARA REDE ENTERRADA DE DISTRIBUIÇÃO DE ENERGIA ELÉTRICA - FORNECIMENTO E INSTALAÇÃO. AF_12/2021</v>
          </cell>
          <cell r="E401" t="str">
            <v>M</v>
          </cell>
          <cell r="F401">
            <v>4.5</v>
          </cell>
          <cell r="G401">
            <v>14.9</v>
          </cell>
          <cell r="H401">
            <v>18.649999999999999</v>
          </cell>
          <cell r="I401">
            <v>83.92</v>
          </cell>
          <cell r="J401">
            <v>1.2252293075340925E-5</v>
          </cell>
          <cell r="K401">
            <v>-3.7099999999999991</v>
          </cell>
          <cell r="L401">
            <v>18.61</v>
          </cell>
          <cell r="M401">
            <v>-0.19935518538420205</v>
          </cell>
          <cell r="O401">
            <v>67.05</v>
          </cell>
        </row>
        <row r="402">
          <cell r="A402" t="str">
            <v xml:space="preserve"> 7.5.18 </v>
          </cell>
          <cell r="B402" t="str">
            <v xml:space="preserve"> 93010 </v>
          </cell>
          <cell r="C402" t="str">
            <v>SINAPI</v>
          </cell>
          <cell r="D402" t="str">
            <v>ELETRODUTO RÍGIDO ROSCÁVEL, PVC, DN 75 MM (2 1/2"), PARA REDE ENTERRADA DE DISTRIBUIÇÃO DE ENERGIA ELÉTRICA - FORNECIMENTO E INSTALAÇÃO. AF_12/2021</v>
          </cell>
          <cell r="E402" t="str">
            <v>M</v>
          </cell>
          <cell r="F402">
            <v>20</v>
          </cell>
          <cell r="G402">
            <v>31.23</v>
          </cell>
          <cell r="H402">
            <v>39.1</v>
          </cell>
          <cell r="I402">
            <v>782</v>
          </cell>
          <cell r="J402">
            <v>1.1417174910529794E-4</v>
          </cell>
          <cell r="K402">
            <v>-7.7600000000000016</v>
          </cell>
          <cell r="L402">
            <v>38.99</v>
          </cell>
          <cell r="M402">
            <v>-0.19902539112592976</v>
          </cell>
          <cell r="O402">
            <v>624.6</v>
          </cell>
        </row>
        <row r="403">
          <cell r="A403" t="str">
            <v xml:space="preserve"> 7.5.19 </v>
          </cell>
          <cell r="B403" t="str">
            <v xml:space="preserve"> 079612 </v>
          </cell>
          <cell r="C403" t="str">
            <v>SBC</v>
          </cell>
          <cell r="D403" t="str">
            <v>CABO HDMI X HDMI VERSAO 1.4 BLINDADO - 20,0 M</v>
          </cell>
          <cell r="E403" t="str">
            <v>UN</v>
          </cell>
          <cell r="F403">
            <v>3</v>
          </cell>
          <cell r="G403">
            <v>121.42</v>
          </cell>
          <cell r="H403">
            <v>152.04</v>
          </cell>
          <cell r="I403">
            <v>456.12</v>
          </cell>
          <cell r="J403">
            <v>6.6593373659729532E-5</v>
          </cell>
          <cell r="K403">
            <v>-0.35999999999999943</v>
          </cell>
          <cell r="L403">
            <v>121.78</v>
          </cell>
          <cell r="M403">
            <v>-2.9561504352110246E-3</v>
          </cell>
          <cell r="O403">
            <v>364.26</v>
          </cell>
        </row>
        <row r="404">
          <cell r="A404" t="str">
            <v xml:space="preserve"> 7.5.20 </v>
          </cell>
          <cell r="B404" t="str">
            <v xml:space="preserve"> DEPEARQ225 </v>
          </cell>
          <cell r="C404" t="str">
            <v>Próprio</v>
          </cell>
          <cell r="D404" t="str">
            <v>CABO HDMI (30 METROS)- FORNECIMENTO E INSTALAÇÃO. REF: SBC (079612)</v>
          </cell>
          <cell r="E404" t="str">
            <v>UN</v>
          </cell>
          <cell r="F404">
            <v>5</v>
          </cell>
          <cell r="G404">
            <v>421.86</v>
          </cell>
          <cell r="H404">
            <v>528.25</v>
          </cell>
          <cell r="I404">
            <v>2641.25</v>
          </cell>
          <cell r="J404">
            <v>3.8562165258870611E-4</v>
          </cell>
          <cell r="K404">
            <v>-113.47000000000003</v>
          </cell>
          <cell r="L404">
            <v>535.33000000000004</v>
          </cell>
          <cell r="M404">
            <v>-0.21196271458726401</v>
          </cell>
          <cell r="O404">
            <v>2109.3000000000002</v>
          </cell>
        </row>
        <row r="405">
          <cell r="A405" t="str">
            <v xml:space="preserve"> 7.5.21 </v>
          </cell>
          <cell r="B405" t="str">
            <v xml:space="preserve"> DEPEARQ226 </v>
          </cell>
          <cell r="C405" t="str">
            <v>Próprio</v>
          </cell>
          <cell r="D405" t="str">
            <v>CABO HDMI (15 METROS)- FORNECIMENTO E INSTALAÇÃO. REF: SBC (079612)</v>
          </cell>
          <cell r="E405" t="str">
            <v>UN</v>
          </cell>
          <cell r="F405">
            <v>4</v>
          </cell>
          <cell r="G405">
            <v>217.52</v>
          </cell>
          <cell r="H405">
            <v>272.37</v>
          </cell>
          <cell r="I405">
            <v>1089.48</v>
          </cell>
          <cell r="J405">
            <v>1.590637304542711E-4</v>
          </cell>
          <cell r="K405">
            <v>-0.46999999999999886</v>
          </cell>
          <cell r="L405">
            <v>217.99</v>
          </cell>
          <cell r="M405">
            <v>-2.156062204688336E-3</v>
          </cell>
          <cell r="O405">
            <v>870.08</v>
          </cell>
        </row>
        <row r="406">
          <cell r="A406" t="str">
            <v xml:space="preserve"> 7.5.22 </v>
          </cell>
          <cell r="B406" t="str">
            <v xml:space="preserve"> DEPEARQ227 </v>
          </cell>
          <cell r="C406" t="str">
            <v>Próprio</v>
          </cell>
          <cell r="D406" t="str">
            <v>CABO HDMI (10 METROS)- FORNECIMENTO E INSTALAÇÃO. REF: SBC (079612)</v>
          </cell>
          <cell r="E406" t="str">
            <v>UN</v>
          </cell>
          <cell r="F406">
            <v>4</v>
          </cell>
          <cell r="G406">
            <v>87.85</v>
          </cell>
          <cell r="H406">
            <v>110</v>
          </cell>
          <cell r="I406">
            <v>440</v>
          </cell>
          <cell r="J406">
            <v>6.4239858831625438E-5</v>
          </cell>
          <cell r="K406">
            <v>-0.46999999999999886</v>
          </cell>
          <cell r="L406">
            <v>88.32</v>
          </cell>
          <cell r="M406">
            <v>-5.3215579710145233E-3</v>
          </cell>
          <cell r="O406">
            <v>351.4</v>
          </cell>
        </row>
        <row r="407">
          <cell r="A407" t="str">
            <v xml:space="preserve"> 7.5.23 </v>
          </cell>
          <cell r="B407" t="str">
            <v xml:space="preserve"> DEPEARQ258 </v>
          </cell>
          <cell r="C407" t="str">
            <v>Próprio</v>
          </cell>
          <cell r="D407" t="str">
            <v>FORNECIMENTO E INSTALAÇÃO CABO DE SONORIZAÇÃO 2X2,5MM². REF: SBC (068061)</v>
          </cell>
          <cell r="E407" t="str">
            <v>M</v>
          </cell>
          <cell r="F407">
            <v>287</v>
          </cell>
          <cell r="G407">
            <v>5.54</v>
          </cell>
          <cell r="H407">
            <v>6.93</v>
          </cell>
          <cell r="I407">
            <v>1988.91</v>
          </cell>
          <cell r="J407">
            <v>2.9038022188365492E-4</v>
          </cell>
          <cell r="K407">
            <v>-0.50999999999999979</v>
          </cell>
          <cell r="L407">
            <v>6.05</v>
          </cell>
          <cell r="M407">
            <v>-8.4297520661157033E-2</v>
          </cell>
          <cell r="O407">
            <v>1589.98</v>
          </cell>
        </row>
        <row r="408">
          <cell r="A408" t="str">
            <v xml:space="preserve"> 7.5.24 </v>
          </cell>
          <cell r="B408" t="str">
            <v xml:space="preserve"> 068444 </v>
          </cell>
          <cell r="C408" t="str">
            <v>SBC</v>
          </cell>
          <cell r="D408" t="str">
            <v>CAIXA DE PASSAGEM PISO COM TAMPA APARAFUSADA 150x150x100mm</v>
          </cell>
          <cell r="E408" t="str">
            <v>UN</v>
          </cell>
          <cell r="F408">
            <v>4</v>
          </cell>
          <cell r="G408">
            <v>89.85</v>
          </cell>
          <cell r="H408">
            <v>112.51</v>
          </cell>
          <cell r="I408">
            <v>450.04</v>
          </cell>
          <cell r="J408">
            <v>6.5705695610419806E-5</v>
          </cell>
          <cell r="K408">
            <v>-22.330000000000013</v>
          </cell>
          <cell r="L408">
            <v>112.18</v>
          </cell>
          <cell r="M408">
            <v>-0.19905509003387423</v>
          </cell>
          <cell r="O408">
            <v>359.4</v>
          </cell>
        </row>
        <row r="409">
          <cell r="A409" t="str">
            <v xml:space="preserve"> 7.5.25 </v>
          </cell>
          <cell r="B409" t="str">
            <v xml:space="preserve"> DEPEARQ281 </v>
          </cell>
          <cell r="C409" t="str">
            <v>Próprio</v>
          </cell>
          <cell r="D409" t="str">
            <v>CAIXA E PLACA PISO 4X4 COM UNHA 1 TOMADA 2P+T ALUMÍNIO/LATÃO STAMPLAC- FORNECIMENTO E INSTALAÇÃO. REF.: SBC (067225)</v>
          </cell>
          <cell r="E409" t="str">
            <v>UN</v>
          </cell>
          <cell r="F409">
            <v>5</v>
          </cell>
          <cell r="G409">
            <v>81.38</v>
          </cell>
          <cell r="H409">
            <v>101.9</v>
          </cell>
          <cell r="I409">
            <v>509.5</v>
          </cell>
          <cell r="J409">
            <v>7.4386836533438998E-5</v>
          </cell>
          <cell r="K409">
            <v>-5.4300000000000068</v>
          </cell>
          <cell r="L409">
            <v>86.81</v>
          </cell>
          <cell r="M409">
            <v>-6.2550397419652182E-2</v>
          </cell>
          <cell r="O409">
            <v>406.9</v>
          </cell>
        </row>
        <row r="410">
          <cell r="A410" t="str">
            <v xml:space="preserve"> 7.5.26 </v>
          </cell>
          <cell r="B410" t="str">
            <v xml:space="preserve"> DEPEARQ283 </v>
          </cell>
          <cell r="C410" t="str">
            <v>Próprio</v>
          </cell>
          <cell r="D410" t="str">
            <v>CAIXA E PLACA PISO 4X4 COM UNHA 1 TOMADA FÊMEA XLR ALUMÍNIO/LATÃO STAMPLAC- FORNECIMENTO E INSTALAÇÃO. REF.: SBC (067225)</v>
          </cell>
          <cell r="E410" t="str">
            <v>UN</v>
          </cell>
          <cell r="F410">
            <v>7</v>
          </cell>
          <cell r="G410">
            <v>94.22</v>
          </cell>
          <cell r="H410">
            <v>117.98</v>
          </cell>
          <cell r="I410">
            <v>825.86</v>
          </cell>
          <cell r="J410">
            <v>1.205752950333777E-4</v>
          </cell>
          <cell r="K410">
            <v>-3.7399999999999949</v>
          </cell>
          <cell r="L410">
            <v>97.96</v>
          </cell>
          <cell r="M410">
            <v>-3.8178848509595742E-2</v>
          </cell>
          <cell r="O410">
            <v>659.54</v>
          </cell>
        </row>
        <row r="411">
          <cell r="A411" t="str">
            <v xml:space="preserve"> 7.5.27 </v>
          </cell>
          <cell r="B411" t="str">
            <v xml:space="preserve"> DEPEARQ288 </v>
          </cell>
          <cell r="C411" t="str">
            <v>Próprio</v>
          </cell>
          <cell r="D411" t="str">
            <v>CAIXA DE PASSAGEM DE EMBUTIR EM PVC 25x25CM COM TAMPA - SBC (068159)</v>
          </cell>
          <cell r="E411" t="str">
            <v>UN</v>
          </cell>
          <cell r="F411">
            <v>1</v>
          </cell>
          <cell r="G411">
            <v>139.27000000000001</v>
          </cell>
          <cell r="H411">
            <v>174.39</v>
          </cell>
          <cell r="I411">
            <v>174.39</v>
          </cell>
          <cell r="J411">
            <v>2.5460884049198088E-5</v>
          </cell>
          <cell r="K411">
            <v>-12.909999999999997</v>
          </cell>
          <cell r="L411">
            <v>152.18</v>
          </cell>
          <cell r="M411">
            <v>-8.4833749507162493E-2</v>
          </cell>
          <cell r="O411">
            <v>139.27000000000001</v>
          </cell>
        </row>
        <row r="412">
          <cell r="A412" t="str">
            <v xml:space="preserve"> 7.5.28 </v>
          </cell>
          <cell r="B412" t="str">
            <v xml:space="preserve"> DEPEARQ289 </v>
          </cell>
          <cell r="C412" t="str">
            <v>Próprio</v>
          </cell>
          <cell r="D412" t="str">
            <v>CAIXA DE PASSAGEM DE EMBUTIR EM PVC 30x30CM COM TAMPA - SBC (068159)</v>
          </cell>
          <cell r="E412" t="str">
            <v>UN</v>
          </cell>
          <cell r="F412">
            <v>3</v>
          </cell>
          <cell r="G412">
            <v>170.63</v>
          </cell>
          <cell r="H412">
            <v>213.66</v>
          </cell>
          <cell r="I412">
            <v>640.98</v>
          </cell>
          <cell r="J412">
            <v>9.3582874349761985E-5</v>
          </cell>
          <cell r="K412">
            <v>-12.909999999999997</v>
          </cell>
          <cell r="L412">
            <v>183.54</v>
          </cell>
          <cell r="M412">
            <v>-7.0338890705023416E-2</v>
          </cell>
          <cell r="O412">
            <v>511.89</v>
          </cell>
        </row>
        <row r="413">
          <cell r="A413" t="str">
            <v xml:space="preserve"> 7.5.29 </v>
          </cell>
          <cell r="B413" t="str">
            <v xml:space="preserve"> DEPEARQ290 </v>
          </cell>
          <cell r="C413" t="str">
            <v>Próprio</v>
          </cell>
          <cell r="D413" t="str">
            <v>PLUGUE XLR FÊMEA - FORNECIMENTO E INSTALAÇÃO. REF.: SBC (061359)</v>
          </cell>
          <cell r="E413" t="str">
            <v>un</v>
          </cell>
          <cell r="F413">
            <v>2</v>
          </cell>
          <cell r="G413">
            <v>24.25</v>
          </cell>
          <cell r="H413">
            <v>30.36</v>
          </cell>
          <cell r="I413">
            <v>60.72</v>
          </cell>
          <cell r="J413">
            <v>8.8651005187643096E-6</v>
          </cell>
          <cell r="K413">
            <v>-1.1499999999999986</v>
          </cell>
          <cell r="L413">
            <v>25.4</v>
          </cell>
          <cell r="M413">
            <v>-4.5275590551181022E-2</v>
          </cell>
          <cell r="O413">
            <v>48.5</v>
          </cell>
        </row>
        <row r="414">
          <cell r="A414" t="str">
            <v xml:space="preserve"> 7.5.30 </v>
          </cell>
          <cell r="B414" t="str">
            <v xml:space="preserve"> DEPEARQ291 </v>
          </cell>
          <cell r="C414" t="str">
            <v>Próprio</v>
          </cell>
          <cell r="D414" t="str">
            <v>PLUGUE XLR MACHO - FORNECIMENTO E INSTALAÇÃO. REF.: SBC (061359)</v>
          </cell>
          <cell r="E414" t="str">
            <v>un</v>
          </cell>
          <cell r="F414">
            <v>38</v>
          </cell>
          <cell r="G414">
            <v>23.54</v>
          </cell>
          <cell r="H414">
            <v>29.47</v>
          </cell>
          <cell r="I414">
            <v>1119.8599999999999</v>
          </cell>
          <cell r="J414">
            <v>1.6349920070723648E-4</v>
          </cell>
          <cell r="K414">
            <v>-1.1500000000000021</v>
          </cell>
          <cell r="L414">
            <v>24.69</v>
          </cell>
          <cell r="M414">
            <v>-4.6577561765897224E-2</v>
          </cell>
          <cell r="O414">
            <v>894.52</v>
          </cell>
        </row>
        <row r="415">
          <cell r="A415" t="str">
            <v xml:space="preserve"> 7.5.31 </v>
          </cell>
          <cell r="B415" t="str">
            <v xml:space="preserve"> DEPEARQ292 </v>
          </cell>
          <cell r="C415" t="str">
            <v>Próprio</v>
          </cell>
          <cell r="D415" t="str">
            <v>HDMI SPLITER 1X8 - FORNECIMENTO E INSTALAÇÃO. REF.: SBC (061359)</v>
          </cell>
          <cell r="E415" t="str">
            <v>un</v>
          </cell>
          <cell r="F415">
            <v>4</v>
          </cell>
          <cell r="G415">
            <v>387.55</v>
          </cell>
          <cell r="H415">
            <v>485.29</v>
          </cell>
          <cell r="I415">
            <v>1941.16</v>
          </cell>
          <cell r="J415">
            <v>2.8340873720363193E-4</v>
          </cell>
          <cell r="K415">
            <v>-1.1499999999999773</v>
          </cell>
          <cell r="L415">
            <v>388.7</v>
          </cell>
          <cell r="M415">
            <v>-2.9585798816567088E-3</v>
          </cell>
          <cell r="O415">
            <v>1550.2</v>
          </cell>
        </row>
        <row r="416">
          <cell r="A416" t="str">
            <v xml:space="preserve"> 7.5.32 </v>
          </cell>
          <cell r="B416" t="str">
            <v xml:space="preserve"> DEPEARQ293 </v>
          </cell>
          <cell r="C416" t="str">
            <v>Próprio</v>
          </cell>
          <cell r="D416" t="str">
            <v>MEDUSA 20 VIAS MULTICABOS (40 METROS) - FORNECIEMENTO E INSTALAÇÃO. REF: SINAPI (101567)</v>
          </cell>
          <cell r="E416" t="str">
            <v>M</v>
          </cell>
          <cell r="F416">
            <v>1</v>
          </cell>
          <cell r="G416">
            <v>2360.92</v>
          </cell>
          <cell r="H416">
            <v>2956.34</v>
          </cell>
          <cell r="I416">
            <v>2956.34</v>
          </cell>
          <cell r="J416">
            <v>4.3162469149610807E-4</v>
          </cell>
          <cell r="K416">
            <v>-781.23999999999978</v>
          </cell>
          <cell r="L416">
            <v>3142.16</v>
          </cell>
          <cell r="M416">
            <v>-0.24863151462688082</v>
          </cell>
          <cell r="O416">
            <v>2360.92</v>
          </cell>
        </row>
        <row r="417">
          <cell r="A417" t="str">
            <v xml:space="preserve"> 7.6 </v>
          </cell>
          <cell r="D417" t="str">
            <v>ILUMINAÇÃO</v>
          </cell>
          <cell r="I417">
            <v>70634.66</v>
          </cell>
          <cell r="J417">
            <v>1.0312637697772409E-2</v>
          </cell>
          <cell r="K417">
            <v>0</v>
          </cell>
          <cell r="M417" t="e">
            <v>#DIV/0!</v>
          </cell>
          <cell r="O417">
            <v>0</v>
          </cell>
        </row>
        <row r="418">
          <cell r="A418" t="str">
            <v xml:space="preserve"> 7.6.1 </v>
          </cell>
          <cell r="B418" t="str">
            <v xml:space="preserve"> DEPEARQ155 </v>
          </cell>
          <cell r="C418" t="str">
            <v>Próprio</v>
          </cell>
          <cell r="D418" t="str">
            <v>LUMINÁRIA (120 X 20CM) SOBREPOR, COM 2 LÂMPADAS LEDS TUBULARES DE 1850 LM, LUZ NA COR BRANCA - FORNECIMENTO E INSTALAÇÃO. REF: SINAPI (97585)</v>
          </cell>
          <cell r="E418" t="str">
            <v>UN</v>
          </cell>
          <cell r="F418">
            <v>9</v>
          </cell>
          <cell r="G418">
            <v>245.8</v>
          </cell>
          <cell r="H418">
            <v>307.79000000000002</v>
          </cell>
          <cell r="I418">
            <v>2770.11</v>
          </cell>
          <cell r="J418">
            <v>4.0443517124562258E-4</v>
          </cell>
          <cell r="K418">
            <v>-2.8699999999999761</v>
          </cell>
          <cell r="L418">
            <v>248.67</v>
          </cell>
          <cell r="M418">
            <v>-1.1541400249326372E-2</v>
          </cell>
          <cell r="O418">
            <v>2212.1999999999998</v>
          </cell>
        </row>
        <row r="419">
          <cell r="A419" t="str">
            <v xml:space="preserve"> 7.6.2 </v>
          </cell>
          <cell r="B419" t="str">
            <v xml:space="preserve"> DEPEARQ156 </v>
          </cell>
          <cell r="C419" t="str">
            <v>Próprio</v>
          </cell>
          <cell r="D419" t="str">
            <v>LUMINÁRIA (60 x 20 CM), DE EMBUTIR, COM 2 LÂMPADAS LEDS TUBULARES 900LM, LUZ NA COR BRANCA - FORNECIMENTO E INSTALAÇÃO REF: SINAPI 97587</v>
          </cell>
          <cell r="E419" t="str">
            <v>UN</v>
          </cell>
          <cell r="F419">
            <v>12</v>
          </cell>
          <cell r="G419">
            <v>123.42</v>
          </cell>
          <cell r="H419">
            <v>154.54</v>
          </cell>
          <cell r="I419">
            <v>1854.48</v>
          </cell>
          <cell r="J419">
            <v>2.7075348501380168E-4</v>
          </cell>
          <cell r="K419">
            <v>-30.86</v>
          </cell>
          <cell r="L419">
            <v>154.28</v>
          </cell>
          <cell r="M419">
            <v>-0.20002592688618093</v>
          </cell>
          <cell r="O419">
            <v>1481.04</v>
          </cell>
        </row>
        <row r="420">
          <cell r="A420" t="str">
            <v xml:space="preserve"> 7.6.3 </v>
          </cell>
          <cell r="B420" t="str">
            <v xml:space="preserve"> DEPEARQ246 </v>
          </cell>
          <cell r="C420" t="str">
            <v>Próprio</v>
          </cell>
          <cell r="D420" t="str">
            <v>INSTALAÇÃO LUMINÁRIA (60 x 20 CM), DE EMBUTIR, CONSIDERANDO O REAPROVEITAMENTO DO MATERIAL, COM 2 LÂMPADAS LEDS TUBULARES 900LM, LUZ NA COR BRANCA. REF: SINAPI 97587</v>
          </cell>
          <cell r="E420" t="str">
            <v>UN</v>
          </cell>
          <cell r="F420">
            <v>26</v>
          </cell>
          <cell r="G420">
            <v>9.84</v>
          </cell>
          <cell r="H420">
            <v>12.32</v>
          </cell>
          <cell r="I420">
            <v>320.32</v>
          </cell>
          <cell r="J420">
            <v>4.6766617229423319E-5</v>
          </cell>
          <cell r="K420">
            <v>-2.4600000000000009</v>
          </cell>
          <cell r="L420">
            <v>12.3</v>
          </cell>
          <cell r="M420">
            <v>-0.20000000000000007</v>
          </cell>
          <cell r="O420">
            <v>255.84</v>
          </cell>
        </row>
        <row r="421">
          <cell r="A421" t="str">
            <v xml:space="preserve"> 7.6.4 </v>
          </cell>
          <cell r="B421" t="str">
            <v xml:space="preserve"> DEPEARQ157 </v>
          </cell>
          <cell r="C421" t="str">
            <v>Próprio</v>
          </cell>
          <cell r="D421" t="str">
            <v>LUMINÁRIA (120 x 20 CM), DE EMBUTIR, COM 2 LÂMPADAS LEDS TUBULARES 1850LM, LUZ NA COR BRANCA - FORNECIMENTO E INSTALAÇÃO REF: SINAPI (97587)</v>
          </cell>
          <cell r="E421" t="str">
            <v>UN</v>
          </cell>
          <cell r="F421">
            <v>30</v>
          </cell>
          <cell r="G421">
            <v>175.09</v>
          </cell>
          <cell r="H421">
            <v>219.24</v>
          </cell>
          <cell r="I421">
            <v>6577.2</v>
          </cell>
          <cell r="J421">
            <v>9.6026908978947005E-4</v>
          </cell>
          <cell r="K421">
            <v>-58.28</v>
          </cell>
          <cell r="L421">
            <v>233.37</v>
          </cell>
          <cell r="M421">
            <v>-0.24973218494236615</v>
          </cell>
          <cell r="O421">
            <v>5252.7</v>
          </cell>
        </row>
        <row r="422">
          <cell r="A422" t="str">
            <v xml:space="preserve"> 7.6.5 </v>
          </cell>
          <cell r="B422" t="str">
            <v xml:space="preserve"> DEPEARQ162 </v>
          </cell>
          <cell r="C422" t="str">
            <v>Próprio</v>
          </cell>
          <cell r="D422" t="str">
            <v>LUMINÁRIA TIPO PLAFON CIRCULAR, DE SOBREPOR, COM LAMPADA LED BULBO DE 25 W - FORNECIMENTO E INSTALAÇÃO. REF: SINAPI (103782)</v>
          </cell>
          <cell r="E422" t="str">
            <v>UN</v>
          </cell>
          <cell r="F422">
            <v>2</v>
          </cell>
          <cell r="G422">
            <v>67.89</v>
          </cell>
          <cell r="H422">
            <v>85.01</v>
          </cell>
          <cell r="I422">
            <v>170.02</v>
          </cell>
          <cell r="J422">
            <v>2.4822865451256721E-5</v>
          </cell>
          <cell r="K422">
            <v>-3.519999999999996</v>
          </cell>
          <cell r="L422">
            <v>71.41</v>
          </cell>
          <cell r="M422">
            <v>-4.9292816132194273E-2</v>
          </cell>
          <cell r="O422">
            <v>135.78</v>
          </cell>
        </row>
        <row r="423">
          <cell r="A423" t="str">
            <v xml:space="preserve"> 7.6.6 </v>
          </cell>
          <cell r="B423" t="str">
            <v xml:space="preserve"> DEPEARQ247 </v>
          </cell>
          <cell r="C423" t="str">
            <v>Próprio</v>
          </cell>
          <cell r="D423" t="str">
            <v>INSTALAÇÃO LUMINÁRIA (120 x 20 CM), DE EMBUTIR, CONSIDERANDO O REAPROVEITAMENTO DO MATERIAL, COM 2 LÂMPADAS LEDS TUBULARES 900LM, LUZ NA COR BRANCA. REF: SINAPI 97587</v>
          </cell>
          <cell r="E423" t="str">
            <v>UN</v>
          </cell>
          <cell r="F423">
            <v>262</v>
          </cell>
          <cell r="G423">
            <v>9.84</v>
          </cell>
          <cell r="H423">
            <v>12.32</v>
          </cell>
          <cell r="I423">
            <v>3227.84</v>
          </cell>
          <cell r="J423">
            <v>4.7126360438880423E-4</v>
          </cell>
          <cell r="K423">
            <v>-2.4600000000000009</v>
          </cell>
          <cell r="L423">
            <v>12.3</v>
          </cell>
          <cell r="M423">
            <v>-0.20000000000000007</v>
          </cell>
          <cell r="O423">
            <v>2578.08</v>
          </cell>
        </row>
        <row r="424">
          <cell r="A424" t="str">
            <v xml:space="preserve"> 7.6.7 </v>
          </cell>
          <cell r="B424" t="str">
            <v xml:space="preserve"> DEPEARQ173 </v>
          </cell>
          <cell r="C424" t="str">
            <v>Próprio</v>
          </cell>
          <cell r="D424" t="str">
            <v>LUMINARIA PENDENTE RETANGULAR LED. REF: 060812</v>
          </cell>
          <cell r="E424" t="str">
            <v>UN</v>
          </cell>
          <cell r="F424">
            <v>2</v>
          </cell>
          <cell r="G424">
            <v>666.52</v>
          </cell>
          <cell r="H424">
            <v>834.61</v>
          </cell>
          <cell r="I424">
            <v>1669.22</v>
          </cell>
          <cell r="J424">
            <v>2.4370558445210413E-4</v>
          </cell>
          <cell r="K424">
            <v>-166.64</v>
          </cell>
          <cell r="L424">
            <v>833.16</v>
          </cell>
          <cell r="M424">
            <v>-0.2000096019972154</v>
          </cell>
          <cell r="O424">
            <v>1333.04</v>
          </cell>
        </row>
        <row r="425">
          <cell r="A425" t="str">
            <v xml:space="preserve"> 7.6.8 </v>
          </cell>
          <cell r="B425" t="str">
            <v xml:space="preserve"> DEPEARQ174 </v>
          </cell>
          <cell r="C425" t="str">
            <v>Próprio</v>
          </cell>
          <cell r="D425" t="str">
            <v>LUMINARIA PENDENTE OFFICE RETANGULAR 65X12 T8 LED. REF: 060812</v>
          </cell>
          <cell r="E425" t="str">
            <v>UN</v>
          </cell>
          <cell r="F425">
            <v>2</v>
          </cell>
          <cell r="G425">
            <v>459.24</v>
          </cell>
          <cell r="H425">
            <v>575.05999999999995</v>
          </cell>
          <cell r="I425">
            <v>1150.1199999999999</v>
          </cell>
          <cell r="J425">
            <v>1.6791715099870238E-4</v>
          </cell>
          <cell r="K425">
            <v>-42.240000000000009</v>
          </cell>
          <cell r="L425">
            <v>501.48</v>
          </cell>
          <cell r="M425">
            <v>-8.4230677195501369E-2</v>
          </cell>
          <cell r="O425">
            <v>918.48</v>
          </cell>
        </row>
        <row r="426">
          <cell r="A426" t="str">
            <v xml:space="preserve"> 7.6.9 </v>
          </cell>
          <cell r="B426" t="str">
            <v xml:space="preserve"> DEPEARQ175 </v>
          </cell>
          <cell r="C426" t="str">
            <v>Próprio</v>
          </cell>
          <cell r="D426" t="str">
            <v>LÂMPADA TUBULAR LED, T8, 18W, 1850 LM, COR QUENTE - FORNECIMENTO E INTALAÇÃO. REF: ORSE (12801)</v>
          </cell>
          <cell r="E426" t="str">
            <v>UN</v>
          </cell>
          <cell r="F426">
            <v>59</v>
          </cell>
          <cell r="G426">
            <v>23.47</v>
          </cell>
          <cell r="H426">
            <v>29.38</v>
          </cell>
          <cell r="I426">
            <v>1733.42</v>
          </cell>
          <cell r="J426">
            <v>2.5307876385435494E-4</v>
          </cell>
          <cell r="K426">
            <v>-0.76000000000000156</v>
          </cell>
          <cell r="L426">
            <v>24.23</v>
          </cell>
          <cell r="M426">
            <v>-3.1366075113495762E-2</v>
          </cell>
          <cell r="O426">
            <v>1384.73</v>
          </cell>
        </row>
        <row r="427">
          <cell r="A427" t="str">
            <v xml:space="preserve"> 7.6.10 </v>
          </cell>
          <cell r="B427" t="str">
            <v xml:space="preserve"> DEPEARQ176 </v>
          </cell>
          <cell r="C427" t="str">
            <v>Próprio</v>
          </cell>
          <cell r="D427" t="str">
            <v>LUSTRE CANDELABRO PENDENTE CONTEMPORÂNEO 2 ANÉIS DECOLATIVO, LUZ COR QUENTE- FORNECIMENTO E INSTALAÇÃO. REF: 060812</v>
          </cell>
          <cell r="E427" t="str">
            <v>UN</v>
          </cell>
          <cell r="F427">
            <v>2</v>
          </cell>
          <cell r="G427">
            <v>929.1</v>
          </cell>
          <cell r="H427">
            <v>1163.4100000000001</v>
          </cell>
          <cell r="I427">
            <v>2326.8200000000002</v>
          </cell>
          <cell r="J427">
            <v>3.3971497346955163E-4</v>
          </cell>
          <cell r="K427">
            <v>-232.29000000000008</v>
          </cell>
          <cell r="L427">
            <v>1161.3900000000001</v>
          </cell>
          <cell r="M427">
            <v>-0.20001033244646504</v>
          </cell>
          <cell r="O427">
            <v>1858.2</v>
          </cell>
        </row>
        <row r="428">
          <cell r="A428" t="str">
            <v xml:space="preserve"> 7.6.11 </v>
          </cell>
          <cell r="B428" t="str">
            <v xml:space="preserve"> DEPEARQ177 </v>
          </cell>
          <cell r="C428" t="str">
            <v>Próprio</v>
          </cell>
          <cell r="D428" t="str">
            <v>LUMINÁRIA DE CHÃO BLINDADA PARA PAR 20, 515 LM, LED, COR QUENTE, LÂMPADA INCLUSA. REF: ORSE (10747)</v>
          </cell>
          <cell r="E428" t="str">
            <v>UN</v>
          </cell>
          <cell r="F428">
            <v>20</v>
          </cell>
          <cell r="G428">
            <v>123.95</v>
          </cell>
          <cell r="H428">
            <v>155.21</v>
          </cell>
          <cell r="I428">
            <v>3104.2</v>
          </cell>
          <cell r="J428">
            <v>4.5321220405711743E-4</v>
          </cell>
          <cell r="K428">
            <v>-40.480000000000004</v>
          </cell>
          <cell r="L428">
            <v>164.43</v>
          </cell>
          <cell r="M428">
            <v>-0.24618378641367145</v>
          </cell>
          <cell r="O428">
            <v>2479</v>
          </cell>
        </row>
        <row r="429">
          <cell r="A429" t="str">
            <v xml:space="preserve"> 7.6.12 </v>
          </cell>
          <cell r="B429" t="str">
            <v xml:space="preserve"> DEPEARQ178 </v>
          </cell>
          <cell r="C429" t="str">
            <v>Próprio</v>
          </cell>
          <cell r="D429" t="str">
            <v>LUMINARIA PENDENTE ARTICULADA NA COR PRETA 1 M PARA 6 SPOT GU10 - COR QUENTE LED. REF: 060812</v>
          </cell>
          <cell r="E429" t="str">
            <v>UN</v>
          </cell>
          <cell r="F429">
            <v>4</v>
          </cell>
          <cell r="G429">
            <v>856.42</v>
          </cell>
          <cell r="H429">
            <v>1072.4000000000001</v>
          </cell>
          <cell r="I429">
            <v>4289.6000000000004</v>
          </cell>
          <cell r="J429">
            <v>6.2628022373668294E-4</v>
          </cell>
          <cell r="K429">
            <v>-282.06000000000006</v>
          </cell>
          <cell r="L429">
            <v>1138.48</v>
          </cell>
          <cell r="M429">
            <v>-0.24775138781533279</v>
          </cell>
          <cell r="O429">
            <v>3425.68</v>
          </cell>
        </row>
        <row r="430">
          <cell r="A430" t="str">
            <v xml:space="preserve"> 7.6.13 </v>
          </cell>
          <cell r="B430" t="str">
            <v xml:space="preserve"> DEPEARQ179 </v>
          </cell>
          <cell r="C430" t="str">
            <v>Próprio</v>
          </cell>
          <cell r="D430" t="str">
            <v>SPOT DE EMBUTIR PARA PAR 20, 515 LM, COR QUENTE. REF: SBC (060080)</v>
          </cell>
          <cell r="E430" t="str">
            <v>UN</v>
          </cell>
          <cell r="F430">
            <v>5</v>
          </cell>
          <cell r="G430">
            <v>63.74</v>
          </cell>
          <cell r="H430">
            <v>79.81</v>
          </cell>
          <cell r="I430">
            <v>399.05</v>
          </cell>
          <cell r="J430">
            <v>5.8261171969909392E-5</v>
          </cell>
          <cell r="K430">
            <v>-4.68</v>
          </cell>
          <cell r="L430">
            <v>68.42</v>
          </cell>
          <cell r="M430">
            <v>-6.8401052323881939E-2</v>
          </cell>
          <cell r="O430">
            <v>318.7</v>
          </cell>
        </row>
        <row r="431">
          <cell r="A431" t="str">
            <v xml:space="preserve"> 7.6.14 </v>
          </cell>
          <cell r="B431" t="str">
            <v xml:space="preserve"> DEPEARQ180 </v>
          </cell>
          <cell r="C431" t="str">
            <v>Próprio</v>
          </cell>
          <cell r="D431" t="str">
            <v>LUMINÁRIA DE EMBUTIR PARA 4 LÂMPADAS TUBULARES LED, 900 LM, CADA, LUZ NA COR BRANCA - FORNECIMENTO E INSTALAÇÃO REF: SBC (060188)</v>
          </cell>
          <cell r="E431" t="str">
            <v>UN</v>
          </cell>
          <cell r="F431">
            <v>110</v>
          </cell>
          <cell r="G431">
            <v>237.09</v>
          </cell>
          <cell r="H431">
            <v>296.88</v>
          </cell>
          <cell r="I431">
            <v>32656.799999999999</v>
          </cell>
          <cell r="J431">
            <v>4.76788232248324E-3</v>
          </cell>
          <cell r="K431">
            <v>-59.189999999999969</v>
          </cell>
          <cell r="L431">
            <v>296.27999999999997</v>
          </cell>
          <cell r="M431">
            <v>-0.1997772377480761</v>
          </cell>
          <cell r="O431">
            <v>26079.9</v>
          </cell>
        </row>
        <row r="432">
          <cell r="A432" t="str">
            <v xml:space="preserve"> 7.6.15 </v>
          </cell>
          <cell r="B432" t="str">
            <v xml:space="preserve"> DEPEARQ181 </v>
          </cell>
          <cell r="C432" t="str">
            <v>Próprio</v>
          </cell>
          <cell r="D432" t="str">
            <v>LUMINÁRIA DE EMBUTIR 22X22 CM, 18W, 1530 LM, TIPO PLSFON LED, LUZ NA COR BRANCA. REF: SBC (060121)</v>
          </cell>
          <cell r="E432" t="str">
            <v>UN</v>
          </cell>
          <cell r="F432">
            <v>18</v>
          </cell>
          <cell r="G432">
            <v>54.21</v>
          </cell>
          <cell r="H432">
            <v>67.88</v>
          </cell>
          <cell r="I432">
            <v>1221.8399999999999</v>
          </cell>
          <cell r="J432">
            <v>1.7838824798825732E-4</v>
          </cell>
          <cell r="K432">
            <v>-9.3500000000000014</v>
          </cell>
          <cell r="L432">
            <v>63.56</v>
          </cell>
          <cell r="M432">
            <v>-0.14710509754562617</v>
          </cell>
          <cell r="O432">
            <v>975.78</v>
          </cell>
        </row>
        <row r="433">
          <cell r="A433" t="str">
            <v xml:space="preserve"> 7.6.16 </v>
          </cell>
          <cell r="B433" t="str">
            <v xml:space="preserve"> DEPEARQ183 </v>
          </cell>
          <cell r="C433" t="str">
            <v>Próprio</v>
          </cell>
          <cell r="D433" t="str">
            <v>LUMINÁRIA DO TIPO PAINEL MODULAR DE EMBUTIR COM MEDIDAS APROXIMADAS DE 30X120 CM, DE 3600 A 5000 LUMENS E COR BRANCA(6500K).  REF: SBC (06215)</v>
          </cell>
          <cell r="E433" t="str">
            <v>UN</v>
          </cell>
          <cell r="F433">
            <v>16</v>
          </cell>
          <cell r="G433">
            <v>230.89</v>
          </cell>
          <cell r="H433">
            <v>289.12</v>
          </cell>
          <cell r="I433">
            <v>4625.92</v>
          </cell>
          <cell r="J433">
            <v>6.7538283583271075E-4</v>
          </cell>
          <cell r="K433">
            <v>-76.460000000000036</v>
          </cell>
          <cell r="L433">
            <v>307.35000000000002</v>
          </cell>
          <cell r="M433">
            <v>-0.24877175858142198</v>
          </cell>
          <cell r="O433">
            <v>3694.24</v>
          </cell>
        </row>
        <row r="434">
          <cell r="A434" t="str">
            <v xml:space="preserve"> 7.6.17 </v>
          </cell>
          <cell r="B434" t="str">
            <v xml:space="preserve"> DEPEARQ312 </v>
          </cell>
          <cell r="C434" t="str">
            <v>Próprio</v>
          </cell>
          <cell r="D434" t="str">
            <v>LUMINARIA EMBUTIDA BLINDADA PARA DICRÓICA LED 250 LM, LUZ QUENTE  - FORNECIMENTO E INSTALAÇÃO. REF: ORSE (619)</v>
          </cell>
          <cell r="E434" t="str">
            <v>un</v>
          </cell>
          <cell r="F434">
            <v>15</v>
          </cell>
          <cell r="G434">
            <v>135.11000000000001</v>
          </cell>
          <cell r="H434">
            <v>169.18</v>
          </cell>
          <cell r="I434">
            <v>2537.6999999999998</v>
          </cell>
          <cell r="J434">
            <v>3.705033858113997E-4</v>
          </cell>
          <cell r="K434">
            <v>-10.119999999999976</v>
          </cell>
          <cell r="L434">
            <v>145.22999999999999</v>
          </cell>
          <cell r="M434">
            <v>-6.9682572471252313E-2</v>
          </cell>
          <cell r="O434">
            <v>2026.65</v>
          </cell>
        </row>
        <row r="435">
          <cell r="A435" t="str">
            <v xml:space="preserve"> 8 </v>
          </cell>
          <cell r="D435" t="str">
            <v>INSTALAÇÕES DE COMBATE A INCÊNDIO E PÂNICO</v>
          </cell>
          <cell r="I435">
            <v>36325.839999999989</v>
          </cell>
          <cell r="J435">
            <v>5.3035609853186632E-3</v>
          </cell>
          <cell r="K435">
            <v>0</v>
          </cell>
          <cell r="M435" t="e">
            <v>#DIV/0!</v>
          </cell>
          <cell r="O435">
            <v>0</v>
          </cell>
        </row>
        <row r="436">
          <cell r="A436" t="str">
            <v xml:space="preserve"> 8.1 </v>
          </cell>
          <cell r="B436" t="str">
            <v xml:space="preserve"> 96765 </v>
          </cell>
          <cell r="C436" t="str">
            <v>SINAPI</v>
          </cell>
          <cell r="D436" t="str">
            <v>ABRIGO PARA HIDRANTE, 90X60X17CM, COM REGISTRO GLOBO ANGULAR 45 GRAUS 2 1/2", ADAPTADOR STORZ 2 1/2", MANGUEIRA DE INCÊNDIO 20M, REDUÇÃO 2 1/2" X 1 1/2" E ESGUICHO EM LATÃO 1 1/2" - FORNECIMENTO E INSTALAÇÃO. AF_10/2020</v>
          </cell>
          <cell r="E436" t="str">
            <v>UN</v>
          </cell>
          <cell r="F436">
            <v>4</v>
          </cell>
          <cell r="G436">
            <v>1493.44</v>
          </cell>
          <cell r="H436">
            <v>1870.08</v>
          </cell>
          <cell r="I436">
            <v>7480.32</v>
          </cell>
          <cell r="J436">
            <v>1.0921243200349645E-3</v>
          </cell>
          <cell r="K436">
            <v>-462.06999999999994</v>
          </cell>
          <cell r="L436">
            <v>1955.51</v>
          </cell>
          <cell r="M436">
            <v>-0.23629129996778331</v>
          </cell>
          <cell r="O436">
            <v>5973.76</v>
          </cell>
        </row>
        <row r="437">
          <cell r="A437" t="str">
            <v xml:space="preserve"> 8.2 </v>
          </cell>
          <cell r="B437" t="str">
            <v xml:space="preserve"> DEPEARQ322 </v>
          </cell>
          <cell r="C437" t="str">
            <v>Próprio</v>
          </cell>
          <cell r="D437" t="str">
            <v>ACIONADOR MANUAL DE BOMBA DE INCÊNDIO - FORNECIMENTO E INTALAÇÃO. REF: AGESUL (1201002083)</v>
          </cell>
          <cell r="E437" t="str">
            <v>UN</v>
          </cell>
          <cell r="F437">
            <v>1</v>
          </cell>
          <cell r="G437">
            <v>92.31</v>
          </cell>
          <cell r="H437">
            <v>115.59</v>
          </cell>
          <cell r="I437">
            <v>115.59</v>
          </cell>
          <cell r="J437">
            <v>1.6876102914426329E-5</v>
          </cell>
          <cell r="K437">
            <v>-2.7800000000000011</v>
          </cell>
          <cell r="L437">
            <v>95.09</v>
          </cell>
          <cell r="M437">
            <v>-2.923546114207598E-2</v>
          </cell>
          <cell r="O437">
            <v>92.31</v>
          </cell>
        </row>
        <row r="438">
          <cell r="A438" t="str">
            <v xml:space="preserve"> 8.3 </v>
          </cell>
          <cell r="B438" t="str">
            <v xml:space="preserve"> 97599 </v>
          </cell>
          <cell r="C438" t="str">
            <v>SINAPI</v>
          </cell>
          <cell r="D438" t="str">
            <v>LUMINÁRIA DE EMERGÊNCIA, COM 30 LÂMPADAS LED DE 2 W, SEM REATOR - FORNECIMENTO E INSTALAÇÃO. AF_02/2020</v>
          </cell>
          <cell r="E438" t="str">
            <v>UN</v>
          </cell>
          <cell r="F438">
            <v>74</v>
          </cell>
          <cell r="G438">
            <v>19.260000000000002</v>
          </cell>
          <cell r="H438">
            <v>24.11</v>
          </cell>
          <cell r="I438">
            <v>1784.14</v>
          </cell>
          <cell r="J438">
            <v>2.604838675814914E-4</v>
          </cell>
          <cell r="K438">
            <v>-4.7799999999999976</v>
          </cell>
          <cell r="L438">
            <v>24.04</v>
          </cell>
          <cell r="M438">
            <v>-0.19883527454242922</v>
          </cell>
          <cell r="O438">
            <v>1425.24</v>
          </cell>
        </row>
        <row r="439">
          <cell r="A439" t="str">
            <v xml:space="preserve"> 8.4 </v>
          </cell>
          <cell r="B439" t="str">
            <v xml:space="preserve"> 92367 </v>
          </cell>
          <cell r="C439" t="str">
            <v>SINAPI</v>
          </cell>
          <cell r="D439" t="str">
            <v>TUBO DE AÇO GALVANIZADO COM COSTURA, CLASSE MÉDIA, DN 65 (2 1/2"), CONEXÃO ROSQUEADA, INSTALADO EM REDE DE ALIMENTAÇÃO PARA HIDRANTE - FORNECIMENTO E INSTALAÇÃO. AF_10/2020</v>
          </cell>
          <cell r="E439" t="str">
            <v>M</v>
          </cell>
          <cell r="F439">
            <v>95.56</v>
          </cell>
          <cell r="G439">
            <v>88.38</v>
          </cell>
          <cell r="H439">
            <v>110.66</v>
          </cell>
          <cell r="I439">
            <v>10574.66</v>
          </cell>
          <cell r="J439">
            <v>1.5438969672555368E-3</v>
          </cell>
          <cell r="K439">
            <v>-29.28</v>
          </cell>
          <cell r="L439">
            <v>117.66</v>
          </cell>
          <cell r="M439">
            <v>-0.24885262621111681</v>
          </cell>
          <cell r="O439">
            <v>8445.59</v>
          </cell>
        </row>
        <row r="440">
          <cell r="A440" t="str">
            <v xml:space="preserve"> 8.5 </v>
          </cell>
          <cell r="B440" t="str">
            <v xml:space="preserve"> DEPEARQ261 </v>
          </cell>
          <cell r="C440" t="str">
            <v>Próprio</v>
          </cell>
          <cell r="D440" t="str">
            <v>Cabo PVC 750V, 3X1,5 mm² - Fornecimento e Instalação REF: SINAPI (91925)</v>
          </cell>
          <cell r="E440" t="str">
            <v>M</v>
          </cell>
          <cell r="F440">
            <v>95.6</v>
          </cell>
          <cell r="G440">
            <v>6.15</v>
          </cell>
          <cell r="H440">
            <v>7.7</v>
          </cell>
          <cell r="I440">
            <v>736.12</v>
          </cell>
          <cell r="J440">
            <v>1.0747328382530936E-4</v>
          </cell>
          <cell r="K440">
            <v>-1.54</v>
          </cell>
          <cell r="L440">
            <v>7.69</v>
          </cell>
          <cell r="M440">
            <v>-0.20026007802340706</v>
          </cell>
          <cell r="O440">
            <v>587.94000000000005</v>
          </cell>
        </row>
        <row r="441">
          <cell r="A441" t="str">
            <v xml:space="preserve"> 8.6 </v>
          </cell>
          <cell r="B441" t="str">
            <v xml:space="preserve"> DEPEARQ262 </v>
          </cell>
          <cell r="C441" t="str">
            <v>Próprio</v>
          </cell>
          <cell r="D441" t="str">
            <v>Cabo Blindado para Alarme e Detecção de Incêndio 3x1,5 mm²- Fornecimento e Instalação REF: SINAPI 91925</v>
          </cell>
          <cell r="E441" t="str">
            <v>M</v>
          </cell>
          <cell r="F441">
            <v>138.80000000000001</v>
          </cell>
          <cell r="G441">
            <v>9.82</v>
          </cell>
          <cell r="H441">
            <v>12.29</v>
          </cell>
          <cell r="I441">
            <v>1705.85</v>
          </cell>
          <cell r="J441">
            <v>2.4905355269983691E-4</v>
          </cell>
          <cell r="K441">
            <v>-0.24000000000000021</v>
          </cell>
          <cell r="L441">
            <v>10.06</v>
          </cell>
          <cell r="M441">
            <v>-2.3856858846918461E-2</v>
          </cell>
          <cell r="O441">
            <v>1363.01</v>
          </cell>
        </row>
        <row r="442">
          <cell r="A442" t="str">
            <v xml:space="preserve"> 8.7 </v>
          </cell>
          <cell r="B442" t="str">
            <v xml:space="preserve"> 058003 </v>
          </cell>
          <cell r="C442" t="str">
            <v>SBC</v>
          </cell>
          <cell r="D442" t="str">
            <v>ACIONADOR MANUAL DE ALARME CONTRA INCENDIO</v>
          </cell>
          <cell r="E442" t="str">
            <v>UN</v>
          </cell>
          <cell r="F442">
            <v>2</v>
          </cell>
          <cell r="G442">
            <v>71.790000000000006</v>
          </cell>
          <cell r="H442">
            <v>89.89</v>
          </cell>
          <cell r="I442">
            <v>179.78</v>
          </cell>
          <cell r="J442">
            <v>2.6247822319885502E-5</v>
          </cell>
          <cell r="K442">
            <v>-4.6400000000000006</v>
          </cell>
          <cell r="L442">
            <v>76.430000000000007</v>
          </cell>
          <cell r="M442">
            <v>-6.0709145623446314E-2</v>
          </cell>
          <cell r="O442">
            <v>143.58000000000001</v>
          </cell>
        </row>
        <row r="443">
          <cell r="A443" t="str">
            <v xml:space="preserve"> 8.8 </v>
          </cell>
          <cell r="B443" t="str">
            <v xml:space="preserve"> 055530 </v>
          </cell>
          <cell r="C443" t="str">
            <v>SBC</v>
          </cell>
          <cell r="D443" t="str">
            <v>SIRENE AUDIO VISUAL ALARME DE INCENDIO ILUMAC SAF-C 24VCC</v>
          </cell>
          <cell r="E443" t="str">
            <v>UN</v>
          </cell>
          <cell r="F443">
            <v>2</v>
          </cell>
          <cell r="G443">
            <v>136.52000000000001</v>
          </cell>
          <cell r="H443">
            <v>170.95</v>
          </cell>
          <cell r="I443">
            <v>341.9</v>
          </cell>
          <cell r="J443">
            <v>4.9917290305756217E-5</v>
          </cell>
          <cell r="K443">
            <v>-15</v>
          </cell>
          <cell r="L443">
            <v>151.52000000000001</v>
          </cell>
          <cell r="M443">
            <v>-9.8996832101372778E-2</v>
          </cell>
          <cell r="O443">
            <v>273.04000000000002</v>
          </cell>
        </row>
        <row r="444">
          <cell r="A444" t="str">
            <v xml:space="preserve"> 8.9 </v>
          </cell>
          <cell r="B444" t="str">
            <v xml:space="preserve"> 94499 </v>
          </cell>
          <cell r="C444" t="str">
            <v>SINAPI</v>
          </cell>
          <cell r="D444" t="str">
            <v>REGISTRO DE GAVETA BRUTO, LATÃO, ROSCÁVEL, 2 1/2" - FORNECIMENTO E INSTALAÇÃO. AF_08/2021</v>
          </cell>
          <cell r="E444" t="str">
            <v>UN</v>
          </cell>
          <cell r="F444">
            <v>2</v>
          </cell>
          <cell r="G444">
            <v>184.98</v>
          </cell>
          <cell r="H444">
            <v>231.63</v>
          </cell>
          <cell r="I444">
            <v>463.26</v>
          </cell>
          <cell r="J444">
            <v>6.7635811368951815E-5</v>
          </cell>
          <cell r="K444">
            <v>-45.980000000000018</v>
          </cell>
          <cell r="L444">
            <v>230.96</v>
          </cell>
          <cell r="M444">
            <v>-0.19908209213716666</v>
          </cell>
          <cell r="O444">
            <v>369.96</v>
          </cell>
        </row>
        <row r="445">
          <cell r="A445" t="str">
            <v xml:space="preserve"> 8.10 </v>
          </cell>
          <cell r="B445" t="str">
            <v xml:space="preserve"> 99624 </v>
          </cell>
          <cell r="C445" t="str">
            <v>SINAPI</v>
          </cell>
          <cell r="D445" t="str">
            <v>VÁLVULA DE RETENÇÃO HORIZONTAL, DE BRONZE, ROSCÁVEL, 2 1/2" - FORNECIMENTO E INSTALAÇÃO. AF_08/2021</v>
          </cell>
          <cell r="E445" t="str">
            <v>UN</v>
          </cell>
          <cell r="F445">
            <v>2</v>
          </cell>
          <cell r="G445">
            <v>428.58</v>
          </cell>
          <cell r="H445">
            <v>536.66</v>
          </cell>
          <cell r="I445">
            <v>1073.32</v>
          </cell>
          <cell r="J445">
            <v>1.5670437563900048E-4</v>
          </cell>
          <cell r="K445">
            <v>-106.50000000000006</v>
          </cell>
          <cell r="L445">
            <v>535.08000000000004</v>
          </cell>
          <cell r="M445">
            <v>-0.19903565821933178</v>
          </cell>
          <cell r="O445">
            <v>857.16</v>
          </cell>
        </row>
        <row r="446">
          <cell r="A446" t="str">
            <v xml:space="preserve"> 8.11 </v>
          </cell>
          <cell r="B446" t="str">
            <v xml:space="preserve"> 90458 </v>
          </cell>
          <cell r="C446" t="str">
            <v>SINAPI</v>
          </cell>
          <cell r="D446" t="str">
            <v>QUEBRA EM ALVENARIA PARA INSTALAÇÃO DE QUADRO DISTRIBUIÇÃO GRANDE (76X40 CM). AF_09/2023</v>
          </cell>
          <cell r="E446" t="str">
            <v>UN</v>
          </cell>
          <cell r="F446">
            <v>1</v>
          </cell>
          <cell r="G446">
            <v>25.63</v>
          </cell>
          <cell r="H446">
            <v>32.090000000000003</v>
          </cell>
          <cell r="I446">
            <v>32.090000000000003</v>
          </cell>
          <cell r="J446">
            <v>4.6851297043337738E-6</v>
          </cell>
          <cell r="K446">
            <v>-6.370000000000001</v>
          </cell>
          <cell r="L446">
            <v>32</v>
          </cell>
          <cell r="M446">
            <v>-0.19906250000000003</v>
          </cell>
          <cell r="O446">
            <v>25.63</v>
          </cell>
        </row>
        <row r="447">
          <cell r="A447" t="str">
            <v xml:space="preserve"> 8.12 </v>
          </cell>
          <cell r="B447" t="str">
            <v xml:space="preserve"> DEPEARQ263 </v>
          </cell>
          <cell r="C447" t="str">
            <v>Próprio</v>
          </cell>
          <cell r="D447" t="str">
            <v>PLACA DE SINALIZACAO DE SEGURANCA CONTRA INCENDIO - ALERTA, TRIANGULAR, BASE DE *30* CM, EM PVC *2* MM ANTI-CHAMAS (SIMBOLOS, CORES E PICTOGRAMAS CONFORME NBR 16820) - REF: SBC (055034)</v>
          </cell>
          <cell r="E447" t="str">
            <v>UN</v>
          </cell>
          <cell r="F447">
            <v>5</v>
          </cell>
          <cell r="G447">
            <v>44.52</v>
          </cell>
          <cell r="H447">
            <v>55.74</v>
          </cell>
          <cell r="I447">
            <v>278.7</v>
          </cell>
          <cell r="J447">
            <v>4.0690110582668204E-5</v>
          </cell>
          <cell r="K447">
            <v>-11.07</v>
          </cell>
          <cell r="L447">
            <v>55.59</v>
          </cell>
          <cell r="M447">
            <v>-0.19913653534808418</v>
          </cell>
          <cell r="O447">
            <v>222.6</v>
          </cell>
        </row>
        <row r="448">
          <cell r="A448" t="str">
            <v xml:space="preserve"> 8.13 </v>
          </cell>
          <cell r="B448" t="str">
            <v xml:space="preserve"> DEPEARQ264 </v>
          </cell>
          <cell r="C448" t="str">
            <v>Próprio</v>
          </cell>
          <cell r="D448" t="str">
            <v>PLACA DE SINALIZAÇÃO DE SEGURANÇA CONTRA INCENDIO, FOTOLUMINESCENTE, RETANGULAR, 20X40CM, EM PVC "2MM" ANTI-CHAMAS (SIMBOLOS, CORES E PICTOGRAMAS CONFORME NBR 13434) - REF: SBC (055034)</v>
          </cell>
          <cell r="E448" t="str">
            <v>UN</v>
          </cell>
          <cell r="F448">
            <v>7</v>
          </cell>
          <cell r="G448">
            <v>44.52</v>
          </cell>
          <cell r="H448">
            <v>55.74</v>
          </cell>
          <cell r="I448">
            <v>390.18</v>
          </cell>
          <cell r="J448">
            <v>5.6966154815735484E-5</v>
          </cell>
          <cell r="K448">
            <v>-11.07</v>
          </cell>
          <cell r="L448">
            <v>55.59</v>
          </cell>
          <cell r="M448">
            <v>-0.19913653534808418</v>
          </cell>
          <cell r="O448">
            <v>311.64</v>
          </cell>
        </row>
        <row r="449">
          <cell r="A449" t="str">
            <v xml:space="preserve"> 8.14 </v>
          </cell>
          <cell r="B449" t="str">
            <v xml:space="preserve"> DEPEARQ265 </v>
          </cell>
          <cell r="C449" t="str">
            <v>Próprio</v>
          </cell>
          <cell r="D449" t="str">
            <v>PLACA DE SINALIZACAO DE SEGURANCA CONTRA INCENDIO, FOTOLUMINESCENTE, QUADRADA, *20 X 20* CM, EM PVC *2* MM ANTI-CHAMAS (SIMBOLOS, CORES E PICTOGRAMAS CONFORME NBR 16820)- REF: SBC (055034)</v>
          </cell>
          <cell r="E449" t="str">
            <v>UN</v>
          </cell>
          <cell r="F449">
            <v>12</v>
          </cell>
          <cell r="G449">
            <v>44.52</v>
          </cell>
          <cell r="H449">
            <v>55.74</v>
          </cell>
          <cell r="I449">
            <v>668.88</v>
          </cell>
          <cell r="J449">
            <v>9.7656265398403681E-5</v>
          </cell>
          <cell r="K449">
            <v>-11.07</v>
          </cell>
          <cell r="L449">
            <v>55.59</v>
          </cell>
          <cell r="M449">
            <v>-0.19913653534808418</v>
          </cell>
          <cell r="O449">
            <v>534.24</v>
          </cell>
        </row>
        <row r="450">
          <cell r="A450" t="str">
            <v xml:space="preserve"> 8.15 </v>
          </cell>
          <cell r="B450" t="str">
            <v xml:space="preserve"> 100746 </v>
          </cell>
          <cell r="C450" t="str">
            <v>SINAPI</v>
          </cell>
          <cell r="D450" t="str">
            <v>PINTURA COM TINTA ALQUÍDICA DE ACABAMENTO (ESMALTE SINTÉTICO BRILHANTE) APLICADA A ROLO OU PINCEL SOBRE SUPERFÍCIES METÁLICAS (EXCETO PERFIL) EXECUTADO EM OBRA (POR DEMÃO). AF_01/2020</v>
          </cell>
          <cell r="E450" t="str">
            <v>m²</v>
          </cell>
          <cell r="F450">
            <v>46.83</v>
          </cell>
          <cell r="G450">
            <v>17.54</v>
          </cell>
          <cell r="H450">
            <v>21.96</v>
          </cell>
          <cell r="I450">
            <v>1028.3800000000001</v>
          </cell>
          <cell r="J450">
            <v>1.5014315005742494E-4</v>
          </cell>
          <cell r="K450">
            <v>-4.3800000000000026</v>
          </cell>
          <cell r="L450">
            <v>21.92</v>
          </cell>
          <cell r="M450">
            <v>-0.19981751824817529</v>
          </cell>
          <cell r="O450">
            <v>821.39</v>
          </cell>
        </row>
        <row r="451">
          <cell r="A451" t="str">
            <v xml:space="preserve"> 8.16 </v>
          </cell>
          <cell r="B451" t="str">
            <v xml:space="preserve"> 97495 </v>
          </cell>
          <cell r="C451" t="str">
            <v>SINAPI</v>
          </cell>
          <cell r="D451" t="str">
            <v>TÊ, EM AÇO, CONEXÃO SOLDADA, DN 65 (2 1/2"), INSTALADO EM REDE DE ALIMENTAÇÃO PARA HIDRANTE - FORNECIMENTO E INSTALAÇÃO. AF_10/2020</v>
          </cell>
          <cell r="E451" t="str">
            <v>UN</v>
          </cell>
          <cell r="F451">
            <v>6</v>
          </cell>
          <cell r="G451">
            <v>380.35</v>
          </cell>
          <cell r="H451">
            <v>476.27</v>
          </cell>
          <cell r="I451">
            <v>2857.62</v>
          </cell>
          <cell r="J451">
            <v>4.1721160316915792E-4</v>
          </cell>
          <cell r="K451">
            <v>-94.56</v>
          </cell>
          <cell r="L451">
            <v>474.91</v>
          </cell>
          <cell r="M451">
            <v>-0.19911141058305781</v>
          </cell>
          <cell r="O451">
            <v>2282.1</v>
          </cell>
        </row>
        <row r="452">
          <cell r="A452" t="str">
            <v xml:space="preserve"> 8.17 </v>
          </cell>
          <cell r="B452" t="str">
            <v xml:space="preserve"> 97474 </v>
          </cell>
          <cell r="C452" t="str">
            <v>SINAPI</v>
          </cell>
          <cell r="D452" t="str">
            <v>LUVA, EM AÇO, CONEXÃO SOLDADA, DN 65 (2 1/2"), INSTALADO EM REDE DE ALIMENTAÇÃO PARA HIDRANTE - FORNECIMENTO E INSTALAÇÃO. AF_10/2020</v>
          </cell>
          <cell r="E452" t="str">
            <v>UN</v>
          </cell>
          <cell r="F452">
            <v>4</v>
          </cell>
          <cell r="G452">
            <v>139.25</v>
          </cell>
          <cell r="H452">
            <v>174.36</v>
          </cell>
          <cell r="I452">
            <v>697.44</v>
          </cell>
          <cell r="J452">
            <v>1.0182601623529284E-4</v>
          </cell>
          <cell r="K452">
            <v>-34.639999999999986</v>
          </cell>
          <cell r="L452">
            <v>173.89</v>
          </cell>
          <cell r="M452">
            <v>-0.19920639484731717</v>
          </cell>
          <cell r="O452">
            <v>557</v>
          </cell>
        </row>
        <row r="453">
          <cell r="A453" t="str">
            <v xml:space="preserve"> 8.18 </v>
          </cell>
          <cell r="B453" t="str">
            <v xml:space="preserve"> 92390 </v>
          </cell>
          <cell r="C453" t="str">
            <v>SINAPI</v>
          </cell>
          <cell r="D453" t="str">
            <v>JOELHO 90 GRAUS, EM FERRO GALVANIZADO, DN 65 (2 1/2"), CONEXÃO ROSQUEADA, INSTALADO EM REDE DE ALIMENTAÇÃO PARA HIDRANTE - FORNECIMENTO E INSTALAÇÃO. AF_10/2020</v>
          </cell>
          <cell r="E453" t="str">
            <v>UN</v>
          </cell>
          <cell r="F453">
            <v>11</v>
          </cell>
          <cell r="G453">
            <v>98.96</v>
          </cell>
          <cell r="H453">
            <v>123.91</v>
          </cell>
          <cell r="I453">
            <v>1363.01</v>
          </cell>
          <cell r="J453">
            <v>1.9899902269566769E-4</v>
          </cell>
          <cell r="K453">
            <v>-24.650000000000006</v>
          </cell>
          <cell r="L453">
            <v>123.61</v>
          </cell>
          <cell r="M453">
            <v>-0.19941752285413805</v>
          </cell>
          <cell r="O453">
            <v>1088.56</v>
          </cell>
        </row>
        <row r="454">
          <cell r="A454" t="str">
            <v xml:space="preserve"> 8.19 </v>
          </cell>
          <cell r="B454" t="str">
            <v xml:space="preserve"> 92377 </v>
          </cell>
          <cell r="C454" t="str">
            <v>SINAPI</v>
          </cell>
          <cell r="D454" t="str">
            <v>NIPLE, EM FERRO GALVANIZADO, DN 65 (2 1/2"), CONEXÃO ROSQUEADA, INSTALADO EM REDE DE ALIMENTAÇÃO PARA HIDRANTE - FORNECIMENTO E INSTALAÇÃO. AF_10/2020</v>
          </cell>
          <cell r="E454" t="str">
            <v>UN</v>
          </cell>
          <cell r="F454">
            <v>6</v>
          </cell>
          <cell r="G454">
            <v>61.75</v>
          </cell>
          <cell r="H454">
            <v>77.319999999999993</v>
          </cell>
          <cell r="I454">
            <v>463.92</v>
          </cell>
          <cell r="J454">
            <v>6.7732171157199262E-5</v>
          </cell>
          <cell r="K454">
            <v>-15.379999999999995</v>
          </cell>
          <cell r="L454">
            <v>77.13</v>
          </cell>
          <cell r="M454">
            <v>-0.19940360430442106</v>
          </cell>
          <cell r="O454">
            <v>370.5</v>
          </cell>
        </row>
        <row r="455">
          <cell r="A455" t="str">
            <v xml:space="preserve"> 8.20 </v>
          </cell>
          <cell r="B455" t="str">
            <v xml:space="preserve"> 067004 </v>
          </cell>
          <cell r="C455" t="str">
            <v>SBC</v>
          </cell>
          <cell r="D455" t="str">
            <v>ELETRODUTO GALVANIZADO 3/4""</v>
          </cell>
          <cell r="E455" t="str">
            <v>M</v>
          </cell>
          <cell r="F455">
            <v>95.6</v>
          </cell>
          <cell r="G455">
            <v>9.73</v>
          </cell>
          <cell r="H455">
            <v>12.18</v>
          </cell>
          <cell r="I455">
            <v>1164.4000000000001</v>
          </cell>
          <cell r="J455">
            <v>1.7000202641714697E-4</v>
          </cell>
          <cell r="K455">
            <v>-2.4399999999999995</v>
          </cell>
          <cell r="L455">
            <v>12.17</v>
          </cell>
          <cell r="M455">
            <v>-0.20049301561216104</v>
          </cell>
          <cell r="O455">
            <v>930.18</v>
          </cell>
        </row>
        <row r="456">
          <cell r="A456" t="str">
            <v xml:space="preserve"> 8.21 </v>
          </cell>
          <cell r="B456" t="str">
            <v xml:space="preserve"> 102116 </v>
          </cell>
          <cell r="C456" t="str">
            <v>SINAPI</v>
          </cell>
          <cell r="D456" t="str">
            <v>BOMBA CENTRÍFUGA, TRIFÁSICA, 1,5 CV OU 1,48 HP, HM 10 A 24 M, Q 6,1 A 21,9 M3/H - FORNECIMENTO E INSTALAÇÃO. AF_12/2020</v>
          </cell>
          <cell r="E456" t="str">
            <v>UN</v>
          </cell>
          <cell r="F456">
            <v>1</v>
          </cell>
          <cell r="G456">
            <v>1813.61</v>
          </cell>
          <cell r="H456">
            <v>2271</v>
          </cell>
          <cell r="I456">
            <v>2271</v>
          </cell>
          <cell r="J456">
            <v>3.3156527137868491E-4</v>
          </cell>
          <cell r="K456">
            <v>-433.81999999999994</v>
          </cell>
          <cell r="L456">
            <v>2247.4299999999998</v>
          </cell>
          <cell r="M456">
            <v>-0.19302937132635944</v>
          </cell>
          <cell r="O456">
            <v>1813.61</v>
          </cell>
        </row>
        <row r="457">
          <cell r="A457" t="str">
            <v xml:space="preserve"> 8.22 </v>
          </cell>
          <cell r="B457" t="str">
            <v xml:space="preserve"> 101917 </v>
          </cell>
          <cell r="C457" t="str">
            <v>SINAPI</v>
          </cell>
          <cell r="D457" t="str">
            <v>MANÔMETRO 0 A 200 PSI (0 A 14 KGF/CM2), D = 50MM - FORNECIMENTO E INSTALAÇÃO. AF_10/2020</v>
          </cell>
          <cell r="E457" t="str">
            <v>UN</v>
          </cell>
          <cell r="F457">
            <v>1</v>
          </cell>
          <cell r="G457">
            <v>114.18</v>
          </cell>
          <cell r="H457">
            <v>142.97</v>
          </cell>
          <cell r="I457">
            <v>142.97</v>
          </cell>
          <cell r="J457">
            <v>2.0873574129903384E-5</v>
          </cell>
          <cell r="K457">
            <v>-28.409999999999997</v>
          </cell>
          <cell r="L457">
            <v>142.59</v>
          </cell>
          <cell r="M457">
            <v>-0.19924258363139069</v>
          </cell>
          <cell r="O457">
            <v>114.18</v>
          </cell>
        </row>
        <row r="458">
          <cell r="A458" t="str">
            <v xml:space="preserve"> 8.23 </v>
          </cell>
          <cell r="B458" t="str">
            <v xml:space="preserve"> 055700 </v>
          </cell>
          <cell r="C458" t="str">
            <v>SBC</v>
          </cell>
          <cell r="D458" t="str">
            <v>PRESSOSTATO ALTA/BAIXA COM REARME MANUAL REF. KP15</v>
          </cell>
          <cell r="E458" t="str">
            <v>UN</v>
          </cell>
          <cell r="F458">
            <v>1</v>
          </cell>
          <cell r="G458">
            <v>409.13</v>
          </cell>
          <cell r="H458">
            <v>512.30999999999995</v>
          </cell>
          <cell r="I458">
            <v>512.30999999999995</v>
          </cell>
          <cell r="J458">
            <v>7.4797095631886411E-5</v>
          </cell>
          <cell r="K458">
            <v>-11.810000000000002</v>
          </cell>
          <cell r="L458">
            <v>420.94</v>
          </cell>
          <cell r="M458">
            <v>-2.8056255048225398E-2</v>
          </cell>
          <cell r="O458">
            <v>409.13</v>
          </cell>
        </row>
        <row r="459">
          <cell r="A459" t="str">
            <v xml:space="preserve"> 9 </v>
          </cell>
          <cell r="D459" t="str">
            <v>COBERTURA</v>
          </cell>
          <cell r="I459">
            <v>223978.65000000002</v>
          </cell>
          <cell r="J459">
            <v>3.2700811039313736E-2</v>
          </cell>
          <cell r="K459">
            <v>0</v>
          </cell>
          <cell r="M459" t="e">
            <v>#DIV/0!</v>
          </cell>
          <cell r="O459">
            <v>0</v>
          </cell>
        </row>
        <row r="460">
          <cell r="A460" t="str">
            <v xml:space="preserve"> 9.1 </v>
          </cell>
          <cell r="B460" t="str">
            <v xml:space="preserve"> DEPEARQ343 </v>
          </cell>
          <cell r="C460" t="str">
            <v>Próprio</v>
          </cell>
          <cell r="D460" t="str">
            <v>REMOÇÃO DE TELHAS DE FIBROCIMENTO METÁLICA E CERÂMICA, DE FORMA MANUAL, COM REAPROVEITAMENTO.  REF: SINAPI (97647)</v>
          </cell>
          <cell r="E460" t="str">
            <v>m²</v>
          </cell>
          <cell r="F460">
            <v>2196.7199999999998</v>
          </cell>
          <cell r="G460">
            <v>5.35</v>
          </cell>
          <cell r="H460">
            <v>6.69</v>
          </cell>
          <cell r="I460">
            <v>14696.05</v>
          </cell>
          <cell r="J460">
            <v>2.1456185849602475E-3</v>
          </cell>
          <cell r="K460">
            <v>-1.33</v>
          </cell>
          <cell r="L460">
            <v>6.68</v>
          </cell>
          <cell r="M460">
            <v>-0.19910179640718562</v>
          </cell>
          <cell r="O460">
            <v>11752.45</v>
          </cell>
        </row>
        <row r="461">
          <cell r="A461" t="str">
            <v xml:space="preserve"> 9.2 </v>
          </cell>
          <cell r="B461" t="str">
            <v xml:space="preserve"> DEPEARQ370 </v>
          </cell>
          <cell r="C461" t="str">
            <v>Próprio</v>
          </cell>
          <cell r="D461" t="str">
            <v>DESMONTAGEM DE ESTRUTURA METÁLICA COM RETIRADA E SOLDA E CORTE DE PEÇAS POR MEIO DE LIXADEIRA. REF: ORSE 8344</v>
          </cell>
          <cell r="E461" t="str">
            <v>m²</v>
          </cell>
          <cell r="F461">
            <v>2025.53</v>
          </cell>
          <cell r="G461">
            <v>7.82</v>
          </cell>
          <cell r="H461">
            <v>9.7899999999999991</v>
          </cell>
          <cell r="I461">
            <v>19829.93</v>
          </cell>
          <cell r="J461">
            <v>2.8951634178204871E-3</v>
          </cell>
          <cell r="K461">
            <v>-1.9399999999999995</v>
          </cell>
          <cell r="L461">
            <v>9.76</v>
          </cell>
          <cell r="M461">
            <v>-0.19877049180327866</v>
          </cell>
          <cell r="O461">
            <v>15839.64</v>
          </cell>
        </row>
        <row r="462">
          <cell r="A462" t="str">
            <v xml:space="preserve"> 9.3 </v>
          </cell>
          <cell r="B462" t="str">
            <v xml:space="preserve"> 94228 </v>
          </cell>
          <cell r="C462" t="str">
            <v>SINAPI</v>
          </cell>
          <cell r="D462" t="str">
            <v>CALHA EM CHAPA DE AÇO GALVANIZADO NÚMERO 24, DESENVOLVIMENTO DE 50 CM, INCLUSO TRANSPORTE VERTICAL. AF_07/2019</v>
          </cell>
          <cell r="E462" t="str">
            <v>M</v>
          </cell>
          <cell r="F462">
            <v>16.02</v>
          </cell>
          <cell r="G462">
            <v>72.5</v>
          </cell>
          <cell r="H462">
            <v>90.78</v>
          </cell>
          <cell r="I462">
            <v>1454.29</v>
          </cell>
          <cell r="J462">
            <v>2.1232587340964671E-4</v>
          </cell>
          <cell r="K462">
            <v>-17.879999999999995</v>
          </cell>
          <cell r="L462">
            <v>90.38</v>
          </cell>
          <cell r="M462">
            <v>-0.19783137862358924</v>
          </cell>
          <cell r="O462">
            <v>1161.45</v>
          </cell>
        </row>
        <row r="463">
          <cell r="A463" t="str">
            <v xml:space="preserve"> 9.4 </v>
          </cell>
          <cell r="B463" t="str">
            <v xml:space="preserve"> 94229 </v>
          </cell>
          <cell r="C463" t="str">
            <v>SINAPI</v>
          </cell>
          <cell r="D463" t="str">
            <v>CALHA EM CHAPA DE AÇO GALVANIZADO NÚMERO 24, DESENVOLVIMENTO DE 100 CM, INCLUSO TRANSPORTE VERTICAL. AF_07/2019</v>
          </cell>
          <cell r="E463" t="str">
            <v>M</v>
          </cell>
          <cell r="F463">
            <v>236.33</v>
          </cell>
          <cell r="G463">
            <v>140.13999999999999</v>
          </cell>
          <cell r="H463">
            <v>175.48</v>
          </cell>
          <cell r="I463">
            <v>41471.18</v>
          </cell>
          <cell r="J463">
            <v>6.0547789745021095E-3</v>
          </cell>
          <cell r="K463">
            <v>-34.660000000000025</v>
          </cell>
          <cell r="L463">
            <v>174.8</v>
          </cell>
          <cell r="M463">
            <v>-0.198283752860412</v>
          </cell>
          <cell r="O463">
            <v>33119.279999999999</v>
          </cell>
        </row>
        <row r="464">
          <cell r="A464" t="str">
            <v xml:space="preserve"> 9.5 </v>
          </cell>
          <cell r="B464" t="str">
            <v xml:space="preserve"> 94231 </v>
          </cell>
          <cell r="C464" t="str">
            <v>SINAPI</v>
          </cell>
          <cell r="D464" t="str">
            <v>RUFO EM CHAPA DE AÇO GALVANIZADO NÚMERO 24, CORTE DE 25 CM, INCLUSO TRANSPORTE VERTICAL. AF_07/2019</v>
          </cell>
          <cell r="E464" t="str">
            <v>M</v>
          </cell>
          <cell r="F464">
            <v>237.13</v>
          </cell>
          <cell r="G464">
            <v>44.42</v>
          </cell>
          <cell r="H464">
            <v>55.62</v>
          </cell>
          <cell r="I464">
            <v>13189.17</v>
          </cell>
          <cell r="J464">
            <v>1.9256145884234302E-3</v>
          </cell>
          <cell r="K464">
            <v>-10.899999999999999</v>
          </cell>
          <cell r="L464">
            <v>55.32</v>
          </cell>
          <cell r="M464">
            <v>-0.19703543022415038</v>
          </cell>
          <cell r="O464">
            <v>10533.31</v>
          </cell>
        </row>
        <row r="465">
          <cell r="A465" t="str">
            <v xml:space="preserve"> 9.6 </v>
          </cell>
          <cell r="B465" t="str">
            <v xml:space="preserve"> 92580 </v>
          </cell>
          <cell r="C465" t="str">
            <v>SINAPI</v>
          </cell>
          <cell r="D465" t="str">
            <v>TRAMA DE AÇO COMPOSTA POR TERÇAS PARA TELHADOS DE ATÉ 2 ÁGUAS PARA TELHA ONDULADA DE FIBROCIMENTO, METÁLICA, PLÁSTICA OU TERMOACÚSTICA, INCLUSO TRANSPORTE VERTICAL. AF_07/2019</v>
          </cell>
          <cell r="E465" t="str">
            <v>m²</v>
          </cell>
          <cell r="F465">
            <v>429.21</v>
          </cell>
          <cell r="G465">
            <v>51</v>
          </cell>
          <cell r="H465">
            <v>63.86</v>
          </cell>
          <cell r="I465">
            <v>27409.35</v>
          </cell>
          <cell r="J465">
            <v>4.0017563060604829E-3</v>
          </cell>
          <cell r="K465">
            <v>-12.54</v>
          </cell>
          <cell r="L465">
            <v>63.54</v>
          </cell>
          <cell r="M465">
            <v>-0.19735599622285172</v>
          </cell>
          <cell r="O465">
            <v>21889.71</v>
          </cell>
        </row>
        <row r="466">
          <cell r="A466" t="str">
            <v xml:space="preserve"> 9.7 </v>
          </cell>
          <cell r="B466" t="str">
            <v xml:space="preserve"> DEPEARQ099 </v>
          </cell>
          <cell r="C466" t="str">
            <v>Próprio</v>
          </cell>
          <cell r="D466" t="str">
            <v>TELHAMENTO COM TELHA METÁLICA TERMOACÚSTICA REAPROVEITADA, COM ATÉ 2 ÁGUAS, INCLUSO IÇAMENTO. REF: SINAPI (94216)</v>
          </cell>
          <cell r="E466" t="str">
            <v>m²</v>
          </cell>
          <cell r="F466">
            <v>2055.88</v>
          </cell>
          <cell r="G466">
            <v>7.75</v>
          </cell>
          <cell r="H466">
            <v>9.6999999999999993</v>
          </cell>
          <cell r="I466">
            <v>19942.03</v>
          </cell>
          <cell r="J466">
            <v>2.9115299818546349E-3</v>
          </cell>
          <cell r="K466">
            <v>-1.9000000000000004</v>
          </cell>
          <cell r="L466">
            <v>9.65</v>
          </cell>
          <cell r="M466">
            <v>-0.19689119170984459</v>
          </cell>
          <cell r="O466">
            <v>15933.07</v>
          </cell>
        </row>
        <row r="467">
          <cell r="A467" t="str">
            <v xml:space="preserve"> 9.8 </v>
          </cell>
          <cell r="B467" t="str">
            <v xml:space="preserve"> DEPEARQ372 </v>
          </cell>
          <cell r="C467" t="str">
            <v>Próprio</v>
          </cell>
          <cell r="D467" t="str">
            <v>REPARO PARA TELHADO UTILIZANDO FITA ADESIVA ASFALTICA ALUMINIZADA (L = 10 CM, ROLO DE 10 M) MULTIUSO. REF: SBC (160618)</v>
          </cell>
          <cell r="E467" t="str">
            <v>m²</v>
          </cell>
          <cell r="F467">
            <v>28.08</v>
          </cell>
          <cell r="G467">
            <v>157.22</v>
          </cell>
          <cell r="H467">
            <v>196.87</v>
          </cell>
          <cell r="I467">
            <v>5528.1</v>
          </cell>
          <cell r="J467">
            <v>8.0710082637979223E-4</v>
          </cell>
          <cell r="K467">
            <v>-50.740000000000009</v>
          </cell>
          <cell r="L467">
            <v>207.96</v>
          </cell>
          <cell r="M467">
            <v>-0.24398922869782658</v>
          </cell>
          <cell r="O467">
            <v>4414.7299999999996</v>
          </cell>
        </row>
        <row r="468">
          <cell r="A468" t="str">
            <v xml:space="preserve"> 9.9 </v>
          </cell>
          <cell r="B468" t="str">
            <v xml:space="preserve"> DEPEARQ373 </v>
          </cell>
          <cell r="C468" t="str">
            <v>Próprio</v>
          </cell>
          <cell r="D468" t="str">
            <v>PINTURA COBERTURA MANTA LÍQUIDA EMBORRACHADA. REF: SBC (180030)</v>
          </cell>
          <cell r="E468" t="str">
            <v>m²</v>
          </cell>
          <cell r="F468">
            <v>30</v>
          </cell>
          <cell r="G468">
            <v>41.47</v>
          </cell>
          <cell r="H468">
            <v>51.92</v>
          </cell>
          <cell r="I468">
            <v>1557.6</v>
          </cell>
          <cell r="J468">
            <v>2.2740910026395404E-4</v>
          </cell>
          <cell r="K468">
            <v>-2.3400000000000034</v>
          </cell>
          <cell r="L468">
            <v>43.81</v>
          </cell>
          <cell r="M468">
            <v>-5.3412462908011937E-2</v>
          </cell>
          <cell r="O468">
            <v>1244.0999999999999</v>
          </cell>
        </row>
        <row r="469">
          <cell r="A469" t="str">
            <v xml:space="preserve"> 9.10 </v>
          </cell>
          <cell r="B469" t="str">
            <v xml:space="preserve"> 94216 </v>
          </cell>
          <cell r="C469" t="str">
            <v>SINAPI</v>
          </cell>
          <cell r="D469" t="str">
            <v>TELHAMENTO COM TELHA METÁLICA TERMOACÚSTICA E = 30 MM, COM ATÉ 2 ÁGUAS, INCLUSO IÇAMENTO. AF_07/2019</v>
          </cell>
          <cell r="E469" t="str">
            <v>m²</v>
          </cell>
          <cell r="F469">
            <v>412.08</v>
          </cell>
          <cell r="G469">
            <v>152.91</v>
          </cell>
          <cell r="H469">
            <v>191.47</v>
          </cell>
          <cell r="I469">
            <v>78900.95</v>
          </cell>
          <cell r="J469">
            <v>1.1519513385638946E-2</v>
          </cell>
          <cell r="K469">
            <v>-37.950000000000017</v>
          </cell>
          <cell r="L469">
            <v>190.86</v>
          </cell>
          <cell r="M469">
            <v>-0.19883684375982402</v>
          </cell>
          <cell r="O469">
            <v>63011.15</v>
          </cell>
        </row>
        <row r="470">
          <cell r="A470" t="str">
            <v xml:space="preserve"> 10 </v>
          </cell>
          <cell r="D470" t="str">
            <v>INSTALAÇÕES DE SPDA</v>
          </cell>
          <cell r="I470">
            <v>23027.420000000002</v>
          </cell>
          <cell r="J470">
            <v>3.3619959319467008E-3</v>
          </cell>
          <cell r="K470">
            <v>0</v>
          </cell>
          <cell r="M470" t="e">
            <v>#DIV/0!</v>
          </cell>
          <cell r="O470">
            <v>0</v>
          </cell>
        </row>
        <row r="471">
          <cell r="A471" t="str">
            <v xml:space="preserve"> 10.1 </v>
          </cell>
          <cell r="B471" t="str">
            <v xml:space="preserve"> 90445 </v>
          </cell>
          <cell r="C471" t="str">
            <v>SINAPI</v>
          </cell>
          <cell r="D471" t="str">
            <v>RASGO LINEAR MECANIZADO EM CONTRAPISO, PARA RAMAIS/ DISTRIBUIÇÃO DE INSTALAÇÕES HIDRÁULICAS, DIÂMETROS MAIORES QUE 40 MM E MENORES OU IGUAIS A 75 MM. AF_09/2023_PS</v>
          </cell>
          <cell r="E471" t="str">
            <v>M</v>
          </cell>
          <cell r="F471">
            <v>78.5</v>
          </cell>
          <cell r="G471">
            <v>12.02</v>
          </cell>
          <cell r="H471">
            <v>15.05</v>
          </cell>
          <cell r="I471">
            <v>1181.42</v>
          </cell>
          <cell r="J471">
            <v>1.7248694095649758E-4</v>
          </cell>
          <cell r="K471">
            <v>-2.99</v>
          </cell>
          <cell r="L471">
            <v>15.01</v>
          </cell>
          <cell r="M471">
            <v>-0.19920053297801465</v>
          </cell>
          <cell r="O471">
            <v>943.57</v>
          </cell>
        </row>
        <row r="472">
          <cell r="A472" t="str">
            <v xml:space="preserve"> 10.2 </v>
          </cell>
          <cell r="B472" t="str">
            <v xml:space="preserve"> 90469 </v>
          </cell>
          <cell r="C472" t="str">
            <v>SINAPI</v>
          </cell>
          <cell r="D472" t="str">
            <v>CHUMBAMENTO LINEAR EM CONTRAPISO PARA RAMAIS/DISTRIBUIÇÃO DE INSTALAÇÕES HIDRÁULICAS COM DIÂMETROS MAIORES QUE 40 MM E MENORES OU IGUAIS A 75 MM. AF_09/2023</v>
          </cell>
          <cell r="E472" t="str">
            <v>M</v>
          </cell>
          <cell r="F472">
            <v>78.5</v>
          </cell>
          <cell r="G472">
            <v>9.6999999999999993</v>
          </cell>
          <cell r="H472">
            <v>12.14</v>
          </cell>
          <cell r="I472">
            <v>952.99</v>
          </cell>
          <cell r="J472">
            <v>1.3913623424534257E-4</v>
          </cell>
          <cell r="K472">
            <v>-2.41</v>
          </cell>
          <cell r="L472">
            <v>12.11</v>
          </cell>
          <cell r="M472">
            <v>-0.19900908340214696</v>
          </cell>
          <cell r="O472">
            <v>761.45</v>
          </cell>
        </row>
        <row r="473">
          <cell r="A473" t="str">
            <v xml:space="preserve"> 10.3 </v>
          </cell>
          <cell r="B473" t="str">
            <v xml:space="preserve"> 96984 </v>
          </cell>
          <cell r="C473" t="str">
            <v>SINAPI</v>
          </cell>
          <cell r="D473" t="str">
            <v>ELETRODUTO PVC RÍGIDO, DIÂMETRO 40MM, COM 3 METROS, PARA SPDA - FORNECIMENTO E INSTALAÇÃO. AF_08/2023</v>
          </cell>
          <cell r="E473" t="str">
            <v>UN</v>
          </cell>
          <cell r="F473">
            <v>18</v>
          </cell>
          <cell r="G473">
            <v>44.34</v>
          </cell>
          <cell r="H473">
            <v>55.52</v>
          </cell>
          <cell r="I473">
            <v>999.36</v>
          </cell>
          <cell r="J473">
            <v>1.459062393681209E-4</v>
          </cell>
          <cell r="K473">
            <v>-11.029999999999994</v>
          </cell>
          <cell r="L473">
            <v>55.37</v>
          </cell>
          <cell r="M473">
            <v>-0.19920534585515615</v>
          </cell>
          <cell r="O473">
            <v>798.12</v>
          </cell>
        </row>
        <row r="474">
          <cell r="A474" t="str">
            <v xml:space="preserve"> 10.4 </v>
          </cell>
          <cell r="B474" t="str">
            <v xml:space="preserve"> 078206 </v>
          </cell>
          <cell r="C474" t="str">
            <v>SBC</v>
          </cell>
          <cell r="D474" t="str">
            <v>CABO DE COBRE NU MEIO DURO 7 FIOS 35mm2</v>
          </cell>
          <cell r="E474" t="str">
            <v>M</v>
          </cell>
          <cell r="F474">
            <v>82.8</v>
          </cell>
          <cell r="G474">
            <v>26.36</v>
          </cell>
          <cell r="H474">
            <v>33</v>
          </cell>
          <cell r="I474">
            <v>2732.4</v>
          </cell>
          <cell r="J474">
            <v>3.9892952334439399E-4</v>
          </cell>
          <cell r="K474">
            <v>-6.5600000000000023</v>
          </cell>
          <cell r="L474">
            <v>32.92</v>
          </cell>
          <cell r="M474">
            <v>-0.19927095990279475</v>
          </cell>
          <cell r="O474">
            <v>2182.6</v>
          </cell>
        </row>
        <row r="475">
          <cell r="A475" t="str">
            <v xml:space="preserve"> 10.5 </v>
          </cell>
          <cell r="B475" t="str">
            <v xml:space="preserve"> 078212 </v>
          </cell>
          <cell r="C475" t="str">
            <v>SBC</v>
          </cell>
          <cell r="D475" t="str">
            <v>CABO DE COBRE NU MEIO DURO 7 FIOS 50mm2</v>
          </cell>
          <cell r="E475" t="str">
            <v>M</v>
          </cell>
          <cell r="F475">
            <v>78.5</v>
          </cell>
          <cell r="G475">
            <v>32.07</v>
          </cell>
          <cell r="H475">
            <v>40.15</v>
          </cell>
          <cell r="I475">
            <v>3151.77</v>
          </cell>
          <cell r="J475">
            <v>4.6015740879489116E-4</v>
          </cell>
          <cell r="K475">
            <v>-10.39</v>
          </cell>
          <cell r="L475">
            <v>42.46</v>
          </cell>
          <cell r="M475">
            <v>-0.24470089495996228</v>
          </cell>
          <cell r="O475">
            <v>2517.4899999999998</v>
          </cell>
        </row>
        <row r="476">
          <cell r="A476" t="str">
            <v xml:space="preserve"> 10.6 </v>
          </cell>
          <cell r="B476" t="str">
            <v xml:space="preserve"> 96985 </v>
          </cell>
          <cell r="C476" t="str">
            <v>SINAPI</v>
          </cell>
          <cell r="D476" t="str">
            <v>HASTE DE ATERRAMENTO, DIÂMETRO 5/8", COM 3 METROS - FORNECIMENTO E INSTALAÇÃO. AF_08/2023</v>
          </cell>
          <cell r="E476" t="str">
            <v>UN</v>
          </cell>
          <cell r="F476">
            <v>7</v>
          </cell>
          <cell r="G476">
            <v>57.04</v>
          </cell>
          <cell r="H476">
            <v>71.42</v>
          </cell>
          <cell r="I476">
            <v>499.94</v>
          </cell>
          <cell r="J476">
            <v>7.2991079600642775E-5</v>
          </cell>
          <cell r="K476">
            <v>-14.190000000000005</v>
          </cell>
          <cell r="L476">
            <v>71.23</v>
          </cell>
          <cell r="M476">
            <v>-0.19921381440404329</v>
          </cell>
          <cell r="O476">
            <v>399.28</v>
          </cell>
        </row>
        <row r="477">
          <cell r="A477" t="str">
            <v xml:space="preserve"> 10.7 </v>
          </cell>
          <cell r="B477" t="str">
            <v xml:space="preserve"> 078051 </v>
          </cell>
          <cell r="C477" t="str">
            <v>SBC</v>
          </cell>
          <cell r="D477" t="str">
            <v>SOLDA EXOTERMICA COM MOLDE GTB 16Y</v>
          </cell>
          <cell r="E477" t="str">
            <v>UN</v>
          </cell>
          <cell r="F477">
            <v>7</v>
          </cell>
          <cell r="G477">
            <v>41.54</v>
          </cell>
          <cell r="H477">
            <v>52.01</v>
          </cell>
          <cell r="I477">
            <v>364.07</v>
          </cell>
          <cell r="J477">
            <v>5.3154103192795163E-5</v>
          </cell>
          <cell r="K477">
            <v>-3.6799999999999997</v>
          </cell>
          <cell r="L477">
            <v>45.22</v>
          </cell>
          <cell r="M477">
            <v>-8.1379920389208271E-2</v>
          </cell>
          <cell r="O477">
            <v>290.77999999999997</v>
          </cell>
        </row>
        <row r="478">
          <cell r="A478" t="str">
            <v xml:space="preserve"> 10.8 </v>
          </cell>
          <cell r="B478" t="str">
            <v xml:space="preserve"> 98111 </v>
          </cell>
          <cell r="C478" t="str">
            <v>SINAPI</v>
          </cell>
          <cell r="D478" t="str">
            <v>CAIXA DE INSPEÇÃO PARA ATERRAMENTO, CIRCULAR, EM POLIETILENO, DIÂMETRO INTERNO = 0,3 M. AF_12/2020</v>
          </cell>
          <cell r="E478" t="str">
            <v>UN</v>
          </cell>
          <cell r="F478">
            <v>5</v>
          </cell>
          <cell r="G478">
            <v>42.24</v>
          </cell>
          <cell r="H478">
            <v>52.89</v>
          </cell>
          <cell r="I478">
            <v>264.45</v>
          </cell>
          <cell r="J478">
            <v>3.8609615154598514E-5</v>
          </cell>
          <cell r="K478">
            <v>-9.9799999999999969</v>
          </cell>
          <cell r="L478">
            <v>52.22</v>
          </cell>
          <cell r="M478">
            <v>-0.19111451551129832</v>
          </cell>
          <cell r="O478">
            <v>211.2</v>
          </cell>
        </row>
        <row r="479">
          <cell r="A479" t="str">
            <v xml:space="preserve"> 10.9 </v>
          </cell>
          <cell r="B479" t="str">
            <v xml:space="preserve"> 078031 </v>
          </cell>
          <cell r="C479" t="str">
            <v>SBC</v>
          </cell>
          <cell r="D479" t="str">
            <v>CAIXA DE INSPECAO PVC SUSPENSA PARA ATERRAMENTO</v>
          </cell>
          <cell r="E479" t="str">
            <v>UN</v>
          </cell>
          <cell r="F479">
            <v>18</v>
          </cell>
          <cell r="G479">
            <v>41.05</v>
          </cell>
          <cell r="H479">
            <v>51.4</v>
          </cell>
          <cell r="I479">
            <v>925.2</v>
          </cell>
          <cell r="J479">
            <v>1.3507890316140876E-4</v>
          </cell>
          <cell r="K479">
            <v>-4.3700000000000045</v>
          </cell>
          <cell r="L479">
            <v>45.42</v>
          </cell>
          <cell r="M479">
            <v>-9.6213121972699378E-2</v>
          </cell>
          <cell r="O479">
            <v>738.9</v>
          </cell>
        </row>
        <row r="480">
          <cell r="A480" t="str">
            <v xml:space="preserve"> 10.10 </v>
          </cell>
          <cell r="B480" t="str">
            <v xml:space="preserve"> 104750 </v>
          </cell>
          <cell r="C480" t="str">
            <v>SINAPI</v>
          </cell>
          <cell r="D480" t="str">
            <v>CONECTOR GRAMPO METÁLICO TIPO OLHAL, PARA SPDA, PARA HASTE DE ATERRAMENTO DE 5/8'' E CABOS DE 10 A 50 MM2 - FORNECIMENTO E INSTALAÇÃO. AF_08/2023</v>
          </cell>
          <cell r="E480" t="str">
            <v>UN</v>
          </cell>
          <cell r="F480">
            <v>18</v>
          </cell>
          <cell r="G480">
            <v>11.6</v>
          </cell>
          <cell r="H480">
            <v>14.52</v>
          </cell>
          <cell r="I480">
            <v>261.36</v>
          </cell>
          <cell r="J480">
            <v>3.815847614598551E-5</v>
          </cell>
          <cell r="K480">
            <v>-2.9000000000000004</v>
          </cell>
          <cell r="L480">
            <v>14.5</v>
          </cell>
          <cell r="M480">
            <v>-0.20000000000000007</v>
          </cell>
          <cell r="O480">
            <v>208.8</v>
          </cell>
        </row>
        <row r="481">
          <cell r="A481" t="str">
            <v xml:space="preserve"> 10.11 </v>
          </cell>
          <cell r="B481" t="str">
            <v xml:space="preserve"> 078036 </v>
          </cell>
          <cell r="C481" t="str">
            <v>SBC</v>
          </cell>
          <cell r="D481" t="str">
            <v>TERMINAL AEREO GALVANIZADO A FOGO 600MM Prt-152a</v>
          </cell>
          <cell r="E481" t="str">
            <v>UN</v>
          </cell>
          <cell r="F481">
            <v>56</v>
          </cell>
          <cell r="G481">
            <v>31.08</v>
          </cell>
          <cell r="H481">
            <v>38.909999999999997</v>
          </cell>
          <cell r="I481">
            <v>2178.96</v>
          </cell>
          <cell r="J481">
            <v>3.1812746090854221E-4</v>
          </cell>
          <cell r="K481">
            <v>-1.1099999999999994</v>
          </cell>
          <cell r="L481">
            <v>32.19</v>
          </cell>
          <cell r="M481">
            <v>-3.4482758620689613E-2</v>
          </cell>
          <cell r="O481">
            <v>1740.48</v>
          </cell>
        </row>
        <row r="482">
          <cell r="A482" t="str">
            <v xml:space="preserve"> 10.12 </v>
          </cell>
          <cell r="B482" t="str">
            <v xml:space="preserve"> DEPEARQ325 </v>
          </cell>
          <cell r="C482" t="str">
            <v>Próprio</v>
          </cell>
          <cell r="D482" t="str">
            <v>FORNECIMENTO E ASSENTAMENTO DE BARRA CHATA DE ALUMÍNIO DE 7/8" x 1/8". REF: ORSE (12740)</v>
          </cell>
          <cell r="E482" t="str">
            <v>m</v>
          </cell>
          <cell r="F482">
            <v>578</v>
          </cell>
          <cell r="G482">
            <v>11.36</v>
          </cell>
          <cell r="H482">
            <v>14.22</v>
          </cell>
          <cell r="I482">
            <v>8219.16</v>
          </cell>
          <cell r="J482">
            <v>1.1999947229875967E-3</v>
          </cell>
          <cell r="K482">
            <v>-3.7700000000000014</v>
          </cell>
          <cell r="L482">
            <v>15.13</v>
          </cell>
          <cell r="M482">
            <v>-0.24917382683410449</v>
          </cell>
          <cell r="O482">
            <v>6566.08</v>
          </cell>
        </row>
        <row r="483">
          <cell r="A483" t="str">
            <v xml:space="preserve"> 10.13 </v>
          </cell>
          <cell r="B483" t="str">
            <v xml:space="preserve"> DEPEARQ330 </v>
          </cell>
          <cell r="C483" t="str">
            <v>Próprio</v>
          </cell>
          <cell r="D483" t="str">
            <v>TERMINAL A COMPRESSAO EM COBRE ESTANHADO 1 FURO PARA CABO 35 MM2 REF: SETOP (ED-51086)</v>
          </cell>
          <cell r="E483" t="str">
            <v>UN</v>
          </cell>
          <cell r="F483">
            <v>18</v>
          </cell>
          <cell r="G483">
            <v>13.62</v>
          </cell>
          <cell r="H483">
            <v>17.05</v>
          </cell>
          <cell r="I483">
            <v>306.89999999999998</v>
          </cell>
          <cell r="J483">
            <v>4.4807301535058736E-5</v>
          </cell>
          <cell r="K483">
            <v>-3.4000000000000004</v>
          </cell>
          <cell r="L483">
            <v>17.02</v>
          </cell>
          <cell r="M483">
            <v>-0.19976498237367801</v>
          </cell>
          <cell r="O483">
            <v>245.16</v>
          </cell>
        </row>
        <row r="484">
          <cell r="A484" t="str">
            <v xml:space="preserve"> 10.14 </v>
          </cell>
          <cell r="B484" t="str">
            <v xml:space="preserve"> DEPEARQ331 </v>
          </cell>
          <cell r="C484" t="str">
            <v>Próprio</v>
          </cell>
          <cell r="D484" t="str">
            <v>CURVAS 90¨DE BARRA CHATA  7/8″ x 1/8″ x 300 mm (70mm²) - FORNECIMENTO E INSTALAÇÃO. SBC (061018)</v>
          </cell>
          <cell r="E484" t="str">
            <v>UN</v>
          </cell>
          <cell r="F484">
            <v>32</v>
          </cell>
          <cell r="G484">
            <v>24.7</v>
          </cell>
          <cell r="H484">
            <v>30.92</v>
          </cell>
          <cell r="I484">
            <v>989.44</v>
          </cell>
          <cell r="J484">
            <v>1.4445792255082609E-4</v>
          </cell>
          <cell r="K484">
            <v>-3.8300000000000018</v>
          </cell>
          <cell r="L484">
            <v>28.53</v>
          </cell>
          <cell r="M484">
            <v>-0.13424465474938663</v>
          </cell>
          <cell r="O484">
            <v>790.4</v>
          </cell>
        </row>
        <row r="485">
          <cell r="A485" t="str">
            <v xml:space="preserve"> 11 </v>
          </cell>
          <cell r="D485" t="str">
            <v>CLIMATIZAÇÃO</v>
          </cell>
          <cell r="I485">
            <v>672188.0199999999</v>
          </cell>
          <cell r="J485">
            <v>9.8139235257067747E-2</v>
          </cell>
          <cell r="K485">
            <v>0</v>
          </cell>
          <cell r="M485" t="e">
            <v>#DIV/0!</v>
          </cell>
          <cell r="O485">
            <v>0</v>
          </cell>
        </row>
        <row r="486">
          <cell r="A486" t="str">
            <v xml:space="preserve"> 11.1 </v>
          </cell>
          <cell r="D486" t="str">
            <v>CLIMATIZAÇÃO GERAL</v>
          </cell>
          <cell r="I486">
            <v>200764.86</v>
          </cell>
          <cell r="J486">
            <v>2.9311605147161461E-2</v>
          </cell>
          <cell r="K486">
            <v>0</v>
          </cell>
          <cell r="M486" t="e">
            <v>#DIV/0!</v>
          </cell>
          <cell r="O486">
            <v>0</v>
          </cell>
        </row>
        <row r="487">
          <cell r="A487" t="str">
            <v xml:space="preserve"> 11.1.1 </v>
          </cell>
          <cell r="B487" t="str">
            <v xml:space="preserve"> 97327 </v>
          </cell>
          <cell r="C487" t="str">
            <v>SINAPI</v>
          </cell>
          <cell r="D487" t="str">
            <v>TUBO EM COBRE FLEXÍVEL, DN 1/4, COM ISOLAMENTO, INSTALADO EM RAMAL DE ALIMENTAÇÃO DE AR CONDICIONADO COM CONDENSADORA INDIVIDUAL   FORNECIMENTO E INSTALAÇÃO. AF_12/2015</v>
          </cell>
          <cell r="E487" t="str">
            <v>M</v>
          </cell>
          <cell r="F487">
            <v>474.87</v>
          </cell>
          <cell r="G487">
            <v>24.15</v>
          </cell>
          <cell r="H487">
            <v>30.24</v>
          </cell>
          <cell r="I487">
            <v>14360.06</v>
          </cell>
          <cell r="J487">
            <v>2.0965641527583433E-3</v>
          </cell>
          <cell r="K487">
            <v>-5.9700000000000024</v>
          </cell>
          <cell r="L487">
            <v>30.12</v>
          </cell>
          <cell r="M487">
            <v>-0.19820717131474108</v>
          </cell>
          <cell r="O487">
            <v>11468.11</v>
          </cell>
        </row>
        <row r="488">
          <cell r="A488" t="str">
            <v xml:space="preserve"> 11.1.2 </v>
          </cell>
          <cell r="B488" t="str">
            <v xml:space="preserve"> 97328 </v>
          </cell>
          <cell r="C488" t="str">
            <v>SINAPI</v>
          </cell>
          <cell r="D488" t="str">
            <v>TUBO EM COBRE FLEXÍVEL, DN 3/8", COM ISOLAMENTO, INSTALADO EM RAMAL DE ALIMENTAÇÃO DE AR CONDICIONADO COM CONDENSADORA INDIVIDUAL  FORNECIMENTO E INSTALAÇÃO. AF_12/2015</v>
          </cell>
          <cell r="E488" t="str">
            <v>M</v>
          </cell>
          <cell r="F488">
            <v>1074.9000000000001</v>
          </cell>
          <cell r="G488">
            <v>43.43</v>
          </cell>
          <cell r="H488">
            <v>54.38</v>
          </cell>
          <cell r="I488">
            <v>58453.06</v>
          </cell>
          <cell r="J488">
            <v>8.5341280060830266E-3</v>
          </cell>
          <cell r="K488">
            <v>-10.799999999999997</v>
          </cell>
          <cell r="L488">
            <v>54.23</v>
          </cell>
          <cell r="M488">
            <v>-0.19915176101788679</v>
          </cell>
          <cell r="O488">
            <v>46682.9</v>
          </cell>
        </row>
        <row r="489">
          <cell r="A489" t="str">
            <v xml:space="preserve"> 11.1.3 </v>
          </cell>
          <cell r="B489" t="str">
            <v xml:space="preserve"> 97334 </v>
          </cell>
          <cell r="C489" t="str">
            <v>SINAPI</v>
          </cell>
          <cell r="D489" t="str">
            <v>TUBO EM COBRE FLEXÍVEL, DN 5/8, COM ISOLAMENTO, INSTALADO EM RAMAL DE ALIMENTAÇÃO DE AR CONDICIONADO COM CONDENSADORA CENTRAL   FORNECIMENTO E INSTALAÇÃO. AF_12/2015</v>
          </cell>
          <cell r="E489" t="str">
            <v>M</v>
          </cell>
          <cell r="F489">
            <v>92.92</v>
          </cell>
          <cell r="G489">
            <v>64.34</v>
          </cell>
          <cell r="H489">
            <v>80.56</v>
          </cell>
          <cell r="I489">
            <v>7485.63</v>
          </cell>
          <cell r="J489">
            <v>1.0928995783313189E-3</v>
          </cell>
          <cell r="K489">
            <v>-17.659999999999997</v>
          </cell>
          <cell r="L489">
            <v>82</v>
          </cell>
          <cell r="M489">
            <v>-0.21536585365853655</v>
          </cell>
          <cell r="O489">
            <v>5978.47</v>
          </cell>
        </row>
        <row r="490">
          <cell r="A490" t="str">
            <v xml:space="preserve"> 11.1.4 </v>
          </cell>
          <cell r="B490" t="str">
            <v xml:space="preserve"> DEPEARQ182 </v>
          </cell>
          <cell r="C490" t="str">
            <v>Próprio</v>
          </cell>
          <cell r="D490" t="str">
            <v>TUBO EM COBRE FLEXÍVEL, DN 3/4", COM ISOLAMENTO, INSTALADO EM RAMAL DE ALIMENTAÇÃO DE AR CONDICIONADO COM CONDENSADORA INDIVIDUAL  FORNECIMENTO E INSTALAÇÃO. REF: SINAPI (97328)</v>
          </cell>
          <cell r="E490" t="str">
            <v>M</v>
          </cell>
          <cell r="F490">
            <v>113.91</v>
          </cell>
          <cell r="G490">
            <v>148.49</v>
          </cell>
          <cell r="H490">
            <v>185.93</v>
          </cell>
          <cell r="I490">
            <v>21179.279999999999</v>
          </cell>
          <cell r="J490">
            <v>3.0921680848987909E-3</v>
          </cell>
          <cell r="K490">
            <v>-36.879999999999995</v>
          </cell>
          <cell r="L490">
            <v>185.37</v>
          </cell>
          <cell r="M490">
            <v>-0.19895344446242647</v>
          </cell>
          <cell r="O490">
            <v>16914.490000000002</v>
          </cell>
        </row>
        <row r="491">
          <cell r="A491" t="str">
            <v xml:space="preserve"> 11.1.5 </v>
          </cell>
          <cell r="B491" t="str">
            <v xml:space="preserve"> DEPEARQ187 </v>
          </cell>
          <cell r="C491" t="str">
            <v>Próprio</v>
          </cell>
          <cell r="D491" t="str">
            <v>CABO PP CORDPLAST 4 CONDUTORES 450/750V 1,50mm2 REF: SBC (063511)</v>
          </cell>
          <cell r="E491" t="str">
            <v>M</v>
          </cell>
          <cell r="F491">
            <v>900.22</v>
          </cell>
          <cell r="G491">
            <v>7.86</v>
          </cell>
          <cell r="H491">
            <v>9.84</v>
          </cell>
          <cell r="I491">
            <v>8858.16</v>
          </cell>
          <cell r="J491">
            <v>1.2932885179726163E-3</v>
          </cell>
          <cell r="K491">
            <v>-2.6100000000000003</v>
          </cell>
          <cell r="L491">
            <v>10.47</v>
          </cell>
          <cell r="M491">
            <v>-0.24928366762177656</v>
          </cell>
          <cell r="O491">
            <v>7075.72</v>
          </cell>
        </row>
        <row r="492">
          <cell r="A492" t="str">
            <v xml:space="preserve"> 11.1.6 </v>
          </cell>
          <cell r="B492" t="str">
            <v xml:space="preserve"> DEPEARQ211 </v>
          </cell>
          <cell r="C492" t="str">
            <v>Próprio</v>
          </cell>
          <cell r="D492" t="str">
            <v>TUBO EM COBRE FLEXÍVEL, DN 7/8", COM ISOLAMENTO, INSTALADO EM RAMAL DE ALIMENTAÇÃO DE AR CONDICIONADO COM CONDENSADORA CENTRAL   FORNECIMENTO E INSTALAÇÃO. REF: SINAPI (97334)</v>
          </cell>
          <cell r="E492" t="str">
            <v>M</v>
          </cell>
          <cell r="F492">
            <v>579.04</v>
          </cell>
          <cell r="G492">
            <v>124.72</v>
          </cell>
          <cell r="H492">
            <v>156.16999999999999</v>
          </cell>
          <cell r="I492">
            <v>90428.67</v>
          </cell>
          <cell r="J492">
            <v>1.3202556807117368E-2</v>
          </cell>
          <cell r="K492">
            <v>-30.919999999999987</v>
          </cell>
          <cell r="L492">
            <v>155.63999999999999</v>
          </cell>
          <cell r="M492">
            <v>-0.19866358262657413</v>
          </cell>
          <cell r="O492">
            <v>72217.86</v>
          </cell>
        </row>
        <row r="493">
          <cell r="A493" t="str">
            <v xml:space="preserve"> 11.2 </v>
          </cell>
          <cell r="D493" t="str">
            <v>CLIMATIZAÇÃO DATACENTER</v>
          </cell>
          <cell r="I493">
            <v>136754.6</v>
          </cell>
          <cell r="J493">
            <v>1.9966127724035009E-2</v>
          </cell>
          <cell r="K493">
            <v>0</v>
          </cell>
          <cell r="M493" t="e">
            <v>#DIV/0!</v>
          </cell>
          <cell r="O493">
            <v>0</v>
          </cell>
        </row>
        <row r="494">
          <cell r="A494" t="str">
            <v xml:space="preserve"> 11.2.1 </v>
          </cell>
          <cell r="B494" t="str">
            <v xml:space="preserve"> DEPEARQ192 </v>
          </cell>
          <cell r="C494" t="str">
            <v>Próprio</v>
          </cell>
          <cell r="D494" t="str">
            <v>Fornecimento e instalação de placas modulares (60x60x3cm) com enchimento de concreto apoiados em pedestais metálicos de altura reguláveis com revestimento laminado melamínico com longarinas e Altura de 40cm acima do piso acabado)- Copia da SINAPI (98678)</v>
          </cell>
          <cell r="E494" t="str">
            <v>m²</v>
          </cell>
          <cell r="F494">
            <v>54.45</v>
          </cell>
          <cell r="G494">
            <v>684.03</v>
          </cell>
          <cell r="H494">
            <v>856.54</v>
          </cell>
          <cell r="I494">
            <v>46638.6</v>
          </cell>
          <cell r="J494">
            <v>6.8092206366014681E-3</v>
          </cell>
          <cell r="K494">
            <v>-170.87</v>
          </cell>
          <cell r="L494">
            <v>854.9</v>
          </cell>
          <cell r="M494">
            <v>-0.1998713299801147</v>
          </cell>
          <cell r="O494">
            <v>37245.43</v>
          </cell>
        </row>
        <row r="495">
          <cell r="A495" t="str">
            <v xml:space="preserve"> 11.2.2 </v>
          </cell>
          <cell r="B495" t="str">
            <v xml:space="preserve"> DEPEARQ193 </v>
          </cell>
          <cell r="C495" t="str">
            <v>Próprio</v>
          </cell>
          <cell r="D495" t="str">
            <v>Fornecimento e instalação de placas perfuradas modulares (60x60x3cm) apoiadas em pedestais metálicos de altura reguláveis com revestimento laminado melamínico com longarinas.( com 50% a 70% de abertura e Altura de 40cm acima do piso acabado) - Copia da SINAPI (98678)</v>
          </cell>
          <cell r="E495" t="str">
            <v>m²</v>
          </cell>
          <cell r="F495">
            <v>5.44</v>
          </cell>
          <cell r="G495">
            <v>737.34</v>
          </cell>
          <cell r="H495">
            <v>923.29</v>
          </cell>
          <cell r="I495">
            <v>5022.6899999999996</v>
          </cell>
          <cell r="J495">
            <v>7.3331112853412892E-4</v>
          </cell>
          <cell r="K495">
            <v>-244.73000000000002</v>
          </cell>
          <cell r="L495">
            <v>982.07</v>
          </cell>
          <cell r="M495">
            <v>-0.24919812233343852</v>
          </cell>
          <cell r="O495">
            <v>4011.12</v>
          </cell>
        </row>
        <row r="496">
          <cell r="A496" t="str">
            <v xml:space="preserve"> 11.2.3 </v>
          </cell>
          <cell r="B496" t="str">
            <v xml:space="preserve"> DEPEARQ107 </v>
          </cell>
          <cell r="C496" t="str">
            <v>Próprio</v>
          </cell>
          <cell r="D496" t="str">
            <v>DAMPER DE REGULAGEM 1425X150MM REF. DIFUS-AR DLP 1425X150 SOB MEDIDA - FORNECIMENTO E INSTALAÇÃO REF: SBC 071853</v>
          </cell>
          <cell r="E496" t="str">
            <v>UN</v>
          </cell>
          <cell r="F496">
            <v>5</v>
          </cell>
          <cell r="G496">
            <v>947.24</v>
          </cell>
          <cell r="H496">
            <v>1186.1300000000001</v>
          </cell>
          <cell r="I496">
            <v>5930.65</v>
          </cell>
          <cell r="J496">
            <v>8.6587299722677127E-4</v>
          </cell>
          <cell r="K496">
            <v>-314.68000000000006</v>
          </cell>
          <cell r="L496">
            <v>1261.92</v>
          </cell>
          <cell r="M496">
            <v>-0.24936604539115004</v>
          </cell>
          <cell r="O496">
            <v>4736.2</v>
          </cell>
        </row>
        <row r="497">
          <cell r="A497" t="str">
            <v xml:space="preserve"> 11.2.4 </v>
          </cell>
          <cell r="B497" t="str">
            <v xml:space="preserve"> 96370 </v>
          </cell>
          <cell r="C497" t="str">
            <v>SINAPI</v>
          </cell>
          <cell r="D497" t="str">
            <v>PAREDE COM SISTEMA EM CHAPAS DE GESSO PARA DRYWALL, USO INTERNO, COM UMA FACE SIMPLES E ESTRUTURA METÁLICA COM GUIAS SIMPLES, SEM VÃOS. AF_07/2023_PS</v>
          </cell>
          <cell r="E497" t="str">
            <v>m²</v>
          </cell>
          <cell r="F497">
            <v>99.15</v>
          </cell>
          <cell r="G497">
            <v>58.695324999999997</v>
          </cell>
          <cell r="H497">
            <v>73.489999999999995</v>
          </cell>
          <cell r="I497">
            <v>7286.53</v>
          </cell>
          <cell r="J497">
            <v>1.0638310422100084E-3</v>
          </cell>
          <cell r="K497">
            <v>-19.554675000000003</v>
          </cell>
          <cell r="L497">
            <v>78.25</v>
          </cell>
          <cell r="M497">
            <v>-0.24990000000000001</v>
          </cell>
          <cell r="O497">
            <v>5819.64</v>
          </cell>
        </row>
        <row r="498">
          <cell r="A498" t="str">
            <v xml:space="preserve"> 11.2.5 </v>
          </cell>
          <cell r="B498" t="str">
            <v xml:space="preserve"> DEPEARQ077 </v>
          </cell>
          <cell r="C498" t="str">
            <v>Próprio</v>
          </cell>
          <cell r="D498" t="str">
            <v>MANTA EM LÃ DE VIDRO ESP=38MM - FORNECIMENTO E INSTALAÇÃO</v>
          </cell>
          <cell r="E498" t="str">
            <v>m²</v>
          </cell>
          <cell r="F498">
            <v>18.52</v>
          </cell>
          <cell r="G498">
            <v>35.04</v>
          </cell>
          <cell r="H498">
            <v>43.87</v>
          </cell>
          <cell r="I498">
            <v>812.47</v>
          </cell>
          <cell r="J498">
            <v>1.1862035932938801E-4</v>
          </cell>
          <cell r="K498">
            <v>-1.8400000000000034</v>
          </cell>
          <cell r="L498">
            <v>36.880000000000003</v>
          </cell>
          <cell r="M498">
            <v>-4.9891540130151957E-2</v>
          </cell>
          <cell r="O498">
            <v>648.94000000000005</v>
          </cell>
        </row>
        <row r="499">
          <cell r="A499" t="str">
            <v xml:space="preserve"> 11.2.6 </v>
          </cell>
          <cell r="B499" t="str">
            <v xml:space="preserve"> DEPEARQ224 </v>
          </cell>
          <cell r="C499" t="str">
            <v>Próprio</v>
          </cell>
          <cell r="D499" t="str">
            <v>TUBO EM COBRE FLEXÍVEL, DN 1 1/8", COM ISOLAMENTO, INSTALADO EM RAMAL DE ALIMENTAÇÃO DE AR CONDICIONADO COM CONDENSADORA INDIVIDUAL   FORNECIMENTO E INSTALAÇÃO. REF: SINAPI (Copia da SINAPI (97327))</v>
          </cell>
          <cell r="E499" t="str">
            <v>M</v>
          </cell>
          <cell r="F499">
            <v>89.2</v>
          </cell>
          <cell r="G499">
            <v>242.58</v>
          </cell>
          <cell r="H499">
            <v>303.75</v>
          </cell>
          <cell r="I499">
            <v>27094.5</v>
          </cell>
          <cell r="J499">
            <v>3.9557883070760807E-3</v>
          </cell>
          <cell r="K499">
            <v>-60.539999999999992</v>
          </cell>
          <cell r="L499">
            <v>303.12</v>
          </cell>
          <cell r="M499">
            <v>-0.19972288202692001</v>
          </cell>
          <cell r="O499">
            <v>21638.13</v>
          </cell>
        </row>
        <row r="500">
          <cell r="A500" t="str">
            <v xml:space="preserve"> 11.2.7 </v>
          </cell>
          <cell r="B500" t="str">
            <v xml:space="preserve"> DEPEARQ235 </v>
          </cell>
          <cell r="C500" t="str">
            <v>Próprio</v>
          </cell>
          <cell r="D500" t="str">
            <v>GRELHA DE RETORNO EM ALUMÍNIO ANODIZADO  1225X225 COM REGISTRO, MODELO DIFUSAR GHR</v>
          </cell>
          <cell r="E500" t="str">
            <v>UN</v>
          </cell>
          <cell r="F500">
            <v>3</v>
          </cell>
          <cell r="G500">
            <v>451.88</v>
          </cell>
          <cell r="H500">
            <v>565.84</v>
          </cell>
          <cell r="I500">
            <v>1697.52</v>
          </cell>
          <cell r="J500">
            <v>2.4783737537241094E-4</v>
          </cell>
          <cell r="K500">
            <v>-9.3600000000000136</v>
          </cell>
          <cell r="L500">
            <v>461.24</v>
          </cell>
          <cell r="M500">
            <v>-2.0293122886133053E-2</v>
          </cell>
          <cell r="O500">
            <v>1355.64</v>
          </cell>
        </row>
        <row r="501">
          <cell r="A501" t="str">
            <v xml:space="preserve"> 11.2.8 </v>
          </cell>
          <cell r="B501" t="str">
            <v xml:space="preserve"> 97332 </v>
          </cell>
          <cell r="C501" t="str">
            <v>SINAPI</v>
          </cell>
          <cell r="D501" t="str">
            <v>TUBO EM COBRE FLEXÍVEL, DN 3/8", COM ISOLAMENTO, INSTALADO EM RAMAL DE ALIMENTAÇÃO DE AR CONDICIONADO COM CONDENSADORA CENTRAL  FORNECIMENTO E INSTALAÇÃO. AF_12/2015</v>
          </cell>
          <cell r="E501" t="str">
            <v>M</v>
          </cell>
          <cell r="F501">
            <v>89.2</v>
          </cell>
          <cell r="G501">
            <v>43.71</v>
          </cell>
          <cell r="H501">
            <v>54.73</v>
          </cell>
          <cell r="I501">
            <v>4881.91</v>
          </cell>
          <cell r="J501">
            <v>7.1275729370159208E-4</v>
          </cell>
          <cell r="K501">
            <v>-10.880000000000003</v>
          </cell>
          <cell r="L501">
            <v>54.59</v>
          </cell>
          <cell r="M501">
            <v>-0.19930390181351898</v>
          </cell>
          <cell r="O501">
            <v>3898.93</v>
          </cell>
        </row>
        <row r="502">
          <cell r="A502" t="str">
            <v xml:space="preserve"> 11.2.9 </v>
          </cell>
          <cell r="B502" t="str">
            <v xml:space="preserve"> 89712 </v>
          </cell>
          <cell r="C502" t="str">
            <v>SINAPI</v>
          </cell>
          <cell r="D502" t="str">
            <v>TUBO PVC, SERIE NORMAL, ESGOTO PREDIAL, DN 50 MM, FORNECIDO E INSTALADO EM RAMAL DE DESCARGA OU RAMAL DE ESGOTO SANITÁRIO. AF_08/2022</v>
          </cell>
          <cell r="E502" t="str">
            <v>M</v>
          </cell>
          <cell r="F502">
            <v>7.14</v>
          </cell>
          <cell r="G502">
            <v>21.33</v>
          </cell>
          <cell r="H502">
            <v>26.7</v>
          </cell>
          <cell r="I502">
            <v>190.63</v>
          </cell>
          <cell r="J502">
            <v>2.7831918838801721E-5</v>
          </cell>
          <cell r="K502">
            <v>-5.32</v>
          </cell>
          <cell r="L502">
            <v>26.65</v>
          </cell>
          <cell r="M502">
            <v>-0.199624765478424</v>
          </cell>
          <cell r="O502">
            <v>152.29</v>
          </cell>
        </row>
        <row r="503">
          <cell r="A503" t="str">
            <v xml:space="preserve"> 11.2.10 </v>
          </cell>
          <cell r="B503" t="str">
            <v xml:space="preserve"> DEPEARQ106 </v>
          </cell>
          <cell r="C503" t="str">
            <v>Próprio</v>
          </cell>
          <cell r="D503" t="str">
            <v>Duto em chapa de aço galvanizado nº. 22, para ar condicionado. Fornecimento, montagem e instalação  - Copia da ORSE (11501)</v>
          </cell>
          <cell r="E503" t="str">
            <v>m²</v>
          </cell>
          <cell r="F503">
            <v>20.37</v>
          </cell>
          <cell r="G503">
            <v>88.19</v>
          </cell>
          <cell r="H503">
            <v>110.43</v>
          </cell>
          <cell r="I503">
            <v>2249.4499999999998</v>
          </cell>
          <cell r="J503">
            <v>3.2841897829272686E-4</v>
          </cell>
          <cell r="K503">
            <v>-21.36</v>
          </cell>
          <cell r="L503">
            <v>109.55</v>
          </cell>
          <cell r="M503">
            <v>-0.1949794614331356</v>
          </cell>
          <cell r="O503">
            <v>1796.43</v>
          </cell>
        </row>
        <row r="504">
          <cell r="A504" t="str">
            <v xml:space="preserve"> 11.2.11 </v>
          </cell>
          <cell r="B504" t="str">
            <v xml:space="preserve"> 160156 </v>
          </cell>
          <cell r="C504" t="str">
            <v>SBC</v>
          </cell>
          <cell r="D504" t="str">
            <v>ISOLAMENTO TERMICO COM LàDE ROCHA</v>
          </cell>
          <cell r="E504" t="str">
            <v>m²</v>
          </cell>
          <cell r="F504">
            <v>28.9</v>
          </cell>
          <cell r="G504">
            <v>47.5</v>
          </cell>
          <cell r="H504">
            <v>59.47</v>
          </cell>
          <cell r="I504">
            <v>1718.68</v>
          </cell>
          <cell r="J504">
            <v>2.5092672858349546E-4</v>
          </cell>
          <cell r="K504">
            <v>-6.240000000000002</v>
          </cell>
          <cell r="L504">
            <v>53.74</v>
          </cell>
          <cell r="M504">
            <v>-0.11611462597692601</v>
          </cell>
          <cell r="O504">
            <v>1372.75</v>
          </cell>
        </row>
        <row r="505">
          <cell r="A505" t="str">
            <v xml:space="preserve"> 11.2.12 </v>
          </cell>
          <cell r="B505" t="str">
            <v xml:space="preserve"> 104785 </v>
          </cell>
          <cell r="C505" t="str">
            <v>SINAPI</v>
          </cell>
          <cell r="D505" t="str">
            <v>FIXAÇÃO DE ELETRODUTOS, DIÂMETROS MENORES OU IGUAIS A 40 MM, COM ABRAÇADEIRA METÁLICA RÍGIDA TIPO D COM PARAFUSO DE FIXAÇÃO 1 1/4", FIXADA DIRETAMENTE NA LAJE OU PAREDE. AF_09/2023</v>
          </cell>
          <cell r="E505" t="str">
            <v>M</v>
          </cell>
          <cell r="F505">
            <v>89.2</v>
          </cell>
          <cell r="G505">
            <v>10.44</v>
          </cell>
          <cell r="H505">
            <v>13.07</v>
          </cell>
          <cell r="I505">
            <v>1165.8399999999999</v>
          </cell>
          <cell r="J505">
            <v>1.7021226595514136E-4</v>
          </cell>
          <cell r="K505">
            <v>-2.5999999999999996</v>
          </cell>
          <cell r="L505">
            <v>13.04</v>
          </cell>
          <cell r="M505">
            <v>-0.19938650306748462</v>
          </cell>
          <cell r="O505">
            <v>931.24</v>
          </cell>
        </row>
        <row r="506">
          <cell r="A506" t="str">
            <v xml:space="preserve"> 11.2.13 </v>
          </cell>
          <cell r="B506" t="str">
            <v xml:space="preserve"> 078028 </v>
          </cell>
          <cell r="C506" t="str">
            <v>SBC</v>
          </cell>
          <cell r="D506" t="str">
            <v>PERFILADO PERFURADO 38x38x6000mm CHAPA 22</v>
          </cell>
          <cell r="E506" t="str">
            <v>M</v>
          </cell>
          <cell r="F506">
            <v>11</v>
          </cell>
          <cell r="G506">
            <v>17.940000000000001</v>
          </cell>
          <cell r="H506">
            <v>22.46</v>
          </cell>
          <cell r="I506">
            <v>247.06</v>
          </cell>
          <cell r="J506">
            <v>3.6070680733957686E-5</v>
          </cell>
          <cell r="K506">
            <v>-1.7799999999999976</v>
          </cell>
          <cell r="L506">
            <v>19.72</v>
          </cell>
          <cell r="M506">
            <v>-9.0263691683569847E-2</v>
          </cell>
          <cell r="O506">
            <v>197.34</v>
          </cell>
        </row>
        <row r="507">
          <cell r="A507" t="str">
            <v xml:space="preserve"> 11.2.14 </v>
          </cell>
          <cell r="B507" t="str">
            <v xml:space="preserve"> DEPEARQ324 </v>
          </cell>
          <cell r="C507" t="str">
            <v>Próprio</v>
          </cell>
          <cell r="D507" t="str">
            <v>CANTONEIRA ACO ABAS IGUAIS  1.1/2"x1/8". REF: SBC (111301)</v>
          </cell>
          <cell r="E507" t="str">
            <v>M</v>
          </cell>
          <cell r="F507">
            <v>14</v>
          </cell>
          <cell r="G507">
            <v>1364.44</v>
          </cell>
          <cell r="H507">
            <v>1708.55</v>
          </cell>
          <cell r="I507">
            <v>23919.7</v>
          </cell>
          <cell r="J507">
            <v>3.4922685256700706E-3</v>
          </cell>
          <cell r="K507">
            <v>-340.61999999999989</v>
          </cell>
          <cell r="L507">
            <v>1705.06</v>
          </cell>
          <cell r="M507">
            <v>-0.19977009606700047</v>
          </cell>
          <cell r="O507">
            <v>19102.16</v>
          </cell>
        </row>
        <row r="508">
          <cell r="A508" t="str">
            <v xml:space="preserve"> 11.2.15 </v>
          </cell>
          <cell r="B508" t="str">
            <v xml:space="preserve"> DEPEARQ314 </v>
          </cell>
          <cell r="C508" t="str">
            <v>Próprio</v>
          </cell>
          <cell r="D508" t="str">
            <v>FORNECIMENTO E INSTALAÇÃO TUBO EM ESPUMA ELASTOMÉRICA DIÂMETRO INTERNO  28 MM ESPESSURA 25 MM - 2 m. REF: CPOS (32.11.440)</v>
          </cell>
          <cell r="E508" t="str">
            <v>UN</v>
          </cell>
          <cell r="F508">
            <v>45</v>
          </cell>
          <cell r="G508">
            <v>120.82</v>
          </cell>
          <cell r="H508">
            <v>151.29</v>
          </cell>
          <cell r="I508">
            <v>6808.05</v>
          </cell>
          <cell r="J508">
            <v>9.939731157241991E-4</v>
          </cell>
          <cell r="K508">
            <v>-40.210000000000008</v>
          </cell>
          <cell r="L508">
            <v>161.03</v>
          </cell>
          <cell r="M508">
            <v>-0.24970502390858851</v>
          </cell>
          <cell r="O508">
            <v>5436.9</v>
          </cell>
        </row>
        <row r="509">
          <cell r="A509" t="str">
            <v xml:space="preserve"> 11.2.16 </v>
          </cell>
          <cell r="B509" t="str">
            <v xml:space="preserve"> 070401 </v>
          </cell>
          <cell r="C509" t="str">
            <v>SBC</v>
          </cell>
          <cell r="D509" t="str">
            <v>GAS REFRIGERANTE R410</v>
          </cell>
          <cell r="E509" t="str">
            <v>KG</v>
          </cell>
          <cell r="F509">
            <v>16.11</v>
          </cell>
          <cell r="G509">
            <v>54.05</v>
          </cell>
          <cell r="H509">
            <v>67.680000000000007</v>
          </cell>
          <cell r="I509">
            <v>1090.32</v>
          </cell>
          <cell r="J509">
            <v>1.5918637018476781E-4</v>
          </cell>
          <cell r="K509">
            <v>-1.8700000000000045</v>
          </cell>
          <cell r="L509">
            <v>55.92</v>
          </cell>
          <cell r="M509">
            <v>-3.34406294706725E-2</v>
          </cell>
          <cell r="O509">
            <v>870.74</v>
          </cell>
        </row>
        <row r="510">
          <cell r="A510" t="str">
            <v xml:space="preserve"> 11.3 </v>
          </cell>
          <cell r="D510" t="str">
            <v>EQUIPAMENTOS</v>
          </cell>
          <cell r="I510">
            <v>334668.55999999994</v>
          </cell>
          <cell r="J510">
            <v>4.886150238587128E-2</v>
          </cell>
          <cell r="K510">
            <v>0</v>
          </cell>
          <cell r="M510" t="e">
            <v>#DIV/0!</v>
          </cell>
          <cell r="O510">
            <v>0</v>
          </cell>
        </row>
        <row r="511">
          <cell r="A511" t="str">
            <v xml:space="preserve"> 11.3.1 </v>
          </cell>
          <cell r="B511" t="str">
            <v xml:space="preserve"> 103244 </v>
          </cell>
          <cell r="C511" t="str">
            <v>SINAPI</v>
          </cell>
          <cell r="D511" t="str">
            <v>AR CONDICIONADO SPLIT INVERTER, HI-WALL (PAREDE), 9000 BTU/H, CICLO FRIO - FORNECIMENTO E INSTALAÇÃO. AF_11/2021_PE</v>
          </cell>
          <cell r="E511" t="str">
            <v>UN</v>
          </cell>
          <cell r="F511">
            <v>18</v>
          </cell>
          <cell r="G511">
            <v>1846.15</v>
          </cell>
          <cell r="H511">
            <v>2147.44</v>
          </cell>
          <cell r="I511">
            <v>38653.919999999998</v>
          </cell>
          <cell r="J511">
            <v>5.6434599183839617E-3</v>
          </cell>
          <cell r="K511">
            <v>-458.65000000000009</v>
          </cell>
          <cell r="L511">
            <v>2304.8000000000002</v>
          </cell>
          <cell r="M511">
            <v>-0.19899774383894486</v>
          </cell>
          <cell r="O511">
            <v>33230.699999999997</v>
          </cell>
        </row>
        <row r="512">
          <cell r="A512" t="str">
            <v xml:space="preserve"> 11.3.2 </v>
          </cell>
          <cell r="B512" t="str">
            <v xml:space="preserve"> 103247 </v>
          </cell>
          <cell r="C512" t="str">
            <v>SINAPI</v>
          </cell>
          <cell r="D512" t="str">
            <v>AR CONDICIONADO SPLIT INVERTER, HI-WALL (PAREDE), 12000 BTU/H, CICLO FRIO - FORNECIMENTO E INSTALAÇÃO. AF_11/2021_PE</v>
          </cell>
          <cell r="E512" t="str">
            <v>UN</v>
          </cell>
          <cell r="F512">
            <v>6</v>
          </cell>
          <cell r="G512">
            <v>2048.6799999999998</v>
          </cell>
          <cell r="H512">
            <v>2383.02</v>
          </cell>
          <cell r="I512">
            <v>14298.12</v>
          </cell>
          <cell r="J512">
            <v>2.0875209326310009E-3</v>
          </cell>
          <cell r="K512">
            <v>-508.97000000000025</v>
          </cell>
          <cell r="L512">
            <v>2557.65</v>
          </cell>
          <cell r="M512">
            <v>-0.19899908118780918</v>
          </cell>
          <cell r="O512">
            <v>12292.08</v>
          </cell>
        </row>
        <row r="513">
          <cell r="A513" t="str">
            <v xml:space="preserve"> 11.3.3 </v>
          </cell>
          <cell r="B513" t="str">
            <v xml:space="preserve"> 103253 </v>
          </cell>
          <cell r="C513" t="str">
            <v>SINAPI</v>
          </cell>
          <cell r="D513" t="str">
            <v>AR CONDICIONADO SPLIT INVERTER, HI-WALL (PAREDE), 24000 BTU/H, CICLO FRIO - FORNECIMENTO E INSTALAÇÃO. AF_11/2021_PE</v>
          </cell>
          <cell r="E513" t="str">
            <v>UN</v>
          </cell>
          <cell r="F513">
            <v>6</v>
          </cell>
          <cell r="G513">
            <v>4052.48</v>
          </cell>
          <cell r="H513">
            <v>4713.84</v>
          </cell>
          <cell r="I513">
            <v>28283.040000000001</v>
          </cell>
          <cell r="J513">
            <v>4.1293147657482168E-3</v>
          </cell>
          <cell r="K513">
            <v>-1006.81</v>
          </cell>
          <cell r="L513">
            <v>5059.29</v>
          </cell>
          <cell r="M513">
            <v>-0.19900223153841745</v>
          </cell>
          <cell r="O513">
            <v>24314.880000000001</v>
          </cell>
        </row>
        <row r="514">
          <cell r="A514" t="str">
            <v xml:space="preserve"> 11.3.4 </v>
          </cell>
          <cell r="B514" t="str">
            <v xml:space="preserve"> 103261 </v>
          </cell>
          <cell r="C514" t="str">
            <v>SINAPI</v>
          </cell>
          <cell r="D514" t="str">
            <v>AR CONDICIONADO SPLIT INVERTER, PISO TETO, 36000 BTU/H, CICLO FRIO - FORNECIMENTO E INSTALAÇÃO. AF_11/2021_PE</v>
          </cell>
          <cell r="E514" t="str">
            <v>UN</v>
          </cell>
          <cell r="F514">
            <v>3</v>
          </cell>
          <cell r="G514">
            <v>9483.64</v>
          </cell>
          <cell r="H514">
            <v>11031.37</v>
          </cell>
          <cell r="I514">
            <v>33094.11</v>
          </cell>
          <cell r="J514">
            <v>4.8317294421779174E-3</v>
          </cell>
          <cell r="K514">
            <v>-2356.1500000000015</v>
          </cell>
          <cell r="L514">
            <v>11839.79</v>
          </cell>
          <cell r="M514">
            <v>-0.199002685013839</v>
          </cell>
          <cell r="O514">
            <v>28450.92</v>
          </cell>
        </row>
        <row r="515">
          <cell r="A515" t="str">
            <v xml:space="preserve"> 11.3.5 </v>
          </cell>
          <cell r="B515" t="str">
            <v xml:space="preserve"> DEPEARQ313 </v>
          </cell>
          <cell r="C515" t="str">
            <v>Próprio</v>
          </cell>
          <cell r="D515" t="str">
            <v>CENTRAL SPLIT BUILT IN 48.000 BTU/H 220 V 3PH REF. - FORNECIMENTO E INSTALAÇÃO.  REF: SINAPI (103263)</v>
          </cell>
          <cell r="E515" t="str">
            <v>UN</v>
          </cell>
          <cell r="F515">
            <v>5</v>
          </cell>
          <cell r="G515">
            <v>11797.05</v>
          </cell>
          <cell r="H515">
            <v>13722.32</v>
          </cell>
          <cell r="I515">
            <v>68611.600000000006</v>
          </cell>
          <cell r="J515">
            <v>1.0017271586845346E-2</v>
          </cell>
          <cell r="K515">
            <v>-2935.380000000001</v>
          </cell>
          <cell r="L515">
            <v>14732.43</v>
          </cell>
          <cell r="M515">
            <v>-0.19924615287498404</v>
          </cell>
          <cell r="O515">
            <v>58985.25</v>
          </cell>
        </row>
        <row r="516">
          <cell r="A516" t="str">
            <v xml:space="preserve"> 11.3.6 </v>
          </cell>
          <cell r="B516" t="str">
            <v xml:space="preserve"> DEPEARQ375 </v>
          </cell>
          <cell r="C516" t="str">
            <v>Próprio</v>
          </cell>
          <cell r="D516" t="str">
            <v>AR CONDICIONADO SPLIT , 60.000 BTU/H, CICLO FRIO - FORNECIMENTO E INSTALAÇÃO. REF: SINAPI (103266)</v>
          </cell>
          <cell r="E516" t="str">
            <v>UN</v>
          </cell>
          <cell r="F516">
            <v>10</v>
          </cell>
          <cell r="G516">
            <v>12199.01</v>
          </cell>
          <cell r="H516">
            <v>14189.88</v>
          </cell>
          <cell r="I516">
            <v>141898.79999999999</v>
          </cell>
          <cell r="J516">
            <v>2.0717179273584206E-2</v>
          </cell>
          <cell r="K516">
            <v>-3047.0200000000004</v>
          </cell>
          <cell r="L516">
            <v>15246.03</v>
          </cell>
          <cell r="M516">
            <v>-0.19985661841148161</v>
          </cell>
          <cell r="O516">
            <v>121990.1</v>
          </cell>
        </row>
        <row r="517">
          <cell r="A517" t="str">
            <v xml:space="preserve"> 11.3.7 </v>
          </cell>
          <cell r="B517" t="str">
            <v xml:space="preserve"> DEPEARQ351 </v>
          </cell>
          <cell r="C517" t="str">
            <v>Próprio</v>
          </cell>
          <cell r="D517" t="str">
            <v>INSTALAÇÃO AR CONDICIONADO SPLIT INVERTER, HI-WALL (PAREDE), 12000 BTU/H, CICLO FRIO (SOMENTE INSTALAÇÃO). REF: SINAPI (103247)</v>
          </cell>
          <cell r="E517" t="str">
            <v>UN</v>
          </cell>
          <cell r="F517">
            <v>8</v>
          </cell>
          <cell r="G517">
            <v>154.27000000000001</v>
          </cell>
          <cell r="H517">
            <v>193.17</v>
          </cell>
          <cell r="I517">
            <v>1545.36</v>
          </cell>
          <cell r="J517">
            <v>2.2562206419100153E-4</v>
          </cell>
          <cell r="K517">
            <v>-38.329999999999984</v>
          </cell>
          <cell r="L517">
            <v>192.6</v>
          </cell>
          <cell r="M517">
            <v>-0.19901349948078917</v>
          </cell>
          <cell r="O517">
            <v>1234.1600000000001</v>
          </cell>
        </row>
        <row r="518">
          <cell r="A518" t="str">
            <v xml:space="preserve"> 11.3.8 </v>
          </cell>
          <cell r="B518" t="str">
            <v xml:space="preserve"> DEPEARQ352 </v>
          </cell>
          <cell r="C518" t="str">
            <v>Próprio</v>
          </cell>
          <cell r="D518" t="str">
            <v>INSTALAÇÃO AR CONDICIONADO SPLIT INVERTER, HI-WALL (PAREDE), 18000 BTU/H, CICLO FRIO. (SOMENTE INSTALAÇÃO). REF: SINAPI (103250)</v>
          </cell>
          <cell r="E518" t="str">
            <v>UN</v>
          </cell>
          <cell r="F518">
            <v>6</v>
          </cell>
          <cell r="G518">
            <v>161.43</v>
          </cell>
          <cell r="H518">
            <v>202.14</v>
          </cell>
          <cell r="I518">
            <v>1212.8399999999999</v>
          </cell>
          <cell r="J518">
            <v>1.7707425087579225E-4</v>
          </cell>
          <cell r="K518">
            <v>-40.109999999999985</v>
          </cell>
          <cell r="L518">
            <v>201.54</v>
          </cell>
          <cell r="M518">
            <v>-0.19901756475141408</v>
          </cell>
          <cell r="O518">
            <v>968.58</v>
          </cell>
        </row>
        <row r="519">
          <cell r="A519" t="str">
            <v xml:space="preserve"> 11.3.9 </v>
          </cell>
          <cell r="B519" t="str">
            <v xml:space="preserve"> DEPEARQ353 </v>
          </cell>
          <cell r="C519" t="str">
            <v>Próprio</v>
          </cell>
          <cell r="D519" t="str">
            <v>INSTALAÇÃO AR CONDICIONADO SPLIT INVERTER, HI-WALL (PAREDE), 24000 BTU/H, CICLO FRIO (SOMENTE INSTALAÇÃO) REF: SINAPI (103253)</v>
          </cell>
          <cell r="E519" t="str">
            <v>UN</v>
          </cell>
          <cell r="F519">
            <v>5</v>
          </cell>
          <cell r="G519">
            <v>165.59</v>
          </cell>
          <cell r="H519">
            <v>207.35</v>
          </cell>
          <cell r="I519">
            <v>1036.75</v>
          </cell>
          <cell r="J519">
            <v>1.5136516737201743E-4</v>
          </cell>
          <cell r="K519">
            <v>-41.16</v>
          </cell>
          <cell r="L519">
            <v>206.75</v>
          </cell>
          <cell r="M519">
            <v>-0.1990810157194679</v>
          </cell>
          <cell r="O519">
            <v>827.95</v>
          </cell>
        </row>
        <row r="520">
          <cell r="A520" t="str">
            <v xml:space="preserve"> 11.3.10 </v>
          </cell>
          <cell r="B520" t="str">
            <v xml:space="preserve"> DEPEARQ354 </v>
          </cell>
          <cell r="C520" t="str">
            <v>Próprio</v>
          </cell>
          <cell r="D520" t="str">
            <v>INSTALAÇÃO AR CONDICIONADO SPLIT INVERTER, HI-WALL (PAREDE), 30000 BTU/H, CICLO FRIO (SOMENTE INSTALAÇÃO) REF: SINAPI (103253)</v>
          </cell>
          <cell r="E520" t="str">
            <v>UN</v>
          </cell>
          <cell r="F520">
            <v>3</v>
          </cell>
          <cell r="G520">
            <v>165.59</v>
          </cell>
          <cell r="H520">
            <v>207.35</v>
          </cell>
          <cell r="I520">
            <v>622.04999999999995</v>
          </cell>
          <cell r="J520">
            <v>9.081910042321045E-5</v>
          </cell>
          <cell r="K520">
            <v>-41.16</v>
          </cell>
          <cell r="L520">
            <v>206.75</v>
          </cell>
          <cell r="M520">
            <v>-0.1990810157194679</v>
          </cell>
          <cell r="O520">
            <v>496.77</v>
          </cell>
        </row>
        <row r="521">
          <cell r="A521" t="str">
            <v xml:space="preserve"> 11.3.11 </v>
          </cell>
          <cell r="B521" t="str">
            <v xml:space="preserve"> DEPEARQ355 </v>
          </cell>
          <cell r="C521" t="str">
            <v>Próprio</v>
          </cell>
          <cell r="D521" t="str">
            <v>INSTALAÇÃO AR CONDICIONADO SPLIT INVERTER, PISO TETO, 36000 BTU/H, CICLO FRIO, (SOMENTE INSTALAÇÃO). REF: SINAPI (103261)</v>
          </cell>
          <cell r="E521" t="str">
            <v>UN</v>
          </cell>
          <cell r="F521">
            <v>9</v>
          </cell>
          <cell r="G521">
            <v>245.85</v>
          </cell>
          <cell r="H521">
            <v>307.85000000000002</v>
          </cell>
          <cell r="I521">
            <v>2770.65</v>
          </cell>
          <cell r="J521">
            <v>4.0451401107237053E-4</v>
          </cell>
          <cell r="K521">
            <v>-61.130000000000024</v>
          </cell>
          <cell r="L521">
            <v>306.98</v>
          </cell>
          <cell r="M521">
            <v>-0.19913349403869962</v>
          </cell>
          <cell r="O521">
            <v>2212.65</v>
          </cell>
        </row>
        <row r="522">
          <cell r="A522" t="str">
            <v xml:space="preserve"> 11.3.12 </v>
          </cell>
          <cell r="B522" t="str">
            <v xml:space="preserve"> DEPEARQ356 </v>
          </cell>
          <cell r="C522" t="str">
            <v>Próprio</v>
          </cell>
          <cell r="D522" t="str">
            <v>INSTALAÇÃO AR CONDICIONADO SPLIT INVERTER, PISO TETO, 48000 BTU/H, CICLO FRIO (SOMENTE INSTALAÇÃO). REF: SINAPI (103263)</v>
          </cell>
          <cell r="E522" t="str">
            <v>UN</v>
          </cell>
          <cell r="F522">
            <v>2</v>
          </cell>
          <cell r="G522">
            <v>527.34</v>
          </cell>
          <cell r="H522">
            <v>660.33</v>
          </cell>
          <cell r="I522">
            <v>1320.66</v>
          </cell>
          <cell r="J522">
            <v>1.9281593628312375E-4</v>
          </cell>
          <cell r="K522">
            <v>-49.589999999999918</v>
          </cell>
          <cell r="L522">
            <v>576.92999999999995</v>
          </cell>
          <cell r="M522">
            <v>-8.595496854037743E-2</v>
          </cell>
          <cell r="O522">
            <v>1054.68</v>
          </cell>
        </row>
        <row r="523">
          <cell r="A523" t="str">
            <v xml:space="preserve"> 11.3.13 </v>
          </cell>
          <cell r="B523" t="str">
            <v xml:space="preserve"> DEPEARQ357 </v>
          </cell>
          <cell r="C523" t="str">
            <v>Próprio</v>
          </cell>
          <cell r="D523" t="str">
            <v>INSTALAÇÃO AR CONDICIONADO, 60.000 BTU/H, CICLO FRIO, (SOMENTE INSTALAÇÃO). REF:SINAPI (103266)</v>
          </cell>
          <cell r="E523" t="str">
            <v>UN</v>
          </cell>
          <cell r="F523">
            <v>2</v>
          </cell>
          <cell r="G523">
            <v>527.34</v>
          </cell>
          <cell r="H523">
            <v>660.33</v>
          </cell>
          <cell r="I523">
            <v>1320.66</v>
          </cell>
          <cell r="J523">
            <v>1.9281593628312375E-4</v>
          </cell>
          <cell r="K523">
            <v>-49.589999999999918</v>
          </cell>
          <cell r="L523">
            <v>576.92999999999995</v>
          </cell>
          <cell r="M523">
            <v>-8.595496854037743E-2</v>
          </cell>
          <cell r="O523">
            <v>1054.68</v>
          </cell>
        </row>
        <row r="524">
          <cell r="A524" t="str">
            <v xml:space="preserve"> 12 </v>
          </cell>
          <cell r="D524" t="str">
            <v>REVESTIMENTO DE TETO</v>
          </cell>
          <cell r="I524">
            <v>157518.82</v>
          </cell>
          <cell r="J524">
            <v>2.2997697182100495E-2</v>
          </cell>
          <cell r="K524">
            <v>0</v>
          </cell>
          <cell r="M524" t="e">
            <v>#DIV/0!</v>
          </cell>
          <cell r="O524">
            <v>0</v>
          </cell>
        </row>
        <row r="525">
          <cell r="A525" t="str">
            <v xml:space="preserve"> 12.1 </v>
          </cell>
          <cell r="B525" t="str">
            <v xml:space="preserve"> 96110 </v>
          </cell>
          <cell r="C525" t="str">
            <v>SINAPI</v>
          </cell>
          <cell r="D525" t="str">
            <v>FORRO EM DRYWALL PARA AMBIENTES RESIDENCIAIS, INCLUSIVE ESTRUTURA UNIDIRECIONAL DE FIXAÇÃO. AF_08/2023_PS</v>
          </cell>
          <cell r="E525" t="str">
            <v>m²</v>
          </cell>
          <cell r="F525">
            <v>195.91</v>
          </cell>
          <cell r="G525">
            <v>70.69</v>
          </cell>
          <cell r="H525">
            <v>88.51</v>
          </cell>
          <cell r="I525">
            <v>17339.990000000002</v>
          </cell>
          <cell r="J525">
            <v>2.5316329766859021E-3</v>
          </cell>
          <cell r="K525">
            <v>-17.53</v>
          </cell>
          <cell r="L525">
            <v>88.22</v>
          </cell>
          <cell r="M525">
            <v>-0.19870777601450917</v>
          </cell>
          <cell r="O525">
            <v>13848.87</v>
          </cell>
        </row>
        <row r="526">
          <cell r="A526" t="str">
            <v xml:space="preserve"> 12.2 </v>
          </cell>
          <cell r="B526" t="str">
            <v xml:space="preserve"> 88484 </v>
          </cell>
          <cell r="C526" t="str">
            <v>SINAPI</v>
          </cell>
          <cell r="D526" t="str">
            <v>FUNDO SELADOR ACRÍLICO, APLICAÇÃO MANUAL EM TETO, UMA DEMÃO. AF_04/2023</v>
          </cell>
          <cell r="E526" t="str">
            <v>m²</v>
          </cell>
          <cell r="F526">
            <v>195.91</v>
          </cell>
          <cell r="G526">
            <v>3.38</v>
          </cell>
          <cell r="H526">
            <v>4.2300000000000004</v>
          </cell>
          <cell r="I526">
            <v>828.69</v>
          </cell>
          <cell r="J526">
            <v>1.2098847412540838E-4</v>
          </cell>
          <cell r="K526">
            <v>-0.83000000000000007</v>
          </cell>
          <cell r="L526">
            <v>4.21</v>
          </cell>
          <cell r="M526">
            <v>-0.19714964370546317</v>
          </cell>
          <cell r="O526">
            <v>662.17</v>
          </cell>
        </row>
        <row r="527">
          <cell r="A527" t="str">
            <v xml:space="preserve"> 12.3 </v>
          </cell>
          <cell r="B527" t="str">
            <v xml:space="preserve"> 88496 </v>
          </cell>
          <cell r="C527" t="str">
            <v>SINAPI</v>
          </cell>
          <cell r="D527" t="str">
            <v>EMASSAMENTO COM MASSA LÁTEX, APLICAÇÃO EM TETO, DUAS DEMÃOS, LIXAMENTO MANUAL. AF_04/2023</v>
          </cell>
          <cell r="E527" t="str">
            <v>m²</v>
          </cell>
          <cell r="F527">
            <v>195.91</v>
          </cell>
          <cell r="G527">
            <v>21.89</v>
          </cell>
          <cell r="H527">
            <v>27.41</v>
          </cell>
          <cell r="I527">
            <v>5369.89</v>
          </cell>
          <cell r="J527">
            <v>7.8400221713944803E-4</v>
          </cell>
          <cell r="K527">
            <v>-7.23</v>
          </cell>
          <cell r="L527">
            <v>29.12</v>
          </cell>
          <cell r="M527">
            <v>-0.24828296703296704</v>
          </cell>
          <cell r="O527">
            <v>4288.46</v>
          </cell>
        </row>
        <row r="528">
          <cell r="A528" t="str">
            <v xml:space="preserve"> 12.4 </v>
          </cell>
          <cell r="B528" t="str">
            <v xml:space="preserve"> 88488 </v>
          </cell>
          <cell r="C528" t="str">
            <v>SINAPI</v>
          </cell>
          <cell r="D528" t="str">
            <v>PINTURA LÁTEX ACRÍLICA PREMIUM, APLICAÇÃO MANUAL EM TETO, DUAS DEMÃOS. AF_04/2023</v>
          </cell>
          <cell r="E528" t="str">
            <v>m²</v>
          </cell>
          <cell r="F528">
            <v>199.25</v>
          </cell>
          <cell r="G528">
            <v>11.35</v>
          </cell>
          <cell r="H528">
            <v>14.21</v>
          </cell>
          <cell r="I528">
            <v>2831.34</v>
          </cell>
          <cell r="J528">
            <v>4.1337473160075994E-4</v>
          </cell>
          <cell r="K528">
            <v>-2.83</v>
          </cell>
          <cell r="L528">
            <v>14.18</v>
          </cell>
          <cell r="M528">
            <v>-0.19957686882933712</v>
          </cell>
          <cell r="O528">
            <v>2261.48</v>
          </cell>
        </row>
        <row r="529">
          <cell r="A529" t="str">
            <v xml:space="preserve"> 12.5 </v>
          </cell>
          <cell r="B529" t="str">
            <v xml:space="preserve"> 99054 </v>
          </cell>
          <cell r="C529" t="str">
            <v>SINAPI</v>
          </cell>
          <cell r="D529" t="str">
            <v>ACABAMENTOS PARA FORRO (SANCA DE GESSO, MONTADA NA OBRA). AF_08/2023_PS</v>
          </cell>
          <cell r="E529" t="str">
            <v>m²</v>
          </cell>
          <cell r="F529">
            <v>9.7799999999999994</v>
          </cell>
          <cell r="G529">
            <v>46</v>
          </cell>
          <cell r="H529">
            <v>57.6</v>
          </cell>
          <cell r="I529">
            <v>563.32000000000005</v>
          </cell>
          <cell r="J529">
            <v>8.2244539265980104E-5</v>
          </cell>
          <cell r="K529">
            <v>-11.469999999999999</v>
          </cell>
          <cell r="L529">
            <v>57.47</v>
          </cell>
          <cell r="M529">
            <v>-0.19958239081259788</v>
          </cell>
          <cell r="O529">
            <v>449.88</v>
          </cell>
        </row>
        <row r="530">
          <cell r="A530" t="str">
            <v xml:space="preserve"> 12.6 </v>
          </cell>
          <cell r="B530" t="str">
            <v xml:space="preserve"> DEPEARQ300 </v>
          </cell>
          <cell r="C530" t="str">
            <v>Próprio</v>
          </cell>
          <cell r="D530" t="str">
            <v>FORRO MODULAR DE GESSO 625 x 625 MM, INCLUSO ESTRUTURA, FORNECIMENTO E INSTALAÇÃO. REF: SBC (120412)</v>
          </cell>
          <cell r="E530" t="str">
            <v>m²</v>
          </cell>
          <cell r="F530">
            <v>421.1</v>
          </cell>
          <cell r="G530">
            <v>93.52</v>
          </cell>
          <cell r="H530">
            <v>117.1</v>
          </cell>
          <cell r="I530">
            <v>49310.81</v>
          </cell>
          <cell r="J530">
            <v>7.1993624392570543E-3</v>
          </cell>
          <cell r="K530">
            <v>-23.240000000000009</v>
          </cell>
          <cell r="L530">
            <v>116.76</v>
          </cell>
          <cell r="M530">
            <v>-0.19904076738609122</v>
          </cell>
          <cell r="O530">
            <v>39381.269999999997</v>
          </cell>
        </row>
        <row r="531">
          <cell r="A531" t="str">
            <v xml:space="preserve"> 12.7 </v>
          </cell>
          <cell r="B531" t="str">
            <v xml:space="preserve"> DEPEARQ301 </v>
          </cell>
          <cell r="C531" t="str">
            <v>Próprio</v>
          </cell>
          <cell r="D531" t="str">
            <v>INSTALAÇÃO FORRO MODULAR DE GESSO 625 x 625 MM, CONSIDERANDO O REAPROVEITAMENTO, INCLUSO ESTRUTURA. REF: SBC (120412)</v>
          </cell>
          <cell r="E531" t="str">
            <v>m²</v>
          </cell>
          <cell r="F531">
            <v>1522.57</v>
          </cell>
          <cell r="G531">
            <v>42.63</v>
          </cell>
          <cell r="H531">
            <v>53.38</v>
          </cell>
          <cell r="I531">
            <v>81274.78</v>
          </cell>
          <cell r="J531">
            <v>1.1866091804025942E-2</v>
          </cell>
          <cell r="K531">
            <v>-10.599999999999994</v>
          </cell>
          <cell r="L531">
            <v>53.23</v>
          </cell>
          <cell r="M531">
            <v>-0.19913582566222043</v>
          </cell>
          <cell r="O531">
            <v>64907.15</v>
          </cell>
        </row>
        <row r="532">
          <cell r="A532" t="str">
            <v xml:space="preserve"> 13 </v>
          </cell>
          <cell r="D532" t="str">
            <v>REVESTIMENTO DE PAREDE</v>
          </cell>
          <cell r="I532">
            <v>420338.74000000005</v>
          </cell>
          <cell r="J532">
            <v>6.1369321179689344E-2</v>
          </cell>
          <cell r="K532">
            <v>0</v>
          </cell>
          <cell r="M532" t="e">
            <v>#DIV/0!</v>
          </cell>
          <cell r="O532">
            <v>0</v>
          </cell>
        </row>
        <row r="533">
          <cell r="A533" t="str">
            <v xml:space="preserve"> 13.1 </v>
          </cell>
          <cell r="B533" t="str">
            <v xml:space="preserve"> 88485 </v>
          </cell>
          <cell r="C533" t="str">
            <v>SINAPI</v>
          </cell>
          <cell r="D533" t="str">
            <v>FUNDO SELADOR ACRÍLICO, APLICAÇÃO MANUAL EM PAREDE, UMA DEMÃO. AF_04/2023</v>
          </cell>
          <cell r="E533" t="str">
            <v>m²</v>
          </cell>
          <cell r="F533">
            <v>2958.12</v>
          </cell>
          <cell r="G533">
            <v>2.5299999999999998</v>
          </cell>
          <cell r="H533">
            <v>3.16</v>
          </cell>
          <cell r="I533">
            <v>9347.65</v>
          </cell>
          <cell r="J533">
            <v>1.3647539009260079E-3</v>
          </cell>
          <cell r="K533">
            <v>-0.83000000000000007</v>
          </cell>
          <cell r="L533">
            <v>3.36</v>
          </cell>
          <cell r="M533">
            <v>-0.24702380952380953</v>
          </cell>
          <cell r="O533">
            <v>7484.04</v>
          </cell>
        </row>
        <row r="534">
          <cell r="A534" t="str">
            <v xml:space="preserve"> 13.2 </v>
          </cell>
          <cell r="B534" t="str">
            <v xml:space="preserve"> 87905 </v>
          </cell>
          <cell r="C534" t="str">
            <v>SINAPI</v>
          </cell>
          <cell r="D534" t="str">
            <v>CHAPISCO APLICADO EM ALVENARIA (COM PRESENÇA DE VÃOS) E ESTRUTURAS DE CONCRETO DE FACHADA, COM COLHER DE PEDREIRO.  ARGAMASSA TRAÇO 1:3 COM PREPARO EM BETONEIRA 400L. AF_10/2022</v>
          </cell>
          <cell r="E534" t="str">
            <v>m²</v>
          </cell>
          <cell r="F534">
            <v>2388.0300000000002</v>
          </cell>
          <cell r="G534">
            <v>6.33</v>
          </cell>
          <cell r="H534">
            <v>7.92</v>
          </cell>
          <cell r="I534">
            <v>18913.189999999999</v>
          </cell>
          <cell r="J534">
            <v>2.7613196719447949E-3</v>
          </cell>
          <cell r="K534">
            <v>-1.5700000000000003</v>
          </cell>
          <cell r="L534">
            <v>7.9</v>
          </cell>
          <cell r="M534">
            <v>-0.19873417721518993</v>
          </cell>
          <cell r="O534">
            <v>15116.22</v>
          </cell>
        </row>
        <row r="535">
          <cell r="A535" t="str">
            <v xml:space="preserve"> 13.3 </v>
          </cell>
          <cell r="B535" t="str">
            <v xml:space="preserve"> 87775 </v>
          </cell>
          <cell r="C535" t="str">
            <v>SINAPI</v>
          </cell>
          <cell r="D535" t="str">
            <v>EMBOÇO OU MASSA ÚNICA EM ARGAMASSA TRAÇO 1:2:8, PREPARO MECÂNICO COM BETONEIRA 400 L, APLICADA MANUALMENTE EM PANOS DE FACHADA COM PRESENÇA DE VÃOS, ESPESSURA DE 25 MM. AF_08/2022</v>
          </cell>
          <cell r="E535" t="str">
            <v>m²</v>
          </cell>
          <cell r="F535">
            <v>2388.0300000000002</v>
          </cell>
          <cell r="G535">
            <v>44.66</v>
          </cell>
          <cell r="H535">
            <v>55.92</v>
          </cell>
          <cell r="I535">
            <v>133538.63</v>
          </cell>
          <cell r="J535">
            <v>1.9496597135837866E-2</v>
          </cell>
          <cell r="K535">
            <v>-10.970000000000006</v>
          </cell>
          <cell r="L535">
            <v>55.63</v>
          </cell>
          <cell r="M535">
            <v>-0.19719575768470254</v>
          </cell>
          <cell r="O535">
            <v>106649.41</v>
          </cell>
        </row>
        <row r="536">
          <cell r="A536" t="str">
            <v xml:space="preserve"> 13.4 </v>
          </cell>
          <cell r="B536" t="str">
            <v xml:space="preserve"> 88497 </v>
          </cell>
          <cell r="C536" t="str">
            <v>SINAPI</v>
          </cell>
          <cell r="D536" t="str">
            <v>EMASSAMENTO COM MASSA LÁTEX, APLICAÇÃO EM PAREDE, DUAS DEMÃOS, LIXAMENTO MANUAL. AF_04/2023</v>
          </cell>
          <cell r="E536" t="str">
            <v>m²</v>
          </cell>
          <cell r="F536">
            <v>2119.81</v>
          </cell>
          <cell r="G536">
            <v>13.39</v>
          </cell>
          <cell r="H536">
            <v>16.760000000000002</v>
          </cell>
          <cell r="I536">
            <v>35528.01</v>
          </cell>
          <cell r="J536">
            <v>5.1870780612922208E-3</v>
          </cell>
          <cell r="K536">
            <v>-3.34</v>
          </cell>
          <cell r="L536">
            <v>16.73</v>
          </cell>
          <cell r="M536">
            <v>-0.19964136282127909</v>
          </cell>
          <cell r="O536">
            <v>28384.25</v>
          </cell>
        </row>
        <row r="537">
          <cell r="A537" t="str">
            <v xml:space="preserve"> 13.5 </v>
          </cell>
          <cell r="B537" t="str">
            <v xml:space="preserve"> DEPEARQ100 </v>
          </cell>
          <cell r="C537" t="str">
            <v>Próprio</v>
          </cell>
          <cell r="D537" t="str">
            <v>EMASSAMENTO COM MASSA ACRÍLICA, APLICAÇÃO EM PAREDE, UMA DEMÃO, LIXAMENTO MANUAL. REF: SINAPI (88495)</v>
          </cell>
          <cell r="E537" t="str">
            <v>m²</v>
          </cell>
          <cell r="F537">
            <v>2958.04</v>
          </cell>
          <cell r="G537">
            <v>10.28</v>
          </cell>
          <cell r="H537">
            <v>12.87</v>
          </cell>
          <cell r="I537">
            <v>38069.97</v>
          </cell>
          <cell r="J537">
            <v>5.5582034057368532E-3</v>
          </cell>
          <cell r="K537">
            <v>-2.5600000000000005</v>
          </cell>
          <cell r="L537">
            <v>12.84</v>
          </cell>
          <cell r="M537">
            <v>-0.19937694704049846</v>
          </cell>
          <cell r="O537">
            <v>30408.65</v>
          </cell>
        </row>
        <row r="538">
          <cell r="A538" t="str">
            <v xml:space="preserve"> 13.6 </v>
          </cell>
          <cell r="B538" t="str">
            <v xml:space="preserve"> 95305 </v>
          </cell>
          <cell r="C538" t="str">
            <v>SINAPI</v>
          </cell>
          <cell r="D538" t="str">
            <v>TEXTURA ACRÍLICA, APLICAÇÃO MANUAL EM PAREDE, UMA DEMÃO. AF_04/2023</v>
          </cell>
          <cell r="E538" t="str">
            <v>m²</v>
          </cell>
          <cell r="F538">
            <v>1172.48</v>
          </cell>
          <cell r="G538">
            <v>10.31</v>
          </cell>
          <cell r="H538">
            <v>12.91</v>
          </cell>
          <cell r="I538">
            <v>15136.71</v>
          </cell>
          <cell r="J538">
            <v>2.2099548035801205E-3</v>
          </cell>
          <cell r="K538">
            <v>-2.5700000000000003</v>
          </cell>
          <cell r="L538">
            <v>12.88</v>
          </cell>
          <cell r="M538">
            <v>-0.19953416149068326</v>
          </cell>
          <cell r="O538">
            <v>12088.26</v>
          </cell>
        </row>
        <row r="539">
          <cell r="A539" t="str">
            <v xml:space="preserve"> 13.7 </v>
          </cell>
          <cell r="B539" t="str">
            <v xml:space="preserve"> 100722 </v>
          </cell>
          <cell r="C539" t="str">
            <v>SINAPI</v>
          </cell>
          <cell r="D539" t="str">
            <v>PINTURA COM TINTA ALQUÍDICA DE FUNDO (TIPO ZARCÃO) APLICADA A ROLO OU PINCEL SOBRE SUPERFÍCIES METÁLICAS (EXCETO PERFIL) EXECUTADO EM OBRA (POR DEMÃO). AF_01/2020</v>
          </cell>
          <cell r="E539" t="str">
            <v>m²</v>
          </cell>
          <cell r="F539">
            <v>305.95999999999998</v>
          </cell>
          <cell r="G539">
            <v>16.32</v>
          </cell>
          <cell r="H539">
            <v>20.43</v>
          </cell>
          <cell r="I539">
            <v>6250.76</v>
          </cell>
          <cell r="J539">
            <v>9.1260895452357051E-4</v>
          </cell>
          <cell r="K539">
            <v>-5.27</v>
          </cell>
          <cell r="L539">
            <v>21.59</v>
          </cell>
          <cell r="M539">
            <v>-0.24409448818897639</v>
          </cell>
          <cell r="O539">
            <v>4993.26</v>
          </cell>
        </row>
        <row r="540">
          <cell r="A540" t="str">
            <v xml:space="preserve"> 13.8 </v>
          </cell>
          <cell r="B540" t="str">
            <v xml:space="preserve"> 100758 </v>
          </cell>
          <cell r="C540" t="str">
            <v>SINAPI</v>
          </cell>
          <cell r="D540" t="str">
            <v>PINTURA COM TINTA ALQUÍDICA DE ACABAMENTO (ESMALTE SINTÉTICO ACETINADO) APLICADA A ROLO OU PINCEL SOBRE SUPERFÍCIES METÁLICAS (EXCETO PERFIL) EXECUTADO EM OBRA (02 DEMÃOS). AF_01/2020</v>
          </cell>
          <cell r="E540" t="str">
            <v>m²</v>
          </cell>
          <cell r="F540">
            <v>336.81</v>
          </cell>
          <cell r="G540">
            <v>35.340000000000003</v>
          </cell>
          <cell r="H540">
            <v>44.25</v>
          </cell>
          <cell r="I540">
            <v>14903.84</v>
          </cell>
          <cell r="J540">
            <v>2.175955858293483E-3</v>
          </cell>
          <cell r="K540">
            <v>-8.8199999999999932</v>
          </cell>
          <cell r="L540">
            <v>44.16</v>
          </cell>
          <cell r="M540">
            <v>-0.19972826086956508</v>
          </cell>
          <cell r="O540">
            <v>11902.86</v>
          </cell>
        </row>
        <row r="541">
          <cell r="A541" t="str">
            <v xml:space="preserve"> 13.9 </v>
          </cell>
          <cell r="B541" t="str">
            <v xml:space="preserve"> DEPEARQ152 </v>
          </cell>
          <cell r="C541" t="str">
            <v>Próprio</v>
          </cell>
          <cell r="D541" t="str">
            <v>PINTURA LÁTEX ACRÍLICA BRANCO GELO ACETINADO, APLICAÇÃO MANUAL EM PAREDES, DUAS DEMÃOS. REF: SINAPI (104642)</v>
          </cell>
          <cell r="E541" t="str">
            <v>m²</v>
          </cell>
          <cell r="F541">
            <v>4699.25</v>
          </cell>
          <cell r="G541">
            <v>14.3</v>
          </cell>
          <cell r="H541">
            <v>17.899999999999999</v>
          </cell>
          <cell r="I541">
            <v>84116.57</v>
          </cell>
          <cell r="J541">
            <v>1.2280992232273955E-2</v>
          </cell>
          <cell r="K541">
            <v>-3.5599999999999987</v>
          </cell>
          <cell r="L541">
            <v>17.86</v>
          </cell>
          <cell r="M541">
            <v>-0.1993281075027995</v>
          </cell>
          <cell r="O541">
            <v>67199.27</v>
          </cell>
        </row>
        <row r="542">
          <cell r="A542" t="str">
            <v xml:space="preserve"> 13.10 </v>
          </cell>
          <cell r="B542" t="str">
            <v xml:space="preserve"> DEPEARQ153 </v>
          </cell>
          <cell r="C542" t="str">
            <v>Próprio</v>
          </cell>
          <cell r="D542" t="str">
            <v>PINTURA LÁTEX ACRÍLICA ALGODÃO EGÍPICIO ACETINADO, APLICAÇÃO MANUAL EM PAREDES, DUAS DEMÃOS. REF: SINAPI (104642)</v>
          </cell>
          <cell r="E542" t="str">
            <v>m²</v>
          </cell>
          <cell r="F542">
            <v>1706.64</v>
          </cell>
          <cell r="G542">
            <v>11.69</v>
          </cell>
          <cell r="H542">
            <v>14.63</v>
          </cell>
          <cell r="I542">
            <v>24968.14</v>
          </cell>
          <cell r="J542">
            <v>3.6453404292915007E-3</v>
          </cell>
          <cell r="K542">
            <v>-2.91</v>
          </cell>
          <cell r="L542">
            <v>14.6</v>
          </cell>
          <cell r="M542">
            <v>-0.19931506849315073</v>
          </cell>
          <cell r="O542">
            <v>19950.62</v>
          </cell>
        </row>
        <row r="543">
          <cell r="A543" t="str">
            <v xml:space="preserve"> 13.11 </v>
          </cell>
          <cell r="B543" t="str">
            <v xml:space="preserve"> DEPEARQ154 </v>
          </cell>
          <cell r="C543" t="str">
            <v>Próprio</v>
          </cell>
          <cell r="D543" t="str">
            <v>PINTURA LÁTEX ACRÍLICA VERDE COLEGIAL ACETINADO, APLICAÇÃO MANUAL EM PAREDES, DUAS DEMÃOS. REF: SINAPI (104642)</v>
          </cell>
          <cell r="E543" t="str">
            <v>m²</v>
          </cell>
          <cell r="F543">
            <v>660.55</v>
          </cell>
          <cell r="G543">
            <v>12.43</v>
          </cell>
          <cell r="H543">
            <v>15.56</v>
          </cell>
          <cell r="I543">
            <v>10278.15</v>
          </cell>
          <cell r="J543">
            <v>1.5006066023869795E-3</v>
          </cell>
          <cell r="K543">
            <v>-4.129999999999999</v>
          </cell>
          <cell r="L543">
            <v>16.559999999999999</v>
          </cell>
          <cell r="M543">
            <v>-0.24939613526570048</v>
          </cell>
          <cell r="O543">
            <v>8210.6299999999992</v>
          </cell>
        </row>
        <row r="544">
          <cell r="A544" t="str">
            <v xml:space="preserve"> 13.12 </v>
          </cell>
          <cell r="B544" t="str">
            <v xml:space="preserve"> DEPEARQ159 </v>
          </cell>
          <cell r="C544" t="str">
            <v>Próprio</v>
          </cell>
          <cell r="D544" t="str">
            <v>REVESTIMENTO PARA PAREDE COM PORCELANATO ESMALTADO DE DIMENSÕES 30X90 CM APLICADA EM AMBIENTES DE ÁREA MAIOR QUE 10 M².  REF: SINAPI (87263)</v>
          </cell>
          <cell r="E544" t="str">
            <v>m²</v>
          </cell>
          <cell r="F544">
            <v>157.5</v>
          </cell>
          <cell r="G544">
            <v>148.5</v>
          </cell>
          <cell r="H544">
            <v>185.95</v>
          </cell>
          <cell r="I544">
            <v>29287.119999999999</v>
          </cell>
          <cell r="J544">
            <v>4.2759101236019862E-3</v>
          </cell>
          <cell r="K544">
            <v>-36.81</v>
          </cell>
          <cell r="L544">
            <v>185.31</v>
          </cell>
          <cell r="M544">
            <v>-0.19864011656143765</v>
          </cell>
          <cell r="O544">
            <v>23388.75</v>
          </cell>
        </row>
        <row r="545">
          <cell r="A545" t="str">
            <v xml:space="preserve"> 14 </v>
          </cell>
          <cell r="D545" t="str">
            <v>REVESTIMENTO DE PISO</v>
          </cell>
          <cell r="I545">
            <v>272840.69999999995</v>
          </cell>
          <cell r="J545">
            <v>3.9834654662549693E-2</v>
          </cell>
          <cell r="K545">
            <v>0</v>
          </cell>
          <cell r="M545" t="e">
            <v>#DIV/0!</v>
          </cell>
          <cell r="O545">
            <v>0</v>
          </cell>
        </row>
        <row r="546">
          <cell r="A546" t="str">
            <v xml:space="preserve"> 14.1 </v>
          </cell>
          <cell r="B546" t="str">
            <v xml:space="preserve"> 94319 </v>
          </cell>
          <cell r="C546" t="str">
            <v>SINAPI</v>
          </cell>
          <cell r="D546" t="str">
            <v>ATERRO MANUAL DE VALAS COM SOLO ARGILO-ARENOSO. AF_08/2023</v>
          </cell>
          <cell r="E546" t="str">
            <v>m³</v>
          </cell>
          <cell r="F546">
            <v>173.71</v>
          </cell>
          <cell r="G546">
            <v>61.96</v>
          </cell>
          <cell r="H546">
            <v>77.58</v>
          </cell>
          <cell r="I546">
            <v>13476.42</v>
          </cell>
          <cell r="J546">
            <v>1.9675529962629402E-3</v>
          </cell>
          <cell r="K546">
            <v>-15.46</v>
          </cell>
          <cell r="L546">
            <v>77.42</v>
          </cell>
          <cell r="M546">
            <v>-0.19969000258331182</v>
          </cell>
          <cell r="O546">
            <v>10763.07</v>
          </cell>
        </row>
        <row r="547">
          <cell r="A547" t="str">
            <v xml:space="preserve"> 14.2 </v>
          </cell>
          <cell r="B547" t="str">
            <v xml:space="preserve"> 97084 </v>
          </cell>
          <cell r="C547" t="str">
            <v>SINAPI</v>
          </cell>
          <cell r="D547" t="str">
            <v>COMPACTAÇÃO MECÂNICA DE SOLO PARA EXECUÇÃO DE RADIER, PISO DE CONCRETO OU LAJE SOBRE SOLO, COM COMPACTADOR DE SOLOS TIPO PLACA VIBRATÓRIA. AF_09/2021</v>
          </cell>
          <cell r="E547" t="str">
            <v>m²</v>
          </cell>
          <cell r="F547">
            <v>438.69</v>
          </cell>
          <cell r="G547">
            <v>0.53</v>
          </cell>
          <cell r="H547">
            <v>0.66</v>
          </cell>
          <cell r="I547">
            <v>289.52999999999997</v>
          </cell>
          <cell r="J547">
            <v>4.227128710800116E-5</v>
          </cell>
          <cell r="K547">
            <v>-0.12</v>
          </cell>
          <cell r="L547">
            <v>0.65</v>
          </cell>
          <cell r="M547">
            <v>-0.18461538461538463</v>
          </cell>
          <cell r="O547">
            <v>232.5</v>
          </cell>
        </row>
        <row r="548">
          <cell r="A548" t="str">
            <v xml:space="preserve"> 14.3 </v>
          </cell>
          <cell r="B548" t="str">
            <v xml:space="preserve"> 87385 </v>
          </cell>
          <cell r="C548" t="str">
            <v>SINAPI</v>
          </cell>
          <cell r="D548" t="str">
            <v>ARGAMASSA PRONTA PARA CONTRAPISO, PREPARO COM MISTURADOR DE EIXO HORIZONTAL DE 160 KG. AF_08/2019</v>
          </cell>
          <cell r="E548" t="str">
            <v>m³</v>
          </cell>
          <cell r="F548">
            <v>23.52</v>
          </cell>
          <cell r="G548">
            <v>1591.62</v>
          </cell>
          <cell r="H548">
            <v>1993.02</v>
          </cell>
          <cell r="I548">
            <v>46875.83</v>
          </cell>
          <cell r="J548">
            <v>6.8438561404892562E-3</v>
          </cell>
          <cell r="K548">
            <v>-397.73</v>
          </cell>
          <cell r="L548">
            <v>1989.35</v>
          </cell>
          <cell r="M548">
            <v>-0.1999296252544801</v>
          </cell>
          <cell r="O548">
            <v>37434.9</v>
          </cell>
        </row>
        <row r="549">
          <cell r="A549" t="str">
            <v xml:space="preserve"> 14.4 </v>
          </cell>
          <cell r="B549" t="str">
            <v xml:space="preserve"> 87263 </v>
          </cell>
          <cell r="C549" t="str">
            <v>SINAPI</v>
          </cell>
          <cell r="D549" t="str">
            <v>REVESTIMENTO CERÂMICO PARA PISO COM PLACAS TIPO PORCELANATO DE DIMENSÕES 60X60 CM APLICADA EM AMBIENTES DE ÁREA MAIOR QUE 10 M². AF_02/2023_PE</v>
          </cell>
          <cell r="E549" t="str">
            <v>m²</v>
          </cell>
          <cell r="F549">
            <v>982.76</v>
          </cell>
          <cell r="G549">
            <v>148.5</v>
          </cell>
          <cell r="H549">
            <v>185.95</v>
          </cell>
          <cell r="I549">
            <v>182744.22</v>
          </cell>
          <cell r="J549">
            <v>2.6680597488853413E-2</v>
          </cell>
          <cell r="K549">
            <v>-36.81</v>
          </cell>
          <cell r="L549">
            <v>185.31</v>
          </cell>
          <cell r="M549">
            <v>-0.19864011656143765</v>
          </cell>
          <cell r="O549">
            <v>145939.85999999999</v>
          </cell>
        </row>
        <row r="550">
          <cell r="A550" t="str">
            <v xml:space="preserve"> 14.5 </v>
          </cell>
          <cell r="B550" t="str">
            <v xml:space="preserve"> DEPEARQ134 </v>
          </cell>
          <cell r="C550" t="str">
            <v>Próprio</v>
          </cell>
          <cell r="D550" t="str">
            <v>INSTALAÇÃO REVESTIMENTO CERÂMICO CONSIDERANDO O REAPROVEITAMENTO DO MATERIAL, APLICADA EM AMBIENTES DE ÁREA MAIOR QUE 10 M². REF: SINAPI (87263)</v>
          </cell>
          <cell r="E550" t="str">
            <v>m²</v>
          </cell>
          <cell r="F550">
            <v>482.4</v>
          </cell>
          <cell r="G550">
            <v>31.72</v>
          </cell>
          <cell r="H550">
            <v>39.71</v>
          </cell>
          <cell r="I550">
            <v>19156.099999999999</v>
          </cell>
          <cell r="J550">
            <v>2.7967844540102271E-3</v>
          </cell>
          <cell r="K550">
            <v>-7.8000000000000043</v>
          </cell>
          <cell r="L550">
            <v>39.520000000000003</v>
          </cell>
          <cell r="M550">
            <v>-0.19736842105263164</v>
          </cell>
          <cell r="O550">
            <v>15301.72</v>
          </cell>
        </row>
        <row r="551">
          <cell r="A551" t="str">
            <v xml:space="preserve"> 14.6 </v>
          </cell>
          <cell r="B551" t="str">
            <v xml:space="preserve"> 88650 </v>
          </cell>
          <cell r="C551" t="str">
            <v>SINAPI</v>
          </cell>
          <cell r="D551" t="str">
            <v>RODAPÉ CERÂMICO DE 7CM DE ALTURA COM PLACAS TIPO ESMALTADA EXTRA DE DIMENSÕES 60X60CM. AF_02/2023</v>
          </cell>
          <cell r="E551" t="str">
            <v>M</v>
          </cell>
          <cell r="F551">
            <v>206.6</v>
          </cell>
          <cell r="G551">
            <v>15.01</v>
          </cell>
          <cell r="H551">
            <v>18.79</v>
          </cell>
          <cell r="I551">
            <v>3882.01</v>
          </cell>
          <cell r="J551">
            <v>5.6677221450672337E-4</v>
          </cell>
          <cell r="K551">
            <v>-4.9799999999999986</v>
          </cell>
          <cell r="L551">
            <v>19.989999999999998</v>
          </cell>
          <cell r="M551">
            <v>-0.24912456228114055</v>
          </cell>
          <cell r="O551">
            <v>3101.06</v>
          </cell>
        </row>
        <row r="552">
          <cell r="A552" t="str">
            <v xml:space="preserve"> 14.7 </v>
          </cell>
          <cell r="B552" t="str">
            <v xml:space="preserve"> 160176 </v>
          </cell>
          <cell r="C552" t="str">
            <v>SBC</v>
          </cell>
          <cell r="D552" t="str">
            <v>IMPERMEABILIZACAO DE MUROS E PAREDES COM UMIDADE</v>
          </cell>
          <cell r="E552" t="str">
            <v>m²</v>
          </cell>
          <cell r="F552">
            <v>53.38</v>
          </cell>
          <cell r="G552">
            <v>78.3</v>
          </cell>
          <cell r="H552">
            <v>98.04</v>
          </cell>
          <cell r="I552">
            <v>5233.37</v>
          </cell>
          <cell r="J552">
            <v>7.6407034094014455E-4</v>
          </cell>
          <cell r="K552">
            <v>-25.519999999999996</v>
          </cell>
          <cell r="L552">
            <v>103.82</v>
          </cell>
          <cell r="M552">
            <v>-0.24581005586592175</v>
          </cell>
          <cell r="O552">
            <v>4179.6499999999996</v>
          </cell>
        </row>
        <row r="553">
          <cell r="A553" t="str">
            <v xml:space="preserve"> 14.8 </v>
          </cell>
          <cell r="B553" t="str">
            <v xml:space="preserve"> 98689 </v>
          </cell>
          <cell r="C553" t="str">
            <v>SINAPI</v>
          </cell>
          <cell r="D553" t="str">
            <v>SOLEIRA EM GRANITO, LARGURA 15 CM, ESPESSURA 2,0 CM. AF_09/2020</v>
          </cell>
          <cell r="E553" t="str">
            <v>M</v>
          </cell>
          <cell r="F553">
            <v>9.8800000000000008</v>
          </cell>
          <cell r="G553">
            <v>95.64</v>
          </cell>
          <cell r="H553">
            <v>119.76</v>
          </cell>
          <cell r="I553">
            <v>1183.22</v>
          </cell>
          <cell r="J553">
            <v>1.7274974037899057E-4</v>
          </cell>
          <cell r="K553">
            <v>-23.769999999999996</v>
          </cell>
          <cell r="L553">
            <v>119.41</v>
          </cell>
          <cell r="M553">
            <v>-0.19906205510426256</v>
          </cell>
          <cell r="O553">
            <v>944.92</v>
          </cell>
        </row>
        <row r="554">
          <cell r="A554" t="str">
            <v xml:space="preserve"> 15 </v>
          </cell>
          <cell r="D554" t="str">
            <v>DIVISÓRIAS</v>
          </cell>
          <cell r="I554">
            <v>1481370.81</v>
          </cell>
          <cell r="J554">
            <v>0.21627966298111506</v>
          </cell>
          <cell r="K554">
            <v>0</v>
          </cell>
          <cell r="M554" t="e">
            <v>#DIV/0!</v>
          </cell>
          <cell r="O554">
            <v>0</v>
          </cell>
        </row>
        <row r="555">
          <cell r="A555" t="str">
            <v xml:space="preserve"> 15.1 </v>
          </cell>
          <cell r="B555" t="str">
            <v xml:space="preserve"> DEPEARQ078 </v>
          </cell>
          <cell r="C555" t="str">
            <v>Próprio</v>
          </cell>
          <cell r="D555" t="str">
            <v>DIVISORIA SANITÁRIA, TIPO CABINE, EM GRANITO SÃO GABRIEL POLIDO, ESP = 2CM, ASSENTADO COM ARGAMASSA COLANTE AC III-E, EXCLUSIVE FERRAGENS</v>
          </cell>
          <cell r="E555" t="str">
            <v>m²</v>
          </cell>
          <cell r="F555">
            <v>43.64</v>
          </cell>
          <cell r="G555">
            <v>685.68</v>
          </cell>
          <cell r="H555">
            <v>858.6</v>
          </cell>
          <cell r="I555">
            <v>37469.300000000003</v>
          </cell>
          <cell r="J555">
            <v>5.4705057784541437E-3</v>
          </cell>
          <cell r="K555">
            <v>-171.16000000000008</v>
          </cell>
          <cell r="L555">
            <v>856.84</v>
          </cell>
          <cell r="M555">
            <v>-0.19975724756080493</v>
          </cell>
          <cell r="O555">
            <v>29923.07</v>
          </cell>
        </row>
        <row r="556">
          <cell r="A556" t="str">
            <v xml:space="preserve"> 15.2 </v>
          </cell>
          <cell r="B556" t="str">
            <v xml:space="preserve"> DEPEARQ304 </v>
          </cell>
          <cell r="C556" t="str">
            <v>Próprio</v>
          </cell>
          <cell r="D556" t="str">
            <v>PAREDE DE DIVISÓRIA ARTICULADA PREMIUM 120MM EM MDP 15 MM COM REVESTIMENTO BP MELAMÍNICO (10,28-LX2,90-A) - FORNECIMENTO E INSTALAÇÃO. REF: ORSE (180)</v>
          </cell>
          <cell r="E556" t="str">
            <v>m²</v>
          </cell>
          <cell r="F556">
            <v>29.81</v>
          </cell>
          <cell r="G556">
            <v>2142.4499999999998</v>
          </cell>
          <cell r="H556">
            <v>2682.77</v>
          </cell>
          <cell r="I556">
            <v>79973.37</v>
          </cell>
          <cell r="J556">
            <v>1.1676086361566701E-2</v>
          </cell>
          <cell r="K556">
            <v>-529.25</v>
          </cell>
          <cell r="L556">
            <v>2671.7</v>
          </cell>
          <cell r="M556">
            <v>-0.19809484597821614</v>
          </cell>
          <cell r="O556">
            <v>63866.43</v>
          </cell>
        </row>
        <row r="557">
          <cell r="A557" t="str">
            <v xml:space="preserve"> 15.3 </v>
          </cell>
          <cell r="B557" t="str">
            <v xml:space="preserve"> DEPEARQ317 </v>
          </cell>
          <cell r="C557" t="str">
            <v>Próprio</v>
          </cell>
          <cell r="D557" t="str">
            <v>DIVISORIA PISO TETO , CEGO, MELAMÍNICA COM BANDEIRA MELAMINICA, ESTRUTURA EM ALUMÍNIO COM FECHAMENTO EM MDP 18MM EM DUAS FACES E MANTA ACÚSTICA (12,10 X 2,70 M = 32,67 M²) - FORNECIMENTO E INSTALAÇÃO</v>
          </cell>
          <cell r="E557" t="str">
            <v>m²</v>
          </cell>
          <cell r="F557">
            <v>254.45</v>
          </cell>
          <cell r="G557">
            <v>881</v>
          </cell>
          <cell r="H557">
            <v>1103.18</v>
          </cell>
          <cell r="I557">
            <v>280704.15000000002</v>
          </cell>
          <cell r="J557">
            <v>4.0982715839662301E-2</v>
          </cell>
          <cell r="K557">
            <v>-220.06999999999994</v>
          </cell>
          <cell r="L557">
            <v>1101.07</v>
          </cell>
          <cell r="M557">
            <v>-0.19986921812418823</v>
          </cell>
          <cell r="O557">
            <v>224170.45</v>
          </cell>
        </row>
        <row r="558">
          <cell r="A558" t="str">
            <v xml:space="preserve"> 15.4 </v>
          </cell>
          <cell r="B558" t="str">
            <v xml:space="preserve"> DEPEARQ318 </v>
          </cell>
          <cell r="C558" t="str">
            <v>Próprio</v>
          </cell>
          <cell r="D558" t="str">
            <v>DIVISORIA PISO TETO MISTA SEM PERSIANA , COM VIDRO DUPLO SEM PELÍCULA E PARTE INTERNA COM MANTA ACÚSTICA (11,84 X 2,70 M = 31,96 M² ) - FORNECIMENTO E INSTALAÇÃO</v>
          </cell>
          <cell r="E558" t="str">
            <v>m²</v>
          </cell>
          <cell r="F558">
            <v>31.96</v>
          </cell>
          <cell r="G558">
            <v>1449.1</v>
          </cell>
          <cell r="H558">
            <v>1814.56</v>
          </cell>
          <cell r="I558">
            <v>57993.33</v>
          </cell>
          <cell r="J558">
            <v>8.4670075735815194E-3</v>
          </cell>
          <cell r="K558">
            <v>-357.77</v>
          </cell>
          <cell r="L558">
            <v>1806.87</v>
          </cell>
          <cell r="M558">
            <v>-0.19800539053722732</v>
          </cell>
          <cell r="O558">
            <v>46313.23</v>
          </cell>
        </row>
        <row r="559">
          <cell r="A559" t="str">
            <v xml:space="preserve"> 15.5 </v>
          </cell>
          <cell r="B559" t="str">
            <v xml:space="preserve"> DEPEARQ319 </v>
          </cell>
          <cell r="C559" t="str">
            <v>Próprio</v>
          </cell>
          <cell r="D559" t="str">
            <v>DIVISORIA PISO TETO MISTA, DE VIDRO DUPLO DE 6MM E BANDEIRA CEGA, COM PERSIANA (14,65 X 2,70 M = 39,55 M²) - FORNECIMENTO E INSTALAÇÃO</v>
          </cell>
          <cell r="E559" t="str">
            <v>m²</v>
          </cell>
          <cell r="F559">
            <v>395.5</v>
          </cell>
          <cell r="G559">
            <v>1871</v>
          </cell>
          <cell r="H559">
            <v>2342.86</v>
          </cell>
          <cell r="I559">
            <v>926601.13</v>
          </cell>
          <cell r="J559">
            <v>0.1352834676918741</v>
          </cell>
          <cell r="K559">
            <v>-467.2800000000002</v>
          </cell>
          <cell r="L559">
            <v>2338.2800000000002</v>
          </cell>
          <cell r="M559">
            <v>-0.19983919804300598</v>
          </cell>
          <cell r="O559">
            <v>739980.5</v>
          </cell>
        </row>
        <row r="560">
          <cell r="A560" t="str">
            <v xml:space="preserve"> 15.6 </v>
          </cell>
          <cell r="B560" t="str">
            <v xml:space="preserve"> DEPEARQ320 </v>
          </cell>
          <cell r="C560" t="str">
            <v>Próprio</v>
          </cell>
          <cell r="D560" t="str">
            <v>DIVISORIA PISO TETO, DE VIDRO DUPLO SEM PELÍCULA APLICADA, DE 6MM DE ESPESSURA TEMPERADO (14,907 X 2,70 M= 40,2489 M² ) - FORNECIMENTO E INSTALAÇÃO</v>
          </cell>
          <cell r="E560" t="str">
            <v>m²</v>
          </cell>
          <cell r="F560">
            <v>40.25</v>
          </cell>
          <cell r="G560">
            <v>1622.87</v>
          </cell>
          <cell r="H560">
            <v>2032.15</v>
          </cell>
          <cell r="I560">
            <v>81794.03</v>
          </cell>
          <cell r="J560">
            <v>1.1941902137431218E-2</v>
          </cell>
          <cell r="K560">
            <v>-400.67000000000007</v>
          </cell>
          <cell r="L560">
            <v>2023.54</v>
          </cell>
          <cell r="M560">
            <v>-0.19800448718582286</v>
          </cell>
          <cell r="O560">
            <v>65320.51</v>
          </cell>
        </row>
        <row r="561">
          <cell r="A561" t="str">
            <v xml:space="preserve"> 15.7 </v>
          </cell>
          <cell r="B561" t="str">
            <v xml:space="preserve"> DEPEARQ340 </v>
          </cell>
          <cell r="C561" t="str">
            <v>Próprio</v>
          </cell>
          <cell r="D561" t="str">
            <v>COLUNA/POSTE CONDUTOR DE CABOS EM ESTRUTURA DE ALUMÍNIO CONECTOR QUADRADO DE ALUMÍNIO 85X85MM, USADO PARA TRANSIÇÕES L,T OU X, OU COMO ACABAMENTO DE PAREDE, E POSSIBILIDADE DE PASSAGEM DE CABOS E DRENOS</v>
          </cell>
          <cell r="E561" t="str">
            <v>UN</v>
          </cell>
          <cell r="F561">
            <v>55</v>
          </cell>
          <cell r="G561">
            <v>244.45</v>
          </cell>
          <cell r="H561">
            <v>306.10000000000002</v>
          </cell>
          <cell r="I561">
            <v>16835.5</v>
          </cell>
          <cell r="J561">
            <v>2.4579775985450682E-3</v>
          </cell>
          <cell r="K561">
            <v>-61.050000000000011</v>
          </cell>
          <cell r="L561">
            <v>305.5</v>
          </cell>
          <cell r="M561">
            <v>-0.19983633387888711</v>
          </cell>
          <cell r="O561">
            <v>13444.75</v>
          </cell>
        </row>
        <row r="562">
          <cell r="A562" t="str">
            <v xml:space="preserve"> 16 </v>
          </cell>
          <cell r="D562" t="str">
            <v>REVESTIMENTO DE FACHADA</v>
          </cell>
          <cell r="I562">
            <v>599230.64</v>
          </cell>
          <cell r="J562">
            <v>8.7487481184510371E-2</v>
          </cell>
          <cell r="K562">
            <v>0</v>
          </cell>
          <cell r="M562" t="e">
            <v>#DIV/0!</v>
          </cell>
          <cell r="O562">
            <v>0</v>
          </cell>
        </row>
        <row r="563">
          <cell r="A563" t="str">
            <v xml:space="preserve"> 16.1 </v>
          </cell>
          <cell r="B563" t="str">
            <v xml:space="preserve"> DEPEARQ151 </v>
          </cell>
          <cell r="C563" t="str">
            <v>Próprio</v>
          </cell>
          <cell r="D563" t="str">
            <v>PAINEL ALUMÍNIO COMPOSTO (ACM) - FORNECIMENTO E INSTALAÇÃO</v>
          </cell>
          <cell r="E563" t="str">
            <v>m²</v>
          </cell>
          <cell r="F563">
            <v>158.52000000000001</v>
          </cell>
          <cell r="G563">
            <v>429.07</v>
          </cell>
          <cell r="H563">
            <v>537.28</v>
          </cell>
          <cell r="I563">
            <v>85169.62</v>
          </cell>
          <cell r="J563">
            <v>1.2434737194416323E-2</v>
          </cell>
          <cell r="K563">
            <v>-105.93</v>
          </cell>
          <cell r="L563">
            <v>535</v>
          </cell>
          <cell r="M563">
            <v>-0.19800000000000006</v>
          </cell>
          <cell r="O563">
            <v>68016.17</v>
          </cell>
        </row>
        <row r="564">
          <cell r="A564" t="str">
            <v xml:space="preserve"> 16.2 </v>
          </cell>
          <cell r="B564" t="str">
            <v xml:space="preserve"> DEPEARQ059 </v>
          </cell>
          <cell r="C564" t="str">
            <v>Próprio</v>
          </cell>
          <cell r="D564" t="str">
            <v>FORNECIMENTO E INSTALAÇÃO DE VIDRO DE PROTEÇÃO EM VIDRO LAMINADO, 8,4 MM COM ASPECTO BRONXE/DOURADO E SUPERFÍCIE EXTERNA ESPELHADA FIXADA SOBRE ESTRUTURA DE ALUMÍNIO PARA PELE DE VIDRO COM 18 MÓDULOS FIXOS E DOIS EM MAXIM-AR</v>
          </cell>
          <cell r="E564" t="str">
            <v>m²</v>
          </cell>
          <cell r="F564">
            <v>198.9</v>
          </cell>
          <cell r="G564">
            <v>1976</v>
          </cell>
          <cell r="H564">
            <v>2474.34</v>
          </cell>
          <cell r="I564">
            <v>492146.22</v>
          </cell>
          <cell r="J564">
            <v>7.1853190221177435E-2</v>
          </cell>
          <cell r="K564">
            <v>-492.76000000000022</v>
          </cell>
          <cell r="L564">
            <v>2468.7600000000002</v>
          </cell>
          <cell r="M564">
            <v>-0.19959817884281994</v>
          </cell>
          <cell r="O564">
            <v>393026.4</v>
          </cell>
        </row>
        <row r="565">
          <cell r="A565" t="str">
            <v xml:space="preserve"> 16.3 </v>
          </cell>
          <cell r="B565" t="str">
            <v xml:space="preserve"> 98458 </v>
          </cell>
          <cell r="C565" t="str">
            <v>SINAPI</v>
          </cell>
          <cell r="D565" t="str">
            <v>TAPUME COM COMPENSADO DE MADEIRA. AF_03/2024</v>
          </cell>
          <cell r="E565" t="str">
            <v>m²</v>
          </cell>
          <cell r="F565">
            <v>198.9</v>
          </cell>
          <cell r="G565">
            <v>87.99</v>
          </cell>
          <cell r="H565">
            <v>110.18</v>
          </cell>
          <cell r="I565">
            <v>21914.799999999999</v>
          </cell>
          <cell r="J565">
            <v>3.1995537689166026E-3</v>
          </cell>
          <cell r="K565">
            <v>-21.33</v>
          </cell>
          <cell r="L565">
            <v>109.32</v>
          </cell>
          <cell r="M565">
            <v>-0.19511525795828755</v>
          </cell>
          <cell r="O565">
            <v>17501.21</v>
          </cell>
        </row>
        <row r="566">
          <cell r="A566" t="str">
            <v xml:space="preserve"> 17 </v>
          </cell>
          <cell r="D566" t="str">
            <v>ESQUADRIAS</v>
          </cell>
          <cell r="I566">
            <v>319929.14999999991</v>
          </cell>
          <cell r="J566">
            <v>4.6709553254822532E-2</v>
          </cell>
          <cell r="K566">
            <v>0</v>
          </cell>
          <cell r="M566" t="e">
            <v>#DIV/0!</v>
          </cell>
          <cell r="O566">
            <v>0</v>
          </cell>
        </row>
        <row r="567">
          <cell r="A567" t="str">
            <v xml:space="preserve"> 17.1 </v>
          </cell>
          <cell r="D567" t="str">
            <v>PORTAS</v>
          </cell>
          <cell r="I567">
            <v>297777.98999999993</v>
          </cell>
          <cell r="J567">
            <v>4.3475491001739017E-2</v>
          </cell>
          <cell r="K567">
            <v>0</v>
          </cell>
          <cell r="M567" t="e">
            <v>#DIV/0!</v>
          </cell>
          <cell r="O567">
            <v>0</v>
          </cell>
        </row>
        <row r="568">
          <cell r="A568" t="str">
            <v xml:space="preserve"> 17.1.1 </v>
          </cell>
          <cell r="B568" t="str">
            <v xml:space="preserve"> DEPEARQ344 </v>
          </cell>
          <cell r="C568" t="str">
            <v>Próprio</v>
          </cell>
          <cell r="D568" t="str">
            <v>(P01) PORTA CEGA DE ABRIR DE DIVISÓRIA PISO TETO, 0,90*2,10,  INCLUSO DOBRADIÇA, MAÇANETA, FECHADURA - FORNECIMENTO E INSTALAÇÃO</v>
          </cell>
          <cell r="E568" t="str">
            <v>UN</v>
          </cell>
          <cell r="F568">
            <v>28</v>
          </cell>
          <cell r="G568">
            <v>5220</v>
          </cell>
          <cell r="H568">
            <v>6536.48</v>
          </cell>
          <cell r="I568">
            <v>183021.44</v>
          </cell>
          <cell r="J568">
            <v>2.6721071519910922E-2</v>
          </cell>
          <cell r="K568">
            <v>-1298.9399999999996</v>
          </cell>
          <cell r="L568">
            <v>6518.94</v>
          </cell>
          <cell r="M568">
            <v>-0.1992563208128928</v>
          </cell>
          <cell r="O568">
            <v>146160</v>
          </cell>
        </row>
        <row r="569">
          <cell r="A569" t="str">
            <v xml:space="preserve"> 17.1.2 </v>
          </cell>
          <cell r="B569" t="str">
            <v xml:space="preserve"> DEPEARQ148 </v>
          </cell>
          <cell r="C569" t="str">
            <v>Próprio</v>
          </cell>
          <cell r="D569" t="str">
            <v>(P02) INSTALAÇÃO PORTA REAPROVEITADA, 90X210CM, ESPESSURA DE 3,5CM, ITENS INCLUSOS: DOBRADIÇAS, MONTAGEM E INSTALAÇÃO DO BATENTE, FECHADURA COM EXECUÇÃO DO FURO. REF: SINAPI (90844)</v>
          </cell>
          <cell r="E569" t="str">
            <v>UN</v>
          </cell>
          <cell r="F569">
            <v>6</v>
          </cell>
          <cell r="G569">
            <v>634.26</v>
          </cell>
          <cell r="H569">
            <v>794.22</v>
          </cell>
          <cell r="I569">
            <v>4765.32</v>
          </cell>
          <cell r="J569">
            <v>6.9573519110800296E-4</v>
          </cell>
          <cell r="K569">
            <v>-68.13</v>
          </cell>
          <cell r="L569">
            <v>702.39</v>
          </cell>
          <cell r="M569">
            <v>-9.6997394609832144E-2</v>
          </cell>
          <cell r="O569">
            <v>3805.56</v>
          </cell>
        </row>
        <row r="570">
          <cell r="A570" t="str">
            <v xml:space="preserve"> 17.1.3 </v>
          </cell>
          <cell r="B570" t="str">
            <v xml:space="preserve"> DEPEARQ146 </v>
          </cell>
          <cell r="C570" t="str">
            <v>Próprio</v>
          </cell>
          <cell r="D570" t="str">
            <v>(P03) INSTALAÇÃO PORTA REAPROVEITADA, 80X210CM, ESPESSURA DE 3,5CM, ITENS INCLUSOS: DOBRADIÇAS, MONTAGEM E INSTALAÇÃO DE BATENTE, FECHADURA COM EXECUÇÃO DO FURO . REF: SINAPI (100689)</v>
          </cell>
          <cell r="E570" t="str">
            <v>UN</v>
          </cell>
          <cell r="F570">
            <v>1</v>
          </cell>
          <cell r="G570">
            <v>625.22</v>
          </cell>
          <cell r="H570">
            <v>782.9</v>
          </cell>
          <cell r="I570">
            <v>782.9</v>
          </cell>
          <cell r="J570">
            <v>1.1430314881654443E-4</v>
          </cell>
          <cell r="K570">
            <v>-71.220000000000027</v>
          </cell>
          <cell r="L570">
            <v>696.44</v>
          </cell>
          <cell r="M570">
            <v>-0.10226293722359436</v>
          </cell>
          <cell r="O570">
            <v>625.22</v>
          </cell>
        </row>
        <row r="571">
          <cell r="A571" t="str">
            <v xml:space="preserve"> 17.1.4 </v>
          </cell>
          <cell r="B571" t="str">
            <v xml:space="preserve"> DEPEARQ309 </v>
          </cell>
          <cell r="C571" t="str">
            <v>Próprio</v>
          </cell>
          <cell r="D571" t="str">
            <v>(P4) PORTA DE CORRER VIDRO TEMPERADO INCOLOR 10 MM (4,00X2,10M) - INCLUSO KIT COM TRILHO E ROLDANAS, FOLHAS, PUXADOR ,FECHADURA - FORNECIMENTO E INSTALAÇÃO.</v>
          </cell>
          <cell r="E571" t="str">
            <v>UN</v>
          </cell>
          <cell r="F571">
            <v>1</v>
          </cell>
          <cell r="G571">
            <v>4880</v>
          </cell>
          <cell r="H571">
            <v>6110.73</v>
          </cell>
          <cell r="I571">
            <v>6110.73</v>
          </cell>
          <cell r="J571">
            <v>8.9216461945040566E-4</v>
          </cell>
          <cell r="K571">
            <v>-1621.1800000000003</v>
          </cell>
          <cell r="L571">
            <v>6501.18</v>
          </cell>
          <cell r="M571">
            <v>-0.24936703798387372</v>
          </cell>
          <cell r="O571">
            <v>4880</v>
          </cell>
        </row>
        <row r="572">
          <cell r="A572" t="str">
            <v xml:space="preserve"> 17.1.5 </v>
          </cell>
          <cell r="B572" t="str">
            <v xml:space="preserve"> 90842 </v>
          </cell>
          <cell r="C572" t="str">
            <v>SINAPI</v>
          </cell>
          <cell r="D572" t="str">
            <v>(P05) KIT DE PORTA DE MADEIRA PARA PINTURA, SEMI-OCA (LEVE OU MÉDIA), PADRÃO MÉDIO, 70X210CM, ESPESSURA DE 3,5CM, ITENS INCLUSOS: DOBRADIÇAS, MONTAGEM E INSTALAÇÃO DO BATENTE, FECHADURA COM EXECUÇÃO DO FURO - FORNECIMENTO E INSTALAÇÃO. AF_12/2019</v>
          </cell>
          <cell r="E572" t="str">
            <v>UN</v>
          </cell>
          <cell r="F572">
            <v>2</v>
          </cell>
          <cell r="G572">
            <v>827.3</v>
          </cell>
          <cell r="H572">
            <v>1035.94</v>
          </cell>
          <cell r="I572">
            <v>2071.88</v>
          </cell>
          <cell r="J572">
            <v>3.0249381526379119E-4</v>
          </cell>
          <cell r="K572">
            <v>-80.520000000000095</v>
          </cell>
          <cell r="L572">
            <v>907.82</v>
          </cell>
          <cell r="M572">
            <v>-8.8695997003811478E-2</v>
          </cell>
          <cell r="O572">
            <v>1654.6</v>
          </cell>
        </row>
        <row r="573">
          <cell r="A573" t="str">
            <v xml:space="preserve"> 17.1.6 </v>
          </cell>
          <cell r="B573" t="str">
            <v xml:space="preserve"> DEPEARQ305 </v>
          </cell>
          <cell r="C573" t="str">
            <v>Próprio</v>
          </cell>
          <cell r="D573" t="str">
            <v>(P06) PORTA ESQUADRIA CORRER DUAS FOLHAS LINHA SUPREMA 2,20X2,10 M, INCLUSO CONTRA MARCO, MARCO, FOLHA OU CAIXILHO, PUXADOR E FECHADURA. - FORNECIMENTO E INTALAÇÃO</v>
          </cell>
          <cell r="E573" t="str">
            <v>UN</v>
          </cell>
          <cell r="F573">
            <v>2</v>
          </cell>
          <cell r="G573">
            <v>2985</v>
          </cell>
          <cell r="H573">
            <v>3737.81</v>
          </cell>
          <cell r="I573">
            <v>7475.62</v>
          </cell>
          <cell r="J573">
            <v>1.0914381215428994E-3</v>
          </cell>
          <cell r="K573">
            <v>-994</v>
          </cell>
          <cell r="L573">
            <v>3979</v>
          </cell>
          <cell r="M573">
            <v>-0.24981151042975624</v>
          </cell>
          <cell r="O573">
            <v>5970</v>
          </cell>
        </row>
        <row r="574">
          <cell r="A574" t="str">
            <v xml:space="preserve"> 17.1.7 </v>
          </cell>
          <cell r="B574" t="str">
            <v xml:space="preserve"> DEPEARQ342 </v>
          </cell>
          <cell r="C574" t="str">
            <v>Próprio</v>
          </cell>
          <cell r="D574" t="str">
            <v>(P07) PORTA CAMARÃO/SANFONADA DE MADEIRA 0,90X2,10, INCLUSO DUAS FOLHAS DE 0,45X2,1m, MARCO, CONTRA MARCO, FOLHA OU CAIXILHO, PUXADOR, FECHADURA, COM ACABAMENTO E SELADOR - FORNECIMENTO E INSTALAÇÃO.</v>
          </cell>
          <cell r="E574" t="str">
            <v>un</v>
          </cell>
          <cell r="F574">
            <v>2</v>
          </cell>
          <cell r="G574">
            <v>1182.5326499999999</v>
          </cell>
          <cell r="H574">
            <v>1480.76</v>
          </cell>
          <cell r="I574">
            <v>2961.52</v>
          </cell>
          <cell r="J574">
            <v>4.3238096983417125E-4</v>
          </cell>
          <cell r="K574">
            <v>-393.96735000000012</v>
          </cell>
          <cell r="L574">
            <v>1576.5</v>
          </cell>
          <cell r="M574">
            <v>-0.24990000000000012</v>
          </cell>
          <cell r="O574">
            <v>2365.06</v>
          </cell>
        </row>
        <row r="575">
          <cell r="A575" t="str">
            <v xml:space="preserve"> 17.1.8 </v>
          </cell>
          <cell r="B575" t="str">
            <v xml:space="preserve"> DEPEARQ144 </v>
          </cell>
          <cell r="C575" t="str">
            <v>Próprio</v>
          </cell>
          <cell r="D575" t="str">
            <v>(P08) INSTALAÇÃO PORTA REAPROVEITADA, 60X210CM,  ITENS INCLUSOS: DOBRADIÇAS, MONTAGEM E INSTALAÇÃO DE BATENTE, FECHADURA COM EXECUÇÃO DO FURO. RE: SINAPI (100687)</v>
          </cell>
          <cell r="E575" t="str">
            <v>UN</v>
          </cell>
          <cell r="F575">
            <v>2</v>
          </cell>
          <cell r="G575">
            <v>637.91</v>
          </cell>
          <cell r="H575">
            <v>798.79</v>
          </cell>
          <cell r="I575">
            <v>1597.58</v>
          </cell>
          <cell r="J575">
            <v>2.3324616743688217E-4</v>
          </cell>
          <cell r="K575">
            <v>-27.300000000000068</v>
          </cell>
          <cell r="L575">
            <v>665.21</v>
          </cell>
          <cell r="M575">
            <v>-4.1039671682626677E-2</v>
          </cell>
          <cell r="O575">
            <v>1275.82</v>
          </cell>
        </row>
        <row r="576">
          <cell r="A576" t="str">
            <v xml:space="preserve"> 17.1.9 </v>
          </cell>
          <cell r="B576" t="str">
            <v xml:space="preserve"> DEPEARQ200 </v>
          </cell>
          <cell r="C576" t="str">
            <v>Próprio</v>
          </cell>
          <cell r="D576" t="str">
            <v>(P09) FORNECIMENTO E INSTALAÇÃO PORTA , 90X210CM, DE CORRER, ESPESSURA DE 3,5CM, ITENS INCLUSOS: TRILHO METÁLICO, ROLDANAS, MONTAGEM E INSTALAÇÃO DE BATENTE, FECHADURA COM EXECUÇÃO DO FURO . REF: SINAPI (100689)</v>
          </cell>
          <cell r="E576" t="str">
            <v>UN</v>
          </cell>
          <cell r="F576">
            <v>3</v>
          </cell>
          <cell r="G576">
            <v>977.68</v>
          </cell>
          <cell r="H576">
            <v>1224.25</v>
          </cell>
          <cell r="I576">
            <v>3672.75</v>
          </cell>
          <cell r="J576">
            <v>5.3622032164511886E-4</v>
          </cell>
          <cell r="K576">
            <v>-182.83000000000004</v>
          </cell>
          <cell r="L576">
            <v>1160.51</v>
          </cell>
          <cell r="M576">
            <v>-0.15754280445666136</v>
          </cell>
          <cell r="O576">
            <v>2933.04</v>
          </cell>
        </row>
        <row r="577">
          <cell r="A577" t="str">
            <v xml:space="preserve"> 17.1.10 </v>
          </cell>
          <cell r="B577" t="str">
            <v xml:space="preserve"> DEPEARQ310 </v>
          </cell>
          <cell r="C577" t="str">
            <v>Próprio</v>
          </cell>
          <cell r="D577" t="str">
            <v>(P10) PORTA DE CORRER (1,80X2,10M) - INCLUSO KIT COM TRILHO E ROLDANAS, FOLHAS, PUXADOR ,FECHADURA, VIDRO INCOLOR 10MM TEMPERADO - FORNECIMENTO E INSTALAÇÃO</v>
          </cell>
          <cell r="E577" t="str">
            <v>UN</v>
          </cell>
          <cell r="F577">
            <v>2</v>
          </cell>
          <cell r="G577">
            <v>2330</v>
          </cell>
          <cell r="H577">
            <v>2917.62</v>
          </cell>
          <cell r="I577">
            <v>5835.24</v>
          </cell>
          <cell r="J577">
            <v>8.5194316783785003E-4</v>
          </cell>
          <cell r="K577">
            <v>-773.27</v>
          </cell>
          <cell r="L577">
            <v>3103.27</v>
          </cell>
          <cell r="M577">
            <v>-0.24917909173226949</v>
          </cell>
          <cell r="O577">
            <v>4660</v>
          </cell>
        </row>
        <row r="578">
          <cell r="A578" t="str">
            <v xml:space="preserve"> 17.1.11 </v>
          </cell>
          <cell r="B578" t="str">
            <v xml:space="preserve"> DEPEARQ231 </v>
          </cell>
          <cell r="C578" t="str">
            <v>Próprio</v>
          </cell>
          <cell r="D578" t="str">
            <v>(P11) FORNECIMENTO E INSTALAÇÃO PORTA 160X210, ITENS INCLUSOS: DOBRADIÇAS, MONTAGEM E INSTALAÇÃO DO BATENTE, FECHADURA COM EXECUÇÃO DO FURO. SINAPI (91314)</v>
          </cell>
          <cell r="E578" t="str">
            <v>UN</v>
          </cell>
          <cell r="F578">
            <v>2</v>
          </cell>
          <cell r="G578">
            <v>1280.6099999999999</v>
          </cell>
          <cell r="H578">
            <v>1603.57</v>
          </cell>
          <cell r="I578">
            <v>3207.14</v>
          </cell>
          <cell r="J578">
            <v>4.6824141103013451E-4</v>
          </cell>
          <cell r="K578">
            <v>-221.97000000000003</v>
          </cell>
          <cell r="L578">
            <v>1502.58</v>
          </cell>
          <cell r="M578">
            <v>-0.14772591143233638</v>
          </cell>
          <cell r="O578">
            <v>2561.2199999999998</v>
          </cell>
        </row>
        <row r="579">
          <cell r="A579" t="str">
            <v xml:space="preserve"> 17.1.12 </v>
          </cell>
          <cell r="B579" t="str">
            <v xml:space="preserve"> DEPEARQ202 </v>
          </cell>
          <cell r="C579" t="str">
            <v>Próprio</v>
          </cell>
          <cell r="D579" t="str">
            <v>(P11) INSTALAÇÃO PORTA 160X210, REAPROVEITADA, ITENS INCLUSOS: DOBRADIÇAS, MONTAGEM E INSTALAÇÃO DO BATENTE, FECHADURA COM EXECUÇÃO DO FURO. SINAPI (91314)</v>
          </cell>
          <cell r="E579" t="str">
            <v>UN</v>
          </cell>
          <cell r="F579">
            <v>1</v>
          </cell>
          <cell r="G579">
            <v>968.27</v>
          </cell>
          <cell r="H579">
            <v>1212.46</v>
          </cell>
          <cell r="I579">
            <v>1212.46</v>
          </cell>
          <cell r="J579">
            <v>1.770187709977104E-4</v>
          </cell>
          <cell r="K579">
            <v>-18.149999999999977</v>
          </cell>
          <cell r="L579">
            <v>986.42</v>
          </cell>
          <cell r="M579">
            <v>-1.8399870237829741E-2</v>
          </cell>
          <cell r="O579">
            <v>968.27</v>
          </cell>
        </row>
        <row r="580">
          <cell r="A580" t="str">
            <v xml:space="preserve"> 17.1.13 </v>
          </cell>
          <cell r="B580" t="str">
            <v xml:space="preserve"> DEPEARQ306 </v>
          </cell>
          <cell r="C580" t="str">
            <v>Próprio</v>
          </cell>
          <cell r="D580" t="str">
            <v>(P12) PORTA DE GIRO 1 FOLHA COM FIXO LATERAL - 1,50X2,90 M, INCLUSO CONTRA MARCO, MARCO, FOLHA OU CAIXILHO, PUXADOR E FECHADURA- FORNECIMENTO E INSTALAÇÃO</v>
          </cell>
          <cell r="E580" t="str">
            <v>UN</v>
          </cell>
          <cell r="F580">
            <v>1</v>
          </cell>
          <cell r="G580">
            <v>3043.6057599999999</v>
          </cell>
          <cell r="H580">
            <v>3811.2</v>
          </cell>
          <cell r="I580">
            <v>3811.2</v>
          </cell>
          <cell r="J580">
            <v>5.5643397722520652E-4</v>
          </cell>
          <cell r="K580">
            <v>-1013.99424</v>
          </cell>
          <cell r="L580">
            <v>4057.6</v>
          </cell>
          <cell r="M580">
            <v>-0.24990000000000001</v>
          </cell>
          <cell r="O580">
            <v>3043.6</v>
          </cell>
        </row>
        <row r="581">
          <cell r="A581" t="str">
            <v xml:space="preserve"> 17.1.14 </v>
          </cell>
          <cell r="B581" t="str">
            <v xml:space="preserve"> DEPEARQ345 </v>
          </cell>
          <cell r="C581" t="str">
            <v>Próprio</v>
          </cell>
          <cell r="D581" t="str">
            <v>(P14) PORTA DE CORRER (DIVISÓRIA) 0,80X2,10  INCLUSO TRILHO, ROLDANA, PUXADOR, FECHADURA</v>
          </cell>
          <cell r="E581" t="str">
            <v>UN</v>
          </cell>
          <cell r="F581">
            <v>2</v>
          </cell>
          <cell r="G581">
            <v>5362.08</v>
          </cell>
          <cell r="H581">
            <v>6714.39</v>
          </cell>
          <cell r="I581">
            <v>13428.78</v>
          </cell>
          <cell r="J581">
            <v>1.9605975715476253E-3</v>
          </cell>
          <cell r="K581">
            <v>-1339.6900000000005</v>
          </cell>
          <cell r="L581">
            <v>6701.77</v>
          </cell>
          <cell r="M581">
            <v>-0.19990092169680551</v>
          </cell>
          <cell r="O581">
            <v>10724.16</v>
          </cell>
        </row>
        <row r="582">
          <cell r="A582" t="str">
            <v xml:space="preserve"> 17.1.15 </v>
          </cell>
          <cell r="B582" t="str">
            <v xml:space="preserve"> DEPEARQ223 </v>
          </cell>
          <cell r="C582" t="str">
            <v>Próprio</v>
          </cell>
          <cell r="D582" t="str">
            <v>(P15) INSTALAÇÃO DE PORTA EXISTENTE DE ABRIR COM MOLA HIDRÁULICA, 2 FOLHAS,  INCLUSIVE ACESSÓRIOS. REF: SINAPI (102185)</v>
          </cell>
          <cell r="E582" t="str">
            <v>UN</v>
          </cell>
          <cell r="F582">
            <v>1</v>
          </cell>
          <cell r="G582">
            <v>1691.56</v>
          </cell>
          <cell r="H582">
            <v>2118.17</v>
          </cell>
          <cell r="I582">
            <v>2118.17</v>
          </cell>
          <cell r="J582">
            <v>3.0925214041223651E-4</v>
          </cell>
          <cell r="K582">
            <v>-420.57999999999993</v>
          </cell>
          <cell r="L582">
            <v>2112.14</v>
          </cell>
          <cell r="M582">
            <v>-0.19912505799804936</v>
          </cell>
          <cell r="O582">
            <v>1691.56</v>
          </cell>
        </row>
        <row r="583">
          <cell r="A583" t="str">
            <v xml:space="preserve"> 17.1.16 </v>
          </cell>
          <cell r="B583" t="str">
            <v xml:space="preserve"> DEPEARQ222 </v>
          </cell>
          <cell r="C583" t="str">
            <v>Próprio</v>
          </cell>
          <cell r="D583" t="str">
            <v>(P16) PORTA DE CORRER (1,00X2,10 M) - INCLUSO KIT COM TRILHO E ROLDANAS, FOLHAS, PUXADOR ,FECHADURA, VIDRO INCOLOR 10MM TEMPERADO - FORNECIMENTO E INSTALAÇÃO.</v>
          </cell>
          <cell r="E583" t="str">
            <v>UN</v>
          </cell>
          <cell r="F583">
            <v>2</v>
          </cell>
          <cell r="G583">
            <v>1350.18</v>
          </cell>
          <cell r="H583">
            <v>1690.69</v>
          </cell>
          <cell r="I583">
            <v>3381.38</v>
          </cell>
          <cell r="J583">
            <v>4.9368039512745824E-4</v>
          </cell>
          <cell r="K583">
            <v>-449.81999999999994</v>
          </cell>
          <cell r="L583">
            <v>1800</v>
          </cell>
          <cell r="M583">
            <v>-0.24990000000000001</v>
          </cell>
          <cell r="O583">
            <v>2700.36</v>
          </cell>
        </row>
        <row r="584">
          <cell r="A584" t="str">
            <v xml:space="preserve"> 17.1.17 </v>
          </cell>
          <cell r="B584" t="str">
            <v xml:space="preserve"> DEPEARQ307 </v>
          </cell>
          <cell r="C584" t="str">
            <v>Próprio</v>
          </cell>
          <cell r="D584" t="str">
            <v>(P17) PORTA DE CORRER ALUMÍNIO COR GRAFITE FOSCO - SUPREMA OU SIMILAR 2,00X2,10, INCLUSO CONTRA MARCO, MARCO, FOLHA OU CAIXILHO, PUXADOR E FECHADURA. - FORNECIMENTO E INSTALAÇÃO</v>
          </cell>
          <cell r="E584" t="str">
            <v>un</v>
          </cell>
          <cell r="F584">
            <v>1</v>
          </cell>
          <cell r="G584">
            <v>3667.989</v>
          </cell>
          <cell r="H584">
            <v>4593.05</v>
          </cell>
          <cell r="I584">
            <v>4593.05</v>
          </cell>
          <cell r="J584">
            <v>6.7058382637863001E-4</v>
          </cell>
          <cell r="K584">
            <v>-1222.011</v>
          </cell>
          <cell r="L584">
            <v>4890</v>
          </cell>
          <cell r="M584">
            <v>-0.24990000000000001</v>
          </cell>
          <cell r="O584">
            <v>3667.98</v>
          </cell>
        </row>
        <row r="585">
          <cell r="A585" t="str">
            <v xml:space="preserve"> 17.1.18 </v>
          </cell>
          <cell r="B585" t="str">
            <v xml:space="preserve"> DEPEARQ105 </v>
          </cell>
          <cell r="C585" t="str">
            <v>Próprio</v>
          </cell>
          <cell r="D585" t="str">
            <v>(P19) PORTA EM ALUMÍNIO ANODIZADO PRETO DE ABRIR TIPO VENEZIANA COM GUARNIÇÃO, DIMENSOES (LXH) 0,60X1,80M , FIXAÇÃO COM PARAFUSOS - FORNECIMENTO E INSTALAÇÃO.</v>
          </cell>
          <cell r="E585" t="str">
            <v>UN</v>
          </cell>
          <cell r="F585">
            <v>16</v>
          </cell>
          <cell r="G585">
            <v>1383.05</v>
          </cell>
          <cell r="H585">
            <v>1731.85</v>
          </cell>
          <cell r="I585">
            <v>27709.599999999999</v>
          </cell>
          <cell r="J585">
            <v>4.0455927097291094E-3</v>
          </cell>
          <cell r="K585">
            <v>-345.54999999999995</v>
          </cell>
          <cell r="L585">
            <v>1728.6</v>
          </cell>
          <cell r="M585">
            <v>-0.19990165451810715</v>
          </cell>
          <cell r="O585">
            <v>22128.799999999999</v>
          </cell>
        </row>
        <row r="586">
          <cell r="A586" t="str">
            <v xml:space="preserve"> 17.1.19 </v>
          </cell>
          <cell r="B586" t="str">
            <v xml:space="preserve"> DEPEARQ371 </v>
          </cell>
          <cell r="C586" t="str">
            <v>Próprio</v>
          </cell>
          <cell r="D586" t="str">
            <v>(P20) PORTA ESQUADRIA CORRER DUAS FOLHAS LINHA SUPREMA 2,70X2,50 M, PUXADOR EM ALUMÍNIO - FORNECIMENTO E INSTALAÇÃO</v>
          </cell>
          <cell r="E586" t="str">
            <v>UN</v>
          </cell>
          <cell r="F586">
            <v>1</v>
          </cell>
          <cell r="G586">
            <v>6780.9039999999995</v>
          </cell>
          <cell r="H586">
            <v>8491.0400000000009</v>
          </cell>
          <cell r="I586">
            <v>8491.0400000000009</v>
          </cell>
          <cell r="J586">
            <v>1.2396891157583749E-3</v>
          </cell>
          <cell r="K586">
            <v>-2259.0960000000005</v>
          </cell>
          <cell r="L586">
            <v>9040</v>
          </cell>
          <cell r="M586">
            <v>-0.24990000000000001</v>
          </cell>
          <cell r="O586">
            <v>6780.9</v>
          </cell>
        </row>
        <row r="587">
          <cell r="A587" t="str">
            <v xml:space="preserve"> 17.1.20 </v>
          </cell>
          <cell r="B587" t="str">
            <v xml:space="preserve"> DEPEARQ341 </v>
          </cell>
          <cell r="C587" t="str">
            <v>Próprio</v>
          </cell>
          <cell r="D587" t="str">
            <v>(P22) PORTA DE CORRER EM COMPENSADO PARA PINTURA 0,65X2,10 - INCLUSO CONTRA MARCO, MARCO, FOLHA OU CAIXILHO, PUXADOR, FECHADURA, ACABAMENTO COM SELADOR E KIT - FORNECIMENTO E INSTALAÇÃO</v>
          </cell>
          <cell r="E587" t="str">
            <v>UN</v>
          </cell>
          <cell r="F587">
            <v>2</v>
          </cell>
          <cell r="G587">
            <v>911.24</v>
          </cell>
          <cell r="H587">
            <v>1141.05</v>
          </cell>
          <cell r="I587">
            <v>2282.1</v>
          </cell>
          <cell r="J587">
            <v>3.3318586781739184E-4</v>
          </cell>
          <cell r="K587">
            <v>0</v>
          </cell>
          <cell r="L587">
            <v>911.24</v>
          </cell>
          <cell r="M587">
            <v>0</v>
          </cell>
          <cell r="O587">
            <v>1822.48</v>
          </cell>
        </row>
        <row r="588">
          <cell r="A588" t="str">
            <v xml:space="preserve"> 17.1.21 </v>
          </cell>
          <cell r="B588" t="str">
            <v xml:space="preserve"> 91341 </v>
          </cell>
          <cell r="C588" t="str">
            <v>SINAPI</v>
          </cell>
          <cell r="D588" t="str">
            <v>(P24 E P25) PORTA EM ALUMÍNIO DE ABRIR TIPO VENEZIANA COM GUARNIÇÃO, FIXAÇÃO COM PARAFUSOS - FORNECIMENTO E INSTALAÇÃO. AF_12/2019</v>
          </cell>
          <cell r="E588" t="str">
            <v>m²</v>
          </cell>
          <cell r="F588">
            <v>5.28</v>
          </cell>
          <cell r="G588">
            <v>1278.43</v>
          </cell>
          <cell r="H588">
            <v>1600.85</v>
          </cell>
          <cell r="I588">
            <v>8452.48</v>
          </cell>
          <cell r="J588">
            <v>1.2340593681298576E-3</v>
          </cell>
          <cell r="K588">
            <v>-322.12999999999988</v>
          </cell>
          <cell r="L588">
            <v>1600.56</v>
          </cell>
          <cell r="M588">
            <v>-0.20126080871694896</v>
          </cell>
          <cell r="O588">
            <v>6750.11</v>
          </cell>
        </row>
        <row r="589">
          <cell r="A589" t="str">
            <v xml:space="preserve"> 17.1.22 </v>
          </cell>
          <cell r="B589" t="str">
            <v xml:space="preserve"> 102219 </v>
          </cell>
          <cell r="C589" t="str">
            <v>SINAPI</v>
          </cell>
          <cell r="D589" t="str">
            <v>PINTURA TINTA DE ACABAMENTO (PIGMENTADA) ESMALTE SINTÉTICO ACETINADO EM MADEIRA, 2 DEMÃOS. AF_01/2021</v>
          </cell>
          <cell r="E589" t="str">
            <v>m²</v>
          </cell>
          <cell r="F589">
            <v>53.29</v>
          </cell>
          <cell r="G589">
            <v>11.93</v>
          </cell>
          <cell r="H589">
            <v>14.93</v>
          </cell>
          <cell r="I589">
            <v>795.61</v>
          </cell>
          <cell r="J589">
            <v>1.1615880473870344E-4</v>
          </cell>
          <cell r="K589">
            <v>-2.9800000000000004</v>
          </cell>
          <cell r="L589">
            <v>14.91</v>
          </cell>
          <cell r="M589">
            <v>-0.19986586183769284</v>
          </cell>
          <cell r="O589">
            <v>635.74</v>
          </cell>
        </row>
        <row r="590">
          <cell r="A590" t="str">
            <v xml:space="preserve"> 17.2 </v>
          </cell>
          <cell r="D590" t="str">
            <v>JANELAS</v>
          </cell>
          <cell r="I590">
            <v>22151.159999999996</v>
          </cell>
          <cell r="J590">
            <v>3.2340622530835179E-3</v>
          </cell>
          <cell r="K590">
            <v>0</v>
          </cell>
          <cell r="M590" t="e">
            <v>#DIV/0!</v>
          </cell>
          <cell r="O590">
            <v>0</v>
          </cell>
        </row>
        <row r="591">
          <cell r="A591" t="str">
            <v xml:space="preserve"> 17.2.1 </v>
          </cell>
          <cell r="B591" t="str">
            <v xml:space="preserve"> DEPEARQ142 </v>
          </cell>
          <cell r="C591" t="str">
            <v>Próprio</v>
          </cell>
          <cell r="D591" t="str">
            <v>ASSENTAMENTO PEITORIL LINEAR EM GRANITO OU MÁRMORE, CONSIDERANDO O REAPROVEITAMENTO DO MATERIAL, ASSENTADO COM ARGAMASSA 1:6 COM ADITIVO. REF: SINAPI 101965</v>
          </cell>
          <cell r="E591" t="str">
            <v>M</v>
          </cell>
          <cell r="F591">
            <v>44.4</v>
          </cell>
          <cell r="G591">
            <v>26.75</v>
          </cell>
          <cell r="H591">
            <v>33.49</v>
          </cell>
          <cell r="I591">
            <v>1486.95</v>
          </cell>
          <cell r="J591">
            <v>2.170942229311033E-4</v>
          </cell>
          <cell r="K591">
            <v>-3.4299999999999997</v>
          </cell>
          <cell r="L591">
            <v>30.18</v>
          </cell>
          <cell r="M591">
            <v>-0.11365142478462553</v>
          </cell>
          <cell r="O591">
            <v>1187.7</v>
          </cell>
        </row>
        <row r="592">
          <cell r="A592" t="str">
            <v xml:space="preserve"> 17.2.2 </v>
          </cell>
          <cell r="B592" t="str">
            <v xml:space="preserve"> DEPEARQ138 </v>
          </cell>
          <cell r="C592" t="str">
            <v>Próprio</v>
          </cell>
          <cell r="D592" t="str">
            <v>(J14) JANELA EM VIDRO FIXO LAMINADO 8MM (4+4), ESTRUTURA EM ALUMINIO ANODIZADO, DIMENSÃO (LXH) 0,90X1,10M - FORNECIMENTO E INSTALAÇÃO</v>
          </cell>
          <cell r="E592" t="str">
            <v>UN</v>
          </cell>
          <cell r="F592">
            <v>2</v>
          </cell>
          <cell r="G592">
            <v>1340.91</v>
          </cell>
          <cell r="H592">
            <v>1679.08</v>
          </cell>
          <cell r="I592">
            <v>3358.16</v>
          </cell>
          <cell r="J592">
            <v>4.9029028257729836E-4</v>
          </cell>
          <cell r="K592">
            <v>-240.3599999999999</v>
          </cell>
          <cell r="L592">
            <v>1581.27</v>
          </cell>
          <cell r="M592">
            <v>-0.1520044015253561</v>
          </cell>
          <cell r="O592">
            <v>2681.82</v>
          </cell>
        </row>
        <row r="593">
          <cell r="A593" t="str">
            <v xml:space="preserve"> 17.2.3 </v>
          </cell>
          <cell r="B593" t="str">
            <v xml:space="preserve"> DEPEARQ139 </v>
          </cell>
          <cell r="C593" t="str">
            <v>Próprio</v>
          </cell>
          <cell r="D593" t="str">
            <v>(J15) JANELA EM VIDRO FIXO LAMINADO 8MM (4+4), ESTRUTURA EM ALUMINIO ANODIZADO, DIMENSÃO (LXH) 1,20X1,10M - FORNECIMENTO E INSTALAÇÃO</v>
          </cell>
          <cell r="E593" t="str">
            <v>UN</v>
          </cell>
          <cell r="F593">
            <v>2</v>
          </cell>
          <cell r="G593">
            <v>1787.88</v>
          </cell>
          <cell r="H593">
            <v>2238.7800000000002</v>
          </cell>
          <cell r="I593">
            <v>4477.5600000000004</v>
          </cell>
          <cell r="J593">
            <v>6.5372232343212009E-4</v>
          </cell>
          <cell r="K593">
            <v>-320.48999999999978</v>
          </cell>
          <cell r="L593">
            <v>2108.37</v>
          </cell>
          <cell r="M593">
            <v>-0.15200842356891808</v>
          </cell>
          <cell r="O593">
            <v>3575.76</v>
          </cell>
        </row>
        <row r="594">
          <cell r="A594" t="str">
            <v xml:space="preserve"> 17.2.4 </v>
          </cell>
          <cell r="B594" t="str">
            <v xml:space="preserve"> DEPEARQ165 </v>
          </cell>
          <cell r="C594" t="str">
            <v>Próprio</v>
          </cell>
          <cell r="D594" t="str">
            <v>INSTALAÇÃO JANELA, CONSIDERANDO O REAPROVEITAMENTO DO MATERIAL. REF: SINAPI (94573)</v>
          </cell>
          <cell r="E594" t="str">
            <v>m²</v>
          </cell>
          <cell r="F594">
            <v>24.54</v>
          </cell>
          <cell r="G594">
            <v>40.159999999999997</v>
          </cell>
          <cell r="H594">
            <v>50.28</v>
          </cell>
          <cell r="I594">
            <v>1233.8699999999999</v>
          </cell>
          <cell r="J594">
            <v>1.8014462412858562E-4</v>
          </cell>
          <cell r="K594">
            <v>-9.9600000000000009</v>
          </cell>
          <cell r="L594">
            <v>50.12</v>
          </cell>
          <cell r="M594">
            <v>-0.19872306464485234</v>
          </cell>
          <cell r="O594">
            <v>985.52</v>
          </cell>
        </row>
        <row r="595">
          <cell r="A595" t="str">
            <v xml:space="preserve"> 17.2.5 </v>
          </cell>
          <cell r="B595" t="str">
            <v xml:space="preserve"> DEPEARQ378 </v>
          </cell>
          <cell r="C595" t="str">
            <v>Próprio</v>
          </cell>
          <cell r="D595" t="str">
            <v>(J10) JANELA BASCULANTE MAXIM-AR TEMP INCOLOR 08MM - 3700X400 - KIT COMPLETO CORRENTE 3,0M, ACESSÓRIOS, DOBRADIÇAS - FORNECIMENTO E INSTALAÇÃO.</v>
          </cell>
          <cell r="E595" t="str">
            <v>UND</v>
          </cell>
          <cell r="F595">
            <v>6</v>
          </cell>
          <cell r="G595">
            <v>630</v>
          </cell>
          <cell r="H595">
            <v>788.88</v>
          </cell>
          <cell r="I595">
            <v>4733.28</v>
          </cell>
          <cell r="J595">
            <v>6.9105736138762731E-4</v>
          </cell>
          <cell r="K595">
            <v>-209.36</v>
          </cell>
          <cell r="L595">
            <v>839.36</v>
          </cell>
          <cell r="M595">
            <v>-0.24942813572245526</v>
          </cell>
          <cell r="O595">
            <v>3780</v>
          </cell>
        </row>
        <row r="596">
          <cell r="A596" t="str">
            <v xml:space="preserve"> 17.2.6 </v>
          </cell>
          <cell r="B596" t="str">
            <v xml:space="preserve"> DEPEARQ379 </v>
          </cell>
          <cell r="C596" t="str">
            <v>Próprio</v>
          </cell>
          <cell r="D596" t="str">
            <v>(J12) JANELA BASCULANTE MAXIM-AR TEMP INCOLOR 08MM - 950X620 - KIT COMPLETO CORRENTE 3,0M, ACESSÓRIOS, DOBRADIÇAS - FORNECIMENTO E INSTALAÇÃO.</v>
          </cell>
          <cell r="E596" t="str">
            <v>UND</v>
          </cell>
          <cell r="F596">
            <v>1</v>
          </cell>
          <cell r="G596">
            <v>279.45</v>
          </cell>
          <cell r="H596">
            <v>349.92</v>
          </cell>
          <cell r="I596">
            <v>349.92</v>
          </cell>
          <cell r="J596">
            <v>5.108820773264176E-5</v>
          </cell>
          <cell r="K596">
            <v>0</v>
          </cell>
          <cell r="L596">
            <v>279.45</v>
          </cell>
          <cell r="M596">
            <v>0</v>
          </cell>
          <cell r="O596">
            <v>279.45</v>
          </cell>
        </row>
        <row r="597">
          <cell r="A597" t="str">
            <v xml:space="preserve"> 17.2.7 </v>
          </cell>
          <cell r="B597" t="str">
            <v xml:space="preserve"> DEPEARQ376 </v>
          </cell>
          <cell r="C597" t="str">
            <v>Próprio</v>
          </cell>
          <cell r="D597" t="str">
            <v>(J13) JANELA 2 FOLHAS TEMP INCOLOR 08MM - 2300X1200 - KIT COMPLETO PERFIL, ESCOVINHA, ROLDANAS, FECHADURA - FORNECIMENTO E INSTALAÇÃO.</v>
          </cell>
          <cell r="E597" t="str">
            <v>UND</v>
          </cell>
          <cell r="F597">
            <v>3</v>
          </cell>
          <cell r="G597">
            <v>1151.8235560000001</v>
          </cell>
          <cell r="H597">
            <v>1442.31</v>
          </cell>
          <cell r="I597">
            <v>4326.93</v>
          </cell>
          <cell r="J597">
            <v>6.3173039175982971E-4</v>
          </cell>
          <cell r="K597">
            <v>-383.73644399999989</v>
          </cell>
          <cell r="L597">
            <v>1535.56</v>
          </cell>
          <cell r="M597">
            <v>-0.2498999999999999</v>
          </cell>
          <cell r="O597">
            <v>3455.47</v>
          </cell>
        </row>
        <row r="598">
          <cell r="A598" t="str">
            <v xml:space="preserve"> 17.2.8 </v>
          </cell>
          <cell r="B598" t="str">
            <v xml:space="preserve"> 102235 </v>
          </cell>
          <cell r="C598" t="str">
            <v>SINAPI</v>
          </cell>
          <cell r="D598" t="str">
            <v>DIVISÓRIA FIXA EM VIDRO TEMPERADO 10 MM, SEM ABERTURA. AF_01/2021_PS</v>
          </cell>
          <cell r="E598" t="str">
            <v>m²</v>
          </cell>
          <cell r="F598">
            <v>3.96</v>
          </cell>
          <cell r="G598">
            <v>440.54</v>
          </cell>
          <cell r="H598">
            <v>551.64</v>
          </cell>
          <cell r="I598">
            <v>2184.4899999999998</v>
          </cell>
          <cell r="J598">
            <v>3.1893483913431238E-4</v>
          </cell>
          <cell r="K598">
            <v>-101.78000000000003</v>
          </cell>
          <cell r="L598">
            <v>542.32000000000005</v>
          </cell>
          <cell r="M598">
            <v>-0.18767517332939965</v>
          </cell>
          <cell r="O598">
            <v>1744.53</v>
          </cell>
        </row>
        <row r="599">
          <cell r="A599" t="str">
            <v xml:space="preserve"> 18 </v>
          </cell>
          <cell r="D599" t="str">
            <v>LOUÇAS, METAIS E ACESSÓRIOS</v>
          </cell>
          <cell r="I599">
            <v>44546.490000000005</v>
          </cell>
          <cell r="J599">
            <v>6.5037732478282146E-3</v>
          </cell>
          <cell r="K599">
            <v>0</v>
          </cell>
          <cell r="M599" t="e">
            <v>#DIV/0!</v>
          </cell>
          <cell r="O599">
            <v>0</v>
          </cell>
        </row>
        <row r="600">
          <cell r="A600" t="str">
            <v xml:space="preserve"> 18.1 </v>
          </cell>
          <cell r="B600" t="str">
            <v xml:space="preserve"> DEPEARQ150 </v>
          </cell>
          <cell r="C600" t="str">
            <v>Próprio</v>
          </cell>
          <cell r="D600" t="str">
            <v>FIXAÇÃO PAPELEIRA REAPROVEITADA. REF: SINAPI 95544</v>
          </cell>
          <cell r="E600" t="str">
            <v>UN</v>
          </cell>
          <cell r="F600">
            <v>13</v>
          </cell>
          <cell r="G600">
            <v>7.55</v>
          </cell>
          <cell r="H600">
            <v>9.4499999999999993</v>
          </cell>
          <cell r="I600">
            <v>122.85</v>
          </cell>
          <cell r="J600">
            <v>1.7936060585148148E-5</v>
          </cell>
          <cell r="K600">
            <v>-1.8899999999999997</v>
          </cell>
          <cell r="L600">
            <v>9.44</v>
          </cell>
          <cell r="M600">
            <v>-0.20021186440677963</v>
          </cell>
          <cell r="O600">
            <v>98.15</v>
          </cell>
        </row>
        <row r="601">
          <cell r="A601" t="str">
            <v xml:space="preserve"> 18.2 </v>
          </cell>
          <cell r="B601" t="str">
            <v xml:space="preserve"> 86887 </v>
          </cell>
          <cell r="C601" t="str">
            <v>SINAPI</v>
          </cell>
          <cell r="D601" t="str">
            <v>ENGATE FLEXÍVEL EM INOX, 1/2  X 40CM - FORNECIMENTO E INSTALAÇÃO. AF_01/2020</v>
          </cell>
          <cell r="E601" t="str">
            <v>UN</v>
          </cell>
          <cell r="F601">
            <v>7</v>
          </cell>
          <cell r="G601">
            <v>39.6</v>
          </cell>
          <cell r="H601">
            <v>49.58</v>
          </cell>
          <cell r="I601">
            <v>347.06</v>
          </cell>
          <cell r="J601">
            <v>5.0670648650236193E-5</v>
          </cell>
          <cell r="K601">
            <v>-9.8399999999999963</v>
          </cell>
          <cell r="L601">
            <v>49.44</v>
          </cell>
          <cell r="M601">
            <v>-0.19902912621359214</v>
          </cell>
          <cell r="O601">
            <v>277.2</v>
          </cell>
        </row>
        <row r="602">
          <cell r="A602" t="str">
            <v xml:space="preserve"> 18.3 </v>
          </cell>
          <cell r="B602" t="str">
            <v xml:space="preserve"> 100878 </v>
          </cell>
          <cell r="C602" t="str">
            <v>SINAPI</v>
          </cell>
          <cell r="D602" t="str">
            <v>VASO SANITÁRIO SIFONADO COM CAIXA ACOPLADA, LOUÇA BRANCA - PADRÃO ALTO - FORNECIMENTO E INSTALAÇÃO. AF_01/2020</v>
          </cell>
          <cell r="E602" t="str">
            <v>UN</v>
          </cell>
          <cell r="F602">
            <v>7</v>
          </cell>
          <cell r="G602">
            <v>530.33000000000004</v>
          </cell>
          <cell r="H602">
            <v>664.07</v>
          </cell>
          <cell r="I602">
            <v>4648.49</v>
          </cell>
          <cell r="J602">
            <v>6.786780485914148E-4</v>
          </cell>
          <cell r="K602">
            <v>-149.68999999999994</v>
          </cell>
          <cell r="L602">
            <v>680.02</v>
          </cell>
          <cell r="M602">
            <v>-0.22012587865062783</v>
          </cell>
          <cell r="O602">
            <v>3712.31</v>
          </cell>
        </row>
        <row r="603">
          <cell r="A603" t="str">
            <v xml:space="preserve"> 18.4 </v>
          </cell>
          <cell r="B603" t="str">
            <v xml:space="preserve"> DEPEARQ377 </v>
          </cell>
          <cell r="C603" t="str">
            <v>Próprio</v>
          </cell>
          <cell r="D603" t="str">
            <v>PAPELEIRA PLASTICA TIPO DISPENSER PARA PAPEL HIGIENICO ROLAO. REF: SETOP (ED-48183)</v>
          </cell>
          <cell r="E603" t="str">
            <v>UND</v>
          </cell>
          <cell r="F603">
            <v>7</v>
          </cell>
          <cell r="G603">
            <v>89.72</v>
          </cell>
          <cell r="H603">
            <v>112.34</v>
          </cell>
          <cell r="I603">
            <v>786.38</v>
          </cell>
          <cell r="J603">
            <v>1.1481122770003093E-4</v>
          </cell>
          <cell r="K603">
            <v>-22.320000000000007</v>
          </cell>
          <cell r="L603">
            <v>112.04</v>
          </cell>
          <cell r="M603">
            <v>-0.19921456622634781</v>
          </cell>
          <cell r="O603">
            <v>628.04</v>
          </cell>
        </row>
        <row r="604">
          <cell r="A604" t="str">
            <v xml:space="preserve"> 18.5 </v>
          </cell>
          <cell r="B604" t="str">
            <v xml:space="preserve"> DEPEARQ191 </v>
          </cell>
          <cell r="C604" t="str">
            <v>Próprio</v>
          </cell>
          <cell r="D604" t="str">
            <v>INSTALAÇÃO TORNEIRA EM LAVATÓRIO, CONSIDERANDO O REAPROVEITAMENTO DO MATERIAL. REF: (86915)</v>
          </cell>
          <cell r="E604" t="str">
            <v>UN</v>
          </cell>
          <cell r="F604">
            <v>3</v>
          </cell>
          <cell r="G604">
            <v>2.34</v>
          </cell>
          <cell r="H604">
            <v>2.93</v>
          </cell>
          <cell r="I604">
            <v>8.7899999999999991</v>
          </cell>
          <cell r="J604">
            <v>1.2833371798408807E-6</v>
          </cell>
          <cell r="K604">
            <v>-0.58000000000000007</v>
          </cell>
          <cell r="L604">
            <v>2.92</v>
          </cell>
          <cell r="M604">
            <v>-0.19863013698630139</v>
          </cell>
          <cell r="O604">
            <v>7.02</v>
          </cell>
        </row>
        <row r="605">
          <cell r="A605" t="str">
            <v xml:space="preserve"> 18.6 </v>
          </cell>
          <cell r="B605" t="str">
            <v xml:space="preserve"> DEPEARQ237 </v>
          </cell>
          <cell r="C605" t="str">
            <v>Próprio</v>
          </cell>
          <cell r="D605" t="str">
            <v>TORNEIRA METÁLICA CROMADA DE MESA, PARA LAVATÓRIO, TEMPORIZADA PRESSÃO FECHAMENTO AUTOMÁTICO, BICA BAIXA  - FORNECIMENTO E INSTALAÇÃO. SINAPI (86906)</v>
          </cell>
          <cell r="E605" t="str">
            <v>UN</v>
          </cell>
          <cell r="F605">
            <v>16</v>
          </cell>
          <cell r="G605">
            <v>126.2</v>
          </cell>
          <cell r="H605">
            <v>158.02000000000001</v>
          </cell>
          <cell r="I605">
            <v>2528.3200000000002</v>
          </cell>
          <cell r="J605">
            <v>3.6913390882085278E-4</v>
          </cell>
          <cell r="K605">
            <v>-31.350000000000009</v>
          </cell>
          <cell r="L605">
            <v>157.55000000000001</v>
          </cell>
          <cell r="M605">
            <v>-0.1989844493811489</v>
          </cell>
          <cell r="O605">
            <v>2019.2</v>
          </cell>
        </row>
        <row r="606">
          <cell r="A606" t="str">
            <v xml:space="preserve"> 18.7 </v>
          </cell>
          <cell r="B606" t="str">
            <v xml:space="preserve"> 86884 </v>
          </cell>
          <cell r="C606" t="str">
            <v>SINAPI</v>
          </cell>
          <cell r="D606" t="str">
            <v>ENGATE FLEXÍVEL EM PLÁSTICO BRANCO, 1/2 X 30CM - FORNECIMENTO E INSTALAÇÃO. AF_01/2020</v>
          </cell>
          <cell r="E606" t="str">
            <v>UN</v>
          </cell>
          <cell r="F606">
            <v>18</v>
          </cell>
          <cell r="G606">
            <v>8.5399999999999991</v>
          </cell>
          <cell r="H606">
            <v>10.69</v>
          </cell>
          <cell r="I606">
            <v>192.42</v>
          </cell>
          <cell r="J606">
            <v>2.8093258264503103E-5</v>
          </cell>
          <cell r="K606">
            <v>-2.120000000000001</v>
          </cell>
          <cell r="L606">
            <v>10.66</v>
          </cell>
          <cell r="M606">
            <v>-0.1988742964352721</v>
          </cell>
          <cell r="O606">
            <v>153.72</v>
          </cell>
        </row>
        <row r="607">
          <cell r="A607" t="str">
            <v xml:space="preserve"> 18.8 </v>
          </cell>
          <cell r="B607" t="str">
            <v xml:space="preserve"> 86937 </v>
          </cell>
          <cell r="C607" t="str">
            <v>SINAPI</v>
          </cell>
          <cell r="D607" t="str">
            <v>CUBA DE EMBUTIR OVAL EM LOUÇA BRANCA, 35 X 50CM OU EQUIVALENTE, INCLUSO VÁLVULA EM METAL CROMADO E SIFÃO FLEXÍVEL EM PVC - FORNECIMENTO E INSTALAÇÃO. AF_01/2020</v>
          </cell>
          <cell r="E607" t="str">
            <v>UN</v>
          </cell>
          <cell r="F607">
            <v>16</v>
          </cell>
          <cell r="G607">
            <v>194.68</v>
          </cell>
          <cell r="H607">
            <v>243.77</v>
          </cell>
          <cell r="I607">
            <v>3900.32</v>
          </cell>
          <cell r="J607">
            <v>5.6944546863219394E-4</v>
          </cell>
          <cell r="K607">
            <v>-30.289999999999992</v>
          </cell>
          <cell r="L607">
            <v>224.97</v>
          </cell>
          <cell r="M607">
            <v>-0.13464017424545494</v>
          </cell>
          <cell r="O607">
            <v>3114.88</v>
          </cell>
        </row>
        <row r="608">
          <cell r="A608" t="str">
            <v xml:space="preserve"> 18.9 </v>
          </cell>
          <cell r="B608" t="str">
            <v xml:space="preserve"> 86909 </v>
          </cell>
          <cell r="C608" t="str">
            <v>SINAPI</v>
          </cell>
          <cell r="D608" t="str">
            <v>TORNEIRA CROMADA TUBO MÓVEL, DE MESA, 1/2" OU 3/4", PARA PIA DE COZINHA, PADRÃO ALTO - FORNECIMENTO E INSTALAÇÃO. AF_01/2020</v>
          </cell>
          <cell r="E608" t="str">
            <v>UN</v>
          </cell>
          <cell r="F608">
            <v>4</v>
          </cell>
          <cell r="G608">
            <v>108.8</v>
          </cell>
          <cell r="H608">
            <v>136.22999999999999</v>
          </cell>
          <cell r="I608">
            <v>544.91999999999996</v>
          </cell>
          <cell r="J608">
            <v>7.9558145169384841E-5</v>
          </cell>
          <cell r="K608">
            <v>-27.030000000000015</v>
          </cell>
          <cell r="L608">
            <v>135.83000000000001</v>
          </cell>
          <cell r="M608">
            <v>-0.19899874843554455</v>
          </cell>
          <cell r="O608">
            <v>435.2</v>
          </cell>
        </row>
        <row r="609">
          <cell r="A609" t="str">
            <v xml:space="preserve"> 18.10 </v>
          </cell>
          <cell r="B609" t="str">
            <v xml:space="preserve"> 86900 </v>
          </cell>
          <cell r="C609" t="str">
            <v>SINAPI</v>
          </cell>
          <cell r="D609" t="str">
            <v>CUBA DE EMBUTIR RETANGULAR DE AÇO INOXIDÁVEL, 46 X 30 X 12 CM - FORNECIMENTO E INSTALAÇÃO. AF_01/2020</v>
          </cell>
          <cell r="E609" t="str">
            <v>UN</v>
          </cell>
          <cell r="F609">
            <v>4</v>
          </cell>
          <cell r="G609">
            <v>181.99</v>
          </cell>
          <cell r="H609">
            <v>227.88</v>
          </cell>
          <cell r="I609">
            <v>911.52</v>
          </cell>
          <cell r="J609">
            <v>1.3308162755046185E-4</v>
          </cell>
          <cell r="K609">
            <v>-45.22</v>
          </cell>
          <cell r="L609">
            <v>227.21</v>
          </cell>
          <cell r="M609">
            <v>-0.19902293032877072</v>
          </cell>
          <cell r="O609">
            <v>727.96</v>
          </cell>
        </row>
        <row r="610">
          <cell r="A610" t="str">
            <v xml:space="preserve"> 18.11 </v>
          </cell>
          <cell r="B610" t="str">
            <v xml:space="preserve"> DEPEARQ238 </v>
          </cell>
          <cell r="C610" t="str">
            <v>Próprio</v>
          </cell>
          <cell r="D610" t="str">
            <v>BANCADA DE GRANITO PRETO SÃO GABRIEL POLIDO, DE 1,26 X 0,60 M, PARA LAVATÓRIO, INCLUSO SAIA E RODA BANCA- FORNECIMENTO E INSTALAÇÃO. REF: SINAPI (86889)</v>
          </cell>
          <cell r="E610" t="str">
            <v>UN</v>
          </cell>
          <cell r="F610">
            <v>1</v>
          </cell>
          <cell r="G610">
            <v>1146.75</v>
          </cell>
          <cell r="H610">
            <v>1435.96</v>
          </cell>
          <cell r="I610">
            <v>1435.96</v>
          </cell>
          <cell r="J610">
            <v>2.0964969929059286E-4</v>
          </cell>
          <cell r="K610">
            <v>-285.91000000000008</v>
          </cell>
          <cell r="L610">
            <v>1432.66</v>
          </cell>
          <cell r="M610">
            <v>-0.19956584255859733</v>
          </cell>
          <cell r="O610">
            <v>1146.75</v>
          </cell>
        </row>
        <row r="611">
          <cell r="A611" t="str">
            <v xml:space="preserve"> 18.12 </v>
          </cell>
          <cell r="B611" t="str">
            <v xml:space="preserve"> DEPEARQ236 </v>
          </cell>
          <cell r="C611" t="str">
            <v>Próprio</v>
          </cell>
          <cell r="D611" t="str">
            <v>BANCADA DE GRANITO PRETO SÃO GABRIEL POLIDO, DE 0,80 X 0,60 M, PARA LAVATÓRIO, INCLUSO SAIA E RODA BANCA- FORNECIMENTO E INSTALAÇÃO. REF: SINAPI (86895)</v>
          </cell>
          <cell r="E611" t="str">
            <v>UN</v>
          </cell>
          <cell r="F611">
            <v>3</v>
          </cell>
          <cell r="G611">
            <v>716.67</v>
          </cell>
          <cell r="H611">
            <v>897.41</v>
          </cell>
          <cell r="I611">
            <v>2692.23</v>
          </cell>
          <cell r="J611">
            <v>3.9306471623242487E-4</v>
          </cell>
          <cell r="K611">
            <v>-178.71000000000004</v>
          </cell>
          <cell r="L611">
            <v>895.38</v>
          </cell>
          <cell r="M611">
            <v>-0.19959123500636611</v>
          </cell>
          <cell r="O611">
            <v>2150.0100000000002</v>
          </cell>
        </row>
        <row r="612">
          <cell r="A612" t="str">
            <v xml:space="preserve"> 18.13 </v>
          </cell>
          <cell r="B612" t="str">
            <v xml:space="preserve"> DEPEARQ239 </v>
          </cell>
          <cell r="C612" t="str">
            <v>Próprio</v>
          </cell>
          <cell r="D612" t="str">
            <v>BANCADA DE GRANITO PRETO SÃO GABRIEL POLIDO, DE 1,66 X 0,60 M, PARA LAVATÓRIO, INCLUSO SAIA E RODA BANCA- FORNECIMENTO E INSTALAÇÃO. REF: SINAPI (86889)</v>
          </cell>
          <cell r="E612" t="str">
            <v>UN</v>
          </cell>
          <cell r="F612">
            <v>1</v>
          </cell>
          <cell r="G612">
            <v>1155.3</v>
          </cell>
          <cell r="H612">
            <v>1446.66</v>
          </cell>
          <cell r="I612">
            <v>1446.66</v>
          </cell>
          <cell r="J612">
            <v>2.1121189585763468E-4</v>
          </cell>
          <cell r="K612">
            <v>-288.36000000000013</v>
          </cell>
          <cell r="L612">
            <v>1443.66</v>
          </cell>
          <cell r="M612">
            <v>-0.19974232159926864</v>
          </cell>
          <cell r="O612">
            <v>1155.3</v>
          </cell>
        </row>
        <row r="613">
          <cell r="A613" t="str">
            <v xml:space="preserve"> 18.14 </v>
          </cell>
          <cell r="B613" t="str">
            <v xml:space="preserve"> DEPEARQ240 </v>
          </cell>
          <cell r="C613" t="str">
            <v>Próprio</v>
          </cell>
          <cell r="D613" t="str">
            <v>BANCADA DE GRANITO PRETO SÃO GABRIEL POLIDO, DE 1,70 X 0,60 M, PARA LAVATÓRIO, INCLUSO SAIA E RODA BANCA- FORNECIMENTO E INSTALAÇÃO. REF: SINAPI (86889)</v>
          </cell>
          <cell r="E613" t="str">
            <v>UN</v>
          </cell>
          <cell r="F613">
            <v>1</v>
          </cell>
          <cell r="G613">
            <v>1175.55</v>
          </cell>
          <cell r="H613">
            <v>1472.02</v>
          </cell>
          <cell r="I613">
            <v>1472.02</v>
          </cell>
          <cell r="J613">
            <v>2.1491444772120291E-4</v>
          </cell>
          <cell r="K613">
            <v>-293.43000000000006</v>
          </cell>
          <cell r="L613">
            <v>1468.98</v>
          </cell>
          <cell r="M613">
            <v>-0.19975084752685546</v>
          </cell>
          <cell r="O613">
            <v>1175.55</v>
          </cell>
        </row>
        <row r="614">
          <cell r="A614" t="str">
            <v xml:space="preserve"> 18.15 </v>
          </cell>
          <cell r="B614" t="str">
            <v xml:space="preserve"> DEPEARQ241 </v>
          </cell>
          <cell r="C614" t="str">
            <v>Próprio</v>
          </cell>
          <cell r="D614" t="str">
            <v>BANCADA DE GRANITO PRETO SÃO GABRIEL POLIDO, DE 1,73 X 0,60 M, PARA LAVATÓRIO, INCLUSO SAIA E RODA BANCA- FORNECIMENTO E INSTALAÇÃO. REF: SINAPI (86889)</v>
          </cell>
          <cell r="E614" t="str">
            <v>UN</v>
          </cell>
          <cell r="F614">
            <v>1</v>
          </cell>
          <cell r="G614">
            <v>1190.74</v>
          </cell>
          <cell r="H614">
            <v>1491.04</v>
          </cell>
          <cell r="I614">
            <v>1491.04</v>
          </cell>
          <cell r="J614">
            <v>2.1769136161887907E-4</v>
          </cell>
          <cell r="K614">
            <v>-297.23</v>
          </cell>
          <cell r="L614">
            <v>1487.97</v>
          </cell>
          <cell r="M614">
            <v>-0.19975537141205801</v>
          </cell>
          <cell r="O614">
            <v>1190.74</v>
          </cell>
        </row>
        <row r="615">
          <cell r="A615" t="str">
            <v xml:space="preserve"> 18.16 </v>
          </cell>
          <cell r="B615" t="str">
            <v xml:space="preserve"> DEPEARQ242 </v>
          </cell>
          <cell r="C615" t="str">
            <v>Próprio</v>
          </cell>
          <cell r="D615" t="str">
            <v>BANCADA DE GRANITO PRETO SÃO GABRIEL POLIDO, DE 2,16 X 0,60 M, INCLUSO SAIA E RODA BANCA- FORNECIMENTO E INSTALAÇÃO. REF: SINAPI (86889)</v>
          </cell>
          <cell r="E615" t="str">
            <v>UN</v>
          </cell>
          <cell r="F615">
            <v>1</v>
          </cell>
          <cell r="G615">
            <v>1443.43</v>
          </cell>
          <cell r="H615">
            <v>1807.46</v>
          </cell>
          <cell r="I615">
            <v>1807.46</v>
          </cell>
          <cell r="J615">
            <v>2.6388858009956755E-4</v>
          </cell>
          <cell r="K615">
            <v>-360.33999999999992</v>
          </cell>
          <cell r="L615">
            <v>1803.77</v>
          </cell>
          <cell r="M615">
            <v>-0.1997704807153905</v>
          </cell>
          <cell r="O615">
            <v>1443.43</v>
          </cell>
        </row>
        <row r="616">
          <cell r="A616" t="str">
            <v xml:space="preserve"> 18.17 </v>
          </cell>
          <cell r="B616" t="str">
            <v xml:space="preserve"> DEPEARQ248 </v>
          </cell>
          <cell r="C616" t="str">
            <v>Próprio</v>
          </cell>
          <cell r="D616" t="str">
            <v>BANCADA DE GRANITO PRETO SÃO GABRIEL POLIDO, DE 2,38 X 0,40 M, INCLUSO SAIA - FORNECIMENTO E INSTALAÇÃO. REF: SINAPI (86889)</v>
          </cell>
          <cell r="E616" t="str">
            <v>UN</v>
          </cell>
          <cell r="F616">
            <v>1</v>
          </cell>
          <cell r="G616">
            <v>890.01</v>
          </cell>
          <cell r="H616">
            <v>1114.47</v>
          </cell>
          <cell r="I616">
            <v>1114.47</v>
          </cell>
          <cell r="J616">
            <v>1.6271226243654911E-4</v>
          </cell>
          <cell r="K616">
            <v>-222.30999999999995</v>
          </cell>
          <cell r="L616">
            <v>1112.32</v>
          </cell>
          <cell r="M616">
            <v>-0.19986155063291133</v>
          </cell>
          <cell r="O616">
            <v>890.01</v>
          </cell>
        </row>
        <row r="617">
          <cell r="A617" t="str">
            <v xml:space="preserve"> 18.18 </v>
          </cell>
          <cell r="B617" t="str">
            <v xml:space="preserve"> DEPEARQ249 </v>
          </cell>
          <cell r="C617" t="str">
            <v>Próprio</v>
          </cell>
          <cell r="D617" t="str">
            <v>BANCADA DE GRANITO PRETO SÃO GABRIEL POLIDO, DE 3,77 X 0,60 M, INCLUSO SAIA E RODA BANCA- FORNECIMENTO E INSTALAÇÃO. REF: SINAPI (86889)</v>
          </cell>
          <cell r="E617" t="str">
            <v>UN</v>
          </cell>
          <cell r="F617">
            <v>1</v>
          </cell>
          <cell r="G617">
            <v>3128.33</v>
          </cell>
          <cell r="H617">
            <v>3917.29</v>
          </cell>
          <cell r="I617">
            <v>3917.29</v>
          </cell>
          <cell r="J617">
            <v>5.7192308318758638E-4</v>
          </cell>
          <cell r="K617">
            <v>-820.42000000000007</v>
          </cell>
          <cell r="L617">
            <v>3948.75</v>
          </cell>
          <cell r="M617">
            <v>-0.20776701487812599</v>
          </cell>
          <cell r="O617">
            <v>3128.33</v>
          </cell>
        </row>
        <row r="618">
          <cell r="A618" t="str">
            <v xml:space="preserve"> 18.19 </v>
          </cell>
          <cell r="B618" t="str">
            <v xml:space="preserve"> DEPEARQ250 </v>
          </cell>
          <cell r="C618" t="str">
            <v>Próprio</v>
          </cell>
          <cell r="D618" t="str">
            <v>BANCADA DE GRANITO PRETO SÃO GABRIEL POLIDO, DE 4,80 X 0,60 M, INCLUSO SAIA E RODA BANCA- FORNECIMENTO E INSTALAÇÃO. REF: SINAPI (86889)</v>
          </cell>
          <cell r="E618" t="str">
            <v>UN</v>
          </cell>
          <cell r="F618">
            <v>1</v>
          </cell>
          <cell r="G618">
            <v>3906.66</v>
          </cell>
          <cell r="H618">
            <v>4891.91</v>
          </cell>
          <cell r="I618">
            <v>4891.91</v>
          </cell>
          <cell r="J618">
            <v>7.1421729049321993E-4</v>
          </cell>
          <cell r="K618">
            <v>-994.47000000000025</v>
          </cell>
          <cell r="L618">
            <v>4901.13</v>
          </cell>
          <cell r="M618">
            <v>-0.20290626855439464</v>
          </cell>
          <cell r="O618">
            <v>3906.66</v>
          </cell>
        </row>
        <row r="619">
          <cell r="A619" t="str">
            <v xml:space="preserve"> 18.20 </v>
          </cell>
          <cell r="B619" t="str">
            <v xml:space="preserve"> DEPEARQ329 </v>
          </cell>
          <cell r="C619" t="str">
            <v>Próprio</v>
          </cell>
          <cell r="D619" t="str">
            <v>ESPELHO PARA BANHEIRO COM ESTRUTURA METÁLICA - FORNECIMENTO E INSTALAÇÃO. REF: IOPES (080201)</v>
          </cell>
          <cell r="E619" t="str">
            <v>UND</v>
          </cell>
          <cell r="F619">
            <v>5</v>
          </cell>
          <cell r="G619">
            <v>751.77</v>
          </cell>
          <cell r="H619">
            <v>941.36</v>
          </cell>
          <cell r="I619">
            <v>4706.8</v>
          </cell>
          <cell r="J619">
            <v>6.8719128988339688E-4</v>
          </cell>
          <cell r="K619">
            <v>-187.93000000000006</v>
          </cell>
          <cell r="L619">
            <v>939.7</v>
          </cell>
          <cell r="M619">
            <v>-0.1999893583058423</v>
          </cell>
          <cell r="O619">
            <v>3758.85</v>
          </cell>
        </row>
        <row r="620">
          <cell r="A620" t="str">
            <v xml:space="preserve"> 18.21 </v>
          </cell>
          <cell r="B620" t="str">
            <v xml:space="preserve"> 190021 </v>
          </cell>
          <cell r="C620" t="str">
            <v>SBC</v>
          </cell>
          <cell r="D620" t="str">
            <v>ASSENTO PARA VASO SANITARIO (TARGA/IZY/RAVENA/STUDIO SLOW)</v>
          </cell>
          <cell r="E620" t="str">
            <v>UN</v>
          </cell>
          <cell r="F620">
            <v>20</v>
          </cell>
          <cell r="G620">
            <v>218.68</v>
          </cell>
          <cell r="H620">
            <v>273.83</v>
          </cell>
          <cell r="I620">
            <v>5476.6</v>
          </cell>
          <cell r="J620">
            <v>7.9958184290290888E-4</v>
          </cell>
          <cell r="K620">
            <v>-72.759999999999991</v>
          </cell>
          <cell r="L620">
            <v>291.44</v>
          </cell>
          <cell r="M620">
            <v>-0.24965687620093324</v>
          </cell>
          <cell r="O620">
            <v>4373.6000000000004</v>
          </cell>
        </row>
        <row r="621">
          <cell r="A621" t="str">
            <v xml:space="preserve"> 18.22 </v>
          </cell>
          <cell r="B621" t="str">
            <v xml:space="preserve"> 86914 </v>
          </cell>
          <cell r="C621" t="str">
            <v>SINAPI</v>
          </cell>
          <cell r="D621" t="str">
            <v>TORNEIRA CROMADA 1/2" OU 3/4" PARA TANQUE, PADRÃO MÉDIO - FORNECIMENTO E INSTALAÇÃO. AF_01/2020</v>
          </cell>
          <cell r="E621" t="str">
            <v>UN</v>
          </cell>
          <cell r="F621">
            <v>1</v>
          </cell>
          <cell r="G621">
            <v>82.24</v>
          </cell>
          <cell r="H621">
            <v>102.98</v>
          </cell>
          <cell r="I621">
            <v>102.98</v>
          </cell>
          <cell r="J621">
            <v>1.5035046960183608E-5</v>
          </cell>
          <cell r="K621">
            <v>-20.430000000000007</v>
          </cell>
          <cell r="L621">
            <v>102.67</v>
          </cell>
          <cell r="M621">
            <v>-0.19898704587513394</v>
          </cell>
          <cell r="O621">
            <v>82.24</v>
          </cell>
        </row>
        <row r="622">
          <cell r="A622" t="str">
            <v xml:space="preserve"> 19 </v>
          </cell>
          <cell r="D622" t="str">
            <v>ACESSIBILIDADE E COMUNICAÇÃO VISUAL</v>
          </cell>
          <cell r="I622">
            <v>50008.640000000007</v>
          </cell>
          <cell r="J622">
            <v>7.3012453953672212E-3</v>
          </cell>
          <cell r="K622">
            <v>0</v>
          </cell>
          <cell r="M622" t="e">
            <v>#DIV/0!</v>
          </cell>
          <cell r="O622">
            <v>0</v>
          </cell>
        </row>
        <row r="623">
          <cell r="A623" t="str">
            <v xml:space="preserve"> 19.1 </v>
          </cell>
          <cell r="D623" t="str">
            <v>ACESSIBILIDADE</v>
          </cell>
          <cell r="I623">
            <v>47164.670000000006</v>
          </cell>
          <cell r="J623">
            <v>6.8860266878186353E-3</v>
          </cell>
          <cell r="K623">
            <v>0</v>
          </cell>
          <cell r="M623" t="e">
            <v>#DIV/0!</v>
          </cell>
          <cell r="O623">
            <v>0</v>
          </cell>
        </row>
        <row r="624">
          <cell r="A624" t="str">
            <v xml:space="preserve"> 19.1.1 </v>
          </cell>
          <cell r="B624" t="str">
            <v xml:space="preserve"> DEPEARQ058 </v>
          </cell>
          <cell r="C624" t="str">
            <v>Próprio</v>
          </cell>
          <cell r="D624" t="str">
            <v>PLACA TATIL BRAILLE/RELEVO ACO INOX 15x5cm</v>
          </cell>
          <cell r="E624" t="str">
            <v>UND</v>
          </cell>
          <cell r="F624">
            <v>47</v>
          </cell>
          <cell r="G624">
            <v>35.67</v>
          </cell>
          <cell r="H624">
            <v>44.66</v>
          </cell>
          <cell r="I624">
            <v>2099.02</v>
          </cell>
          <cell r="J624">
            <v>3.0645624655626914E-4</v>
          </cell>
          <cell r="K624">
            <v>-1.0499999999999972</v>
          </cell>
          <cell r="L624">
            <v>36.72</v>
          </cell>
          <cell r="M624">
            <v>-2.8594771241829964E-2</v>
          </cell>
          <cell r="O624">
            <v>1676.49</v>
          </cell>
        </row>
        <row r="625">
          <cell r="A625" t="str">
            <v xml:space="preserve"> 19.1.2 </v>
          </cell>
          <cell r="B625" t="str">
            <v xml:space="preserve"> DEPEARQ060 </v>
          </cell>
          <cell r="C625" t="str">
            <v>Próprio</v>
          </cell>
          <cell r="D625" t="str">
            <v>MAPA TATIL BRAILLE/RELEVO ACO INOX 60x400cm - Ref. SBC 202330</v>
          </cell>
          <cell r="E625" t="str">
            <v>UND</v>
          </cell>
          <cell r="F625">
            <v>2</v>
          </cell>
          <cell r="G625">
            <v>3418.38</v>
          </cell>
          <cell r="H625">
            <v>4280.49</v>
          </cell>
          <cell r="I625">
            <v>8560.98</v>
          </cell>
          <cell r="J625">
            <v>1.2499003333190197E-3</v>
          </cell>
          <cell r="K625">
            <v>-1139.0999999999995</v>
          </cell>
          <cell r="L625">
            <v>4557.4799999999996</v>
          </cell>
          <cell r="M625">
            <v>-0.24994075673398453</v>
          </cell>
          <cell r="O625">
            <v>6836.76</v>
          </cell>
        </row>
        <row r="626">
          <cell r="A626" t="str">
            <v xml:space="preserve"> 19.1.3 </v>
          </cell>
          <cell r="B626" t="str">
            <v xml:space="preserve"> DEPEARQ088 </v>
          </cell>
          <cell r="C626" t="str">
            <v>Próprio</v>
          </cell>
          <cell r="D626" t="str">
            <v>PLACA TATIL BRAILLE/RELEVO ACO INOX 30x5cm - REFERENCIA SBC 202109</v>
          </cell>
          <cell r="E626" t="str">
            <v>UND</v>
          </cell>
          <cell r="F626">
            <v>28</v>
          </cell>
          <cell r="G626">
            <v>34.6</v>
          </cell>
          <cell r="H626">
            <v>43.32</v>
          </cell>
          <cell r="I626">
            <v>1212.96</v>
          </cell>
          <cell r="J626">
            <v>1.770917708372918E-4</v>
          </cell>
          <cell r="K626">
            <v>-11.269999999999996</v>
          </cell>
          <cell r="L626">
            <v>45.87</v>
          </cell>
          <cell r="M626">
            <v>-0.24569435360802261</v>
          </cell>
          <cell r="O626">
            <v>968.8</v>
          </cell>
        </row>
        <row r="627">
          <cell r="A627" t="str">
            <v xml:space="preserve"> 19.1.4 </v>
          </cell>
          <cell r="B627" t="str">
            <v xml:space="preserve"> 202332 </v>
          </cell>
          <cell r="C627" t="str">
            <v>SBC</v>
          </cell>
          <cell r="D627" t="str">
            <v>PLACA DE IMPACTO DE PORTA 90x40cm</v>
          </cell>
          <cell r="E627" t="str">
            <v>UN</v>
          </cell>
          <cell r="F627">
            <v>4</v>
          </cell>
          <cell r="G627">
            <v>191.64</v>
          </cell>
          <cell r="H627">
            <v>239.97</v>
          </cell>
          <cell r="I627">
            <v>959.88</v>
          </cell>
          <cell r="J627">
            <v>1.4014217203477415E-4</v>
          </cell>
          <cell r="K627">
            <v>-2.7700000000000102</v>
          </cell>
          <cell r="L627">
            <v>194.41</v>
          </cell>
          <cell r="M627">
            <v>-1.4248238259348844E-2</v>
          </cell>
          <cell r="O627">
            <v>766.56</v>
          </cell>
        </row>
        <row r="628">
          <cell r="A628" t="str">
            <v xml:space="preserve"> 19.1.5 </v>
          </cell>
          <cell r="B628" t="str">
            <v xml:space="preserve"> 062048 </v>
          </cell>
          <cell r="C628" t="str">
            <v>SBC</v>
          </cell>
          <cell r="D628" t="str">
            <v>BOTOEIRA ANTI PANICO ALARME WC AUDIVISUAL PNE/PCD NBR9050</v>
          </cell>
          <cell r="E628" t="str">
            <v>UN</v>
          </cell>
          <cell r="F628">
            <v>3</v>
          </cell>
          <cell r="G628">
            <v>436.2</v>
          </cell>
          <cell r="H628">
            <v>546.20000000000005</v>
          </cell>
          <cell r="I628">
            <v>1638.6</v>
          </cell>
          <cell r="J628">
            <v>2.3923507427613962E-4</v>
          </cell>
          <cell r="K628">
            <v>-4.4300000000000068</v>
          </cell>
          <cell r="L628">
            <v>440.63</v>
          </cell>
          <cell r="M628">
            <v>-1.0053786623697936E-2</v>
          </cell>
          <cell r="O628">
            <v>1308.5999999999999</v>
          </cell>
        </row>
        <row r="629">
          <cell r="A629" t="str">
            <v xml:space="preserve"> 19.1.6 </v>
          </cell>
          <cell r="B629" t="str">
            <v xml:space="preserve"> DEPEARQ160 </v>
          </cell>
          <cell r="C629" t="str">
            <v>Próprio</v>
          </cell>
          <cell r="D629" t="str">
            <v>PISO PODOTÁTIL DE ALERTA, DE CIMENTO HIDRAULICO, 25 X 25CM ASSENTADO SOBRE ARGAMASSA. REF: SINAPI (104658)</v>
          </cell>
          <cell r="E629" t="str">
            <v>m²</v>
          </cell>
          <cell r="F629">
            <v>15.18</v>
          </cell>
          <cell r="G629">
            <v>156.02000000000001</v>
          </cell>
          <cell r="H629">
            <v>195.36</v>
          </cell>
          <cell r="I629">
            <v>2965.56</v>
          </cell>
          <cell r="J629">
            <v>4.3297080853798892E-4</v>
          </cell>
          <cell r="K629">
            <v>-11.269999999999982</v>
          </cell>
          <cell r="L629">
            <v>167.29</v>
          </cell>
          <cell r="M629">
            <v>-6.7368043517245346E-2</v>
          </cell>
          <cell r="O629">
            <v>2368.38</v>
          </cell>
        </row>
        <row r="630">
          <cell r="A630" t="str">
            <v xml:space="preserve"> 19.1.7 </v>
          </cell>
          <cell r="B630" t="str">
            <v xml:space="preserve"> DEPEARQ161 </v>
          </cell>
          <cell r="C630" t="str">
            <v>Próprio</v>
          </cell>
          <cell r="D630" t="str">
            <v>PISO PODOTÁTIL DIRECIONAL, DE CIMENTO HIDRAULICO, 25 X 25CM ASSENTADO SOBRE ARGAMASSA. REF: SINAPI (104658)</v>
          </cell>
          <cell r="E630" t="str">
            <v>m²</v>
          </cell>
          <cell r="F630">
            <v>64</v>
          </cell>
          <cell r="G630">
            <v>125.55</v>
          </cell>
          <cell r="H630">
            <v>157.21</v>
          </cell>
          <cell r="I630">
            <v>10061.44</v>
          </cell>
          <cell r="J630">
            <v>1.4689670119156124E-3</v>
          </cell>
          <cell r="K630">
            <v>-41.739999999999995</v>
          </cell>
          <cell r="L630">
            <v>167.29</v>
          </cell>
          <cell r="M630">
            <v>-0.24950684440193671</v>
          </cell>
          <cell r="O630">
            <v>8035.2</v>
          </cell>
        </row>
        <row r="631">
          <cell r="A631" t="str">
            <v xml:space="preserve"> 19.1.8 </v>
          </cell>
          <cell r="B631" t="str">
            <v xml:space="preserve"> DEPEARQ207 </v>
          </cell>
          <cell r="C631" t="str">
            <v>Próprio</v>
          </cell>
          <cell r="D631" t="str">
            <v>INSTALAÇÃO BARRA DE APOIO, CONSIDERANDO O REAPROVEITAMENTO DO MATERIAL, EM ACO INOX POLIDO, COMPRIMENTO 70 CM,  FIXADA NA PAREDE. REF: SINAPI (100867)</v>
          </cell>
          <cell r="E631" t="str">
            <v>UN</v>
          </cell>
          <cell r="F631">
            <v>6</v>
          </cell>
          <cell r="G631">
            <v>107.45</v>
          </cell>
          <cell r="H631">
            <v>134.54</v>
          </cell>
          <cell r="I631">
            <v>807.24</v>
          </cell>
          <cell r="J631">
            <v>1.1785678100736663E-4</v>
          </cell>
          <cell r="K631">
            <v>-26.739999999999995</v>
          </cell>
          <cell r="L631">
            <v>134.19</v>
          </cell>
          <cell r="M631">
            <v>-0.19926969222743862</v>
          </cell>
          <cell r="O631">
            <v>644.70000000000005</v>
          </cell>
        </row>
        <row r="632">
          <cell r="A632" t="str">
            <v xml:space="preserve"> 19.1.9 </v>
          </cell>
          <cell r="B632" t="str">
            <v xml:space="preserve"> 100867 </v>
          </cell>
          <cell r="C632" t="str">
            <v>SINAPI</v>
          </cell>
          <cell r="D632" t="str">
            <v>BARRA DE APOIO RETA, EM ACO INOX POLIDO, COMPRIMENTO 70 CM,  FIXADA NA PAREDE - FORNECIMENTO E INSTALAÇÃO. AF_01/2020</v>
          </cell>
          <cell r="E632" t="str">
            <v>UN</v>
          </cell>
          <cell r="F632">
            <v>3</v>
          </cell>
          <cell r="G632">
            <v>272.73</v>
          </cell>
          <cell r="H632">
            <v>341.51</v>
          </cell>
          <cell r="I632">
            <v>1024.53</v>
          </cell>
          <cell r="J632">
            <v>1.4958105129264819E-4</v>
          </cell>
          <cell r="K632">
            <v>-67.789999999999964</v>
          </cell>
          <cell r="L632">
            <v>340.52</v>
          </cell>
          <cell r="M632">
            <v>-0.19907788088805345</v>
          </cell>
          <cell r="O632">
            <v>818.19</v>
          </cell>
        </row>
        <row r="633">
          <cell r="A633" t="str">
            <v xml:space="preserve"> 19.1.10 </v>
          </cell>
          <cell r="B633" t="str">
            <v xml:space="preserve"> 100868 </v>
          </cell>
          <cell r="C633" t="str">
            <v>SINAPI</v>
          </cell>
          <cell r="D633" t="str">
            <v>BARRA DE APOIO RETA, EM ACO INOX POLIDO, COMPRIMENTO 80 CM,  FIXADA NA PAREDE - FORNECIMENTO E INSTALAÇÃO. AF_01/2020</v>
          </cell>
          <cell r="E633" t="str">
            <v>UN</v>
          </cell>
          <cell r="F633">
            <v>2</v>
          </cell>
          <cell r="G633">
            <v>283.67</v>
          </cell>
          <cell r="H633">
            <v>355.21</v>
          </cell>
          <cell r="I633">
            <v>710.42</v>
          </cell>
          <cell r="J633">
            <v>1.0372109207082577E-4</v>
          </cell>
          <cell r="K633">
            <v>-70.519999999999982</v>
          </cell>
          <cell r="L633">
            <v>354.19</v>
          </cell>
          <cell r="M633">
            <v>-0.19910217679776387</v>
          </cell>
          <cell r="O633">
            <v>567.34</v>
          </cell>
        </row>
        <row r="634">
          <cell r="A634" t="str">
            <v xml:space="preserve"> 19.1.11 </v>
          </cell>
          <cell r="B634" t="str">
            <v xml:space="preserve"> DEPEARQ209 </v>
          </cell>
          <cell r="C634" t="str">
            <v>Próprio</v>
          </cell>
          <cell r="D634" t="str">
            <v>Sinalização para deficientes - placa metálica 50 x 70 cm  - "Estacionamento Reservado" - Ref. ORSE (7319)</v>
          </cell>
          <cell r="E634" t="str">
            <v>un</v>
          </cell>
          <cell r="F634">
            <v>2</v>
          </cell>
          <cell r="G634">
            <v>1003.62</v>
          </cell>
          <cell r="H634">
            <v>1256.73</v>
          </cell>
          <cell r="I634">
            <v>2513.46</v>
          </cell>
          <cell r="J634">
            <v>3.6696435358849378E-4</v>
          </cell>
          <cell r="K634">
            <v>-4.2699999999999818</v>
          </cell>
          <cell r="L634">
            <v>1007.89</v>
          </cell>
          <cell r="M634">
            <v>-4.2365734355931384E-3</v>
          </cell>
          <cell r="O634">
            <v>2007.24</v>
          </cell>
        </row>
        <row r="635">
          <cell r="A635" t="str">
            <v xml:space="preserve"> 19.1.12 </v>
          </cell>
          <cell r="B635" t="str">
            <v xml:space="preserve"> DEPEARQ210 </v>
          </cell>
          <cell r="C635" t="str">
            <v>Próprio</v>
          </cell>
          <cell r="D635" t="str">
            <v>Sinalização para deficientes - placa metálica 50 x 70 cm - "Estacionamento Reservado" - Ref. ORSE (7319)</v>
          </cell>
          <cell r="E635" t="str">
            <v>UND</v>
          </cell>
          <cell r="F635">
            <v>2</v>
          </cell>
          <cell r="G635">
            <v>1003.62</v>
          </cell>
          <cell r="H635">
            <v>1256.73</v>
          </cell>
          <cell r="I635">
            <v>2513.46</v>
          </cell>
          <cell r="J635">
            <v>3.6696435358849378E-4</v>
          </cell>
          <cell r="K635">
            <v>-4.2699999999999818</v>
          </cell>
          <cell r="L635">
            <v>1007.89</v>
          </cell>
          <cell r="M635">
            <v>-4.2365734355931384E-3</v>
          </cell>
          <cell r="O635">
            <v>2007.24</v>
          </cell>
        </row>
        <row r="636">
          <cell r="A636" t="str">
            <v xml:space="preserve"> 19.1.13 </v>
          </cell>
          <cell r="B636" t="str">
            <v xml:space="preserve"> DEPEARQ279 </v>
          </cell>
          <cell r="C636" t="str">
            <v>Próprio</v>
          </cell>
          <cell r="D636" t="str">
            <v>PISO TÁTIL DIRECIONAL PVC PRETO. REF: SBC 202105</v>
          </cell>
          <cell r="E636" t="str">
            <v>M</v>
          </cell>
          <cell r="F636">
            <v>5</v>
          </cell>
          <cell r="G636">
            <v>118.42</v>
          </cell>
          <cell r="H636">
            <v>148.28</v>
          </cell>
          <cell r="I636">
            <v>741.4</v>
          </cell>
          <cell r="J636">
            <v>1.0824416213128885E-4</v>
          </cell>
          <cell r="K636">
            <v>-4.2600000000000051</v>
          </cell>
          <cell r="L636">
            <v>122.68</v>
          </cell>
          <cell r="M636">
            <v>-3.472448646886217E-2</v>
          </cell>
          <cell r="O636">
            <v>592.1</v>
          </cell>
        </row>
        <row r="637">
          <cell r="A637" t="str">
            <v xml:space="preserve"> 19.1.14 </v>
          </cell>
          <cell r="B637" t="str">
            <v xml:space="preserve"> DEPEARQ280 </v>
          </cell>
          <cell r="C637" t="str">
            <v>Próprio</v>
          </cell>
          <cell r="D637" t="str">
            <v>PISO TÁTIL ALERTA, PVC PRETO. REF: SBC 202105</v>
          </cell>
          <cell r="E637" t="str">
            <v>M</v>
          </cell>
          <cell r="F637">
            <v>20</v>
          </cell>
          <cell r="G637">
            <v>94.73</v>
          </cell>
          <cell r="H637">
            <v>118.62</v>
          </cell>
          <cell r="I637">
            <v>2372.4</v>
          </cell>
          <cell r="J637">
            <v>3.4636963884579133E-4</v>
          </cell>
          <cell r="K637">
            <v>0</v>
          </cell>
          <cell r="L637">
            <v>94.73</v>
          </cell>
          <cell r="M637">
            <v>0</v>
          </cell>
          <cell r="O637">
            <v>1894.6</v>
          </cell>
        </row>
        <row r="638">
          <cell r="A638" t="str">
            <v xml:space="preserve"> 19.1.15 </v>
          </cell>
          <cell r="B638" t="str">
            <v xml:space="preserve"> 99837 </v>
          </cell>
          <cell r="C638" t="str">
            <v>SINAPI</v>
          </cell>
          <cell r="D638" t="str">
            <v>GUARDA-CORPO DE AÇO GALVANIZADO DE 1,10M, MONTANTES TUBULARES DE 1.1/4 ESPAÇADOS DE 1,20M, TRAVESSA SUPERIOR DE 1.1/2, GRADIL FORMADO POR TUBOS HORIZONTAIS DE 1 E VERTICAIS DE 3/4, FIXADO COM CHUMBADOR MECÂNICO. AF_04/2019_PS</v>
          </cell>
          <cell r="E638" t="str">
            <v>M</v>
          </cell>
          <cell r="F638">
            <v>4.16</v>
          </cell>
          <cell r="G638">
            <v>523.41999999999996</v>
          </cell>
          <cell r="H638">
            <v>655.42</v>
          </cell>
          <cell r="I638">
            <v>2726.54</v>
          </cell>
          <cell r="J638">
            <v>3.9807396522450003E-4</v>
          </cell>
          <cell r="K638">
            <v>-72.560000000000059</v>
          </cell>
          <cell r="L638">
            <v>595.98</v>
          </cell>
          <cell r="M638">
            <v>-0.12174905198161023</v>
          </cell>
          <cell r="O638">
            <v>2177.42</v>
          </cell>
        </row>
        <row r="639">
          <cell r="A639" t="str">
            <v xml:space="preserve"> 19.1.16 </v>
          </cell>
          <cell r="B639" t="str">
            <v xml:space="preserve"> DEPEARQ149 </v>
          </cell>
          <cell r="C639" t="str">
            <v>Próprio</v>
          </cell>
          <cell r="D639" t="str">
            <v>CORRIMÃO DUPLO, DIÂMETRO EXTERNO = 1 1/2", EM AÇO GALVANIZADO. REF: SINAPI (99855)</v>
          </cell>
          <cell r="E639" t="str">
            <v>M</v>
          </cell>
          <cell r="F639">
            <v>15.57</v>
          </cell>
          <cell r="G639">
            <v>148.59</v>
          </cell>
          <cell r="H639">
            <v>186.06</v>
          </cell>
          <cell r="I639">
            <v>2896.95</v>
          </cell>
          <cell r="J639">
            <v>4.2295377055063025E-4</v>
          </cell>
          <cell r="K639">
            <v>-27.02000000000001</v>
          </cell>
          <cell r="L639">
            <v>175.61</v>
          </cell>
          <cell r="M639">
            <v>-0.15386367518934008</v>
          </cell>
          <cell r="O639">
            <v>2313.54</v>
          </cell>
        </row>
        <row r="640">
          <cell r="A640" t="str">
            <v xml:space="preserve"> 19.1.17 </v>
          </cell>
          <cell r="B640" t="str">
            <v xml:space="preserve"> 102491 </v>
          </cell>
          <cell r="C640" t="str">
            <v>SINAPI</v>
          </cell>
          <cell r="D640" t="str">
            <v>PINTURA DE PISO COM TINTA ACRÍLICA, APLICAÇÃO MANUAL, 2 DEMÃOS, INCLUSO FUNDO PREPARADOR. AF_05/2021</v>
          </cell>
          <cell r="E640" t="str">
            <v>m²</v>
          </cell>
          <cell r="F640">
            <v>5.77</v>
          </cell>
          <cell r="G640">
            <v>17.260000000000002</v>
          </cell>
          <cell r="H640">
            <v>21.61</v>
          </cell>
          <cell r="I640">
            <v>124.68</v>
          </cell>
          <cell r="J640">
            <v>1.8203239998016044E-5</v>
          </cell>
          <cell r="K640">
            <v>-1.9399999999999977</v>
          </cell>
          <cell r="L640">
            <v>19.2</v>
          </cell>
          <cell r="M640">
            <v>-0.10104166666666659</v>
          </cell>
          <cell r="O640">
            <v>99.59</v>
          </cell>
        </row>
        <row r="641">
          <cell r="A641" t="str">
            <v xml:space="preserve"> 19.1.18 </v>
          </cell>
          <cell r="B641" t="str">
            <v xml:space="preserve"> 97096 </v>
          </cell>
          <cell r="C641" t="str">
            <v>SINAPI</v>
          </cell>
          <cell r="D641" t="str">
            <v>CONCRETAGEM DE RADIER, PISO DE CONCRETO OU LAJE SOBRE SOLO, FCK 30 MPA - LANÇAMENTO, ADENSAMENTO E ACABAMENTO. AF_09/2021 (RAMPAS)</v>
          </cell>
          <cell r="E641" t="str">
            <v>m³</v>
          </cell>
          <cell r="F641">
            <v>0.78</v>
          </cell>
          <cell r="G641">
            <v>727.98</v>
          </cell>
          <cell r="H641">
            <v>911.57</v>
          </cell>
          <cell r="I641">
            <v>711.02</v>
          </cell>
          <cell r="J641">
            <v>1.0380869187832345E-4</v>
          </cell>
          <cell r="K641">
            <v>-176.26</v>
          </cell>
          <cell r="L641">
            <v>904.24</v>
          </cell>
          <cell r="M641">
            <v>-0.19492612580730784</v>
          </cell>
          <cell r="O641">
            <v>567.82000000000005</v>
          </cell>
        </row>
        <row r="642">
          <cell r="A642" t="str">
            <v xml:space="preserve"> 19.1.19 </v>
          </cell>
          <cell r="B642" t="str">
            <v xml:space="preserve"> 104790 </v>
          </cell>
          <cell r="C642" t="str">
            <v>SINAPI</v>
          </cell>
          <cell r="D642" t="str">
            <v>DEMOLIÇÃO DE PISO DE CONCRETO SIMPLES, DE FORMA MECANIZADA COM MARTELETE, SEM REAPROVEITAMENTO. AF_09/2023</v>
          </cell>
          <cell r="E642" t="str">
            <v>m³</v>
          </cell>
          <cell r="F642">
            <v>1.78</v>
          </cell>
          <cell r="G642">
            <v>83.15</v>
          </cell>
          <cell r="H642">
            <v>104.12</v>
          </cell>
          <cell r="I642">
            <v>185.33</v>
          </cell>
          <cell r="J642">
            <v>2.7058120539238961E-5</v>
          </cell>
          <cell r="K642">
            <v>-20.669999999999987</v>
          </cell>
          <cell r="L642">
            <v>103.82</v>
          </cell>
          <cell r="M642">
            <v>-0.19909458678481973</v>
          </cell>
          <cell r="O642">
            <v>148</v>
          </cell>
        </row>
        <row r="643">
          <cell r="A643" t="str">
            <v xml:space="preserve"> 19.1.20 </v>
          </cell>
          <cell r="B643" t="str">
            <v xml:space="preserve"> DEPEARQ365 </v>
          </cell>
          <cell r="C643" t="str">
            <v>Próprio</v>
          </cell>
          <cell r="D643" t="str">
            <v>INSTALAÇÃO PISO EM LADRILHO HIDRÁULICO APLICADO EM AMBIENTES EXTERNOS, CONSIDERANTO REAPROVEITAMENTO. REF: SINAPI (101091)</v>
          </cell>
          <cell r="E643" t="str">
            <v>m²</v>
          </cell>
          <cell r="F643">
            <v>14.16</v>
          </cell>
          <cell r="G643">
            <v>60.8</v>
          </cell>
          <cell r="H643">
            <v>76.13</v>
          </cell>
          <cell r="I643">
            <v>1078</v>
          </cell>
          <cell r="J643">
            <v>1.5738765413748232E-4</v>
          </cell>
          <cell r="K643">
            <v>-4.1899999999999977</v>
          </cell>
          <cell r="L643">
            <v>64.989999999999995</v>
          </cell>
          <cell r="M643">
            <v>-6.4471457147253441E-2</v>
          </cell>
          <cell r="O643">
            <v>860.92</v>
          </cell>
        </row>
        <row r="644">
          <cell r="A644" t="str">
            <v xml:space="preserve"> 19.1.21 </v>
          </cell>
          <cell r="B644" t="str">
            <v xml:space="preserve"> DEPEARQ366 </v>
          </cell>
          <cell r="C644" t="str">
            <v>Próprio</v>
          </cell>
          <cell r="D644" t="str">
            <v>FORNECIMENTO E INSTALAÇÃO PLACA METÁLICA DE ÔNIBUS 50X70 CM - Ref. ORSE (7319)</v>
          </cell>
          <cell r="E644" t="str">
            <v>un</v>
          </cell>
          <cell r="F644">
            <v>1</v>
          </cell>
          <cell r="G644">
            <v>1006.87</v>
          </cell>
          <cell r="H644">
            <v>1260.8</v>
          </cell>
          <cell r="I644">
            <v>1260.8</v>
          </cell>
          <cell r="J644">
            <v>1.8407639548843942E-4</v>
          </cell>
          <cell r="K644">
            <v>-1.0199999999999818</v>
          </cell>
          <cell r="L644">
            <v>1007.89</v>
          </cell>
          <cell r="M644">
            <v>-1.0120152000714366E-3</v>
          </cell>
          <cell r="O644">
            <v>1006.87</v>
          </cell>
        </row>
        <row r="645">
          <cell r="A645" t="str">
            <v xml:space="preserve"> 19.2 </v>
          </cell>
          <cell r="D645" t="str">
            <v>COMUNICAÇÃO VISUAL</v>
          </cell>
          <cell r="I645">
            <v>2843.97</v>
          </cell>
          <cell r="J645">
            <v>4.1521870754858588E-4</v>
          </cell>
          <cell r="K645">
            <v>0</v>
          </cell>
          <cell r="M645" t="e">
            <v>#DIV/0!</v>
          </cell>
          <cell r="O645">
            <v>0</v>
          </cell>
        </row>
        <row r="646">
          <cell r="A646" t="str">
            <v xml:space="preserve"> 19.2.1 </v>
          </cell>
          <cell r="B646" t="str">
            <v xml:space="preserve"> DEPEARQ080 </v>
          </cell>
          <cell r="C646" t="str">
            <v>Próprio</v>
          </cell>
          <cell r="D646" t="str">
            <v>INSTALAÇÃO E FORNECIMENTO DE ADESIVO TRANSPARENTE 1,80X0,15 (0,27 )M² -  REF. SBC  200511</v>
          </cell>
          <cell r="E646" t="str">
            <v>UND</v>
          </cell>
          <cell r="F646">
            <v>2</v>
          </cell>
          <cell r="G646">
            <v>155.47</v>
          </cell>
          <cell r="H646">
            <v>194.67</v>
          </cell>
          <cell r="I646">
            <v>389.34</v>
          </cell>
          <cell r="J646">
            <v>5.6843515085238741E-5</v>
          </cell>
          <cell r="K646">
            <v>0</v>
          </cell>
          <cell r="L646">
            <v>155.47</v>
          </cell>
          <cell r="M646">
            <v>0</v>
          </cell>
          <cell r="O646">
            <v>310.94</v>
          </cell>
        </row>
        <row r="647">
          <cell r="A647" t="str">
            <v xml:space="preserve"> 19.2.2 </v>
          </cell>
          <cell r="B647" t="str">
            <v xml:space="preserve"> DEPEARQ081 </v>
          </cell>
          <cell r="C647" t="str">
            <v>Próprio</v>
          </cell>
          <cell r="D647" t="str">
            <v>INSTALAÇÃO E FORNECIMENTO DE ADESIVO TRANSPARENTE 4,00x0,15 -  REF. SBC  200511</v>
          </cell>
          <cell r="E647" t="str">
            <v>UND</v>
          </cell>
          <cell r="F647">
            <v>1</v>
          </cell>
          <cell r="G647">
            <v>125.49</v>
          </cell>
          <cell r="H647">
            <v>157.13</v>
          </cell>
          <cell r="I647">
            <v>157.13</v>
          </cell>
          <cell r="J647">
            <v>2.2940929586848419E-5</v>
          </cell>
          <cell r="K647">
            <v>0</v>
          </cell>
          <cell r="L647">
            <v>125.49</v>
          </cell>
          <cell r="M647">
            <v>0</v>
          </cell>
          <cell r="O647">
            <v>125.49</v>
          </cell>
        </row>
        <row r="648">
          <cell r="A648" t="str">
            <v xml:space="preserve"> 19.2.3 </v>
          </cell>
          <cell r="B648" t="str">
            <v xml:space="preserve"> DEPEARQ082 </v>
          </cell>
          <cell r="C648" t="str">
            <v>Próprio</v>
          </cell>
          <cell r="D648" t="str">
            <v>INSTALAÇÃO E FORNECIMENTO DE ADESIVO TRANSPARENTE 1,47 X 0,15  -  REF. SBC  200511</v>
          </cell>
          <cell r="E648" t="str">
            <v>UND</v>
          </cell>
          <cell r="F648">
            <v>2</v>
          </cell>
          <cell r="G648">
            <v>51.61</v>
          </cell>
          <cell r="H648">
            <v>64.62</v>
          </cell>
          <cell r="I648">
            <v>129.24</v>
          </cell>
          <cell r="J648">
            <v>1.8868998534998345E-5</v>
          </cell>
          <cell r="K648">
            <v>0</v>
          </cell>
          <cell r="L648">
            <v>51.61</v>
          </cell>
          <cell r="M648">
            <v>0</v>
          </cell>
          <cell r="O648">
            <v>103.22</v>
          </cell>
        </row>
        <row r="649">
          <cell r="A649" t="str">
            <v xml:space="preserve"> 19.2.4 </v>
          </cell>
          <cell r="B649" t="str">
            <v xml:space="preserve"> DEPEARQ083 </v>
          </cell>
          <cell r="C649" t="str">
            <v>Próprio</v>
          </cell>
          <cell r="D649" t="str">
            <v>INSTALAÇÃO E FORNECIMENTO DE ADESIVO TRANSPARENTE 2,20 x0,15 -  REF. SBC  200511</v>
          </cell>
          <cell r="E649" t="str">
            <v>UND</v>
          </cell>
          <cell r="F649">
            <v>1</v>
          </cell>
          <cell r="G649">
            <v>77.489999999999995</v>
          </cell>
          <cell r="H649">
            <v>97.03</v>
          </cell>
          <cell r="I649">
            <v>97.03</v>
          </cell>
          <cell r="J649">
            <v>1.4166348869165037E-5</v>
          </cell>
          <cell r="K649">
            <v>0</v>
          </cell>
          <cell r="L649">
            <v>77.489999999999995</v>
          </cell>
          <cell r="M649">
            <v>0</v>
          </cell>
          <cell r="O649">
            <v>77.489999999999995</v>
          </cell>
        </row>
        <row r="650">
          <cell r="A650" t="str">
            <v xml:space="preserve"> 19.2.5 </v>
          </cell>
          <cell r="B650" t="str">
            <v xml:space="preserve"> DEPEARQ084 </v>
          </cell>
          <cell r="C650" t="str">
            <v>Próprio</v>
          </cell>
          <cell r="D650" t="str">
            <v>INSTALAÇÃO E FORNECIMENTO DE ADESIVO TRANSPARENTE 1,53 X 0,15 -  REF. SBC  200511</v>
          </cell>
          <cell r="E650" t="str">
            <v>UND</v>
          </cell>
          <cell r="F650">
            <v>1</v>
          </cell>
          <cell r="G650">
            <v>77.489999999999995</v>
          </cell>
          <cell r="H650">
            <v>97.03</v>
          </cell>
          <cell r="I650">
            <v>97.03</v>
          </cell>
          <cell r="J650">
            <v>1.4166348869165037E-5</v>
          </cell>
          <cell r="K650">
            <v>0</v>
          </cell>
          <cell r="L650">
            <v>77.489999999999995</v>
          </cell>
          <cell r="M650">
            <v>0</v>
          </cell>
          <cell r="O650">
            <v>77.489999999999995</v>
          </cell>
        </row>
        <row r="651">
          <cell r="A651" t="str">
            <v xml:space="preserve"> 19.2.6 </v>
          </cell>
          <cell r="B651" t="str">
            <v xml:space="preserve"> DEPEARQ085 </v>
          </cell>
          <cell r="C651" t="str">
            <v>Próprio</v>
          </cell>
          <cell r="D651" t="str">
            <v>INSTALAÇÃO E FORNECIMENTO DE ADESIVO TRANSPARENTE 2,7X0,15 -(0,405M²)</v>
          </cell>
          <cell r="E651" t="str">
            <v>UND</v>
          </cell>
          <cell r="F651">
            <v>1</v>
          </cell>
          <cell r="G651">
            <v>76.5</v>
          </cell>
          <cell r="H651">
            <v>95.79</v>
          </cell>
          <cell r="I651">
            <v>95.79</v>
          </cell>
          <cell r="J651">
            <v>1.3985309267003184E-5</v>
          </cell>
          <cell r="K651">
            <v>0</v>
          </cell>
          <cell r="L651">
            <v>76.5</v>
          </cell>
          <cell r="M651">
            <v>0</v>
          </cell>
          <cell r="O651">
            <v>76.5</v>
          </cell>
        </row>
        <row r="652">
          <cell r="A652" t="str">
            <v xml:space="preserve"> 19.2.7 </v>
          </cell>
          <cell r="B652" t="str">
            <v xml:space="preserve"> DEPEARQ086 </v>
          </cell>
          <cell r="C652" t="str">
            <v>Próprio</v>
          </cell>
          <cell r="D652" t="str">
            <v>INSTALAÇÃO E FORNECIMENTO DE ADESIVO TRANSPARENTE  1,00X0,15 - (0,15M²)</v>
          </cell>
          <cell r="E652" t="str">
            <v>UND</v>
          </cell>
          <cell r="F652">
            <v>2</v>
          </cell>
          <cell r="G652">
            <v>26.83</v>
          </cell>
          <cell r="H652">
            <v>33.590000000000003</v>
          </cell>
          <cell r="I652">
            <v>67.180000000000007</v>
          </cell>
          <cell r="J652">
            <v>9.8082584461559032E-6</v>
          </cell>
          <cell r="K652">
            <v>0</v>
          </cell>
          <cell r="L652">
            <v>26.83</v>
          </cell>
          <cell r="M652">
            <v>0</v>
          </cell>
          <cell r="O652">
            <v>53.66</v>
          </cell>
        </row>
        <row r="653">
          <cell r="A653" t="str">
            <v xml:space="preserve"> 19.2.8 </v>
          </cell>
          <cell r="B653" t="str">
            <v xml:space="preserve"> DEPEARQ208 </v>
          </cell>
          <cell r="C653" t="str">
            <v>Próprio</v>
          </cell>
          <cell r="D653" t="str">
            <v>INSTALAÇÃO BARRA DE APOIO, CONSIDERANDO O REAPROVEITAMENTO DO MATERIAL, EM ACO INOX POLIDO, COMPRIMENTO 80 CM, FIXADA NA PAREDE. REF: SINAPI (100868)</v>
          </cell>
          <cell r="E653" t="str">
            <v>UN</v>
          </cell>
          <cell r="F653">
            <v>4</v>
          </cell>
          <cell r="G653">
            <v>289.35000000000002</v>
          </cell>
          <cell r="H653">
            <v>362.32</v>
          </cell>
          <cell r="I653">
            <v>1449.28</v>
          </cell>
          <cell r="J653">
            <v>2.1159441501704117E-4</v>
          </cell>
          <cell r="K653">
            <v>-64.839999999999975</v>
          </cell>
          <cell r="L653">
            <v>354.19</v>
          </cell>
          <cell r="M653">
            <v>-0.18306558626725766</v>
          </cell>
          <cell r="O653">
            <v>1157.4000000000001</v>
          </cell>
        </row>
        <row r="654">
          <cell r="A654" t="str">
            <v xml:space="preserve"> 19.2.9 </v>
          </cell>
          <cell r="B654" t="str">
            <v xml:space="preserve"> DEPEARQ326 </v>
          </cell>
          <cell r="C654" t="str">
            <v>Próprio</v>
          </cell>
          <cell r="D654" t="str">
            <v>PLACAS DE SINALIZAÇÃO PARA BANHEIROS, EM PVC, MODELO PADRÃO,  MASCULINO PVC EXPANDIDO OU OS ESPESSURA ENTRE 0,8 e 1mm ADESIVADO, DIMENÇÕES APROXIMADAS DE 15x20 CM - FORNECIMENTO E INSTALAÇÃO. REF: SBC (200589)</v>
          </cell>
          <cell r="E654" t="str">
            <v>UN</v>
          </cell>
          <cell r="F654">
            <v>3</v>
          </cell>
          <cell r="G654">
            <v>15.59</v>
          </cell>
          <cell r="H654">
            <v>19.52</v>
          </cell>
          <cell r="I654">
            <v>58.56</v>
          </cell>
          <cell r="J654">
            <v>8.549741211772695E-6</v>
          </cell>
          <cell r="K654">
            <v>0</v>
          </cell>
          <cell r="L654">
            <v>15.59</v>
          </cell>
          <cell r="M654">
            <v>0</v>
          </cell>
          <cell r="O654">
            <v>46.77</v>
          </cell>
        </row>
        <row r="655">
          <cell r="A655" t="str">
            <v xml:space="preserve"> 19.2.10 </v>
          </cell>
          <cell r="B655" t="str">
            <v xml:space="preserve"> DEPEARQ327 </v>
          </cell>
          <cell r="C655" t="str">
            <v>Próprio</v>
          </cell>
          <cell r="D655" t="str">
            <v>PLACAS DE SINALIZAÇÃO PARA BANHEIROS, EM PVC, MODELO PADRÃO,  FEMININO, PVC EXPANDIDO OU OS ESPESSURA ENTRE 0,8 e 1mm ADESIVADO, DIMENÇÕES APROXIMADAS DE 15x20 CM - FORNECIMENTO E INSTALAÇÃO. REF: SBC (200589)</v>
          </cell>
          <cell r="E655" t="str">
            <v>UN</v>
          </cell>
          <cell r="F655">
            <v>3</v>
          </cell>
          <cell r="G655">
            <v>15.59</v>
          </cell>
          <cell r="H655">
            <v>19.52</v>
          </cell>
          <cell r="I655">
            <v>58.56</v>
          </cell>
          <cell r="J655">
            <v>8.549741211772695E-6</v>
          </cell>
          <cell r="K655">
            <v>0</v>
          </cell>
          <cell r="L655">
            <v>15.59</v>
          </cell>
          <cell r="M655">
            <v>0</v>
          </cell>
          <cell r="O655">
            <v>46.77</v>
          </cell>
        </row>
        <row r="656">
          <cell r="A656" t="str">
            <v xml:space="preserve"> 19.2.11 </v>
          </cell>
          <cell r="B656" t="str">
            <v xml:space="preserve"> DEPEARQ328 </v>
          </cell>
          <cell r="C656" t="str">
            <v>Próprio</v>
          </cell>
          <cell r="D656" t="str">
            <v>PLACAS DE SINALIZAÇÃO PARA BANHEIROS, EM PVC, MODELO PADRÃO,  UNISSEX, PVC EXPANDIDO OU OS ESPESSURA ENTRE 0,8 e 1mm ADESIVADO, DIMENÇÕES APROXIMADAS DE 15x20 CM - FORNECIMENTO E INSTALAÇÃO. REF: SBC (200589)</v>
          </cell>
          <cell r="E656" t="str">
            <v>UN</v>
          </cell>
          <cell r="F656">
            <v>3</v>
          </cell>
          <cell r="G656">
            <v>65.180000000000007</v>
          </cell>
          <cell r="H656">
            <v>81.61</v>
          </cell>
          <cell r="I656">
            <v>244.83</v>
          </cell>
          <cell r="J656">
            <v>3.5745101449424671E-5</v>
          </cell>
          <cell r="K656">
            <v>0</v>
          </cell>
          <cell r="L656">
            <v>65.180000000000007</v>
          </cell>
          <cell r="M656">
            <v>0</v>
          </cell>
          <cell r="O656">
            <v>195.54</v>
          </cell>
        </row>
        <row r="657">
          <cell r="A657" t="str">
            <v xml:space="preserve"> 20 </v>
          </cell>
          <cell r="D657" t="str">
            <v>PAISAGISMO</v>
          </cell>
          <cell r="I657">
            <v>85318.43</v>
          </cell>
          <cell r="J657">
            <v>1.2456463406672537E-2</v>
          </cell>
          <cell r="K657">
            <v>0</v>
          </cell>
          <cell r="M657" t="e">
            <v>#DIV/0!</v>
          </cell>
          <cell r="O657">
            <v>0</v>
          </cell>
        </row>
        <row r="658">
          <cell r="A658" t="str">
            <v xml:space="preserve"> 20.1 </v>
          </cell>
          <cell r="B658" t="str">
            <v xml:space="preserve"> DEPEARQ125 </v>
          </cell>
          <cell r="C658" t="str">
            <v>Próprio</v>
          </cell>
          <cell r="D658" t="str">
            <v>Planta - PEPERÔMIA PENDENTE - fornecimento e plantio - REF. ORSE (7774)</v>
          </cell>
          <cell r="E658" t="str">
            <v>UND</v>
          </cell>
          <cell r="F658">
            <v>57</v>
          </cell>
          <cell r="G658">
            <v>60.67</v>
          </cell>
          <cell r="H658">
            <v>75.97</v>
          </cell>
          <cell r="I658">
            <v>4330.29</v>
          </cell>
          <cell r="J658">
            <v>6.3222095068181665E-4</v>
          </cell>
          <cell r="K658">
            <v>-19.819999999999993</v>
          </cell>
          <cell r="L658">
            <v>80.489999999999995</v>
          </cell>
          <cell r="M658">
            <v>-0.24624176916387119</v>
          </cell>
          <cell r="O658">
            <v>3458.19</v>
          </cell>
        </row>
        <row r="659">
          <cell r="A659" t="str">
            <v xml:space="preserve"> 20.2 </v>
          </cell>
          <cell r="B659" t="str">
            <v xml:space="preserve"> DEPEARQ124 </v>
          </cell>
          <cell r="C659" t="str">
            <v>Próprio</v>
          </cell>
          <cell r="D659" t="str">
            <v>Planta - Jabuticabeira , porte médio, fornecimento e plantio - Ref. ORSE (9872)</v>
          </cell>
          <cell r="E659" t="str">
            <v>un</v>
          </cell>
          <cell r="F659">
            <v>2</v>
          </cell>
          <cell r="G659">
            <v>543.41999999999996</v>
          </cell>
          <cell r="H659">
            <v>680.47</v>
          </cell>
          <cell r="I659">
            <v>1360.94</v>
          </cell>
          <cell r="J659">
            <v>1.9869680335980074E-4</v>
          </cell>
          <cell r="K659">
            <v>-10.110000000000014</v>
          </cell>
          <cell r="L659">
            <v>553.53</v>
          </cell>
          <cell r="M659">
            <v>-1.8264592705002469E-2</v>
          </cell>
          <cell r="O659">
            <v>1086.8399999999999</v>
          </cell>
        </row>
        <row r="660">
          <cell r="A660" t="str">
            <v xml:space="preserve"> 20.3 </v>
          </cell>
          <cell r="B660" t="str">
            <v xml:space="preserve"> DEPEARQ130 </v>
          </cell>
          <cell r="C660" t="str">
            <v>Próprio</v>
          </cell>
          <cell r="D660" t="str">
            <v>Planta - Tostão Esmeralda - fornecimento e plantio - REF. ORSE (7774)</v>
          </cell>
          <cell r="E660" t="str">
            <v>UND</v>
          </cell>
          <cell r="F660">
            <v>176</v>
          </cell>
          <cell r="G660">
            <v>64.400000000000006</v>
          </cell>
          <cell r="H660">
            <v>80.64</v>
          </cell>
          <cell r="I660">
            <v>14192.64</v>
          </cell>
          <cell r="J660">
            <v>2.07212088647291E-3</v>
          </cell>
          <cell r="K660">
            <v>-16.089999999999989</v>
          </cell>
          <cell r="L660">
            <v>80.489999999999995</v>
          </cell>
          <cell r="M660">
            <v>-0.1999006087712758</v>
          </cell>
          <cell r="O660">
            <v>11334.4</v>
          </cell>
        </row>
        <row r="661">
          <cell r="A661" t="str">
            <v xml:space="preserve"> 20.4 </v>
          </cell>
          <cell r="B661" t="str">
            <v xml:space="preserve"> DEPEARQ132 </v>
          </cell>
          <cell r="C661" t="str">
            <v>Próprio</v>
          </cell>
          <cell r="D661" t="str">
            <v>Planta - DIANELLA, fornecimento e plantio  - REF. ORSE (7774)</v>
          </cell>
          <cell r="E661" t="str">
            <v>UND</v>
          </cell>
          <cell r="F661">
            <v>48</v>
          </cell>
          <cell r="G661">
            <v>44.95</v>
          </cell>
          <cell r="H661">
            <v>56.28</v>
          </cell>
          <cell r="I661">
            <v>2701.44</v>
          </cell>
          <cell r="J661">
            <v>3.9440937327751412E-4</v>
          </cell>
          <cell r="K661">
            <v>-1.5399999999999991</v>
          </cell>
          <cell r="L661">
            <v>46.49</v>
          </cell>
          <cell r="M661">
            <v>-3.3125403312540325E-2</v>
          </cell>
          <cell r="O661">
            <v>2157.6</v>
          </cell>
        </row>
        <row r="662">
          <cell r="A662" t="str">
            <v xml:space="preserve"> 20.5 </v>
          </cell>
          <cell r="B662" t="str">
            <v xml:space="preserve"> DEPEARQ112 </v>
          </cell>
          <cell r="C662" t="str">
            <v>Próprio</v>
          </cell>
          <cell r="D662" t="str">
            <v>Planta - Moreia (Dietes bicolor), fornecimento e plantio -  Copia da ORSE (7774)</v>
          </cell>
          <cell r="E662" t="str">
            <v>un</v>
          </cell>
          <cell r="F662">
            <v>24</v>
          </cell>
          <cell r="G662">
            <v>44.95</v>
          </cell>
          <cell r="H662">
            <v>56.28</v>
          </cell>
          <cell r="I662">
            <v>1350.72</v>
          </cell>
          <cell r="J662">
            <v>1.9720468663875706E-4</v>
          </cell>
          <cell r="K662">
            <v>-1.5399999999999991</v>
          </cell>
          <cell r="L662">
            <v>46.49</v>
          </cell>
          <cell r="M662">
            <v>-3.3125403312540325E-2</v>
          </cell>
          <cell r="O662">
            <v>1078.8</v>
          </cell>
        </row>
        <row r="663">
          <cell r="A663" t="str">
            <v xml:space="preserve"> 20.6 </v>
          </cell>
          <cell r="B663" t="str">
            <v xml:space="preserve"> DEPEARQ113 </v>
          </cell>
          <cell r="C663" t="str">
            <v>Próprio</v>
          </cell>
          <cell r="D663" t="str">
            <v>Planta - GUIAMBÊ (Dietes bicolor), fornecimento e plantio - REF. ORSE (7774)</v>
          </cell>
          <cell r="E663" t="str">
            <v>UND</v>
          </cell>
          <cell r="F663">
            <v>12</v>
          </cell>
          <cell r="G663">
            <v>79.489999999999995</v>
          </cell>
          <cell r="H663">
            <v>99.53</v>
          </cell>
          <cell r="I663">
            <v>1194.3599999999999</v>
          </cell>
          <cell r="J663">
            <v>1.7437617680486397E-4</v>
          </cell>
          <cell r="K663">
            <v>-1.5900000000000034</v>
          </cell>
          <cell r="L663">
            <v>81.08</v>
          </cell>
          <cell r="M663">
            <v>-1.961026147015299E-2</v>
          </cell>
          <cell r="O663">
            <v>953.88</v>
          </cell>
        </row>
        <row r="664">
          <cell r="A664" t="str">
            <v xml:space="preserve"> 20.7 </v>
          </cell>
          <cell r="B664" t="str">
            <v xml:space="preserve"> DEPEARQ115 </v>
          </cell>
          <cell r="C664" t="str">
            <v>Próprio</v>
          </cell>
          <cell r="D664" t="str">
            <v>Planta - QUARESMEIRA PENDENTE, fornecimento e plantio - REF. ORSE (7774)</v>
          </cell>
          <cell r="E664" t="str">
            <v>UND</v>
          </cell>
          <cell r="F664">
            <v>64</v>
          </cell>
          <cell r="G664">
            <v>21.95</v>
          </cell>
          <cell r="H664">
            <v>27.48</v>
          </cell>
          <cell r="I664">
            <v>1758.72</v>
          </cell>
          <cell r="J664">
            <v>2.567725557371734E-4</v>
          </cell>
          <cell r="K664">
            <v>-1.5399999999999991</v>
          </cell>
          <cell r="L664">
            <v>23.49</v>
          </cell>
          <cell r="M664">
            <v>-6.5559812686249441E-2</v>
          </cell>
          <cell r="O664">
            <v>1404.8</v>
          </cell>
        </row>
        <row r="665">
          <cell r="A665" t="str">
            <v xml:space="preserve"> 20.8 </v>
          </cell>
          <cell r="B665" t="str">
            <v xml:space="preserve"> DEPEARQ117 </v>
          </cell>
          <cell r="C665" t="str">
            <v>Próprio</v>
          </cell>
          <cell r="D665" t="str">
            <v>Planta - PACOVÁ - fornecimento e plantio - REF. ORSE (7774)</v>
          </cell>
          <cell r="E665" t="str">
            <v>UND</v>
          </cell>
          <cell r="F665">
            <v>24</v>
          </cell>
          <cell r="G665">
            <v>69.95</v>
          </cell>
          <cell r="H665">
            <v>87.59</v>
          </cell>
          <cell r="I665">
            <v>2102.16</v>
          </cell>
          <cell r="J665">
            <v>3.0691468554884028E-4</v>
          </cell>
          <cell r="K665">
            <v>-1.539999999999992</v>
          </cell>
          <cell r="L665">
            <v>71.489999999999995</v>
          </cell>
          <cell r="M665">
            <v>-2.1541474332074317E-2</v>
          </cell>
          <cell r="O665">
            <v>1678.8</v>
          </cell>
        </row>
        <row r="666">
          <cell r="A666" t="str">
            <v xml:space="preserve"> 20.9 </v>
          </cell>
          <cell r="B666" t="str">
            <v xml:space="preserve"> DEPEARQ118 </v>
          </cell>
          <cell r="C666" t="str">
            <v>Próprio</v>
          </cell>
          <cell r="D666" t="str">
            <v>Planta - ASPARGO ALFINETE - fornecimento e plantio - REF. ORSE (7774)</v>
          </cell>
          <cell r="E666" t="str">
            <v>UND</v>
          </cell>
          <cell r="F666">
            <v>44</v>
          </cell>
          <cell r="G666">
            <v>52.67</v>
          </cell>
          <cell r="H666">
            <v>65.95</v>
          </cell>
          <cell r="I666">
            <v>2901.8</v>
          </cell>
          <cell r="J666">
            <v>4.2366186899456981E-4</v>
          </cell>
          <cell r="K666">
            <v>-16.319999999999993</v>
          </cell>
          <cell r="L666">
            <v>68.989999999999995</v>
          </cell>
          <cell r="M666">
            <v>-0.23655602261197262</v>
          </cell>
          <cell r="O666">
            <v>2317.48</v>
          </cell>
        </row>
        <row r="667">
          <cell r="A667" t="str">
            <v xml:space="preserve"> 20.10 </v>
          </cell>
          <cell r="B667" t="str">
            <v xml:space="preserve"> DEPEARQ120 </v>
          </cell>
          <cell r="C667" t="str">
            <v>Próprio</v>
          </cell>
          <cell r="D667" t="str">
            <v>Planta - Samambaia c/1,00m, fornecimento e plantio REF.  ORSE (8761)</v>
          </cell>
          <cell r="E667" t="str">
            <v>un</v>
          </cell>
          <cell r="F667">
            <v>9</v>
          </cell>
          <cell r="G667">
            <v>89.54</v>
          </cell>
          <cell r="H667">
            <v>112.12</v>
          </cell>
          <cell r="I667">
            <v>1009.08</v>
          </cell>
          <cell r="J667">
            <v>1.4732535624958318E-4</v>
          </cell>
          <cell r="K667">
            <v>0</v>
          </cell>
          <cell r="L667">
            <v>89.54</v>
          </cell>
          <cell r="M667">
            <v>0</v>
          </cell>
          <cell r="O667">
            <v>805.86</v>
          </cell>
        </row>
        <row r="668">
          <cell r="A668" t="str">
            <v xml:space="preserve"> 20.11 </v>
          </cell>
          <cell r="B668" t="str">
            <v xml:space="preserve"> DEPEARQ119 </v>
          </cell>
          <cell r="C668" t="str">
            <v>Próprio</v>
          </cell>
          <cell r="D668" t="str">
            <v>Planta - JIBÓIA- fornecimento e plantio - REF. ORSE (7774)</v>
          </cell>
          <cell r="E668" t="str">
            <v>UND</v>
          </cell>
          <cell r="F668">
            <v>9</v>
          </cell>
          <cell r="G668">
            <v>61.45</v>
          </cell>
          <cell r="H668">
            <v>76.94</v>
          </cell>
          <cell r="I668">
            <v>692.46</v>
          </cell>
          <cell r="J668">
            <v>1.0109893783306216E-4</v>
          </cell>
          <cell r="K668">
            <v>-1.5399999999999991</v>
          </cell>
          <cell r="L668">
            <v>62.99</v>
          </cell>
          <cell r="M668">
            <v>-2.444832513097317E-2</v>
          </cell>
          <cell r="O668">
            <v>553.04999999999995</v>
          </cell>
        </row>
        <row r="669">
          <cell r="A669" t="str">
            <v xml:space="preserve"> 20.12 </v>
          </cell>
          <cell r="B669" t="str">
            <v xml:space="preserve"> DEPEARQ122 </v>
          </cell>
          <cell r="C669" t="str">
            <v>Próprio</v>
          </cell>
          <cell r="D669" t="str">
            <v>Planta - PALMEIRA LEQUE (alt=1,00m), fornecimento e plantio, REF. ORSE (8760)</v>
          </cell>
          <cell r="E669" t="str">
            <v>un</v>
          </cell>
          <cell r="F669">
            <v>3</v>
          </cell>
          <cell r="G669">
            <v>99.34</v>
          </cell>
          <cell r="H669">
            <v>124.39</v>
          </cell>
          <cell r="I669">
            <v>373.17</v>
          </cell>
          <cell r="J669">
            <v>5.4482700273176514E-5</v>
          </cell>
          <cell r="K669">
            <v>0</v>
          </cell>
          <cell r="L669">
            <v>99.34</v>
          </cell>
          <cell r="M669">
            <v>0</v>
          </cell>
          <cell r="O669">
            <v>298.02</v>
          </cell>
        </row>
        <row r="670">
          <cell r="A670" t="str">
            <v xml:space="preserve"> 20.13 </v>
          </cell>
          <cell r="B670" t="str">
            <v xml:space="preserve"> DEPEARQ123 </v>
          </cell>
          <cell r="C670" t="str">
            <v>Próprio</v>
          </cell>
          <cell r="D670" t="str">
            <v>Planta - PALMEIRA RÁFIS (alt=1,00m), fornecimento e plantio, REF. ORSE (8760)</v>
          </cell>
          <cell r="E670" t="str">
            <v>un</v>
          </cell>
          <cell r="F670">
            <v>6</v>
          </cell>
          <cell r="G670">
            <v>88.01</v>
          </cell>
          <cell r="H670">
            <v>110.2</v>
          </cell>
          <cell r="I670">
            <v>661.2</v>
          </cell>
          <cell r="J670">
            <v>9.6534987862433505E-5</v>
          </cell>
          <cell r="K670">
            <v>0</v>
          </cell>
          <cell r="L670">
            <v>88.01</v>
          </cell>
          <cell r="M670">
            <v>0</v>
          </cell>
          <cell r="O670">
            <v>528.05999999999995</v>
          </cell>
        </row>
        <row r="671">
          <cell r="A671" t="str">
            <v xml:space="preserve"> 20.14 </v>
          </cell>
          <cell r="B671" t="str">
            <v xml:space="preserve"> DEPEARQ129 </v>
          </cell>
          <cell r="C671" t="str">
            <v>Próprio</v>
          </cell>
          <cell r="D671" t="str">
            <v>PLANTA - FICUS-LYRATA FORNECIMENTO E PLANTIO EM VASO. REF. SBC (201416)</v>
          </cell>
          <cell r="E671" t="str">
            <v>UN</v>
          </cell>
          <cell r="F671">
            <v>13</v>
          </cell>
          <cell r="G671">
            <v>405.39</v>
          </cell>
          <cell r="H671">
            <v>507.62</v>
          </cell>
          <cell r="I671">
            <v>6599.06</v>
          </cell>
          <cell r="J671">
            <v>9.6346064277596859E-4</v>
          </cell>
          <cell r="K671">
            <v>-134.82000000000005</v>
          </cell>
          <cell r="L671">
            <v>540.21</v>
          </cell>
          <cell r="M671">
            <v>-0.2495696118176266</v>
          </cell>
          <cell r="O671">
            <v>5270.07</v>
          </cell>
        </row>
        <row r="672">
          <cell r="A672" t="str">
            <v xml:space="preserve"> 20.15 </v>
          </cell>
          <cell r="B672" t="str">
            <v xml:space="preserve"> DEPEARQ121 </v>
          </cell>
          <cell r="C672" t="str">
            <v>Próprio</v>
          </cell>
          <cell r="D672" t="str">
            <v>- Planta - Palmeira Areca (alt=1,00m), fornecimento e plantio em vaso, REF. ORSE (8760)</v>
          </cell>
          <cell r="E672" t="str">
            <v>un</v>
          </cell>
          <cell r="F672">
            <v>4</v>
          </cell>
          <cell r="G672">
            <v>369.29</v>
          </cell>
          <cell r="H672">
            <v>462.42</v>
          </cell>
          <cell r="I672">
            <v>1849.68</v>
          </cell>
          <cell r="J672">
            <v>2.7005268655382031E-4</v>
          </cell>
          <cell r="K672">
            <v>0</v>
          </cell>
          <cell r="L672">
            <v>369.29</v>
          </cell>
          <cell r="M672">
            <v>0</v>
          </cell>
          <cell r="O672">
            <v>1477.16</v>
          </cell>
        </row>
        <row r="673">
          <cell r="A673" t="str">
            <v xml:space="preserve"> 20.16 </v>
          </cell>
          <cell r="B673" t="str">
            <v xml:space="preserve"> DEPEARQ128 </v>
          </cell>
          <cell r="C673" t="str">
            <v>Próprio</v>
          </cell>
          <cell r="D673" t="str">
            <v>Planta - Costela de adão , fornecimento e plantio em vaso - REF. ORSE (11795)</v>
          </cell>
          <cell r="E673" t="str">
            <v>un</v>
          </cell>
          <cell r="F673">
            <v>5</v>
          </cell>
          <cell r="G673">
            <v>245.74</v>
          </cell>
          <cell r="H673">
            <v>307.70999999999998</v>
          </cell>
          <cell r="I673">
            <v>1538.55</v>
          </cell>
          <cell r="J673">
            <v>2.2462780637590298E-4</v>
          </cell>
          <cell r="K673">
            <v>-10.109999999999985</v>
          </cell>
          <cell r="L673">
            <v>255.85</v>
          </cell>
          <cell r="M673">
            <v>-3.951534102012888E-2</v>
          </cell>
          <cell r="O673">
            <v>1228.7</v>
          </cell>
        </row>
        <row r="674">
          <cell r="A674" t="str">
            <v xml:space="preserve"> 20.17 </v>
          </cell>
          <cell r="B674" t="str">
            <v xml:space="preserve"> DEPEARQ133 </v>
          </cell>
          <cell r="C674" t="str">
            <v>Próprio</v>
          </cell>
          <cell r="D674" t="str">
            <v>Planta - ZAMIOCULCA , fornecimento e plantio - REF. ORSE (11795)</v>
          </cell>
          <cell r="E674" t="str">
            <v>UND</v>
          </cell>
          <cell r="F674">
            <v>10</v>
          </cell>
          <cell r="G674">
            <v>150.46</v>
          </cell>
          <cell r="H674">
            <v>188.4</v>
          </cell>
          <cell r="I674">
            <v>1884</v>
          </cell>
          <cell r="J674">
            <v>2.7506339554268712E-4</v>
          </cell>
          <cell r="K674">
            <v>-10.109999999999985</v>
          </cell>
          <cell r="L674">
            <v>160.57</v>
          </cell>
          <cell r="M674">
            <v>-6.296319362271896E-2</v>
          </cell>
          <cell r="O674">
            <v>1504.6</v>
          </cell>
        </row>
        <row r="675">
          <cell r="A675" t="str">
            <v xml:space="preserve"> 20.18 </v>
          </cell>
          <cell r="B675" t="str">
            <v xml:space="preserve"> DEPEARQ315 </v>
          </cell>
          <cell r="C675" t="str">
            <v>Próprio</v>
          </cell>
          <cell r="D675" t="str">
            <v>FORNECIMENTO E MONTAGEM DE ESTRUTURA METÁLICA EM PERFIL METALON, SEM PINTURA. REF: CPOS (15.03.150)</v>
          </cell>
          <cell r="E675" t="str">
            <v>KG</v>
          </cell>
          <cell r="F675">
            <v>413.44</v>
          </cell>
          <cell r="G675">
            <v>22.34</v>
          </cell>
          <cell r="H675">
            <v>27.97</v>
          </cell>
          <cell r="I675">
            <v>11563.91</v>
          </cell>
          <cell r="J675">
            <v>1.688327149867322E-3</v>
          </cell>
          <cell r="K675">
            <v>-5.5599999999999987</v>
          </cell>
          <cell r="L675">
            <v>27.9</v>
          </cell>
          <cell r="M675">
            <v>-0.19928315412186381</v>
          </cell>
          <cell r="O675">
            <v>9236.24</v>
          </cell>
        </row>
        <row r="676">
          <cell r="A676" t="str">
            <v xml:space="preserve"> 20.19 </v>
          </cell>
          <cell r="B676" t="str">
            <v xml:space="preserve"> 100741 </v>
          </cell>
          <cell r="C676" t="str">
            <v>SINAPI</v>
          </cell>
          <cell r="D676" t="str">
            <v>PINTURA COM TINTA ALQUÍDICA DE ACABAMENTO (ESMALTE SINTÉTICO ACETINADO) PULVERIZADA SOBRE SUPERFÍCIES METÁLICAS (EXCETO PERFIL) EXECUTADO EM OBRA (POR DEMÃO). AF_01/2020_PE</v>
          </cell>
          <cell r="E676" t="str">
            <v>m²</v>
          </cell>
          <cell r="F676">
            <v>15.93</v>
          </cell>
          <cell r="G676">
            <v>20.2</v>
          </cell>
          <cell r="H676">
            <v>25.29</v>
          </cell>
          <cell r="I676">
            <v>402.86</v>
          </cell>
          <cell r="J676">
            <v>5.8817430747519599E-5</v>
          </cell>
          <cell r="K676">
            <v>-1.6700000000000017</v>
          </cell>
          <cell r="L676">
            <v>21.87</v>
          </cell>
          <cell r="M676">
            <v>-7.6360310928212272E-2</v>
          </cell>
          <cell r="O676">
            <v>321.77999999999997</v>
          </cell>
        </row>
        <row r="677">
          <cell r="A677" t="str">
            <v xml:space="preserve"> 20.20 </v>
          </cell>
          <cell r="B677" t="str">
            <v xml:space="preserve"> DEPEARQ316 </v>
          </cell>
          <cell r="C677" t="str">
            <v>Próprio</v>
          </cell>
          <cell r="D677" t="str">
            <v>FIXAÇÃO UTILIZANDO PARAFUSO E BUCHA DE NYLON. SINAPI (95541)</v>
          </cell>
          <cell r="E677" t="str">
            <v>UN</v>
          </cell>
          <cell r="F677">
            <v>45</v>
          </cell>
          <cell r="G677">
            <v>5.0199999999999996</v>
          </cell>
          <cell r="H677">
            <v>6.28</v>
          </cell>
          <cell r="I677">
            <v>282.60000000000002</v>
          </cell>
          <cell r="J677">
            <v>4.1259509331403069E-5</v>
          </cell>
          <cell r="K677">
            <v>-0.1800000000000006</v>
          </cell>
          <cell r="L677">
            <v>5.2</v>
          </cell>
          <cell r="M677">
            <v>-3.4615384615384714E-2</v>
          </cell>
          <cell r="O677">
            <v>225.9</v>
          </cell>
        </row>
        <row r="678">
          <cell r="A678" t="str">
            <v xml:space="preserve"> 20.21 </v>
          </cell>
          <cell r="B678" t="str">
            <v xml:space="preserve"> DEPEARQ382 </v>
          </cell>
          <cell r="C678" t="str">
            <v>Próprio</v>
          </cell>
          <cell r="D678" t="str">
            <v>Fornecimento e Instalação de vasos com estrutura metálica na cor preta , com aproximadamente 52 cm de altura e 15 cm de diâmetro.</v>
          </cell>
          <cell r="E678" t="str">
            <v>UND</v>
          </cell>
          <cell r="F678">
            <v>3</v>
          </cell>
          <cell r="G678">
            <v>245.66</v>
          </cell>
          <cell r="H678">
            <v>307.61</v>
          </cell>
          <cell r="I678">
            <v>922.83</v>
          </cell>
          <cell r="J678">
            <v>1.3473288392179298E-4</v>
          </cell>
          <cell r="K678">
            <v>0</v>
          </cell>
          <cell r="L678">
            <v>245.66</v>
          </cell>
          <cell r="M678">
            <v>0</v>
          </cell>
          <cell r="O678">
            <v>736.98</v>
          </cell>
        </row>
        <row r="679">
          <cell r="A679" t="str">
            <v xml:space="preserve"> 20.22 </v>
          </cell>
          <cell r="B679" t="str">
            <v xml:space="preserve"> DEPEARQ383 </v>
          </cell>
          <cell r="C679" t="str">
            <v>Próprio</v>
          </cell>
          <cell r="D679" t="str">
            <v>Fornecimento e Instalação de vasos com estrutura metálica na cor preta , com aproximadamente 34 cm de altura e 34 cm de diâmetro.</v>
          </cell>
          <cell r="E679" t="str">
            <v>UND</v>
          </cell>
          <cell r="F679">
            <v>4</v>
          </cell>
          <cell r="G679">
            <v>185.63</v>
          </cell>
          <cell r="H679">
            <v>232.44</v>
          </cell>
          <cell r="I679">
            <v>929.76</v>
          </cell>
          <cell r="J679">
            <v>1.3574466169839105E-4</v>
          </cell>
          <cell r="K679">
            <v>-60.03</v>
          </cell>
          <cell r="L679">
            <v>245.66</v>
          </cell>
          <cell r="M679">
            <v>-0.24436212651632339</v>
          </cell>
          <cell r="O679">
            <v>742.52</v>
          </cell>
        </row>
        <row r="680">
          <cell r="A680" t="str">
            <v xml:space="preserve"> 20.23 </v>
          </cell>
          <cell r="B680" t="str">
            <v xml:space="preserve"> DEPEARQ384 </v>
          </cell>
          <cell r="C680" t="str">
            <v>Próprio</v>
          </cell>
          <cell r="D680" t="str">
            <v>Fornecimento e instalação de vaso de concreto com corda,  para vegetação suspensa</v>
          </cell>
          <cell r="E680" t="str">
            <v>und</v>
          </cell>
          <cell r="F680">
            <v>20</v>
          </cell>
          <cell r="G680">
            <v>152.12</v>
          </cell>
          <cell r="H680">
            <v>190.48</v>
          </cell>
          <cell r="I680">
            <v>3809.6</v>
          </cell>
          <cell r="J680">
            <v>5.5620037773854603E-4</v>
          </cell>
          <cell r="K680">
            <v>-50.47</v>
          </cell>
          <cell r="L680">
            <v>202.59</v>
          </cell>
          <cell r="M680">
            <v>-0.24912384619181593</v>
          </cell>
          <cell r="O680">
            <v>3042.4</v>
          </cell>
        </row>
        <row r="681">
          <cell r="A681" t="str">
            <v xml:space="preserve"> 20.24 </v>
          </cell>
          <cell r="B681" t="str">
            <v xml:space="preserve"> DEPEARQ385 </v>
          </cell>
          <cell r="C681" t="str">
            <v>Próprio</v>
          </cell>
          <cell r="D681" t="str">
            <v>FORNECIMENTO E INSTALAÇÃO DE FLOREIRA PARA FACHADA</v>
          </cell>
          <cell r="E681" t="str">
            <v>UND</v>
          </cell>
          <cell r="F681">
            <v>130</v>
          </cell>
          <cell r="G681">
            <v>128.43</v>
          </cell>
          <cell r="H681">
            <v>160.82</v>
          </cell>
          <cell r="I681">
            <v>20906.599999999999</v>
          </cell>
          <cell r="J681">
            <v>3.0523568923846822E-3</v>
          </cell>
          <cell r="K681">
            <v>-31.95999999999998</v>
          </cell>
          <cell r="L681">
            <v>160.38999999999999</v>
          </cell>
          <cell r="M681">
            <v>-0.19926429328511741</v>
          </cell>
          <cell r="O681">
            <v>16695.900000000001</v>
          </cell>
        </row>
        <row r="682">
          <cell r="A682" t="str">
            <v xml:space="preserve"> 21 </v>
          </cell>
          <cell r="D682" t="str">
            <v>SERVIÇOS GERAIS</v>
          </cell>
          <cell r="I682">
            <v>929.07</v>
          </cell>
          <cell r="J682">
            <v>1.3564392191976873E-4</v>
          </cell>
          <cell r="K682">
            <v>0</v>
          </cell>
          <cell r="M682" t="e">
            <v>#DIV/0!</v>
          </cell>
          <cell r="O682">
            <v>0</v>
          </cell>
        </row>
        <row r="683">
          <cell r="A683" t="str">
            <v xml:space="preserve"> 21.1 </v>
          </cell>
          <cell r="B683" t="str">
            <v xml:space="preserve"> DEPEARQ205 </v>
          </cell>
          <cell r="C683" t="str">
            <v>Próprio</v>
          </cell>
          <cell r="D683" t="str">
            <v>REMOÇÃO E REPOSIÇÃO DE MASTRO DE FERRO GALVANIZADO. REF: ORSE 340</v>
          </cell>
          <cell r="E683" t="str">
            <v>UN</v>
          </cell>
          <cell r="F683">
            <v>3</v>
          </cell>
          <cell r="G683">
            <v>98.31</v>
          </cell>
          <cell r="H683">
            <v>123.1</v>
          </cell>
          <cell r="I683">
            <v>369.3</v>
          </cell>
          <cell r="J683">
            <v>5.3917681514816531E-5</v>
          </cell>
          <cell r="K683">
            <v>-7.539999999999992</v>
          </cell>
          <cell r="L683">
            <v>105.85</v>
          </cell>
          <cell r="M683">
            <v>-7.1232876712328697E-2</v>
          </cell>
          <cell r="O683">
            <v>294.93</v>
          </cell>
        </row>
        <row r="684">
          <cell r="A684" t="str">
            <v xml:space="preserve"> 21.2 </v>
          </cell>
          <cell r="B684" t="str">
            <v xml:space="preserve"> DEPEARQ185 </v>
          </cell>
          <cell r="C684" t="str">
            <v>Próprio</v>
          </cell>
          <cell r="D684" t="str">
            <v>INSTALAÇÃO ESCADA MARINHEIRO CONSIDERANDO REAPROVEITAMENTO. REF: ORSE (9712)</v>
          </cell>
          <cell r="E684" t="str">
            <v>M</v>
          </cell>
          <cell r="F684">
            <v>6.52</v>
          </cell>
          <cell r="G684">
            <v>44.79</v>
          </cell>
          <cell r="H684">
            <v>56.08</v>
          </cell>
          <cell r="I684">
            <v>365.64</v>
          </cell>
          <cell r="J684">
            <v>5.3383322689080738E-5</v>
          </cell>
          <cell r="K684">
            <v>0</v>
          </cell>
          <cell r="L684">
            <v>44.79</v>
          </cell>
          <cell r="M684">
            <v>0</v>
          </cell>
          <cell r="O684">
            <v>292.02999999999997</v>
          </cell>
        </row>
        <row r="685">
          <cell r="A685" t="str">
            <v xml:space="preserve"> 21.3 </v>
          </cell>
          <cell r="B685" t="str">
            <v xml:space="preserve"> 94990 </v>
          </cell>
          <cell r="C685" t="str">
            <v>SINAPI</v>
          </cell>
          <cell r="D685" t="str">
            <v>EXECUÇÃO DE PASSEIO (CALÇADA) OU PISO DE CONCRETO COM CONCRETO MOLDADO IN LOCO, FEITO EM OBRA, ACABAMENTO CONVENCIONAL, NÃO ARMADO. AF_08/2022 (BASE PARA OS MASTROS)</v>
          </cell>
          <cell r="E685" t="str">
            <v>m³</v>
          </cell>
          <cell r="F685">
            <v>0.18</v>
          </cell>
          <cell r="G685">
            <v>861.31</v>
          </cell>
          <cell r="H685">
            <v>1078.53</v>
          </cell>
          <cell r="I685">
            <v>194.13</v>
          </cell>
          <cell r="J685">
            <v>2.8342917715871467E-5</v>
          </cell>
          <cell r="K685">
            <v>-117.7600000000001</v>
          </cell>
          <cell r="L685">
            <v>979.07</v>
          </cell>
          <cell r="M685">
            <v>-0.12027740610987991</v>
          </cell>
          <cell r="O685">
            <v>155.03</v>
          </cell>
        </row>
        <row r="686">
          <cell r="A686" t="str">
            <v xml:space="preserve"> 22 </v>
          </cell>
          <cell r="D686" t="str">
            <v>SERVIÇOS FINAIS</v>
          </cell>
          <cell r="I686">
            <v>78210.260000000009</v>
          </cell>
          <cell r="J686">
            <v>1.1418672867238005E-2</v>
          </cell>
          <cell r="K686">
            <v>0</v>
          </cell>
          <cell r="M686" t="e">
            <v>#DIV/0!</v>
          </cell>
          <cell r="O686">
            <v>0</v>
          </cell>
        </row>
        <row r="687">
          <cell r="A687" t="str">
            <v xml:space="preserve"> 22.1 </v>
          </cell>
          <cell r="B687" t="str">
            <v xml:space="preserve"> DEPEARQ072 </v>
          </cell>
          <cell r="C687" t="str">
            <v>Próprio</v>
          </cell>
          <cell r="D687" t="str">
            <v>LIMPEZA FINAL DA OBRA</v>
          </cell>
          <cell r="E687" t="str">
            <v>m²</v>
          </cell>
          <cell r="F687">
            <v>2356.0100000000002</v>
          </cell>
          <cell r="G687">
            <v>2.7</v>
          </cell>
          <cell r="H687">
            <v>3.38</v>
          </cell>
          <cell r="I687">
            <v>7963.31</v>
          </cell>
          <cell r="J687">
            <v>1.1626407050737981E-3</v>
          </cell>
          <cell r="K687">
            <v>-0.88999999999999968</v>
          </cell>
          <cell r="L687">
            <v>3.59</v>
          </cell>
          <cell r="M687">
            <v>-0.24791086350974922</v>
          </cell>
          <cell r="O687">
            <v>6361.22</v>
          </cell>
        </row>
        <row r="688">
          <cell r="A688" t="str">
            <v xml:space="preserve"> 22.2 </v>
          </cell>
          <cell r="B688" t="str">
            <v xml:space="preserve"> DEPEARQ073 </v>
          </cell>
          <cell r="C688" t="str">
            <v>Próprio</v>
          </cell>
          <cell r="D688" t="str">
            <v>LIMPEZA LOUCAS E METAIS</v>
          </cell>
          <cell r="E688" t="str">
            <v>UN</v>
          </cell>
          <cell r="F688">
            <v>111</v>
          </cell>
          <cell r="G688">
            <v>25.91</v>
          </cell>
          <cell r="H688">
            <v>32.44</v>
          </cell>
          <cell r="I688">
            <v>3600.84</v>
          </cell>
          <cell r="J688">
            <v>5.2572148471652304E-4</v>
          </cell>
          <cell r="K688">
            <v>-8.27</v>
          </cell>
          <cell r="L688">
            <v>34.18</v>
          </cell>
          <cell r="M688">
            <v>-0.24195435927442943</v>
          </cell>
          <cell r="O688">
            <v>2876.01</v>
          </cell>
        </row>
        <row r="689">
          <cell r="A689" t="str">
            <v xml:space="preserve"> 22.3 </v>
          </cell>
          <cell r="B689" t="str">
            <v xml:space="preserve"> 99821 </v>
          </cell>
          <cell r="C689" t="str">
            <v>SINAPI</v>
          </cell>
          <cell r="D689" t="str">
            <v>LIMPEZA DE JANELA DE VIDRO COM CAIXILHO EM AÇO/ALUMÍNIO/PVC. AF_04/2019</v>
          </cell>
          <cell r="E689" t="str">
            <v>m²</v>
          </cell>
          <cell r="F689">
            <v>53.84</v>
          </cell>
          <cell r="G689">
            <v>2.68</v>
          </cell>
          <cell r="H689">
            <v>3.35</v>
          </cell>
          <cell r="I689">
            <v>180.36</v>
          </cell>
          <cell r="J689">
            <v>2.6332502133799921E-5</v>
          </cell>
          <cell r="K689">
            <v>-0.18999999999999995</v>
          </cell>
          <cell r="L689">
            <v>2.87</v>
          </cell>
          <cell r="M689">
            <v>-6.6202090592334506E-2</v>
          </cell>
          <cell r="O689">
            <v>144.29</v>
          </cell>
        </row>
        <row r="690">
          <cell r="A690" t="str">
            <v xml:space="preserve"> 22.4 </v>
          </cell>
          <cell r="B690" t="str">
            <v xml:space="preserve"> 99823 </v>
          </cell>
          <cell r="C690" t="str">
            <v>SINAPI</v>
          </cell>
          <cell r="D690" t="str">
            <v>LIMPEZA DE PORTA INTEIRAMENTE DE VIDRO. AF_04/2019</v>
          </cell>
          <cell r="E690" t="str">
            <v>m²</v>
          </cell>
          <cell r="F690">
            <v>45.42</v>
          </cell>
          <cell r="G690">
            <v>2.08</v>
          </cell>
          <cell r="H690">
            <v>2.6</v>
          </cell>
          <cell r="I690">
            <v>118.09</v>
          </cell>
          <cell r="J690">
            <v>1.7241102112333291E-5</v>
          </cell>
          <cell r="K690">
            <v>-0.10999999999999988</v>
          </cell>
          <cell r="L690">
            <v>2.19</v>
          </cell>
          <cell r="M690">
            <v>-5.0228310502283047E-2</v>
          </cell>
          <cell r="O690">
            <v>94.47</v>
          </cell>
        </row>
        <row r="691">
          <cell r="A691" t="str">
            <v xml:space="preserve"> 22.5 </v>
          </cell>
          <cell r="B691" t="str">
            <v xml:space="preserve"> 99806 </v>
          </cell>
          <cell r="C691" t="str">
            <v>SINAPI</v>
          </cell>
          <cell r="D691" t="str">
            <v>LIMPEZA DE REVESTIMENTO CERÂMICO EM PAREDE COM PANO ÚMIDO AF_04/2019</v>
          </cell>
          <cell r="E691" t="str">
            <v>m²</v>
          </cell>
          <cell r="F691">
            <v>157.5</v>
          </cell>
          <cell r="G691">
            <v>0.82</v>
          </cell>
          <cell r="H691">
            <v>1.02</v>
          </cell>
          <cell r="I691">
            <v>160.65</v>
          </cell>
          <cell r="J691">
            <v>2.3454848457501423E-5</v>
          </cell>
          <cell r="K691">
            <v>0</v>
          </cell>
          <cell r="L691">
            <v>0.82</v>
          </cell>
          <cell r="M691">
            <v>0</v>
          </cell>
          <cell r="O691">
            <v>129.15</v>
          </cell>
        </row>
        <row r="692">
          <cell r="A692" t="str">
            <v xml:space="preserve"> 22.6 </v>
          </cell>
          <cell r="B692" t="str">
            <v xml:space="preserve"> 99819 </v>
          </cell>
          <cell r="C692" t="str">
            <v>SINAPI</v>
          </cell>
          <cell r="D692" t="str">
            <v>LIMPEZA DE BANCADA DE PEDRA (MÁRMORE OU GRANITO). AF_04/2019</v>
          </cell>
          <cell r="E692" t="str">
            <v>m²</v>
          </cell>
          <cell r="F692">
            <v>12.46</v>
          </cell>
          <cell r="G692">
            <v>16.2</v>
          </cell>
          <cell r="H692">
            <v>20.28</v>
          </cell>
          <cell r="I692">
            <v>252.68</v>
          </cell>
          <cell r="J692">
            <v>3.6891198930852534E-5</v>
          </cell>
          <cell r="K692">
            <v>-1.0000000000001563E-2</v>
          </cell>
          <cell r="L692">
            <v>16.21</v>
          </cell>
          <cell r="M692">
            <v>-6.1690314620610476E-4</v>
          </cell>
          <cell r="O692">
            <v>201.85</v>
          </cell>
        </row>
        <row r="693">
          <cell r="A693" t="str">
            <v xml:space="preserve"> 22.7 </v>
          </cell>
          <cell r="B693" t="str">
            <v xml:space="preserve"> 99814 </v>
          </cell>
          <cell r="C693" t="str">
            <v>SINAPI</v>
          </cell>
          <cell r="D693" t="str">
            <v>LIMPEZA DE SUPERFÍCIE COM JATO DE ALTA PRESSÃO. AF_04/2019</v>
          </cell>
          <cell r="E693" t="str">
            <v>m²</v>
          </cell>
          <cell r="F693">
            <v>1441.85</v>
          </cell>
          <cell r="G693">
            <v>1.48</v>
          </cell>
          <cell r="H693">
            <v>1.85</v>
          </cell>
          <cell r="I693">
            <v>2667.42</v>
          </cell>
          <cell r="J693">
            <v>3.8944246419239621E-4</v>
          </cell>
          <cell r="K693">
            <v>-0.39000000000000012</v>
          </cell>
          <cell r="L693">
            <v>1.87</v>
          </cell>
          <cell r="M693">
            <v>-0.20855614973262038</v>
          </cell>
          <cell r="O693">
            <v>2133.9299999999998</v>
          </cell>
        </row>
        <row r="694">
          <cell r="A694" t="str">
            <v xml:space="preserve"> 22.8 </v>
          </cell>
          <cell r="B694" t="str">
            <v xml:space="preserve"> 017361 </v>
          </cell>
          <cell r="C694" t="str">
            <v>SBC</v>
          </cell>
          <cell r="D694" t="str">
            <v>TRANSPORTE HORIZONTAL MANUAL MAT. 1a.CAT./ENTULHO ATE 60m</v>
          </cell>
          <cell r="E694" t="str">
            <v>m³</v>
          </cell>
          <cell r="F694">
            <v>230.04</v>
          </cell>
          <cell r="G694">
            <v>120.55</v>
          </cell>
          <cell r="H694">
            <v>150.94999999999999</v>
          </cell>
          <cell r="I694">
            <v>34724.53</v>
          </cell>
          <cell r="J694">
            <v>5.0697702390785056E-3</v>
          </cell>
          <cell r="K694">
            <v>-29.980000000000004</v>
          </cell>
          <cell r="L694">
            <v>150.53</v>
          </cell>
          <cell r="M694">
            <v>-0.19916295754999003</v>
          </cell>
          <cell r="O694">
            <v>27731.32</v>
          </cell>
        </row>
        <row r="695">
          <cell r="A695" t="str">
            <v xml:space="preserve"> 22.9 </v>
          </cell>
          <cell r="B695" t="str">
            <v xml:space="preserve"> DEPEARQ311 </v>
          </cell>
          <cell r="C695" t="str">
            <v>Próprio</v>
          </cell>
          <cell r="D695" t="str">
            <v>CAÇAMBA PAPA ENTULHO 4M3</v>
          </cell>
          <cell r="E695" t="str">
            <v>UN</v>
          </cell>
          <cell r="F695">
            <v>58</v>
          </cell>
          <cell r="G695">
            <v>393</v>
          </cell>
          <cell r="H695">
            <v>492.11</v>
          </cell>
          <cell r="I695">
            <v>28542.38</v>
          </cell>
          <cell r="J695">
            <v>4.1671783225422938E-3</v>
          </cell>
          <cell r="K695">
            <v>-97</v>
          </cell>
          <cell r="L695">
            <v>490</v>
          </cell>
          <cell r="M695">
            <v>-0.19795918367346943</v>
          </cell>
          <cell r="O695">
            <v>22794</v>
          </cell>
        </row>
        <row r="697">
          <cell r="A697" t="str">
            <v>(SEIS MILHÕES, OITOCENTOS E QUARENTA E NOVE MIL, TREZENTOS E TRINTA REAIS E DOZE CENTAVOS)</v>
          </cell>
          <cell r="F697" t="str">
            <v>Total sem BDI</v>
          </cell>
          <cell r="H697">
            <v>5490269.4500000011</v>
          </cell>
        </row>
        <row r="698">
          <cell r="F698" t="str">
            <v>Total do BDI</v>
          </cell>
          <cell r="H698">
            <v>1359060.6699999971</v>
          </cell>
          <cell r="O698">
            <v>5490269.4500000011</v>
          </cell>
        </row>
        <row r="699">
          <cell r="F699" t="str">
            <v>Total Geral</v>
          </cell>
          <cell r="H699">
            <v>6849330.1199999982</v>
          </cell>
          <cell r="K699">
            <v>8551109.7400000002</v>
          </cell>
          <cell r="O699">
            <v>0.24753988531473567</v>
          </cell>
        </row>
        <row r="700">
          <cell r="K700">
            <v>-1701779.620000002</v>
          </cell>
        </row>
        <row r="701">
          <cell r="A701" t="str">
            <v xml:space="preserve">_______________________________________________________________
FERNANDA DOS SANTOS PRADO - CAD.658
ENGENHEIRA CIVIL - CREA 11362 D/RO
</v>
          </cell>
          <cell r="K701">
            <v>-0.19901272135936854</v>
          </cell>
        </row>
        <row r="702">
          <cell r="M702">
            <v>6849330.1200000001</v>
          </cell>
        </row>
        <row r="703">
          <cell r="M703">
            <v>0</v>
          </cell>
        </row>
        <row r="704">
          <cell r="F704" t="str">
            <v>DESCONTO INSUMOS SINAPI</v>
          </cell>
          <cell r="H704">
            <v>0.19900000000000001</v>
          </cell>
        </row>
        <row r="705">
          <cell r="P705">
            <v>0.80098727864063168</v>
          </cell>
          <cell r="Q705">
            <v>0.19901272135936832</v>
          </cell>
        </row>
      </sheetData>
      <sheetData sheetId="3"/>
      <sheetData sheetId="4"/>
      <sheetData sheetId="5"/>
      <sheetData sheetId="6">
        <row r="7">
          <cell r="A7" t="str">
            <v>Obra: Adequação Escola de Contas - Edifício Anexo III</v>
          </cell>
        </row>
      </sheetData>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1"/>
  <sheetViews>
    <sheetView topLeftCell="A26" zoomScale="85" zoomScaleNormal="85" workbookViewId="0">
      <selection activeCell="AC45" sqref="AC45:AC46"/>
    </sheetView>
  </sheetViews>
  <sheetFormatPr defaultRowHeight="15" x14ac:dyDescent="0.25"/>
  <cols>
    <col min="1" max="1" width="7.5703125" customWidth="1"/>
    <col min="2" max="2" width="47.5703125" customWidth="1"/>
    <col min="3" max="3" width="25.85546875" hidden="1" customWidth="1"/>
    <col min="4" max="4" width="20.5703125" hidden="1" customWidth="1"/>
    <col min="5" max="5" width="22.5703125" hidden="1" customWidth="1"/>
    <col min="6" max="7" width="21.5703125" hidden="1" customWidth="1"/>
    <col min="8" max="8" width="20.5703125" hidden="1" customWidth="1"/>
    <col min="9" max="9" width="22.5703125" hidden="1" customWidth="1"/>
    <col min="10" max="11" width="21.5703125" hidden="1" customWidth="1"/>
    <col min="12" max="12" width="20.5703125" hidden="1" customWidth="1"/>
    <col min="13" max="13" width="22.5703125" hidden="1" customWidth="1"/>
    <col min="14" max="15" width="21.5703125" hidden="1" customWidth="1"/>
    <col min="16" max="16" width="20.5703125" hidden="1" customWidth="1"/>
    <col min="17" max="17" width="22.5703125" hidden="1" customWidth="1"/>
    <col min="18" max="19" width="21.5703125" hidden="1" customWidth="1"/>
    <col min="20" max="20" width="1.5703125" hidden="1" customWidth="1"/>
    <col min="21" max="22" width="15.85546875" hidden="1" customWidth="1"/>
    <col min="23" max="23" width="20.5703125" hidden="1" customWidth="1"/>
    <col min="24" max="24" width="22.5703125" hidden="1" customWidth="1"/>
    <col min="25" max="26" width="21.5703125" hidden="1" customWidth="1"/>
    <col min="27" max="27" width="20.5703125" style="346" bestFit="1" customWidth="1"/>
    <col min="28" max="28" width="22.5703125" style="346" customWidth="1"/>
    <col min="29" max="29" width="21.5703125" customWidth="1"/>
    <col min="30" max="30" width="21.5703125" bestFit="1" customWidth="1"/>
    <col min="31" max="31" width="20.5703125" hidden="1" customWidth="1"/>
    <col min="32" max="32" width="22.5703125" hidden="1" customWidth="1"/>
    <col min="33" max="34" width="21.5703125" hidden="1" customWidth="1"/>
  </cols>
  <sheetData>
    <row r="1" spans="1:34" x14ac:dyDescent="0.25">
      <c r="A1" s="71"/>
      <c r="B1" s="71" t="s">
        <v>2025</v>
      </c>
      <c r="C1" s="71"/>
      <c r="D1" s="71"/>
      <c r="E1" s="71"/>
    </row>
    <row r="2" spans="1:34" ht="15.75" thickBot="1" x14ac:dyDescent="0.3">
      <c r="A2" s="72"/>
      <c r="B2" s="552" t="s">
        <v>2026</v>
      </c>
      <c r="C2" s="552"/>
      <c r="D2" s="552"/>
      <c r="E2" s="552"/>
      <c r="F2" s="552"/>
      <c r="G2" s="552"/>
      <c r="U2" s="276">
        <f>U9-S9</f>
        <v>0</v>
      </c>
      <c r="V2" s="276"/>
      <c r="W2" s="276">
        <f>U10-S10</f>
        <v>0</v>
      </c>
    </row>
    <row r="3" spans="1:34" s="1" customFormat="1" ht="30.75" customHeight="1" thickBot="1" x14ac:dyDescent="0.3">
      <c r="A3" s="553" t="s">
        <v>2027</v>
      </c>
      <c r="B3" s="553"/>
      <c r="C3" s="532" t="s">
        <v>2028</v>
      </c>
      <c r="D3" s="533"/>
      <c r="E3" s="533"/>
      <c r="F3" s="533"/>
      <c r="G3" s="534"/>
      <c r="H3" s="543" t="s">
        <v>2029</v>
      </c>
      <c r="I3" s="543"/>
      <c r="J3" s="543"/>
      <c r="K3" s="543"/>
      <c r="L3" s="543" t="s">
        <v>2030</v>
      </c>
      <c r="M3" s="543"/>
      <c r="N3" s="543"/>
      <c r="O3" s="532"/>
      <c r="P3" s="532" t="s">
        <v>2031</v>
      </c>
      <c r="Q3" s="533"/>
      <c r="R3" s="533"/>
      <c r="S3" s="533"/>
      <c r="T3" s="533"/>
      <c r="U3" s="533"/>
      <c r="V3" s="534"/>
      <c r="W3" s="534" t="s">
        <v>2032</v>
      </c>
      <c r="X3" s="543"/>
      <c r="Y3" s="543"/>
      <c r="Z3" s="543"/>
      <c r="AA3" s="543" t="s">
        <v>2033</v>
      </c>
      <c r="AB3" s="543"/>
      <c r="AC3" s="543"/>
      <c r="AD3" s="543"/>
      <c r="AE3" s="543" t="s">
        <v>2033</v>
      </c>
      <c r="AF3" s="543"/>
      <c r="AG3" s="543"/>
      <c r="AH3" s="543"/>
    </row>
    <row r="4" spans="1:34" ht="90.75" thickBot="1" x14ac:dyDescent="0.3">
      <c r="A4" s="556" t="s">
        <v>7</v>
      </c>
      <c r="B4" s="554" t="s">
        <v>10</v>
      </c>
      <c r="C4" s="197" t="s">
        <v>2034</v>
      </c>
      <c r="D4" s="73" t="s">
        <v>2035</v>
      </c>
      <c r="E4" s="198" t="s">
        <v>2036</v>
      </c>
      <c r="F4" s="199" t="s">
        <v>2037</v>
      </c>
      <c r="G4" s="200" t="s">
        <v>2038</v>
      </c>
      <c r="H4" s="275" t="s">
        <v>2039</v>
      </c>
      <c r="I4" s="73" t="s">
        <v>2040</v>
      </c>
      <c r="J4" s="73" t="s">
        <v>2041</v>
      </c>
      <c r="K4" s="74" t="s">
        <v>2042</v>
      </c>
      <c r="L4" s="275" t="s">
        <v>2039</v>
      </c>
      <c r="M4" s="73" t="s">
        <v>2043</v>
      </c>
      <c r="N4" s="73" t="s">
        <v>2041</v>
      </c>
      <c r="O4" s="74" t="s">
        <v>2042</v>
      </c>
      <c r="P4" s="541" t="s">
        <v>2039</v>
      </c>
      <c r="Q4" s="539" t="s">
        <v>2044</v>
      </c>
      <c r="R4" s="537" t="s">
        <v>2041</v>
      </c>
      <c r="S4" s="535" t="s">
        <v>2042</v>
      </c>
      <c r="T4" s="284"/>
      <c r="U4" s="530" t="s">
        <v>2045</v>
      </c>
      <c r="V4" s="531"/>
      <c r="W4" s="289" t="s">
        <v>2039</v>
      </c>
      <c r="X4" s="73" t="s">
        <v>2046</v>
      </c>
      <c r="Y4" s="73" t="s">
        <v>2041</v>
      </c>
      <c r="Z4" s="74" t="s">
        <v>2042</v>
      </c>
      <c r="AA4" s="348" t="s">
        <v>2039</v>
      </c>
      <c r="AB4" s="349" t="s">
        <v>2047</v>
      </c>
      <c r="AC4" s="73" t="s">
        <v>2041</v>
      </c>
      <c r="AD4" s="74" t="s">
        <v>2042</v>
      </c>
      <c r="AE4" s="275" t="s">
        <v>2039</v>
      </c>
      <c r="AF4" s="73" t="s">
        <v>2047</v>
      </c>
      <c r="AG4" s="73" t="s">
        <v>2041</v>
      </c>
      <c r="AH4" s="74" t="s">
        <v>2042</v>
      </c>
    </row>
    <row r="5" spans="1:34" ht="18" customHeight="1" x14ac:dyDescent="0.25">
      <c r="A5" s="557"/>
      <c r="B5" s="555"/>
      <c r="C5" s="295"/>
      <c r="D5" s="296"/>
      <c r="E5" s="297"/>
      <c r="F5" s="298"/>
      <c r="G5" s="299"/>
      <c r="H5" s="300"/>
      <c r="I5" s="296"/>
      <c r="J5" s="296"/>
      <c r="K5" s="301"/>
      <c r="L5" s="300"/>
      <c r="M5" s="296"/>
      <c r="N5" s="296"/>
      <c r="O5" s="301"/>
      <c r="P5" s="542"/>
      <c r="Q5" s="540"/>
      <c r="R5" s="538"/>
      <c r="S5" s="536"/>
      <c r="T5" s="284"/>
      <c r="U5" s="302" t="s">
        <v>2048</v>
      </c>
      <c r="V5" s="303" t="s">
        <v>2049</v>
      </c>
      <c r="W5" s="304"/>
      <c r="X5" s="296"/>
      <c r="Y5" s="296"/>
      <c r="Z5" s="301"/>
      <c r="AA5" s="350"/>
      <c r="AB5" s="351"/>
      <c r="AC5" s="296"/>
      <c r="AD5" s="301"/>
      <c r="AE5" s="300"/>
      <c r="AF5" s="296"/>
      <c r="AG5" s="296"/>
      <c r="AH5" s="301"/>
    </row>
    <row r="6" spans="1:34" ht="23.25" customHeight="1" x14ac:dyDescent="0.25">
      <c r="A6" s="194">
        <v>1</v>
      </c>
      <c r="B6" s="75" t="s">
        <v>24</v>
      </c>
      <c r="C6" s="261">
        <f>SUMIF('cronograma inicial empresa'!$A$11:$A$695,A6,'cronograma inicial empresa'!$G$11:$G$695)+SUMIF('cronograma inicial empresa'!$A$11:$A$695,A6,'cronograma inicial empresa'!$I$11:$I$695)+SUMIF('cronograma inicial empresa'!$A$11:$A$695,A6,'cronograma inicial empresa'!$K$11:$K$695)+SUMIF('cronograma inicial empresa'!$A$11:$A$695,A6,'cronograma inicial empresa'!$M$11:$M$695)+SUMIF('cronograma inicial empresa'!$A$11:$A$695,A6,'cronograma inicial empresa'!$O$11:$O$695)</f>
        <v>345047.25020799995</v>
      </c>
      <c r="D6" s="77">
        <f>IFERROR(VLOOKUP(A6,#REF!,42,FALSE),0)+IFERROR(VLOOKUP(A6,#REF!,42,FALSE),0)</f>
        <v>0</v>
      </c>
      <c r="E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f>
        <v>342955.239</v>
      </c>
      <c r="F6" s="78">
        <f>D6-E6</f>
        <v>-342955.239</v>
      </c>
      <c r="G6" s="79">
        <f>F6/E6</f>
        <v>-1</v>
      </c>
      <c r="H6" s="76">
        <f>IFERROR(VLOOKUP($A6,#REF!,63,FALSE),0)+IFERROR(VLOOKUP($A6,#REF!,63,FALSE),0)</f>
        <v>0</v>
      </c>
      <c r="I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form.'!$S$5:$S$742)+SUMIF('CRONOGRAMA 1ºTA comp. s form.'!$A$5:$A$742,A6,'CRONOGRAMA 1ºTA comp. s form.'!$U$5:$U$742)+SUMIF('CRONOGRAMA 1ºTA comp. s form.'!$A$5:$A$742,A6,'CRONOGRAMA 1ºTA comp. s form.'!$W$5:$W$742)+SUMIF('CRONOGRAMA 1ºTA comp. s form.'!$A$5:$A$742,A6,'CRONOGRAMA 1ºTA comp. s form.'!$Y$5:$Y$742)</f>
        <v>473487.18539999996</v>
      </c>
      <c r="J6" s="78">
        <f>H6-I6</f>
        <v>-473487.18539999996</v>
      </c>
      <c r="K6" s="79">
        <f>IFERROR(J6/I6,0)</f>
        <v>-1</v>
      </c>
      <c r="L6" s="76">
        <f>IFERROR(VLOOKUP($A6,#REF!,70,FALSE),0)+IFERROR(VLOOKUP($A6,#REF!,70,FALSE),0)</f>
        <v>0</v>
      </c>
      <c r="M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form.'!$S$5:$S$742)+SUMIF('CRONOGRAMA 1ºTA comp. s form.'!$A$5:$A$742,A6,'CRONOGRAMA 1ºTA comp. s form.'!$U$5:$U$742)+SUMIF('CRONOGRAMA 1ºTA comp. s form.'!$A$5:$A$742,A6,'CRONOGRAMA 1ºTA comp. s form.'!$W$5:$W$742)+SUMIF('CRONOGRAMA 1ºTA comp. s form.'!$A$5:$A$742,A6,'CRONOGRAMA 1ºTA comp. s form.'!$Y$5:$Y$742)+SUMIF('CRONOGRAMA 1ºTA comp. s form.'!$A$5:$A$742,A6,'CRONOGRAMA 1ºTA comp. s form.'!$AA$5:$AA$742)</f>
        <v>517245.25919999997</v>
      </c>
      <c r="N6" s="78">
        <f>L6-M6</f>
        <v>-517245.25919999997</v>
      </c>
      <c r="O6" s="79">
        <f>IFERROR(N6/M6,0)</f>
        <v>-1</v>
      </c>
      <c r="P6" s="272">
        <f>IFERROR(VLOOKUP($A6,#REF!,77,FALSE),0)+IFERROR(VLOOKUP($A6,#REF!,77,FALSE),0)</f>
        <v>0</v>
      </c>
      <c r="Q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form.'!$S$5:$S$742)+SUMIF('CRONOGRAMA 1ºTA comp. s form.'!$A$5:$A$742,A6,'CRONOGRAMA 1ºTA comp. s form.'!$U$5:$U$742)+SUMIF('CRONOGRAMA 1ºTA comp. s form.'!$A$5:$A$742,A6,'CRONOGRAMA 1ºTA comp. s form.'!$W$5:$W$742)+SUMIF('CRONOGRAMA 1ºTA comp. s form.'!$A$5:$A$742,A6,'CRONOGRAMA 1ºTA comp. s form.'!$Y$5:$Y$742)+SUMIF('CRONOGRAMA 1ºTA comp. s form.'!$A$5:$A$742,A6,'CRONOGRAMA 1ºTA comp. s form.'!$AA$5:$AA$742)+SUMIF('CRONOGRAMA 1ºTA comp. s form.'!$A$5:$A$742,A6,'CRONOGRAMA 1ºTA comp. s form.'!$AC$5:$AC$742)</f>
        <v>558776.50799999991</v>
      </c>
      <c r="R6" s="287">
        <f>P6-Q6</f>
        <v>-558776.50799999991</v>
      </c>
      <c r="S6" s="292">
        <f>IFERROR(R6/Q6,0)</f>
        <v>-1</v>
      </c>
      <c r="T6" s="285"/>
      <c r="U6" s="292">
        <f>O6</f>
        <v>-1</v>
      </c>
      <c r="V6" s="375">
        <f>S6-U6</f>
        <v>0</v>
      </c>
      <c r="W6" s="376">
        <f>IFERROR(VLOOKUP($A6,#REF!,84,FALSE),0)+IFERROR(VLOOKUP($A6,#REF!,84,FALSE),0)</f>
        <v>0</v>
      </c>
      <c r="X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form.'!$S$5:$S$742)+SUMIF('CRONOGRAMA 1ºTA comp. s form.'!$A$5:$A$742,A6,'CRONOGRAMA 1ºTA comp. s form.'!$U$5:$U$742)+SUMIF('CRONOGRAMA 1ºTA comp. s form.'!$A$5:$A$742,A6,'CRONOGRAMA 1ºTA comp. s form.'!$W$5:$W$742)+SUMIF('CRONOGRAMA 1ºTA comp. s form.'!$A$5:$A$742,A6,'CRONOGRAMA 1ºTA comp. s form.'!$Y$5:$Y$742)+SUMIF('CRONOGRAMA 1ºTA comp. s form.'!$A$5:$A$742,A6,'CRONOGRAMA 1ºTA comp. s form.'!$AA$5:$AA$742)+SUMIF('CRONOGRAMA 1ºTA comp. s form.'!$A$5:$A$742,A6,'CRONOGRAMA 1ºTA comp. s form.'!$AC$5:$AC$742)+SUMIF('CRONOGRAMA 1ºTA comp. s form.'!$A$5:$A$742,A6,'CRONOGRAMA 1ºTA comp. s form.'!$AE$5:$AE$742)</f>
        <v>601019.65679999988</v>
      </c>
      <c r="Y6" s="78">
        <f>W6-X6</f>
        <v>-601019.65679999988</v>
      </c>
      <c r="Z6" s="79">
        <f>IFERROR(Y6/X6,0)</f>
        <v>-1</v>
      </c>
      <c r="AA6" s="352">
        <f>IFERROR(VLOOKUP($A6,#REF!,91,FALSE),0)+IFERROR(VLOOKUP($A6,#REF!,91,FALSE),0)</f>
        <v>0</v>
      </c>
      <c r="AB6" s="353" t="e">
        <f>SUMIF(#REF!,A6,#REF!)+SUMIF(#REF!,A6,#REF!)+SUMIF(#REF!,A6,#REF!)+SUMIF(#REF!,A6,#REF!)+SUMIF(#REF!,A6,#REF!)+SUMIF(#REF!,A6,#REF!)+SUMIF(#REF!,A6,#REF!)+SUMIF(#REF!,A6,#REF!)+SUMIF(#REF!,A6,#REF!)+SUMIF(#REF!,A6,#REF!)+SUMIF(#REF!,A6,#REF!)+SUMIF(#REF!,A6,#REF!)</f>
        <v>#REF!</v>
      </c>
      <c r="AC6" s="78" t="e">
        <f>AA6-AB6</f>
        <v>#REF!</v>
      </c>
      <c r="AD6" s="79">
        <f>IFERROR(AC6/AB6,0)</f>
        <v>0</v>
      </c>
      <c r="AE6" s="76">
        <f>IFERROR(VLOOKUP($A6,#REF!,98,FALSE),0)+IFERROR(VLOOKUP($A6,#REF!,98,FALSE),0)</f>
        <v>0</v>
      </c>
      <c r="AF6" s="77">
        <f>SUMIF('CRONOGRAMA 1ºTA comp. s form.'!$A$5:$A$742,A6,'CRONOGRAMA 1ºTA comp. s form.'!$K$5:$K$742)+SUMIF('CRONOGRAMA 1ºTA comp. s form.'!$A$5:$A$742,A6,'CRONOGRAMA 1ºTA comp. s form.'!$M$5:$M$742)+SUMIF('CRONOGRAMA 1ºTA comp. s form.'!$A$5:$A$742,A6,'CRONOGRAMA 1ºTA comp. s form.'!$O$5:$O$742)+SUMIF('CRONOGRAMA 1ºTA comp. s form.'!$A$5:$A$742,A6,'CRONOGRAMA 1ºTA comp. s form.'!$Q$5:$Q$742)+SUMIF('CRONOGRAMA 1ºTA comp. s form.'!$A$5:$A$742,A6,'CRONOGRAMA 1ºTA comp. s form.'!$S$5:$S$742)+SUMIF('CRONOGRAMA 1ºTA comp. s form.'!$A$5:$A$742,A6,'CRONOGRAMA 1ºTA comp. s form.'!$U$5:$U$742)+SUMIF('CRONOGRAMA 1ºTA comp. s form.'!$A$5:$A$742,A6,'CRONOGRAMA 1ºTA comp. s form.'!$W$5:$W$742)+SUMIF('CRONOGRAMA 1ºTA comp. s form.'!$A$5:$A$742,A6,'CRONOGRAMA 1ºTA comp. s form.'!$Y$5:$Y$742)+SUMIF('CRONOGRAMA 1ºTA comp. s form.'!$A$5:$A$742,A6,'CRONOGRAMA 1ºTA comp. s form.'!$AA$5:$AA$742)+SUMIF('CRONOGRAMA 1ºTA comp. s form.'!$A$5:$A$742,A6,'CRONOGRAMA 1ºTA comp. s form.'!$AC$5:$AC$742)+SUMIF('CRONOGRAMA 1ºTA comp. s form.'!$A$5:$A$742,A6,'CRONOGRAMA 1ºTA comp. s form.'!$AE$5:$AE$742)+SUMIF('CRONOGRAMA 1ºTA comp. s form.'!$A$5:$A$742,A6,'CRONOGRAMA 1ºTA comp. s form.'!$AG$5:$AG$742)+SUMIF('CRONOGRAMA 1ºTA comp. s form.'!$A$5:$A$742,A6,'CRONOGRAMA 1ºTA comp. s form.'!$AI$5:$AI$742)</f>
        <v>663316.5299999998</v>
      </c>
      <c r="AG6" s="78">
        <f>AE6-AF6</f>
        <v>-663316.5299999998</v>
      </c>
      <c r="AH6" s="79">
        <f>IFERROR(AG6/AF6,0)</f>
        <v>-1</v>
      </c>
    </row>
    <row r="7" spans="1:34" ht="23.25" customHeight="1" x14ac:dyDescent="0.25">
      <c r="A7" s="84">
        <v>2</v>
      </c>
      <c r="B7" s="80" t="s">
        <v>84</v>
      </c>
      <c r="C7" s="261">
        <f>SUMIF('cronograma inicial empresa'!$A$11:$A$695,A7,'cronograma inicial empresa'!$G$11:$G$695)+SUMIF('cronograma inicial empresa'!$A$11:$A$695,A7,'cronograma inicial empresa'!$I$11:$I$695)+SUMIF('cronograma inicial empresa'!$A$11:$A$695,A7,'cronograma inicial empresa'!$K$11:$K$695)+SUMIF('cronograma inicial empresa'!$A$11:$A$695,A7,'cronograma inicial empresa'!$M$11:$M$695)+SUMIF('cronograma inicial empresa'!$A$11:$A$695,A7,'cronograma inicial empresa'!$O$11:$O$695)</f>
        <v>82765.006000000008</v>
      </c>
      <c r="D7" s="77">
        <f>IFERROR(VLOOKUP(A7,#REF!,42,FALSE),0)+IFERROR(VLOOKUP(A7,#REF!,42,FALSE),0)</f>
        <v>0</v>
      </c>
      <c r="E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f>
        <v>81393.156000000003</v>
      </c>
      <c r="F7" s="78">
        <f>D7-E7</f>
        <v>-81393.156000000003</v>
      </c>
      <c r="G7" s="79">
        <f t="shared" ref="G7:G38" si="0">F7/E7</f>
        <v>-1</v>
      </c>
      <c r="H7" s="76">
        <f>IFERROR(VLOOKUP($A7,#REF!,63,FALSE),0)+IFERROR(VLOOKUP($A7,#REF!,63,FALSE),0)</f>
        <v>0</v>
      </c>
      <c r="I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form.'!$S$5:$S$742)+SUMIF('CRONOGRAMA 1ºTA comp. s form.'!$A$5:$A$742,A7,'CRONOGRAMA 1ºTA comp. s form.'!$U$5:$U$742)+SUMIF('CRONOGRAMA 1ºTA comp. s form.'!$A$5:$A$742,A7,'CRONOGRAMA 1ºTA comp. s form.'!$W$5:$W$742)+SUMIF('CRONOGRAMA 1ºTA comp. s form.'!$A$5:$A$742,A7,'CRONOGRAMA 1ºTA comp. s form.'!$Y$5:$Y$742)</f>
        <v>83431.076000000001</v>
      </c>
      <c r="J7" s="78">
        <f t="shared" ref="J7:J44" si="1">H7-I7</f>
        <v>-83431.076000000001</v>
      </c>
      <c r="K7" s="79">
        <f t="shared" ref="K7:K43" si="2">IFERROR(J7/I7,0)</f>
        <v>-1</v>
      </c>
      <c r="L7" s="76">
        <f>IFERROR(VLOOKUP($A7,#REF!,70,FALSE),0)+IFERROR(VLOOKUP($A7,#REF!,70,FALSE),0)</f>
        <v>0</v>
      </c>
      <c r="M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form.'!$S$5:$S$742)+SUMIF('CRONOGRAMA 1ºTA comp. s form.'!$A$5:$A$742,A7,'CRONOGRAMA 1ºTA comp. s form.'!$U$5:$U$742)+SUMIF('CRONOGRAMA 1ºTA comp. s form.'!$A$5:$A$742,A7,'CRONOGRAMA 1ºTA comp. s form.'!$W$5:$W$742)+SUMIF('CRONOGRAMA 1ºTA comp. s form.'!$A$5:$A$742,A7,'CRONOGRAMA 1ºTA comp. s form.'!$Y$5:$Y$742)+SUMIF('CRONOGRAMA 1ºTA comp. s form.'!$A$5:$A$742,A7,'CRONOGRAMA 1ºTA comp. s form.'!$AA$5:$AA$742)</f>
        <v>84851.63</v>
      </c>
      <c r="N7" s="78">
        <f t="shared" ref="N7:N44" si="3">L7-M7</f>
        <v>-84851.63</v>
      </c>
      <c r="O7" s="79">
        <f t="shared" ref="O7:O44" si="4">IFERROR(N7/M7,0)</f>
        <v>-1</v>
      </c>
      <c r="P7" s="272">
        <f>IFERROR(VLOOKUP($A7,#REF!,77,FALSE),0)+IFERROR(VLOOKUP($A7,#REF!,77,FALSE),0)</f>
        <v>0</v>
      </c>
      <c r="Q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form.'!$S$5:$S$742)+SUMIF('CRONOGRAMA 1ºTA comp. s form.'!$A$5:$A$742,A7,'CRONOGRAMA 1ºTA comp. s form.'!$U$5:$U$742)+SUMIF('CRONOGRAMA 1ºTA comp. s form.'!$A$5:$A$742,A7,'CRONOGRAMA 1ºTA comp. s form.'!$W$5:$W$742)+SUMIF('CRONOGRAMA 1ºTA comp. s form.'!$A$5:$A$742,A7,'CRONOGRAMA 1ºTA comp. s form.'!$Y$5:$Y$742)+SUMIF('CRONOGRAMA 1ºTA comp. s form.'!$A$5:$A$742,A7,'CRONOGRAMA 1ºTA comp. s form.'!$AA$5:$AA$742)+SUMIF('CRONOGRAMA 1ºTA comp. s form.'!$A$5:$A$742,A7,'CRONOGRAMA 1ºTA comp. s form.'!$AC$5:$AC$742)</f>
        <v>84851.63</v>
      </c>
      <c r="R7" s="287">
        <f t="shared" ref="R7:R44" si="5">P7-Q7</f>
        <v>-84851.63</v>
      </c>
      <c r="S7" s="292">
        <f t="shared" ref="S7:S44" si="6">IFERROR(R7/Q7,0)</f>
        <v>-1</v>
      </c>
      <c r="T7" s="285"/>
      <c r="U7" s="292">
        <f t="shared" ref="U7:U44" si="7">O7</f>
        <v>-1</v>
      </c>
      <c r="V7" s="375">
        <f t="shared" ref="V7:V44" si="8">S7-U7</f>
        <v>0</v>
      </c>
      <c r="W7" s="376">
        <f>IFERROR(VLOOKUP($A7,#REF!,84,FALSE),0)+IFERROR(VLOOKUP($A7,#REF!,84,FALSE),0)</f>
        <v>0</v>
      </c>
      <c r="X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form.'!$S$5:$S$742)+SUMIF('CRONOGRAMA 1ºTA comp. s form.'!$A$5:$A$742,A7,'CRONOGRAMA 1ºTA comp. s form.'!$U$5:$U$742)+SUMIF('CRONOGRAMA 1ºTA comp. s form.'!$A$5:$A$742,A7,'CRONOGRAMA 1ºTA comp. s form.'!$W$5:$W$742)+SUMIF('CRONOGRAMA 1ºTA comp. s form.'!$A$5:$A$742,A7,'CRONOGRAMA 1ºTA comp. s form.'!$Y$5:$Y$742)+SUMIF('CRONOGRAMA 1ºTA comp. s form.'!$A$5:$A$742,A7,'CRONOGRAMA 1ºTA comp. s form.'!$AA$5:$AA$742)+SUMIF('CRONOGRAMA 1ºTA comp. s form.'!$A$5:$A$742,A7,'CRONOGRAMA 1ºTA comp. s form.'!$AC$5:$AC$742)+SUMIF('CRONOGRAMA 1ºTA comp. s form.'!$A$5:$A$742,A7,'CRONOGRAMA 1ºTA comp. s form.'!$AE$5:$AE$742)</f>
        <v>84851.63</v>
      </c>
      <c r="Y7" s="78">
        <f t="shared" ref="Y7:Y44" si="9">W7-X7</f>
        <v>-84851.63</v>
      </c>
      <c r="Z7" s="79">
        <f t="shared" ref="Z7:Z44" si="10">IFERROR(Y7/X7,0)</f>
        <v>-1</v>
      </c>
      <c r="AA7" s="352">
        <f>IFERROR(VLOOKUP($A7,#REF!,91,FALSE),0)+IFERROR(VLOOKUP($A7,#REF!,91,FALSE),0)</f>
        <v>0</v>
      </c>
      <c r="AB7" s="353" t="e">
        <f>SUMIF(#REF!,A7,#REF!)+SUMIF(#REF!,A7,#REF!)+SUMIF(#REF!,A7,#REF!)+SUMIF(#REF!,A7,#REF!)+SUMIF(#REF!,A7,#REF!)+SUMIF(#REF!,A7,#REF!)+SUMIF(#REF!,A7,#REF!)+SUMIF(#REF!,A7,#REF!)+SUMIF(#REF!,A7,#REF!)+SUMIF(#REF!,A7,#REF!)+SUMIF(#REF!,A7,#REF!)+SUMIF(#REF!,A7,#REF!)</f>
        <v>#REF!</v>
      </c>
      <c r="AC7" s="78" t="e">
        <f t="shared" ref="AC7:AC44" si="11">AA7-AB7</f>
        <v>#REF!</v>
      </c>
      <c r="AD7" s="79">
        <f t="shared" ref="AD7:AD44" si="12">IFERROR(AC7/AB7,0)</f>
        <v>0</v>
      </c>
      <c r="AE7" s="76">
        <f>IFERROR(VLOOKUP($A7,#REF!,98,FALSE),0)+IFERROR(VLOOKUP($A7,#REF!,98,FALSE),0)</f>
        <v>0</v>
      </c>
      <c r="AF7" s="77">
        <f>SUMIF('CRONOGRAMA 1ºTA comp. s form.'!$A$5:$A$742,A7,'CRONOGRAMA 1ºTA comp. s form.'!$K$5:$K$742)+SUMIF('CRONOGRAMA 1ºTA comp. s form.'!$A$5:$A$742,A7,'CRONOGRAMA 1ºTA comp. s form.'!$M$5:$M$742)+SUMIF('CRONOGRAMA 1ºTA comp. s form.'!$A$5:$A$742,A7,'CRONOGRAMA 1ºTA comp. s form.'!$O$5:$O$742)+SUMIF('CRONOGRAMA 1ºTA comp. s form.'!$A$5:$A$742,A7,'CRONOGRAMA 1ºTA comp. s form.'!$Q$5:$Q$742)+SUMIF('CRONOGRAMA 1ºTA comp. s form.'!$A$5:$A$742,A7,'CRONOGRAMA 1ºTA comp. s form.'!$S$5:$S$742)+SUMIF('CRONOGRAMA 1ºTA comp. s form.'!$A$5:$A$742,A7,'CRONOGRAMA 1ºTA comp. s form.'!$U$5:$U$742)+SUMIF('CRONOGRAMA 1ºTA comp. s form.'!$A$5:$A$742,A7,'CRONOGRAMA 1ºTA comp. s form.'!$W$5:$W$742)+SUMIF('CRONOGRAMA 1ºTA comp. s form.'!$A$5:$A$742,A7,'CRONOGRAMA 1ºTA comp. s form.'!$Y$5:$Y$742)+SUMIF('CRONOGRAMA 1ºTA comp. s form.'!$A$5:$A$742,A7,'CRONOGRAMA 1ºTA comp. s form.'!$AA$5:$AA$742)+SUMIF('CRONOGRAMA 1ºTA comp. s form.'!$A$5:$A$742,A7,'CRONOGRAMA 1ºTA comp. s form.'!$AC$5:$AC$742)+SUMIF('CRONOGRAMA 1ºTA comp. s form.'!$A$5:$A$742,A7,'CRONOGRAMA 1ºTA comp. s form.'!$AE$5:$AE$742)+SUMIF('CRONOGRAMA 1ºTA comp. s form.'!$A$5:$A$742,A7,'CRONOGRAMA 1ºTA comp. s form.'!$AG$5:$AG$742)+SUMIF('CRONOGRAMA 1ºTA comp. s form.'!$A$5:$A$742,A7,'CRONOGRAMA 1ºTA comp. s form.'!$AI$5:$AI$742)</f>
        <v>84994.760000000009</v>
      </c>
      <c r="AG7" s="78">
        <f t="shared" ref="AG7:AG44" si="13">AE7-AF7</f>
        <v>-84994.760000000009</v>
      </c>
      <c r="AH7" s="79">
        <f t="shared" ref="AH7:AH44" si="14">IFERROR(AG7/AF7,0)</f>
        <v>-1</v>
      </c>
    </row>
    <row r="8" spans="1:34" ht="23.25" customHeight="1" x14ac:dyDescent="0.25">
      <c r="A8" s="84">
        <v>3</v>
      </c>
      <c r="B8" s="80" t="s">
        <v>203</v>
      </c>
      <c r="C8" s="261">
        <f>SUMIF('cronograma inicial empresa'!$A$11:$A$695,A8,'cronograma inicial empresa'!$G$11:$G$695)+SUMIF('cronograma inicial empresa'!$A$11:$A$695,A8,'cronograma inicial empresa'!$I$11:$I$695)+SUMIF('cronograma inicial empresa'!$A$11:$A$695,A8,'cronograma inicial empresa'!$K$11:$K$695)+SUMIF('cronograma inicial empresa'!$A$11:$A$695,A8,'cronograma inicial empresa'!$M$11:$M$695)+SUMIF('cronograma inicial empresa'!$A$11:$A$695,A8,'cronograma inicial empresa'!$O$11:$O$695)</f>
        <v>64497.38</v>
      </c>
      <c r="D8" s="77">
        <f>IFERROR(VLOOKUP(A8,#REF!,42,FALSE),0)+IFERROR(VLOOKUP(A8,#REF!,42,FALSE),0)</f>
        <v>0</v>
      </c>
      <c r="E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f>
        <v>139456.24</v>
      </c>
      <c r="F8" s="78">
        <f t="shared" ref="F8:F43" si="15">D8-E8</f>
        <v>-139456.24</v>
      </c>
      <c r="G8" s="79">
        <f t="shared" si="0"/>
        <v>-1</v>
      </c>
      <c r="H8" s="76">
        <f>IFERROR(VLOOKUP($A8,#REF!,63,FALSE),0)+IFERROR(VLOOKUP($A8,#REF!,63,FALSE),0)</f>
        <v>0</v>
      </c>
      <c r="I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form.'!$S$5:$S$742)+SUMIF('CRONOGRAMA 1ºTA comp. s form.'!$A$5:$A$742,A8,'CRONOGRAMA 1ºTA comp. s form.'!$U$5:$U$742)+SUMIF('CRONOGRAMA 1ºTA comp. s form.'!$A$5:$A$742,A8,'CRONOGRAMA 1ºTA comp. s form.'!$W$5:$W$742)+SUMIF('CRONOGRAMA 1ºTA comp. s form.'!$A$5:$A$742,A8,'CRONOGRAMA 1ºTA comp. s form.'!$Y$5:$Y$742)</f>
        <v>139456.24</v>
      </c>
      <c r="J8" s="78">
        <f t="shared" si="1"/>
        <v>-139456.24</v>
      </c>
      <c r="K8" s="79">
        <f t="shared" si="2"/>
        <v>-1</v>
      </c>
      <c r="L8" s="76">
        <f>IFERROR(VLOOKUP($A8,#REF!,70,FALSE),0)+IFERROR(VLOOKUP($A8,#REF!,70,FALSE),0)</f>
        <v>0</v>
      </c>
      <c r="M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form.'!$S$5:$S$742)+SUMIF('CRONOGRAMA 1ºTA comp. s form.'!$A$5:$A$742,A8,'CRONOGRAMA 1ºTA comp. s form.'!$U$5:$U$742)+SUMIF('CRONOGRAMA 1ºTA comp. s form.'!$A$5:$A$742,A8,'CRONOGRAMA 1ºTA comp. s form.'!$W$5:$W$742)+SUMIF('CRONOGRAMA 1ºTA comp. s form.'!$A$5:$A$742,A8,'CRONOGRAMA 1ºTA comp. s form.'!$Y$5:$Y$742)+SUMIF('CRONOGRAMA 1ºTA comp. s form.'!$A$5:$A$742,A8,'CRONOGRAMA 1ºTA comp. s form.'!$AA$5:$AA$742)</f>
        <v>139456.24</v>
      </c>
      <c r="N8" s="78">
        <f t="shared" si="3"/>
        <v>-139456.24</v>
      </c>
      <c r="O8" s="79">
        <f t="shared" si="4"/>
        <v>-1</v>
      </c>
      <c r="P8" s="272">
        <f>IFERROR(VLOOKUP($A8,#REF!,77,FALSE),0)+IFERROR(VLOOKUP($A8,#REF!,77,FALSE),0)</f>
        <v>0</v>
      </c>
      <c r="Q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form.'!$S$5:$S$742)+SUMIF('CRONOGRAMA 1ºTA comp. s form.'!$A$5:$A$742,A8,'CRONOGRAMA 1ºTA comp. s form.'!$U$5:$U$742)+SUMIF('CRONOGRAMA 1ºTA comp. s form.'!$A$5:$A$742,A8,'CRONOGRAMA 1ºTA comp. s form.'!$W$5:$W$742)+SUMIF('CRONOGRAMA 1ºTA comp. s form.'!$A$5:$A$742,A8,'CRONOGRAMA 1ºTA comp. s form.'!$Y$5:$Y$742)+SUMIF('CRONOGRAMA 1ºTA comp. s form.'!$A$5:$A$742,A8,'CRONOGRAMA 1ºTA comp. s form.'!$AA$5:$AA$742)+SUMIF('CRONOGRAMA 1ºTA comp. s form.'!$A$5:$A$742,A8,'CRONOGRAMA 1ºTA comp. s form.'!$AC$5:$AC$742)</f>
        <v>139456.24</v>
      </c>
      <c r="R8" s="287">
        <f t="shared" si="5"/>
        <v>-139456.24</v>
      </c>
      <c r="S8" s="292">
        <f t="shared" si="6"/>
        <v>-1</v>
      </c>
      <c r="T8" s="285"/>
      <c r="U8" s="292">
        <f t="shared" si="7"/>
        <v>-1</v>
      </c>
      <c r="V8" s="375">
        <f t="shared" si="8"/>
        <v>0</v>
      </c>
      <c r="W8" s="376">
        <f>IFERROR(VLOOKUP($A8,#REF!,84,FALSE),0)+IFERROR(VLOOKUP($A8,#REF!,84,FALSE),0)</f>
        <v>0</v>
      </c>
      <c r="X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form.'!$S$5:$S$742)+SUMIF('CRONOGRAMA 1ºTA comp. s form.'!$A$5:$A$742,A8,'CRONOGRAMA 1ºTA comp. s form.'!$U$5:$U$742)+SUMIF('CRONOGRAMA 1ºTA comp. s form.'!$A$5:$A$742,A8,'CRONOGRAMA 1ºTA comp. s form.'!$W$5:$W$742)+SUMIF('CRONOGRAMA 1ºTA comp. s form.'!$A$5:$A$742,A8,'CRONOGRAMA 1ºTA comp. s form.'!$Y$5:$Y$742)+SUMIF('CRONOGRAMA 1ºTA comp. s form.'!$A$5:$A$742,A8,'CRONOGRAMA 1ºTA comp. s form.'!$AA$5:$AA$742)+SUMIF('CRONOGRAMA 1ºTA comp. s form.'!$A$5:$A$742,A8,'CRONOGRAMA 1ºTA comp. s form.'!$AC$5:$AC$742)+SUMIF('CRONOGRAMA 1ºTA comp. s form.'!$A$5:$A$742,A8,'CRONOGRAMA 1ºTA comp. s form.'!$AE$5:$AE$742)</f>
        <v>139456.24</v>
      </c>
      <c r="Y8" s="78">
        <f t="shared" si="9"/>
        <v>-139456.24</v>
      </c>
      <c r="Z8" s="79">
        <f t="shared" si="10"/>
        <v>-1</v>
      </c>
      <c r="AA8" s="352">
        <f>IFERROR(VLOOKUP($A8,#REF!,91,FALSE),0)+IFERROR(VLOOKUP($A8,#REF!,91,FALSE)+0.09,0)</f>
        <v>0</v>
      </c>
      <c r="AB8" s="353" t="e">
        <f>SUMIF(#REF!,A8,#REF!)+SUMIF(#REF!,A8,#REF!)+SUMIF(#REF!,A8,#REF!)+SUMIF(#REF!,A8,#REF!)+SUMIF(#REF!,A8,#REF!)+SUMIF(#REF!,A8,#REF!)+SUMIF(#REF!,A8,#REF!)+SUMIF(#REF!,A8,#REF!)+SUMIF(#REF!,A8,#REF!)+SUMIF(#REF!,A8,#REF!)+SUMIF(#REF!,A8,#REF!)+SUMIF(#REF!,A8,#REF!)</f>
        <v>#REF!</v>
      </c>
      <c r="AC8" s="78">
        <v>0</v>
      </c>
      <c r="AD8" s="79">
        <f>IFERROR(AC8/AB8,0)</f>
        <v>0</v>
      </c>
      <c r="AE8" s="76">
        <f>IFERROR(VLOOKUP($A8,#REF!,98,FALSE),0)+IFERROR(VLOOKUP($A8,#REF!,98,FALSE),0)</f>
        <v>0</v>
      </c>
      <c r="AF8" s="77">
        <f>SUMIF('CRONOGRAMA 1ºTA comp. s form.'!$A$5:$A$742,A8,'CRONOGRAMA 1ºTA comp. s form.'!$K$5:$K$742)+SUMIF('CRONOGRAMA 1ºTA comp. s form.'!$A$5:$A$742,A8,'CRONOGRAMA 1ºTA comp. s form.'!$M$5:$M$742)+SUMIF('CRONOGRAMA 1ºTA comp. s form.'!$A$5:$A$742,A8,'CRONOGRAMA 1ºTA comp. s form.'!$O$5:$O$742)+SUMIF('CRONOGRAMA 1ºTA comp. s form.'!$A$5:$A$742,A8,'CRONOGRAMA 1ºTA comp. s form.'!$Q$5:$Q$742)+SUMIF('CRONOGRAMA 1ºTA comp. s form.'!$A$5:$A$742,A8,'CRONOGRAMA 1ºTA comp. s form.'!$S$5:$S$742)+SUMIF('CRONOGRAMA 1ºTA comp. s form.'!$A$5:$A$742,A8,'CRONOGRAMA 1ºTA comp. s form.'!$U$5:$U$742)+SUMIF('CRONOGRAMA 1ºTA comp. s form.'!$A$5:$A$742,A8,'CRONOGRAMA 1ºTA comp. s form.'!$W$5:$W$742)+SUMIF('CRONOGRAMA 1ºTA comp. s form.'!$A$5:$A$742,A8,'CRONOGRAMA 1ºTA comp. s form.'!$Y$5:$Y$742)+SUMIF('CRONOGRAMA 1ºTA comp. s form.'!$A$5:$A$742,A8,'CRONOGRAMA 1ºTA comp. s form.'!$AA$5:$AA$742)+SUMIF('CRONOGRAMA 1ºTA comp. s form.'!$A$5:$A$742,A8,'CRONOGRAMA 1ºTA comp. s form.'!$AC$5:$AC$742)+SUMIF('CRONOGRAMA 1ºTA comp. s form.'!$A$5:$A$742,A8,'CRONOGRAMA 1ºTA comp. s form.'!$AE$5:$AE$742)+SUMIF('CRONOGRAMA 1ºTA comp. s form.'!$A$5:$A$742,A8,'CRONOGRAMA 1ºTA comp. s form.'!$AG$5:$AG$742)+SUMIF('CRONOGRAMA 1ºTA comp. s form.'!$A$5:$A$742,A8,'CRONOGRAMA 1ºTA comp. s form.'!$AI$5:$AI$742)</f>
        <v>139456.24</v>
      </c>
      <c r="AG8" s="78">
        <f t="shared" si="13"/>
        <v>-139456.24</v>
      </c>
      <c r="AH8" s="79">
        <f t="shared" si="14"/>
        <v>-1</v>
      </c>
    </row>
    <row r="9" spans="1:34" ht="23.25" customHeight="1" x14ac:dyDescent="0.25">
      <c r="A9" s="84">
        <v>4</v>
      </c>
      <c r="B9" s="80" t="s">
        <v>238</v>
      </c>
      <c r="C9" s="261">
        <f>SUMIF('cronograma inicial empresa'!$A$11:$A$695,A9,'cronograma inicial empresa'!$G$11:$G$695)+SUMIF('cronograma inicial empresa'!$A$11:$A$695,A9,'cronograma inicial empresa'!$I$11:$I$695)+SUMIF('cronograma inicial empresa'!$A$11:$A$695,A9,'cronograma inicial empresa'!$K$11:$K$695)+SUMIF('cronograma inicial empresa'!$A$11:$A$695,A9,'cronograma inicial empresa'!$M$11:$M$695)+SUMIF('cronograma inicial empresa'!$A$11:$A$695,A9,'cronograma inicial empresa'!$O$11:$O$695)</f>
        <v>324667.06000000006</v>
      </c>
      <c r="D9" s="77">
        <f>IFERROR(VLOOKUP(A9,#REF!,42,FALSE),0)+IFERROR(VLOOKUP(A9,#REF!,42,FALSE),0)</f>
        <v>0</v>
      </c>
      <c r="E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f>
        <v>169759.92888999998</v>
      </c>
      <c r="F9" s="78">
        <f t="shared" si="15"/>
        <v>-169759.92888999998</v>
      </c>
      <c r="G9" s="79">
        <f t="shared" si="0"/>
        <v>-1</v>
      </c>
      <c r="H9" s="76">
        <f>IFERROR(VLOOKUP($A9,#REF!,63,FALSE),0)+IFERROR(VLOOKUP($A9,#REF!,63,FALSE),0)</f>
        <v>0</v>
      </c>
      <c r="I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form.'!$S$5:$S$742)+SUMIF('CRONOGRAMA 1ºTA comp. s form.'!$A$5:$A$742,A9,'CRONOGRAMA 1ºTA comp. s form.'!$U$5:$U$742)+SUMIF('CRONOGRAMA 1ºTA comp. s form.'!$A$5:$A$742,A9,'CRONOGRAMA 1ºTA comp. s form.'!$W$5:$W$742)+SUMIF('CRONOGRAMA 1ºTA comp. s form.'!$A$5:$A$742,A9,'CRONOGRAMA 1ºTA comp. s form.'!$Y$5:$Y$742)</f>
        <v>388234.62088999996</v>
      </c>
      <c r="J9" s="78">
        <f t="shared" si="1"/>
        <v>-388234.62088999996</v>
      </c>
      <c r="K9" s="79">
        <f t="shared" si="2"/>
        <v>-1</v>
      </c>
      <c r="L9" s="76">
        <f>IFERROR(VLOOKUP($A9,#REF!,70,FALSE),0)+IFERROR(VLOOKUP($A9,#REF!,70,FALSE),0)</f>
        <v>0</v>
      </c>
      <c r="M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form.'!$S$5:$S$742)+SUMIF('CRONOGRAMA 1ºTA comp. s form.'!$A$5:$A$742,A9,'CRONOGRAMA 1ºTA comp. s form.'!$U$5:$U$742)+SUMIF('CRONOGRAMA 1ºTA comp. s form.'!$A$5:$A$742,A9,'CRONOGRAMA 1ºTA comp. s form.'!$W$5:$W$742)+SUMIF('CRONOGRAMA 1ºTA comp. s form.'!$A$5:$A$742,A9,'CRONOGRAMA 1ºTA comp. s form.'!$Y$5:$Y$742)+SUMIF('CRONOGRAMA 1ºTA comp. s form.'!$A$5:$A$742,A9,'CRONOGRAMA 1ºTA comp. s form.'!$AA$5:$AA$742)</f>
        <v>437369.13838999998</v>
      </c>
      <c r="N9" s="78">
        <f t="shared" si="3"/>
        <v>-437369.13838999998</v>
      </c>
      <c r="O9" s="79">
        <f t="shared" si="4"/>
        <v>-1</v>
      </c>
      <c r="P9" s="272">
        <f>IFERROR(VLOOKUP($A9,#REF!,77,FALSE),0)+IFERROR(VLOOKUP($A9,#REF!,77,FALSE),0)</f>
        <v>0</v>
      </c>
      <c r="Q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form.'!$S$5:$S$742)+SUMIF('CRONOGRAMA 1ºTA comp. s form.'!$A$5:$A$742,A9,'CRONOGRAMA 1ºTA comp. s form.'!$U$5:$U$742)+SUMIF('CRONOGRAMA 1ºTA comp. s form.'!$A$5:$A$742,A9,'CRONOGRAMA 1ºTA comp. s form.'!$W$5:$W$742)+SUMIF('CRONOGRAMA 1ºTA comp. s form.'!$A$5:$A$742,A9,'CRONOGRAMA 1ºTA comp. s form.'!$Y$5:$Y$742)+SUMIF('CRONOGRAMA 1ºTA comp. s form.'!$A$5:$A$742,A9,'CRONOGRAMA 1ºTA comp. s form.'!$AA$5:$AA$742)+SUMIF('CRONOGRAMA 1ºTA comp. s form.'!$A$5:$A$742,A9,'CRONOGRAMA 1ºTA comp. s form.'!$AC$5:$AC$742)</f>
        <v>486503.65588999999</v>
      </c>
      <c r="R9" s="287">
        <f t="shared" si="5"/>
        <v>-486503.65588999999</v>
      </c>
      <c r="S9" s="292">
        <f t="shared" si="6"/>
        <v>-1</v>
      </c>
      <c r="T9" s="285"/>
      <c r="U9" s="292">
        <f t="shared" si="7"/>
        <v>-1</v>
      </c>
      <c r="V9" s="375">
        <f t="shared" si="8"/>
        <v>0</v>
      </c>
      <c r="W9" s="376">
        <f>IFERROR(VLOOKUP($A9,#REF!,84,FALSE),0)+IFERROR(VLOOKUP($A9,#REF!,84,FALSE),0)</f>
        <v>0</v>
      </c>
      <c r="X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form.'!$S$5:$S$742)+SUMIF('CRONOGRAMA 1ºTA comp. s form.'!$A$5:$A$742,A9,'CRONOGRAMA 1ºTA comp. s form.'!$U$5:$U$742)+SUMIF('CRONOGRAMA 1ºTA comp. s form.'!$A$5:$A$742,A9,'CRONOGRAMA 1ºTA comp. s form.'!$W$5:$W$742)+SUMIF('CRONOGRAMA 1ºTA comp. s form.'!$A$5:$A$742,A9,'CRONOGRAMA 1ºTA comp. s form.'!$Y$5:$Y$742)+SUMIF('CRONOGRAMA 1ºTA comp. s form.'!$A$5:$A$742,A9,'CRONOGRAMA 1ºTA comp. s form.'!$AA$5:$AA$742)+SUMIF('CRONOGRAMA 1ºTA comp. s form.'!$A$5:$A$742,A9,'CRONOGRAMA 1ºTA comp. s form.'!$AC$5:$AC$742)+SUMIF('CRONOGRAMA 1ºTA comp. s form.'!$A$5:$A$742,A9,'CRONOGRAMA 1ºTA comp. s form.'!$AE$5:$AE$742)</f>
        <v>523825.14838999999</v>
      </c>
      <c r="Y9" s="78">
        <f t="shared" si="9"/>
        <v>-523825.14838999999</v>
      </c>
      <c r="Z9" s="79">
        <f t="shared" si="10"/>
        <v>-1</v>
      </c>
      <c r="AA9" s="352">
        <f>IFERROR(VLOOKUP($A9,#REF!,91,FALSE),0)+IFERROR(VLOOKUP($A9,#REF!,91,FALSE),0)</f>
        <v>0</v>
      </c>
      <c r="AB9" s="353" t="e">
        <f>SUMIF(#REF!,A9,#REF!)+SUMIF(#REF!,A9,#REF!)+SUMIF(#REF!,A9,#REF!)+SUMIF(#REF!,A9,#REF!)+SUMIF(#REF!,A9,#REF!)+SUMIF(#REF!,A9,#REF!)+SUMIF(#REF!,A9,#REF!)+SUMIF(#REF!,A9,#REF!)+SUMIF(#REF!,A9,#REF!)+SUMIF(#REF!,A9,#REF!)+SUMIF(#REF!,A9,#REF!)+SUMIF(#REF!,A9,#REF!)</f>
        <v>#REF!</v>
      </c>
      <c r="AC9" s="78" t="e">
        <f t="shared" si="11"/>
        <v>#REF!</v>
      </c>
      <c r="AD9" s="79">
        <f t="shared" si="12"/>
        <v>0</v>
      </c>
      <c r="AE9" s="76">
        <f>IFERROR(VLOOKUP($A9,#REF!,98,FALSE),0)+IFERROR(VLOOKUP($A9,#REF!,98,FALSE),0)</f>
        <v>0</v>
      </c>
      <c r="AF9" s="77">
        <f>SUMIF('CRONOGRAMA 1ºTA comp. s form.'!$A$5:$A$742,A9,'CRONOGRAMA 1ºTA comp. s form.'!$K$5:$K$742)+SUMIF('CRONOGRAMA 1ºTA comp. s form.'!$A$5:$A$742,A9,'CRONOGRAMA 1ºTA comp. s form.'!$M$5:$M$742)+SUMIF('CRONOGRAMA 1ºTA comp. s form.'!$A$5:$A$742,A9,'CRONOGRAMA 1ºTA comp. s form.'!$O$5:$O$742)+SUMIF('CRONOGRAMA 1ºTA comp. s form.'!$A$5:$A$742,A9,'CRONOGRAMA 1ºTA comp. s form.'!$Q$5:$Q$742)+SUMIF('CRONOGRAMA 1ºTA comp. s form.'!$A$5:$A$742,A9,'CRONOGRAMA 1ºTA comp. s form.'!$S$5:$S$742)+SUMIF('CRONOGRAMA 1ºTA comp. s form.'!$A$5:$A$742,A9,'CRONOGRAMA 1ºTA comp. s form.'!$U$5:$U$742)+SUMIF('CRONOGRAMA 1ºTA comp. s form.'!$A$5:$A$742,A9,'CRONOGRAMA 1ºTA comp. s form.'!$W$5:$W$742)+SUMIF('CRONOGRAMA 1ºTA comp. s form.'!$A$5:$A$742,A9,'CRONOGRAMA 1ºTA comp. s form.'!$Y$5:$Y$742)+SUMIF('CRONOGRAMA 1ºTA comp. s form.'!$A$5:$A$742,A9,'CRONOGRAMA 1ºTA comp. s form.'!$AA$5:$AA$742)+SUMIF('CRONOGRAMA 1ºTA comp. s form.'!$A$5:$A$742,A9,'CRONOGRAMA 1ºTA comp. s form.'!$AC$5:$AC$742)+SUMIF('CRONOGRAMA 1ºTA comp. s form.'!$A$5:$A$742,A9,'CRONOGRAMA 1ºTA comp. s form.'!$AE$5:$AE$742)+SUMIF('CRONOGRAMA 1ºTA comp. s form.'!$A$5:$A$742,A9,'CRONOGRAMA 1ºTA comp. s form.'!$AG$5:$AG$742)+SUMIF('CRONOGRAMA 1ºTA comp. s form.'!$A$5:$A$742,A9,'CRONOGRAMA 1ºTA comp. s form.'!$AI$5:$AI$742)</f>
        <v>555623.05999999994</v>
      </c>
      <c r="AG9" s="78">
        <f t="shared" si="13"/>
        <v>-555623.05999999994</v>
      </c>
      <c r="AH9" s="79">
        <f t="shared" si="14"/>
        <v>-1</v>
      </c>
    </row>
    <row r="10" spans="1:34" ht="23.25" customHeight="1" x14ac:dyDescent="0.25">
      <c r="A10" s="84">
        <v>5</v>
      </c>
      <c r="B10" s="80" t="s">
        <v>272</v>
      </c>
      <c r="C10" s="261">
        <f>SUMIF('cronograma inicial empresa'!$A$11:$A$695,A10,'cronograma inicial empresa'!$G$11:$G$695)+SUMIF('cronograma inicial empresa'!$A$11:$A$695,A10,'cronograma inicial empresa'!$I$11:$I$695)+SUMIF('cronograma inicial empresa'!$A$11:$A$695,A10,'cronograma inicial empresa'!$K$11:$K$695)+SUMIF('cronograma inicial empresa'!$A$11:$A$695,A10,'cronograma inicial empresa'!$M$11:$M$695)+SUMIF('cronograma inicial empresa'!$A$11:$A$695,A10,'cronograma inicial empresa'!$O$11:$O$695)</f>
        <v>172687.03499999997</v>
      </c>
      <c r="D10" s="77">
        <f>IFERROR(VLOOKUP(A10,#REF!,42,FALSE),0)+IFERROR(VLOOKUP(A10,#REF!,42,FALSE),0)</f>
        <v>0</v>
      </c>
      <c r="E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f>
        <v>106882.43299999999</v>
      </c>
      <c r="F10" s="78">
        <f t="shared" si="15"/>
        <v>-106882.43299999999</v>
      </c>
      <c r="G10" s="79">
        <f t="shared" si="0"/>
        <v>-1</v>
      </c>
      <c r="H10" s="76">
        <f>IFERROR(VLOOKUP($A10,#REF!,63,FALSE),0)+IFERROR(VLOOKUP($A10,#REF!,63,FALSE),0)</f>
        <v>0</v>
      </c>
      <c r="I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form.'!$S$5:$S$742)+SUMIF('CRONOGRAMA 1ºTA comp. s form.'!$A$5:$A$742,A10,'CRONOGRAMA 1ºTA comp. s form.'!$U$5:$U$742)+SUMIF('CRONOGRAMA 1ºTA comp. s form.'!$A$5:$A$742,A10,'CRONOGRAMA 1ºTA comp. s form.'!$W$5:$W$742)+SUMIF('CRONOGRAMA 1ºTA comp. s form.'!$A$5:$A$742,A10,'CRONOGRAMA 1ºTA comp. s form.'!$Y$5:$Y$742)</f>
        <v>205277.42</v>
      </c>
      <c r="J10" s="78">
        <f t="shared" si="1"/>
        <v>-205277.42</v>
      </c>
      <c r="K10" s="79">
        <f t="shared" si="2"/>
        <v>-1</v>
      </c>
      <c r="L10" s="76">
        <f>IFERROR(VLOOKUP($A10,#REF!,70,FALSE),0)+IFERROR(VLOOKUP($A10,#REF!,70,FALSE),0)</f>
        <v>0</v>
      </c>
      <c r="M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form.'!$S$5:$S$742)+SUMIF('CRONOGRAMA 1ºTA comp. s form.'!$A$5:$A$742,A10,'CRONOGRAMA 1ºTA comp. s form.'!$U$5:$U$742)+SUMIF('CRONOGRAMA 1ºTA comp. s form.'!$A$5:$A$742,A10,'CRONOGRAMA 1ºTA comp. s form.'!$W$5:$W$742)+SUMIF('CRONOGRAMA 1ºTA comp. s form.'!$A$5:$A$742,A10,'CRONOGRAMA 1ºTA comp. s form.'!$Y$5:$Y$742)+SUMIF('CRONOGRAMA 1ºTA comp. s form.'!$A$5:$A$742,A10,'CRONOGRAMA 1ºTA comp. s form.'!$AA$5:$AA$742)</f>
        <v>205277.42</v>
      </c>
      <c r="N10" s="78">
        <f t="shared" si="3"/>
        <v>-205277.42</v>
      </c>
      <c r="O10" s="79">
        <f t="shared" si="4"/>
        <v>-1</v>
      </c>
      <c r="P10" s="272">
        <f>IFERROR(VLOOKUP($A10,#REF!,77,FALSE),0)+IFERROR(VLOOKUP($A10,#REF!,77,FALSE),0)</f>
        <v>0</v>
      </c>
      <c r="Q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form.'!$S$5:$S$742)+SUMIF('CRONOGRAMA 1ºTA comp. s form.'!$A$5:$A$742,A10,'CRONOGRAMA 1ºTA comp. s form.'!$U$5:$U$742)+SUMIF('CRONOGRAMA 1ºTA comp. s form.'!$A$5:$A$742,A10,'CRONOGRAMA 1ºTA comp. s form.'!$W$5:$W$742)+SUMIF('CRONOGRAMA 1ºTA comp. s form.'!$A$5:$A$742,A10,'CRONOGRAMA 1ºTA comp. s form.'!$Y$5:$Y$742)+SUMIF('CRONOGRAMA 1ºTA comp. s form.'!$A$5:$A$742,A10,'CRONOGRAMA 1ºTA comp. s form.'!$AA$5:$AA$742)+SUMIF('CRONOGRAMA 1ºTA comp. s form.'!$A$5:$A$742,A10,'CRONOGRAMA 1ºTA comp. s form.'!$AC$5:$AC$742)</f>
        <v>205277.42</v>
      </c>
      <c r="R10" s="287">
        <f t="shared" si="5"/>
        <v>-205277.42</v>
      </c>
      <c r="S10" s="292">
        <f t="shared" si="6"/>
        <v>-1</v>
      </c>
      <c r="T10" s="285"/>
      <c r="U10" s="292">
        <f t="shared" si="7"/>
        <v>-1</v>
      </c>
      <c r="V10" s="375">
        <f t="shared" si="8"/>
        <v>0</v>
      </c>
      <c r="W10" s="376">
        <f>IFERROR(VLOOKUP($A10,#REF!,84,FALSE),0)+IFERROR(VLOOKUP($A10,#REF!,84,FALSE),0)</f>
        <v>0</v>
      </c>
      <c r="X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form.'!$S$5:$S$742)+SUMIF('CRONOGRAMA 1ºTA comp. s form.'!$A$5:$A$742,A10,'CRONOGRAMA 1ºTA comp. s form.'!$U$5:$U$742)+SUMIF('CRONOGRAMA 1ºTA comp. s form.'!$A$5:$A$742,A10,'CRONOGRAMA 1ºTA comp. s form.'!$W$5:$W$742)+SUMIF('CRONOGRAMA 1ºTA comp. s form.'!$A$5:$A$742,A10,'CRONOGRAMA 1ºTA comp. s form.'!$Y$5:$Y$742)+SUMIF('CRONOGRAMA 1ºTA comp. s form.'!$A$5:$A$742,A10,'CRONOGRAMA 1ºTA comp. s form.'!$AA$5:$AA$742)+SUMIF('CRONOGRAMA 1ºTA comp. s form.'!$A$5:$A$742,A10,'CRONOGRAMA 1ºTA comp. s form.'!$AC$5:$AC$742)+SUMIF('CRONOGRAMA 1ºTA comp. s form.'!$A$5:$A$742,A10,'CRONOGRAMA 1ºTA comp. s form.'!$AE$5:$AE$742)</f>
        <v>205277.42</v>
      </c>
      <c r="Y10" s="78">
        <f t="shared" si="9"/>
        <v>-205277.42</v>
      </c>
      <c r="Z10" s="79">
        <f t="shared" si="10"/>
        <v>-1</v>
      </c>
      <c r="AA10" s="352">
        <f>IFERROR(VLOOKUP($A10,#REF!,91,FALSE),0)+IFERROR(VLOOKUP($A10,#REF!,91,FALSE),0)</f>
        <v>0</v>
      </c>
      <c r="AB10" s="353" t="e">
        <f>SUMIF(#REF!,A10,#REF!)+SUMIF(#REF!,A10,#REF!)+SUMIF(#REF!,A10,#REF!)+SUMIF(#REF!,A10,#REF!)+SUMIF(#REF!,A10,#REF!)+SUMIF(#REF!,A10,#REF!)+SUMIF(#REF!,A10,#REF!)+SUMIF(#REF!,A10,#REF!)+SUMIF(#REF!,A10,#REF!)+SUMIF(#REF!,A10,#REF!)+SUMIF(#REF!,A10,#REF!)+SUMIF(#REF!,A10,#REF!)</f>
        <v>#REF!</v>
      </c>
      <c r="AC10" s="78" t="e">
        <f t="shared" si="11"/>
        <v>#REF!</v>
      </c>
      <c r="AD10" s="79">
        <f t="shared" si="12"/>
        <v>0</v>
      </c>
      <c r="AE10" s="76">
        <f>IFERROR(VLOOKUP($A10,#REF!,98,FALSE),0)+IFERROR(VLOOKUP($A10,#REF!,98,FALSE),0)</f>
        <v>0</v>
      </c>
      <c r="AF10" s="77">
        <f>SUMIF('CRONOGRAMA 1ºTA comp. s form.'!$A$5:$A$742,A10,'CRONOGRAMA 1ºTA comp. s form.'!$K$5:$K$742)+SUMIF('CRONOGRAMA 1ºTA comp. s form.'!$A$5:$A$742,A10,'CRONOGRAMA 1ºTA comp. s form.'!$M$5:$M$742)+SUMIF('CRONOGRAMA 1ºTA comp. s form.'!$A$5:$A$742,A10,'CRONOGRAMA 1ºTA comp. s form.'!$O$5:$O$742)+SUMIF('CRONOGRAMA 1ºTA comp. s form.'!$A$5:$A$742,A10,'CRONOGRAMA 1ºTA comp. s form.'!$Q$5:$Q$742)+SUMIF('CRONOGRAMA 1ºTA comp. s form.'!$A$5:$A$742,A10,'CRONOGRAMA 1ºTA comp. s form.'!$S$5:$S$742)+SUMIF('CRONOGRAMA 1ºTA comp. s form.'!$A$5:$A$742,A10,'CRONOGRAMA 1ºTA comp. s form.'!$U$5:$U$742)+SUMIF('CRONOGRAMA 1ºTA comp. s form.'!$A$5:$A$742,A10,'CRONOGRAMA 1ºTA comp. s form.'!$W$5:$W$742)+SUMIF('CRONOGRAMA 1ºTA comp. s form.'!$A$5:$A$742,A10,'CRONOGRAMA 1ºTA comp. s form.'!$Y$5:$Y$742)+SUMIF('CRONOGRAMA 1ºTA comp. s form.'!$A$5:$A$742,A10,'CRONOGRAMA 1ºTA comp. s form.'!$AA$5:$AA$742)+SUMIF('CRONOGRAMA 1ºTA comp. s form.'!$A$5:$A$742,A10,'CRONOGRAMA 1ºTA comp. s form.'!$AC$5:$AC$742)+SUMIF('CRONOGRAMA 1ºTA comp. s form.'!$A$5:$A$742,A10,'CRONOGRAMA 1ºTA comp. s form.'!$AE$5:$AE$742)+SUMIF('CRONOGRAMA 1ºTA comp. s form.'!$A$5:$A$742,A10,'CRONOGRAMA 1ºTA comp. s form.'!$AG$5:$AG$742)+SUMIF('CRONOGRAMA 1ºTA comp. s form.'!$A$5:$A$742,A10,'CRONOGRAMA 1ºTA comp. s form.'!$AI$5:$AI$742)</f>
        <v>205277.42</v>
      </c>
      <c r="AG10" s="78">
        <f t="shared" si="13"/>
        <v>-205277.42</v>
      </c>
      <c r="AH10" s="79">
        <f t="shared" si="14"/>
        <v>-1</v>
      </c>
    </row>
    <row r="11" spans="1:34" ht="23.25" customHeight="1" x14ac:dyDescent="0.25">
      <c r="A11" s="84">
        <v>6</v>
      </c>
      <c r="B11" s="80" t="s">
        <v>288</v>
      </c>
      <c r="C11" s="261">
        <f>SUMIF('cronograma inicial empresa'!$A$11:$A$695,A11,'cronograma inicial empresa'!$G$11:$G$695)+SUMIF('cronograma inicial empresa'!$A$11:$A$695,A11,'cronograma inicial empresa'!$I$11:$I$695)+SUMIF('cronograma inicial empresa'!$A$11:$A$695,A11,'cronograma inicial empresa'!$K$11:$K$695)+SUMIF('cronograma inicial empresa'!$A$11:$A$695,A11,'cronograma inicial empresa'!$M$11:$M$695)+SUMIF('cronograma inicial empresa'!$A$11:$A$695,A11,'cronograma inicial empresa'!$O$11:$O$695)</f>
        <v>52832.87999999999</v>
      </c>
      <c r="D11" s="77">
        <f>IFERROR(VLOOKUP(A11,#REF!,42,FALSE),0)+IFERROR(VLOOKUP(A11,#REF!,42,FALSE),0)</f>
        <v>0</v>
      </c>
      <c r="E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f>
        <v>52802.960000000006</v>
      </c>
      <c r="F11" s="78">
        <f t="shared" si="15"/>
        <v>-52802.960000000006</v>
      </c>
      <c r="G11" s="79">
        <f t="shared" si="0"/>
        <v>-1</v>
      </c>
      <c r="H11" s="76">
        <f>IFERROR(VLOOKUP($A11,#REF!,63,FALSE),0)+IFERROR(VLOOKUP($A11,#REF!,63,FALSE),0)</f>
        <v>0</v>
      </c>
      <c r="I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form.'!$S$5:$S$742)+SUMIF('CRONOGRAMA 1ºTA comp. s form.'!$A$5:$A$742,A11,'CRONOGRAMA 1ºTA comp. s form.'!$U$5:$U$742)+SUMIF('CRONOGRAMA 1ºTA comp. s form.'!$A$5:$A$742,A11,'CRONOGRAMA 1ºTA comp. s form.'!$W$5:$W$742)+SUMIF('CRONOGRAMA 1ºTA comp. s form.'!$A$5:$A$742,A11,'CRONOGRAMA 1ºTA comp. s form.'!$Y$5:$Y$742)</f>
        <v>58115.775000000009</v>
      </c>
      <c r="J11" s="78">
        <f t="shared" si="1"/>
        <v>-58115.775000000009</v>
      </c>
      <c r="K11" s="79">
        <f t="shared" si="2"/>
        <v>-1</v>
      </c>
      <c r="L11" s="76">
        <f>IFERROR(VLOOKUP($A11,#REF!,70,FALSE),0)+IFERROR(VLOOKUP($A11,#REF!,70,FALSE),0)</f>
        <v>0</v>
      </c>
      <c r="M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form.'!$S$5:$S$742)+SUMIF('CRONOGRAMA 1ºTA comp. s form.'!$A$5:$A$742,A11,'CRONOGRAMA 1ºTA comp. s form.'!$U$5:$U$742)+SUMIF('CRONOGRAMA 1ºTA comp. s form.'!$A$5:$A$742,A11,'CRONOGRAMA 1ºTA comp. s form.'!$W$5:$W$742)+SUMIF('CRONOGRAMA 1ºTA comp. s form.'!$A$5:$A$742,A11,'CRONOGRAMA 1ºTA comp. s form.'!$Y$5:$Y$742)+SUMIF('CRONOGRAMA 1ºTA comp. s form.'!$A$5:$A$742,A11,'CRONOGRAMA 1ºTA comp. s form.'!$AA$5:$AA$742)</f>
        <v>65161.020000000011</v>
      </c>
      <c r="N11" s="78">
        <f t="shared" si="3"/>
        <v>-65161.020000000011</v>
      </c>
      <c r="O11" s="79">
        <f t="shared" si="4"/>
        <v>-1</v>
      </c>
      <c r="P11" s="272">
        <f>IFERROR(VLOOKUP($A11,#REF!,77,FALSE),0)+IFERROR(VLOOKUP($A11,#REF!,77,FALSE),0)</f>
        <v>0</v>
      </c>
      <c r="Q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form.'!$S$5:$S$742)+SUMIF('CRONOGRAMA 1ºTA comp. s form.'!$A$5:$A$742,A11,'CRONOGRAMA 1ºTA comp. s form.'!$U$5:$U$742)+SUMIF('CRONOGRAMA 1ºTA comp. s form.'!$A$5:$A$742,A11,'CRONOGRAMA 1ºTA comp. s form.'!$W$5:$W$742)+SUMIF('CRONOGRAMA 1ºTA comp. s form.'!$A$5:$A$742,A11,'CRONOGRAMA 1ºTA comp. s form.'!$Y$5:$Y$742)+SUMIF('CRONOGRAMA 1ºTA comp. s form.'!$A$5:$A$742,A11,'CRONOGRAMA 1ºTA comp. s form.'!$AA$5:$AA$742)+SUMIF('CRONOGRAMA 1ºTA comp. s form.'!$A$5:$A$742,A11,'CRONOGRAMA 1ºTA comp. s form.'!$AC$5:$AC$742)</f>
        <v>78046.484000000011</v>
      </c>
      <c r="R11" s="287">
        <f t="shared" si="5"/>
        <v>-78046.484000000011</v>
      </c>
      <c r="S11" s="292">
        <f t="shared" si="6"/>
        <v>-1</v>
      </c>
      <c r="T11" s="285"/>
      <c r="U11" s="292">
        <f t="shared" si="7"/>
        <v>-1</v>
      </c>
      <c r="V11" s="375">
        <f t="shared" si="8"/>
        <v>0</v>
      </c>
      <c r="W11" s="376">
        <f>IFERROR(VLOOKUP($A11,#REF!,84,FALSE),0)+IFERROR(VLOOKUP($A11,#REF!,84,FALSE),0)</f>
        <v>0</v>
      </c>
      <c r="X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form.'!$S$5:$S$742)+SUMIF('CRONOGRAMA 1ºTA comp. s form.'!$A$5:$A$742,A11,'CRONOGRAMA 1ºTA comp. s form.'!$U$5:$U$742)+SUMIF('CRONOGRAMA 1ºTA comp. s form.'!$A$5:$A$742,A11,'CRONOGRAMA 1ºTA comp. s form.'!$W$5:$W$742)+SUMIF('CRONOGRAMA 1ºTA comp. s form.'!$A$5:$A$742,A11,'CRONOGRAMA 1ºTA comp. s form.'!$Y$5:$Y$742)+SUMIF('CRONOGRAMA 1ºTA comp. s form.'!$A$5:$A$742,A11,'CRONOGRAMA 1ºTA comp. s form.'!$AA$5:$AA$742)+SUMIF('CRONOGRAMA 1ºTA comp. s form.'!$A$5:$A$742,A11,'CRONOGRAMA 1ºTA comp. s form.'!$AC$5:$AC$742)+SUMIF('CRONOGRAMA 1ºTA comp. s form.'!$A$5:$A$742,A11,'CRONOGRAMA 1ºTA comp. s form.'!$AE$5:$AE$742)</f>
        <v>89977.13</v>
      </c>
      <c r="Y11" s="78">
        <f t="shared" si="9"/>
        <v>-89977.13</v>
      </c>
      <c r="Z11" s="79">
        <f t="shared" si="10"/>
        <v>-1</v>
      </c>
      <c r="AA11" s="352">
        <f>IFERROR(VLOOKUP($A11,#REF!,91,FALSE),0)+IFERROR(VLOOKUP($A11,#REF!,91,FALSE),0)</f>
        <v>0</v>
      </c>
      <c r="AB11" s="353" t="e">
        <f>SUMIF(#REF!,A11,#REF!)+SUMIF(#REF!,A11,#REF!)+SUMIF(#REF!,A11,#REF!)+SUMIF(#REF!,A11,#REF!)+SUMIF(#REF!,A11,#REF!)+SUMIF(#REF!,A11,#REF!)+SUMIF(#REF!,A11,#REF!)+SUMIF(#REF!,A11,#REF!)+SUMIF(#REF!,A11,#REF!)+SUMIF(#REF!,A11,#REF!)+SUMIF(#REF!,A11,#REF!)+SUMIF(#REF!,A11,#REF!)</f>
        <v>#REF!</v>
      </c>
      <c r="AC11" s="78" t="e">
        <f t="shared" si="11"/>
        <v>#REF!</v>
      </c>
      <c r="AD11" s="79">
        <f t="shared" si="12"/>
        <v>0</v>
      </c>
      <c r="AE11" s="76">
        <f>IFERROR(VLOOKUP($A11,#REF!,98,FALSE),0)+IFERROR(VLOOKUP($A11,#REF!,98,FALSE),0)</f>
        <v>0</v>
      </c>
      <c r="AF11" s="77">
        <f>SUMIF('CRONOGRAMA 1ºTA comp. s form.'!$A$5:$A$742,A11,'CRONOGRAMA 1ºTA comp. s form.'!$K$5:$K$742)+SUMIF('CRONOGRAMA 1ºTA comp. s form.'!$A$5:$A$742,A11,'CRONOGRAMA 1ºTA comp. s form.'!$M$5:$M$742)+SUMIF('CRONOGRAMA 1ºTA comp. s form.'!$A$5:$A$742,A11,'CRONOGRAMA 1ºTA comp. s form.'!$O$5:$O$742)+SUMIF('CRONOGRAMA 1ºTA comp. s form.'!$A$5:$A$742,A11,'CRONOGRAMA 1ºTA comp. s form.'!$Q$5:$Q$742)+SUMIF('CRONOGRAMA 1ºTA comp. s form.'!$A$5:$A$742,A11,'CRONOGRAMA 1ºTA comp. s form.'!$S$5:$S$742)+SUMIF('CRONOGRAMA 1ºTA comp. s form.'!$A$5:$A$742,A11,'CRONOGRAMA 1ºTA comp. s form.'!$U$5:$U$742)+SUMIF('CRONOGRAMA 1ºTA comp. s form.'!$A$5:$A$742,A11,'CRONOGRAMA 1ºTA comp. s form.'!$W$5:$W$742)+SUMIF('CRONOGRAMA 1ºTA comp. s form.'!$A$5:$A$742,A11,'CRONOGRAMA 1ºTA comp. s form.'!$Y$5:$Y$742)+SUMIF('CRONOGRAMA 1ºTA comp. s form.'!$A$5:$A$742,A11,'CRONOGRAMA 1ºTA comp. s form.'!$AA$5:$AA$742)+SUMIF('CRONOGRAMA 1ºTA comp. s form.'!$A$5:$A$742,A11,'CRONOGRAMA 1ºTA comp. s form.'!$AC$5:$AC$742)+SUMIF('CRONOGRAMA 1ºTA comp. s form.'!$A$5:$A$742,A11,'CRONOGRAMA 1ºTA comp. s form.'!$AE$5:$AE$742)+SUMIF('CRONOGRAMA 1ºTA comp. s form.'!$A$5:$A$742,A11,'CRONOGRAMA 1ºTA comp. s form.'!$AG$5:$AG$742)+SUMIF('CRONOGRAMA 1ºTA comp. s form.'!$A$5:$A$742,A11,'CRONOGRAMA 1ºTA comp. s form.'!$AI$5:$AI$742)</f>
        <v>89977.13</v>
      </c>
      <c r="AG11" s="78">
        <f t="shared" si="13"/>
        <v>-89977.13</v>
      </c>
      <c r="AH11" s="79">
        <f t="shared" si="14"/>
        <v>-1</v>
      </c>
    </row>
    <row r="12" spans="1:34" ht="23.25" customHeight="1" x14ac:dyDescent="0.25">
      <c r="A12" s="195" t="s">
        <v>289</v>
      </c>
      <c r="B12" s="81" t="s">
        <v>2050</v>
      </c>
      <c r="C12" s="261">
        <f>SUMIF('cronograma inicial empresa'!$A$11:$A$695,A12,'cronograma inicial empresa'!$G$11:$G$695)+SUMIF('cronograma inicial empresa'!$A$11:$A$695,A12,'cronograma inicial empresa'!$I$11:$I$695)+SUMIF('cronograma inicial empresa'!$A$11:$A$695,A12,'cronograma inicial empresa'!$K$11:$K$695)+SUMIF('cronograma inicial empresa'!$A$11:$A$695,A12,'cronograma inicial empresa'!$M$11:$M$695)+SUMIF('cronograma inicial empresa'!$A$11:$A$695,A12,'cronograma inicial empresa'!$O$11:$O$695)</f>
        <v>10353.119999999999</v>
      </c>
      <c r="D12" s="77">
        <f>IFERROR(VLOOKUP(A12,#REF!,42,FALSE),0)+IFERROR(VLOOKUP(A12,#REF!,42,FALSE),0)</f>
        <v>0</v>
      </c>
      <c r="E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f>
        <v>9813.8300000000017</v>
      </c>
      <c r="F12" s="78">
        <f t="shared" si="15"/>
        <v>-9813.8300000000017</v>
      </c>
      <c r="G12" s="79">
        <f t="shared" si="0"/>
        <v>-1</v>
      </c>
      <c r="H12" s="76">
        <f>IFERROR(VLOOKUP($A12,#REF!,63,FALSE),0)+IFERROR(VLOOKUP($A12,#REF!,63,FALSE),0)</f>
        <v>0</v>
      </c>
      <c r="I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form.'!$S$5:$S$742)+SUMIF('CRONOGRAMA 1ºTA comp. s form.'!$A$5:$A$742,A12,'CRONOGRAMA 1ºTA comp. s form.'!$U$5:$U$742)+SUMIF('CRONOGRAMA 1ºTA comp. s form.'!$A$5:$A$742,A12,'CRONOGRAMA 1ºTA comp. s form.'!$W$5:$W$742)+SUMIF('CRONOGRAMA 1ºTA comp. s form.'!$A$5:$A$742,A12,'CRONOGRAMA 1ºTA comp. s form.'!$Y$5:$Y$742)</f>
        <v>14720.745000000003</v>
      </c>
      <c r="J12" s="78">
        <f t="shared" si="1"/>
        <v>-14720.745000000003</v>
      </c>
      <c r="K12" s="79">
        <f t="shared" si="2"/>
        <v>-1</v>
      </c>
      <c r="L12" s="76">
        <f>IFERROR(VLOOKUP($A12,#REF!,70,FALSE),0)+IFERROR(VLOOKUP($A12,#REF!,70,FALSE),0)</f>
        <v>0</v>
      </c>
      <c r="M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form.'!$S$5:$S$742)+SUMIF('CRONOGRAMA 1ºTA comp. s form.'!$A$5:$A$742,A12,'CRONOGRAMA 1ºTA comp. s form.'!$U$5:$U$742)+SUMIF('CRONOGRAMA 1ºTA comp. s form.'!$A$5:$A$742,A12,'CRONOGRAMA 1ºTA comp. s form.'!$W$5:$W$742)+SUMIF('CRONOGRAMA 1ºTA comp. s form.'!$A$5:$A$742,A12,'CRONOGRAMA 1ºTA comp. s form.'!$Y$5:$Y$742)+SUMIF('CRONOGRAMA 1ºTA comp. s form.'!$A$5:$A$742,A12,'CRONOGRAMA 1ºTA comp. s form.'!$AA$5:$AA$742)</f>
        <v>21020.390000000003</v>
      </c>
      <c r="N12" s="78">
        <f t="shared" si="3"/>
        <v>-21020.390000000003</v>
      </c>
      <c r="O12" s="79">
        <f t="shared" si="4"/>
        <v>-1</v>
      </c>
      <c r="P12" s="272">
        <f>IFERROR(VLOOKUP($A12,#REF!,77,FALSE),0)+IFERROR(VLOOKUP($A12,#REF!,77,FALSE),0)</f>
        <v>0</v>
      </c>
      <c r="Q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form.'!$S$5:$S$742)+SUMIF('CRONOGRAMA 1ºTA comp. s form.'!$A$5:$A$742,A12,'CRONOGRAMA 1ºTA comp. s form.'!$U$5:$U$742)+SUMIF('CRONOGRAMA 1ºTA comp. s form.'!$A$5:$A$742,A12,'CRONOGRAMA 1ºTA comp. s form.'!$W$5:$W$742)+SUMIF('CRONOGRAMA 1ºTA comp. s form.'!$A$5:$A$742,A12,'CRONOGRAMA 1ºTA comp. s form.'!$Y$5:$Y$742)+SUMIF('CRONOGRAMA 1ºTA comp. s form.'!$A$5:$A$742,A12,'CRONOGRAMA 1ºTA comp. s form.'!$AA$5:$AA$742)+SUMIF('CRONOGRAMA 1ºTA comp. s form.'!$A$5:$A$742,A12,'CRONOGRAMA 1ºTA comp. s form.'!$AC$5:$AC$742)</f>
        <v>21020.390000000003</v>
      </c>
      <c r="R12" s="287">
        <f t="shared" si="5"/>
        <v>-21020.390000000003</v>
      </c>
      <c r="S12" s="292">
        <f t="shared" si="6"/>
        <v>-1</v>
      </c>
      <c r="T12" s="285"/>
      <c r="U12" s="292">
        <f t="shared" si="7"/>
        <v>-1</v>
      </c>
      <c r="V12" s="375">
        <f t="shared" si="8"/>
        <v>0</v>
      </c>
      <c r="W12" s="376">
        <f>IFERROR(VLOOKUP($A12,#REF!,84,FALSE),0)+IFERROR(VLOOKUP($A12,#REF!,84,FALSE),0)</f>
        <v>0</v>
      </c>
      <c r="X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form.'!$S$5:$S$742)+SUMIF('CRONOGRAMA 1ºTA comp. s form.'!$A$5:$A$742,A12,'CRONOGRAMA 1ºTA comp. s form.'!$U$5:$U$742)+SUMIF('CRONOGRAMA 1ºTA comp. s form.'!$A$5:$A$742,A12,'CRONOGRAMA 1ºTA comp. s form.'!$W$5:$W$742)+SUMIF('CRONOGRAMA 1ºTA comp. s form.'!$A$5:$A$742,A12,'CRONOGRAMA 1ºTA comp. s form.'!$Y$5:$Y$742)+SUMIF('CRONOGRAMA 1ºTA comp. s form.'!$A$5:$A$742,A12,'CRONOGRAMA 1ºTA comp. s form.'!$AA$5:$AA$742)+SUMIF('CRONOGRAMA 1ºTA comp. s form.'!$A$5:$A$742,A12,'CRONOGRAMA 1ºTA comp. s form.'!$AC$5:$AC$742)+SUMIF('CRONOGRAMA 1ºTA comp. s form.'!$A$5:$A$742,A12,'CRONOGRAMA 1ºTA comp. s form.'!$AE$5:$AE$742)</f>
        <v>21020.390000000003</v>
      </c>
      <c r="Y12" s="78">
        <f t="shared" si="9"/>
        <v>-21020.390000000003</v>
      </c>
      <c r="Z12" s="79">
        <f t="shared" si="10"/>
        <v>-1</v>
      </c>
      <c r="AA12" s="352">
        <f>IFERROR(VLOOKUP($A12,#REF!,91,FALSE),0)+IFERROR(VLOOKUP($A12,#REF!,91,FALSE),0)</f>
        <v>0</v>
      </c>
      <c r="AB12" s="353" t="e">
        <f>SUMIF(#REF!,A12,#REF!)+SUMIF(#REF!,A12,#REF!)+SUMIF(#REF!,A12,#REF!)+SUMIF(#REF!,A12,#REF!)+SUMIF(#REF!,A12,#REF!)+SUMIF(#REF!,A12,#REF!)+SUMIF(#REF!,A12,#REF!)+SUMIF(#REF!,A12,#REF!)+SUMIF(#REF!,A12,#REF!)+SUMIF(#REF!,A12,#REF!)+SUMIF(#REF!,A12,#REF!)+SUMIF(#REF!,A12,#REF!)</f>
        <v>#REF!</v>
      </c>
      <c r="AC12" s="78" t="e">
        <f t="shared" si="11"/>
        <v>#REF!</v>
      </c>
      <c r="AD12" s="79">
        <f t="shared" si="12"/>
        <v>0</v>
      </c>
      <c r="AE12" s="76">
        <f>IFERROR(VLOOKUP($A12,#REF!,98,FALSE),0)+IFERROR(VLOOKUP($A12,#REF!,98,FALSE),0)</f>
        <v>0</v>
      </c>
      <c r="AF12" s="77">
        <f>SUMIF('CRONOGRAMA 1ºTA comp. s form.'!$A$5:$A$742,A12,'CRONOGRAMA 1ºTA comp. s form.'!$K$5:$K$742)+SUMIF('CRONOGRAMA 1ºTA comp. s form.'!$A$5:$A$742,A12,'CRONOGRAMA 1ºTA comp. s form.'!$M$5:$M$742)+SUMIF('CRONOGRAMA 1ºTA comp. s form.'!$A$5:$A$742,A12,'CRONOGRAMA 1ºTA comp. s form.'!$O$5:$O$742)+SUMIF('CRONOGRAMA 1ºTA comp. s form.'!$A$5:$A$742,A12,'CRONOGRAMA 1ºTA comp. s form.'!$Q$5:$Q$742)+SUMIF('CRONOGRAMA 1ºTA comp. s form.'!$A$5:$A$742,A12,'CRONOGRAMA 1ºTA comp. s form.'!$S$5:$S$742)+SUMIF('CRONOGRAMA 1ºTA comp. s form.'!$A$5:$A$742,A12,'CRONOGRAMA 1ºTA comp. s form.'!$U$5:$U$742)+SUMIF('CRONOGRAMA 1ºTA comp. s form.'!$A$5:$A$742,A12,'CRONOGRAMA 1ºTA comp. s form.'!$W$5:$W$742)+SUMIF('CRONOGRAMA 1ºTA comp. s form.'!$A$5:$A$742,A12,'CRONOGRAMA 1ºTA comp. s form.'!$Y$5:$Y$742)+SUMIF('CRONOGRAMA 1ºTA comp. s form.'!$A$5:$A$742,A12,'CRONOGRAMA 1ºTA comp. s form.'!$AA$5:$AA$742)+SUMIF('CRONOGRAMA 1ºTA comp. s form.'!$A$5:$A$742,A12,'CRONOGRAMA 1ºTA comp. s form.'!$AC$5:$AC$742)+SUMIF('CRONOGRAMA 1ºTA comp. s form.'!$A$5:$A$742,A12,'CRONOGRAMA 1ºTA comp. s form.'!$AE$5:$AE$742)+SUMIF('CRONOGRAMA 1ºTA comp. s form.'!$A$5:$A$742,A12,'CRONOGRAMA 1ºTA comp. s form.'!$AG$5:$AG$742)+SUMIF('CRONOGRAMA 1ºTA comp. s form.'!$A$5:$A$742,A12,'CRONOGRAMA 1ºTA comp. s form.'!$AI$5:$AI$742)</f>
        <v>21020.390000000003</v>
      </c>
      <c r="AG12" s="78">
        <f t="shared" si="13"/>
        <v>-21020.390000000003</v>
      </c>
      <c r="AH12" s="79">
        <f t="shared" si="14"/>
        <v>-1</v>
      </c>
    </row>
    <row r="13" spans="1:34" ht="23.25" customHeight="1" x14ac:dyDescent="0.25">
      <c r="A13" s="195" t="s">
        <v>330</v>
      </c>
      <c r="B13" s="81" t="s">
        <v>331</v>
      </c>
      <c r="C13" s="261">
        <f>SUMIF('cronograma inicial empresa'!$A$11:$A$695,A13,'cronograma inicial empresa'!$G$11:$G$695)+SUMIF('cronograma inicial empresa'!$A$11:$A$695,A13,'cronograma inicial empresa'!$I$11:$I$695)+SUMIF('cronograma inicial empresa'!$A$11:$A$695,A13,'cronograma inicial empresa'!$K$11:$K$695)+SUMIF('cronograma inicial empresa'!$A$11:$A$695,A13,'cronograma inicial empresa'!$M$11:$M$695)+SUMIF('cronograma inicial empresa'!$A$11:$A$695,A13,'cronograma inicial empresa'!$O$11:$O$695)</f>
        <v>25051.29</v>
      </c>
      <c r="D13" s="77">
        <f>IFERROR(VLOOKUP(A13,#REF!,42,FALSE),0)+IFERROR(VLOOKUP(A13,#REF!,42,FALSE),0)</f>
        <v>0</v>
      </c>
      <c r="E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f>
        <v>23818.39</v>
      </c>
      <c r="F13" s="78">
        <f t="shared" si="15"/>
        <v>-23818.39</v>
      </c>
      <c r="G13" s="79">
        <f t="shared" si="0"/>
        <v>-1</v>
      </c>
      <c r="H13" s="76">
        <f>IFERROR(VLOOKUP($A13,#REF!,63,FALSE),0)+IFERROR(VLOOKUP($A13,#REF!,63,FALSE),0)</f>
        <v>0</v>
      </c>
      <c r="I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form.'!$S$5:$S$742)+SUMIF('CRONOGRAMA 1ºTA comp. s form.'!$A$5:$A$742,A13,'CRONOGRAMA 1ºTA comp. s form.'!$U$5:$U$742)+SUMIF('CRONOGRAMA 1ºTA comp. s form.'!$A$5:$A$742,A13,'CRONOGRAMA 1ºTA comp. s form.'!$W$5:$W$742)+SUMIF('CRONOGRAMA 1ºTA comp. s form.'!$A$5:$A$742,A13,'CRONOGRAMA 1ºTA comp. s form.'!$Y$5:$Y$742)</f>
        <v>24224.29</v>
      </c>
      <c r="J13" s="78">
        <f t="shared" si="1"/>
        <v>-24224.29</v>
      </c>
      <c r="K13" s="79">
        <f t="shared" si="2"/>
        <v>-1</v>
      </c>
      <c r="L13" s="76">
        <f>IFERROR(VLOOKUP($A13,#REF!,70,FALSE),0)+IFERROR(VLOOKUP($A13,#REF!,70,FALSE),0)</f>
        <v>0</v>
      </c>
      <c r="M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form.'!$S$5:$S$742)+SUMIF('CRONOGRAMA 1ºTA comp. s form.'!$A$5:$A$742,A13,'CRONOGRAMA 1ºTA comp. s form.'!$U$5:$U$742)+SUMIF('CRONOGRAMA 1ºTA comp. s form.'!$A$5:$A$742,A13,'CRONOGRAMA 1ºTA comp. s form.'!$W$5:$W$742)+SUMIF('CRONOGRAMA 1ºTA comp. s form.'!$A$5:$A$742,A13,'CRONOGRAMA 1ºTA comp. s form.'!$Y$5:$Y$742)+SUMIF('CRONOGRAMA 1ºTA comp. s form.'!$A$5:$A$742,A13,'CRONOGRAMA 1ºTA comp. s form.'!$AA$5:$AA$742)</f>
        <v>24969.89</v>
      </c>
      <c r="N13" s="78">
        <f t="shared" si="3"/>
        <v>-24969.89</v>
      </c>
      <c r="O13" s="79">
        <f t="shared" si="4"/>
        <v>-1</v>
      </c>
      <c r="P13" s="272">
        <f>IFERROR(VLOOKUP($A13,#REF!,77,FALSE),0)+IFERROR(VLOOKUP($A13,#REF!,77,FALSE),0)</f>
        <v>0</v>
      </c>
      <c r="Q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form.'!$S$5:$S$742)+SUMIF('CRONOGRAMA 1ºTA comp. s form.'!$A$5:$A$742,A13,'CRONOGRAMA 1ºTA comp. s form.'!$U$5:$U$742)+SUMIF('CRONOGRAMA 1ºTA comp. s form.'!$A$5:$A$742,A13,'CRONOGRAMA 1ºTA comp. s form.'!$W$5:$W$742)+SUMIF('CRONOGRAMA 1ºTA comp. s form.'!$A$5:$A$742,A13,'CRONOGRAMA 1ºTA comp. s form.'!$Y$5:$Y$742)+SUMIF('CRONOGRAMA 1ºTA comp. s form.'!$A$5:$A$742,A13,'CRONOGRAMA 1ºTA comp. s form.'!$AA$5:$AA$742)+SUMIF('CRONOGRAMA 1ºTA comp. s form.'!$A$5:$A$742,A13,'CRONOGRAMA 1ºTA comp. s form.'!$AC$5:$AC$742)</f>
        <v>24969.89</v>
      </c>
      <c r="R13" s="287">
        <f t="shared" si="5"/>
        <v>-24969.89</v>
      </c>
      <c r="S13" s="292">
        <f t="shared" si="6"/>
        <v>-1</v>
      </c>
      <c r="T13" s="285"/>
      <c r="U13" s="292">
        <f t="shared" si="7"/>
        <v>-1</v>
      </c>
      <c r="V13" s="375">
        <f t="shared" si="8"/>
        <v>0</v>
      </c>
      <c r="W13" s="376">
        <f>IFERROR(VLOOKUP($A13,#REF!,84,FALSE),0)+IFERROR(VLOOKUP($A13,#REF!,84,FALSE),0)</f>
        <v>0</v>
      </c>
      <c r="X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form.'!$S$5:$S$742)+SUMIF('CRONOGRAMA 1ºTA comp. s form.'!$A$5:$A$742,A13,'CRONOGRAMA 1ºTA comp. s form.'!$U$5:$U$742)+SUMIF('CRONOGRAMA 1ºTA comp. s form.'!$A$5:$A$742,A13,'CRONOGRAMA 1ºTA comp. s form.'!$W$5:$W$742)+SUMIF('CRONOGRAMA 1ºTA comp. s form.'!$A$5:$A$742,A13,'CRONOGRAMA 1ºTA comp. s form.'!$Y$5:$Y$742)+SUMIF('CRONOGRAMA 1ºTA comp. s form.'!$A$5:$A$742,A13,'CRONOGRAMA 1ºTA comp. s form.'!$AA$5:$AA$742)+SUMIF('CRONOGRAMA 1ºTA comp. s form.'!$A$5:$A$742,A13,'CRONOGRAMA 1ºTA comp. s form.'!$AC$5:$AC$742)+SUMIF('CRONOGRAMA 1ºTA comp. s form.'!$A$5:$A$742,A13,'CRONOGRAMA 1ºTA comp. s form.'!$AE$5:$AE$742)</f>
        <v>24969.89</v>
      </c>
      <c r="Y13" s="78">
        <f t="shared" si="9"/>
        <v>-24969.89</v>
      </c>
      <c r="Z13" s="79">
        <f t="shared" si="10"/>
        <v>-1</v>
      </c>
      <c r="AA13" s="352">
        <f>IFERROR(VLOOKUP($A13,#REF!,91,FALSE),0)+IFERROR(VLOOKUP($A13,#REF!,91,FALSE),0)</f>
        <v>0</v>
      </c>
      <c r="AB13" s="353" t="e">
        <f>SUMIF(#REF!,A13,#REF!)+SUMIF(#REF!,A13,#REF!)+SUMIF(#REF!,A13,#REF!)+SUMIF(#REF!,A13,#REF!)+SUMIF(#REF!,A13,#REF!)+SUMIF(#REF!,A13,#REF!)+SUMIF(#REF!,A13,#REF!)+SUMIF(#REF!,A13,#REF!)+SUMIF(#REF!,A13,#REF!)+SUMIF(#REF!,A13,#REF!)+SUMIF(#REF!,A13,#REF!)+SUMIF(#REF!,A13,#REF!)</f>
        <v>#REF!</v>
      </c>
      <c r="AC13" s="78" t="e">
        <f t="shared" si="11"/>
        <v>#REF!</v>
      </c>
      <c r="AD13" s="79">
        <f t="shared" si="12"/>
        <v>0</v>
      </c>
      <c r="AE13" s="76">
        <f>IFERROR(VLOOKUP($A13,#REF!,98,FALSE),0)+IFERROR(VLOOKUP($A13,#REF!,98,FALSE),0)</f>
        <v>0</v>
      </c>
      <c r="AF13" s="77">
        <f>SUMIF('CRONOGRAMA 1ºTA comp. s form.'!$A$5:$A$742,A13,'CRONOGRAMA 1ºTA comp. s form.'!$K$5:$K$742)+SUMIF('CRONOGRAMA 1ºTA comp. s form.'!$A$5:$A$742,A13,'CRONOGRAMA 1ºTA comp. s form.'!$M$5:$M$742)+SUMIF('CRONOGRAMA 1ºTA comp. s form.'!$A$5:$A$742,A13,'CRONOGRAMA 1ºTA comp. s form.'!$O$5:$O$742)+SUMIF('CRONOGRAMA 1ºTA comp. s form.'!$A$5:$A$742,A13,'CRONOGRAMA 1ºTA comp. s form.'!$Q$5:$Q$742)+SUMIF('CRONOGRAMA 1ºTA comp. s form.'!$A$5:$A$742,A13,'CRONOGRAMA 1ºTA comp. s form.'!$S$5:$S$742)+SUMIF('CRONOGRAMA 1ºTA comp. s form.'!$A$5:$A$742,A13,'CRONOGRAMA 1ºTA comp. s form.'!$U$5:$U$742)+SUMIF('CRONOGRAMA 1ºTA comp. s form.'!$A$5:$A$742,A13,'CRONOGRAMA 1ºTA comp. s form.'!$W$5:$W$742)+SUMIF('CRONOGRAMA 1ºTA comp. s form.'!$A$5:$A$742,A13,'CRONOGRAMA 1ºTA comp. s form.'!$Y$5:$Y$742)+SUMIF('CRONOGRAMA 1ºTA comp. s form.'!$A$5:$A$742,A13,'CRONOGRAMA 1ºTA comp. s form.'!$AA$5:$AA$742)+SUMIF('CRONOGRAMA 1ºTA comp. s form.'!$A$5:$A$742,A13,'CRONOGRAMA 1ºTA comp. s form.'!$AC$5:$AC$742)+SUMIF('CRONOGRAMA 1ºTA comp. s form.'!$A$5:$A$742,A13,'CRONOGRAMA 1ºTA comp. s form.'!$AE$5:$AE$742)+SUMIF('CRONOGRAMA 1ºTA comp. s form.'!$A$5:$A$742,A13,'CRONOGRAMA 1ºTA comp. s form.'!$AG$5:$AG$742)+SUMIF('CRONOGRAMA 1ºTA comp. s form.'!$A$5:$A$742,A13,'CRONOGRAMA 1ºTA comp. s form.'!$AI$5:$AI$742)</f>
        <v>24969.89</v>
      </c>
      <c r="AG13" s="78">
        <f t="shared" si="13"/>
        <v>-24969.89</v>
      </c>
      <c r="AH13" s="79">
        <f t="shared" si="14"/>
        <v>-1</v>
      </c>
    </row>
    <row r="14" spans="1:34" ht="23.25" customHeight="1" x14ac:dyDescent="0.25">
      <c r="A14" s="195" t="s">
        <v>372</v>
      </c>
      <c r="B14" s="81" t="s">
        <v>373</v>
      </c>
      <c r="C14" s="261">
        <f>SUMIF('cronograma inicial empresa'!$A$11:$A$695,A14,'cronograma inicial empresa'!$G$11:$G$695)+SUMIF('cronograma inicial empresa'!$A$11:$A$695,A14,'cronograma inicial empresa'!$I$11:$I$695)+SUMIF('cronograma inicial empresa'!$A$11:$A$695,A14,'cronograma inicial empresa'!$K$11:$K$695)+SUMIF('cronograma inicial empresa'!$A$11:$A$695,A14,'cronograma inicial empresa'!$M$11:$M$695)+SUMIF('cronograma inicial empresa'!$A$11:$A$695,A14,'cronograma inicial empresa'!$O$11:$O$695)</f>
        <v>0</v>
      </c>
      <c r="D14" s="77">
        <f>IFERROR(VLOOKUP(A14,#REF!,42,FALSE),0)+IFERROR(VLOOKUP(A14,#REF!,42,FALSE),0)</f>
        <v>0</v>
      </c>
      <c r="E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f>
        <v>0</v>
      </c>
      <c r="F14" s="78">
        <f t="shared" si="15"/>
        <v>0</v>
      </c>
      <c r="G14" s="79">
        <v>0</v>
      </c>
      <c r="H14" s="76">
        <f>IFERROR(VLOOKUP($A14,#REF!,63,FALSE),0)+IFERROR(VLOOKUP($A14,#REF!,63,FALSE),0)</f>
        <v>0</v>
      </c>
      <c r="I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form.'!$S$5:$S$742)+SUMIF('CRONOGRAMA 1ºTA comp. s form.'!$A$5:$A$742,A14,'CRONOGRAMA 1ºTA comp. s form.'!$U$5:$U$742)+SUMIF('CRONOGRAMA 1ºTA comp. s form.'!$A$5:$A$742,A14,'CRONOGRAMA 1ºTA comp. s form.'!$W$5:$W$742)+SUMIF('CRONOGRAMA 1ºTA comp. s form.'!$A$5:$A$742,A14,'CRONOGRAMA 1ºTA comp. s form.'!$Y$5:$Y$742)</f>
        <v>0</v>
      </c>
      <c r="J14" s="78">
        <f t="shared" si="1"/>
        <v>0</v>
      </c>
      <c r="K14" s="79">
        <f t="shared" si="2"/>
        <v>0</v>
      </c>
      <c r="L14" s="76">
        <f>IFERROR(VLOOKUP($A14,#REF!,70,FALSE),0)+IFERROR(VLOOKUP($A14,#REF!,70,FALSE),0)</f>
        <v>0</v>
      </c>
      <c r="M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form.'!$S$5:$S$742)+SUMIF('CRONOGRAMA 1ºTA comp. s form.'!$A$5:$A$742,A14,'CRONOGRAMA 1ºTA comp. s form.'!$U$5:$U$742)+SUMIF('CRONOGRAMA 1ºTA comp. s form.'!$A$5:$A$742,A14,'CRONOGRAMA 1ºTA comp. s form.'!$W$5:$W$742)+SUMIF('CRONOGRAMA 1ºTA comp. s form.'!$A$5:$A$742,A14,'CRONOGRAMA 1ºTA comp. s form.'!$Y$5:$Y$742)+SUMIF('CRONOGRAMA 1ºTA comp. s form.'!$A$5:$A$742,A14,'CRONOGRAMA 1ºTA comp. s form.'!$AA$5:$AA$742)</f>
        <v>0</v>
      </c>
      <c r="N14" s="78">
        <f t="shared" si="3"/>
        <v>0</v>
      </c>
      <c r="O14" s="79">
        <f t="shared" si="4"/>
        <v>0</v>
      </c>
      <c r="P14" s="272">
        <f>IFERROR(VLOOKUP($A14,#REF!,77,FALSE),0)+IFERROR(VLOOKUP($A14,#REF!,77,FALSE),0)</f>
        <v>0</v>
      </c>
      <c r="Q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form.'!$S$5:$S$742)+SUMIF('CRONOGRAMA 1ºTA comp. s form.'!$A$5:$A$742,A14,'CRONOGRAMA 1ºTA comp. s form.'!$U$5:$U$742)+SUMIF('CRONOGRAMA 1ºTA comp. s form.'!$A$5:$A$742,A14,'CRONOGRAMA 1ºTA comp. s form.'!$W$5:$W$742)+SUMIF('CRONOGRAMA 1ºTA comp. s form.'!$A$5:$A$742,A14,'CRONOGRAMA 1ºTA comp. s form.'!$Y$5:$Y$742)+SUMIF('CRONOGRAMA 1ºTA comp. s form.'!$A$5:$A$742,A14,'CRONOGRAMA 1ºTA comp. s form.'!$AA$5:$AA$742)+SUMIF('CRONOGRAMA 1ºTA comp. s form.'!$A$5:$A$742,A14,'CRONOGRAMA 1ºTA comp. s form.'!$AC$5:$AC$742)</f>
        <v>12885.464</v>
      </c>
      <c r="R14" s="287">
        <f t="shared" si="5"/>
        <v>-12885.464</v>
      </c>
      <c r="S14" s="292">
        <f t="shared" si="6"/>
        <v>-1</v>
      </c>
      <c r="T14" s="285"/>
      <c r="U14" s="292">
        <f t="shared" si="7"/>
        <v>0</v>
      </c>
      <c r="V14" s="375">
        <f t="shared" si="8"/>
        <v>-1</v>
      </c>
      <c r="W14" s="376">
        <f>IFERROR(VLOOKUP($A14,#REF!,84,FALSE),0)+IFERROR(VLOOKUP($A14,#REF!,84,FALSE),0)</f>
        <v>0</v>
      </c>
      <c r="X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form.'!$S$5:$S$742)+SUMIF('CRONOGRAMA 1ºTA comp. s form.'!$A$5:$A$742,A14,'CRONOGRAMA 1ºTA comp. s form.'!$U$5:$U$742)+SUMIF('CRONOGRAMA 1ºTA comp. s form.'!$A$5:$A$742,A14,'CRONOGRAMA 1ºTA comp. s form.'!$W$5:$W$742)+SUMIF('CRONOGRAMA 1ºTA comp. s form.'!$A$5:$A$742,A14,'CRONOGRAMA 1ºTA comp. s form.'!$Y$5:$Y$742)+SUMIF('CRONOGRAMA 1ºTA comp. s form.'!$A$5:$A$742,A14,'CRONOGRAMA 1ºTA comp. s form.'!$AA$5:$AA$742)+SUMIF('CRONOGRAMA 1ºTA comp. s form.'!$A$5:$A$742,A14,'CRONOGRAMA 1ºTA comp. s form.'!$AC$5:$AC$742)+SUMIF('CRONOGRAMA 1ºTA comp. s form.'!$A$5:$A$742,A14,'CRONOGRAMA 1ºTA comp. s form.'!$AE$5:$AE$742)</f>
        <v>24816.11</v>
      </c>
      <c r="Y14" s="78">
        <f t="shared" si="9"/>
        <v>-24816.11</v>
      </c>
      <c r="Z14" s="79">
        <f t="shared" si="10"/>
        <v>-1</v>
      </c>
      <c r="AA14" s="352">
        <f>IFERROR(VLOOKUP($A14,#REF!,91,FALSE),0)+IFERROR(VLOOKUP($A14,#REF!,91,FALSE),0)</f>
        <v>0</v>
      </c>
      <c r="AB14" s="353" t="e">
        <f>SUMIF(#REF!,A14,#REF!)+SUMIF(#REF!,A14,#REF!)+SUMIF(#REF!,A14,#REF!)+SUMIF(#REF!,A14,#REF!)+SUMIF(#REF!,A14,#REF!)+SUMIF(#REF!,A14,#REF!)+SUMIF(#REF!,A14,#REF!)+SUMIF(#REF!,A14,#REF!)+SUMIF(#REF!,A14,#REF!)+SUMIF(#REF!,A14,#REF!)+SUMIF(#REF!,A14,#REF!)+SUMIF(#REF!,A14,#REF!)</f>
        <v>#REF!</v>
      </c>
      <c r="AC14" s="78" t="e">
        <f t="shared" si="11"/>
        <v>#REF!</v>
      </c>
      <c r="AD14" s="79">
        <f t="shared" si="12"/>
        <v>0</v>
      </c>
      <c r="AE14" s="76">
        <f>IFERROR(VLOOKUP($A14,#REF!,98,FALSE),0)+IFERROR(VLOOKUP($A14,#REF!,98,FALSE),0)</f>
        <v>0</v>
      </c>
      <c r="AF14" s="77">
        <f>SUMIF('CRONOGRAMA 1ºTA comp. s form.'!$A$5:$A$742,A14,'CRONOGRAMA 1ºTA comp. s form.'!$K$5:$K$742)+SUMIF('CRONOGRAMA 1ºTA comp. s form.'!$A$5:$A$742,A14,'CRONOGRAMA 1ºTA comp. s form.'!$M$5:$M$742)+SUMIF('CRONOGRAMA 1ºTA comp. s form.'!$A$5:$A$742,A14,'CRONOGRAMA 1ºTA comp. s form.'!$O$5:$O$742)+SUMIF('CRONOGRAMA 1ºTA comp. s form.'!$A$5:$A$742,A14,'CRONOGRAMA 1ºTA comp. s form.'!$Q$5:$Q$742)+SUMIF('CRONOGRAMA 1ºTA comp. s form.'!$A$5:$A$742,A14,'CRONOGRAMA 1ºTA comp. s form.'!$S$5:$S$742)+SUMIF('CRONOGRAMA 1ºTA comp. s form.'!$A$5:$A$742,A14,'CRONOGRAMA 1ºTA comp. s form.'!$U$5:$U$742)+SUMIF('CRONOGRAMA 1ºTA comp. s form.'!$A$5:$A$742,A14,'CRONOGRAMA 1ºTA comp. s form.'!$W$5:$W$742)+SUMIF('CRONOGRAMA 1ºTA comp. s form.'!$A$5:$A$742,A14,'CRONOGRAMA 1ºTA comp. s form.'!$Y$5:$Y$742)+SUMIF('CRONOGRAMA 1ºTA comp. s form.'!$A$5:$A$742,A14,'CRONOGRAMA 1ºTA comp. s form.'!$AA$5:$AA$742)+SUMIF('CRONOGRAMA 1ºTA comp. s form.'!$A$5:$A$742,A14,'CRONOGRAMA 1ºTA comp. s form.'!$AC$5:$AC$742)+SUMIF('CRONOGRAMA 1ºTA comp. s form.'!$A$5:$A$742,A14,'CRONOGRAMA 1ºTA comp. s form.'!$AE$5:$AE$742)+SUMIF('CRONOGRAMA 1ºTA comp. s form.'!$A$5:$A$742,A14,'CRONOGRAMA 1ºTA comp. s form.'!$AG$5:$AG$742)+SUMIF('CRONOGRAMA 1ºTA comp. s form.'!$A$5:$A$742,A14,'CRONOGRAMA 1ºTA comp. s form.'!$AI$5:$AI$742)</f>
        <v>24816.11</v>
      </c>
      <c r="AG14" s="78">
        <f t="shared" si="13"/>
        <v>-24816.11</v>
      </c>
      <c r="AH14" s="79">
        <f t="shared" si="14"/>
        <v>-1</v>
      </c>
    </row>
    <row r="15" spans="1:34" ht="23.25" customHeight="1" x14ac:dyDescent="0.25">
      <c r="A15" s="195" t="s">
        <v>388</v>
      </c>
      <c r="B15" s="81" t="s">
        <v>389</v>
      </c>
      <c r="C15" s="261">
        <f>SUMIF('cronograma inicial empresa'!$A$11:$A$695,A15,'cronograma inicial empresa'!$G$11:$G$695)+SUMIF('cronograma inicial empresa'!$A$11:$A$695,A15,'cronograma inicial empresa'!$I$11:$I$695)+SUMIF('cronograma inicial empresa'!$A$11:$A$695,A15,'cronograma inicial empresa'!$K$11:$K$695)+SUMIF('cronograma inicial empresa'!$A$11:$A$695,A15,'cronograma inicial empresa'!$M$11:$M$695)+SUMIF('cronograma inicial empresa'!$A$11:$A$695,A15,'cronograma inicial empresa'!$O$11:$O$695)</f>
        <v>17428.47</v>
      </c>
      <c r="D15" s="77">
        <f>IFERROR(VLOOKUP(A15,#REF!,42,FALSE),0)+IFERROR(VLOOKUP(A15,#REF!,42,FALSE),0)</f>
        <v>0</v>
      </c>
      <c r="E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f>
        <v>19170.739999999998</v>
      </c>
      <c r="F15" s="78">
        <f t="shared" si="15"/>
        <v>-19170.739999999998</v>
      </c>
      <c r="G15" s="79">
        <f t="shared" si="0"/>
        <v>-1</v>
      </c>
      <c r="H15" s="76">
        <f>IFERROR(VLOOKUP($A15,#REF!,63,FALSE),0)+IFERROR(VLOOKUP($A15,#REF!,63,FALSE),0)</f>
        <v>0</v>
      </c>
      <c r="I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form.'!$S$5:$S$742)+SUMIF('CRONOGRAMA 1ºTA comp. s form.'!$A$5:$A$742,A15,'CRONOGRAMA 1ºTA comp. s form.'!$U$5:$U$742)+SUMIF('CRONOGRAMA 1ºTA comp. s form.'!$A$5:$A$742,A15,'CRONOGRAMA 1ºTA comp. s form.'!$W$5:$W$742)+SUMIF('CRONOGRAMA 1ºTA comp. s form.'!$A$5:$A$742,A15,'CRONOGRAMA 1ºTA comp. s form.'!$Y$5:$Y$742)</f>
        <v>19170.739999999998</v>
      </c>
      <c r="J15" s="78">
        <f t="shared" si="1"/>
        <v>-19170.739999999998</v>
      </c>
      <c r="K15" s="79">
        <f t="shared" si="2"/>
        <v>-1</v>
      </c>
      <c r="L15" s="76">
        <f>IFERROR(VLOOKUP($A15,#REF!,70,FALSE),0)+IFERROR(VLOOKUP($A15,#REF!,70,FALSE),0)</f>
        <v>0</v>
      </c>
      <c r="M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form.'!$S$5:$S$742)+SUMIF('CRONOGRAMA 1ºTA comp. s form.'!$A$5:$A$742,A15,'CRONOGRAMA 1ºTA comp. s form.'!$U$5:$U$742)+SUMIF('CRONOGRAMA 1ºTA comp. s form.'!$A$5:$A$742,A15,'CRONOGRAMA 1ºTA comp. s form.'!$W$5:$W$742)+SUMIF('CRONOGRAMA 1ºTA comp. s form.'!$A$5:$A$742,A15,'CRONOGRAMA 1ºTA comp. s form.'!$Y$5:$Y$742)+SUMIF('CRONOGRAMA 1ºTA comp. s form.'!$A$5:$A$742,A15,'CRONOGRAMA 1ºTA comp. s form.'!$AA$5:$AA$742)</f>
        <v>19170.739999999998</v>
      </c>
      <c r="N15" s="78">
        <f t="shared" si="3"/>
        <v>-19170.739999999998</v>
      </c>
      <c r="O15" s="79">
        <f t="shared" si="4"/>
        <v>-1</v>
      </c>
      <c r="P15" s="272">
        <f>IFERROR(VLOOKUP($A15,#REF!,77,FALSE),0)+IFERROR(VLOOKUP($A15,#REF!,77,FALSE),0)</f>
        <v>0</v>
      </c>
      <c r="Q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form.'!$S$5:$S$742)+SUMIF('CRONOGRAMA 1ºTA comp. s form.'!$A$5:$A$742,A15,'CRONOGRAMA 1ºTA comp. s form.'!$U$5:$U$742)+SUMIF('CRONOGRAMA 1ºTA comp. s form.'!$A$5:$A$742,A15,'CRONOGRAMA 1ºTA comp. s form.'!$W$5:$W$742)+SUMIF('CRONOGRAMA 1ºTA comp. s form.'!$A$5:$A$742,A15,'CRONOGRAMA 1ºTA comp. s form.'!$Y$5:$Y$742)+SUMIF('CRONOGRAMA 1ºTA comp. s form.'!$A$5:$A$742,A15,'CRONOGRAMA 1ºTA comp. s form.'!$AA$5:$AA$742)+SUMIF('CRONOGRAMA 1ºTA comp. s form.'!$A$5:$A$742,A15,'CRONOGRAMA 1ºTA comp. s form.'!$AC$5:$AC$742)</f>
        <v>19170.739999999998</v>
      </c>
      <c r="R15" s="287">
        <f t="shared" si="5"/>
        <v>-19170.739999999998</v>
      </c>
      <c r="S15" s="292">
        <f t="shared" si="6"/>
        <v>-1</v>
      </c>
      <c r="T15" s="285"/>
      <c r="U15" s="292">
        <f t="shared" si="7"/>
        <v>-1</v>
      </c>
      <c r="V15" s="375">
        <f t="shared" si="8"/>
        <v>0</v>
      </c>
      <c r="W15" s="376">
        <f>IFERROR(VLOOKUP($A15,#REF!,84,FALSE),0)+IFERROR(VLOOKUP($A15,#REF!,84,FALSE),0)</f>
        <v>0</v>
      </c>
      <c r="X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form.'!$S$5:$S$742)+SUMIF('CRONOGRAMA 1ºTA comp. s form.'!$A$5:$A$742,A15,'CRONOGRAMA 1ºTA comp. s form.'!$U$5:$U$742)+SUMIF('CRONOGRAMA 1ºTA comp. s form.'!$A$5:$A$742,A15,'CRONOGRAMA 1ºTA comp. s form.'!$W$5:$W$742)+SUMIF('CRONOGRAMA 1ºTA comp. s form.'!$A$5:$A$742,A15,'CRONOGRAMA 1ºTA comp. s form.'!$Y$5:$Y$742)+SUMIF('CRONOGRAMA 1ºTA comp. s form.'!$A$5:$A$742,A15,'CRONOGRAMA 1ºTA comp. s form.'!$AA$5:$AA$742)+SUMIF('CRONOGRAMA 1ºTA comp. s form.'!$A$5:$A$742,A15,'CRONOGRAMA 1ºTA comp. s form.'!$AC$5:$AC$742)+SUMIF('CRONOGRAMA 1ºTA comp. s form.'!$A$5:$A$742,A15,'CRONOGRAMA 1ºTA comp. s form.'!$AE$5:$AE$742)</f>
        <v>19170.739999999998</v>
      </c>
      <c r="Y15" s="78">
        <f t="shared" si="9"/>
        <v>-19170.739999999998</v>
      </c>
      <c r="Z15" s="79">
        <f t="shared" si="10"/>
        <v>-1</v>
      </c>
      <c r="AA15" s="352">
        <f>IFERROR(VLOOKUP($A15,#REF!,91,FALSE),0)+IFERROR(VLOOKUP($A15,#REF!,91,FALSE),0)</f>
        <v>0</v>
      </c>
      <c r="AB15" s="353" t="e">
        <f>SUMIF(#REF!,A15,#REF!)+SUMIF(#REF!,A15,#REF!)+SUMIF(#REF!,A15,#REF!)+SUMIF(#REF!,A15,#REF!)+SUMIF(#REF!,A15,#REF!)+SUMIF(#REF!,A15,#REF!)+SUMIF(#REF!,A15,#REF!)+SUMIF(#REF!,A15,#REF!)+SUMIF(#REF!,A15,#REF!)+SUMIF(#REF!,A15,#REF!)+SUMIF(#REF!,A15,#REF!)+SUMIF(#REF!,A15,#REF!)</f>
        <v>#REF!</v>
      </c>
      <c r="AC15" s="78" t="e">
        <f t="shared" si="11"/>
        <v>#REF!</v>
      </c>
      <c r="AD15" s="79">
        <f t="shared" si="12"/>
        <v>0</v>
      </c>
      <c r="AE15" s="76">
        <f>IFERROR(VLOOKUP($A15,#REF!,98,FALSE),0)+IFERROR(VLOOKUP($A15,#REF!,98,FALSE),0)</f>
        <v>0</v>
      </c>
      <c r="AF15" s="77">
        <f>SUMIF('CRONOGRAMA 1ºTA comp. s form.'!$A$5:$A$742,A15,'CRONOGRAMA 1ºTA comp. s form.'!$K$5:$K$742)+SUMIF('CRONOGRAMA 1ºTA comp. s form.'!$A$5:$A$742,A15,'CRONOGRAMA 1ºTA comp. s form.'!$M$5:$M$742)+SUMIF('CRONOGRAMA 1ºTA comp. s form.'!$A$5:$A$742,A15,'CRONOGRAMA 1ºTA comp. s form.'!$O$5:$O$742)+SUMIF('CRONOGRAMA 1ºTA comp. s form.'!$A$5:$A$742,A15,'CRONOGRAMA 1ºTA comp. s form.'!$Q$5:$Q$742)+SUMIF('CRONOGRAMA 1ºTA comp. s form.'!$A$5:$A$742,A15,'CRONOGRAMA 1ºTA comp. s form.'!$S$5:$S$742)+SUMIF('CRONOGRAMA 1ºTA comp. s form.'!$A$5:$A$742,A15,'CRONOGRAMA 1ºTA comp. s form.'!$U$5:$U$742)+SUMIF('CRONOGRAMA 1ºTA comp. s form.'!$A$5:$A$742,A15,'CRONOGRAMA 1ºTA comp. s form.'!$W$5:$W$742)+SUMIF('CRONOGRAMA 1ºTA comp. s form.'!$A$5:$A$742,A15,'CRONOGRAMA 1ºTA comp. s form.'!$Y$5:$Y$742)+SUMIF('CRONOGRAMA 1ºTA comp. s form.'!$A$5:$A$742,A15,'CRONOGRAMA 1ºTA comp. s form.'!$AA$5:$AA$742)+SUMIF('CRONOGRAMA 1ºTA comp. s form.'!$A$5:$A$742,A15,'CRONOGRAMA 1ºTA comp. s form.'!$AC$5:$AC$742)+SUMIF('CRONOGRAMA 1ºTA comp. s form.'!$A$5:$A$742,A15,'CRONOGRAMA 1ºTA comp. s form.'!$AE$5:$AE$742)+SUMIF('CRONOGRAMA 1ºTA comp. s form.'!$A$5:$A$742,A15,'CRONOGRAMA 1ºTA comp. s form.'!$AG$5:$AG$742)+SUMIF('CRONOGRAMA 1ºTA comp. s form.'!$A$5:$A$742,A15,'CRONOGRAMA 1ºTA comp. s form.'!$AI$5:$AI$742)</f>
        <v>19170.739999999998</v>
      </c>
      <c r="AG15" s="78">
        <f t="shared" si="13"/>
        <v>-19170.739999999998</v>
      </c>
      <c r="AH15" s="79">
        <f t="shared" si="14"/>
        <v>-1</v>
      </c>
    </row>
    <row r="16" spans="1:34" ht="23.25" customHeight="1" x14ac:dyDescent="0.25">
      <c r="A16" s="84">
        <v>7</v>
      </c>
      <c r="B16" s="82" t="s">
        <v>396</v>
      </c>
      <c r="C16" s="261">
        <f>SUMIF('cronograma inicial empresa'!$A$11:$A$695,A16,'cronograma inicial empresa'!$G$11:$G$695)+SUMIF('cronograma inicial empresa'!$A$11:$A$695,A16,'cronograma inicial empresa'!$I$11:$I$695)+SUMIF('cronograma inicial empresa'!$A$11:$A$695,A16,'cronograma inicial empresa'!$K$11:$K$695)+SUMIF('cronograma inicial empresa'!$A$11:$A$695,A16,'cronograma inicial empresa'!$M$11:$M$695)+SUMIF('cronograma inicial empresa'!$A$11:$A$695,A16,'cronograma inicial empresa'!$O$11:$O$695)</f>
        <v>461509.109</v>
      </c>
      <c r="D16" s="77">
        <f>IFERROR(VLOOKUP(A16,#REF!,42,FALSE),0)+IFERROR(VLOOKUP(A16,#REF!,42,FALSE),0)</f>
        <v>0</v>
      </c>
      <c r="E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f>
        <v>438873.82500000007</v>
      </c>
      <c r="F16" s="78">
        <f t="shared" si="15"/>
        <v>-438873.82500000007</v>
      </c>
      <c r="G16" s="79">
        <f t="shared" si="0"/>
        <v>-1</v>
      </c>
      <c r="H16" s="76">
        <f>IFERROR(VLOOKUP($A16,#REF!,63,FALSE),0)+IFERROR(VLOOKUP($A16,#REF!,63,FALSE),0)</f>
        <v>0</v>
      </c>
      <c r="I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form.'!$S$5:$S$742)+SUMIF('CRONOGRAMA 1ºTA comp. s form.'!$A$5:$A$742,A16,'CRONOGRAMA 1ºTA comp. s form.'!$U$5:$U$742)+SUMIF('CRONOGRAMA 1ºTA comp. s form.'!$A$5:$A$742,A16,'CRONOGRAMA 1ºTA comp. s form.'!$W$5:$W$742)+SUMIF('CRONOGRAMA 1ºTA comp. s form.'!$A$5:$A$742,A16,'CRONOGRAMA 1ºTA comp. s form.'!$Y$5:$Y$742)</f>
        <v>525533.32500000007</v>
      </c>
      <c r="J16" s="78">
        <f t="shared" si="1"/>
        <v>-525533.32500000007</v>
      </c>
      <c r="K16" s="79">
        <f t="shared" si="2"/>
        <v>-1</v>
      </c>
      <c r="L16" s="76">
        <f>IFERROR(VLOOKUP($A16,#REF!,70,FALSE),0)+IFERROR(VLOOKUP($A16,#REF!,70,FALSE),0)</f>
        <v>0</v>
      </c>
      <c r="M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form.'!$S$5:$S$742)+SUMIF('CRONOGRAMA 1ºTA comp. s form.'!$A$5:$A$742,A16,'CRONOGRAMA 1ºTA comp. s form.'!$U$5:$U$742)+SUMIF('CRONOGRAMA 1ºTA comp. s form.'!$A$5:$A$742,A16,'CRONOGRAMA 1ºTA comp. s form.'!$W$5:$W$742)+SUMIF('CRONOGRAMA 1ºTA comp. s form.'!$A$5:$A$742,A16,'CRONOGRAMA 1ºTA comp. s form.'!$Y$5:$Y$742)+SUMIF('CRONOGRAMA 1ºTA comp. s form.'!$A$5:$A$742,A16,'CRONOGRAMA 1ºTA comp. s form.'!$AA$5:$AA$742)</f>
        <v>649009.50000000012</v>
      </c>
      <c r="N16" s="78">
        <f t="shared" si="3"/>
        <v>-649009.50000000012</v>
      </c>
      <c r="O16" s="79">
        <f t="shared" si="4"/>
        <v>-1</v>
      </c>
      <c r="P16" s="272">
        <f>IFERROR(VLOOKUP($A16,#REF!,77,FALSE),0)+IFERROR(VLOOKUP($A16,#REF!,77,FALSE),0)</f>
        <v>0</v>
      </c>
      <c r="Q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form.'!$S$5:$S$742)+SUMIF('CRONOGRAMA 1ºTA comp. s form.'!$A$5:$A$742,A16,'CRONOGRAMA 1ºTA comp. s form.'!$U$5:$U$742)+SUMIF('CRONOGRAMA 1ºTA comp. s form.'!$A$5:$A$742,A16,'CRONOGRAMA 1ºTA comp. s form.'!$W$5:$W$742)+SUMIF('CRONOGRAMA 1ºTA comp. s form.'!$A$5:$A$742,A16,'CRONOGRAMA 1ºTA comp. s form.'!$Y$5:$Y$742)+SUMIF('CRONOGRAMA 1ºTA comp. s form.'!$A$5:$A$742,A16,'CRONOGRAMA 1ºTA comp. s form.'!$AA$5:$AA$742)+SUMIF('CRONOGRAMA 1ºTA comp. s form.'!$A$5:$A$742,A16,'CRONOGRAMA 1ºTA comp. s form.'!$AC$5:$AC$742)</f>
        <v>896422.00200000009</v>
      </c>
      <c r="R16" s="287">
        <f t="shared" si="5"/>
        <v>-896422.00200000009</v>
      </c>
      <c r="S16" s="292">
        <f t="shared" si="6"/>
        <v>-1</v>
      </c>
      <c r="T16" s="285"/>
      <c r="U16" s="292">
        <f t="shared" si="7"/>
        <v>-1</v>
      </c>
      <c r="V16" s="375">
        <f t="shared" si="8"/>
        <v>0</v>
      </c>
      <c r="W16" s="376">
        <f>IFERROR(VLOOKUP($A16,#REF!,84,FALSE),0)+IFERROR(VLOOKUP($A16,#REF!,84,FALSE),0)</f>
        <v>0</v>
      </c>
      <c r="X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form.'!$S$5:$S$742)+SUMIF('CRONOGRAMA 1ºTA comp. s form.'!$A$5:$A$742,A16,'CRONOGRAMA 1ºTA comp. s form.'!$U$5:$U$742)+SUMIF('CRONOGRAMA 1ºTA comp. s form.'!$A$5:$A$742,A16,'CRONOGRAMA 1ºTA comp. s form.'!$W$5:$W$742)+SUMIF('CRONOGRAMA 1ºTA comp. s form.'!$A$5:$A$742,A16,'CRONOGRAMA 1ºTA comp. s form.'!$Y$5:$Y$742)+SUMIF('CRONOGRAMA 1ºTA comp. s form.'!$A$5:$A$742,A16,'CRONOGRAMA 1ºTA comp. s form.'!$AA$5:$AA$742)+SUMIF('CRONOGRAMA 1ºTA comp. s form.'!$A$5:$A$742,A16,'CRONOGRAMA 1ºTA comp. s form.'!$AC$5:$AC$742)+SUMIF('CRONOGRAMA 1ºTA comp. s form.'!$A$5:$A$742,A16,'CRONOGRAMA 1ºTA comp. s form.'!$AE$5:$AE$742)</f>
        <v>980693.33000000007</v>
      </c>
      <c r="Y16" s="78">
        <f t="shared" si="9"/>
        <v>-980693.33000000007</v>
      </c>
      <c r="Z16" s="79">
        <f t="shared" si="10"/>
        <v>-1</v>
      </c>
      <c r="AA16" s="352">
        <f>IFERROR(VLOOKUP($A16,#REF!,91,FALSE),0)+IFERROR(VLOOKUP($A16,#REF!,91,FALSE),0)</f>
        <v>0</v>
      </c>
      <c r="AB16" s="353" t="e">
        <f>SUMIF(#REF!,A16,#REF!)+SUMIF(#REF!,A16,#REF!)+SUMIF(#REF!,A16,#REF!)+SUMIF(#REF!,A16,#REF!)+SUMIF(#REF!,A16,#REF!)+SUMIF(#REF!,A16,#REF!)+SUMIF(#REF!,A16,#REF!)+SUMIF(#REF!,A16,#REF!)+SUMIF(#REF!,A16,#REF!)+SUMIF(#REF!,A16,#REF!)+SUMIF(#REF!,A16,#REF!)+SUMIF(#REF!,A16,#REF!)</f>
        <v>#REF!</v>
      </c>
      <c r="AC16" s="78" t="e">
        <f t="shared" si="11"/>
        <v>#REF!</v>
      </c>
      <c r="AD16" s="79">
        <f t="shared" si="12"/>
        <v>0</v>
      </c>
      <c r="AE16" s="76">
        <f>IFERROR(VLOOKUP($A16,#REF!,98,FALSE),0)+IFERROR(VLOOKUP($A16,#REF!,98,FALSE),0)</f>
        <v>0</v>
      </c>
      <c r="AF16" s="77">
        <f>SUMIF('CRONOGRAMA 1ºTA comp. s form.'!$A$5:$A$742,A16,'CRONOGRAMA 1ºTA comp. s form.'!$K$5:$K$742)+SUMIF('CRONOGRAMA 1ºTA comp. s form.'!$A$5:$A$742,A16,'CRONOGRAMA 1ºTA comp. s form.'!$M$5:$M$742)+SUMIF('CRONOGRAMA 1ºTA comp. s form.'!$A$5:$A$742,A16,'CRONOGRAMA 1ºTA comp. s form.'!$O$5:$O$742)+SUMIF('CRONOGRAMA 1ºTA comp. s form.'!$A$5:$A$742,A16,'CRONOGRAMA 1ºTA comp. s form.'!$Q$5:$Q$742)+SUMIF('CRONOGRAMA 1ºTA comp. s form.'!$A$5:$A$742,A16,'CRONOGRAMA 1ºTA comp. s form.'!$S$5:$S$742)+SUMIF('CRONOGRAMA 1ºTA comp. s form.'!$A$5:$A$742,A16,'CRONOGRAMA 1ºTA comp. s form.'!$U$5:$U$742)+SUMIF('CRONOGRAMA 1ºTA comp. s form.'!$A$5:$A$742,A16,'CRONOGRAMA 1ºTA comp. s form.'!$W$5:$W$742)+SUMIF('CRONOGRAMA 1ºTA comp. s form.'!$A$5:$A$742,A16,'CRONOGRAMA 1ºTA comp. s form.'!$Y$5:$Y$742)+SUMIF('CRONOGRAMA 1ºTA comp. s form.'!$A$5:$A$742,A16,'CRONOGRAMA 1ºTA comp. s form.'!$AA$5:$AA$742)+SUMIF('CRONOGRAMA 1ºTA comp. s form.'!$A$5:$A$742,A16,'CRONOGRAMA 1ºTA comp. s form.'!$AC$5:$AC$742)+SUMIF('CRONOGRAMA 1ºTA comp. s form.'!$A$5:$A$742,A16,'CRONOGRAMA 1ºTA comp. s form.'!$AE$5:$AE$742)+SUMIF('CRONOGRAMA 1ºTA comp. s form.'!$A$5:$A$742,A16,'CRONOGRAMA 1ºTA comp. s form.'!$AG$5:$AG$742)+SUMIF('CRONOGRAMA 1ºTA comp. s form.'!$A$5:$A$742,A16,'CRONOGRAMA 1ºTA comp. s form.'!$AI$5:$AI$742)</f>
        <v>980693.33000000007</v>
      </c>
      <c r="AG16" s="78">
        <f t="shared" si="13"/>
        <v>-980693.33000000007</v>
      </c>
      <c r="AH16" s="79">
        <f t="shared" si="14"/>
        <v>-1</v>
      </c>
    </row>
    <row r="17" spans="1:34" ht="23.25" customHeight="1" x14ac:dyDescent="0.25">
      <c r="A17" s="195" t="s">
        <v>397</v>
      </c>
      <c r="B17" s="81" t="s">
        <v>2051</v>
      </c>
      <c r="C17" s="261">
        <f>SUMIF('cronograma inicial empresa'!$A$11:$A$695,A17,'cronograma inicial empresa'!$G$11:$G$695)+SUMIF('cronograma inicial empresa'!$A$11:$A$695,A17,'cronograma inicial empresa'!$I$11:$I$695)+SUMIF('cronograma inicial empresa'!$A$11:$A$695,A17,'cronograma inicial empresa'!$K$11:$K$695)+SUMIF('cronograma inicial empresa'!$A$11:$A$695,A17,'cronograma inicial empresa'!$M$11:$M$695)+SUMIF('cronograma inicial empresa'!$A$11:$A$695,A17,'cronograma inicial empresa'!$O$11:$O$695)</f>
        <v>39884.039000000004</v>
      </c>
      <c r="D17" s="77">
        <f>IFERROR(VLOOKUP(A17,#REF!,42,FALSE),0)+IFERROR(VLOOKUP(A17,#REF!,42,FALSE),0)</f>
        <v>0</v>
      </c>
      <c r="E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f>
        <v>39290.999000000003</v>
      </c>
      <c r="F17" s="78">
        <f t="shared" si="15"/>
        <v>-39290.999000000003</v>
      </c>
      <c r="G17" s="79">
        <f t="shared" si="0"/>
        <v>-1</v>
      </c>
      <c r="H17" s="76">
        <f>IFERROR(VLOOKUP($A17,#REF!,63,FALSE),0)+IFERROR(VLOOKUP($A17,#REF!,63,FALSE),0)</f>
        <v>0</v>
      </c>
      <c r="I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form.'!$S$5:$S$742)+SUMIF('CRONOGRAMA 1ºTA comp. s form.'!$A$5:$A$742,A17,'CRONOGRAMA 1ºTA comp. s form.'!$U$5:$U$742)+SUMIF('CRONOGRAMA 1ºTA comp. s form.'!$A$5:$A$742,A17,'CRONOGRAMA 1ºTA comp. s form.'!$W$5:$W$742)+SUMIF('CRONOGRAMA 1ºTA comp. s form.'!$A$5:$A$742,A17,'CRONOGRAMA 1ºTA comp. s form.'!$Y$5:$Y$742)</f>
        <v>43445.899000000005</v>
      </c>
      <c r="J17" s="78">
        <f t="shared" si="1"/>
        <v>-43445.899000000005</v>
      </c>
      <c r="K17" s="79">
        <f t="shared" si="2"/>
        <v>-1</v>
      </c>
      <c r="L17" s="76">
        <f>IFERROR(VLOOKUP($A17,#REF!,70,FALSE),0)+IFERROR(VLOOKUP($A17,#REF!,70,FALSE),0)</f>
        <v>0</v>
      </c>
      <c r="M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form.'!$S$5:$S$742)+SUMIF('CRONOGRAMA 1ºTA comp. s form.'!$A$5:$A$742,A17,'CRONOGRAMA 1ºTA comp. s form.'!$U$5:$U$742)+SUMIF('CRONOGRAMA 1ºTA comp. s form.'!$A$5:$A$742,A17,'CRONOGRAMA 1ºTA comp. s form.'!$W$5:$W$742)+SUMIF('CRONOGRAMA 1ºTA comp. s form.'!$A$5:$A$742,A17,'CRONOGRAMA 1ºTA comp. s form.'!$Y$5:$Y$742)+SUMIF('CRONOGRAMA 1ºTA comp. s form.'!$A$5:$A$742,A17,'CRONOGRAMA 1ºTA comp. s form.'!$AA$5:$AA$742)</f>
        <v>119000.03400000001</v>
      </c>
      <c r="N17" s="78">
        <f t="shared" si="3"/>
        <v>-119000.03400000001</v>
      </c>
      <c r="O17" s="79">
        <f t="shared" si="4"/>
        <v>-1</v>
      </c>
      <c r="P17" s="272">
        <f>IFERROR(VLOOKUP($A17,#REF!,77,FALSE),0)+IFERROR(VLOOKUP($A17,#REF!,77,FALSE),0)</f>
        <v>0</v>
      </c>
      <c r="Q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form.'!$S$5:$S$742)+SUMIF('CRONOGRAMA 1ºTA comp. s form.'!$A$5:$A$742,A17,'CRONOGRAMA 1ºTA comp. s form.'!$U$5:$U$742)+SUMIF('CRONOGRAMA 1ºTA comp. s form.'!$A$5:$A$742,A17,'CRONOGRAMA 1ºTA comp. s form.'!$W$5:$W$742)+SUMIF('CRONOGRAMA 1ºTA comp. s form.'!$A$5:$A$742,A17,'CRONOGRAMA 1ºTA comp. s form.'!$Y$5:$Y$742)+SUMIF('CRONOGRAMA 1ºTA comp. s form.'!$A$5:$A$742,A17,'CRONOGRAMA 1ºTA comp. s form.'!$AA$5:$AA$742)+SUMIF('CRONOGRAMA 1ºTA comp. s form.'!$A$5:$A$742,A17,'CRONOGRAMA 1ºTA comp. s form.'!$AC$5:$AC$742)</f>
        <v>266849.02400000003</v>
      </c>
      <c r="R17" s="287">
        <f t="shared" si="5"/>
        <v>-266849.02400000003</v>
      </c>
      <c r="S17" s="292">
        <f t="shared" si="6"/>
        <v>-1</v>
      </c>
      <c r="T17" s="285"/>
      <c r="U17" s="292">
        <f t="shared" si="7"/>
        <v>-1</v>
      </c>
      <c r="V17" s="375">
        <f t="shared" si="8"/>
        <v>0</v>
      </c>
      <c r="W17" s="376">
        <f>IFERROR(VLOOKUP($A17,#REF!,84,FALSE),0)+IFERROR(VLOOKUP($A17,#REF!,84,FALSE),0)</f>
        <v>0</v>
      </c>
      <c r="X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form.'!$S$5:$S$742)+SUMIF('CRONOGRAMA 1ºTA comp. s form.'!$A$5:$A$742,A17,'CRONOGRAMA 1ºTA comp. s form.'!$U$5:$U$742)+SUMIF('CRONOGRAMA 1ºTA comp. s form.'!$A$5:$A$742,A17,'CRONOGRAMA 1ºTA comp. s form.'!$W$5:$W$742)+SUMIF('CRONOGRAMA 1ºTA comp. s form.'!$A$5:$A$742,A17,'CRONOGRAMA 1ºTA comp. s form.'!$Y$5:$Y$742)+SUMIF('CRONOGRAMA 1ºTA comp. s form.'!$A$5:$A$742,A17,'CRONOGRAMA 1ºTA comp. s form.'!$AA$5:$AA$742)+SUMIF('CRONOGRAMA 1ºTA comp. s form.'!$A$5:$A$742,A17,'CRONOGRAMA 1ºTA comp. s form.'!$AC$5:$AC$742)+SUMIF('CRONOGRAMA 1ºTA comp. s form.'!$A$5:$A$742,A17,'CRONOGRAMA 1ºTA comp. s form.'!$AE$5:$AE$742)</f>
        <v>267208.04000000004</v>
      </c>
      <c r="Y17" s="78">
        <f t="shared" si="9"/>
        <v>-267208.04000000004</v>
      </c>
      <c r="Z17" s="79">
        <f t="shared" si="10"/>
        <v>-1</v>
      </c>
      <c r="AA17" s="352">
        <f>IFERROR(VLOOKUP($A17,#REF!,91,FALSE),0)+IFERROR(VLOOKUP($A17,#REF!,91,FALSE),0)</f>
        <v>0</v>
      </c>
      <c r="AB17" s="353" t="e">
        <f>SUMIF(#REF!,A17,#REF!)+SUMIF(#REF!,A17,#REF!)+SUMIF(#REF!,A17,#REF!)+SUMIF(#REF!,A17,#REF!)+SUMIF(#REF!,A17,#REF!)+SUMIF(#REF!,A17,#REF!)+SUMIF(#REF!,A17,#REF!)+SUMIF(#REF!,A17,#REF!)+SUMIF(#REF!,A17,#REF!)+SUMIF(#REF!,A17,#REF!)+SUMIF(#REF!,A17,#REF!)+SUMIF(#REF!,A17,#REF!)</f>
        <v>#REF!</v>
      </c>
      <c r="AC17" s="78" t="e">
        <f t="shared" si="11"/>
        <v>#REF!</v>
      </c>
      <c r="AD17" s="79">
        <f t="shared" si="12"/>
        <v>0</v>
      </c>
      <c r="AE17" s="76">
        <f>IFERROR(VLOOKUP($A17,#REF!,98,FALSE),0)+IFERROR(VLOOKUP($A17,#REF!,98,FALSE),0)</f>
        <v>0</v>
      </c>
      <c r="AF17" s="77">
        <f>SUMIF('CRONOGRAMA 1ºTA comp. s form.'!$A$5:$A$742,A17,'CRONOGRAMA 1ºTA comp. s form.'!$K$5:$K$742)+SUMIF('CRONOGRAMA 1ºTA comp. s form.'!$A$5:$A$742,A17,'CRONOGRAMA 1ºTA comp. s form.'!$M$5:$M$742)+SUMIF('CRONOGRAMA 1ºTA comp. s form.'!$A$5:$A$742,A17,'CRONOGRAMA 1ºTA comp. s form.'!$O$5:$O$742)+SUMIF('CRONOGRAMA 1ºTA comp. s form.'!$A$5:$A$742,A17,'CRONOGRAMA 1ºTA comp. s form.'!$Q$5:$Q$742)+SUMIF('CRONOGRAMA 1ºTA comp. s form.'!$A$5:$A$742,A17,'CRONOGRAMA 1ºTA comp. s form.'!$S$5:$S$742)+SUMIF('CRONOGRAMA 1ºTA comp. s form.'!$A$5:$A$742,A17,'CRONOGRAMA 1ºTA comp. s form.'!$U$5:$U$742)+SUMIF('CRONOGRAMA 1ºTA comp. s form.'!$A$5:$A$742,A17,'CRONOGRAMA 1ºTA comp. s form.'!$W$5:$W$742)+SUMIF('CRONOGRAMA 1ºTA comp. s form.'!$A$5:$A$742,A17,'CRONOGRAMA 1ºTA comp. s form.'!$Y$5:$Y$742)+SUMIF('CRONOGRAMA 1ºTA comp. s form.'!$A$5:$A$742,A17,'CRONOGRAMA 1ºTA comp. s form.'!$AA$5:$AA$742)+SUMIF('CRONOGRAMA 1ºTA comp. s form.'!$A$5:$A$742,A17,'CRONOGRAMA 1ºTA comp. s form.'!$AC$5:$AC$742)+SUMIF('CRONOGRAMA 1ºTA comp. s form.'!$A$5:$A$742,A17,'CRONOGRAMA 1ºTA comp. s form.'!$AE$5:$AE$742)+SUMIF('CRONOGRAMA 1ºTA comp. s form.'!$A$5:$A$742,A17,'CRONOGRAMA 1ºTA comp. s form.'!$AG$5:$AG$742)+SUMIF('CRONOGRAMA 1ºTA comp. s form.'!$A$5:$A$742,A17,'CRONOGRAMA 1ºTA comp. s form.'!$AI$5:$AI$742)</f>
        <v>267208.04000000004</v>
      </c>
      <c r="AG17" s="78">
        <f t="shared" si="13"/>
        <v>-267208.04000000004</v>
      </c>
      <c r="AH17" s="79">
        <f t="shared" si="14"/>
        <v>-1</v>
      </c>
    </row>
    <row r="18" spans="1:34" ht="23.25" customHeight="1" x14ac:dyDescent="0.25">
      <c r="A18" s="195" t="s">
        <v>571</v>
      </c>
      <c r="B18" s="81" t="s">
        <v>572</v>
      </c>
      <c r="C18" s="261">
        <f>SUMIF('cronograma inicial empresa'!$A$11:$A$695,A18,'cronograma inicial empresa'!$G$11:$G$695)+SUMIF('cronograma inicial empresa'!$A$11:$A$695,A18,'cronograma inicial empresa'!$I$11:$I$695)+SUMIF('cronograma inicial empresa'!$A$11:$A$695,A18,'cronograma inicial empresa'!$K$11:$K$695)+SUMIF('cronograma inicial empresa'!$A$11:$A$695,A18,'cronograma inicial empresa'!$M$11:$M$695)+SUMIF('cronograma inicial empresa'!$A$11:$A$695,A18,'cronograma inicial empresa'!$O$11:$O$695)</f>
        <v>84872.16</v>
      </c>
      <c r="D18" s="77">
        <f>IFERROR(VLOOKUP(A18,#REF!,42,FALSE),0)+IFERROR(VLOOKUP(A18,#REF!,42,FALSE),0)</f>
        <v>0</v>
      </c>
      <c r="E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f>
        <v>86502.606</v>
      </c>
      <c r="F18" s="78">
        <f t="shared" si="15"/>
        <v>-86502.606</v>
      </c>
      <c r="G18" s="79">
        <f t="shared" si="0"/>
        <v>-1</v>
      </c>
      <c r="H18" s="76">
        <f>IFERROR(VLOOKUP($A18,#REF!,63,FALSE),0)+IFERROR(VLOOKUP($A18,#REF!,63,FALSE),0)</f>
        <v>0</v>
      </c>
      <c r="I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form.'!$S$5:$S$742)+SUMIF('CRONOGRAMA 1ºTA comp. s form.'!$A$5:$A$742,A18,'CRONOGRAMA 1ºTA comp. s form.'!$U$5:$U$742)+SUMIF('CRONOGRAMA 1ºTA comp. s form.'!$A$5:$A$742,A18,'CRONOGRAMA 1ºTA comp. s form.'!$W$5:$W$742)+SUMIF('CRONOGRAMA 1ºTA comp. s form.'!$A$5:$A$742,A18,'CRONOGRAMA 1ºTA comp. s form.'!$Y$5:$Y$742)</f>
        <v>97978.415999999997</v>
      </c>
      <c r="J18" s="78">
        <f t="shared" si="1"/>
        <v>-97978.415999999997</v>
      </c>
      <c r="K18" s="79">
        <f t="shared" si="2"/>
        <v>-1</v>
      </c>
      <c r="L18" s="76">
        <f>IFERROR(VLOOKUP($A18,#REF!,70,FALSE),0)+IFERROR(VLOOKUP($A18,#REF!,70,FALSE),0)</f>
        <v>0</v>
      </c>
      <c r="M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form.'!$S$5:$S$742)+SUMIF('CRONOGRAMA 1ºTA comp. s form.'!$A$5:$A$742,A18,'CRONOGRAMA 1ºTA comp. s form.'!$U$5:$U$742)+SUMIF('CRONOGRAMA 1ºTA comp. s form.'!$A$5:$A$742,A18,'CRONOGRAMA 1ºTA comp. s form.'!$W$5:$W$742)+SUMIF('CRONOGRAMA 1ºTA comp. s form.'!$A$5:$A$742,A18,'CRONOGRAMA 1ºTA comp. s form.'!$Y$5:$Y$742)+SUMIF('CRONOGRAMA 1ºTA comp. s form.'!$A$5:$A$742,A18,'CRONOGRAMA 1ºTA comp. s form.'!$AA$5:$AA$742)</f>
        <v>104876.196</v>
      </c>
      <c r="N18" s="78">
        <f t="shared" si="3"/>
        <v>-104876.196</v>
      </c>
      <c r="O18" s="79">
        <f t="shared" si="4"/>
        <v>-1</v>
      </c>
      <c r="P18" s="272">
        <f>IFERROR(VLOOKUP($A18,#REF!,77,FALSE),0)+IFERROR(VLOOKUP($A18,#REF!,77,FALSE),0)</f>
        <v>0</v>
      </c>
      <c r="Q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form.'!$S$5:$S$742)+SUMIF('CRONOGRAMA 1ºTA comp. s form.'!$A$5:$A$742,A18,'CRONOGRAMA 1ºTA comp. s form.'!$U$5:$U$742)+SUMIF('CRONOGRAMA 1ºTA comp. s form.'!$A$5:$A$742,A18,'CRONOGRAMA 1ºTA comp. s form.'!$W$5:$W$742)+SUMIF('CRONOGRAMA 1ºTA comp. s form.'!$A$5:$A$742,A18,'CRONOGRAMA 1ºTA comp. s form.'!$Y$5:$Y$742)+SUMIF('CRONOGRAMA 1ºTA comp. s form.'!$A$5:$A$742,A18,'CRONOGRAMA 1ºTA comp. s form.'!$AA$5:$AA$742)+SUMIF('CRONOGRAMA 1ºTA comp. s form.'!$A$5:$A$742,A18,'CRONOGRAMA 1ºTA comp. s form.'!$AC$5:$AC$742)</f>
        <v>112770.766</v>
      </c>
      <c r="R18" s="287">
        <f t="shared" si="5"/>
        <v>-112770.766</v>
      </c>
      <c r="S18" s="292">
        <f t="shared" si="6"/>
        <v>-1</v>
      </c>
      <c r="T18" s="285"/>
      <c r="U18" s="292">
        <f t="shared" si="7"/>
        <v>-1</v>
      </c>
      <c r="V18" s="375">
        <f t="shared" si="8"/>
        <v>0</v>
      </c>
      <c r="W18" s="376">
        <f>IFERROR(VLOOKUP($A18,#REF!,84,FALSE),0)+IFERROR(VLOOKUP($A18,#REF!,84,FALSE),0)</f>
        <v>0</v>
      </c>
      <c r="X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form.'!$S$5:$S$742)+SUMIF('CRONOGRAMA 1ºTA comp. s form.'!$A$5:$A$742,A18,'CRONOGRAMA 1ºTA comp. s form.'!$U$5:$U$742)+SUMIF('CRONOGRAMA 1ºTA comp. s form.'!$A$5:$A$742,A18,'CRONOGRAMA 1ºTA comp. s form.'!$W$5:$W$742)+SUMIF('CRONOGRAMA 1ºTA comp. s form.'!$A$5:$A$742,A18,'CRONOGRAMA 1ºTA comp. s form.'!$Y$5:$Y$742)+SUMIF('CRONOGRAMA 1ºTA comp. s form.'!$A$5:$A$742,A18,'CRONOGRAMA 1ºTA comp. s form.'!$AA$5:$AA$742)+SUMIF('CRONOGRAMA 1ºTA comp. s form.'!$A$5:$A$742,A18,'CRONOGRAMA 1ºTA comp. s form.'!$AC$5:$AC$742)+SUMIF('CRONOGRAMA 1ºTA comp. s form.'!$A$5:$A$742,A18,'CRONOGRAMA 1ºTA comp. s form.'!$AE$5:$AE$742)</f>
        <v>124047.62</v>
      </c>
      <c r="Y18" s="78">
        <f t="shared" si="9"/>
        <v>-124047.62</v>
      </c>
      <c r="Z18" s="79">
        <f t="shared" si="10"/>
        <v>-1</v>
      </c>
      <c r="AA18" s="352">
        <f>IFERROR(VLOOKUP($A18,#REF!,91,FALSE),0)+IFERROR(VLOOKUP($A18,#REF!,91,FALSE),0)</f>
        <v>0</v>
      </c>
      <c r="AB18" s="353" t="e">
        <f>SUMIF(#REF!,A18,#REF!)+SUMIF(#REF!,A18,#REF!)+SUMIF(#REF!,A18,#REF!)+SUMIF(#REF!,A18,#REF!)+SUMIF(#REF!,A18,#REF!)+SUMIF(#REF!,A18,#REF!)+SUMIF(#REF!,A18,#REF!)+SUMIF(#REF!,A18,#REF!)+SUMIF(#REF!,A18,#REF!)+SUMIF(#REF!,A18,#REF!)+SUMIF(#REF!,A18,#REF!)+SUMIF(#REF!,A18,#REF!)</f>
        <v>#REF!</v>
      </c>
      <c r="AC18" s="78" t="e">
        <f t="shared" si="11"/>
        <v>#REF!</v>
      </c>
      <c r="AD18" s="79">
        <f t="shared" si="12"/>
        <v>0</v>
      </c>
      <c r="AE18" s="76">
        <f>IFERROR(VLOOKUP($A18,#REF!,98,FALSE),0)+IFERROR(VLOOKUP($A18,#REF!,98,FALSE),0)</f>
        <v>0</v>
      </c>
      <c r="AF18" s="77">
        <f>SUMIF('CRONOGRAMA 1ºTA comp. s form.'!$A$5:$A$742,A18,'CRONOGRAMA 1ºTA comp. s form.'!$K$5:$K$742)+SUMIF('CRONOGRAMA 1ºTA comp. s form.'!$A$5:$A$742,A18,'CRONOGRAMA 1ºTA comp. s form.'!$M$5:$M$742)+SUMIF('CRONOGRAMA 1ºTA comp. s form.'!$A$5:$A$742,A18,'CRONOGRAMA 1ºTA comp. s form.'!$O$5:$O$742)+SUMIF('CRONOGRAMA 1ºTA comp. s form.'!$A$5:$A$742,A18,'CRONOGRAMA 1ºTA comp. s form.'!$Q$5:$Q$742)+SUMIF('CRONOGRAMA 1ºTA comp. s form.'!$A$5:$A$742,A18,'CRONOGRAMA 1ºTA comp. s form.'!$S$5:$S$742)+SUMIF('CRONOGRAMA 1ºTA comp. s form.'!$A$5:$A$742,A18,'CRONOGRAMA 1ºTA comp. s form.'!$U$5:$U$742)+SUMIF('CRONOGRAMA 1ºTA comp. s form.'!$A$5:$A$742,A18,'CRONOGRAMA 1ºTA comp. s form.'!$W$5:$W$742)+SUMIF('CRONOGRAMA 1ºTA comp. s form.'!$A$5:$A$742,A18,'CRONOGRAMA 1ºTA comp. s form.'!$Y$5:$Y$742)+SUMIF('CRONOGRAMA 1ºTA comp. s form.'!$A$5:$A$742,A18,'CRONOGRAMA 1ºTA comp. s form.'!$AA$5:$AA$742)+SUMIF('CRONOGRAMA 1ºTA comp. s form.'!$A$5:$A$742,A18,'CRONOGRAMA 1ºTA comp. s form.'!$AC$5:$AC$742)+SUMIF('CRONOGRAMA 1ºTA comp. s form.'!$A$5:$A$742,A18,'CRONOGRAMA 1ºTA comp. s form.'!$AE$5:$AE$742)+SUMIF('CRONOGRAMA 1ºTA comp. s form.'!$A$5:$A$742,A18,'CRONOGRAMA 1ºTA comp. s form.'!$AG$5:$AG$742)+SUMIF('CRONOGRAMA 1ºTA comp. s form.'!$A$5:$A$742,A18,'CRONOGRAMA 1ºTA comp. s form.'!$AI$5:$AI$742)</f>
        <v>124047.62</v>
      </c>
      <c r="AG18" s="78">
        <f t="shared" si="13"/>
        <v>-124047.62</v>
      </c>
      <c r="AH18" s="79">
        <f t="shared" si="14"/>
        <v>-1</v>
      </c>
    </row>
    <row r="19" spans="1:34" ht="23.25" customHeight="1" x14ac:dyDescent="0.25">
      <c r="A19" s="195" t="s">
        <v>695</v>
      </c>
      <c r="B19" s="81" t="s">
        <v>696</v>
      </c>
      <c r="C19" s="261">
        <f>SUMIF('cronograma inicial empresa'!$A$11:$A$695,A19,'cronograma inicial empresa'!$G$11:$G$695)+SUMIF('cronograma inicial empresa'!$A$11:$A$695,A19,'cronograma inicial empresa'!$I$11:$I$695)+SUMIF('cronograma inicial empresa'!$A$11:$A$695,A19,'cronograma inicial empresa'!$K$11:$K$695)+SUMIF('cronograma inicial empresa'!$A$11:$A$695,A19,'cronograma inicial empresa'!$M$11:$M$695)+SUMIF('cronograma inicial empresa'!$A$11:$A$695,A19,'cronograma inicial empresa'!$O$11:$O$695)</f>
        <v>172599.12</v>
      </c>
      <c r="D19" s="77">
        <f>IFERROR(VLOOKUP(A19,#REF!,42,FALSE),0)+IFERROR(VLOOKUP(A19,#REF!,42,FALSE),0)</f>
        <v>0</v>
      </c>
      <c r="E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f>
        <v>149000.24</v>
      </c>
      <c r="F19" s="78">
        <f t="shared" si="15"/>
        <v>-149000.24</v>
      </c>
      <c r="G19" s="79">
        <f t="shared" si="0"/>
        <v>-1</v>
      </c>
      <c r="H19" s="76">
        <f>IFERROR(VLOOKUP($A19,#REF!,63,FALSE),0)+IFERROR(VLOOKUP($A19,#REF!,63,FALSE),0)</f>
        <v>0</v>
      </c>
      <c r="I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form.'!$S$5:$S$742)+SUMIF('CRONOGRAMA 1ºTA comp. s form.'!$A$5:$A$742,A19,'CRONOGRAMA 1ºTA comp. s form.'!$U$5:$U$742)+SUMIF('CRONOGRAMA 1ºTA comp. s form.'!$A$5:$A$742,A19,'CRONOGRAMA 1ºTA comp. s form.'!$W$5:$W$742)+SUMIF('CRONOGRAMA 1ºTA comp. s form.'!$A$5:$A$742,A19,'CRONOGRAMA 1ºTA comp. s form.'!$Y$5:$Y$742)</f>
        <v>172610.84</v>
      </c>
      <c r="J19" s="78">
        <f t="shared" si="1"/>
        <v>-172610.84</v>
      </c>
      <c r="K19" s="79">
        <f t="shared" si="2"/>
        <v>-1</v>
      </c>
      <c r="L19" s="76">
        <f>IFERROR(VLOOKUP($A19,#REF!,70,FALSE),0)+IFERROR(VLOOKUP($A19,#REF!,70,FALSE),0)</f>
        <v>0</v>
      </c>
      <c r="M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form.'!$S$5:$S$742)+SUMIF('CRONOGRAMA 1ºTA comp. s form.'!$A$5:$A$742,A19,'CRONOGRAMA 1ºTA comp. s form.'!$U$5:$U$742)+SUMIF('CRONOGRAMA 1ºTA comp. s form.'!$A$5:$A$742,A19,'CRONOGRAMA 1ºTA comp. s form.'!$W$5:$W$742)+SUMIF('CRONOGRAMA 1ºTA comp. s form.'!$A$5:$A$742,A19,'CRONOGRAMA 1ºTA comp. s form.'!$Y$5:$Y$742)+SUMIF('CRONOGRAMA 1ºTA comp. s form.'!$A$5:$A$742,A19,'CRONOGRAMA 1ºTA comp. s form.'!$AA$5:$AA$742)</f>
        <v>178317.77</v>
      </c>
      <c r="N19" s="78">
        <f t="shared" si="3"/>
        <v>-178317.77</v>
      </c>
      <c r="O19" s="79">
        <f t="shared" si="4"/>
        <v>-1</v>
      </c>
      <c r="P19" s="272">
        <f>IFERROR(VLOOKUP($A19,#REF!,77,FALSE),0)+IFERROR(VLOOKUP($A19,#REF!,77,FALSE),0)</f>
        <v>0</v>
      </c>
      <c r="Q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form.'!$S$5:$S$742)+SUMIF('CRONOGRAMA 1ºTA comp. s form.'!$A$5:$A$742,A19,'CRONOGRAMA 1ºTA comp. s form.'!$U$5:$U$742)+SUMIF('CRONOGRAMA 1ºTA comp. s form.'!$A$5:$A$742,A19,'CRONOGRAMA 1ºTA comp. s form.'!$W$5:$W$742)+SUMIF('CRONOGRAMA 1ºTA comp. s form.'!$A$5:$A$742,A19,'CRONOGRAMA 1ºTA comp. s form.'!$Y$5:$Y$742)+SUMIF('CRONOGRAMA 1ºTA comp. s form.'!$A$5:$A$742,A19,'CRONOGRAMA 1ºTA comp. s form.'!$AA$5:$AA$742)+SUMIF('CRONOGRAMA 1ºTA comp. s form.'!$A$5:$A$742,A19,'CRONOGRAMA 1ºTA comp. s form.'!$AC$5:$AC$742)</f>
        <v>269986.712</v>
      </c>
      <c r="R19" s="287">
        <f t="shared" si="5"/>
        <v>-269986.712</v>
      </c>
      <c r="S19" s="292">
        <f t="shared" si="6"/>
        <v>-1</v>
      </c>
      <c r="T19" s="285"/>
      <c r="U19" s="292">
        <f t="shared" si="7"/>
        <v>-1</v>
      </c>
      <c r="V19" s="375">
        <f t="shared" si="8"/>
        <v>0</v>
      </c>
      <c r="W19" s="376">
        <f>IFERROR(VLOOKUP($A19,#REF!,84,FALSE),0)+IFERROR(VLOOKUP($A19,#REF!,84,FALSE),0)</f>
        <v>0</v>
      </c>
      <c r="X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form.'!$S$5:$S$742)+SUMIF('CRONOGRAMA 1ºTA comp. s form.'!$A$5:$A$742,A19,'CRONOGRAMA 1ºTA comp. s form.'!$U$5:$U$742)+SUMIF('CRONOGRAMA 1ºTA comp. s form.'!$A$5:$A$742,A19,'CRONOGRAMA 1ºTA comp. s form.'!$W$5:$W$742)+SUMIF('CRONOGRAMA 1ºTA comp. s form.'!$A$5:$A$742,A19,'CRONOGRAMA 1ºTA comp. s form.'!$Y$5:$Y$742)+SUMIF('CRONOGRAMA 1ºTA comp. s form.'!$A$5:$A$742,A19,'CRONOGRAMA 1ºTA comp. s form.'!$AA$5:$AA$742)+SUMIF('CRONOGRAMA 1ºTA comp. s form.'!$A$5:$A$742,A19,'CRONOGRAMA 1ºTA comp. s form.'!$AC$5:$AC$742)+SUMIF('CRONOGRAMA 1ºTA comp. s form.'!$A$5:$A$742,A19,'CRONOGRAMA 1ºTA comp. s form.'!$AE$5:$AE$742)</f>
        <v>297443.38</v>
      </c>
      <c r="Y19" s="78">
        <f t="shared" si="9"/>
        <v>-297443.38</v>
      </c>
      <c r="Z19" s="79">
        <f t="shared" si="10"/>
        <v>-1</v>
      </c>
      <c r="AA19" s="352">
        <f>IFERROR(VLOOKUP($A19,#REF!,91,FALSE),0)+IFERROR(VLOOKUP($A19,#REF!,91,FALSE),0)</f>
        <v>0</v>
      </c>
      <c r="AB19" s="353" t="e">
        <f>SUMIF(#REF!,A19,#REF!)+SUMIF(#REF!,A19,#REF!)+SUMIF(#REF!,A19,#REF!)+SUMIF(#REF!,A19,#REF!)+SUMIF(#REF!,A19,#REF!)+SUMIF(#REF!,A19,#REF!)+SUMIF(#REF!,A19,#REF!)+SUMIF(#REF!,A19,#REF!)+SUMIF(#REF!,A19,#REF!)+SUMIF(#REF!,A19,#REF!)+SUMIF(#REF!,A19,#REF!)+SUMIF(#REF!,A19,#REF!)</f>
        <v>#REF!</v>
      </c>
      <c r="AC19" s="78" t="e">
        <f t="shared" si="11"/>
        <v>#REF!</v>
      </c>
      <c r="AD19" s="79">
        <f t="shared" si="12"/>
        <v>0</v>
      </c>
      <c r="AE19" s="76">
        <f>IFERROR(VLOOKUP($A19,#REF!,98,FALSE),0)+IFERROR(VLOOKUP($A19,#REF!,98,FALSE),0)</f>
        <v>0</v>
      </c>
      <c r="AF19" s="77">
        <f>SUMIF('CRONOGRAMA 1ºTA comp. s form.'!$A$5:$A$742,A19,'CRONOGRAMA 1ºTA comp. s form.'!$K$5:$K$742)+SUMIF('CRONOGRAMA 1ºTA comp. s form.'!$A$5:$A$742,A19,'CRONOGRAMA 1ºTA comp. s form.'!$M$5:$M$742)+SUMIF('CRONOGRAMA 1ºTA comp. s form.'!$A$5:$A$742,A19,'CRONOGRAMA 1ºTA comp. s form.'!$O$5:$O$742)+SUMIF('CRONOGRAMA 1ºTA comp. s form.'!$A$5:$A$742,A19,'CRONOGRAMA 1ºTA comp. s form.'!$Q$5:$Q$742)+SUMIF('CRONOGRAMA 1ºTA comp. s form.'!$A$5:$A$742,A19,'CRONOGRAMA 1ºTA comp. s form.'!$S$5:$S$742)+SUMIF('CRONOGRAMA 1ºTA comp. s form.'!$A$5:$A$742,A19,'CRONOGRAMA 1ºTA comp. s form.'!$U$5:$U$742)+SUMIF('CRONOGRAMA 1ºTA comp. s form.'!$A$5:$A$742,A19,'CRONOGRAMA 1ºTA comp. s form.'!$W$5:$W$742)+SUMIF('CRONOGRAMA 1ºTA comp. s form.'!$A$5:$A$742,A19,'CRONOGRAMA 1ºTA comp. s form.'!$Y$5:$Y$742)+SUMIF('CRONOGRAMA 1ºTA comp. s form.'!$A$5:$A$742,A19,'CRONOGRAMA 1ºTA comp. s form.'!$AA$5:$AA$742)+SUMIF('CRONOGRAMA 1ºTA comp. s form.'!$A$5:$A$742,A19,'CRONOGRAMA 1ºTA comp. s form.'!$AC$5:$AC$742)+SUMIF('CRONOGRAMA 1ºTA comp. s form.'!$A$5:$A$742,A19,'CRONOGRAMA 1ºTA comp. s form.'!$AE$5:$AE$742)+SUMIF('CRONOGRAMA 1ºTA comp. s form.'!$A$5:$A$742,A19,'CRONOGRAMA 1ºTA comp. s form.'!$AG$5:$AG$742)+SUMIF('CRONOGRAMA 1ºTA comp. s form.'!$A$5:$A$742,A19,'CRONOGRAMA 1ºTA comp. s form.'!$AI$5:$AI$742)</f>
        <v>297443.38</v>
      </c>
      <c r="AG19" s="78">
        <f t="shared" si="13"/>
        <v>-297443.38</v>
      </c>
      <c r="AH19" s="79">
        <f t="shared" si="14"/>
        <v>-1</v>
      </c>
    </row>
    <row r="20" spans="1:34" ht="23.25" customHeight="1" x14ac:dyDescent="0.25">
      <c r="A20" s="195" t="s">
        <v>858</v>
      </c>
      <c r="B20" s="81" t="s">
        <v>859</v>
      </c>
      <c r="C20" s="261">
        <f>SUMIF('cronograma inicial empresa'!$A$11:$A$695,A20,'cronograma inicial empresa'!$G$11:$G$695)+SUMIF('cronograma inicial empresa'!$A$11:$A$695,A20,'cronograma inicial empresa'!$I$11:$I$695)+SUMIF('cronograma inicial empresa'!$A$11:$A$695,A20,'cronograma inicial empresa'!$K$11:$K$695)+SUMIF('cronograma inicial empresa'!$A$11:$A$695,A20,'cronograma inicial empresa'!$M$11:$M$695)+SUMIF('cronograma inicial empresa'!$A$11:$A$695,A20,'cronograma inicial empresa'!$O$11:$O$695)</f>
        <v>137375.35999999999</v>
      </c>
      <c r="D20" s="77">
        <f>IFERROR(VLOOKUP(A20,#REF!,42,FALSE),0)+IFERROR(VLOOKUP(A20,#REF!,42,FALSE),0)</f>
        <v>0</v>
      </c>
      <c r="E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f>
        <v>137301.54999999999</v>
      </c>
      <c r="F20" s="78">
        <f t="shared" si="15"/>
        <v>-137301.54999999999</v>
      </c>
      <c r="G20" s="79">
        <f t="shared" si="0"/>
        <v>-1</v>
      </c>
      <c r="H20" s="76">
        <f>IFERROR(VLOOKUP($A20,#REF!,63,FALSE),0)+IFERROR(VLOOKUP($A20,#REF!,63,FALSE),0)</f>
        <v>0</v>
      </c>
      <c r="I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form.'!$S$5:$S$742)+SUMIF('CRONOGRAMA 1ºTA comp. s form.'!$A$5:$A$742,A20,'CRONOGRAMA 1ºTA comp. s form.'!$U$5:$U$742)+SUMIF('CRONOGRAMA 1ºTA comp. s form.'!$A$5:$A$742,A20,'CRONOGRAMA 1ºTA comp. s form.'!$W$5:$W$742)+SUMIF('CRONOGRAMA 1ºTA comp. s form.'!$A$5:$A$742,A20,'CRONOGRAMA 1ºTA comp. s form.'!$Y$5:$Y$742)</f>
        <v>149402.40999999997</v>
      </c>
      <c r="J20" s="78">
        <f t="shared" si="1"/>
        <v>-149402.40999999997</v>
      </c>
      <c r="K20" s="79">
        <f t="shared" si="2"/>
        <v>-1</v>
      </c>
      <c r="L20" s="76">
        <f>IFERROR(VLOOKUP($A20,#REF!,70,FALSE),0)+IFERROR(VLOOKUP($A20,#REF!,70,FALSE),0)</f>
        <v>0</v>
      </c>
      <c r="M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form.'!$S$5:$S$742)+SUMIF('CRONOGRAMA 1ºTA comp. s form.'!$A$5:$A$742,A20,'CRONOGRAMA 1ºTA comp. s form.'!$U$5:$U$742)+SUMIF('CRONOGRAMA 1ºTA comp. s form.'!$A$5:$A$742,A20,'CRONOGRAMA 1ºTA comp. s form.'!$W$5:$W$742)+SUMIF('CRONOGRAMA 1ºTA comp. s form.'!$A$5:$A$742,A20,'CRONOGRAMA 1ºTA comp. s form.'!$Y$5:$Y$742)+SUMIF('CRONOGRAMA 1ºTA comp. s form.'!$A$5:$A$742,A20,'CRONOGRAMA 1ºTA comp. s form.'!$AA$5:$AA$742)</f>
        <v>149402.40999999997</v>
      </c>
      <c r="N20" s="78">
        <f t="shared" si="3"/>
        <v>-149402.40999999997</v>
      </c>
      <c r="O20" s="79">
        <f t="shared" si="4"/>
        <v>-1</v>
      </c>
      <c r="P20" s="272">
        <f>IFERROR(VLOOKUP($A20,#REF!,77,FALSE),0)+IFERROR(VLOOKUP($A20,#REF!,77,FALSE),0)</f>
        <v>0</v>
      </c>
      <c r="Q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form.'!$S$5:$S$742)+SUMIF('CRONOGRAMA 1ºTA comp. s form.'!$A$5:$A$742,A20,'CRONOGRAMA 1ºTA comp. s form.'!$U$5:$U$742)+SUMIF('CRONOGRAMA 1ºTA comp. s form.'!$A$5:$A$742,A20,'CRONOGRAMA 1ºTA comp. s form.'!$W$5:$W$742)+SUMIF('CRONOGRAMA 1ºTA comp. s form.'!$A$5:$A$742,A20,'CRONOGRAMA 1ºTA comp. s form.'!$Y$5:$Y$742)+SUMIF('CRONOGRAMA 1ºTA comp. s form.'!$A$5:$A$742,A20,'CRONOGRAMA 1ºTA comp. s form.'!$AA$5:$AA$742)+SUMIF('CRONOGRAMA 1ºTA comp. s form.'!$A$5:$A$742,A20,'CRONOGRAMA 1ºTA comp. s form.'!$AC$5:$AC$742)</f>
        <v>149402.40999999997</v>
      </c>
      <c r="R20" s="287">
        <f t="shared" si="5"/>
        <v>-149402.40999999997</v>
      </c>
      <c r="S20" s="292">
        <f t="shared" si="6"/>
        <v>-1</v>
      </c>
      <c r="T20" s="285"/>
      <c r="U20" s="292">
        <f t="shared" si="7"/>
        <v>-1</v>
      </c>
      <c r="V20" s="375">
        <f t="shared" si="8"/>
        <v>0</v>
      </c>
      <c r="W20" s="376">
        <f>IFERROR(VLOOKUP($A20,#REF!,84,FALSE),0)+IFERROR(VLOOKUP($A20,#REF!,84,FALSE),0)</f>
        <v>0</v>
      </c>
      <c r="X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form.'!$S$5:$S$742)+SUMIF('CRONOGRAMA 1ºTA comp. s form.'!$A$5:$A$742,A20,'CRONOGRAMA 1ºTA comp. s form.'!$U$5:$U$742)+SUMIF('CRONOGRAMA 1ºTA comp. s form.'!$A$5:$A$742,A20,'CRONOGRAMA 1ºTA comp. s form.'!$W$5:$W$742)+SUMIF('CRONOGRAMA 1ºTA comp. s form.'!$A$5:$A$742,A20,'CRONOGRAMA 1ºTA comp. s form.'!$Y$5:$Y$742)+SUMIF('CRONOGRAMA 1ºTA comp. s form.'!$A$5:$A$742,A20,'CRONOGRAMA 1ºTA comp. s form.'!$AA$5:$AA$742)+SUMIF('CRONOGRAMA 1ºTA comp. s form.'!$A$5:$A$742,A20,'CRONOGRAMA 1ºTA comp. s form.'!$AC$5:$AC$742)+SUMIF('CRONOGRAMA 1ºTA comp. s form.'!$A$5:$A$742,A20,'CRONOGRAMA 1ºTA comp. s form.'!$AE$5:$AE$742)</f>
        <v>194581.19999999998</v>
      </c>
      <c r="Y20" s="78">
        <f t="shared" si="9"/>
        <v>-194581.19999999998</v>
      </c>
      <c r="Z20" s="79">
        <f t="shared" si="10"/>
        <v>-1</v>
      </c>
      <c r="AA20" s="352">
        <f>IFERROR(VLOOKUP($A20,#REF!,91,FALSE),0)+IFERROR(VLOOKUP($A20,#REF!,91,FALSE),0)</f>
        <v>0</v>
      </c>
      <c r="AB20" s="353" t="e">
        <f>SUMIF(#REF!,A20,#REF!)+SUMIF(#REF!,A20,#REF!)+SUMIF(#REF!,A20,#REF!)+SUMIF(#REF!,A20,#REF!)+SUMIF(#REF!,A20,#REF!)+SUMIF(#REF!,A20,#REF!)+SUMIF(#REF!,A20,#REF!)+SUMIF(#REF!,A20,#REF!)+SUMIF(#REF!,A20,#REF!)+SUMIF(#REF!,A20,#REF!)+SUMIF(#REF!,A20,#REF!)+SUMIF(#REF!,A20,#REF!)</f>
        <v>#REF!</v>
      </c>
      <c r="AC20" s="78" t="e">
        <f t="shared" si="11"/>
        <v>#REF!</v>
      </c>
      <c r="AD20" s="79">
        <f t="shared" si="12"/>
        <v>0</v>
      </c>
      <c r="AE20" s="76">
        <f>IFERROR(VLOOKUP($A20,#REF!,98,FALSE),0)+IFERROR(VLOOKUP($A20,#REF!,98,FALSE),0)</f>
        <v>0</v>
      </c>
      <c r="AF20" s="77">
        <f>SUMIF('CRONOGRAMA 1ºTA comp. s form.'!$A$5:$A$742,A20,'CRONOGRAMA 1ºTA comp. s form.'!$K$5:$K$742)+SUMIF('CRONOGRAMA 1ºTA comp. s form.'!$A$5:$A$742,A20,'CRONOGRAMA 1ºTA comp. s form.'!$M$5:$M$742)+SUMIF('CRONOGRAMA 1ºTA comp. s form.'!$A$5:$A$742,A20,'CRONOGRAMA 1ºTA comp. s form.'!$O$5:$O$742)+SUMIF('CRONOGRAMA 1ºTA comp. s form.'!$A$5:$A$742,A20,'CRONOGRAMA 1ºTA comp. s form.'!$Q$5:$Q$742)+SUMIF('CRONOGRAMA 1ºTA comp. s form.'!$A$5:$A$742,A20,'CRONOGRAMA 1ºTA comp. s form.'!$S$5:$S$742)+SUMIF('CRONOGRAMA 1ºTA comp. s form.'!$A$5:$A$742,A20,'CRONOGRAMA 1ºTA comp. s form.'!$U$5:$U$742)+SUMIF('CRONOGRAMA 1ºTA comp. s form.'!$A$5:$A$742,A20,'CRONOGRAMA 1ºTA comp. s form.'!$W$5:$W$742)+SUMIF('CRONOGRAMA 1ºTA comp. s form.'!$A$5:$A$742,A20,'CRONOGRAMA 1ºTA comp. s form.'!$Y$5:$Y$742)+SUMIF('CRONOGRAMA 1ºTA comp. s form.'!$A$5:$A$742,A20,'CRONOGRAMA 1ºTA comp. s form.'!$AA$5:$AA$742)+SUMIF('CRONOGRAMA 1ºTA comp. s form.'!$A$5:$A$742,A20,'CRONOGRAMA 1ºTA comp. s form.'!$AC$5:$AC$742)+SUMIF('CRONOGRAMA 1ºTA comp. s form.'!$A$5:$A$742,A20,'CRONOGRAMA 1ºTA comp. s form.'!$AE$5:$AE$742)+SUMIF('CRONOGRAMA 1ºTA comp. s form.'!$A$5:$A$742,A20,'CRONOGRAMA 1ºTA comp. s form.'!$AG$5:$AG$742)+SUMIF('CRONOGRAMA 1ºTA comp. s form.'!$A$5:$A$742,A20,'CRONOGRAMA 1ºTA comp. s form.'!$AI$5:$AI$742)</f>
        <v>194581.19999999998</v>
      </c>
      <c r="AG20" s="78">
        <f t="shared" si="13"/>
        <v>-194581.19999999998</v>
      </c>
      <c r="AH20" s="79">
        <f t="shared" si="14"/>
        <v>-1</v>
      </c>
    </row>
    <row r="21" spans="1:34" ht="23.25" customHeight="1" x14ac:dyDescent="0.25">
      <c r="A21" s="195" t="s">
        <v>990</v>
      </c>
      <c r="B21" s="81" t="s">
        <v>991</v>
      </c>
      <c r="C21" s="261">
        <f>SUMIF('cronograma inicial empresa'!$A$11:$A$695,A21,'cronograma inicial empresa'!$G$11:$G$695)+SUMIF('cronograma inicial empresa'!$A$11:$A$695,A21,'cronograma inicial empresa'!$I$11:$I$695)+SUMIF('cronograma inicial empresa'!$A$11:$A$695,A21,'cronograma inicial empresa'!$K$11:$K$695)+SUMIF('cronograma inicial empresa'!$A$11:$A$695,A21,'cronograma inicial empresa'!$M$11:$M$695)+SUMIF('cronograma inicial empresa'!$A$11:$A$695,A21,'cronograma inicial empresa'!$O$11:$O$695)</f>
        <v>26778.43</v>
      </c>
      <c r="D21" s="77">
        <f>IFERROR(VLOOKUP(A21,#REF!,42,FALSE),0)+IFERROR(VLOOKUP(A21,#REF!,42,FALSE),0)</f>
        <v>0</v>
      </c>
      <c r="E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f>
        <v>26778.43</v>
      </c>
      <c r="F21" s="78">
        <f t="shared" si="15"/>
        <v>-26778.43</v>
      </c>
      <c r="G21" s="79">
        <f t="shared" si="0"/>
        <v>-1</v>
      </c>
      <c r="H21" s="76">
        <f>IFERROR(VLOOKUP($A21,#REF!,63,FALSE),0)+IFERROR(VLOOKUP($A21,#REF!,63,FALSE),0)</f>
        <v>0</v>
      </c>
      <c r="I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form.'!$S$5:$S$742)+SUMIF('CRONOGRAMA 1ºTA comp. s form.'!$A$5:$A$742,A21,'CRONOGRAMA 1ºTA comp. s form.'!$U$5:$U$742)+SUMIF('CRONOGRAMA 1ºTA comp. s form.'!$A$5:$A$742,A21,'CRONOGRAMA 1ºTA comp. s form.'!$W$5:$W$742)+SUMIF('CRONOGRAMA 1ºTA comp. s form.'!$A$5:$A$742,A21,'CRONOGRAMA 1ºTA comp. s form.'!$Y$5:$Y$742)</f>
        <v>26778.43</v>
      </c>
      <c r="J21" s="78">
        <f t="shared" si="1"/>
        <v>-26778.43</v>
      </c>
      <c r="K21" s="79">
        <f t="shared" si="2"/>
        <v>-1</v>
      </c>
      <c r="L21" s="76">
        <f>IFERROR(VLOOKUP($A21,#REF!,70,FALSE),0)+IFERROR(VLOOKUP($A21,#REF!,70,FALSE),0)</f>
        <v>0</v>
      </c>
      <c r="M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form.'!$S$5:$S$742)+SUMIF('CRONOGRAMA 1ºTA comp. s form.'!$A$5:$A$742,A21,'CRONOGRAMA 1ºTA comp. s form.'!$U$5:$U$742)+SUMIF('CRONOGRAMA 1ºTA comp. s form.'!$A$5:$A$742,A21,'CRONOGRAMA 1ºTA comp. s form.'!$W$5:$W$742)+SUMIF('CRONOGRAMA 1ºTA comp. s form.'!$A$5:$A$742,A21,'CRONOGRAMA 1ºTA comp. s form.'!$Y$5:$Y$742)+SUMIF('CRONOGRAMA 1ºTA comp. s form.'!$A$5:$A$742,A21,'CRONOGRAMA 1ºTA comp. s form.'!$AA$5:$AA$742)</f>
        <v>26778.43</v>
      </c>
      <c r="N21" s="78">
        <f t="shared" si="3"/>
        <v>-26778.43</v>
      </c>
      <c r="O21" s="79">
        <f t="shared" si="4"/>
        <v>-1</v>
      </c>
      <c r="P21" s="272">
        <f>IFERROR(VLOOKUP($A21,#REF!,77,FALSE),0)+IFERROR(VLOOKUP($A21,#REF!,77,FALSE),0)</f>
        <v>0</v>
      </c>
      <c r="Q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form.'!$S$5:$S$742)+SUMIF('CRONOGRAMA 1ºTA comp. s form.'!$A$5:$A$742,A21,'CRONOGRAMA 1ºTA comp. s form.'!$U$5:$U$742)+SUMIF('CRONOGRAMA 1ºTA comp. s form.'!$A$5:$A$742,A21,'CRONOGRAMA 1ºTA comp. s form.'!$W$5:$W$742)+SUMIF('CRONOGRAMA 1ºTA comp. s form.'!$A$5:$A$742,A21,'CRONOGRAMA 1ºTA comp. s form.'!$Y$5:$Y$742)+SUMIF('CRONOGRAMA 1ºTA comp. s form.'!$A$5:$A$742,A21,'CRONOGRAMA 1ºTA comp. s form.'!$AA$5:$AA$742)+SUMIF('CRONOGRAMA 1ºTA comp. s form.'!$A$5:$A$742,A21,'CRONOGRAMA 1ºTA comp. s form.'!$AC$5:$AC$742)</f>
        <v>26778.43</v>
      </c>
      <c r="R21" s="287">
        <f t="shared" si="5"/>
        <v>-26778.43</v>
      </c>
      <c r="S21" s="292">
        <f t="shared" si="6"/>
        <v>-1</v>
      </c>
      <c r="T21" s="285"/>
      <c r="U21" s="292">
        <f t="shared" si="7"/>
        <v>-1</v>
      </c>
      <c r="V21" s="375">
        <f t="shared" si="8"/>
        <v>0</v>
      </c>
      <c r="W21" s="376">
        <f>IFERROR(VLOOKUP($A21,#REF!,84,FALSE),0)+IFERROR(VLOOKUP($A21,#REF!,84,FALSE),0)</f>
        <v>0</v>
      </c>
      <c r="X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form.'!$S$5:$S$742)+SUMIF('CRONOGRAMA 1ºTA comp. s form.'!$A$5:$A$742,A21,'CRONOGRAMA 1ºTA comp. s form.'!$U$5:$U$742)+SUMIF('CRONOGRAMA 1ºTA comp. s form.'!$A$5:$A$742,A21,'CRONOGRAMA 1ºTA comp. s form.'!$W$5:$W$742)+SUMIF('CRONOGRAMA 1ºTA comp. s form.'!$A$5:$A$742,A21,'CRONOGRAMA 1ºTA comp. s form.'!$Y$5:$Y$742)+SUMIF('CRONOGRAMA 1ºTA comp. s form.'!$A$5:$A$742,A21,'CRONOGRAMA 1ºTA comp. s form.'!$AA$5:$AA$742)+SUMIF('CRONOGRAMA 1ºTA comp. s form.'!$A$5:$A$742,A21,'CRONOGRAMA 1ºTA comp. s form.'!$AC$5:$AC$742)+SUMIF('CRONOGRAMA 1ºTA comp. s form.'!$A$5:$A$742,A21,'CRONOGRAMA 1ºTA comp. s form.'!$AE$5:$AE$742)</f>
        <v>26778.43</v>
      </c>
      <c r="Y21" s="78">
        <f t="shared" si="9"/>
        <v>-26778.43</v>
      </c>
      <c r="Z21" s="79">
        <f t="shared" si="10"/>
        <v>-1</v>
      </c>
      <c r="AA21" s="352">
        <f>IFERROR(VLOOKUP($A21,#REF!,91,FALSE),0)+IFERROR(VLOOKUP($A21,#REF!,91,FALSE),0)</f>
        <v>0</v>
      </c>
      <c r="AB21" s="353" t="e">
        <f>SUMIF(#REF!,A21,#REF!)+SUMIF(#REF!,A21,#REF!)+SUMIF(#REF!,A21,#REF!)+SUMIF(#REF!,A21,#REF!)+SUMIF(#REF!,A21,#REF!)+SUMIF(#REF!,A21,#REF!)+SUMIF(#REF!,A21,#REF!)+SUMIF(#REF!,A21,#REF!)+SUMIF(#REF!,A21,#REF!)+SUMIF(#REF!,A21,#REF!)+SUMIF(#REF!,A21,#REF!)+SUMIF(#REF!,A21,#REF!)</f>
        <v>#REF!</v>
      </c>
      <c r="AC21" s="78" t="e">
        <f t="shared" si="11"/>
        <v>#REF!</v>
      </c>
      <c r="AD21" s="79">
        <f t="shared" si="12"/>
        <v>0</v>
      </c>
      <c r="AE21" s="76">
        <f>IFERROR(VLOOKUP($A21,#REF!,98,FALSE),0)+IFERROR(VLOOKUP($A21,#REF!,98,FALSE),0)</f>
        <v>0</v>
      </c>
      <c r="AF21" s="77">
        <f>SUMIF('CRONOGRAMA 1ºTA comp. s form.'!$A$5:$A$742,A21,'CRONOGRAMA 1ºTA comp. s form.'!$K$5:$K$742)+SUMIF('CRONOGRAMA 1ºTA comp. s form.'!$A$5:$A$742,A21,'CRONOGRAMA 1ºTA comp. s form.'!$M$5:$M$742)+SUMIF('CRONOGRAMA 1ºTA comp. s form.'!$A$5:$A$742,A21,'CRONOGRAMA 1ºTA comp. s form.'!$O$5:$O$742)+SUMIF('CRONOGRAMA 1ºTA comp. s form.'!$A$5:$A$742,A21,'CRONOGRAMA 1ºTA comp. s form.'!$Q$5:$Q$742)+SUMIF('CRONOGRAMA 1ºTA comp. s form.'!$A$5:$A$742,A21,'CRONOGRAMA 1ºTA comp. s form.'!$S$5:$S$742)+SUMIF('CRONOGRAMA 1ºTA comp. s form.'!$A$5:$A$742,A21,'CRONOGRAMA 1ºTA comp. s form.'!$U$5:$U$742)+SUMIF('CRONOGRAMA 1ºTA comp. s form.'!$A$5:$A$742,A21,'CRONOGRAMA 1ºTA comp. s form.'!$W$5:$W$742)+SUMIF('CRONOGRAMA 1ºTA comp. s form.'!$A$5:$A$742,A21,'CRONOGRAMA 1ºTA comp. s form.'!$Y$5:$Y$742)+SUMIF('CRONOGRAMA 1ºTA comp. s form.'!$A$5:$A$742,A21,'CRONOGRAMA 1ºTA comp. s form.'!$AA$5:$AA$742)+SUMIF('CRONOGRAMA 1ºTA comp. s form.'!$A$5:$A$742,A21,'CRONOGRAMA 1ºTA comp. s form.'!$AC$5:$AC$742)+SUMIF('CRONOGRAMA 1ºTA comp. s form.'!$A$5:$A$742,A21,'CRONOGRAMA 1ºTA comp. s form.'!$AE$5:$AE$742)+SUMIF('CRONOGRAMA 1ºTA comp. s form.'!$A$5:$A$742,A21,'CRONOGRAMA 1ºTA comp. s form.'!$AG$5:$AG$742)+SUMIF('CRONOGRAMA 1ºTA comp. s form.'!$A$5:$A$742,A21,'CRONOGRAMA 1ºTA comp. s form.'!$AI$5:$AI$742)</f>
        <v>26778.43</v>
      </c>
      <c r="AG21" s="78">
        <f t="shared" si="13"/>
        <v>-26778.43</v>
      </c>
      <c r="AH21" s="79">
        <f t="shared" si="14"/>
        <v>-1</v>
      </c>
    </row>
    <row r="22" spans="1:34" ht="23.25" customHeight="1" x14ac:dyDescent="0.25">
      <c r="A22" s="195" t="s">
        <v>1064</v>
      </c>
      <c r="B22" s="81" t="s">
        <v>1065</v>
      </c>
      <c r="C22" s="261">
        <f>SUMIF('cronograma inicial empresa'!$A$11:$A$695,A22,'cronograma inicial empresa'!$G$11:$G$695)+SUMIF('cronograma inicial empresa'!$A$11:$A$695,A22,'cronograma inicial empresa'!$I$11:$I$695)+SUMIF('cronograma inicial empresa'!$A$11:$A$695,A22,'cronograma inicial empresa'!$K$11:$K$695)+SUMIF('cronograma inicial empresa'!$A$11:$A$695,A22,'cronograma inicial empresa'!$M$11:$M$695)+SUMIF('cronograma inicial empresa'!$A$11:$A$695,A22,'cronograma inicial empresa'!$O$11:$O$695)</f>
        <v>0</v>
      </c>
      <c r="D22" s="77">
        <f>IFERROR(VLOOKUP(A22,#REF!,42,FALSE),0)+IFERROR(VLOOKUP(A22,#REF!,42,FALSE),0)</f>
        <v>0</v>
      </c>
      <c r="E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f>
        <v>0</v>
      </c>
      <c r="F22" s="78">
        <f t="shared" si="15"/>
        <v>0</v>
      </c>
      <c r="G22" s="79">
        <v>0</v>
      </c>
      <c r="H22" s="76">
        <f>IFERROR(VLOOKUP($A22,#REF!,63,FALSE),0)+IFERROR(VLOOKUP($A22,#REF!,63,FALSE),0)</f>
        <v>0</v>
      </c>
      <c r="I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form.'!$S$5:$S$742)+SUMIF('CRONOGRAMA 1ºTA comp. s form.'!$A$5:$A$742,A22,'CRONOGRAMA 1ºTA comp. s form.'!$U$5:$U$742)+SUMIF('CRONOGRAMA 1ºTA comp. s form.'!$A$5:$A$742,A22,'CRONOGRAMA 1ºTA comp. s form.'!$W$5:$W$742)+SUMIF('CRONOGRAMA 1ºTA comp. s form.'!$A$5:$A$742,A22,'CRONOGRAMA 1ºTA comp. s form.'!$Y$5:$Y$742)</f>
        <v>35317.33</v>
      </c>
      <c r="J22" s="78">
        <f t="shared" si="1"/>
        <v>-35317.33</v>
      </c>
      <c r="K22" s="79">
        <f t="shared" si="2"/>
        <v>-1</v>
      </c>
      <c r="L22" s="76">
        <f>IFERROR(VLOOKUP($A22,#REF!,70,FALSE),0)+IFERROR(VLOOKUP($A22,#REF!,70,FALSE),0)</f>
        <v>0</v>
      </c>
      <c r="M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form.'!$S$5:$S$742)+SUMIF('CRONOGRAMA 1ºTA comp. s form.'!$A$5:$A$742,A22,'CRONOGRAMA 1ºTA comp. s form.'!$U$5:$U$742)+SUMIF('CRONOGRAMA 1ºTA comp. s form.'!$A$5:$A$742,A22,'CRONOGRAMA 1ºTA comp. s form.'!$W$5:$W$742)+SUMIF('CRONOGRAMA 1ºTA comp. s form.'!$A$5:$A$742,A22,'CRONOGRAMA 1ºTA comp. s form.'!$Y$5:$Y$742)+SUMIF('CRONOGRAMA 1ºTA comp. s form.'!$A$5:$A$742,A22,'CRONOGRAMA 1ºTA comp. s form.'!$AA$5:$AA$742)</f>
        <v>70634.66</v>
      </c>
      <c r="N22" s="78">
        <f t="shared" si="3"/>
        <v>-70634.66</v>
      </c>
      <c r="O22" s="79">
        <f t="shared" si="4"/>
        <v>-1</v>
      </c>
      <c r="P22" s="272">
        <f>IFERROR(VLOOKUP($A22,#REF!,77,FALSE),0)+IFERROR(VLOOKUP($A22,#REF!,77,FALSE),0)</f>
        <v>0</v>
      </c>
      <c r="Q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form.'!$S$5:$S$742)+SUMIF('CRONOGRAMA 1ºTA comp. s form.'!$A$5:$A$742,A22,'CRONOGRAMA 1ºTA comp. s form.'!$U$5:$U$742)+SUMIF('CRONOGRAMA 1ºTA comp. s form.'!$A$5:$A$742,A22,'CRONOGRAMA 1ºTA comp. s form.'!$W$5:$W$742)+SUMIF('CRONOGRAMA 1ºTA comp. s form.'!$A$5:$A$742,A22,'CRONOGRAMA 1ºTA comp. s form.'!$Y$5:$Y$742)+SUMIF('CRONOGRAMA 1ºTA comp. s form.'!$A$5:$A$742,A22,'CRONOGRAMA 1ºTA comp. s form.'!$AA$5:$AA$742)+SUMIF('CRONOGRAMA 1ºTA comp. s form.'!$A$5:$A$742,A22,'CRONOGRAMA 1ºTA comp. s form.'!$AC$5:$AC$742)</f>
        <v>70634.66</v>
      </c>
      <c r="R22" s="287">
        <f t="shared" si="5"/>
        <v>-70634.66</v>
      </c>
      <c r="S22" s="292">
        <f t="shared" si="6"/>
        <v>-1</v>
      </c>
      <c r="T22" s="285"/>
      <c r="U22" s="292">
        <f t="shared" si="7"/>
        <v>-1</v>
      </c>
      <c r="V22" s="375">
        <f t="shared" si="8"/>
        <v>0</v>
      </c>
      <c r="W22" s="376">
        <f>IFERROR(VLOOKUP($A22,#REF!,84,FALSE),0)+IFERROR(VLOOKUP($A22,#REF!,84,FALSE),0)</f>
        <v>0</v>
      </c>
      <c r="X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form.'!$S$5:$S$742)+SUMIF('CRONOGRAMA 1ºTA comp. s form.'!$A$5:$A$742,A22,'CRONOGRAMA 1ºTA comp. s form.'!$U$5:$U$742)+SUMIF('CRONOGRAMA 1ºTA comp. s form.'!$A$5:$A$742,A22,'CRONOGRAMA 1ºTA comp. s form.'!$W$5:$W$742)+SUMIF('CRONOGRAMA 1ºTA comp. s form.'!$A$5:$A$742,A22,'CRONOGRAMA 1ºTA comp. s form.'!$Y$5:$Y$742)+SUMIF('CRONOGRAMA 1ºTA comp. s form.'!$A$5:$A$742,A22,'CRONOGRAMA 1ºTA comp. s form.'!$AA$5:$AA$742)+SUMIF('CRONOGRAMA 1ºTA comp. s form.'!$A$5:$A$742,A22,'CRONOGRAMA 1ºTA comp. s form.'!$AC$5:$AC$742)+SUMIF('CRONOGRAMA 1ºTA comp. s form.'!$A$5:$A$742,A22,'CRONOGRAMA 1ºTA comp. s form.'!$AE$5:$AE$742)</f>
        <v>70634.66</v>
      </c>
      <c r="Y22" s="78">
        <f t="shared" si="9"/>
        <v>-70634.66</v>
      </c>
      <c r="Z22" s="79">
        <f t="shared" si="10"/>
        <v>-1</v>
      </c>
      <c r="AA22" s="352">
        <f>IFERROR(VLOOKUP($A22,#REF!,91,FALSE),0)+IFERROR(VLOOKUP($A22,#REF!,91,FALSE),0)</f>
        <v>0</v>
      </c>
      <c r="AB22" s="353" t="e">
        <f>SUMIF(#REF!,A22,#REF!)+SUMIF(#REF!,A22,#REF!)+SUMIF(#REF!,A22,#REF!)+SUMIF(#REF!,A22,#REF!)+SUMIF(#REF!,A22,#REF!)+SUMIF(#REF!,A22,#REF!)+SUMIF(#REF!,A22,#REF!)+SUMIF(#REF!,A22,#REF!)+SUMIF(#REF!,A22,#REF!)+SUMIF(#REF!,A22,#REF!)+SUMIF(#REF!,A22,#REF!)+SUMIF(#REF!,A22,#REF!)</f>
        <v>#REF!</v>
      </c>
      <c r="AC22" s="78" t="e">
        <f t="shared" si="11"/>
        <v>#REF!</v>
      </c>
      <c r="AD22" s="79">
        <f t="shared" si="12"/>
        <v>0</v>
      </c>
      <c r="AE22" s="76">
        <f>IFERROR(VLOOKUP($A22,#REF!,98,FALSE),0)+IFERROR(VLOOKUP($A22,#REF!,98,FALSE),0)</f>
        <v>0</v>
      </c>
      <c r="AF22" s="77">
        <f>SUMIF('CRONOGRAMA 1ºTA comp. s form.'!$A$5:$A$742,A22,'CRONOGRAMA 1ºTA comp. s form.'!$K$5:$K$742)+SUMIF('CRONOGRAMA 1ºTA comp. s form.'!$A$5:$A$742,A22,'CRONOGRAMA 1ºTA comp. s form.'!$M$5:$M$742)+SUMIF('CRONOGRAMA 1ºTA comp. s form.'!$A$5:$A$742,A22,'CRONOGRAMA 1ºTA comp. s form.'!$O$5:$O$742)+SUMIF('CRONOGRAMA 1ºTA comp. s form.'!$A$5:$A$742,A22,'CRONOGRAMA 1ºTA comp. s form.'!$Q$5:$Q$742)+SUMIF('CRONOGRAMA 1ºTA comp. s form.'!$A$5:$A$742,A22,'CRONOGRAMA 1ºTA comp. s form.'!$S$5:$S$742)+SUMIF('CRONOGRAMA 1ºTA comp. s form.'!$A$5:$A$742,A22,'CRONOGRAMA 1ºTA comp. s form.'!$U$5:$U$742)+SUMIF('CRONOGRAMA 1ºTA comp. s form.'!$A$5:$A$742,A22,'CRONOGRAMA 1ºTA comp. s form.'!$W$5:$W$742)+SUMIF('CRONOGRAMA 1ºTA comp. s form.'!$A$5:$A$742,A22,'CRONOGRAMA 1ºTA comp. s form.'!$Y$5:$Y$742)+SUMIF('CRONOGRAMA 1ºTA comp. s form.'!$A$5:$A$742,A22,'CRONOGRAMA 1ºTA comp. s form.'!$AA$5:$AA$742)+SUMIF('CRONOGRAMA 1ºTA comp. s form.'!$A$5:$A$742,A22,'CRONOGRAMA 1ºTA comp. s form.'!$AC$5:$AC$742)+SUMIF('CRONOGRAMA 1ºTA comp. s form.'!$A$5:$A$742,A22,'CRONOGRAMA 1ºTA comp. s form.'!$AE$5:$AE$742)+SUMIF('CRONOGRAMA 1ºTA comp. s form.'!$A$5:$A$742,A22,'CRONOGRAMA 1ºTA comp. s form.'!$AG$5:$AG$742)+SUMIF('CRONOGRAMA 1ºTA comp. s form.'!$A$5:$A$742,A22,'CRONOGRAMA 1ºTA comp. s form.'!$AI$5:$AI$742)</f>
        <v>70634.66</v>
      </c>
      <c r="AG22" s="78">
        <f t="shared" si="13"/>
        <v>-70634.66</v>
      </c>
      <c r="AH22" s="79">
        <f t="shared" si="14"/>
        <v>-1</v>
      </c>
    </row>
    <row r="23" spans="1:34" ht="23.25" customHeight="1" x14ac:dyDescent="0.25">
      <c r="A23" s="84">
        <v>8</v>
      </c>
      <c r="B23" s="82" t="s">
        <v>1117</v>
      </c>
      <c r="C23" s="261">
        <f>SUMIF('cronograma inicial empresa'!$A$11:$A$695,A23,'cronograma inicial empresa'!$G$11:$G$695)+SUMIF('cronograma inicial empresa'!$A$11:$A$695,A23,'cronograma inicial empresa'!$I$11:$I$695)+SUMIF('cronograma inicial empresa'!$A$11:$A$695,A23,'cronograma inicial empresa'!$K$11:$K$695)+SUMIF('cronograma inicial empresa'!$A$11:$A$695,A23,'cronograma inicial empresa'!$M$11:$M$695)+SUMIF('cronograma inicial empresa'!$A$11:$A$695,A23,'cronograma inicial empresa'!$O$11:$O$695)</f>
        <v>27299.560000000005</v>
      </c>
      <c r="D23" s="77">
        <f>IFERROR(VLOOKUP(A23,#REF!,42,FALSE),0)+IFERROR(VLOOKUP(A23,#REF!,42,FALSE),0)</f>
        <v>0</v>
      </c>
      <c r="E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f>
        <v>28930.050000000003</v>
      </c>
      <c r="F23" s="78">
        <f t="shared" si="15"/>
        <v>-28930.050000000003</v>
      </c>
      <c r="G23" s="79">
        <f t="shared" si="0"/>
        <v>-1</v>
      </c>
      <c r="H23" s="76">
        <f>IFERROR(VLOOKUP($A23,#REF!,63,FALSE),0)+IFERROR(VLOOKUP($A23,#REF!,63,FALSE),0)</f>
        <v>0</v>
      </c>
      <c r="I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form.'!$S$5:$S$742)+SUMIF('CRONOGRAMA 1ºTA comp. s form.'!$A$5:$A$742,A23,'CRONOGRAMA 1ºTA comp. s form.'!$U$5:$U$742)+SUMIF('CRONOGRAMA 1ºTA comp. s form.'!$A$5:$A$742,A23,'CRONOGRAMA 1ºTA comp. s form.'!$W$5:$W$742)+SUMIF('CRONOGRAMA 1ºTA comp. s form.'!$A$5:$A$742,A23,'CRONOGRAMA 1ºTA comp. s form.'!$Y$5:$Y$742)</f>
        <v>28930.050000000003</v>
      </c>
      <c r="J23" s="78">
        <f t="shared" si="1"/>
        <v>-28930.050000000003</v>
      </c>
      <c r="K23" s="79">
        <f t="shared" si="2"/>
        <v>-1</v>
      </c>
      <c r="L23" s="76">
        <f>IFERROR(VLOOKUP($A23,#REF!,70,FALSE),0)+IFERROR(VLOOKUP($A23,#REF!,70,FALSE),0)</f>
        <v>0</v>
      </c>
      <c r="M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form.'!$S$5:$S$742)+SUMIF('CRONOGRAMA 1ºTA comp. s form.'!$A$5:$A$742,A23,'CRONOGRAMA 1ºTA comp. s form.'!$U$5:$U$742)+SUMIF('CRONOGRAMA 1ºTA comp. s form.'!$A$5:$A$742,A23,'CRONOGRAMA 1ºTA comp. s form.'!$W$5:$W$742)+SUMIF('CRONOGRAMA 1ºTA comp. s form.'!$A$5:$A$742,A23,'CRONOGRAMA 1ºTA comp. s form.'!$Y$5:$Y$742)+SUMIF('CRONOGRAMA 1ºTA comp. s form.'!$A$5:$A$742,A23,'CRONOGRAMA 1ºTA comp. s form.'!$AA$5:$AA$742)</f>
        <v>28930.050000000003</v>
      </c>
      <c r="N23" s="78">
        <f t="shared" si="3"/>
        <v>-28930.050000000003</v>
      </c>
      <c r="O23" s="79">
        <f t="shared" si="4"/>
        <v>-1</v>
      </c>
      <c r="P23" s="272">
        <f>IFERROR(VLOOKUP($A23,#REF!,77,FALSE),0)+IFERROR(VLOOKUP($A23,#REF!,77,FALSE),0)</f>
        <v>0</v>
      </c>
      <c r="Q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form.'!$S$5:$S$742)+SUMIF('CRONOGRAMA 1ºTA comp. s form.'!$A$5:$A$742,A23,'CRONOGRAMA 1ºTA comp. s form.'!$U$5:$U$742)+SUMIF('CRONOGRAMA 1ºTA comp. s form.'!$A$5:$A$742,A23,'CRONOGRAMA 1ºTA comp. s form.'!$W$5:$W$742)+SUMIF('CRONOGRAMA 1ºTA comp. s form.'!$A$5:$A$742,A23,'CRONOGRAMA 1ºTA comp. s form.'!$Y$5:$Y$742)+SUMIF('CRONOGRAMA 1ºTA comp. s form.'!$A$5:$A$742,A23,'CRONOGRAMA 1ºTA comp. s form.'!$AA$5:$AA$742)+SUMIF('CRONOGRAMA 1ºTA comp. s form.'!$A$5:$A$742,A23,'CRONOGRAMA 1ºTA comp. s form.'!$AC$5:$AC$742)</f>
        <v>30909.860000000004</v>
      </c>
      <c r="R23" s="287">
        <f t="shared" si="5"/>
        <v>-30909.860000000004</v>
      </c>
      <c r="S23" s="292">
        <f t="shared" si="6"/>
        <v>-1</v>
      </c>
      <c r="T23" s="285"/>
      <c r="U23" s="292">
        <f t="shared" si="7"/>
        <v>-1</v>
      </c>
      <c r="V23" s="375">
        <f t="shared" si="8"/>
        <v>0</v>
      </c>
      <c r="W23" s="376">
        <f>IFERROR(VLOOKUP($A23,#REF!,84,FALSE),0)+IFERROR(VLOOKUP($A23,#REF!,84,FALSE),0)</f>
        <v>0</v>
      </c>
      <c r="X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form.'!$S$5:$S$742)+SUMIF('CRONOGRAMA 1ºTA comp. s form.'!$A$5:$A$742,A23,'CRONOGRAMA 1ºTA comp. s form.'!$U$5:$U$742)+SUMIF('CRONOGRAMA 1ºTA comp. s form.'!$A$5:$A$742,A23,'CRONOGRAMA 1ºTA comp. s form.'!$W$5:$W$742)+SUMIF('CRONOGRAMA 1ºTA comp. s form.'!$A$5:$A$742,A23,'CRONOGRAMA 1ºTA comp. s form.'!$Y$5:$Y$742)+SUMIF('CRONOGRAMA 1ºTA comp. s form.'!$A$5:$A$742,A23,'CRONOGRAMA 1ºTA comp. s form.'!$AA$5:$AA$742)+SUMIF('CRONOGRAMA 1ºTA comp. s form.'!$A$5:$A$742,A23,'CRONOGRAMA 1ºTA comp. s form.'!$AC$5:$AC$742)+SUMIF('CRONOGRAMA 1ºTA comp. s form.'!$A$5:$A$742,A23,'CRONOGRAMA 1ºTA comp. s form.'!$AE$5:$AE$742)</f>
        <v>35350.76</v>
      </c>
      <c r="Y23" s="78">
        <f t="shared" si="9"/>
        <v>-35350.76</v>
      </c>
      <c r="Z23" s="79">
        <f t="shared" si="10"/>
        <v>-1</v>
      </c>
      <c r="AA23" s="352">
        <f>IFERROR(VLOOKUP($A23,#REF!,91,FALSE),0)+IFERROR(VLOOKUP($A23,#REF!,91,FALSE),0)</f>
        <v>0</v>
      </c>
      <c r="AB23" s="353" t="e">
        <f>SUMIF(#REF!,A23,#REF!)+SUMIF(#REF!,A23,#REF!)+SUMIF(#REF!,A23,#REF!)+SUMIF(#REF!,A23,#REF!)+SUMIF(#REF!,A23,#REF!)+SUMIF(#REF!,A23,#REF!)+SUMIF(#REF!,A23,#REF!)+SUMIF(#REF!,A23,#REF!)+SUMIF(#REF!,A23,#REF!)+SUMIF(#REF!,A23,#REF!)+SUMIF(#REF!,A23,#REF!)+SUMIF(#REF!,A23,#REF!)</f>
        <v>#REF!</v>
      </c>
      <c r="AC23" s="78" t="e">
        <f t="shared" si="11"/>
        <v>#REF!</v>
      </c>
      <c r="AD23" s="79">
        <f t="shared" si="12"/>
        <v>0</v>
      </c>
      <c r="AE23" s="76">
        <f>IFERROR(VLOOKUP($A23,#REF!,98,FALSE),0)+IFERROR(VLOOKUP($A23,#REF!,98,FALSE),0)</f>
        <v>0</v>
      </c>
      <c r="AF23" s="77">
        <f>SUMIF('CRONOGRAMA 1ºTA comp. s form.'!$A$5:$A$742,A23,'CRONOGRAMA 1ºTA comp. s form.'!$K$5:$K$742)+SUMIF('CRONOGRAMA 1ºTA comp. s form.'!$A$5:$A$742,A23,'CRONOGRAMA 1ºTA comp. s form.'!$M$5:$M$742)+SUMIF('CRONOGRAMA 1ºTA comp. s form.'!$A$5:$A$742,A23,'CRONOGRAMA 1ºTA comp. s form.'!$O$5:$O$742)+SUMIF('CRONOGRAMA 1ºTA comp. s form.'!$A$5:$A$742,A23,'CRONOGRAMA 1ºTA comp. s form.'!$Q$5:$Q$742)+SUMIF('CRONOGRAMA 1ºTA comp. s form.'!$A$5:$A$742,A23,'CRONOGRAMA 1ºTA comp. s form.'!$S$5:$S$742)+SUMIF('CRONOGRAMA 1ºTA comp. s form.'!$A$5:$A$742,A23,'CRONOGRAMA 1ºTA comp. s form.'!$U$5:$U$742)+SUMIF('CRONOGRAMA 1ºTA comp. s form.'!$A$5:$A$742,A23,'CRONOGRAMA 1ºTA comp. s form.'!$W$5:$W$742)+SUMIF('CRONOGRAMA 1ºTA comp. s form.'!$A$5:$A$742,A23,'CRONOGRAMA 1ºTA comp. s form.'!$Y$5:$Y$742)+SUMIF('CRONOGRAMA 1ºTA comp. s form.'!$A$5:$A$742,A23,'CRONOGRAMA 1ºTA comp. s form.'!$AA$5:$AA$742)+SUMIF('CRONOGRAMA 1ºTA comp. s form.'!$A$5:$A$742,A23,'CRONOGRAMA 1ºTA comp. s form.'!$AC$5:$AC$742)+SUMIF('CRONOGRAMA 1ºTA comp. s form.'!$A$5:$A$742,A23,'CRONOGRAMA 1ºTA comp. s form.'!$AE$5:$AE$742)+SUMIF('CRONOGRAMA 1ºTA comp. s form.'!$A$5:$A$742,A23,'CRONOGRAMA 1ºTA comp. s form.'!$AG$5:$AG$742)+SUMIF('CRONOGRAMA 1ºTA comp. s form.'!$A$5:$A$742,A23,'CRONOGRAMA 1ºTA comp. s form.'!$AI$5:$AI$742)</f>
        <v>38342.090000000004</v>
      </c>
      <c r="AG23" s="78">
        <f t="shared" si="13"/>
        <v>-38342.090000000004</v>
      </c>
      <c r="AH23" s="79">
        <f t="shared" si="14"/>
        <v>-1</v>
      </c>
    </row>
    <row r="24" spans="1:34" ht="23.25" customHeight="1" x14ac:dyDescent="0.25">
      <c r="A24" s="84">
        <v>9</v>
      </c>
      <c r="B24" s="80" t="s">
        <v>1185</v>
      </c>
      <c r="C24" s="261">
        <f>SUMIF('cronograma inicial empresa'!$A$11:$A$695,A24,'cronograma inicial empresa'!$G$11:$G$695)+SUMIF('cronograma inicial empresa'!$A$11:$A$695,A24,'cronograma inicial empresa'!$I$11:$I$695)+SUMIF('cronograma inicial empresa'!$A$11:$A$695,A24,'cronograma inicial empresa'!$K$11:$K$695)+SUMIF('cronograma inicial empresa'!$A$11:$A$695,A24,'cronograma inicial empresa'!$M$11:$M$695)+SUMIF('cronograma inicial empresa'!$A$11:$A$695,A24,'cronograma inicial empresa'!$O$11:$O$695)</f>
        <v>165086.88399999999</v>
      </c>
      <c r="D24" s="77">
        <f>IFERROR(VLOOKUP(A24,#REF!,42,FALSE),0)+IFERROR(VLOOKUP(A24,#REF!,42,FALSE),0)</f>
        <v>0</v>
      </c>
      <c r="E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f>
        <v>94349.92</v>
      </c>
      <c r="F24" s="78">
        <f t="shared" si="15"/>
        <v>-94349.92</v>
      </c>
      <c r="G24" s="79">
        <f t="shared" si="0"/>
        <v>-1</v>
      </c>
      <c r="H24" s="76">
        <f>IFERROR(VLOOKUP($A24,#REF!,63,FALSE),0)+IFERROR(VLOOKUP($A24,#REF!,63,FALSE),0)</f>
        <v>0</v>
      </c>
      <c r="I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form.'!$S$5:$S$742)+SUMIF('CRONOGRAMA 1ºTA comp. s form.'!$A$5:$A$742,A24,'CRONOGRAMA 1ºTA comp. s form.'!$U$5:$U$742)+SUMIF('CRONOGRAMA 1ºTA comp. s form.'!$A$5:$A$742,A24,'CRONOGRAMA 1ºTA comp. s form.'!$W$5:$W$742)+SUMIF('CRONOGRAMA 1ºTA comp. s form.'!$A$5:$A$742,A24,'CRONOGRAMA 1ºTA comp. s form.'!$Y$5:$Y$742)</f>
        <v>223978.65</v>
      </c>
      <c r="J24" s="78">
        <f t="shared" si="1"/>
        <v>-223978.65</v>
      </c>
      <c r="K24" s="79">
        <f t="shared" si="2"/>
        <v>-1</v>
      </c>
      <c r="L24" s="76">
        <f>IFERROR(VLOOKUP($A24,#REF!,70,FALSE),0)+IFERROR(VLOOKUP($A24,#REF!,70,FALSE),0)</f>
        <v>0</v>
      </c>
      <c r="M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form.'!$S$5:$S$742)+SUMIF('CRONOGRAMA 1ºTA comp. s form.'!$A$5:$A$742,A24,'CRONOGRAMA 1ºTA comp. s form.'!$U$5:$U$742)+SUMIF('CRONOGRAMA 1ºTA comp. s form.'!$A$5:$A$742,A24,'CRONOGRAMA 1ºTA comp. s form.'!$W$5:$W$742)+SUMIF('CRONOGRAMA 1ºTA comp. s form.'!$A$5:$A$742,A24,'CRONOGRAMA 1ºTA comp. s form.'!$Y$5:$Y$742)+SUMIF('CRONOGRAMA 1ºTA comp. s form.'!$A$5:$A$742,A24,'CRONOGRAMA 1ºTA comp. s form.'!$AA$5:$AA$742)</f>
        <v>223978.65</v>
      </c>
      <c r="N24" s="78">
        <f t="shared" si="3"/>
        <v>-223978.65</v>
      </c>
      <c r="O24" s="79">
        <f t="shared" si="4"/>
        <v>-1</v>
      </c>
      <c r="P24" s="272">
        <f>IFERROR(VLOOKUP($A24,#REF!,77,FALSE),0)+IFERROR(VLOOKUP($A24,#REF!,77,FALSE),0)</f>
        <v>0</v>
      </c>
      <c r="Q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form.'!$S$5:$S$742)+SUMIF('CRONOGRAMA 1ºTA comp. s form.'!$A$5:$A$742,A24,'CRONOGRAMA 1ºTA comp. s form.'!$U$5:$U$742)+SUMIF('CRONOGRAMA 1ºTA comp. s form.'!$A$5:$A$742,A24,'CRONOGRAMA 1ºTA comp. s form.'!$W$5:$W$742)+SUMIF('CRONOGRAMA 1ºTA comp. s form.'!$A$5:$A$742,A24,'CRONOGRAMA 1ºTA comp. s form.'!$Y$5:$Y$742)+SUMIF('CRONOGRAMA 1ºTA comp. s form.'!$A$5:$A$742,A24,'CRONOGRAMA 1ºTA comp. s form.'!$AA$5:$AA$742)+SUMIF('CRONOGRAMA 1ºTA comp. s form.'!$A$5:$A$742,A24,'CRONOGRAMA 1ºTA comp. s form.'!$AC$5:$AC$742)</f>
        <v>223978.65</v>
      </c>
      <c r="R24" s="287">
        <f t="shared" si="5"/>
        <v>-223978.65</v>
      </c>
      <c r="S24" s="292">
        <f t="shared" si="6"/>
        <v>-1</v>
      </c>
      <c r="T24" s="285"/>
      <c r="U24" s="292">
        <f t="shared" si="7"/>
        <v>-1</v>
      </c>
      <c r="V24" s="375">
        <f t="shared" si="8"/>
        <v>0</v>
      </c>
      <c r="W24" s="376">
        <f>IFERROR(VLOOKUP($A24,#REF!,84,FALSE),0)+IFERROR(VLOOKUP($A24,#REF!,84,FALSE),0)</f>
        <v>0</v>
      </c>
      <c r="X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form.'!$S$5:$S$742)+SUMIF('CRONOGRAMA 1ºTA comp. s form.'!$A$5:$A$742,A24,'CRONOGRAMA 1ºTA comp. s form.'!$U$5:$U$742)+SUMIF('CRONOGRAMA 1ºTA comp. s form.'!$A$5:$A$742,A24,'CRONOGRAMA 1ºTA comp. s form.'!$W$5:$W$742)+SUMIF('CRONOGRAMA 1ºTA comp. s form.'!$A$5:$A$742,A24,'CRONOGRAMA 1ºTA comp. s form.'!$Y$5:$Y$742)+SUMIF('CRONOGRAMA 1ºTA comp. s form.'!$A$5:$A$742,A24,'CRONOGRAMA 1ºTA comp. s form.'!$AA$5:$AA$742)+SUMIF('CRONOGRAMA 1ºTA comp. s form.'!$A$5:$A$742,A24,'CRONOGRAMA 1ºTA comp. s form.'!$AC$5:$AC$742)+SUMIF('CRONOGRAMA 1ºTA comp. s form.'!$A$5:$A$742,A24,'CRONOGRAMA 1ºTA comp. s form.'!$AE$5:$AE$742)</f>
        <v>223978.65</v>
      </c>
      <c r="Y24" s="78">
        <f t="shared" si="9"/>
        <v>-223978.65</v>
      </c>
      <c r="Z24" s="79">
        <f t="shared" si="10"/>
        <v>-1</v>
      </c>
      <c r="AA24" s="352">
        <f>IFERROR(VLOOKUP($A24,#REF!,91,FALSE),0)+IFERROR(VLOOKUP($A24,#REF!,91,FALSE),0)</f>
        <v>0</v>
      </c>
      <c r="AB24" s="353" t="e">
        <f>SUMIF(#REF!,A24,#REF!)+SUMIF(#REF!,A24,#REF!)+SUMIF(#REF!,A24,#REF!)+SUMIF(#REF!,A24,#REF!)+SUMIF(#REF!,A24,#REF!)+SUMIF(#REF!,A24,#REF!)+SUMIF(#REF!,A24,#REF!)+SUMIF(#REF!,A24,#REF!)+SUMIF(#REF!,A24,#REF!)+SUMIF(#REF!,A24,#REF!)+SUMIF(#REF!,A24,#REF!)+SUMIF(#REF!,A24,#REF!)</f>
        <v>#REF!</v>
      </c>
      <c r="AC24" s="78" t="e">
        <f t="shared" si="11"/>
        <v>#REF!</v>
      </c>
      <c r="AD24" s="79">
        <f t="shared" si="12"/>
        <v>0</v>
      </c>
      <c r="AE24" s="76">
        <f>IFERROR(VLOOKUP($A24,#REF!,98,FALSE),0)+IFERROR(VLOOKUP($A24,#REF!,98,FALSE),0)</f>
        <v>0</v>
      </c>
      <c r="AF24" s="77">
        <f>SUMIF('CRONOGRAMA 1ºTA comp. s form.'!$A$5:$A$742,A24,'CRONOGRAMA 1ºTA comp. s form.'!$K$5:$K$742)+SUMIF('CRONOGRAMA 1ºTA comp. s form.'!$A$5:$A$742,A24,'CRONOGRAMA 1ºTA comp. s form.'!$M$5:$M$742)+SUMIF('CRONOGRAMA 1ºTA comp. s form.'!$A$5:$A$742,A24,'CRONOGRAMA 1ºTA comp. s form.'!$O$5:$O$742)+SUMIF('CRONOGRAMA 1ºTA comp. s form.'!$A$5:$A$742,A24,'CRONOGRAMA 1ºTA comp. s form.'!$Q$5:$Q$742)+SUMIF('CRONOGRAMA 1ºTA comp. s form.'!$A$5:$A$742,A24,'CRONOGRAMA 1ºTA comp. s form.'!$S$5:$S$742)+SUMIF('CRONOGRAMA 1ºTA comp. s form.'!$A$5:$A$742,A24,'CRONOGRAMA 1ºTA comp. s form.'!$U$5:$U$742)+SUMIF('CRONOGRAMA 1ºTA comp. s form.'!$A$5:$A$742,A24,'CRONOGRAMA 1ºTA comp. s form.'!$W$5:$W$742)+SUMIF('CRONOGRAMA 1ºTA comp. s form.'!$A$5:$A$742,A24,'CRONOGRAMA 1ºTA comp. s form.'!$Y$5:$Y$742)+SUMIF('CRONOGRAMA 1ºTA comp. s form.'!$A$5:$A$742,A24,'CRONOGRAMA 1ºTA comp. s form.'!$AA$5:$AA$742)+SUMIF('CRONOGRAMA 1ºTA comp. s form.'!$A$5:$A$742,A24,'CRONOGRAMA 1ºTA comp. s form.'!$AC$5:$AC$742)+SUMIF('CRONOGRAMA 1ºTA comp. s form.'!$A$5:$A$742,A24,'CRONOGRAMA 1ºTA comp. s form.'!$AE$5:$AE$742)+SUMIF('CRONOGRAMA 1ºTA comp. s form.'!$A$5:$A$742,A24,'CRONOGRAMA 1ºTA comp. s form.'!$AG$5:$AG$742)+SUMIF('CRONOGRAMA 1ºTA comp. s form.'!$A$5:$A$742,A24,'CRONOGRAMA 1ºTA comp. s form.'!$AI$5:$AI$742)</f>
        <v>223978.65</v>
      </c>
      <c r="AG24" s="78">
        <f t="shared" si="13"/>
        <v>-223978.65</v>
      </c>
      <c r="AH24" s="79">
        <f t="shared" si="14"/>
        <v>-1</v>
      </c>
    </row>
    <row r="25" spans="1:34" ht="23.25" customHeight="1" x14ac:dyDescent="0.25">
      <c r="A25" s="84">
        <v>10</v>
      </c>
      <c r="B25" s="80" t="s">
        <v>1216</v>
      </c>
      <c r="C25" s="261">
        <f>SUMIF('cronograma inicial empresa'!$A$11:$A$695,A25,'cronograma inicial empresa'!$G$11:$G$695)+SUMIF('cronograma inicial empresa'!$A$11:$A$695,A25,'cronograma inicial empresa'!$I$11:$I$695)+SUMIF('cronograma inicial empresa'!$A$11:$A$695,A25,'cronograma inicial empresa'!$K$11:$K$695)+SUMIF('cronograma inicial empresa'!$A$11:$A$695,A25,'cronograma inicial empresa'!$M$11:$M$695)+SUMIF('cronograma inicial empresa'!$A$11:$A$695,A25,'cronograma inicial empresa'!$O$11:$O$695)</f>
        <v>2134.41</v>
      </c>
      <c r="D25" s="77">
        <f>IFERROR(VLOOKUP(A25,#REF!,42,FALSE),0)+IFERROR(VLOOKUP(A25,#REF!,42,FALSE),0)</f>
        <v>0</v>
      </c>
      <c r="E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f>
        <v>0</v>
      </c>
      <c r="F25" s="78">
        <f t="shared" si="15"/>
        <v>0</v>
      </c>
      <c r="G25" s="79">
        <v>0</v>
      </c>
      <c r="H25" s="76">
        <f>IFERROR(VLOOKUP($A25,#REF!,63,FALSE),0)+IFERROR(VLOOKUP($A25,#REF!,63,FALSE),0)</f>
        <v>0</v>
      </c>
      <c r="I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form.'!$S$5:$S$742)+SUMIF('CRONOGRAMA 1ºTA comp. s form.'!$A$5:$A$742,A25,'CRONOGRAMA 1ºTA comp. s form.'!$U$5:$U$742)+SUMIF('CRONOGRAMA 1ºTA comp. s form.'!$A$5:$A$742,A25,'CRONOGRAMA 1ºTA comp. s form.'!$W$5:$W$742)+SUMIF('CRONOGRAMA 1ºTA comp. s form.'!$A$5:$A$742,A25,'CRONOGRAMA 1ºTA comp. s form.'!$Y$5:$Y$742)</f>
        <v>2134.41</v>
      </c>
      <c r="J25" s="78">
        <f t="shared" si="1"/>
        <v>-2134.41</v>
      </c>
      <c r="K25" s="79">
        <f t="shared" si="2"/>
        <v>-1</v>
      </c>
      <c r="L25" s="76">
        <f>IFERROR(VLOOKUP($A25,#REF!,70,FALSE),0)+IFERROR(VLOOKUP($A25,#REF!,70,FALSE),0)</f>
        <v>0</v>
      </c>
      <c r="M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form.'!$S$5:$S$742)+SUMIF('CRONOGRAMA 1ºTA comp. s form.'!$A$5:$A$742,A25,'CRONOGRAMA 1ºTA comp. s form.'!$U$5:$U$742)+SUMIF('CRONOGRAMA 1ºTA comp. s form.'!$A$5:$A$742,A25,'CRONOGRAMA 1ºTA comp. s form.'!$W$5:$W$742)+SUMIF('CRONOGRAMA 1ºTA comp. s form.'!$A$5:$A$742,A25,'CRONOGRAMA 1ºTA comp. s form.'!$Y$5:$Y$742)+SUMIF('CRONOGRAMA 1ºTA comp. s form.'!$A$5:$A$742,A25,'CRONOGRAMA 1ºTA comp. s form.'!$AA$5:$AA$742)</f>
        <v>2398.8599999999997</v>
      </c>
      <c r="N25" s="78">
        <f t="shared" si="3"/>
        <v>-2398.8599999999997</v>
      </c>
      <c r="O25" s="79">
        <f t="shared" si="4"/>
        <v>-1</v>
      </c>
      <c r="P25" s="272">
        <f>IFERROR(VLOOKUP($A25,#REF!,77,FALSE),0)+IFERROR(VLOOKUP($A25,#REF!,77,FALSE),0)</f>
        <v>0</v>
      </c>
      <c r="Q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form.'!$S$5:$S$742)+SUMIF('CRONOGRAMA 1ºTA comp. s form.'!$A$5:$A$742,A25,'CRONOGRAMA 1ºTA comp. s form.'!$U$5:$U$742)+SUMIF('CRONOGRAMA 1ºTA comp. s form.'!$A$5:$A$742,A25,'CRONOGRAMA 1ºTA comp. s form.'!$W$5:$W$742)+SUMIF('CRONOGRAMA 1ºTA comp. s form.'!$A$5:$A$742,A25,'CRONOGRAMA 1ºTA comp. s form.'!$Y$5:$Y$742)+SUMIF('CRONOGRAMA 1ºTA comp. s form.'!$A$5:$A$742,A25,'CRONOGRAMA 1ºTA comp. s form.'!$AA$5:$AA$742)+SUMIF('CRONOGRAMA 1ºTA comp. s form.'!$A$5:$A$742,A25,'CRONOGRAMA 1ºTA comp. s form.'!$AC$5:$AC$742)</f>
        <v>12713.14</v>
      </c>
      <c r="R25" s="287">
        <f t="shared" si="5"/>
        <v>-12713.14</v>
      </c>
      <c r="S25" s="292">
        <f t="shared" si="6"/>
        <v>-1</v>
      </c>
      <c r="T25" s="285"/>
      <c r="U25" s="292">
        <f t="shared" si="7"/>
        <v>-1</v>
      </c>
      <c r="V25" s="375">
        <f t="shared" si="8"/>
        <v>0</v>
      </c>
      <c r="W25" s="376">
        <f>IFERROR(VLOOKUP($A25,#REF!,84,FALSE),0)+IFERROR(VLOOKUP($A25,#REF!,84,FALSE),0)</f>
        <v>0</v>
      </c>
      <c r="X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form.'!$S$5:$S$742)+SUMIF('CRONOGRAMA 1ºTA comp. s form.'!$A$5:$A$742,A25,'CRONOGRAMA 1ºTA comp. s form.'!$U$5:$U$742)+SUMIF('CRONOGRAMA 1ºTA comp. s form.'!$A$5:$A$742,A25,'CRONOGRAMA 1ºTA comp. s form.'!$W$5:$W$742)+SUMIF('CRONOGRAMA 1ºTA comp. s form.'!$A$5:$A$742,A25,'CRONOGRAMA 1ºTA comp. s form.'!$Y$5:$Y$742)+SUMIF('CRONOGRAMA 1ºTA comp. s form.'!$A$5:$A$742,A25,'CRONOGRAMA 1ºTA comp. s form.'!$AA$5:$AA$742)+SUMIF('CRONOGRAMA 1ºTA comp. s form.'!$A$5:$A$742,A25,'CRONOGRAMA 1ºTA comp. s form.'!$AC$5:$AC$742)+SUMIF('CRONOGRAMA 1ºTA comp. s form.'!$A$5:$A$742,A25,'CRONOGRAMA 1ºTA comp. s form.'!$AE$5:$AE$742)</f>
        <v>23027.42</v>
      </c>
      <c r="Y25" s="78">
        <f t="shared" si="9"/>
        <v>-23027.42</v>
      </c>
      <c r="Z25" s="79">
        <f t="shared" si="10"/>
        <v>-1</v>
      </c>
      <c r="AA25" s="352">
        <f>IFERROR(VLOOKUP($A25,#REF!,91,FALSE),0)+IFERROR(VLOOKUP($A25,#REF!,91,FALSE),0)</f>
        <v>0</v>
      </c>
      <c r="AB25" s="353" t="e">
        <f>SUMIF(#REF!,A25,#REF!)+SUMIF(#REF!,A25,#REF!)+SUMIF(#REF!,A25,#REF!)+SUMIF(#REF!,A25,#REF!)+SUMIF(#REF!,A25,#REF!)+SUMIF(#REF!,A25,#REF!)+SUMIF(#REF!,A25,#REF!)+SUMIF(#REF!,A25,#REF!)+SUMIF(#REF!,A25,#REF!)+SUMIF(#REF!,A25,#REF!)+SUMIF(#REF!,A25,#REF!)+SUMIF(#REF!,A25,#REF!)</f>
        <v>#REF!</v>
      </c>
      <c r="AC25" s="78" t="e">
        <f t="shared" si="11"/>
        <v>#REF!</v>
      </c>
      <c r="AD25" s="79">
        <f t="shared" si="12"/>
        <v>0</v>
      </c>
      <c r="AE25" s="76">
        <f>IFERROR(VLOOKUP($A25,#REF!,98,FALSE),0)+IFERROR(VLOOKUP($A25,#REF!,98,FALSE),0)</f>
        <v>0</v>
      </c>
      <c r="AF25" s="77">
        <f>SUMIF('CRONOGRAMA 1ºTA comp. s form.'!$A$5:$A$742,A25,'CRONOGRAMA 1ºTA comp. s form.'!$K$5:$K$742)+SUMIF('CRONOGRAMA 1ºTA comp. s form.'!$A$5:$A$742,A25,'CRONOGRAMA 1ºTA comp. s form.'!$M$5:$M$742)+SUMIF('CRONOGRAMA 1ºTA comp. s form.'!$A$5:$A$742,A25,'CRONOGRAMA 1ºTA comp. s form.'!$O$5:$O$742)+SUMIF('CRONOGRAMA 1ºTA comp. s form.'!$A$5:$A$742,A25,'CRONOGRAMA 1ºTA comp. s form.'!$Q$5:$Q$742)+SUMIF('CRONOGRAMA 1ºTA comp. s form.'!$A$5:$A$742,A25,'CRONOGRAMA 1ºTA comp. s form.'!$S$5:$S$742)+SUMIF('CRONOGRAMA 1ºTA comp. s form.'!$A$5:$A$742,A25,'CRONOGRAMA 1ºTA comp. s form.'!$U$5:$U$742)+SUMIF('CRONOGRAMA 1ºTA comp. s form.'!$A$5:$A$742,A25,'CRONOGRAMA 1ºTA comp. s form.'!$W$5:$W$742)+SUMIF('CRONOGRAMA 1ºTA comp. s form.'!$A$5:$A$742,A25,'CRONOGRAMA 1ºTA comp. s form.'!$Y$5:$Y$742)+SUMIF('CRONOGRAMA 1ºTA comp. s form.'!$A$5:$A$742,A25,'CRONOGRAMA 1ºTA comp. s form.'!$AA$5:$AA$742)+SUMIF('CRONOGRAMA 1ºTA comp. s form.'!$A$5:$A$742,A25,'CRONOGRAMA 1ºTA comp. s form.'!$AC$5:$AC$742)+SUMIF('CRONOGRAMA 1ºTA comp. s form.'!$A$5:$A$742,A25,'CRONOGRAMA 1ºTA comp. s form.'!$AE$5:$AE$742)+SUMIF('CRONOGRAMA 1ºTA comp. s form.'!$A$5:$A$742,A25,'CRONOGRAMA 1ºTA comp. s form.'!$AG$5:$AG$742)+SUMIF('CRONOGRAMA 1ºTA comp. s form.'!$A$5:$A$742,A25,'CRONOGRAMA 1ºTA comp. s form.'!$AI$5:$AI$742)</f>
        <v>23027.42</v>
      </c>
      <c r="AG25" s="78">
        <f t="shared" si="13"/>
        <v>-23027.42</v>
      </c>
      <c r="AH25" s="79">
        <f t="shared" si="14"/>
        <v>-1</v>
      </c>
    </row>
    <row r="26" spans="1:34" ht="23.25" customHeight="1" x14ac:dyDescent="0.25">
      <c r="A26" s="84">
        <v>11</v>
      </c>
      <c r="B26" s="80" t="s">
        <v>1254</v>
      </c>
      <c r="C26" s="261">
        <f>SUMIF('cronograma inicial empresa'!$A$11:$A$695,A26,'cronograma inicial empresa'!$G$11:$G$695)+SUMIF('cronograma inicial empresa'!$A$11:$A$695,A26,'cronograma inicial empresa'!$I$11:$I$695)+SUMIF('cronograma inicial empresa'!$A$11:$A$695,A26,'cronograma inicial empresa'!$K$11:$K$695)+SUMIF('cronograma inicial empresa'!$A$11:$A$695,A26,'cronograma inicial empresa'!$M$11:$M$695)+SUMIF('cronograma inicial empresa'!$A$11:$A$695,A26,'cronograma inicial empresa'!$O$11:$O$695)</f>
        <v>60083.289999999994</v>
      </c>
      <c r="D26" s="77">
        <f>IFERROR(VLOOKUP(A26,#REF!,42,FALSE),0)+IFERROR(VLOOKUP(A26,#REF!,42,FALSE),0)</f>
        <v>0</v>
      </c>
      <c r="E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f>
        <v>66461.989999999991</v>
      </c>
      <c r="F26" s="78">
        <f t="shared" si="15"/>
        <v>-66461.989999999991</v>
      </c>
      <c r="G26" s="79">
        <f t="shared" si="0"/>
        <v>-1</v>
      </c>
      <c r="H26" s="76">
        <f>IFERROR(VLOOKUP($A26,#REF!,63,FALSE),0)+IFERROR(VLOOKUP($A26,#REF!,63,FALSE),0)</f>
        <v>0</v>
      </c>
      <c r="I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form.'!$S$5:$S$742)+SUMIF('CRONOGRAMA 1ºTA comp. s form.'!$A$5:$A$742,A26,'CRONOGRAMA 1ºTA comp. s form.'!$U$5:$U$742)+SUMIF('CRONOGRAMA 1ºTA comp. s form.'!$A$5:$A$742,A26,'CRONOGRAMA 1ºTA comp. s form.'!$W$5:$W$742)+SUMIF('CRONOGRAMA 1ºTA comp. s form.'!$A$5:$A$742,A26,'CRONOGRAMA 1ºTA comp. s form.'!$Y$5:$Y$742)</f>
        <v>118123.28</v>
      </c>
      <c r="J26" s="78">
        <f t="shared" si="1"/>
        <v>-118123.28</v>
      </c>
      <c r="K26" s="79">
        <f t="shared" si="2"/>
        <v>-1</v>
      </c>
      <c r="L26" s="76">
        <f>IFERROR(VLOOKUP($A26,#REF!,70,FALSE),0)+IFERROR(VLOOKUP($A26,#REF!,70,FALSE),0)</f>
        <v>0</v>
      </c>
      <c r="M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form.'!$S$5:$S$742)+SUMIF('CRONOGRAMA 1ºTA comp. s form.'!$A$5:$A$742,A26,'CRONOGRAMA 1ºTA comp. s form.'!$U$5:$U$742)+SUMIF('CRONOGRAMA 1ºTA comp. s form.'!$A$5:$A$742,A26,'CRONOGRAMA 1ºTA comp. s form.'!$W$5:$W$742)+SUMIF('CRONOGRAMA 1ºTA comp. s form.'!$A$5:$A$742,A26,'CRONOGRAMA 1ºTA comp. s form.'!$Y$5:$Y$742)+SUMIF('CRONOGRAMA 1ºTA comp. s form.'!$A$5:$A$742,A26,'CRONOGRAMA 1ºTA comp. s form.'!$AA$5:$AA$742)</f>
        <v>218505.71</v>
      </c>
      <c r="N26" s="78">
        <f t="shared" si="3"/>
        <v>-218505.71</v>
      </c>
      <c r="O26" s="79">
        <f t="shared" si="4"/>
        <v>-1</v>
      </c>
      <c r="P26" s="272">
        <f>IFERROR(VLOOKUP($A26,#REF!,77,FALSE),0)+IFERROR(VLOOKUP($A26,#REF!,77,FALSE),0)</f>
        <v>0</v>
      </c>
      <c r="Q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form.'!$S$5:$S$742)+SUMIF('CRONOGRAMA 1ºTA comp. s form.'!$A$5:$A$742,A26,'CRONOGRAMA 1ºTA comp. s form.'!$U$5:$U$742)+SUMIF('CRONOGRAMA 1ºTA comp. s form.'!$A$5:$A$742,A26,'CRONOGRAMA 1ºTA comp. s form.'!$W$5:$W$742)+SUMIF('CRONOGRAMA 1ºTA comp. s form.'!$A$5:$A$742,A26,'CRONOGRAMA 1ºTA comp. s form.'!$Y$5:$Y$742)+SUMIF('CRONOGRAMA 1ºTA comp. s form.'!$A$5:$A$742,A26,'CRONOGRAMA 1ºTA comp. s form.'!$AA$5:$AA$742)+SUMIF('CRONOGRAMA 1ºTA comp. s form.'!$A$5:$A$742,A26,'CRONOGRAMA 1ºTA comp. s form.'!$AC$5:$AC$742)</f>
        <v>318888.14</v>
      </c>
      <c r="R26" s="287">
        <f t="shared" si="5"/>
        <v>-318888.14</v>
      </c>
      <c r="S26" s="292">
        <f t="shared" si="6"/>
        <v>-1</v>
      </c>
      <c r="T26" s="285"/>
      <c r="U26" s="292">
        <f t="shared" si="7"/>
        <v>-1</v>
      </c>
      <c r="V26" s="375">
        <f t="shared" si="8"/>
        <v>0</v>
      </c>
      <c r="W26" s="376">
        <f>IFERROR(VLOOKUP($A26,#REF!,84,FALSE),0)+IFERROR(VLOOKUP($A26,#REF!,84,FALSE),0)</f>
        <v>0</v>
      </c>
      <c r="X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form.'!$S$5:$S$742)+SUMIF('CRONOGRAMA 1ºTA comp. s form.'!$A$5:$A$742,A26,'CRONOGRAMA 1ºTA comp. s form.'!$U$5:$U$742)+SUMIF('CRONOGRAMA 1ºTA comp. s form.'!$A$5:$A$742,A26,'CRONOGRAMA 1ºTA comp. s form.'!$W$5:$W$742)+SUMIF('CRONOGRAMA 1ºTA comp. s form.'!$A$5:$A$742,A26,'CRONOGRAMA 1ºTA comp. s form.'!$Y$5:$Y$742)+SUMIF('CRONOGRAMA 1ºTA comp. s form.'!$A$5:$A$742,A26,'CRONOGRAMA 1ºTA comp. s form.'!$AA$5:$AA$742)+SUMIF('CRONOGRAMA 1ºTA comp. s form.'!$A$5:$A$742,A26,'CRONOGRAMA 1ºTA comp. s form.'!$AC$5:$AC$742)+SUMIF('CRONOGRAMA 1ºTA comp. s form.'!$A$5:$A$742,A26,'CRONOGRAMA 1ºTA comp. s form.'!$AE$5:$AE$742)</f>
        <v>678566.72</v>
      </c>
      <c r="Y26" s="78">
        <f t="shared" si="9"/>
        <v>-678566.72</v>
      </c>
      <c r="Z26" s="79">
        <f t="shared" si="10"/>
        <v>-1</v>
      </c>
      <c r="AA26" s="352">
        <f>IFERROR(VLOOKUP($A26,#REF!,91,FALSE),0)+IFERROR(VLOOKUP($A26,#REF!,91,FALSE),0)</f>
        <v>0</v>
      </c>
      <c r="AB26" s="353" t="e">
        <f>SUMIF(#REF!,A26,#REF!)+SUMIF(#REF!,A26,#REF!)+SUMIF(#REF!,A26,#REF!)+SUMIF(#REF!,A26,#REF!)+SUMIF(#REF!,A26,#REF!)+SUMIF(#REF!,A26,#REF!)+SUMIF(#REF!,A26,#REF!)+SUMIF(#REF!,A26,#REF!)+SUMIF(#REF!,A26,#REF!)+SUMIF(#REF!,A26,#REF!)+SUMIF(#REF!,A26,#REF!)+SUMIF(#REF!,A26,#REF!)</f>
        <v>#REF!</v>
      </c>
      <c r="AC26" s="78" t="e">
        <f t="shared" si="11"/>
        <v>#REF!</v>
      </c>
      <c r="AD26" s="79">
        <f t="shared" si="12"/>
        <v>0</v>
      </c>
      <c r="AE26" s="76">
        <f>IFERROR(VLOOKUP($A26,#REF!,98,FALSE),0)+IFERROR(VLOOKUP($A26,#REF!,98,FALSE),0)</f>
        <v>0</v>
      </c>
      <c r="AF26" s="77">
        <f>SUMIF('CRONOGRAMA 1ºTA comp. s form.'!$A$5:$A$742,A26,'CRONOGRAMA 1ºTA comp. s form.'!$K$5:$K$742)+SUMIF('CRONOGRAMA 1ºTA comp. s form.'!$A$5:$A$742,A26,'CRONOGRAMA 1ºTA comp. s form.'!$M$5:$M$742)+SUMIF('CRONOGRAMA 1ºTA comp. s form.'!$A$5:$A$742,A26,'CRONOGRAMA 1ºTA comp. s form.'!$O$5:$O$742)+SUMIF('CRONOGRAMA 1ºTA comp. s form.'!$A$5:$A$742,A26,'CRONOGRAMA 1ºTA comp. s form.'!$Q$5:$Q$742)+SUMIF('CRONOGRAMA 1ºTA comp. s form.'!$A$5:$A$742,A26,'CRONOGRAMA 1ºTA comp. s form.'!$S$5:$S$742)+SUMIF('CRONOGRAMA 1ºTA comp. s form.'!$A$5:$A$742,A26,'CRONOGRAMA 1ºTA comp. s form.'!$U$5:$U$742)+SUMIF('CRONOGRAMA 1ºTA comp. s form.'!$A$5:$A$742,A26,'CRONOGRAMA 1ºTA comp. s form.'!$W$5:$W$742)+SUMIF('CRONOGRAMA 1ºTA comp. s form.'!$A$5:$A$742,A26,'CRONOGRAMA 1ºTA comp. s form.'!$Y$5:$Y$742)+SUMIF('CRONOGRAMA 1ºTA comp. s form.'!$A$5:$A$742,A26,'CRONOGRAMA 1ºTA comp. s form.'!$AA$5:$AA$742)+SUMIF('CRONOGRAMA 1ºTA comp. s form.'!$A$5:$A$742,A26,'CRONOGRAMA 1ºTA comp. s form.'!$AC$5:$AC$742)+SUMIF('CRONOGRAMA 1ºTA comp. s form.'!$A$5:$A$742,A26,'CRONOGRAMA 1ºTA comp. s form.'!$AE$5:$AE$742)+SUMIF('CRONOGRAMA 1ºTA comp. s form.'!$A$5:$A$742,A26,'CRONOGRAMA 1ºTA comp. s form.'!$AG$5:$AG$742)+SUMIF('CRONOGRAMA 1ºTA comp. s form.'!$A$5:$A$742,A26,'CRONOGRAMA 1ºTA comp. s form.'!$AI$5:$AI$742)</f>
        <v>678566.72</v>
      </c>
      <c r="AG26" s="78">
        <f t="shared" si="13"/>
        <v>-678566.72</v>
      </c>
      <c r="AH26" s="79">
        <f t="shared" si="14"/>
        <v>-1</v>
      </c>
    </row>
    <row r="27" spans="1:34" ht="23.25" customHeight="1" x14ac:dyDescent="0.25">
      <c r="A27" s="195" t="s">
        <v>1255</v>
      </c>
      <c r="B27" s="81" t="s">
        <v>1256</v>
      </c>
      <c r="C27" s="261">
        <f>SUMIF('cronograma inicial empresa'!$A$11:$A$695,A27,'cronograma inicial empresa'!$G$11:$G$695)+SUMIF('cronograma inicial empresa'!$A$11:$A$695,A27,'cronograma inicial empresa'!$I$11:$I$695)+SUMIF('cronograma inicial empresa'!$A$11:$A$695,A27,'cronograma inicial empresa'!$K$11:$K$695)+SUMIF('cronograma inicial empresa'!$A$11:$A$695,A27,'cronograma inicial empresa'!$M$11:$M$695)+SUMIF('cronograma inicial empresa'!$A$11:$A$695,A27,'cronograma inicial empresa'!$O$11:$O$695)</f>
        <v>0</v>
      </c>
      <c r="D27" s="77">
        <f>IFERROR(VLOOKUP(A27,#REF!,42,FALSE),0)+IFERROR(VLOOKUP(A27,#REF!,42,FALSE),0)</f>
        <v>0</v>
      </c>
      <c r="E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f>
        <v>0</v>
      </c>
      <c r="F27" s="78">
        <f t="shared" si="15"/>
        <v>0</v>
      </c>
      <c r="G27" s="79">
        <v>0</v>
      </c>
      <c r="H27" s="76">
        <f>IFERROR(VLOOKUP($A27,#REF!,63,FALSE),0)+IFERROR(VLOOKUP($A27,#REF!,63,FALSE),0)</f>
        <v>0</v>
      </c>
      <c r="I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form.'!$S$5:$S$742)+SUMIF('CRONOGRAMA 1ºTA comp. s form.'!$A$5:$A$742,A27,'CRONOGRAMA 1ºTA comp. s form.'!$U$5:$U$742)+SUMIF('CRONOGRAMA 1ºTA comp. s form.'!$A$5:$A$742,A27,'CRONOGRAMA 1ºTA comp. s form.'!$W$5:$W$742)+SUMIF('CRONOGRAMA 1ºTA comp. s form.'!$A$5:$A$742,A27,'CRONOGRAMA 1ºTA comp. s form.'!$Y$5:$Y$742)</f>
        <v>0</v>
      </c>
      <c r="J27" s="78">
        <f t="shared" si="1"/>
        <v>0</v>
      </c>
      <c r="K27" s="79">
        <f t="shared" si="2"/>
        <v>0</v>
      </c>
      <c r="L27" s="76">
        <f>IFERROR(VLOOKUP($A27,#REF!,70,FALSE),0)+IFERROR(VLOOKUP($A27,#REF!,70,FALSE),0)</f>
        <v>0</v>
      </c>
      <c r="M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form.'!$S$5:$S$742)+SUMIF('CRONOGRAMA 1ºTA comp. s form.'!$A$5:$A$742,A27,'CRONOGRAMA 1ºTA comp. s form.'!$U$5:$U$742)+SUMIF('CRONOGRAMA 1ºTA comp. s form.'!$A$5:$A$742,A27,'CRONOGRAMA 1ºTA comp. s form.'!$W$5:$W$742)+SUMIF('CRONOGRAMA 1ºTA comp. s form.'!$A$5:$A$742,A27,'CRONOGRAMA 1ºTA comp. s form.'!$Y$5:$Y$742)+SUMIF('CRONOGRAMA 1ºTA comp. s form.'!$A$5:$A$742,A27,'CRONOGRAMA 1ºTA comp. s form.'!$AA$5:$AA$742)</f>
        <v>100382.43</v>
      </c>
      <c r="N27" s="78">
        <f t="shared" si="3"/>
        <v>-100382.43</v>
      </c>
      <c r="O27" s="79">
        <f t="shared" si="4"/>
        <v>-1</v>
      </c>
      <c r="P27" s="272">
        <f>IFERROR(VLOOKUP($A27,#REF!,77,FALSE),0)+IFERROR(VLOOKUP($A27,#REF!,77,FALSE),0)</f>
        <v>0</v>
      </c>
      <c r="Q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form.'!$S$5:$S$742)+SUMIF('CRONOGRAMA 1ºTA comp. s form.'!$A$5:$A$742,A27,'CRONOGRAMA 1ºTA comp. s form.'!$U$5:$U$742)+SUMIF('CRONOGRAMA 1ºTA comp. s form.'!$A$5:$A$742,A27,'CRONOGRAMA 1ºTA comp. s form.'!$W$5:$W$742)+SUMIF('CRONOGRAMA 1ºTA comp. s form.'!$A$5:$A$742,A27,'CRONOGRAMA 1ºTA comp. s form.'!$Y$5:$Y$742)+SUMIF('CRONOGRAMA 1ºTA comp. s form.'!$A$5:$A$742,A27,'CRONOGRAMA 1ºTA comp. s form.'!$AA$5:$AA$742)+SUMIF('CRONOGRAMA 1ºTA comp. s form.'!$A$5:$A$742,A27,'CRONOGRAMA 1ºTA comp. s form.'!$AC$5:$AC$742)</f>
        <v>200764.86</v>
      </c>
      <c r="R27" s="287">
        <f t="shared" si="5"/>
        <v>-200764.86</v>
      </c>
      <c r="S27" s="292">
        <f t="shared" si="6"/>
        <v>-1</v>
      </c>
      <c r="T27" s="285"/>
      <c r="U27" s="292">
        <f t="shared" si="7"/>
        <v>-1</v>
      </c>
      <c r="V27" s="375">
        <f t="shared" si="8"/>
        <v>0</v>
      </c>
      <c r="W27" s="376">
        <f>IFERROR(VLOOKUP($A27,#REF!,84,FALSE),0)+IFERROR(VLOOKUP($A27,#REF!,84,FALSE),0)</f>
        <v>0</v>
      </c>
      <c r="X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form.'!$S$5:$S$742)+SUMIF('CRONOGRAMA 1ºTA comp. s form.'!$A$5:$A$742,A27,'CRONOGRAMA 1ºTA comp. s form.'!$U$5:$U$742)+SUMIF('CRONOGRAMA 1ºTA comp. s form.'!$A$5:$A$742,A27,'CRONOGRAMA 1ºTA comp. s form.'!$W$5:$W$742)+SUMIF('CRONOGRAMA 1ºTA comp. s form.'!$A$5:$A$742,A27,'CRONOGRAMA 1ºTA comp. s form.'!$Y$5:$Y$742)+SUMIF('CRONOGRAMA 1ºTA comp. s form.'!$A$5:$A$742,A27,'CRONOGRAMA 1ºTA comp. s form.'!$AA$5:$AA$742)+SUMIF('CRONOGRAMA 1ºTA comp. s form.'!$A$5:$A$742,A27,'CRONOGRAMA 1ºTA comp. s form.'!$AC$5:$AC$742)+SUMIF('CRONOGRAMA 1ºTA comp. s form.'!$A$5:$A$742,A27,'CRONOGRAMA 1ºTA comp. s form.'!$AE$5:$AE$742)</f>
        <v>200764.86</v>
      </c>
      <c r="Y27" s="78">
        <f t="shared" si="9"/>
        <v>-200764.86</v>
      </c>
      <c r="Z27" s="79">
        <f t="shared" si="10"/>
        <v>-1</v>
      </c>
      <c r="AA27" s="352">
        <f>IFERROR(VLOOKUP($A27,#REF!,91,FALSE),0)+IFERROR(VLOOKUP($A27,#REF!,91,FALSE),0)</f>
        <v>0</v>
      </c>
      <c r="AB27" s="353" t="e">
        <f>SUMIF(#REF!,A27,#REF!)+SUMIF(#REF!,A27,#REF!)+SUMIF(#REF!,A27,#REF!)+SUMIF(#REF!,A27,#REF!)+SUMIF(#REF!,A27,#REF!)+SUMIF(#REF!,A27,#REF!)+SUMIF(#REF!,A27,#REF!)+SUMIF(#REF!,A27,#REF!)+SUMIF(#REF!,A27,#REF!)+SUMIF(#REF!,A27,#REF!)+SUMIF(#REF!,A27,#REF!)+SUMIF(#REF!,A27,#REF!)</f>
        <v>#REF!</v>
      </c>
      <c r="AC27" s="78" t="e">
        <f t="shared" si="11"/>
        <v>#REF!</v>
      </c>
      <c r="AD27" s="79">
        <f t="shared" si="12"/>
        <v>0</v>
      </c>
      <c r="AE27" s="76">
        <f>IFERROR(VLOOKUP($A27,#REF!,98,FALSE),0)+IFERROR(VLOOKUP($A27,#REF!,98,FALSE),0)</f>
        <v>0</v>
      </c>
      <c r="AF27" s="77">
        <f>SUMIF('CRONOGRAMA 1ºTA comp. s form.'!$A$5:$A$742,A27,'CRONOGRAMA 1ºTA comp. s form.'!$K$5:$K$742)+SUMIF('CRONOGRAMA 1ºTA comp. s form.'!$A$5:$A$742,A27,'CRONOGRAMA 1ºTA comp. s form.'!$M$5:$M$742)+SUMIF('CRONOGRAMA 1ºTA comp. s form.'!$A$5:$A$742,A27,'CRONOGRAMA 1ºTA comp. s form.'!$O$5:$O$742)+SUMIF('CRONOGRAMA 1ºTA comp. s form.'!$A$5:$A$742,A27,'CRONOGRAMA 1ºTA comp. s form.'!$Q$5:$Q$742)+SUMIF('CRONOGRAMA 1ºTA comp. s form.'!$A$5:$A$742,A27,'CRONOGRAMA 1ºTA comp. s form.'!$S$5:$S$742)+SUMIF('CRONOGRAMA 1ºTA comp. s form.'!$A$5:$A$742,A27,'CRONOGRAMA 1ºTA comp. s form.'!$U$5:$U$742)+SUMIF('CRONOGRAMA 1ºTA comp. s form.'!$A$5:$A$742,A27,'CRONOGRAMA 1ºTA comp. s form.'!$W$5:$W$742)+SUMIF('CRONOGRAMA 1ºTA comp. s form.'!$A$5:$A$742,A27,'CRONOGRAMA 1ºTA comp. s form.'!$Y$5:$Y$742)+SUMIF('CRONOGRAMA 1ºTA comp. s form.'!$A$5:$A$742,A27,'CRONOGRAMA 1ºTA comp. s form.'!$AA$5:$AA$742)+SUMIF('CRONOGRAMA 1ºTA comp. s form.'!$A$5:$A$742,A27,'CRONOGRAMA 1ºTA comp. s form.'!$AC$5:$AC$742)+SUMIF('CRONOGRAMA 1ºTA comp. s form.'!$A$5:$A$742,A27,'CRONOGRAMA 1ºTA comp. s form.'!$AE$5:$AE$742)+SUMIF('CRONOGRAMA 1ºTA comp. s form.'!$A$5:$A$742,A27,'CRONOGRAMA 1ºTA comp. s form.'!$AG$5:$AG$742)+SUMIF('CRONOGRAMA 1ºTA comp. s form.'!$A$5:$A$742,A27,'CRONOGRAMA 1ºTA comp. s form.'!$AI$5:$AI$742)</f>
        <v>200764.86</v>
      </c>
      <c r="AG27" s="78">
        <f t="shared" si="13"/>
        <v>-200764.86</v>
      </c>
      <c r="AH27" s="79">
        <f t="shared" si="14"/>
        <v>-1</v>
      </c>
    </row>
    <row r="28" spans="1:34" ht="23.25" customHeight="1" x14ac:dyDescent="0.25">
      <c r="A28" s="195" t="s">
        <v>1275</v>
      </c>
      <c r="B28" s="81" t="s">
        <v>2052</v>
      </c>
      <c r="C28" s="261">
        <f>SUMIF('cronograma inicial empresa'!$A$11:$A$695,A28,'cronograma inicial empresa'!$G$11:$G$695)+SUMIF('cronograma inicial empresa'!$A$11:$A$695,A28,'cronograma inicial empresa'!$I$11:$I$695)+SUMIF('cronograma inicial empresa'!$A$11:$A$695,A28,'cronograma inicial empresa'!$K$11:$K$695)+SUMIF('cronograma inicial empresa'!$A$11:$A$695,A28,'cronograma inicial empresa'!$M$11:$M$695)+SUMIF('cronograma inicial empresa'!$A$11:$A$695,A28,'cronograma inicial empresa'!$O$11:$O$695)</f>
        <v>60083.289999999994</v>
      </c>
      <c r="D28" s="77">
        <f>IFERROR(VLOOKUP(A28,#REF!,42,FALSE),0)+IFERROR(VLOOKUP(A28,#REF!,42,FALSE),0)</f>
        <v>0</v>
      </c>
      <c r="E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f>
        <v>66461.989999999991</v>
      </c>
      <c r="F28" s="78">
        <f t="shared" si="15"/>
        <v>-66461.989999999991</v>
      </c>
      <c r="G28" s="79">
        <f t="shared" si="0"/>
        <v>-1</v>
      </c>
      <c r="H28" s="76">
        <f>IFERROR(VLOOKUP($A28,#REF!,63,FALSE),0)+IFERROR(VLOOKUP($A28,#REF!,63,FALSE),0)</f>
        <v>0</v>
      </c>
      <c r="I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form.'!$S$5:$S$742)+SUMIF('CRONOGRAMA 1ºTA comp. s form.'!$A$5:$A$742,A28,'CRONOGRAMA 1ºTA comp. s form.'!$U$5:$U$742)+SUMIF('CRONOGRAMA 1ºTA comp. s form.'!$A$5:$A$742,A28,'CRONOGRAMA 1ºTA comp. s form.'!$W$5:$W$742)+SUMIF('CRONOGRAMA 1ºTA comp. s form.'!$A$5:$A$742,A28,'CRONOGRAMA 1ºTA comp. s form.'!$Y$5:$Y$742)</f>
        <v>118123.28</v>
      </c>
      <c r="J28" s="78">
        <f t="shared" si="1"/>
        <v>-118123.28</v>
      </c>
      <c r="K28" s="79">
        <f t="shared" si="2"/>
        <v>-1</v>
      </c>
      <c r="L28" s="76">
        <f>IFERROR(VLOOKUP($A28,#REF!,70,FALSE),0)+IFERROR(VLOOKUP($A28,#REF!,70,FALSE),0)</f>
        <v>0</v>
      </c>
      <c r="M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form.'!$S$5:$S$742)+SUMIF('CRONOGRAMA 1ºTA comp. s form.'!$A$5:$A$742,A28,'CRONOGRAMA 1ºTA comp. s form.'!$U$5:$U$742)+SUMIF('CRONOGRAMA 1ºTA comp. s form.'!$A$5:$A$742,A28,'CRONOGRAMA 1ºTA comp. s form.'!$W$5:$W$742)+SUMIF('CRONOGRAMA 1ºTA comp. s form.'!$A$5:$A$742,A28,'CRONOGRAMA 1ºTA comp. s form.'!$Y$5:$Y$742)+SUMIF('CRONOGRAMA 1ºTA comp. s form.'!$A$5:$A$742,A28,'CRONOGRAMA 1ºTA comp. s form.'!$AA$5:$AA$742)</f>
        <v>118123.28</v>
      </c>
      <c r="N28" s="78">
        <f t="shared" si="3"/>
        <v>-118123.28</v>
      </c>
      <c r="O28" s="79">
        <f t="shared" si="4"/>
        <v>-1</v>
      </c>
      <c r="P28" s="272">
        <f>IFERROR(VLOOKUP($A28,#REF!,77,FALSE),0)+IFERROR(VLOOKUP($A28,#REF!,77,FALSE),0)</f>
        <v>0</v>
      </c>
      <c r="Q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form.'!$S$5:$S$742)+SUMIF('CRONOGRAMA 1ºTA comp. s form.'!$A$5:$A$742,A28,'CRONOGRAMA 1ºTA comp. s form.'!$U$5:$U$742)+SUMIF('CRONOGRAMA 1ºTA comp. s form.'!$A$5:$A$742,A28,'CRONOGRAMA 1ºTA comp. s form.'!$W$5:$W$742)+SUMIF('CRONOGRAMA 1ºTA comp. s form.'!$A$5:$A$742,A28,'CRONOGRAMA 1ºTA comp. s form.'!$Y$5:$Y$742)+SUMIF('CRONOGRAMA 1ºTA comp. s form.'!$A$5:$A$742,A28,'CRONOGRAMA 1ºTA comp. s form.'!$AA$5:$AA$742)+SUMIF('CRONOGRAMA 1ºTA comp. s form.'!$A$5:$A$742,A28,'CRONOGRAMA 1ºTA comp. s form.'!$AC$5:$AC$742)</f>
        <v>118123.28</v>
      </c>
      <c r="R28" s="287">
        <f t="shared" si="5"/>
        <v>-118123.28</v>
      </c>
      <c r="S28" s="292">
        <f t="shared" si="6"/>
        <v>-1</v>
      </c>
      <c r="T28" s="285"/>
      <c r="U28" s="292">
        <f t="shared" si="7"/>
        <v>-1</v>
      </c>
      <c r="V28" s="375">
        <f t="shared" si="8"/>
        <v>0</v>
      </c>
      <c r="W28" s="376">
        <f>IFERROR(VLOOKUP($A28,#REF!,84,FALSE),0)+IFERROR(VLOOKUP($A28,#REF!,84,FALSE),0)</f>
        <v>0</v>
      </c>
      <c r="X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form.'!$S$5:$S$742)+SUMIF('CRONOGRAMA 1ºTA comp. s form.'!$A$5:$A$742,A28,'CRONOGRAMA 1ºTA comp. s form.'!$U$5:$U$742)+SUMIF('CRONOGRAMA 1ºTA comp. s form.'!$A$5:$A$742,A28,'CRONOGRAMA 1ºTA comp. s form.'!$W$5:$W$742)+SUMIF('CRONOGRAMA 1ºTA comp. s form.'!$A$5:$A$742,A28,'CRONOGRAMA 1ºTA comp. s form.'!$Y$5:$Y$742)+SUMIF('CRONOGRAMA 1ºTA comp. s form.'!$A$5:$A$742,A28,'CRONOGRAMA 1ºTA comp. s form.'!$AA$5:$AA$742)+SUMIF('CRONOGRAMA 1ºTA comp. s form.'!$A$5:$A$742,A28,'CRONOGRAMA 1ºTA comp. s form.'!$AC$5:$AC$742)+SUMIF('CRONOGRAMA 1ºTA comp. s form.'!$A$5:$A$742,A28,'CRONOGRAMA 1ºTA comp. s form.'!$AE$5:$AE$742)</f>
        <v>143133.29999999999</v>
      </c>
      <c r="Y28" s="78">
        <f t="shared" si="9"/>
        <v>-143133.29999999999</v>
      </c>
      <c r="Z28" s="79">
        <f t="shared" si="10"/>
        <v>-1</v>
      </c>
      <c r="AA28" s="352">
        <f>IFERROR(VLOOKUP($A28,#REF!,91,FALSE),0)+IFERROR(VLOOKUP($A28,#REF!,91,FALSE),0)</f>
        <v>0</v>
      </c>
      <c r="AB28" s="353" t="e">
        <f>SUMIF(#REF!,A28,#REF!)+SUMIF(#REF!,A28,#REF!)+SUMIF(#REF!,A28,#REF!)+SUMIF(#REF!,A28,#REF!)+SUMIF(#REF!,A28,#REF!)+SUMIF(#REF!,A28,#REF!)+SUMIF(#REF!,A28,#REF!)+SUMIF(#REF!,A28,#REF!)+SUMIF(#REF!,A28,#REF!)+SUMIF(#REF!,A28,#REF!)+SUMIF(#REF!,A28,#REF!)+SUMIF(#REF!,A28,#REF!)</f>
        <v>#REF!</v>
      </c>
      <c r="AC28" s="78" t="e">
        <f t="shared" si="11"/>
        <v>#REF!</v>
      </c>
      <c r="AD28" s="79">
        <f t="shared" si="12"/>
        <v>0</v>
      </c>
      <c r="AE28" s="76">
        <f>IFERROR(VLOOKUP($A28,#REF!,98,FALSE),0)+IFERROR(VLOOKUP($A28,#REF!,98,FALSE),0)</f>
        <v>0</v>
      </c>
      <c r="AF28" s="77">
        <f>SUMIF('CRONOGRAMA 1ºTA comp. s form.'!$A$5:$A$742,A28,'CRONOGRAMA 1ºTA comp. s form.'!$K$5:$K$742)+SUMIF('CRONOGRAMA 1ºTA comp. s form.'!$A$5:$A$742,A28,'CRONOGRAMA 1ºTA comp. s form.'!$M$5:$M$742)+SUMIF('CRONOGRAMA 1ºTA comp. s form.'!$A$5:$A$742,A28,'CRONOGRAMA 1ºTA comp. s form.'!$O$5:$O$742)+SUMIF('CRONOGRAMA 1ºTA comp. s form.'!$A$5:$A$742,A28,'CRONOGRAMA 1ºTA comp. s form.'!$Q$5:$Q$742)+SUMIF('CRONOGRAMA 1ºTA comp. s form.'!$A$5:$A$742,A28,'CRONOGRAMA 1ºTA comp. s form.'!$S$5:$S$742)+SUMIF('CRONOGRAMA 1ºTA comp. s form.'!$A$5:$A$742,A28,'CRONOGRAMA 1ºTA comp. s form.'!$U$5:$U$742)+SUMIF('CRONOGRAMA 1ºTA comp. s form.'!$A$5:$A$742,A28,'CRONOGRAMA 1ºTA comp. s form.'!$W$5:$W$742)+SUMIF('CRONOGRAMA 1ºTA comp. s form.'!$A$5:$A$742,A28,'CRONOGRAMA 1ºTA comp. s form.'!$Y$5:$Y$742)+SUMIF('CRONOGRAMA 1ºTA comp. s form.'!$A$5:$A$742,A28,'CRONOGRAMA 1ºTA comp. s form.'!$AA$5:$AA$742)+SUMIF('CRONOGRAMA 1ºTA comp. s form.'!$A$5:$A$742,A28,'CRONOGRAMA 1ºTA comp. s form.'!$AC$5:$AC$742)+SUMIF('CRONOGRAMA 1ºTA comp. s form.'!$A$5:$A$742,A28,'CRONOGRAMA 1ºTA comp. s form.'!$AE$5:$AE$742)+SUMIF('CRONOGRAMA 1ºTA comp. s form.'!$A$5:$A$742,A28,'CRONOGRAMA 1ºTA comp. s form.'!$AG$5:$AG$742)+SUMIF('CRONOGRAMA 1ºTA comp. s form.'!$A$5:$A$742,A28,'CRONOGRAMA 1ºTA comp. s form.'!$AI$5:$AI$742)</f>
        <v>143133.29999999999</v>
      </c>
      <c r="AG28" s="78">
        <f t="shared" si="13"/>
        <v>-143133.29999999999</v>
      </c>
      <c r="AH28" s="79">
        <f t="shared" si="14"/>
        <v>-1</v>
      </c>
    </row>
    <row r="29" spans="1:34" ht="23.25" customHeight="1" x14ac:dyDescent="0.25">
      <c r="A29" s="84" t="s">
        <v>1321</v>
      </c>
      <c r="B29" s="80" t="s">
        <v>1322</v>
      </c>
      <c r="C29" s="261">
        <f>SUMIF('cronograma inicial empresa'!$A$11:$A$695,A29,'cronograma inicial empresa'!$G$11:$G$695)+SUMIF('cronograma inicial empresa'!$A$11:$A$695,A29,'cronograma inicial empresa'!$I$11:$I$695)+SUMIF('cronograma inicial empresa'!$A$11:$A$695,A29,'cronograma inicial empresa'!$K$11:$K$695)+SUMIF('cronograma inicial empresa'!$A$11:$A$695,A29,'cronograma inicial empresa'!$M$11:$M$695)+SUMIF('cronograma inicial empresa'!$A$11:$A$695,A29,'cronograma inicial empresa'!$O$11:$O$695)</f>
        <v>0</v>
      </c>
      <c r="D29" s="77">
        <f>IFERROR(VLOOKUP(A29,#REF!,42,FALSE),0)+IFERROR(VLOOKUP(A29,#REF!,42,FALSE),0)</f>
        <v>0</v>
      </c>
      <c r="E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f>
        <v>0</v>
      </c>
      <c r="F29" s="78">
        <f t="shared" si="15"/>
        <v>0</v>
      </c>
      <c r="G29" s="79">
        <v>0</v>
      </c>
      <c r="H29" s="76">
        <f>IFERROR(VLOOKUP($A29,#REF!,63,FALSE),0)+IFERROR(VLOOKUP($A29,#REF!,63,FALSE),0)</f>
        <v>0</v>
      </c>
      <c r="I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form.'!$S$5:$S$742)+SUMIF('CRONOGRAMA 1ºTA comp. s form.'!$A$5:$A$742,A29,'CRONOGRAMA 1ºTA comp. s form.'!$U$5:$U$742)+SUMIF('CRONOGRAMA 1ºTA comp. s form.'!$A$5:$A$742,A29,'CRONOGRAMA 1ºTA comp. s form.'!$W$5:$W$742)+SUMIF('CRONOGRAMA 1ºTA comp. s form.'!$A$5:$A$742,A29,'CRONOGRAMA 1ºTA comp. s form.'!$Y$5:$Y$742)</f>
        <v>0</v>
      </c>
      <c r="J29" s="78">
        <f t="shared" si="1"/>
        <v>0</v>
      </c>
      <c r="K29" s="79">
        <f t="shared" si="2"/>
        <v>0</v>
      </c>
      <c r="L29" s="76">
        <f>IFERROR(VLOOKUP($A29,#REF!,70,FALSE),0)+IFERROR(VLOOKUP($A29,#REF!,70,FALSE),0)</f>
        <v>0</v>
      </c>
      <c r="M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form.'!$S$5:$S$742)+SUMIF('CRONOGRAMA 1ºTA comp. s form.'!$A$5:$A$742,A29,'CRONOGRAMA 1ºTA comp. s form.'!$U$5:$U$742)+SUMIF('CRONOGRAMA 1ºTA comp. s form.'!$A$5:$A$742,A29,'CRONOGRAMA 1ºTA comp. s form.'!$W$5:$W$742)+SUMIF('CRONOGRAMA 1ºTA comp. s form.'!$A$5:$A$742,A29,'CRONOGRAMA 1ºTA comp. s form.'!$Y$5:$Y$742)+SUMIF('CRONOGRAMA 1ºTA comp. s form.'!$A$5:$A$742,A29,'CRONOGRAMA 1ºTA comp. s form.'!$AA$5:$AA$742)</f>
        <v>0</v>
      </c>
      <c r="N29" s="78">
        <f t="shared" si="3"/>
        <v>0</v>
      </c>
      <c r="O29" s="79">
        <f t="shared" si="4"/>
        <v>0</v>
      </c>
      <c r="P29" s="272">
        <f>IFERROR(VLOOKUP($A29,#REF!,77,FALSE),0)+IFERROR(VLOOKUP($A29,#REF!,77,FALSE),0)</f>
        <v>0</v>
      </c>
      <c r="Q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form.'!$S$5:$S$742)+SUMIF('CRONOGRAMA 1ºTA comp. s form.'!$A$5:$A$742,A29,'CRONOGRAMA 1ºTA comp. s form.'!$U$5:$U$742)+SUMIF('CRONOGRAMA 1ºTA comp. s form.'!$A$5:$A$742,A29,'CRONOGRAMA 1ºTA comp. s form.'!$W$5:$W$742)+SUMIF('CRONOGRAMA 1ºTA comp. s form.'!$A$5:$A$742,A29,'CRONOGRAMA 1ºTA comp. s form.'!$Y$5:$Y$742)+SUMIF('CRONOGRAMA 1ºTA comp. s form.'!$A$5:$A$742,A29,'CRONOGRAMA 1ºTA comp. s form.'!$AA$5:$AA$742)+SUMIF('CRONOGRAMA 1ºTA comp. s form.'!$A$5:$A$742,A29,'CRONOGRAMA 1ºTA comp. s form.'!$AC$5:$AC$742)</f>
        <v>0</v>
      </c>
      <c r="R29" s="287">
        <f t="shared" si="5"/>
        <v>0</v>
      </c>
      <c r="S29" s="292">
        <f t="shared" si="6"/>
        <v>0</v>
      </c>
      <c r="T29" s="285"/>
      <c r="U29" s="292">
        <f t="shared" si="7"/>
        <v>0</v>
      </c>
      <c r="V29" s="375">
        <f t="shared" si="8"/>
        <v>0</v>
      </c>
      <c r="W29" s="376">
        <f>IFERROR(VLOOKUP($A29,#REF!,84,FALSE),0)+IFERROR(VLOOKUP($A29,#REF!,84,FALSE),0)</f>
        <v>0</v>
      </c>
      <c r="X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form.'!$S$5:$S$742)+SUMIF('CRONOGRAMA 1ºTA comp. s form.'!$A$5:$A$742,A29,'CRONOGRAMA 1ºTA comp. s form.'!$U$5:$U$742)+SUMIF('CRONOGRAMA 1ºTA comp. s form.'!$A$5:$A$742,A29,'CRONOGRAMA 1ºTA comp. s form.'!$W$5:$W$742)+SUMIF('CRONOGRAMA 1ºTA comp. s form.'!$A$5:$A$742,A29,'CRONOGRAMA 1ºTA comp. s form.'!$Y$5:$Y$742)+SUMIF('CRONOGRAMA 1ºTA comp. s form.'!$A$5:$A$742,A29,'CRONOGRAMA 1ºTA comp. s form.'!$AA$5:$AA$742)+SUMIF('CRONOGRAMA 1ºTA comp. s form.'!$A$5:$A$742,A29,'CRONOGRAMA 1ºTA comp. s form.'!$AC$5:$AC$742)+SUMIF('CRONOGRAMA 1ºTA comp. s form.'!$A$5:$A$742,A29,'CRONOGRAMA 1ºTA comp. s form.'!$AE$5:$AE$742)</f>
        <v>334668.55999999994</v>
      </c>
      <c r="Y29" s="78">
        <f t="shared" si="9"/>
        <v>-334668.55999999994</v>
      </c>
      <c r="Z29" s="79">
        <f t="shared" si="10"/>
        <v>-1</v>
      </c>
      <c r="AA29" s="352">
        <f>IFERROR(VLOOKUP($A29,#REF!,91,FALSE),0)+IFERROR(VLOOKUP($A29,#REF!,91,FALSE),0)</f>
        <v>0</v>
      </c>
      <c r="AB29" s="353" t="e">
        <f>SUMIF(#REF!,A29,#REF!)+SUMIF(#REF!,A29,#REF!)+SUMIF(#REF!,A29,#REF!)+SUMIF(#REF!,A29,#REF!)+SUMIF(#REF!,A29,#REF!)+SUMIF(#REF!,A29,#REF!)+SUMIF(#REF!,A29,#REF!)+SUMIF(#REF!,A29,#REF!)+SUMIF(#REF!,A29,#REF!)+SUMIF(#REF!,A29,#REF!)+SUMIF(#REF!,A29,#REF!)+SUMIF(#REF!,A29,#REF!)</f>
        <v>#REF!</v>
      </c>
      <c r="AC29" s="78" t="e">
        <f t="shared" si="11"/>
        <v>#REF!</v>
      </c>
      <c r="AD29" s="79">
        <f t="shared" si="12"/>
        <v>0</v>
      </c>
      <c r="AE29" s="76">
        <f>IFERROR(VLOOKUP($A29,#REF!,98,FALSE),0)+IFERROR(VLOOKUP($A29,#REF!,98,FALSE),0)</f>
        <v>0</v>
      </c>
      <c r="AF29" s="77">
        <f>SUMIF('CRONOGRAMA 1ºTA comp. s form.'!$A$5:$A$742,A29,'CRONOGRAMA 1ºTA comp. s form.'!$K$5:$K$742)+SUMIF('CRONOGRAMA 1ºTA comp. s form.'!$A$5:$A$742,A29,'CRONOGRAMA 1ºTA comp. s form.'!$M$5:$M$742)+SUMIF('CRONOGRAMA 1ºTA comp. s form.'!$A$5:$A$742,A29,'CRONOGRAMA 1ºTA comp. s form.'!$O$5:$O$742)+SUMIF('CRONOGRAMA 1ºTA comp. s form.'!$A$5:$A$742,A29,'CRONOGRAMA 1ºTA comp. s form.'!$Q$5:$Q$742)+SUMIF('CRONOGRAMA 1ºTA comp. s form.'!$A$5:$A$742,A29,'CRONOGRAMA 1ºTA comp. s form.'!$S$5:$S$742)+SUMIF('CRONOGRAMA 1ºTA comp. s form.'!$A$5:$A$742,A29,'CRONOGRAMA 1ºTA comp. s form.'!$U$5:$U$742)+SUMIF('CRONOGRAMA 1ºTA comp. s form.'!$A$5:$A$742,A29,'CRONOGRAMA 1ºTA comp. s form.'!$W$5:$W$742)+SUMIF('CRONOGRAMA 1ºTA comp. s form.'!$A$5:$A$742,A29,'CRONOGRAMA 1ºTA comp. s form.'!$Y$5:$Y$742)+SUMIF('CRONOGRAMA 1ºTA comp. s form.'!$A$5:$A$742,A29,'CRONOGRAMA 1ºTA comp. s form.'!$AA$5:$AA$742)+SUMIF('CRONOGRAMA 1ºTA comp. s form.'!$A$5:$A$742,A29,'CRONOGRAMA 1ºTA comp. s form.'!$AC$5:$AC$742)+SUMIF('CRONOGRAMA 1ºTA comp. s form.'!$A$5:$A$742,A29,'CRONOGRAMA 1ºTA comp. s form.'!$AE$5:$AE$742)+SUMIF('CRONOGRAMA 1ºTA comp. s form.'!$A$5:$A$742,A29,'CRONOGRAMA 1ºTA comp. s form.'!$AG$5:$AG$742)+SUMIF('CRONOGRAMA 1ºTA comp. s form.'!$A$5:$A$742,A29,'CRONOGRAMA 1ºTA comp. s form.'!$AI$5:$AI$742)</f>
        <v>334668.55999999994</v>
      </c>
      <c r="AG29" s="78">
        <f t="shared" si="13"/>
        <v>-334668.55999999994</v>
      </c>
      <c r="AH29" s="79">
        <f t="shared" si="14"/>
        <v>-1</v>
      </c>
    </row>
    <row r="30" spans="1:34" ht="23.25" customHeight="1" x14ac:dyDescent="0.25">
      <c r="A30" s="84">
        <v>12</v>
      </c>
      <c r="B30" s="80" t="s">
        <v>1362</v>
      </c>
      <c r="C30" s="261">
        <f>SUMIF('cronograma inicial empresa'!$A$11:$A$695,A30,'cronograma inicial empresa'!$G$11:$G$695)+SUMIF('cronograma inicial empresa'!$A$11:$A$695,A30,'cronograma inicial empresa'!$I$11:$I$695)+SUMIF('cronograma inicial empresa'!$A$11:$A$695,A30,'cronograma inicial empresa'!$K$11:$K$695)+SUMIF('cronograma inicial empresa'!$A$11:$A$695,A30,'cronograma inicial empresa'!$M$11:$M$695)+SUMIF('cronograma inicial empresa'!$A$11:$A$695,A30,'cronograma inicial empresa'!$O$11:$O$695)</f>
        <v>66108.906999999992</v>
      </c>
      <c r="D30" s="77">
        <f>IFERROR(VLOOKUP(A30,#REF!,42,FALSE),0)+IFERROR(VLOOKUP(A30,#REF!,42,FALSE),0)</f>
        <v>0</v>
      </c>
      <c r="E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f>
        <v>5201.9970000000003</v>
      </c>
      <c r="F30" s="78">
        <f t="shared" si="15"/>
        <v>-5201.9970000000003</v>
      </c>
      <c r="G30" s="79">
        <f t="shared" si="0"/>
        <v>-1</v>
      </c>
      <c r="H30" s="76">
        <f>IFERROR(VLOOKUP($A30,#REF!,63,FALSE),0)+IFERROR(VLOOKUP($A30,#REF!,63,FALSE),0)</f>
        <v>0</v>
      </c>
      <c r="I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form.'!$S$5:$S$742)+SUMIF('CRONOGRAMA 1ºTA comp. s form.'!$A$5:$A$742,A30,'CRONOGRAMA 1ºTA comp. s form.'!$U$5:$U$742)+SUMIF('CRONOGRAMA 1ºTA comp. s form.'!$A$5:$A$742,A30,'CRONOGRAMA 1ºTA comp. s form.'!$W$5:$W$742)+SUMIF('CRONOGRAMA 1ºTA comp. s form.'!$A$5:$A$742,A30,'CRONOGRAMA 1ºTA comp. s form.'!$Y$5:$Y$742)</f>
        <v>156559.49599999996</v>
      </c>
      <c r="J30" s="78">
        <f t="shared" si="1"/>
        <v>-156559.49599999996</v>
      </c>
      <c r="K30" s="79">
        <f t="shared" si="2"/>
        <v>-1</v>
      </c>
      <c r="L30" s="76">
        <f>IFERROR(VLOOKUP($A30,#REF!,70,FALSE),0)+IFERROR(VLOOKUP($A30,#REF!,70,FALSE),0)</f>
        <v>0</v>
      </c>
      <c r="M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form.'!$S$5:$S$742)+SUMIF('CRONOGRAMA 1ºTA comp. s form.'!$A$5:$A$742,A30,'CRONOGRAMA 1ºTA comp. s form.'!$U$5:$U$742)+SUMIF('CRONOGRAMA 1ºTA comp. s form.'!$A$5:$A$742,A30,'CRONOGRAMA 1ºTA comp. s form.'!$W$5:$W$742)+SUMIF('CRONOGRAMA 1ºTA comp. s form.'!$A$5:$A$742,A30,'CRONOGRAMA 1ºTA comp. s form.'!$Y$5:$Y$742)+SUMIF('CRONOGRAMA 1ºTA comp. s form.'!$A$5:$A$742,A30,'CRONOGRAMA 1ºTA comp. s form.'!$AA$5:$AA$742)</f>
        <v>157518.81999999995</v>
      </c>
      <c r="N30" s="78">
        <f t="shared" si="3"/>
        <v>-157518.81999999995</v>
      </c>
      <c r="O30" s="79">
        <f t="shared" si="4"/>
        <v>-1</v>
      </c>
      <c r="P30" s="272">
        <f>IFERROR(VLOOKUP($A30,#REF!,77,FALSE),0)+IFERROR(VLOOKUP($A30,#REF!,77,FALSE),0)</f>
        <v>0</v>
      </c>
      <c r="Q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form.'!$S$5:$S$742)+SUMIF('CRONOGRAMA 1ºTA comp. s form.'!$A$5:$A$742,A30,'CRONOGRAMA 1ºTA comp. s form.'!$U$5:$U$742)+SUMIF('CRONOGRAMA 1ºTA comp. s form.'!$A$5:$A$742,A30,'CRONOGRAMA 1ºTA comp. s form.'!$W$5:$W$742)+SUMIF('CRONOGRAMA 1ºTA comp. s form.'!$A$5:$A$742,A30,'CRONOGRAMA 1ºTA comp. s form.'!$Y$5:$Y$742)+SUMIF('CRONOGRAMA 1ºTA comp. s form.'!$A$5:$A$742,A30,'CRONOGRAMA 1ºTA comp. s form.'!$AA$5:$AA$742)+SUMIF('CRONOGRAMA 1ºTA comp. s form.'!$A$5:$A$742,A30,'CRONOGRAMA 1ºTA comp. s form.'!$AC$5:$AC$742)</f>
        <v>157518.81999999995</v>
      </c>
      <c r="R30" s="287">
        <f t="shared" si="5"/>
        <v>-157518.81999999995</v>
      </c>
      <c r="S30" s="292">
        <f t="shared" si="6"/>
        <v>-1</v>
      </c>
      <c r="T30" s="285"/>
      <c r="U30" s="292">
        <f t="shared" si="7"/>
        <v>-1</v>
      </c>
      <c r="V30" s="375">
        <f t="shared" si="8"/>
        <v>0</v>
      </c>
      <c r="W30" s="376">
        <f>IFERROR(VLOOKUP($A30,#REF!,84,FALSE),0)+IFERROR(VLOOKUP($A30,#REF!,84,FALSE),0)</f>
        <v>0</v>
      </c>
      <c r="X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form.'!$S$5:$S$742)+SUMIF('CRONOGRAMA 1ºTA comp. s form.'!$A$5:$A$742,A30,'CRONOGRAMA 1ºTA comp. s form.'!$U$5:$U$742)+SUMIF('CRONOGRAMA 1ºTA comp. s form.'!$A$5:$A$742,A30,'CRONOGRAMA 1ºTA comp. s form.'!$W$5:$W$742)+SUMIF('CRONOGRAMA 1ºTA comp. s form.'!$A$5:$A$742,A30,'CRONOGRAMA 1ºTA comp. s form.'!$Y$5:$Y$742)+SUMIF('CRONOGRAMA 1ºTA comp. s form.'!$A$5:$A$742,A30,'CRONOGRAMA 1ºTA comp. s form.'!$AA$5:$AA$742)+SUMIF('CRONOGRAMA 1ºTA comp. s form.'!$A$5:$A$742,A30,'CRONOGRAMA 1ºTA comp. s form.'!$AC$5:$AC$742)+SUMIF('CRONOGRAMA 1ºTA comp. s form.'!$A$5:$A$742,A30,'CRONOGRAMA 1ºTA comp. s form.'!$AE$5:$AE$742)</f>
        <v>157518.81999999995</v>
      </c>
      <c r="Y30" s="78">
        <f t="shared" si="9"/>
        <v>-157518.81999999995</v>
      </c>
      <c r="Z30" s="79">
        <f t="shared" si="10"/>
        <v>-1</v>
      </c>
      <c r="AA30" s="352">
        <f>IFERROR(VLOOKUP($A30,#REF!,91,FALSE),0)+IFERROR(VLOOKUP($A30,#REF!,91,FALSE),0)</f>
        <v>0</v>
      </c>
      <c r="AB30" s="353" t="e">
        <f>SUMIF(#REF!,A30,#REF!)+SUMIF(#REF!,A30,#REF!)+SUMIF(#REF!,A30,#REF!)+SUMIF(#REF!,A30,#REF!)+SUMIF(#REF!,A30,#REF!)+SUMIF(#REF!,A30,#REF!)+SUMIF(#REF!,A30,#REF!)+SUMIF(#REF!,A30,#REF!)+SUMIF(#REF!,A30,#REF!)+SUMIF(#REF!,A30,#REF!)+SUMIF(#REF!,A30,#REF!)+SUMIF(#REF!,A30,#REF!)</f>
        <v>#REF!</v>
      </c>
      <c r="AC30" s="78" t="e">
        <f t="shared" si="11"/>
        <v>#REF!</v>
      </c>
      <c r="AD30" s="79">
        <f t="shared" si="12"/>
        <v>0</v>
      </c>
      <c r="AE30" s="76">
        <f>IFERROR(VLOOKUP($A30,#REF!,98,FALSE),0)+IFERROR(VLOOKUP($A30,#REF!,98,FALSE),0)</f>
        <v>0</v>
      </c>
      <c r="AF30" s="77">
        <f>SUMIF('CRONOGRAMA 1ºTA comp. s form.'!$A$5:$A$742,A30,'CRONOGRAMA 1ºTA comp. s form.'!$K$5:$K$742)+SUMIF('CRONOGRAMA 1ºTA comp. s form.'!$A$5:$A$742,A30,'CRONOGRAMA 1ºTA comp. s form.'!$M$5:$M$742)+SUMIF('CRONOGRAMA 1ºTA comp. s form.'!$A$5:$A$742,A30,'CRONOGRAMA 1ºTA comp. s form.'!$O$5:$O$742)+SUMIF('CRONOGRAMA 1ºTA comp. s form.'!$A$5:$A$742,A30,'CRONOGRAMA 1ºTA comp. s form.'!$Q$5:$Q$742)+SUMIF('CRONOGRAMA 1ºTA comp. s form.'!$A$5:$A$742,A30,'CRONOGRAMA 1ºTA comp. s form.'!$S$5:$S$742)+SUMIF('CRONOGRAMA 1ºTA comp. s form.'!$A$5:$A$742,A30,'CRONOGRAMA 1ºTA comp. s form.'!$U$5:$U$742)+SUMIF('CRONOGRAMA 1ºTA comp. s form.'!$A$5:$A$742,A30,'CRONOGRAMA 1ºTA comp. s form.'!$W$5:$W$742)+SUMIF('CRONOGRAMA 1ºTA comp. s form.'!$A$5:$A$742,A30,'CRONOGRAMA 1ºTA comp. s form.'!$Y$5:$Y$742)+SUMIF('CRONOGRAMA 1ºTA comp. s form.'!$A$5:$A$742,A30,'CRONOGRAMA 1ºTA comp. s form.'!$AA$5:$AA$742)+SUMIF('CRONOGRAMA 1ºTA comp. s form.'!$A$5:$A$742,A30,'CRONOGRAMA 1ºTA comp. s form.'!$AC$5:$AC$742)+SUMIF('CRONOGRAMA 1ºTA comp. s form.'!$A$5:$A$742,A30,'CRONOGRAMA 1ºTA comp. s form.'!$AE$5:$AE$742)+SUMIF('CRONOGRAMA 1ºTA comp. s form.'!$A$5:$A$742,A30,'CRONOGRAMA 1ºTA comp. s form.'!$AG$5:$AG$742)+SUMIF('CRONOGRAMA 1ºTA comp. s form.'!$A$5:$A$742,A30,'CRONOGRAMA 1ºTA comp. s form.'!$AI$5:$AI$742)</f>
        <v>157518.81999999995</v>
      </c>
      <c r="AG30" s="78">
        <f t="shared" si="13"/>
        <v>-157518.81999999995</v>
      </c>
      <c r="AH30" s="79">
        <f t="shared" si="14"/>
        <v>-1</v>
      </c>
    </row>
    <row r="31" spans="1:34" ht="23.25" customHeight="1" x14ac:dyDescent="0.25">
      <c r="A31" s="84">
        <v>13</v>
      </c>
      <c r="B31" s="80" t="s">
        <v>1384</v>
      </c>
      <c r="C31" s="261">
        <f>SUMIF('cronograma inicial empresa'!$A$11:$A$695,A31,'cronograma inicial empresa'!$G$11:$G$695)+SUMIF('cronograma inicial empresa'!$A$11:$A$695,A31,'cronograma inicial empresa'!$I$11:$I$695)+SUMIF('cronograma inicial empresa'!$A$11:$A$695,A31,'cronograma inicial empresa'!$K$11:$K$695)+SUMIF('cronograma inicial empresa'!$A$11:$A$695,A31,'cronograma inicial empresa'!$M$11:$M$695)+SUMIF('cronograma inicial empresa'!$A$11:$A$695,A31,'cronograma inicial empresa'!$O$11:$O$695)</f>
        <v>181738.94</v>
      </c>
      <c r="D31" s="77">
        <f>IFERROR(VLOOKUP(A31,#REF!,42,FALSE),0)+IFERROR(VLOOKUP(A31,#REF!,42,FALSE),0)</f>
        <v>0</v>
      </c>
      <c r="E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f>
        <v>142923.97600000002</v>
      </c>
      <c r="F31" s="78">
        <f t="shared" si="15"/>
        <v>-142923.97600000002</v>
      </c>
      <c r="G31" s="79">
        <f t="shared" si="0"/>
        <v>-1</v>
      </c>
      <c r="H31" s="76">
        <f>IFERROR(VLOOKUP($A31,#REF!,63,FALSE),0)+IFERROR(VLOOKUP($A31,#REF!,63,FALSE),0)</f>
        <v>0</v>
      </c>
      <c r="I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form.'!$S$5:$S$742)+SUMIF('CRONOGRAMA 1ºTA comp. s form.'!$A$5:$A$742,A31,'CRONOGRAMA 1ºTA comp. s form.'!$U$5:$U$742)+SUMIF('CRONOGRAMA 1ºTA comp. s form.'!$A$5:$A$742,A31,'CRONOGRAMA 1ºTA comp. s form.'!$W$5:$W$742)+SUMIF('CRONOGRAMA 1ºTA comp. s form.'!$A$5:$A$742,A31,'CRONOGRAMA 1ºTA comp. s form.'!$Y$5:$Y$742)</f>
        <v>352935.72399999999</v>
      </c>
      <c r="J31" s="78">
        <f t="shared" si="1"/>
        <v>-352935.72399999999</v>
      </c>
      <c r="K31" s="79">
        <f t="shared" si="2"/>
        <v>-1</v>
      </c>
      <c r="L31" s="76">
        <f>IFERROR(VLOOKUP($A31,#REF!,70,FALSE),0)+IFERROR(VLOOKUP($A31,#REF!,70,FALSE),0)</f>
        <v>0</v>
      </c>
      <c r="M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form.'!$S$5:$S$742)+SUMIF('CRONOGRAMA 1ºTA comp. s form.'!$A$5:$A$742,A31,'CRONOGRAMA 1ºTA comp. s form.'!$U$5:$U$742)+SUMIF('CRONOGRAMA 1ºTA comp. s form.'!$A$5:$A$742,A31,'CRONOGRAMA 1ºTA comp. s form.'!$W$5:$W$742)+SUMIF('CRONOGRAMA 1ºTA comp. s form.'!$A$5:$A$742,A31,'CRONOGRAMA 1ºTA comp. s form.'!$Y$5:$Y$742)+SUMIF('CRONOGRAMA 1ºTA comp. s form.'!$A$5:$A$742,A31,'CRONOGRAMA 1ºTA comp. s form.'!$AA$5:$AA$742)</f>
        <v>445482.40499999997</v>
      </c>
      <c r="N31" s="78">
        <f t="shared" si="3"/>
        <v>-445482.40499999997</v>
      </c>
      <c r="O31" s="79">
        <f t="shared" si="4"/>
        <v>-1</v>
      </c>
      <c r="P31" s="272">
        <f>IFERROR(VLOOKUP($A31,#REF!,77,FALSE),0)+IFERROR(VLOOKUP($A31,#REF!,77,FALSE),0)</f>
        <v>0</v>
      </c>
      <c r="Q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form.'!$S$5:$S$742)+SUMIF('CRONOGRAMA 1ºTA comp. s form.'!$A$5:$A$742,A31,'CRONOGRAMA 1ºTA comp. s form.'!$U$5:$U$742)+SUMIF('CRONOGRAMA 1ºTA comp. s form.'!$A$5:$A$742,A31,'CRONOGRAMA 1ºTA comp. s form.'!$W$5:$W$742)+SUMIF('CRONOGRAMA 1ºTA comp. s form.'!$A$5:$A$742,A31,'CRONOGRAMA 1ºTA comp. s form.'!$Y$5:$Y$742)+SUMIF('CRONOGRAMA 1ºTA comp. s form.'!$A$5:$A$742,A31,'CRONOGRAMA 1ºTA comp. s form.'!$AA$5:$AA$742)+SUMIF('CRONOGRAMA 1ºTA comp. s form.'!$A$5:$A$742,A31,'CRONOGRAMA 1ºTA comp. s form.'!$AC$5:$AC$742)</f>
        <v>457281.68</v>
      </c>
      <c r="R31" s="287">
        <f t="shared" si="5"/>
        <v>-457281.68</v>
      </c>
      <c r="S31" s="292">
        <f t="shared" si="6"/>
        <v>-1</v>
      </c>
      <c r="T31" s="285"/>
      <c r="U31" s="292">
        <f t="shared" si="7"/>
        <v>-1</v>
      </c>
      <c r="V31" s="375">
        <f t="shared" si="8"/>
        <v>0</v>
      </c>
      <c r="W31" s="376">
        <f>IFERROR(VLOOKUP($A31,#REF!,84,FALSE),0)+IFERROR(VLOOKUP($A31,#REF!,84,FALSE),0)</f>
        <v>0</v>
      </c>
      <c r="X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form.'!$S$5:$S$742)+SUMIF('CRONOGRAMA 1ºTA comp. s form.'!$A$5:$A$742,A31,'CRONOGRAMA 1ºTA comp. s form.'!$U$5:$U$742)+SUMIF('CRONOGRAMA 1ºTA comp. s form.'!$A$5:$A$742,A31,'CRONOGRAMA 1ºTA comp. s form.'!$W$5:$W$742)+SUMIF('CRONOGRAMA 1ºTA comp. s form.'!$A$5:$A$742,A31,'CRONOGRAMA 1ºTA comp. s form.'!$Y$5:$Y$742)+SUMIF('CRONOGRAMA 1ºTA comp. s form.'!$A$5:$A$742,A31,'CRONOGRAMA 1ºTA comp. s form.'!$AA$5:$AA$742)+SUMIF('CRONOGRAMA 1ºTA comp. s form.'!$A$5:$A$742,A31,'CRONOGRAMA 1ºTA comp. s form.'!$AC$5:$AC$742)+SUMIF('CRONOGRAMA 1ºTA comp. s form.'!$A$5:$A$742,A31,'CRONOGRAMA 1ºTA comp. s form.'!$AE$5:$AE$742)</f>
        <v>457281.68</v>
      </c>
      <c r="Y31" s="78">
        <f t="shared" si="9"/>
        <v>-457281.68</v>
      </c>
      <c r="Z31" s="79">
        <f t="shared" si="10"/>
        <v>-1</v>
      </c>
      <c r="AA31" s="352">
        <f>IFERROR(VLOOKUP($A31,#REF!,91,FALSE),0)+IFERROR(VLOOKUP($A31,#REF!,91,FALSE),0)</f>
        <v>0</v>
      </c>
      <c r="AB31" s="353" t="e">
        <f>SUMIF(#REF!,A31,#REF!)+SUMIF(#REF!,A31,#REF!)+SUMIF(#REF!,A31,#REF!)+SUMIF(#REF!,A31,#REF!)+SUMIF(#REF!,A31,#REF!)+SUMIF(#REF!,A31,#REF!)+SUMIF(#REF!,A31,#REF!)+SUMIF(#REF!,A31,#REF!)+SUMIF(#REF!,A31,#REF!)+SUMIF(#REF!,A31,#REF!)+SUMIF(#REF!,A31,#REF!)+SUMIF(#REF!,A31,#REF!)</f>
        <v>#REF!</v>
      </c>
      <c r="AC31" s="78" t="e">
        <f t="shared" si="11"/>
        <v>#REF!</v>
      </c>
      <c r="AD31" s="79">
        <f t="shared" si="12"/>
        <v>0</v>
      </c>
      <c r="AE31" s="76">
        <f>IFERROR(VLOOKUP($A31,#REF!,98,FALSE),0)+IFERROR(VLOOKUP($A31,#REF!,98,FALSE),0)</f>
        <v>0</v>
      </c>
      <c r="AF31" s="77">
        <f>SUMIF('CRONOGRAMA 1ºTA comp. s form.'!$A$5:$A$742,A31,'CRONOGRAMA 1ºTA comp. s form.'!$K$5:$K$742)+SUMIF('CRONOGRAMA 1ºTA comp. s form.'!$A$5:$A$742,A31,'CRONOGRAMA 1ºTA comp. s form.'!$M$5:$M$742)+SUMIF('CRONOGRAMA 1ºTA comp. s form.'!$A$5:$A$742,A31,'CRONOGRAMA 1ºTA comp. s form.'!$O$5:$O$742)+SUMIF('CRONOGRAMA 1ºTA comp. s form.'!$A$5:$A$742,A31,'CRONOGRAMA 1ºTA comp. s form.'!$Q$5:$Q$742)+SUMIF('CRONOGRAMA 1ºTA comp. s form.'!$A$5:$A$742,A31,'CRONOGRAMA 1ºTA comp. s form.'!$S$5:$S$742)+SUMIF('CRONOGRAMA 1ºTA comp. s form.'!$A$5:$A$742,A31,'CRONOGRAMA 1ºTA comp. s form.'!$U$5:$U$742)+SUMIF('CRONOGRAMA 1ºTA comp. s form.'!$A$5:$A$742,A31,'CRONOGRAMA 1ºTA comp. s form.'!$W$5:$W$742)+SUMIF('CRONOGRAMA 1ºTA comp. s form.'!$A$5:$A$742,A31,'CRONOGRAMA 1ºTA comp. s form.'!$Y$5:$Y$742)+SUMIF('CRONOGRAMA 1ºTA comp. s form.'!$A$5:$A$742,A31,'CRONOGRAMA 1ºTA comp. s form.'!$AA$5:$AA$742)+SUMIF('CRONOGRAMA 1ºTA comp. s form.'!$A$5:$A$742,A31,'CRONOGRAMA 1ºTA comp. s form.'!$AC$5:$AC$742)+SUMIF('CRONOGRAMA 1ºTA comp. s form.'!$A$5:$A$742,A31,'CRONOGRAMA 1ºTA comp. s form.'!$AE$5:$AE$742)+SUMIF('CRONOGRAMA 1ºTA comp. s form.'!$A$5:$A$742,A31,'CRONOGRAMA 1ºTA comp. s form.'!$AG$5:$AG$742)+SUMIF('CRONOGRAMA 1ºTA comp. s form.'!$A$5:$A$742,A31,'CRONOGRAMA 1ºTA comp. s form.'!$AI$5:$AI$742)</f>
        <v>457281.68</v>
      </c>
      <c r="AG31" s="78">
        <f t="shared" si="13"/>
        <v>-457281.68</v>
      </c>
      <c r="AH31" s="79">
        <f t="shared" si="14"/>
        <v>-1</v>
      </c>
    </row>
    <row r="32" spans="1:34" ht="23.25" customHeight="1" x14ac:dyDescent="0.25">
      <c r="A32" s="84">
        <v>14</v>
      </c>
      <c r="B32" s="80" t="s">
        <v>1421</v>
      </c>
      <c r="C32" s="261">
        <f>SUMIF('cronograma inicial empresa'!$A$11:$A$695,A32,'cronograma inicial empresa'!$G$11:$G$695)+SUMIF('cronograma inicial empresa'!$A$11:$A$695,A32,'cronograma inicial empresa'!$I$11:$I$695)+SUMIF('cronograma inicial empresa'!$A$11:$A$695,A32,'cronograma inicial empresa'!$K$11:$K$695)+SUMIF('cronograma inicial empresa'!$A$11:$A$695,A32,'cronograma inicial empresa'!$M$11:$M$695)+SUMIF('cronograma inicial empresa'!$A$11:$A$695,A32,'cronograma inicial empresa'!$O$11:$O$695)</f>
        <v>228560.00899999996</v>
      </c>
      <c r="D32" s="77">
        <f>IFERROR(VLOOKUP(A32,#REF!,42,FALSE),0)+IFERROR(VLOOKUP(A32,#REF!,42,FALSE),0)</f>
        <v>0</v>
      </c>
      <c r="E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f>
        <v>290102.91899999994</v>
      </c>
      <c r="F32" s="78">
        <f t="shared" si="15"/>
        <v>-290102.91899999994</v>
      </c>
      <c r="G32" s="79">
        <f t="shared" si="0"/>
        <v>-1</v>
      </c>
      <c r="H32" s="76">
        <f>IFERROR(VLOOKUP($A32,#REF!,63,FALSE),0)+IFERROR(VLOOKUP($A32,#REF!,63,FALSE),0)</f>
        <v>0</v>
      </c>
      <c r="I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form.'!$S$5:$S$742)+SUMIF('CRONOGRAMA 1ºTA comp. s form.'!$A$5:$A$742,A32,'CRONOGRAMA 1ºTA comp. s form.'!$U$5:$U$742)+SUMIF('CRONOGRAMA 1ºTA comp. s form.'!$A$5:$A$742,A32,'CRONOGRAMA 1ºTA comp. s form.'!$W$5:$W$742)+SUMIF('CRONOGRAMA 1ºTA comp. s form.'!$A$5:$A$742,A32,'CRONOGRAMA 1ºTA comp. s form.'!$Y$5:$Y$742)</f>
        <v>366766.2699999999</v>
      </c>
      <c r="J32" s="78">
        <f t="shared" si="1"/>
        <v>-366766.2699999999</v>
      </c>
      <c r="K32" s="79">
        <f t="shared" si="2"/>
        <v>-1</v>
      </c>
      <c r="L32" s="76">
        <f>IFERROR(VLOOKUP($A32,#REF!,70,FALSE),0)+IFERROR(VLOOKUP($A32,#REF!,70,FALSE),0)</f>
        <v>0</v>
      </c>
      <c r="M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form.'!$S$5:$S$742)+SUMIF('CRONOGRAMA 1ºTA comp. s form.'!$A$5:$A$742,A32,'CRONOGRAMA 1ºTA comp. s form.'!$U$5:$U$742)+SUMIF('CRONOGRAMA 1ºTA comp. s form.'!$A$5:$A$742,A32,'CRONOGRAMA 1ºTA comp. s form.'!$W$5:$W$742)+SUMIF('CRONOGRAMA 1ºTA comp. s form.'!$A$5:$A$742,A32,'CRONOGRAMA 1ºTA comp. s form.'!$Y$5:$Y$742)+SUMIF('CRONOGRAMA 1ºTA comp. s form.'!$A$5:$A$742,A32,'CRONOGRAMA 1ºTA comp. s form.'!$AA$5:$AA$742)</f>
        <v>366766.2699999999</v>
      </c>
      <c r="N32" s="78">
        <f t="shared" si="3"/>
        <v>-366766.2699999999</v>
      </c>
      <c r="O32" s="79">
        <f t="shared" si="4"/>
        <v>-1</v>
      </c>
      <c r="P32" s="272">
        <f>IFERROR(VLOOKUP($A32,#REF!,77,FALSE),0)+IFERROR(VLOOKUP($A32,#REF!,77,FALSE),0)</f>
        <v>0</v>
      </c>
      <c r="Q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form.'!$S$5:$S$742)+SUMIF('CRONOGRAMA 1ºTA comp. s form.'!$A$5:$A$742,A32,'CRONOGRAMA 1ºTA comp. s form.'!$U$5:$U$742)+SUMIF('CRONOGRAMA 1ºTA comp. s form.'!$A$5:$A$742,A32,'CRONOGRAMA 1ºTA comp. s form.'!$W$5:$W$742)+SUMIF('CRONOGRAMA 1ºTA comp. s form.'!$A$5:$A$742,A32,'CRONOGRAMA 1ºTA comp. s form.'!$Y$5:$Y$742)+SUMIF('CRONOGRAMA 1ºTA comp. s form.'!$A$5:$A$742,A32,'CRONOGRAMA 1ºTA comp. s form.'!$AA$5:$AA$742)+SUMIF('CRONOGRAMA 1ºTA comp. s form.'!$A$5:$A$742,A32,'CRONOGRAMA 1ºTA comp. s form.'!$AC$5:$AC$742)</f>
        <v>366766.2699999999</v>
      </c>
      <c r="R32" s="287">
        <f t="shared" si="5"/>
        <v>-366766.2699999999</v>
      </c>
      <c r="S32" s="292">
        <f t="shared" si="6"/>
        <v>-1</v>
      </c>
      <c r="T32" s="285"/>
      <c r="U32" s="292">
        <f t="shared" si="7"/>
        <v>-1</v>
      </c>
      <c r="V32" s="375">
        <f t="shared" si="8"/>
        <v>0</v>
      </c>
      <c r="W32" s="376">
        <f>IFERROR(VLOOKUP($A32,#REF!,84,FALSE),0)+IFERROR(VLOOKUP($A32,#REF!,84,FALSE),0)</f>
        <v>0</v>
      </c>
      <c r="X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form.'!$S$5:$S$742)+SUMIF('CRONOGRAMA 1ºTA comp. s form.'!$A$5:$A$742,A32,'CRONOGRAMA 1ºTA comp. s form.'!$U$5:$U$742)+SUMIF('CRONOGRAMA 1ºTA comp. s form.'!$A$5:$A$742,A32,'CRONOGRAMA 1ºTA comp. s form.'!$W$5:$W$742)+SUMIF('CRONOGRAMA 1ºTA comp. s form.'!$A$5:$A$742,A32,'CRONOGRAMA 1ºTA comp. s form.'!$Y$5:$Y$742)+SUMIF('CRONOGRAMA 1ºTA comp. s form.'!$A$5:$A$742,A32,'CRONOGRAMA 1ºTA comp. s form.'!$AA$5:$AA$742)+SUMIF('CRONOGRAMA 1ºTA comp. s form.'!$A$5:$A$742,A32,'CRONOGRAMA 1ºTA comp. s form.'!$AC$5:$AC$742)+SUMIF('CRONOGRAMA 1ºTA comp. s form.'!$A$5:$A$742,A32,'CRONOGRAMA 1ºTA comp. s form.'!$AE$5:$AE$742)</f>
        <v>366766.2699999999</v>
      </c>
      <c r="Y32" s="78">
        <f t="shared" si="9"/>
        <v>-366766.2699999999</v>
      </c>
      <c r="Z32" s="79">
        <f t="shared" si="10"/>
        <v>-1</v>
      </c>
      <c r="AA32" s="352">
        <f>IFERROR(VLOOKUP($A32,#REF!,91,FALSE),0)+IFERROR(VLOOKUP($A32,#REF!,91,FALSE),0)</f>
        <v>0</v>
      </c>
      <c r="AB32" s="353" t="e">
        <f>SUMIF(#REF!,A32,#REF!)+SUMIF(#REF!,A32,#REF!)+SUMIF(#REF!,A32,#REF!)+SUMIF(#REF!,A32,#REF!)+SUMIF(#REF!,A32,#REF!)+SUMIF(#REF!,A32,#REF!)+SUMIF(#REF!,A32,#REF!)+SUMIF(#REF!,A32,#REF!)+SUMIF(#REF!,A32,#REF!)+SUMIF(#REF!,A32,#REF!)+SUMIF(#REF!,A32,#REF!)+SUMIF(#REF!,A32,#REF!)</f>
        <v>#REF!</v>
      </c>
      <c r="AC32" s="78" t="e">
        <f t="shared" si="11"/>
        <v>#REF!</v>
      </c>
      <c r="AD32" s="79">
        <f t="shared" si="12"/>
        <v>0</v>
      </c>
      <c r="AE32" s="76">
        <f>IFERROR(VLOOKUP($A32,#REF!,98,FALSE),0)+IFERROR(VLOOKUP($A32,#REF!,98,FALSE),0)</f>
        <v>0</v>
      </c>
      <c r="AF32" s="77">
        <f>SUMIF('CRONOGRAMA 1ºTA comp. s form.'!$A$5:$A$742,A32,'CRONOGRAMA 1ºTA comp. s form.'!$K$5:$K$742)+SUMIF('CRONOGRAMA 1ºTA comp. s form.'!$A$5:$A$742,A32,'CRONOGRAMA 1ºTA comp. s form.'!$M$5:$M$742)+SUMIF('CRONOGRAMA 1ºTA comp. s form.'!$A$5:$A$742,A32,'CRONOGRAMA 1ºTA comp. s form.'!$O$5:$O$742)+SUMIF('CRONOGRAMA 1ºTA comp. s form.'!$A$5:$A$742,A32,'CRONOGRAMA 1ºTA comp. s form.'!$Q$5:$Q$742)+SUMIF('CRONOGRAMA 1ºTA comp. s form.'!$A$5:$A$742,A32,'CRONOGRAMA 1ºTA comp. s form.'!$S$5:$S$742)+SUMIF('CRONOGRAMA 1ºTA comp. s form.'!$A$5:$A$742,A32,'CRONOGRAMA 1ºTA comp. s form.'!$U$5:$U$742)+SUMIF('CRONOGRAMA 1ºTA comp. s form.'!$A$5:$A$742,A32,'CRONOGRAMA 1ºTA comp. s form.'!$W$5:$W$742)+SUMIF('CRONOGRAMA 1ºTA comp. s form.'!$A$5:$A$742,A32,'CRONOGRAMA 1ºTA comp. s form.'!$Y$5:$Y$742)+SUMIF('CRONOGRAMA 1ºTA comp. s form.'!$A$5:$A$742,A32,'CRONOGRAMA 1ºTA comp. s form.'!$AA$5:$AA$742)+SUMIF('CRONOGRAMA 1ºTA comp. s form.'!$A$5:$A$742,A32,'CRONOGRAMA 1ºTA comp. s form.'!$AC$5:$AC$742)+SUMIF('CRONOGRAMA 1ºTA comp. s form.'!$A$5:$A$742,A32,'CRONOGRAMA 1ºTA comp. s form.'!$AE$5:$AE$742)+SUMIF('CRONOGRAMA 1ºTA comp. s form.'!$A$5:$A$742,A32,'CRONOGRAMA 1ºTA comp. s form.'!$AG$5:$AG$742)+SUMIF('CRONOGRAMA 1ºTA comp. s form.'!$A$5:$A$742,A32,'CRONOGRAMA 1ºTA comp. s form.'!$AI$5:$AI$742)</f>
        <v>366766.2699999999</v>
      </c>
      <c r="AG32" s="78">
        <f t="shared" si="13"/>
        <v>-366766.2699999999</v>
      </c>
      <c r="AH32" s="79">
        <f t="shared" si="14"/>
        <v>-1</v>
      </c>
    </row>
    <row r="33" spans="1:37" ht="23.25" customHeight="1" x14ac:dyDescent="0.25">
      <c r="A33" s="84">
        <v>15</v>
      </c>
      <c r="B33" s="80" t="s">
        <v>1446</v>
      </c>
      <c r="C33" s="261">
        <f>SUMIF('cronograma inicial empresa'!$A$11:$A$695,A33,'cronograma inicial empresa'!$G$11:$G$695)+SUMIF('cronograma inicial empresa'!$A$11:$A$695,A33,'cronograma inicial empresa'!$I$11:$I$695)+SUMIF('cronograma inicial empresa'!$A$11:$A$695,A33,'cronograma inicial empresa'!$K$11:$K$695)+SUMIF('cronograma inicial empresa'!$A$11:$A$695,A33,'cronograma inicial empresa'!$M$11:$M$695)+SUMIF('cronograma inicial empresa'!$A$11:$A$695,A33,'cronograma inicial empresa'!$O$11:$O$695)</f>
        <v>0</v>
      </c>
      <c r="D33" s="77">
        <f>IFERROR(VLOOKUP(A33,#REF!,42,FALSE),0)+IFERROR(VLOOKUP(A33,#REF!,42,FALSE),0)</f>
        <v>0</v>
      </c>
      <c r="E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f>
        <v>0</v>
      </c>
      <c r="F33" s="78">
        <f t="shared" si="15"/>
        <v>0</v>
      </c>
      <c r="G33" s="79">
        <v>0</v>
      </c>
      <c r="H33" s="76">
        <f>IFERROR(VLOOKUP($A33,#REF!,63,FALSE),0)+IFERROR(VLOOKUP($A33,#REF!,63,FALSE),0)</f>
        <v>0</v>
      </c>
      <c r="I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form.'!$S$5:$S$742)+SUMIF('CRONOGRAMA 1ºTA comp. s form.'!$A$5:$A$742,A33,'CRONOGRAMA 1ºTA comp. s form.'!$U$5:$U$742)+SUMIF('CRONOGRAMA 1ºTA comp. s form.'!$A$5:$A$742,A33,'CRONOGRAMA 1ºTA comp. s form.'!$W$5:$W$742)+SUMIF('CRONOGRAMA 1ºTA comp. s form.'!$A$5:$A$742,A33,'CRONOGRAMA 1ºTA comp. s form.'!$Y$5:$Y$742)</f>
        <v>681964.07000000007</v>
      </c>
      <c r="J33" s="78">
        <f t="shared" si="1"/>
        <v>-681964.07000000007</v>
      </c>
      <c r="K33" s="79">
        <f t="shared" si="2"/>
        <v>-1</v>
      </c>
      <c r="L33" s="76">
        <f>IFERROR(VLOOKUP($A33,#REF!,70,FALSE),0)+IFERROR(VLOOKUP($A33,#REF!,70,FALSE),0)</f>
        <v>0</v>
      </c>
      <c r="M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form.'!$S$5:$S$742)+SUMIF('CRONOGRAMA 1ºTA comp. s form.'!$A$5:$A$742,A33,'CRONOGRAMA 1ºTA comp. s form.'!$U$5:$U$742)+SUMIF('CRONOGRAMA 1ºTA comp. s form.'!$A$5:$A$742,A33,'CRONOGRAMA 1ºTA comp. s form.'!$W$5:$W$742)+SUMIF('CRONOGRAMA 1ºTA comp. s form.'!$A$5:$A$742,A33,'CRONOGRAMA 1ºTA comp. s form.'!$Y$5:$Y$742)+SUMIF('CRONOGRAMA 1ºTA comp. s form.'!$A$5:$A$742,A33,'CRONOGRAMA 1ºTA comp. s form.'!$AA$5:$AA$742)</f>
        <v>1382662.79</v>
      </c>
      <c r="N33" s="78">
        <f t="shared" si="3"/>
        <v>-1382662.79</v>
      </c>
      <c r="O33" s="79">
        <f t="shared" si="4"/>
        <v>-1</v>
      </c>
      <c r="P33" s="272">
        <f>IFERROR(VLOOKUP($A33,#REF!,77,FALSE),0)+IFERROR(VLOOKUP($A33,#REF!,77,FALSE),0)</f>
        <v>0</v>
      </c>
      <c r="Q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form.'!$S$5:$S$742)+SUMIF('CRONOGRAMA 1ºTA comp. s form.'!$A$5:$A$742,A33,'CRONOGRAMA 1ºTA comp. s form.'!$U$5:$U$742)+SUMIF('CRONOGRAMA 1ºTA comp. s form.'!$A$5:$A$742,A33,'CRONOGRAMA 1ºTA comp. s form.'!$W$5:$W$742)+SUMIF('CRONOGRAMA 1ºTA comp. s form.'!$A$5:$A$742,A33,'CRONOGRAMA 1ºTA comp. s form.'!$Y$5:$Y$742)+SUMIF('CRONOGRAMA 1ºTA comp. s form.'!$A$5:$A$742,A33,'CRONOGRAMA 1ºTA comp. s form.'!$AA$5:$AA$742)+SUMIF('CRONOGRAMA 1ºTA comp. s form.'!$A$5:$A$742,A33,'CRONOGRAMA 1ºTA comp. s form.'!$AC$5:$AC$742)</f>
        <v>1401397.44</v>
      </c>
      <c r="R33" s="287">
        <f>P33-Q33+363170</f>
        <v>-1038227.44</v>
      </c>
      <c r="S33" s="292">
        <f t="shared" si="6"/>
        <v>-0.7408515317396327</v>
      </c>
      <c r="T33" s="285"/>
      <c r="U33" s="292">
        <f t="shared" si="7"/>
        <v>-1</v>
      </c>
      <c r="V33" s="375">
        <f t="shared" si="8"/>
        <v>0.2591484682603673</v>
      </c>
      <c r="W33" s="376">
        <f>IFERROR(VLOOKUP($A33,#REF!,84,FALSE),0)+IFERROR(VLOOKUP($A33,#REF!,84,FALSE),0)</f>
        <v>0</v>
      </c>
      <c r="X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form.'!$S$5:$S$742)+SUMIF('CRONOGRAMA 1ºTA comp. s form.'!$A$5:$A$742,A33,'CRONOGRAMA 1ºTA comp. s form.'!$U$5:$U$742)+SUMIF('CRONOGRAMA 1ºTA comp. s form.'!$A$5:$A$742,A33,'CRONOGRAMA 1ºTA comp. s form.'!$W$5:$W$742)+SUMIF('CRONOGRAMA 1ºTA comp. s form.'!$A$5:$A$742,A33,'CRONOGRAMA 1ºTA comp. s form.'!$Y$5:$Y$742)+SUMIF('CRONOGRAMA 1ºTA comp. s form.'!$A$5:$A$742,A33,'CRONOGRAMA 1ºTA comp. s form.'!$AA$5:$AA$742)+SUMIF('CRONOGRAMA 1ºTA comp. s form.'!$A$5:$A$742,A33,'CRONOGRAMA 1ºTA comp. s form.'!$AC$5:$AC$742)+SUMIF('CRONOGRAMA 1ºTA comp. s form.'!$A$5:$A$742,A33,'CRONOGRAMA 1ºTA comp. s form.'!$AE$5:$AE$742)</f>
        <v>1441384.125</v>
      </c>
      <c r="Y33" s="78">
        <f t="shared" si="9"/>
        <v>-1441384.125</v>
      </c>
      <c r="Z33" s="79">
        <f t="shared" si="10"/>
        <v>-1</v>
      </c>
      <c r="AA33" s="352">
        <f>IFERROR(VLOOKUP($A33,#REF!,91,FALSE),0)+IFERROR(VLOOKUP($A33,#REF!,91,FALSE),0)</f>
        <v>0</v>
      </c>
      <c r="AB33" s="353" t="e">
        <f>SUMIF(#REF!,A33,#REF!)+SUMIF(#REF!,A33,#REF!)+SUMIF(#REF!,A33,#REF!)+SUMIF(#REF!,A33,#REF!)+SUMIF(#REF!,A33,#REF!)+SUMIF(#REF!,A33,#REF!)+SUMIF(#REF!,A33,#REF!)+SUMIF(#REF!,A33,#REF!)+SUMIF(#REF!,A33,#REF!)+SUMIF(#REF!,A33,#REF!)+SUMIF(#REF!,A33,#REF!)+SUMIF(#REF!,A33,#REF!)</f>
        <v>#REF!</v>
      </c>
      <c r="AC33" s="78" t="e">
        <f t="shared" si="11"/>
        <v>#REF!</v>
      </c>
      <c r="AD33" s="79">
        <f t="shared" si="12"/>
        <v>0</v>
      </c>
      <c r="AE33" s="76">
        <f>IFERROR(VLOOKUP($A33,#REF!,98,FALSE),0)+IFERROR(VLOOKUP($A33,#REF!,98,FALSE),0)</f>
        <v>0</v>
      </c>
      <c r="AF33" s="77">
        <f>SUMIF('CRONOGRAMA 1ºTA comp. s form.'!$A$5:$A$742,A33,'CRONOGRAMA 1ºTA comp. s form.'!$K$5:$K$742)+SUMIF('CRONOGRAMA 1ºTA comp. s form.'!$A$5:$A$742,A33,'CRONOGRAMA 1ºTA comp. s form.'!$M$5:$M$742)+SUMIF('CRONOGRAMA 1ºTA comp. s form.'!$A$5:$A$742,A33,'CRONOGRAMA 1ºTA comp. s form.'!$O$5:$O$742)+SUMIF('CRONOGRAMA 1ºTA comp. s form.'!$A$5:$A$742,A33,'CRONOGRAMA 1ºTA comp. s form.'!$Q$5:$Q$742)+SUMIF('CRONOGRAMA 1ºTA comp. s form.'!$A$5:$A$742,A33,'CRONOGRAMA 1ºTA comp. s form.'!$S$5:$S$742)+SUMIF('CRONOGRAMA 1ºTA comp. s form.'!$A$5:$A$742,A33,'CRONOGRAMA 1ºTA comp. s form.'!$U$5:$U$742)+SUMIF('CRONOGRAMA 1ºTA comp. s form.'!$A$5:$A$742,A33,'CRONOGRAMA 1ºTA comp. s form.'!$W$5:$W$742)+SUMIF('CRONOGRAMA 1ºTA comp. s form.'!$A$5:$A$742,A33,'CRONOGRAMA 1ºTA comp. s form.'!$Y$5:$Y$742)+SUMIF('CRONOGRAMA 1ºTA comp. s form.'!$A$5:$A$742,A33,'CRONOGRAMA 1ºTA comp. s form.'!$AA$5:$AA$742)+SUMIF('CRONOGRAMA 1ºTA comp. s form.'!$A$5:$A$742,A33,'CRONOGRAMA 1ºTA comp. s form.'!$AC$5:$AC$742)+SUMIF('CRONOGRAMA 1ºTA comp. s form.'!$A$5:$A$742,A33,'CRONOGRAMA 1ºTA comp. s form.'!$AE$5:$AE$742)+SUMIF('CRONOGRAMA 1ºTA comp. s form.'!$A$5:$A$742,A33,'CRONOGRAMA 1ºTA comp. s form.'!$AG$5:$AG$742)+SUMIF('CRONOGRAMA 1ºTA comp. s form.'!$A$5:$A$742,A33,'CRONOGRAMA 1ºTA comp. s form.'!$AI$5:$AI$742)</f>
        <v>1481370.81</v>
      </c>
      <c r="AG33" s="78">
        <f t="shared" si="13"/>
        <v>-1481370.81</v>
      </c>
      <c r="AH33" s="79">
        <f t="shared" si="14"/>
        <v>-1</v>
      </c>
    </row>
    <row r="34" spans="1:37" ht="23.25" customHeight="1" x14ac:dyDescent="0.25">
      <c r="A34" s="84">
        <v>16</v>
      </c>
      <c r="B34" s="80" t="s">
        <v>1468</v>
      </c>
      <c r="C34" s="261">
        <f>SUMIF('cronograma inicial empresa'!$A$11:$A$695,A34,'cronograma inicial empresa'!$G$11:$G$695)+SUMIF('cronograma inicial empresa'!$A$11:$A$695,A34,'cronograma inicial empresa'!$I$11:$I$695)+SUMIF('cronograma inicial empresa'!$A$11:$A$695,A34,'cronograma inicial empresa'!$K$11:$K$695)+SUMIF('cronograma inicial empresa'!$A$11:$A$695,A34,'cronograma inicial empresa'!$M$11:$M$695)+SUMIF('cronograma inicial empresa'!$A$11:$A$695,A34,'cronograma inicial empresa'!$O$11:$O$695)</f>
        <v>0</v>
      </c>
      <c r="D34" s="77">
        <f>IFERROR(VLOOKUP(A34,#REF!,42,FALSE),0)+IFERROR(VLOOKUP(A34,#REF!,42,FALSE),0)</f>
        <v>0</v>
      </c>
      <c r="E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f>
        <v>21914.799999999999</v>
      </c>
      <c r="F34" s="78">
        <f t="shared" si="15"/>
        <v>-21914.799999999999</v>
      </c>
      <c r="G34" s="79">
        <f t="shared" si="0"/>
        <v>-1</v>
      </c>
      <c r="H34" s="76">
        <f>IFERROR(VLOOKUP($A34,#REF!,63,FALSE),0)+IFERROR(VLOOKUP($A34,#REF!,63,FALSE),0)</f>
        <v>0</v>
      </c>
      <c r="I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form.'!$S$5:$S$742)+SUMIF('CRONOGRAMA 1ºTA comp. s form.'!$A$5:$A$742,A34,'CRONOGRAMA 1ºTA comp. s form.'!$U$5:$U$742)+SUMIF('CRONOGRAMA 1ºTA comp. s form.'!$A$5:$A$742,A34,'CRONOGRAMA 1ºTA comp. s form.'!$W$5:$W$742)+SUMIF('CRONOGRAMA 1ºTA comp. s form.'!$A$5:$A$742,A34,'CRONOGRAMA 1ºTA comp. s form.'!$Y$5:$Y$742)</f>
        <v>599230.6399999999</v>
      </c>
      <c r="J34" s="78">
        <f t="shared" si="1"/>
        <v>-599230.6399999999</v>
      </c>
      <c r="K34" s="79">
        <f t="shared" si="2"/>
        <v>-1</v>
      </c>
      <c r="L34" s="76">
        <f>IFERROR(VLOOKUP($A34,#REF!,70,FALSE),0)+IFERROR(VLOOKUP($A34,#REF!,70,FALSE),0)</f>
        <v>0</v>
      </c>
      <c r="M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form.'!$S$5:$S$742)+SUMIF('CRONOGRAMA 1ºTA comp. s form.'!$A$5:$A$742,A34,'CRONOGRAMA 1ºTA comp. s form.'!$U$5:$U$742)+SUMIF('CRONOGRAMA 1ºTA comp. s form.'!$A$5:$A$742,A34,'CRONOGRAMA 1ºTA comp. s form.'!$W$5:$W$742)+SUMIF('CRONOGRAMA 1ºTA comp. s form.'!$A$5:$A$742,A34,'CRONOGRAMA 1ºTA comp. s form.'!$Y$5:$Y$742)+SUMIF('CRONOGRAMA 1ºTA comp. s form.'!$A$5:$A$742,A34,'CRONOGRAMA 1ºTA comp. s form.'!$AA$5:$AA$742)</f>
        <v>599230.6399999999</v>
      </c>
      <c r="N34" s="78">
        <f t="shared" si="3"/>
        <v>-599230.6399999999</v>
      </c>
      <c r="O34" s="79">
        <f t="shared" si="4"/>
        <v>-1</v>
      </c>
      <c r="P34" s="272">
        <f>IFERROR(VLOOKUP($A34,#REF!,77,FALSE),0)+IFERROR(VLOOKUP($A34,#REF!,77,FALSE),0)</f>
        <v>0</v>
      </c>
      <c r="Q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form.'!$S$5:$S$742)+SUMIF('CRONOGRAMA 1ºTA comp. s form.'!$A$5:$A$742,A34,'CRONOGRAMA 1ºTA comp. s form.'!$U$5:$U$742)+SUMIF('CRONOGRAMA 1ºTA comp. s form.'!$A$5:$A$742,A34,'CRONOGRAMA 1ºTA comp. s form.'!$W$5:$W$742)+SUMIF('CRONOGRAMA 1ºTA comp. s form.'!$A$5:$A$742,A34,'CRONOGRAMA 1ºTA comp. s form.'!$Y$5:$Y$742)+SUMIF('CRONOGRAMA 1ºTA comp. s form.'!$A$5:$A$742,A34,'CRONOGRAMA 1ºTA comp. s form.'!$AA$5:$AA$742)+SUMIF('CRONOGRAMA 1ºTA comp. s form.'!$A$5:$A$742,A34,'CRONOGRAMA 1ºTA comp. s form.'!$AC$5:$AC$742)</f>
        <v>599230.6399999999</v>
      </c>
      <c r="R34" s="287">
        <f t="shared" si="5"/>
        <v>-599230.6399999999</v>
      </c>
      <c r="S34" s="292">
        <f t="shared" si="6"/>
        <v>-1</v>
      </c>
      <c r="T34" s="285"/>
      <c r="U34" s="292">
        <f t="shared" si="7"/>
        <v>-1</v>
      </c>
      <c r="V34" s="375">
        <f t="shared" si="8"/>
        <v>0</v>
      </c>
      <c r="W34" s="376">
        <f>IFERROR(VLOOKUP($A34,#REF!,84,FALSE),0)+IFERROR(VLOOKUP($A34,#REF!,84,FALSE),0)</f>
        <v>0</v>
      </c>
      <c r="X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form.'!$S$5:$S$742)+SUMIF('CRONOGRAMA 1ºTA comp. s form.'!$A$5:$A$742,A34,'CRONOGRAMA 1ºTA comp. s form.'!$U$5:$U$742)+SUMIF('CRONOGRAMA 1ºTA comp. s form.'!$A$5:$A$742,A34,'CRONOGRAMA 1ºTA comp. s form.'!$W$5:$W$742)+SUMIF('CRONOGRAMA 1ºTA comp. s form.'!$A$5:$A$742,A34,'CRONOGRAMA 1ºTA comp. s form.'!$Y$5:$Y$742)+SUMIF('CRONOGRAMA 1ºTA comp. s form.'!$A$5:$A$742,A34,'CRONOGRAMA 1ºTA comp. s form.'!$AA$5:$AA$742)+SUMIF('CRONOGRAMA 1ºTA comp. s form.'!$A$5:$A$742,A34,'CRONOGRAMA 1ºTA comp. s form.'!$AC$5:$AC$742)+SUMIF('CRONOGRAMA 1ºTA comp. s form.'!$A$5:$A$742,A34,'CRONOGRAMA 1ºTA comp. s form.'!$AE$5:$AE$742)</f>
        <v>599230.6399999999</v>
      </c>
      <c r="Y34" s="78">
        <f t="shared" si="9"/>
        <v>-599230.6399999999</v>
      </c>
      <c r="Z34" s="79">
        <f t="shared" si="10"/>
        <v>-1</v>
      </c>
      <c r="AA34" s="352">
        <f>IFERROR(VLOOKUP($A34,#REF!,91,FALSE),0)+IFERROR(VLOOKUP($A34,#REF!,91,FALSE),0)</f>
        <v>0</v>
      </c>
      <c r="AB34" s="353" t="e">
        <f>SUMIF(#REF!,A34,#REF!)+SUMIF(#REF!,A34,#REF!)+SUMIF(#REF!,A34,#REF!)+SUMIF(#REF!,A34,#REF!)+SUMIF(#REF!,A34,#REF!)+SUMIF(#REF!,A34,#REF!)+SUMIF(#REF!,A34,#REF!)+SUMIF(#REF!,A34,#REF!)+SUMIF(#REF!,A34,#REF!)+SUMIF(#REF!,A34,#REF!)+SUMIF(#REF!,A34,#REF!)+SUMIF(#REF!,A34,#REF!)</f>
        <v>#REF!</v>
      </c>
      <c r="AC34" s="78" t="e">
        <f t="shared" si="11"/>
        <v>#REF!</v>
      </c>
      <c r="AD34" s="79">
        <f t="shared" si="12"/>
        <v>0</v>
      </c>
      <c r="AE34" s="76">
        <f>IFERROR(VLOOKUP($A34,#REF!,98,FALSE),0)+IFERROR(VLOOKUP($A34,#REF!,98,FALSE),0)</f>
        <v>0</v>
      </c>
      <c r="AF34" s="77">
        <f>SUMIF('CRONOGRAMA 1ºTA comp. s form.'!$A$5:$A$742,A34,'CRONOGRAMA 1ºTA comp. s form.'!$K$5:$K$742)+SUMIF('CRONOGRAMA 1ºTA comp. s form.'!$A$5:$A$742,A34,'CRONOGRAMA 1ºTA comp. s form.'!$M$5:$M$742)+SUMIF('CRONOGRAMA 1ºTA comp. s form.'!$A$5:$A$742,A34,'CRONOGRAMA 1ºTA comp. s form.'!$O$5:$O$742)+SUMIF('CRONOGRAMA 1ºTA comp. s form.'!$A$5:$A$742,A34,'CRONOGRAMA 1ºTA comp. s form.'!$Q$5:$Q$742)+SUMIF('CRONOGRAMA 1ºTA comp. s form.'!$A$5:$A$742,A34,'CRONOGRAMA 1ºTA comp. s form.'!$S$5:$S$742)+SUMIF('CRONOGRAMA 1ºTA comp. s form.'!$A$5:$A$742,A34,'CRONOGRAMA 1ºTA comp. s form.'!$U$5:$U$742)+SUMIF('CRONOGRAMA 1ºTA comp. s form.'!$A$5:$A$742,A34,'CRONOGRAMA 1ºTA comp. s form.'!$W$5:$W$742)+SUMIF('CRONOGRAMA 1ºTA comp. s form.'!$A$5:$A$742,A34,'CRONOGRAMA 1ºTA comp. s form.'!$Y$5:$Y$742)+SUMIF('CRONOGRAMA 1ºTA comp. s form.'!$A$5:$A$742,A34,'CRONOGRAMA 1ºTA comp. s form.'!$AA$5:$AA$742)+SUMIF('CRONOGRAMA 1ºTA comp. s form.'!$A$5:$A$742,A34,'CRONOGRAMA 1ºTA comp. s form.'!$AC$5:$AC$742)+SUMIF('CRONOGRAMA 1ºTA comp. s form.'!$A$5:$A$742,A34,'CRONOGRAMA 1ºTA comp. s form.'!$AE$5:$AE$742)+SUMIF('CRONOGRAMA 1ºTA comp. s form.'!$A$5:$A$742,A34,'CRONOGRAMA 1ºTA comp. s form.'!$AG$5:$AG$742)+SUMIF('CRONOGRAMA 1ºTA comp. s form.'!$A$5:$A$742,A34,'CRONOGRAMA 1ºTA comp. s form.'!$AI$5:$AI$742)</f>
        <v>599230.6399999999</v>
      </c>
      <c r="AG34" s="78">
        <f t="shared" si="13"/>
        <v>-599230.6399999999</v>
      </c>
      <c r="AH34" s="79">
        <f t="shared" si="14"/>
        <v>-1</v>
      </c>
    </row>
    <row r="35" spans="1:37" ht="23.25" customHeight="1" x14ac:dyDescent="0.25">
      <c r="A35" s="84">
        <v>17</v>
      </c>
      <c r="B35" s="80" t="s">
        <v>1478</v>
      </c>
      <c r="C35" s="261">
        <f>SUMIF('cronograma inicial empresa'!$A$11:$A$695,A35,'cronograma inicial empresa'!$G$11:$G$695)+SUMIF('cronograma inicial empresa'!$A$11:$A$695,A35,'cronograma inicial empresa'!$I$11:$I$695)+SUMIF('cronograma inicial empresa'!$A$11:$A$695,A35,'cronograma inicial empresa'!$K$11:$K$695)+SUMIF('cronograma inicial empresa'!$A$11:$A$695,A35,'cronograma inicial empresa'!$M$11:$M$695)+SUMIF('cronograma inicial empresa'!$A$11:$A$695,A35,'cronograma inicial empresa'!$O$11:$O$695)</f>
        <v>14568.581</v>
      </c>
      <c r="D35" s="77">
        <f>IFERROR(VLOOKUP(A35,#REF!,42,FALSE),0)+IFERROR(VLOOKUP(A35,#REF!,42,FALSE),0)</f>
        <v>0</v>
      </c>
      <c r="E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f>
        <v>14568.581</v>
      </c>
      <c r="F35" s="78">
        <f t="shared" si="15"/>
        <v>-14568.581</v>
      </c>
      <c r="G35" s="79">
        <f t="shared" si="0"/>
        <v>-1</v>
      </c>
      <c r="H35" s="76">
        <f>IFERROR(VLOOKUP($A35,#REF!,63,FALSE),0)+IFERROR(VLOOKUP($A35,#REF!,63,FALSE),0)</f>
        <v>0</v>
      </c>
      <c r="I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form.'!$S$5:$S$742)+SUMIF('CRONOGRAMA 1ºTA comp. s form.'!$A$5:$A$742,A35,'CRONOGRAMA 1ºTA comp. s form.'!$U$5:$U$742)+SUMIF('CRONOGRAMA 1ºTA comp. s form.'!$A$5:$A$742,A35,'CRONOGRAMA 1ºTA comp. s form.'!$W$5:$W$742)+SUMIF('CRONOGRAMA 1ºTA comp. s form.'!$A$5:$A$742,A35,'CRONOGRAMA 1ºTA comp. s form.'!$Y$5:$Y$742)</f>
        <v>110468.02499999999</v>
      </c>
      <c r="J35" s="78">
        <f t="shared" si="1"/>
        <v>-110468.02499999999</v>
      </c>
      <c r="K35" s="79">
        <f t="shared" si="2"/>
        <v>-1</v>
      </c>
      <c r="L35" s="76">
        <f>IFERROR(VLOOKUP($A35,#REF!,70,FALSE),0)+IFERROR(VLOOKUP($A35,#REF!,70,FALSE),0)</f>
        <v>0</v>
      </c>
      <c r="M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form.'!$S$5:$S$742)+SUMIF('CRONOGRAMA 1ºTA comp. s form.'!$A$5:$A$742,A35,'CRONOGRAMA 1ºTA comp. s form.'!$U$5:$U$742)+SUMIF('CRONOGRAMA 1ºTA comp. s form.'!$A$5:$A$742,A35,'CRONOGRAMA 1ºTA comp. s form.'!$W$5:$W$742)+SUMIF('CRONOGRAMA 1ºTA comp. s form.'!$A$5:$A$742,A35,'CRONOGRAMA 1ºTA comp. s form.'!$Y$5:$Y$742)+SUMIF('CRONOGRAMA 1ºTA comp. s form.'!$A$5:$A$742,A35,'CRONOGRAMA 1ºTA comp. s form.'!$AA$5:$AA$742)</f>
        <v>125452.78</v>
      </c>
      <c r="N35" s="78">
        <f t="shared" si="3"/>
        <v>-125452.78</v>
      </c>
      <c r="O35" s="79">
        <f t="shared" si="4"/>
        <v>-1</v>
      </c>
      <c r="P35" s="272">
        <f>IFERROR(VLOOKUP($A35,#REF!,77,FALSE),0)+IFERROR(VLOOKUP($A35,#REF!,77,FALSE),0)</f>
        <v>0</v>
      </c>
      <c r="Q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form.'!$S$5:$S$742)+SUMIF('CRONOGRAMA 1ºTA comp. s form.'!$A$5:$A$742,A35,'CRONOGRAMA 1ºTA comp. s form.'!$U$5:$U$742)+SUMIF('CRONOGRAMA 1ºTA comp. s form.'!$A$5:$A$742,A35,'CRONOGRAMA 1ºTA comp. s form.'!$W$5:$W$742)+SUMIF('CRONOGRAMA 1ºTA comp. s form.'!$A$5:$A$742,A35,'CRONOGRAMA 1ºTA comp. s form.'!$Y$5:$Y$742)+SUMIF('CRONOGRAMA 1ºTA comp. s form.'!$A$5:$A$742,A35,'CRONOGRAMA 1ºTA comp. s form.'!$AA$5:$AA$742)+SUMIF('CRONOGRAMA 1ºTA comp. s form.'!$A$5:$A$742,A35,'CRONOGRAMA 1ºTA comp. s form.'!$AC$5:$AC$742)</f>
        <v>315188.61</v>
      </c>
      <c r="R35" s="287">
        <f t="shared" si="5"/>
        <v>-315188.61</v>
      </c>
      <c r="S35" s="292">
        <f t="shared" si="6"/>
        <v>-1</v>
      </c>
      <c r="T35" s="285"/>
      <c r="U35" s="292">
        <f t="shared" si="7"/>
        <v>-1</v>
      </c>
      <c r="V35" s="375">
        <f t="shared" si="8"/>
        <v>0</v>
      </c>
      <c r="W35" s="376">
        <f>IFERROR(VLOOKUP($A35,#REF!,84,FALSE),0)+IFERROR(VLOOKUP($A35,#REF!,84,FALSE),0)</f>
        <v>0</v>
      </c>
      <c r="X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form.'!$S$5:$S$742)+SUMIF('CRONOGRAMA 1ºTA comp. s form.'!$A$5:$A$742,A35,'CRONOGRAMA 1ºTA comp. s form.'!$U$5:$U$742)+SUMIF('CRONOGRAMA 1ºTA comp. s form.'!$A$5:$A$742,A35,'CRONOGRAMA 1ºTA comp. s form.'!$W$5:$W$742)+SUMIF('CRONOGRAMA 1ºTA comp. s form.'!$A$5:$A$742,A35,'CRONOGRAMA 1ºTA comp. s form.'!$Y$5:$Y$742)+SUMIF('CRONOGRAMA 1ºTA comp. s form.'!$A$5:$A$742,A35,'CRONOGRAMA 1ºTA comp. s form.'!$AA$5:$AA$742)+SUMIF('CRONOGRAMA 1ºTA comp. s form.'!$A$5:$A$742,A35,'CRONOGRAMA 1ºTA comp. s form.'!$AC$5:$AC$742)+SUMIF('CRONOGRAMA 1ºTA comp. s form.'!$A$5:$A$742,A35,'CRONOGRAMA 1ºTA comp. s form.'!$AE$5:$AE$742)</f>
        <v>321903</v>
      </c>
      <c r="Y35" s="78">
        <f t="shared" si="9"/>
        <v>-321903</v>
      </c>
      <c r="Z35" s="79">
        <f t="shared" si="10"/>
        <v>-1</v>
      </c>
      <c r="AA35" s="352">
        <f>IFERROR(VLOOKUP($A35,#REF!,91,FALSE),0)+IFERROR(VLOOKUP($A35,#REF!,91,FALSE),0)</f>
        <v>0</v>
      </c>
      <c r="AB35" s="353" t="e">
        <f>SUMIF(#REF!,A35,#REF!)+SUMIF(#REF!,A35,#REF!)+SUMIF(#REF!,A35,#REF!)+SUMIF(#REF!,A35,#REF!)+SUMIF(#REF!,A35,#REF!)+SUMIF(#REF!,A35,#REF!)+SUMIF(#REF!,A35,#REF!)+SUMIF(#REF!,A35,#REF!)+SUMIF(#REF!,A35,#REF!)+SUMIF(#REF!,A35,#REF!)+SUMIF(#REF!,A35,#REF!)+SUMIF(#REF!,A35,#REF!)</f>
        <v>#REF!</v>
      </c>
      <c r="AC35" s="78" t="e">
        <f t="shared" si="11"/>
        <v>#REF!</v>
      </c>
      <c r="AD35" s="79">
        <f t="shared" si="12"/>
        <v>0</v>
      </c>
      <c r="AE35" s="76">
        <f>IFERROR(VLOOKUP($A35,#REF!,98,FALSE),0)+IFERROR(VLOOKUP($A35,#REF!,98,FALSE),0)</f>
        <v>0</v>
      </c>
      <c r="AF35" s="77">
        <f>SUMIF('CRONOGRAMA 1ºTA comp. s form.'!$A$5:$A$742,A35,'CRONOGRAMA 1ºTA comp. s form.'!$K$5:$K$742)+SUMIF('CRONOGRAMA 1ºTA comp. s form.'!$A$5:$A$742,A35,'CRONOGRAMA 1ºTA comp. s form.'!$M$5:$M$742)+SUMIF('CRONOGRAMA 1ºTA comp. s form.'!$A$5:$A$742,A35,'CRONOGRAMA 1ºTA comp. s form.'!$O$5:$O$742)+SUMIF('CRONOGRAMA 1ºTA comp. s form.'!$A$5:$A$742,A35,'CRONOGRAMA 1ºTA comp. s form.'!$Q$5:$Q$742)+SUMIF('CRONOGRAMA 1ºTA comp. s form.'!$A$5:$A$742,A35,'CRONOGRAMA 1ºTA comp. s form.'!$S$5:$S$742)+SUMIF('CRONOGRAMA 1ºTA comp. s form.'!$A$5:$A$742,A35,'CRONOGRAMA 1ºTA comp. s form.'!$U$5:$U$742)+SUMIF('CRONOGRAMA 1ºTA comp. s form.'!$A$5:$A$742,A35,'CRONOGRAMA 1ºTA comp. s form.'!$W$5:$W$742)+SUMIF('CRONOGRAMA 1ºTA comp. s form.'!$A$5:$A$742,A35,'CRONOGRAMA 1ºTA comp. s form.'!$Y$5:$Y$742)+SUMIF('CRONOGRAMA 1ºTA comp. s form.'!$A$5:$A$742,A35,'CRONOGRAMA 1ºTA comp. s form.'!$AA$5:$AA$742)+SUMIF('CRONOGRAMA 1ºTA comp. s form.'!$A$5:$A$742,A35,'CRONOGRAMA 1ºTA comp. s form.'!$AC$5:$AC$742)+SUMIF('CRONOGRAMA 1ºTA comp. s form.'!$A$5:$A$742,A35,'CRONOGRAMA 1ºTA comp. s form.'!$AE$5:$AE$742)+SUMIF('CRONOGRAMA 1ºTA comp. s form.'!$A$5:$A$742,A35,'CRONOGRAMA 1ºTA comp. s form.'!$AG$5:$AG$742)+SUMIF('CRONOGRAMA 1ºTA comp. s form.'!$A$5:$A$742,A35,'CRONOGRAMA 1ºTA comp. s form.'!$AI$5:$AI$742)</f>
        <v>321903</v>
      </c>
      <c r="AG35" s="78">
        <f t="shared" si="13"/>
        <v>-321903</v>
      </c>
      <c r="AH35" s="79">
        <f t="shared" si="14"/>
        <v>-1</v>
      </c>
    </row>
    <row r="36" spans="1:37" ht="23.25" customHeight="1" x14ac:dyDescent="0.25">
      <c r="A36" s="195" t="s">
        <v>1479</v>
      </c>
      <c r="B36" s="81" t="s">
        <v>1480</v>
      </c>
      <c r="C36" s="261">
        <f>SUMIF('cronograma inicial empresa'!$A$11:$A$695,A36,'cronograma inicial empresa'!$G$11:$G$695)+SUMIF('cronograma inicial empresa'!$A$11:$A$695,A36,'cronograma inicial empresa'!$I$11:$I$695)+SUMIF('cronograma inicial empresa'!$A$11:$A$695,A36,'cronograma inicial empresa'!$K$11:$K$695)+SUMIF('cronograma inicial empresa'!$A$11:$A$695,A36,'cronograma inicial empresa'!$M$11:$M$695)+SUMIF('cronograma inicial empresa'!$A$11:$A$695,A36,'cronograma inicial empresa'!$O$11:$O$695)</f>
        <v>0</v>
      </c>
      <c r="D36" s="77">
        <f>IFERROR(VLOOKUP(A36,#REF!,42,FALSE),0)+IFERROR(VLOOKUP(A36,#REF!,42,FALSE),0)</f>
        <v>0</v>
      </c>
      <c r="E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f>
        <v>0</v>
      </c>
      <c r="F36" s="78">
        <f t="shared" si="15"/>
        <v>0</v>
      </c>
      <c r="G36" s="79">
        <v>0</v>
      </c>
      <c r="H36" s="76">
        <f>IFERROR(VLOOKUP($A36,#REF!,63,FALSE),0)+IFERROR(VLOOKUP($A36,#REF!,63,FALSE),0)</f>
        <v>0</v>
      </c>
      <c r="I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form.'!$S$5:$S$742)+SUMIF('CRONOGRAMA 1ºTA comp. s form.'!$A$5:$A$742,A36,'CRONOGRAMA 1ºTA comp. s form.'!$U$5:$U$742)+SUMIF('CRONOGRAMA 1ºTA comp. s form.'!$A$5:$A$742,A36,'CRONOGRAMA 1ºTA comp. s form.'!$W$5:$W$742)+SUMIF('CRONOGRAMA 1ºTA comp. s form.'!$A$5:$A$742,A36,'CRONOGRAMA 1ºTA comp. s form.'!$Y$5:$Y$742)</f>
        <v>88316.864999999991</v>
      </c>
      <c r="J36" s="78">
        <f t="shared" si="1"/>
        <v>-88316.864999999991</v>
      </c>
      <c r="K36" s="79">
        <f t="shared" si="2"/>
        <v>-1</v>
      </c>
      <c r="L36" s="76">
        <f>IFERROR(VLOOKUP($A36,#REF!,70,FALSE),0)+IFERROR(VLOOKUP($A36,#REF!,70,FALSE),0)</f>
        <v>0</v>
      </c>
      <c r="M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form.'!$S$5:$S$742)+SUMIF('CRONOGRAMA 1ºTA comp. s form.'!$A$5:$A$742,A36,'CRONOGRAMA 1ºTA comp. s form.'!$U$5:$U$742)+SUMIF('CRONOGRAMA 1ºTA comp. s form.'!$A$5:$A$742,A36,'CRONOGRAMA 1ºTA comp. s form.'!$W$5:$W$742)+SUMIF('CRONOGRAMA 1ºTA comp. s form.'!$A$5:$A$742,A36,'CRONOGRAMA 1ºTA comp. s form.'!$Y$5:$Y$742)+SUMIF('CRONOGRAMA 1ºTA comp. s form.'!$A$5:$A$742,A36,'CRONOGRAMA 1ºTA comp. s form.'!$AA$5:$AA$742)</f>
        <v>103301.62</v>
      </c>
      <c r="N36" s="78">
        <f t="shared" si="3"/>
        <v>-103301.62</v>
      </c>
      <c r="O36" s="79">
        <f t="shared" si="4"/>
        <v>-1</v>
      </c>
      <c r="P36" s="272">
        <f>IFERROR(VLOOKUP($A36,#REF!,77,FALSE),0)+IFERROR(VLOOKUP($A36,#REF!,77,FALSE),0)</f>
        <v>0</v>
      </c>
      <c r="Q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form.'!$S$5:$S$742)+SUMIF('CRONOGRAMA 1ºTA comp. s form.'!$A$5:$A$742,A36,'CRONOGRAMA 1ºTA comp. s form.'!$U$5:$U$742)+SUMIF('CRONOGRAMA 1ºTA comp. s form.'!$A$5:$A$742,A36,'CRONOGRAMA 1ºTA comp. s form.'!$W$5:$W$742)+SUMIF('CRONOGRAMA 1ºTA comp. s form.'!$A$5:$A$742,A36,'CRONOGRAMA 1ºTA comp. s form.'!$Y$5:$Y$742)+SUMIF('CRONOGRAMA 1ºTA comp. s form.'!$A$5:$A$742,A36,'CRONOGRAMA 1ºTA comp. s form.'!$AA$5:$AA$742)+SUMIF('CRONOGRAMA 1ºTA comp. s form.'!$A$5:$A$742,A36,'CRONOGRAMA 1ºTA comp. s form.'!$AC$5:$AC$742)</f>
        <v>293037.45</v>
      </c>
      <c r="R36" s="287">
        <f t="shared" si="5"/>
        <v>-293037.45</v>
      </c>
      <c r="S36" s="292">
        <f t="shared" si="6"/>
        <v>-1</v>
      </c>
      <c r="T36" s="285"/>
      <c r="U36" s="292">
        <f t="shared" si="7"/>
        <v>-1</v>
      </c>
      <c r="V36" s="375">
        <f t="shared" si="8"/>
        <v>0</v>
      </c>
      <c r="W36" s="376">
        <f>IFERROR(VLOOKUP($A36,#REF!,84,FALSE),0)+IFERROR(VLOOKUP($A36,#REF!,84,FALSE),0)</f>
        <v>0</v>
      </c>
      <c r="X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form.'!$S$5:$S$742)+SUMIF('CRONOGRAMA 1ºTA comp. s form.'!$A$5:$A$742,A36,'CRONOGRAMA 1ºTA comp. s form.'!$U$5:$U$742)+SUMIF('CRONOGRAMA 1ºTA comp. s form.'!$A$5:$A$742,A36,'CRONOGRAMA 1ºTA comp. s form.'!$W$5:$W$742)+SUMIF('CRONOGRAMA 1ºTA comp. s form.'!$A$5:$A$742,A36,'CRONOGRAMA 1ºTA comp. s form.'!$Y$5:$Y$742)+SUMIF('CRONOGRAMA 1ºTA comp. s form.'!$A$5:$A$742,A36,'CRONOGRAMA 1ºTA comp. s form.'!$AA$5:$AA$742)+SUMIF('CRONOGRAMA 1ºTA comp. s form.'!$A$5:$A$742,A36,'CRONOGRAMA 1ºTA comp. s form.'!$AC$5:$AC$742)+SUMIF('CRONOGRAMA 1ºTA comp. s form.'!$A$5:$A$742,A36,'CRONOGRAMA 1ºTA comp. s form.'!$AE$5:$AE$742)</f>
        <v>299751.84000000003</v>
      </c>
      <c r="Y36" s="78">
        <f t="shared" si="9"/>
        <v>-299751.84000000003</v>
      </c>
      <c r="Z36" s="79">
        <f t="shared" si="10"/>
        <v>-1</v>
      </c>
      <c r="AA36" s="352">
        <f>IFERROR(VLOOKUP($A36,#REF!,91,FALSE),0)+IFERROR(VLOOKUP($A36,#REF!,91,FALSE),0)</f>
        <v>0</v>
      </c>
      <c r="AB36" s="353" t="e">
        <f>SUMIF(#REF!,A36,#REF!)+SUMIF(#REF!,A36,#REF!)+SUMIF(#REF!,A36,#REF!)+SUMIF(#REF!,A36,#REF!)+SUMIF(#REF!,A36,#REF!)+SUMIF(#REF!,A36,#REF!)+SUMIF(#REF!,A36,#REF!)+SUMIF(#REF!,A36,#REF!)+SUMIF(#REF!,A36,#REF!)+SUMIF(#REF!,A36,#REF!)+SUMIF(#REF!,A36,#REF!)+SUMIF(#REF!,A36,#REF!)</f>
        <v>#REF!</v>
      </c>
      <c r="AC36" s="78" t="e">
        <f t="shared" si="11"/>
        <v>#REF!</v>
      </c>
      <c r="AD36" s="79">
        <f t="shared" si="12"/>
        <v>0</v>
      </c>
      <c r="AE36" s="76">
        <f>IFERROR(VLOOKUP($A36,#REF!,98,FALSE),0)+IFERROR(VLOOKUP($A36,#REF!,98,FALSE),0)</f>
        <v>0</v>
      </c>
      <c r="AF36" s="77">
        <f>SUMIF('CRONOGRAMA 1ºTA comp. s form.'!$A$5:$A$742,A36,'CRONOGRAMA 1ºTA comp. s form.'!$K$5:$K$742)+SUMIF('CRONOGRAMA 1ºTA comp. s form.'!$A$5:$A$742,A36,'CRONOGRAMA 1ºTA comp. s form.'!$M$5:$M$742)+SUMIF('CRONOGRAMA 1ºTA comp. s form.'!$A$5:$A$742,A36,'CRONOGRAMA 1ºTA comp. s form.'!$O$5:$O$742)+SUMIF('CRONOGRAMA 1ºTA comp. s form.'!$A$5:$A$742,A36,'CRONOGRAMA 1ºTA comp. s form.'!$Q$5:$Q$742)+SUMIF('CRONOGRAMA 1ºTA comp. s form.'!$A$5:$A$742,A36,'CRONOGRAMA 1ºTA comp. s form.'!$S$5:$S$742)+SUMIF('CRONOGRAMA 1ºTA comp. s form.'!$A$5:$A$742,A36,'CRONOGRAMA 1ºTA comp. s form.'!$U$5:$U$742)+SUMIF('CRONOGRAMA 1ºTA comp. s form.'!$A$5:$A$742,A36,'CRONOGRAMA 1ºTA comp. s form.'!$W$5:$W$742)+SUMIF('CRONOGRAMA 1ºTA comp. s form.'!$A$5:$A$742,A36,'CRONOGRAMA 1ºTA comp. s form.'!$Y$5:$Y$742)+SUMIF('CRONOGRAMA 1ºTA comp. s form.'!$A$5:$A$742,A36,'CRONOGRAMA 1ºTA comp. s form.'!$AA$5:$AA$742)+SUMIF('CRONOGRAMA 1ºTA comp. s form.'!$A$5:$A$742,A36,'CRONOGRAMA 1ºTA comp. s form.'!$AC$5:$AC$742)+SUMIF('CRONOGRAMA 1ºTA comp. s form.'!$A$5:$A$742,A36,'CRONOGRAMA 1ºTA comp. s form.'!$AE$5:$AE$742)+SUMIF('CRONOGRAMA 1ºTA comp. s form.'!$A$5:$A$742,A36,'CRONOGRAMA 1ºTA comp. s form.'!$AG$5:$AG$742)+SUMIF('CRONOGRAMA 1ºTA comp. s form.'!$A$5:$A$742,A36,'CRONOGRAMA 1ºTA comp. s form.'!$AI$5:$AI$742)</f>
        <v>299751.84000000003</v>
      </c>
      <c r="AG36" s="78">
        <f t="shared" si="13"/>
        <v>-299751.84000000003</v>
      </c>
      <c r="AH36" s="79">
        <f t="shared" si="14"/>
        <v>-1</v>
      </c>
    </row>
    <row r="37" spans="1:37" ht="23.25" customHeight="1" x14ac:dyDescent="0.25">
      <c r="A37" s="195" t="s">
        <v>1547</v>
      </c>
      <c r="B37" s="81" t="s">
        <v>1548</v>
      </c>
      <c r="C37" s="261">
        <f>SUMIF('cronograma inicial empresa'!$A$11:$A$695,A37,'cronograma inicial empresa'!$G$11:$G$695)+SUMIF('cronograma inicial empresa'!$A$11:$A$695,A37,'cronograma inicial empresa'!$I$11:$I$695)+SUMIF('cronograma inicial empresa'!$A$11:$A$695,A37,'cronograma inicial empresa'!$K$11:$K$695)+SUMIF('cronograma inicial empresa'!$A$11:$A$695,A37,'cronograma inicial empresa'!$M$11:$M$695)+SUMIF('cronograma inicial empresa'!$A$11:$A$695,A37,'cronograma inicial empresa'!$O$11:$O$695)</f>
        <v>14568.581</v>
      </c>
      <c r="D37" s="77">
        <f>IFERROR(VLOOKUP(A37,#REF!,42,FALSE),0)+IFERROR(VLOOKUP(A37,#REF!,42,FALSE),0)</f>
        <v>0</v>
      </c>
      <c r="E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f>
        <v>14568.581</v>
      </c>
      <c r="F37" s="78">
        <f t="shared" si="15"/>
        <v>-14568.581</v>
      </c>
      <c r="G37" s="79">
        <f t="shared" si="0"/>
        <v>-1</v>
      </c>
      <c r="H37" s="76">
        <f>IFERROR(VLOOKUP($A37,#REF!,63,FALSE),0)+IFERROR(VLOOKUP($A37,#REF!,63,FALSE),0)</f>
        <v>0</v>
      </c>
      <c r="I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form.'!$S$5:$S$742)+SUMIF('CRONOGRAMA 1ºTA comp. s form.'!$A$5:$A$742,A37,'CRONOGRAMA 1ºTA comp. s form.'!$U$5:$U$742)+SUMIF('CRONOGRAMA 1ºTA comp. s form.'!$A$5:$A$742,A37,'CRONOGRAMA 1ºTA comp. s form.'!$W$5:$W$742)+SUMIF('CRONOGRAMA 1ºTA comp. s form.'!$A$5:$A$742,A37,'CRONOGRAMA 1ºTA comp. s form.'!$Y$5:$Y$742)</f>
        <v>22151.16</v>
      </c>
      <c r="J37" s="78">
        <f t="shared" si="1"/>
        <v>-22151.16</v>
      </c>
      <c r="K37" s="79">
        <f t="shared" si="2"/>
        <v>-1</v>
      </c>
      <c r="L37" s="76">
        <f>IFERROR(VLOOKUP($A37,#REF!,70,FALSE),0)+IFERROR(VLOOKUP($A37,#REF!,70,FALSE),0)</f>
        <v>0</v>
      </c>
      <c r="M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form.'!$S$5:$S$742)+SUMIF('CRONOGRAMA 1ºTA comp. s form.'!$A$5:$A$742,A37,'CRONOGRAMA 1ºTA comp. s form.'!$U$5:$U$742)+SUMIF('CRONOGRAMA 1ºTA comp. s form.'!$A$5:$A$742,A37,'CRONOGRAMA 1ºTA comp. s form.'!$W$5:$W$742)+SUMIF('CRONOGRAMA 1ºTA comp. s form.'!$A$5:$A$742,A37,'CRONOGRAMA 1ºTA comp. s form.'!$Y$5:$Y$742)+SUMIF('CRONOGRAMA 1ºTA comp. s form.'!$A$5:$A$742,A37,'CRONOGRAMA 1ºTA comp. s form.'!$AA$5:$AA$742)</f>
        <v>22151.16</v>
      </c>
      <c r="N37" s="78">
        <f t="shared" si="3"/>
        <v>-22151.16</v>
      </c>
      <c r="O37" s="79">
        <f t="shared" si="4"/>
        <v>-1</v>
      </c>
      <c r="P37" s="272">
        <f>IFERROR(VLOOKUP($A37,#REF!,77,FALSE),0)+IFERROR(VLOOKUP($A37,#REF!,77,FALSE),0)</f>
        <v>0</v>
      </c>
      <c r="Q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form.'!$S$5:$S$742)+SUMIF('CRONOGRAMA 1ºTA comp. s form.'!$A$5:$A$742,A37,'CRONOGRAMA 1ºTA comp. s form.'!$U$5:$U$742)+SUMIF('CRONOGRAMA 1ºTA comp. s form.'!$A$5:$A$742,A37,'CRONOGRAMA 1ºTA comp. s form.'!$W$5:$W$742)+SUMIF('CRONOGRAMA 1ºTA comp. s form.'!$A$5:$A$742,A37,'CRONOGRAMA 1ºTA comp. s form.'!$Y$5:$Y$742)+SUMIF('CRONOGRAMA 1ºTA comp. s form.'!$A$5:$A$742,A37,'CRONOGRAMA 1ºTA comp. s form.'!$AA$5:$AA$742)+SUMIF('CRONOGRAMA 1ºTA comp. s form.'!$A$5:$A$742,A37,'CRONOGRAMA 1ºTA comp. s form.'!$AC$5:$AC$742)</f>
        <v>22151.16</v>
      </c>
      <c r="R37" s="287">
        <f t="shared" si="5"/>
        <v>-22151.16</v>
      </c>
      <c r="S37" s="292">
        <f t="shared" si="6"/>
        <v>-1</v>
      </c>
      <c r="T37" s="285"/>
      <c r="U37" s="292">
        <f t="shared" si="7"/>
        <v>-1</v>
      </c>
      <c r="V37" s="375">
        <f t="shared" si="8"/>
        <v>0</v>
      </c>
      <c r="W37" s="376">
        <f>IFERROR(VLOOKUP($A37,#REF!,84,FALSE),0)+IFERROR(VLOOKUP($A37,#REF!,84,FALSE),0)</f>
        <v>0</v>
      </c>
      <c r="X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form.'!$S$5:$S$742)+SUMIF('CRONOGRAMA 1ºTA comp. s form.'!$A$5:$A$742,A37,'CRONOGRAMA 1ºTA comp. s form.'!$U$5:$U$742)+SUMIF('CRONOGRAMA 1ºTA comp. s form.'!$A$5:$A$742,A37,'CRONOGRAMA 1ºTA comp. s form.'!$W$5:$W$742)+SUMIF('CRONOGRAMA 1ºTA comp. s form.'!$A$5:$A$742,A37,'CRONOGRAMA 1ºTA comp. s form.'!$Y$5:$Y$742)+SUMIF('CRONOGRAMA 1ºTA comp. s form.'!$A$5:$A$742,A37,'CRONOGRAMA 1ºTA comp. s form.'!$AA$5:$AA$742)+SUMIF('CRONOGRAMA 1ºTA comp. s form.'!$A$5:$A$742,A37,'CRONOGRAMA 1ºTA comp. s form.'!$AC$5:$AC$742)+SUMIF('CRONOGRAMA 1ºTA comp. s form.'!$A$5:$A$742,A37,'CRONOGRAMA 1ºTA comp. s form.'!$AE$5:$AE$742)</f>
        <v>22151.16</v>
      </c>
      <c r="Y37" s="78">
        <f t="shared" si="9"/>
        <v>-22151.16</v>
      </c>
      <c r="Z37" s="79">
        <f t="shared" si="10"/>
        <v>-1</v>
      </c>
      <c r="AA37" s="352">
        <f>IFERROR(VLOOKUP($A37,#REF!,91,FALSE),0)+IFERROR(VLOOKUP($A37,#REF!,91,FALSE),0)</f>
        <v>0</v>
      </c>
      <c r="AB37" s="353" t="e">
        <f>SUMIF(#REF!,A37,#REF!)+SUMIF(#REF!,A37,#REF!)+SUMIF(#REF!,A37,#REF!)+SUMIF(#REF!,A37,#REF!)+SUMIF(#REF!,A37,#REF!)+SUMIF(#REF!,A37,#REF!)+SUMIF(#REF!,A37,#REF!)+SUMIF(#REF!,A37,#REF!)+SUMIF(#REF!,A37,#REF!)+SUMIF(#REF!,A37,#REF!)+SUMIF(#REF!,A37,#REF!)+SUMIF(#REF!,A37,#REF!)</f>
        <v>#REF!</v>
      </c>
      <c r="AC37" s="78" t="e">
        <f t="shared" si="11"/>
        <v>#REF!</v>
      </c>
      <c r="AD37" s="79">
        <f t="shared" si="12"/>
        <v>0</v>
      </c>
      <c r="AE37" s="76">
        <f>IFERROR(VLOOKUP($A37,#REF!,98,FALSE),0)+IFERROR(VLOOKUP($A37,#REF!,98,FALSE),0)</f>
        <v>0</v>
      </c>
      <c r="AF37" s="77">
        <f>SUMIF('CRONOGRAMA 1ºTA comp. s form.'!$A$5:$A$742,A37,'CRONOGRAMA 1ºTA comp. s form.'!$K$5:$K$742)+SUMIF('CRONOGRAMA 1ºTA comp. s form.'!$A$5:$A$742,A37,'CRONOGRAMA 1ºTA comp. s form.'!$M$5:$M$742)+SUMIF('CRONOGRAMA 1ºTA comp. s form.'!$A$5:$A$742,A37,'CRONOGRAMA 1ºTA comp. s form.'!$O$5:$O$742)+SUMIF('CRONOGRAMA 1ºTA comp. s form.'!$A$5:$A$742,A37,'CRONOGRAMA 1ºTA comp. s form.'!$Q$5:$Q$742)+SUMIF('CRONOGRAMA 1ºTA comp. s form.'!$A$5:$A$742,A37,'CRONOGRAMA 1ºTA comp. s form.'!$S$5:$S$742)+SUMIF('CRONOGRAMA 1ºTA comp. s form.'!$A$5:$A$742,A37,'CRONOGRAMA 1ºTA comp. s form.'!$U$5:$U$742)+SUMIF('CRONOGRAMA 1ºTA comp. s form.'!$A$5:$A$742,A37,'CRONOGRAMA 1ºTA comp. s form.'!$W$5:$W$742)+SUMIF('CRONOGRAMA 1ºTA comp. s form.'!$A$5:$A$742,A37,'CRONOGRAMA 1ºTA comp. s form.'!$Y$5:$Y$742)+SUMIF('CRONOGRAMA 1ºTA comp. s form.'!$A$5:$A$742,A37,'CRONOGRAMA 1ºTA comp. s form.'!$AA$5:$AA$742)+SUMIF('CRONOGRAMA 1ºTA comp. s form.'!$A$5:$A$742,A37,'CRONOGRAMA 1ºTA comp. s form.'!$AC$5:$AC$742)+SUMIF('CRONOGRAMA 1ºTA comp. s form.'!$A$5:$A$742,A37,'CRONOGRAMA 1ºTA comp. s form.'!$AE$5:$AE$742)+SUMIF('CRONOGRAMA 1ºTA comp. s form.'!$A$5:$A$742,A37,'CRONOGRAMA 1ºTA comp. s form.'!$AG$5:$AG$742)+SUMIF('CRONOGRAMA 1ºTA comp. s form.'!$A$5:$A$742,A37,'CRONOGRAMA 1ºTA comp. s form.'!$AI$5:$AI$742)</f>
        <v>22151.16</v>
      </c>
      <c r="AG37" s="78">
        <f t="shared" si="13"/>
        <v>-22151.16</v>
      </c>
      <c r="AH37" s="79">
        <f t="shared" si="14"/>
        <v>-1</v>
      </c>
    </row>
    <row r="38" spans="1:37" ht="23.25" customHeight="1" x14ac:dyDescent="0.25">
      <c r="A38" s="84">
        <v>18</v>
      </c>
      <c r="B38" s="80" t="s">
        <v>1573</v>
      </c>
      <c r="C38" s="261">
        <f>SUMIF('cronograma inicial empresa'!$A$11:$A$695,A38,'cronograma inicial empresa'!$G$11:$G$695)+SUMIF('cronograma inicial empresa'!$A$11:$A$695,A38,'cronograma inicial empresa'!$I$11:$I$695)+SUMIF('cronograma inicial empresa'!$A$11:$A$695,A38,'cronograma inicial empresa'!$K$11:$K$695)+SUMIF('cronograma inicial empresa'!$A$11:$A$695,A38,'cronograma inicial empresa'!$M$11:$M$695)+SUMIF('cronograma inicial empresa'!$A$11:$A$695,A38,'cronograma inicial empresa'!$O$11:$O$695)</f>
        <v>5187.97</v>
      </c>
      <c r="D38" s="77">
        <f>IFERROR(VLOOKUP(A38,#REF!,42,FALSE),0)+IFERROR(VLOOKUP(A38,#REF!,42,FALSE),0)</f>
        <v>0</v>
      </c>
      <c r="E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f>
        <v>5187.97</v>
      </c>
      <c r="F38" s="78">
        <f t="shared" si="15"/>
        <v>-5187.97</v>
      </c>
      <c r="G38" s="79">
        <f t="shared" si="0"/>
        <v>-1</v>
      </c>
      <c r="H38" s="76">
        <f>IFERROR(VLOOKUP($A38,#REF!,63,FALSE),0)+IFERROR(VLOOKUP($A38,#REF!,63,FALSE),0)</f>
        <v>0</v>
      </c>
      <c r="I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form.'!$S$5:$S$742)+SUMIF('CRONOGRAMA 1ºTA comp. s form.'!$A$5:$A$742,A38,'CRONOGRAMA 1ºTA comp. s form.'!$U$5:$U$742)+SUMIF('CRONOGRAMA 1ºTA comp. s form.'!$A$5:$A$742,A38,'CRONOGRAMA 1ºTA comp. s form.'!$W$5:$W$742)+SUMIF('CRONOGRAMA 1ºTA comp. s form.'!$A$5:$A$742,A38,'CRONOGRAMA 1ºTA comp. s form.'!$Y$5:$Y$742)</f>
        <v>6077.33</v>
      </c>
      <c r="J38" s="78">
        <f t="shared" si="1"/>
        <v>-6077.33</v>
      </c>
      <c r="K38" s="79">
        <f t="shared" si="2"/>
        <v>-1</v>
      </c>
      <c r="L38" s="76">
        <f>IFERROR(VLOOKUP($A38,#REF!,70,FALSE),0)+IFERROR(VLOOKUP($A38,#REF!,70,FALSE),0)</f>
        <v>0</v>
      </c>
      <c r="M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form.'!$S$5:$S$742)+SUMIF('CRONOGRAMA 1ºTA comp. s form.'!$A$5:$A$742,A38,'CRONOGRAMA 1ºTA comp. s form.'!$U$5:$U$742)+SUMIF('CRONOGRAMA 1ºTA comp. s form.'!$A$5:$A$742,A38,'CRONOGRAMA 1ºTA comp. s form.'!$W$5:$W$742)+SUMIF('CRONOGRAMA 1ºTA comp. s form.'!$A$5:$A$742,A38,'CRONOGRAMA 1ºTA comp. s form.'!$Y$5:$Y$742)+SUMIF('CRONOGRAMA 1ºTA comp. s form.'!$A$5:$A$742,A38,'CRONOGRAMA 1ºTA comp. s form.'!$AA$5:$AA$742)</f>
        <v>16211.849999999999</v>
      </c>
      <c r="N38" s="78">
        <f t="shared" si="3"/>
        <v>-16211.849999999999</v>
      </c>
      <c r="O38" s="79">
        <f t="shared" si="4"/>
        <v>-1</v>
      </c>
      <c r="P38" s="272">
        <f>IFERROR(VLOOKUP($A38,#REF!,77,FALSE),0)+IFERROR(VLOOKUP($A38,#REF!,77,FALSE),0)</f>
        <v>0</v>
      </c>
      <c r="Q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form.'!$S$5:$S$742)+SUMIF('CRONOGRAMA 1ºTA comp. s form.'!$A$5:$A$742,A38,'CRONOGRAMA 1ºTA comp. s form.'!$U$5:$U$742)+SUMIF('CRONOGRAMA 1ºTA comp. s form.'!$A$5:$A$742,A38,'CRONOGRAMA 1ºTA comp. s form.'!$W$5:$W$742)+SUMIF('CRONOGRAMA 1ºTA comp. s form.'!$A$5:$A$742,A38,'CRONOGRAMA 1ºTA comp. s form.'!$Y$5:$Y$742)+SUMIF('CRONOGRAMA 1ºTA comp. s form.'!$A$5:$A$742,A38,'CRONOGRAMA 1ºTA comp. s form.'!$AA$5:$AA$742)+SUMIF('CRONOGRAMA 1ºTA comp. s form.'!$A$5:$A$742,A38,'CRONOGRAMA 1ºTA comp. s form.'!$AC$5:$AC$742)</f>
        <v>27115.039999999997</v>
      </c>
      <c r="R38" s="287">
        <f t="shared" si="5"/>
        <v>-27115.039999999997</v>
      </c>
      <c r="S38" s="292">
        <f t="shared" si="6"/>
        <v>-1</v>
      </c>
      <c r="T38" s="285"/>
      <c r="U38" s="292">
        <f t="shared" si="7"/>
        <v>-1</v>
      </c>
      <c r="V38" s="375">
        <f t="shared" si="8"/>
        <v>0</v>
      </c>
      <c r="W38" s="376">
        <f>IFERROR(VLOOKUP($A38,#REF!,84,FALSE),0)+IFERROR(VLOOKUP($A38,#REF!,84,FALSE),0)</f>
        <v>0</v>
      </c>
      <c r="X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form.'!$S$5:$S$742)+SUMIF('CRONOGRAMA 1ºTA comp. s form.'!$A$5:$A$742,A38,'CRONOGRAMA 1ºTA comp. s form.'!$U$5:$U$742)+SUMIF('CRONOGRAMA 1ºTA comp. s form.'!$A$5:$A$742,A38,'CRONOGRAMA 1ºTA comp. s form.'!$W$5:$W$742)+SUMIF('CRONOGRAMA 1ºTA comp. s form.'!$A$5:$A$742,A38,'CRONOGRAMA 1ºTA comp. s form.'!$Y$5:$Y$742)+SUMIF('CRONOGRAMA 1ºTA comp. s form.'!$A$5:$A$742,A38,'CRONOGRAMA 1ºTA comp. s form.'!$AA$5:$AA$742)+SUMIF('CRONOGRAMA 1ºTA comp. s form.'!$A$5:$A$742,A38,'CRONOGRAMA 1ºTA comp. s form.'!$AC$5:$AC$742)+SUMIF('CRONOGRAMA 1ºTA comp. s form.'!$A$5:$A$742,A38,'CRONOGRAMA 1ºTA comp. s form.'!$AE$5:$AE$742)</f>
        <v>27115.039999999997</v>
      </c>
      <c r="Y38" s="78">
        <f t="shared" si="9"/>
        <v>-27115.039999999997</v>
      </c>
      <c r="Z38" s="79">
        <f t="shared" si="10"/>
        <v>-1</v>
      </c>
      <c r="AA38" s="352">
        <f>IFERROR(VLOOKUP($A38,#REF!,91,FALSE),0)+IFERROR(VLOOKUP($A38,#REF!,91,FALSE),0)</f>
        <v>0</v>
      </c>
      <c r="AB38" s="353" t="e">
        <f>SUMIF(#REF!,A38,#REF!)+SUMIF(#REF!,A38,#REF!)+SUMIF(#REF!,A38,#REF!)+SUMIF(#REF!,A38,#REF!)+SUMIF(#REF!,A38,#REF!)+SUMIF(#REF!,A38,#REF!)+SUMIF(#REF!,A38,#REF!)+SUMIF(#REF!,A38,#REF!)+SUMIF(#REF!,A38,#REF!)+SUMIF(#REF!,A38,#REF!)+SUMIF(#REF!,A38,#REF!)+SUMIF(#REF!,A38,#REF!)</f>
        <v>#REF!</v>
      </c>
      <c r="AC38" s="78" t="e">
        <f t="shared" si="11"/>
        <v>#REF!</v>
      </c>
      <c r="AD38" s="79">
        <f t="shared" si="12"/>
        <v>0</v>
      </c>
      <c r="AE38" s="76">
        <f>IFERROR(VLOOKUP($A38,#REF!,98,FALSE),0)+IFERROR(VLOOKUP($A38,#REF!,98,FALSE),0)</f>
        <v>0</v>
      </c>
      <c r="AF38" s="77">
        <f>SUMIF('CRONOGRAMA 1ºTA comp. s form.'!$A$5:$A$742,A38,'CRONOGRAMA 1ºTA comp. s form.'!$K$5:$K$742)+SUMIF('CRONOGRAMA 1ºTA comp. s form.'!$A$5:$A$742,A38,'CRONOGRAMA 1ºTA comp. s form.'!$M$5:$M$742)+SUMIF('CRONOGRAMA 1ºTA comp. s form.'!$A$5:$A$742,A38,'CRONOGRAMA 1ºTA comp. s form.'!$O$5:$O$742)+SUMIF('CRONOGRAMA 1ºTA comp. s form.'!$A$5:$A$742,A38,'CRONOGRAMA 1ºTA comp. s form.'!$Q$5:$Q$742)+SUMIF('CRONOGRAMA 1ºTA comp. s form.'!$A$5:$A$742,A38,'CRONOGRAMA 1ºTA comp. s form.'!$S$5:$S$742)+SUMIF('CRONOGRAMA 1ºTA comp. s form.'!$A$5:$A$742,A38,'CRONOGRAMA 1ºTA comp. s form.'!$U$5:$U$742)+SUMIF('CRONOGRAMA 1ºTA comp. s form.'!$A$5:$A$742,A38,'CRONOGRAMA 1ºTA comp. s form.'!$W$5:$W$742)+SUMIF('CRONOGRAMA 1ºTA comp. s form.'!$A$5:$A$742,A38,'CRONOGRAMA 1ºTA comp. s form.'!$Y$5:$Y$742)+SUMIF('CRONOGRAMA 1ºTA comp. s form.'!$A$5:$A$742,A38,'CRONOGRAMA 1ºTA comp. s form.'!$AA$5:$AA$742)+SUMIF('CRONOGRAMA 1ºTA comp. s form.'!$A$5:$A$742,A38,'CRONOGRAMA 1ºTA comp. s form.'!$AC$5:$AC$742)+SUMIF('CRONOGRAMA 1ºTA comp. s form.'!$A$5:$A$742,A38,'CRONOGRAMA 1ºTA comp. s form.'!$AE$5:$AE$742)+SUMIF('CRONOGRAMA 1ºTA comp. s form.'!$A$5:$A$742,A38,'CRONOGRAMA 1ºTA comp. s form.'!$AG$5:$AG$742)+SUMIF('CRONOGRAMA 1ºTA comp. s form.'!$A$5:$A$742,A38,'CRONOGRAMA 1ºTA comp. s form.'!$AI$5:$AI$742)</f>
        <v>50963.319999999992</v>
      </c>
      <c r="AG38" s="78">
        <f t="shared" si="13"/>
        <v>-50963.319999999992</v>
      </c>
      <c r="AH38" s="79">
        <f t="shared" si="14"/>
        <v>-1</v>
      </c>
    </row>
    <row r="39" spans="1:37" ht="23.25" customHeight="1" x14ac:dyDescent="0.25">
      <c r="A39" s="84">
        <v>19</v>
      </c>
      <c r="B39" s="80" t="s">
        <v>1640</v>
      </c>
      <c r="C39" s="261">
        <f>SUMIF('cronograma inicial empresa'!$A$11:$A$695,A39,'cronograma inicial empresa'!$G$11:$G$695)+SUMIF('cronograma inicial empresa'!$A$11:$A$695,A39,'cronograma inicial empresa'!$I$11:$I$695)+SUMIF('cronograma inicial empresa'!$A$11:$A$695,A39,'cronograma inicial empresa'!$K$11:$K$695)+SUMIF('cronograma inicial empresa'!$A$11:$A$695,A39,'cronograma inicial empresa'!$M$11:$M$695)+SUMIF('cronograma inicial empresa'!$A$11:$A$695,A39,'cronograma inicial empresa'!$O$11:$O$695)</f>
        <v>0</v>
      </c>
      <c r="D39" s="77">
        <f>IFERROR(VLOOKUP(A39,#REF!,42,FALSE),0)+IFERROR(VLOOKUP(A39,#REF!,42,FALSE),0)</f>
        <v>0</v>
      </c>
      <c r="E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f>
        <v>0</v>
      </c>
      <c r="F39" s="78">
        <f t="shared" si="15"/>
        <v>0</v>
      </c>
      <c r="G39" s="79">
        <v>0</v>
      </c>
      <c r="H39" s="76">
        <f>IFERROR(VLOOKUP($A39,#REF!,63,FALSE),0)+IFERROR(VLOOKUP($A39,#REF!,63,FALSE),0)</f>
        <v>0</v>
      </c>
      <c r="I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form.'!$S$5:$S$742)+SUMIF('CRONOGRAMA 1ºTA comp. s form.'!$A$5:$A$742,A39,'CRONOGRAMA 1ºTA comp. s form.'!$U$5:$U$742)+SUMIF('CRONOGRAMA 1ºTA comp. s form.'!$A$5:$A$742,A39,'CRONOGRAMA 1ºTA comp. s form.'!$W$5:$W$742)+SUMIF('CRONOGRAMA 1ºTA comp. s form.'!$A$5:$A$742,A39,'CRONOGRAMA 1ºTA comp. s form.'!$Y$5:$Y$742)</f>
        <v>0</v>
      </c>
      <c r="J39" s="78">
        <f t="shared" si="1"/>
        <v>0</v>
      </c>
      <c r="K39" s="79">
        <f t="shared" si="2"/>
        <v>0</v>
      </c>
      <c r="L39" s="76">
        <f>IFERROR(VLOOKUP($A39,#REF!,70,FALSE),0)+IFERROR(VLOOKUP($A39,#REF!,70,FALSE),0)</f>
        <v>0</v>
      </c>
      <c r="M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form.'!$S$5:$S$742)+SUMIF('CRONOGRAMA 1ºTA comp. s form.'!$A$5:$A$742,A39,'CRONOGRAMA 1ºTA comp. s form.'!$U$5:$U$742)+SUMIF('CRONOGRAMA 1ºTA comp. s form.'!$A$5:$A$742,A39,'CRONOGRAMA 1ºTA comp. s form.'!$W$5:$W$742)+SUMIF('CRONOGRAMA 1ºTA comp. s form.'!$A$5:$A$742,A39,'CRONOGRAMA 1ºTA comp. s form.'!$Y$5:$Y$742)+SUMIF('CRONOGRAMA 1ºTA comp. s form.'!$A$5:$A$742,A39,'CRONOGRAMA 1ºTA comp. s form.'!$AA$5:$AA$742)</f>
        <v>0</v>
      </c>
      <c r="N39" s="78">
        <f t="shared" si="3"/>
        <v>0</v>
      </c>
      <c r="O39" s="79">
        <f t="shared" si="4"/>
        <v>0</v>
      </c>
      <c r="P39" s="272">
        <f>IFERROR(VLOOKUP($A39,#REF!,77,FALSE),0)+IFERROR(VLOOKUP($A39,#REF!,77,FALSE),0)</f>
        <v>0</v>
      </c>
      <c r="Q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form.'!$S$5:$S$742)+SUMIF('CRONOGRAMA 1ºTA comp. s form.'!$A$5:$A$742,A39,'CRONOGRAMA 1ºTA comp. s form.'!$U$5:$U$742)+SUMIF('CRONOGRAMA 1ºTA comp. s form.'!$A$5:$A$742,A39,'CRONOGRAMA 1ºTA comp. s form.'!$W$5:$W$742)+SUMIF('CRONOGRAMA 1ºTA comp. s form.'!$A$5:$A$742,A39,'CRONOGRAMA 1ºTA comp. s form.'!$Y$5:$Y$742)+SUMIF('CRONOGRAMA 1ºTA comp. s form.'!$A$5:$A$742,A39,'CRONOGRAMA 1ºTA comp. s form.'!$AA$5:$AA$742)+SUMIF('CRONOGRAMA 1ºTA comp. s form.'!$A$5:$A$742,A39,'CRONOGRAMA 1ºTA comp. s form.'!$AC$5:$AC$742)</f>
        <v>0</v>
      </c>
      <c r="R39" s="287">
        <f t="shared" si="5"/>
        <v>0</v>
      </c>
      <c r="S39" s="292">
        <f t="shared" si="6"/>
        <v>0</v>
      </c>
      <c r="T39" s="285"/>
      <c r="U39" s="292">
        <f t="shared" si="7"/>
        <v>0</v>
      </c>
      <c r="V39" s="375">
        <f t="shared" si="8"/>
        <v>0</v>
      </c>
      <c r="W39" s="376">
        <f>IFERROR(VLOOKUP($A39,#REF!,84,FALSE),0)+IFERROR(VLOOKUP($A39,#REF!,84,FALSE),0)</f>
        <v>0</v>
      </c>
      <c r="X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form.'!$S$5:$S$742)+SUMIF('CRONOGRAMA 1ºTA comp. s form.'!$A$5:$A$742,A39,'CRONOGRAMA 1ºTA comp. s form.'!$U$5:$U$742)+SUMIF('CRONOGRAMA 1ºTA comp. s form.'!$A$5:$A$742,A39,'CRONOGRAMA 1ºTA comp. s form.'!$W$5:$W$742)+SUMIF('CRONOGRAMA 1ºTA comp. s form.'!$A$5:$A$742,A39,'CRONOGRAMA 1ºTA comp. s form.'!$Y$5:$Y$742)+SUMIF('CRONOGRAMA 1ºTA comp. s form.'!$A$5:$A$742,A39,'CRONOGRAMA 1ºTA comp. s form.'!$AA$5:$AA$742)+SUMIF('CRONOGRAMA 1ºTA comp. s form.'!$A$5:$A$742,A39,'CRONOGRAMA 1ºTA comp. s form.'!$AC$5:$AC$742)+SUMIF('CRONOGRAMA 1ºTA comp. s form.'!$A$5:$A$742,A39,'CRONOGRAMA 1ºTA comp. s form.'!$AE$5:$AE$742)</f>
        <v>1671.0119999999999</v>
      </c>
      <c r="Y39" s="78">
        <f t="shared" si="9"/>
        <v>-1671.0119999999999</v>
      </c>
      <c r="Z39" s="79">
        <f t="shared" si="10"/>
        <v>-1</v>
      </c>
      <c r="AA39" s="352">
        <f>IFERROR(VLOOKUP($A39,#REF!,91,FALSE),0)+IFERROR(VLOOKUP($A39,#REF!,91,FALSE),0)</f>
        <v>0</v>
      </c>
      <c r="AB39" s="353" t="e">
        <f>SUMIF(#REF!,A39,#REF!)+SUMIF(#REF!,A39,#REF!)+SUMIF(#REF!,A39,#REF!)+SUMIF(#REF!,A39,#REF!)+SUMIF(#REF!,A39,#REF!)+SUMIF(#REF!,A39,#REF!)+SUMIF(#REF!,A39,#REF!)+SUMIF(#REF!,A39,#REF!)+SUMIF(#REF!,A39,#REF!)+SUMIF(#REF!,A39,#REF!)+SUMIF(#REF!,A39,#REF!)+SUMIF(#REF!,A39,#REF!)</f>
        <v>#REF!</v>
      </c>
      <c r="AC39" s="78" t="e">
        <f t="shared" si="11"/>
        <v>#REF!</v>
      </c>
      <c r="AD39" s="79">
        <f t="shared" si="12"/>
        <v>0</v>
      </c>
      <c r="AE39" s="76">
        <f>IFERROR(VLOOKUP($A39,#REF!,98,FALSE),0)+IFERROR(VLOOKUP($A39,#REF!,98,FALSE),0)</f>
        <v>0</v>
      </c>
      <c r="AF39" s="77">
        <f>SUMIF('CRONOGRAMA 1ºTA comp. s form.'!$A$5:$A$742,A39,'CRONOGRAMA 1ºTA comp. s form.'!$K$5:$K$742)+SUMIF('CRONOGRAMA 1ºTA comp. s form.'!$A$5:$A$742,A39,'CRONOGRAMA 1ºTA comp. s form.'!$M$5:$M$742)+SUMIF('CRONOGRAMA 1ºTA comp. s form.'!$A$5:$A$742,A39,'CRONOGRAMA 1ºTA comp. s form.'!$O$5:$O$742)+SUMIF('CRONOGRAMA 1ºTA comp. s form.'!$A$5:$A$742,A39,'CRONOGRAMA 1ºTA comp. s form.'!$Q$5:$Q$742)+SUMIF('CRONOGRAMA 1ºTA comp. s form.'!$A$5:$A$742,A39,'CRONOGRAMA 1ºTA comp. s form.'!$S$5:$S$742)+SUMIF('CRONOGRAMA 1ºTA comp. s form.'!$A$5:$A$742,A39,'CRONOGRAMA 1ºTA comp. s form.'!$U$5:$U$742)+SUMIF('CRONOGRAMA 1ºTA comp. s form.'!$A$5:$A$742,A39,'CRONOGRAMA 1ºTA comp. s form.'!$W$5:$W$742)+SUMIF('CRONOGRAMA 1ºTA comp. s form.'!$A$5:$A$742,A39,'CRONOGRAMA 1ºTA comp. s form.'!$Y$5:$Y$742)+SUMIF('CRONOGRAMA 1ºTA comp. s form.'!$A$5:$A$742,A39,'CRONOGRAMA 1ºTA comp. s form.'!$AA$5:$AA$742)+SUMIF('CRONOGRAMA 1ºTA comp. s form.'!$A$5:$A$742,A39,'CRONOGRAMA 1ºTA comp. s form.'!$AC$5:$AC$742)+SUMIF('CRONOGRAMA 1ºTA comp. s form.'!$A$5:$A$742,A39,'CRONOGRAMA 1ºTA comp. s form.'!$AE$5:$AE$742)+SUMIF('CRONOGRAMA 1ºTA comp. s form.'!$A$5:$A$742,A39,'CRONOGRAMA 1ºTA comp. s form.'!$AG$5:$AG$742)+SUMIF('CRONOGRAMA 1ºTA comp. s form.'!$A$5:$A$742,A39,'CRONOGRAMA 1ºTA comp. s form.'!$AI$5:$AI$742)</f>
        <v>50572.08</v>
      </c>
      <c r="AG39" s="78">
        <f t="shared" si="13"/>
        <v>-50572.08</v>
      </c>
      <c r="AH39" s="79">
        <f t="shared" si="14"/>
        <v>-1</v>
      </c>
    </row>
    <row r="40" spans="1:37" ht="23.25" customHeight="1" x14ac:dyDescent="0.25">
      <c r="A40" s="195" t="s">
        <v>1641</v>
      </c>
      <c r="B40" s="81" t="s">
        <v>1642</v>
      </c>
      <c r="C40" s="261">
        <f>SUMIF('cronograma inicial empresa'!$A$11:$A$695,A40,'cronograma inicial empresa'!$G$11:$G$695)+SUMIF('cronograma inicial empresa'!$A$11:$A$695,A40,'cronograma inicial empresa'!$I$11:$I$695)+SUMIF('cronograma inicial empresa'!$A$11:$A$695,A40,'cronograma inicial empresa'!$K$11:$K$695)+SUMIF('cronograma inicial empresa'!$A$11:$A$695,A40,'cronograma inicial empresa'!$M$11:$M$695)+SUMIF('cronograma inicial empresa'!$A$11:$A$695,A40,'cronograma inicial empresa'!$O$11:$O$695)</f>
        <v>0</v>
      </c>
      <c r="D40" s="77">
        <f>IFERROR(VLOOKUP(A40,#REF!,42,FALSE),0)+IFERROR(VLOOKUP(A40,#REF!,42,FALSE),0)</f>
        <v>0</v>
      </c>
      <c r="E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f>
        <v>0</v>
      </c>
      <c r="F40" s="78">
        <f t="shared" si="15"/>
        <v>0</v>
      </c>
      <c r="G40" s="79">
        <v>0</v>
      </c>
      <c r="H40" s="76">
        <f>IFERROR(VLOOKUP($A40,#REF!,63,FALSE),0)+IFERROR(VLOOKUP($A40,#REF!,63,FALSE),0)</f>
        <v>0</v>
      </c>
      <c r="I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form.'!$S$5:$S$742)+SUMIF('CRONOGRAMA 1ºTA comp. s form.'!$A$5:$A$742,A40,'CRONOGRAMA 1ºTA comp. s form.'!$U$5:$U$742)+SUMIF('CRONOGRAMA 1ºTA comp. s form.'!$A$5:$A$742,A40,'CRONOGRAMA 1ºTA comp. s form.'!$W$5:$W$742)+SUMIF('CRONOGRAMA 1ºTA comp. s form.'!$A$5:$A$742,A40,'CRONOGRAMA 1ºTA comp. s form.'!$Y$5:$Y$742)</f>
        <v>0</v>
      </c>
      <c r="J40" s="78">
        <f t="shared" si="1"/>
        <v>0</v>
      </c>
      <c r="K40" s="79">
        <f t="shared" si="2"/>
        <v>0</v>
      </c>
      <c r="L40" s="76">
        <f>IFERROR(VLOOKUP($A40,#REF!,70,FALSE),0)+IFERROR(VLOOKUP($A40,#REF!,70,FALSE),0)</f>
        <v>0</v>
      </c>
      <c r="M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form.'!$S$5:$S$742)+SUMIF('CRONOGRAMA 1ºTA comp. s form.'!$A$5:$A$742,A40,'CRONOGRAMA 1ºTA comp. s form.'!$U$5:$U$742)+SUMIF('CRONOGRAMA 1ºTA comp. s form.'!$A$5:$A$742,A40,'CRONOGRAMA 1ºTA comp. s form.'!$W$5:$W$742)+SUMIF('CRONOGRAMA 1ºTA comp. s form.'!$A$5:$A$742,A40,'CRONOGRAMA 1ºTA comp. s form.'!$Y$5:$Y$742)+SUMIF('CRONOGRAMA 1ºTA comp. s form.'!$A$5:$A$742,A40,'CRONOGRAMA 1ºTA comp. s form.'!$AA$5:$AA$742)</f>
        <v>0</v>
      </c>
      <c r="N40" s="78">
        <f t="shared" si="3"/>
        <v>0</v>
      </c>
      <c r="O40" s="79">
        <f t="shared" si="4"/>
        <v>0</v>
      </c>
      <c r="P40" s="272">
        <f>IFERROR(VLOOKUP($A40,#REF!,77,FALSE),0)+IFERROR(VLOOKUP($A40,#REF!,77,FALSE),0)</f>
        <v>0</v>
      </c>
      <c r="Q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form.'!$S$5:$S$742)+SUMIF('CRONOGRAMA 1ºTA comp. s form.'!$A$5:$A$742,A40,'CRONOGRAMA 1ºTA comp. s form.'!$U$5:$U$742)+SUMIF('CRONOGRAMA 1ºTA comp. s form.'!$A$5:$A$742,A40,'CRONOGRAMA 1ºTA comp. s form.'!$W$5:$W$742)+SUMIF('CRONOGRAMA 1ºTA comp. s form.'!$A$5:$A$742,A40,'CRONOGRAMA 1ºTA comp. s form.'!$Y$5:$Y$742)+SUMIF('CRONOGRAMA 1ºTA comp. s form.'!$A$5:$A$742,A40,'CRONOGRAMA 1ºTA comp. s form.'!$AA$5:$AA$742)+SUMIF('CRONOGRAMA 1ºTA comp. s form.'!$A$5:$A$742,A40,'CRONOGRAMA 1ºTA comp. s form.'!$AC$5:$AC$742)</f>
        <v>0</v>
      </c>
      <c r="R40" s="287">
        <f t="shared" si="5"/>
        <v>0</v>
      </c>
      <c r="S40" s="292">
        <f t="shared" si="6"/>
        <v>0</v>
      </c>
      <c r="T40" s="285"/>
      <c r="U40" s="292">
        <f t="shared" si="7"/>
        <v>0</v>
      </c>
      <c r="V40" s="375">
        <f t="shared" si="8"/>
        <v>0</v>
      </c>
      <c r="W40" s="376">
        <f>IFERROR(VLOOKUP($A40,#REF!,84,FALSE),0)+IFERROR(VLOOKUP($A40,#REF!,84,FALSE),0)</f>
        <v>0</v>
      </c>
      <c r="X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form.'!$S$5:$S$742)+SUMIF('CRONOGRAMA 1ºTA comp. s form.'!$A$5:$A$742,A40,'CRONOGRAMA 1ºTA comp. s form.'!$U$5:$U$742)+SUMIF('CRONOGRAMA 1ºTA comp. s form.'!$A$5:$A$742,A40,'CRONOGRAMA 1ºTA comp. s form.'!$W$5:$W$742)+SUMIF('CRONOGRAMA 1ºTA comp. s form.'!$A$5:$A$742,A40,'CRONOGRAMA 1ºTA comp. s form.'!$Y$5:$Y$742)+SUMIF('CRONOGRAMA 1ºTA comp. s form.'!$A$5:$A$742,A40,'CRONOGRAMA 1ºTA comp. s form.'!$AA$5:$AA$742)+SUMIF('CRONOGRAMA 1ºTA comp. s form.'!$A$5:$A$742,A40,'CRONOGRAMA 1ºTA comp. s form.'!$AC$5:$AC$742)+SUMIF('CRONOGRAMA 1ºTA comp. s form.'!$A$5:$A$742,A40,'CRONOGRAMA 1ºTA comp. s form.'!$AE$5:$AE$742)</f>
        <v>0</v>
      </c>
      <c r="Y40" s="78">
        <f t="shared" si="9"/>
        <v>0</v>
      </c>
      <c r="Z40" s="79">
        <f t="shared" si="10"/>
        <v>0</v>
      </c>
      <c r="AA40" s="352">
        <f>IFERROR(VLOOKUP($A40,#REF!,91,FALSE),0)+IFERROR(VLOOKUP($A40,#REF!,91,FALSE),0)</f>
        <v>0</v>
      </c>
      <c r="AB40" s="353" t="e">
        <f>SUMIF(#REF!,A40,#REF!)+SUMIF(#REF!,A40,#REF!)+SUMIF(#REF!,A40,#REF!)+SUMIF(#REF!,A40,#REF!)+SUMIF(#REF!,A40,#REF!)+SUMIF(#REF!,A40,#REF!)+SUMIF(#REF!,A40,#REF!)+SUMIF(#REF!,A40,#REF!)+SUMIF(#REF!,A40,#REF!)+SUMIF(#REF!,A40,#REF!)+SUMIF(#REF!,A40,#REF!)+SUMIF(#REF!,A40,#REF!)</f>
        <v>#REF!</v>
      </c>
      <c r="AC40" s="78" t="e">
        <f t="shared" si="11"/>
        <v>#REF!</v>
      </c>
      <c r="AD40" s="79">
        <f t="shared" si="12"/>
        <v>0</v>
      </c>
      <c r="AE40" s="76">
        <f>IFERROR(VLOOKUP($A40,#REF!,98,FALSE),0)+IFERROR(VLOOKUP($A40,#REF!,98,FALSE),0)</f>
        <v>0</v>
      </c>
      <c r="AF40" s="77">
        <f>SUMIF('CRONOGRAMA 1ºTA comp. s form.'!$A$5:$A$742,A40,'CRONOGRAMA 1ºTA comp. s form.'!$K$5:$K$742)+SUMIF('CRONOGRAMA 1ºTA comp. s form.'!$A$5:$A$742,A40,'CRONOGRAMA 1ºTA comp. s form.'!$M$5:$M$742)+SUMIF('CRONOGRAMA 1ºTA comp. s form.'!$A$5:$A$742,A40,'CRONOGRAMA 1ºTA comp. s form.'!$O$5:$O$742)+SUMIF('CRONOGRAMA 1ºTA comp. s form.'!$A$5:$A$742,A40,'CRONOGRAMA 1ºTA comp. s form.'!$Q$5:$Q$742)+SUMIF('CRONOGRAMA 1ºTA comp. s form.'!$A$5:$A$742,A40,'CRONOGRAMA 1ºTA comp. s form.'!$S$5:$S$742)+SUMIF('CRONOGRAMA 1ºTA comp. s form.'!$A$5:$A$742,A40,'CRONOGRAMA 1ºTA comp. s form.'!$U$5:$U$742)+SUMIF('CRONOGRAMA 1ºTA comp. s form.'!$A$5:$A$742,A40,'CRONOGRAMA 1ºTA comp. s form.'!$W$5:$W$742)+SUMIF('CRONOGRAMA 1ºTA comp. s form.'!$A$5:$A$742,A40,'CRONOGRAMA 1ºTA comp. s form.'!$Y$5:$Y$742)+SUMIF('CRONOGRAMA 1ºTA comp. s form.'!$A$5:$A$742,A40,'CRONOGRAMA 1ºTA comp. s form.'!$AA$5:$AA$742)+SUMIF('CRONOGRAMA 1ºTA comp. s form.'!$A$5:$A$742,A40,'CRONOGRAMA 1ºTA comp. s form.'!$AC$5:$AC$742)+SUMIF('CRONOGRAMA 1ºTA comp. s form.'!$A$5:$A$742,A40,'CRONOGRAMA 1ºTA comp. s form.'!$AE$5:$AE$742)+SUMIF('CRONOGRAMA 1ºTA comp. s form.'!$A$5:$A$742,A40,'CRONOGRAMA 1ºTA comp. s form.'!$AG$5:$AG$742)+SUMIF('CRONOGRAMA 1ºTA comp. s form.'!$A$5:$A$742,A40,'CRONOGRAMA 1ºTA comp. s form.'!$AI$5:$AI$742)</f>
        <v>47728.11</v>
      </c>
      <c r="AG40" s="78">
        <f t="shared" si="13"/>
        <v>-47728.11</v>
      </c>
      <c r="AH40" s="79">
        <f t="shared" si="14"/>
        <v>-1</v>
      </c>
    </row>
    <row r="41" spans="1:37" ht="23.25" customHeight="1" x14ac:dyDescent="0.25">
      <c r="A41" s="195" t="s">
        <v>1704</v>
      </c>
      <c r="B41" s="81" t="s">
        <v>1705</v>
      </c>
      <c r="C41" s="261">
        <f>SUMIF('cronograma inicial empresa'!$A$11:$A$695,A41,'cronograma inicial empresa'!$G$11:$G$695)+SUMIF('cronograma inicial empresa'!$A$11:$A$695,A41,'cronograma inicial empresa'!$I$11:$I$695)+SUMIF('cronograma inicial empresa'!$A$11:$A$695,A41,'cronograma inicial empresa'!$K$11:$K$695)+SUMIF('cronograma inicial empresa'!$A$11:$A$695,A41,'cronograma inicial empresa'!$M$11:$M$695)+SUMIF('cronograma inicial empresa'!$A$11:$A$695,A41,'cronograma inicial empresa'!$O$11:$O$695)</f>
        <v>0</v>
      </c>
      <c r="D41" s="77">
        <f>IFERROR(VLOOKUP(A41,#REF!,42,FALSE),0)+IFERROR(VLOOKUP(A41,#REF!,42,FALSE),0)</f>
        <v>0</v>
      </c>
      <c r="E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f>
        <v>0</v>
      </c>
      <c r="F41" s="78">
        <f t="shared" si="15"/>
        <v>0</v>
      </c>
      <c r="G41" s="79">
        <v>0</v>
      </c>
      <c r="H41" s="76">
        <f>IFERROR(VLOOKUP($A41,#REF!,63,FALSE),0)+IFERROR(VLOOKUP($A41,#REF!,63,FALSE),0)</f>
        <v>0</v>
      </c>
      <c r="I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form.'!$S$5:$S$742)+SUMIF('CRONOGRAMA 1ºTA comp. s form.'!$A$5:$A$742,A41,'CRONOGRAMA 1ºTA comp. s form.'!$U$5:$U$742)+SUMIF('CRONOGRAMA 1ºTA comp. s form.'!$A$5:$A$742,A41,'CRONOGRAMA 1ºTA comp. s form.'!$W$5:$W$742)+SUMIF('CRONOGRAMA 1ºTA comp. s form.'!$A$5:$A$742,A41,'CRONOGRAMA 1ºTA comp. s form.'!$Y$5:$Y$742)</f>
        <v>0</v>
      </c>
      <c r="J41" s="78">
        <f t="shared" si="1"/>
        <v>0</v>
      </c>
      <c r="K41" s="79">
        <f t="shared" si="2"/>
        <v>0</v>
      </c>
      <c r="L41" s="76">
        <f>IFERROR(VLOOKUP($A41,#REF!,70,FALSE),0)+IFERROR(VLOOKUP($A41,#REF!,70,FALSE),0)</f>
        <v>0</v>
      </c>
      <c r="M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form.'!$S$5:$S$742)+SUMIF('CRONOGRAMA 1ºTA comp. s form.'!$A$5:$A$742,A41,'CRONOGRAMA 1ºTA comp. s form.'!$U$5:$U$742)+SUMIF('CRONOGRAMA 1ºTA comp. s form.'!$A$5:$A$742,A41,'CRONOGRAMA 1ºTA comp. s form.'!$W$5:$W$742)+SUMIF('CRONOGRAMA 1ºTA comp. s form.'!$A$5:$A$742,A41,'CRONOGRAMA 1ºTA comp. s form.'!$Y$5:$Y$742)+SUMIF('CRONOGRAMA 1ºTA comp. s form.'!$A$5:$A$742,A41,'CRONOGRAMA 1ºTA comp. s form.'!$AA$5:$AA$742)</f>
        <v>0</v>
      </c>
      <c r="N41" s="78">
        <f t="shared" si="3"/>
        <v>0</v>
      </c>
      <c r="O41" s="79">
        <f t="shared" si="4"/>
        <v>0</v>
      </c>
      <c r="P41" s="272">
        <f>IFERROR(VLOOKUP($A41,#REF!,77,FALSE),0)+IFERROR(VLOOKUP($A41,#REF!,77,FALSE),0)</f>
        <v>0</v>
      </c>
      <c r="Q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form.'!$S$5:$S$742)+SUMIF('CRONOGRAMA 1ºTA comp. s form.'!$A$5:$A$742,A41,'CRONOGRAMA 1ºTA comp. s form.'!$U$5:$U$742)+SUMIF('CRONOGRAMA 1ºTA comp. s form.'!$A$5:$A$742,A41,'CRONOGRAMA 1ºTA comp. s form.'!$W$5:$W$742)+SUMIF('CRONOGRAMA 1ºTA comp. s form.'!$A$5:$A$742,A41,'CRONOGRAMA 1ºTA comp. s form.'!$Y$5:$Y$742)+SUMIF('CRONOGRAMA 1ºTA comp. s form.'!$A$5:$A$742,A41,'CRONOGRAMA 1ºTA comp. s form.'!$AA$5:$AA$742)+SUMIF('CRONOGRAMA 1ºTA comp. s form.'!$A$5:$A$742,A41,'CRONOGRAMA 1ºTA comp. s form.'!$AC$5:$AC$742)</f>
        <v>0</v>
      </c>
      <c r="R41" s="287">
        <f t="shared" si="5"/>
        <v>0</v>
      </c>
      <c r="S41" s="292">
        <f t="shared" si="6"/>
        <v>0</v>
      </c>
      <c r="T41" s="285"/>
      <c r="U41" s="292">
        <f t="shared" si="7"/>
        <v>0</v>
      </c>
      <c r="V41" s="375">
        <f t="shared" si="8"/>
        <v>0</v>
      </c>
      <c r="W41" s="376">
        <f>IFERROR(VLOOKUP($A41,#REF!,84,FALSE),0)+IFERROR(VLOOKUP($A41,#REF!,84,FALSE),0)</f>
        <v>0</v>
      </c>
      <c r="X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form.'!$S$5:$S$742)+SUMIF('CRONOGRAMA 1ºTA comp. s form.'!$A$5:$A$742,A41,'CRONOGRAMA 1ºTA comp. s form.'!$U$5:$U$742)+SUMIF('CRONOGRAMA 1ºTA comp. s form.'!$A$5:$A$742,A41,'CRONOGRAMA 1ºTA comp. s form.'!$W$5:$W$742)+SUMIF('CRONOGRAMA 1ºTA comp. s form.'!$A$5:$A$742,A41,'CRONOGRAMA 1ºTA comp. s form.'!$Y$5:$Y$742)+SUMIF('CRONOGRAMA 1ºTA comp. s form.'!$A$5:$A$742,A41,'CRONOGRAMA 1ºTA comp. s form.'!$AA$5:$AA$742)+SUMIF('CRONOGRAMA 1ºTA comp. s form.'!$A$5:$A$742,A41,'CRONOGRAMA 1ºTA comp. s form.'!$AC$5:$AC$742)+SUMIF('CRONOGRAMA 1ºTA comp. s form.'!$A$5:$A$742,A41,'CRONOGRAMA 1ºTA comp. s form.'!$AE$5:$AE$742)</f>
        <v>1671.0119999999999</v>
      </c>
      <c r="Y41" s="78">
        <f t="shared" si="9"/>
        <v>-1671.0119999999999</v>
      </c>
      <c r="Z41" s="79">
        <f t="shared" si="10"/>
        <v>-1</v>
      </c>
      <c r="AA41" s="352">
        <f>IFERROR(VLOOKUP($A41,#REF!,91,FALSE),0)+IFERROR(VLOOKUP($A41,#REF!,91,FALSE),0)</f>
        <v>0</v>
      </c>
      <c r="AB41" s="353" t="e">
        <f>SUMIF(#REF!,A41,#REF!)+SUMIF(#REF!,A41,#REF!)+SUMIF(#REF!,A41,#REF!)+SUMIF(#REF!,A41,#REF!)+SUMIF(#REF!,A41,#REF!)+SUMIF(#REF!,A41,#REF!)+SUMIF(#REF!,A41,#REF!)+SUMIF(#REF!,A41,#REF!)+SUMIF(#REF!,A41,#REF!)+SUMIF(#REF!,A41,#REF!)+SUMIF(#REF!,A41,#REF!)+SUMIF(#REF!,A41,#REF!)</f>
        <v>#REF!</v>
      </c>
      <c r="AC41" s="78" t="e">
        <f t="shared" si="11"/>
        <v>#REF!</v>
      </c>
      <c r="AD41" s="79">
        <f t="shared" si="12"/>
        <v>0</v>
      </c>
      <c r="AE41" s="76">
        <f>IFERROR(VLOOKUP($A41,#REF!,98,FALSE),0)+IFERROR(VLOOKUP($A41,#REF!,98,FALSE),0)</f>
        <v>0</v>
      </c>
      <c r="AF41" s="77">
        <f>SUMIF('CRONOGRAMA 1ºTA comp. s form.'!$A$5:$A$742,A41,'CRONOGRAMA 1ºTA comp. s form.'!$K$5:$K$742)+SUMIF('CRONOGRAMA 1ºTA comp. s form.'!$A$5:$A$742,A41,'CRONOGRAMA 1ºTA comp. s form.'!$M$5:$M$742)+SUMIF('CRONOGRAMA 1ºTA comp. s form.'!$A$5:$A$742,A41,'CRONOGRAMA 1ºTA comp. s form.'!$O$5:$O$742)+SUMIF('CRONOGRAMA 1ºTA comp. s form.'!$A$5:$A$742,A41,'CRONOGRAMA 1ºTA comp. s form.'!$Q$5:$Q$742)+SUMIF('CRONOGRAMA 1ºTA comp. s form.'!$A$5:$A$742,A41,'CRONOGRAMA 1ºTA comp. s form.'!$S$5:$S$742)+SUMIF('CRONOGRAMA 1ºTA comp. s form.'!$A$5:$A$742,A41,'CRONOGRAMA 1ºTA comp. s form.'!$U$5:$U$742)+SUMIF('CRONOGRAMA 1ºTA comp. s form.'!$A$5:$A$742,A41,'CRONOGRAMA 1ºTA comp. s form.'!$W$5:$W$742)+SUMIF('CRONOGRAMA 1ºTA comp. s form.'!$A$5:$A$742,A41,'CRONOGRAMA 1ºTA comp. s form.'!$Y$5:$Y$742)+SUMIF('CRONOGRAMA 1ºTA comp. s form.'!$A$5:$A$742,A41,'CRONOGRAMA 1ºTA comp. s form.'!$AA$5:$AA$742)+SUMIF('CRONOGRAMA 1ºTA comp. s form.'!$A$5:$A$742,A41,'CRONOGRAMA 1ºTA comp. s form.'!$AC$5:$AC$742)+SUMIF('CRONOGRAMA 1ºTA comp. s form.'!$A$5:$A$742,A41,'CRONOGRAMA 1ºTA comp. s form.'!$AE$5:$AE$742)+SUMIF('CRONOGRAMA 1ºTA comp. s form.'!$A$5:$A$742,A41,'CRONOGRAMA 1ºTA comp. s form.'!$AG$5:$AG$742)+SUMIF('CRONOGRAMA 1ºTA comp. s form.'!$A$5:$A$742,A41,'CRONOGRAMA 1ºTA comp. s form.'!$AI$5:$AI$742)</f>
        <v>2843.97</v>
      </c>
      <c r="AG41" s="78">
        <f t="shared" si="13"/>
        <v>-2843.97</v>
      </c>
      <c r="AH41" s="79">
        <f t="shared" si="14"/>
        <v>-1</v>
      </c>
    </row>
    <row r="42" spans="1:37" ht="23.25" customHeight="1" x14ac:dyDescent="0.25">
      <c r="A42" s="84">
        <v>20</v>
      </c>
      <c r="B42" s="80" t="s">
        <v>1739</v>
      </c>
      <c r="C42" s="261">
        <f>SUMIF('cronograma inicial empresa'!$A$11:$A$695,A42,'cronograma inicial empresa'!$G$11:$G$695)+SUMIF('cronograma inicial empresa'!$A$11:$A$695,A42,'cronograma inicial empresa'!$I$11:$I$695)+SUMIF('cronograma inicial empresa'!$A$11:$A$695,A42,'cronograma inicial empresa'!$K$11:$K$695)+SUMIF('cronograma inicial empresa'!$A$11:$A$695,A42,'cronograma inicial empresa'!$M$11:$M$695)+SUMIF('cronograma inicial empresa'!$A$11:$A$695,A42,'cronograma inicial empresa'!$O$11:$O$695)</f>
        <v>0</v>
      </c>
      <c r="D42" s="77">
        <f>IFERROR(VLOOKUP(A42,#REF!,42,FALSE),0)+IFERROR(VLOOKUP(A42,#REF!,42,FALSE),0)</f>
        <v>0</v>
      </c>
      <c r="E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f>
        <v>0</v>
      </c>
      <c r="F42" s="78">
        <f t="shared" si="15"/>
        <v>0</v>
      </c>
      <c r="G42" s="79">
        <v>0</v>
      </c>
      <c r="H42" s="76">
        <f>IFERROR(VLOOKUP($A42,#REF!,63,FALSE),0)+IFERROR(VLOOKUP($A42,#REF!,63,FALSE),0)</f>
        <v>0</v>
      </c>
      <c r="I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form.'!$S$5:$S$742)+SUMIF('CRONOGRAMA 1ºTA comp. s form.'!$A$5:$A$742,A42,'CRONOGRAMA 1ºTA comp. s form.'!$U$5:$U$742)+SUMIF('CRONOGRAMA 1ºTA comp. s form.'!$A$5:$A$742,A42,'CRONOGRAMA 1ºTA comp. s form.'!$W$5:$W$742)+SUMIF('CRONOGRAMA 1ºTA comp. s form.'!$A$5:$A$742,A42,'CRONOGRAMA 1ºTA comp. s form.'!$Y$5:$Y$742)</f>
        <v>33155.97</v>
      </c>
      <c r="J42" s="78">
        <f t="shared" si="1"/>
        <v>-33155.97</v>
      </c>
      <c r="K42" s="79">
        <f t="shared" si="2"/>
        <v>-1</v>
      </c>
      <c r="L42" s="76">
        <f>IFERROR(VLOOKUP($A42,#REF!,70,FALSE),0)+IFERROR(VLOOKUP($A42,#REF!,70,FALSE),0)</f>
        <v>0</v>
      </c>
      <c r="M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form.'!$S$5:$S$742)+SUMIF('CRONOGRAMA 1ºTA comp. s form.'!$A$5:$A$742,A42,'CRONOGRAMA 1ºTA comp. s form.'!$U$5:$U$742)+SUMIF('CRONOGRAMA 1ºTA comp. s form.'!$A$5:$A$742,A42,'CRONOGRAMA 1ºTA comp. s form.'!$W$5:$W$742)+SUMIF('CRONOGRAMA 1ºTA comp. s form.'!$A$5:$A$742,A42,'CRONOGRAMA 1ºTA comp. s form.'!$Y$5:$Y$742)+SUMIF('CRONOGRAMA 1ºTA comp. s form.'!$A$5:$A$742,A42,'CRONOGRAMA 1ºTA comp. s form.'!$AA$5:$AA$742)</f>
        <v>66992.41</v>
      </c>
      <c r="N42" s="78">
        <f t="shared" si="3"/>
        <v>-66992.41</v>
      </c>
      <c r="O42" s="79">
        <f t="shared" si="4"/>
        <v>-1</v>
      </c>
      <c r="P42" s="272">
        <f>IFERROR(VLOOKUP($A42,#REF!,77,FALSE),0)+IFERROR(VLOOKUP($A42,#REF!,77,FALSE),0)</f>
        <v>0</v>
      </c>
      <c r="Q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form.'!$S$5:$S$742)+SUMIF('CRONOGRAMA 1ºTA comp. s form.'!$A$5:$A$742,A42,'CRONOGRAMA 1ºTA comp. s form.'!$U$5:$U$742)+SUMIF('CRONOGRAMA 1ºTA comp. s form.'!$A$5:$A$742,A42,'CRONOGRAMA 1ºTA comp. s form.'!$W$5:$W$742)+SUMIF('CRONOGRAMA 1ºTA comp. s form.'!$A$5:$A$742,A42,'CRONOGRAMA 1ºTA comp. s form.'!$Y$5:$Y$742)+SUMIF('CRONOGRAMA 1ºTA comp. s form.'!$A$5:$A$742,A42,'CRONOGRAMA 1ºTA comp. s form.'!$AA$5:$AA$742)+SUMIF('CRONOGRAMA 1ºTA comp. s form.'!$A$5:$A$742,A42,'CRONOGRAMA 1ºTA comp. s form.'!$AC$5:$AC$742)</f>
        <v>66992.41</v>
      </c>
      <c r="R42" s="287">
        <f t="shared" si="5"/>
        <v>-66992.41</v>
      </c>
      <c r="S42" s="292">
        <f t="shared" si="6"/>
        <v>-1</v>
      </c>
      <c r="T42" s="285"/>
      <c r="U42" s="292">
        <f t="shared" si="7"/>
        <v>-1</v>
      </c>
      <c r="V42" s="375">
        <f t="shared" si="8"/>
        <v>0</v>
      </c>
      <c r="W42" s="376">
        <f>IFERROR(VLOOKUP($A42,#REF!,84,FALSE),0)+IFERROR(VLOOKUP($A42,#REF!,84,FALSE),0)</f>
        <v>0</v>
      </c>
      <c r="X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form.'!$S$5:$S$742)+SUMIF('CRONOGRAMA 1ºTA comp. s form.'!$A$5:$A$742,A42,'CRONOGRAMA 1ºTA comp. s form.'!$U$5:$U$742)+SUMIF('CRONOGRAMA 1ºTA comp. s form.'!$A$5:$A$742,A42,'CRONOGRAMA 1ºTA comp. s form.'!$W$5:$W$742)+SUMIF('CRONOGRAMA 1ºTA comp. s form.'!$A$5:$A$742,A42,'CRONOGRAMA 1ºTA comp. s form.'!$Y$5:$Y$742)+SUMIF('CRONOGRAMA 1ºTA comp. s form.'!$A$5:$A$742,A42,'CRONOGRAMA 1ºTA comp. s form.'!$AA$5:$AA$742)+SUMIF('CRONOGRAMA 1ºTA comp. s form.'!$A$5:$A$742,A42,'CRONOGRAMA 1ºTA comp. s form.'!$AC$5:$AC$742)+SUMIF('CRONOGRAMA 1ºTA comp. s form.'!$A$5:$A$742,A42,'CRONOGRAMA 1ºTA comp. s form.'!$AE$5:$AE$742)</f>
        <v>66992.41</v>
      </c>
      <c r="Y42" s="78">
        <f t="shared" si="9"/>
        <v>-66992.41</v>
      </c>
      <c r="Z42" s="79">
        <f t="shared" si="10"/>
        <v>-1</v>
      </c>
      <c r="AA42" s="352">
        <f>IFERROR(VLOOKUP($A42,#REF!,91,FALSE),0)+IFERROR(VLOOKUP($A42,#REF!,91,FALSE),0)</f>
        <v>0</v>
      </c>
      <c r="AB42" s="353" t="e">
        <f>SUMIF(#REF!,A42,#REF!)+SUMIF(#REF!,A42,#REF!)+SUMIF(#REF!,A42,#REF!)+SUMIF(#REF!,A42,#REF!)+SUMIF(#REF!,A42,#REF!)+SUMIF(#REF!,A42,#REF!)+SUMIF(#REF!,A42,#REF!)+SUMIF(#REF!,A42,#REF!)+SUMIF(#REF!,A42,#REF!)+SUMIF(#REF!,A42,#REF!)+SUMIF(#REF!,A42,#REF!)+SUMIF(#REF!,A42,#REF!)</f>
        <v>#REF!</v>
      </c>
      <c r="AC42" s="78" t="e">
        <f t="shared" si="11"/>
        <v>#REF!</v>
      </c>
      <c r="AD42" s="79">
        <f t="shared" si="12"/>
        <v>0</v>
      </c>
      <c r="AE42" s="76">
        <f>IFERROR(VLOOKUP($A42,#REF!,98,FALSE),0)+IFERROR(VLOOKUP($A42,#REF!,98,FALSE),0)</f>
        <v>0</v>
      </c>
      <c r="AF42" s="77">
        <f>SUMIF('CRONOGRAMA 1ºTA comp. s form.'!$A$5:$A$742,A42,'CRONOGRAMA 1ºTA comp. s form.'!$K$5:$K$742)+SUMIF('CRONOGRAMA 1ºTA comp. s form.'!$A$5:$A$742,A42,'CRONOGRAMA 1ºTA comp. s form.'!$M$5:$M$742)+SUMIF('CRONOGRAMA 1ºTA comp. s form.'!$A$5:$A$742,A42,'CRONOGRAMA 1ºTA comp. s form.'!$O$5:$O$742)+SUMIF('CRONOGRAMA 1ºTA comp. s form.'!$A$5:$A$742,A42,'CRONOGRAMA 1ºTA comp. s form.'!$Q$5:$Q$742)+SUMIF('CRONOGRAMA 1ºTA comp. s form.'!$A$5:$A$742,A42,'CRONOGRAMA 1ºTA comp. s form.'!$S$5:$S$742)+SUMIF('CRONOGRAMA 1ºTA comp. s form.'!$A$5:$A$742,A42,'CRONOGRAMA 1ºTA comp. s form.'!$U$5:$U$742)+SUMIF('CRONOGRAMA 1ºTA comp. s form.'!$A$5:$A$742,A42,'CRONOGRAMA 1ºTA comp. s form.'!$W$5:$W$742)+SUMIF('CRONOGRAMA 1ºTA comp. s form.'!$A$5:$A$742,A42,'CRONOGRAMA 1ºTA comp. s form.'!$Y$5:$Y$742)+SUMIF('CRONOGRAMA 1ºTA comp. s form.'!$A$5:$A$742,A42,'CRONOGRAMA 1ºTA comp. s form.'!$AA$5:$AA$742)+SUMIF('CRONOGRAMA 1ºTA comp. s form.'!$A$5:$A$742,A42,'CRONOGRAMA 1ºTA comp. s form.'!$AC$5:$AC$742)+SUMIF('CRONOGRAMA 1ºTA comp. s form.'!$A$5:$A$742,A42,'CRONOGRAMA 1ºTA comp. s form.'!$AE$5:$AE$742)+SUMIF('CRONOGRAMA 1ºTA comp. s form.'!$A$5:$A$742,A42,'CRONOGRAMA 1ºTA comp. s form.'!$AG$5:$AG$742)+SUMIF('CRONOGRAMA 1ºTA comp. s form.'!$A$5:$A$742,A42,'CRONOGRAMA 1ºTA comp. s form.'!$AI$5:$AI$742)</f>
        <v>85318.43</v>
      </c>
      <c r="AG42" s="78">
        <f t="shared" si="13"/>
        <v>-85318.43</v>
      </c>
      <c r="AH42" s="79">
        <f t="shared" si="14"/>
        <v>-1</v>
      </c>
    </row>
    <row r="43" spans="1:37" ht="23.25" customHeight="1" x14ac:dyDescent="0.25">
      <c r="A43" s="84">
        <v>21</v>
      </c>
      <c r="B43" s="80" t="s">
        <v>1812</v>
      </c>
      <c r="C43" s="261">
        <f>SUMIF('cronograma inicial empresa'!$A$11:$A$695,A43,'cronograma inicial empresa'!$G$11:$G$695)+SUMIF('cronograma inicial empresa'!$A$11:$A$695,A43,'cronograma inicial empresa'!$I$11:$I$695)+SUMIF('cronograma inicial empresa'!$A$11:$A$695,A43,'cronograma inicial empresa'!$K$11:$K$695)+SUMIF('cronograma inicial empresa'!$A$11:$A$695,A43,'cronograma inicial empresa'!$M$11:$M$695)+SUMIF('cronograma inicial empresa'!$A$11:$A$695,A43,'cronograma inicial empresa'!$O$11:$O$695)</f>
        <v>184.65</v>
      </c>
      <c r="D43" s="77">
        <f>IFERROR(VLOOKUP(A43,#REF!,42,FALSE),0)+IFERROR(VLOOKUP(A43,#REF!,42,FALSE),0)</f>
        <v>0</v>
      </c>
      <c r="E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f>
        <v>184.65</v>
      </c>
      <c r="F43" s="78">
        <f t="shared" si="15"/>
        <v>-184.65</v>
      </c>
      <c r="G43" s="79">
        <v>0</v>
      </c>
      <c r="H43" s="76">
        <f>IFERROR(VLOOKUP($A43,#REF!,63,FALSE),0)+IFERROR(VLOOKUP($A43,#REF!,63,FALSE),0)</f>
        <v>0</v>
      </c>
      <c r="I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form.'!$S$5:$S$742)+SUMIF('CRONOGRAMA 1ºTA comp. s form.'!$A$5:$A$742,A43,'CRONOGRAMA 1ºTA comp. s form.'!$U$5:$U$742)+SUMIF('CRONOGRAMA 1ºTA comp. s form.'!$A$5:$A$742,A43,'CRONOGRAMA 1ºTA comp. s form.'!$W$5:$W$742)+SUMIF('CRONOGRAMA 1ºTA comp. s form.'!$A$5:$A$742,A43,'CRONOGRAMA 1ºTA comp. s form.'!$Y$5:$Y$742)</f>
        <v>184.65</v>
      </c>
      <c r="J43" s="78">
        <f t="shared" si="1"/>
        <v>-184.65</v>
      </c>
      <c r="K43" s="79">
        <f t="shared" si="2"/>
        <v>-1</v>
      </c>
      <c r="L43" s="76">
        <f>IFERROR(VLOOKUP($A43,#REF!,70,FALSE),0)+IFERROR(VLOOKUP($A43,#REF!,70,FALSE),0)</f>
        <v>0</v>
      </c>
      <c r="M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form.'!$S$5:$S$742)+SUMIF('CRONOGRAMA 1ºTA comp. s form.'!$A$5:$A$742,A43,'CRONOGRAMA 1ºTA comp. s form.'!$U$5:$U$742)+SUMIF('CRONOGRAMA 1ºTA comp. s form.'!$A$5:$A$742,A43,'CRONOGRAMA 1ºTA comp. s form.'!$W$5:$W$742)+SUMIF('CRONOGRAMA 1ºTA comp. s form.'!$A$5:$A$742,A43,'CRONOGRAMA 1ºTA comp. s form.'!$Y$5:$Y$742)+SUMIF('CRONOGRAMA 1ºTA comp. s form.'!$A$5:$A$742,A43,'CRONOGRAMA 1ºTA comp. s form.'!$AA$5:$AA$742)</f>
        <v>184.65</v>
      </c>
      <c r="N43" s="78">
        <f t="shared" si="3"/>
        <v>-184.65</v>
      </c>
      <c r="O43" s="79">
        <f t="shared" si="4"/>
        <v>-1</v>
      </c>
      <c r="P43" s="272">
        <f>IFERROR(VLOOKUP($A43,#REF!,77,FALSE),0)+IFERROR(VLOOKUP($A43,#REF!,77,FALSE),0)</f>
        <v>0</v>
      </c>
      <c r="Q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form.'!$S$5:$S$742)+SUMIF('CRONOGRAMA 1ºTA comp. s form.'!$A$5:$A$742,A43,'CRONOGRAMA 1ºTA comp. s form.'!$U$5:$U$742)+SUMIF('CRONOGRAMA 1ºTA comp. s form.'!$A$5:$A$742,A43,'CRONOGRAMA 1ºTA comp. s form.'!$W$5:$W$742)+SUMIF('CRONOGRAMA 1ºTA comp. s form.'!$A$5:$A$742,A43,'CRONOGRAMA 1ºTA comp. s form.'!$Y$5:$Y$742)+SUMIF('CRONOGRAMA 1ºTA comp. s form.'!$A$5:$A$742,A43,'CRONOGRAMA 1ºTA comp. s form.'!$AA$5:$AA$742)+SUMIF('CRONOGRAMA 1ºTA comp. s form.'!$A$5:$A$742,A43,'CRONOGRAMA 1ºTA comp. s form.'!$AC$5:$AC$742)</f>
        <v>184.65</v>
      </c>
      <c r="R43" s="287">
        <f t="shared" si="5"/>
        <v>-184.65</v>
      </c>
      <c r="S43" s="292">
        <f t="shared" si="6"/>
        <v>-1</v>
      </c>
      <c r="T43" s="285"/>
      <c r="U43" s="292">
        <f t="shared" si="7"/>
        <v>-1</v>
      </c>
      <c r="V43" s="375">
        <f t="shared" si="8"/>
        <v>0</v>
      </c>
      <c r="W43" s="376">
        <f>IFERROR(VLOOKUP($A43,#REF!,84,FALSE),0)+IFERROR(VLOOKUP($A43,#REF!,84,FALSE),0)</f>
        <v>0</v>
      </c>
      <c r="X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form.'!$S$5:$S$742)+SUMIF('CRONOGRAMA 1ºTA comp. s form.'!$A$5:$A$742,A43,'CRONOGRAMA 1ºTA comp. s form.'!$U$5:$U$742)+SUMIF('CRONOGRAMA 1ºTA comp. s form.'!$A$5:$A$742,A43,'CRONOGRAMA 1ºTA comp. s form.'!$W$5:$W$742)+SUMIF('CRONOGRAMA 1ºTA comp. s form.'!$A$5:$A$742,A43,'CRONOGRAMA 1ºTA comp. s form.'!$Y$5:$Y$742)+SUMIF('CRONOGRAMA 1ºTA comp. s form.'!$A$5:$A$742,A43,'CRONOGRAMA 1ºTA comp. s form.'!$AA$5:$AA$742)+SUMIF('CRONOGRAMA 1ºTA comp. s form.'!$A$5:$A$742,A43,'CRONOGRAMA 1ºTA comp. s form.'!$AC$5:$AC$742)+SUMIF('CRONOGRAMA 1ºTA comp. s form.'!$A$5:$A$742,A43,'CRONOGRAMA 1ºTA comp. s form.'!$AE$5:$AE$742)</f>
        <v>184.65</v>
      </c>
      <c r="Y43" s="78">
        <f t="shared" si="9"/>
        <v>-184.65</v>
      </c>
      <c r="Z43" s="79">
        <f t="shared" si="10"/>
        <v>-1</v>
      </c>
      <c r="AA43" s="352">
        <f>IFERROR(VLOOKUP($A43,#REF!,91,FALSE),0)+IFERROR(VLOOKUP($A43,#REF!,91,FALSE),0)</f>
        <v>0</v>
      </c>
      <c r="AB43" s="353" t="e">
        <f>SUMIF(#REF!,A43,#REF!)+SUMIF(#REF!,A43,#REF!)+SUMIF(#REF!,A43,#REF!)+SUMIF(#REF!,A43,#REF!)+SUMIF(#REF!,A43,#REF!)+SUMIF(#REF!,A43,#REF!)+SUMIF(#REF!,A43,#REF!)+SUMIF(#REF!,A43,#REF!)+SUMIF(#REF!,A43,#REF!)+SUMIF(#REF!,A43,#REF!)+SUMIF(#REF!,A43,#REF!)+SUMIF(#REF!,A43,#REF!)</f>
        <v>#REF!</v>
      </c>
      <c r="AC43" s="78" t="e">
        <f t="shared" si="11"/>
        <v>#REF!</v>
      </c>
      <c r="AD43" s="79">
        <f t="shared" si="12"/>
        <v>0</v>
      </c>
      <c r="AE43" s="76">
        <f>IFERROR(VLOOKUP($A43,#REF!,98,FALSE),0)+IFERROR(VLOOKUP($A43,#REF!,98,FALSE),0)</f>
        <v>0</v>
      </c>
      <c r="AF43" s="77">
        <f>SUMIF('CRONOGRAMA 1ºTA comp. s form.'!$A$5:$A$742,A43,'CRONOGRAMA 1ºTA comp. s form.'!$K$5:$K$742)+SUMIF('CRONOGRAMA 1ºTA comp. s form.'!$A$5:$A$742,A43,'CRONOGRAMA 1ºTA comp. s form.'!$M$5:$M$742)+SUMIF('CRONOGRAMA 1ºTA comp. s form.'!$A$5:$A$742,A43,'CRONOGRAMA 1ºTA comp. s form.'!$O$5:$O$742)+SUMIF('CRONOGRAMA 1ºTA comp. s form.'!$A$5:$A$742,A43,'CRONOGRAMA 1ºTA comp. s form.'!$Q$5:$Q$742)+SUMIF('CRONOGRAMA 1ºTA comp. s form.'!$A$5:$A$742,A43,'CRONOGRAMA 1ºTA comp. s form.'!$S$5:$S$742)+SUMIF('CRONOGRAMA 1ºTA comp. s form.'!$A$5:$A$742,A43,'CRONOGRAMA 1ºTA comp. s form.'!$U$5:$U$742)+SUMIF('CRONOGRAMA 1ºTA comp. s form.'!$A$5:$A$742,A43,'CRONOGRAMA 1ºTA comp. s form.'!$W$5:$W$742)+SUMIF('CRONOGRAMA 1ºTA comp. s form.'!$A$5:$A$742,A43,'CRONOGRAMA 1ºTA comp. s form.'!$Y$5:$Y$742)+SUMIF('CRONOGRAMA 1ºTA comp. s form.'!$A$5:$A$742,A43,'CRONOGRAMA 1ºTA comp. s form.'!$AA$5:$AA$742)+SUMIF('CRONOGRAMA 1ºTA comp. s form.'!$A$5:$A$742,A43,'CRONOGRAMA 1ºTA comp. s form.'!$AC$5:$AC$742)+SUMIF('CRONOGRAMA 1ºTA comp. s form.'!$A$5:$A$742,A43,'CRONOGRAMA 1ºTA comp. s form.'!$AE$5:$AE$742)+SUMIF('CRONOGRAMA 1ºTA comp. s form.'!$A$5:$A$742,A43,'CRONOGRAMA 1ºTA comp. s form.'!$AG$5:$AG$742)+SUMIF('CRONOGRAMA 1ºTA comp. s form.'!$A$5:$A$742,A43,'CRONOGRAMA 1ºTA comp. s form.'!$AI$5:$AI$742)</f>
        <v>4930.42</v>
      </c>
      <c r="AG43" s="78">
        <f t="shared" si="13"/>
        <v>-4930.42</v>
      </c>
      <c r="AH43" s="79">
        <f t="shared" si="14"/>
        <v>-1</v>
      </c>
    </row>
    <row r="44" spans="1:37" ht="23.25" customHeight="1" thickBot="1" x14ac:dyDescent="0.3">
      <c r="A44" s="409">
        <v>22</v>
      </c>
      <c r="B44" s="377" t="s">
        <v>1822</v>
      </c>
      <c r="C44" s="262">
        <f>SUMIF('cronograma inicial empresa'!$A$11:$A$695,A44,'cronograma inicial empresa'!$G$11:$G$695)+SUMIF('cronograma inicial empresa'!$A$11:$A$695,A44,'cronograma inicial empresa'!$I$11:$I$695)+SUMIF('cronograma inicial empresa'!$A$11:$A$695,A44,'cronograma inicial empresa'!$K$11:$K$695)+SUMIF('cronograma inicial empresa'!$A$11:$A$695,A44,'cronograma inicial empresa'!$M$11:$M$695)+SUMIF('cronograma inicial empresa'!$A$11:$A$695,A44,'cronograma inicial empresa'!$O$11:$O$695)</f>
        <v>37960.146000000001</v>
      </c>
      <c r="D44" s="263">
        <f>IFERROR(VLOOKUP(A44,#REF!,42,FALSE),0)+IFERROR(VLOOKUP(A44,#REF!,42,FALSE),0)</f>
        <v>0</v>
      </c>
      <c r="E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f>
        <v>37960.146000000001</v>
      </c>
      <c r="F44" s="264">
        <f>D44-E44</f>
        <v>-37960.146000000001</v>
      </c>
      <c r="G44" s="265">
        <f>F44/E44</f>
        <v>-1</v>
      </c>
      <c r="H44" s="76">
        <f>IFERROR(VLOOKUP($A44,#REF!,63,FALSE),0)+IFERROR(VLOOKUP($A44,#REF!,63,FALSE),0)</f>
        <v>0</v>
      </c>
      <c r="I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form.'!$S$5:$S$742)+SUMIF('CRONOGRAMA 1ºTA comp. s form.'!$A$5:$A$742,A44,'CRONOGRAMA 1ºTA comp. s form.'!$U$5:$U$742)+SUMIF('CRONOGRAMA 1ºTA comp. s form.'!$A$5:$A$742,A44,'CRONOGRAMA 1ºTA comp. s form.'!$W$5:$W$742)+SUMIF('CRONOGRAMA 1ºTA comp. s form.'!$A$5:$A$742,A44,'CRONOGRAMA 1ºTA comp. s form.'!$Y$5:$Y$742)</f>
        <v>47450.18250000001</v>
      </c>
      <c r="J44" s="264">
        <f t="shared" si="1"/>
        <v>-47450.18250000001</v>
      </c>
      <c r="K44" s="79">
        <f>IFERROR(J44/I44,0)</f>
        <v>-1</v>
      </c>
      <c r="L44" s="76">
        <f>IFERROR(VLOOKUP($A44,#REF!,70,FALSE),0)+IFERROR(VLOOKUP($A44,#REF!,70,FALSE),0)</f>
        <v>0</v>
      </c>
      <c r="M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form.'!$S$5:$S$742)+SUMIF('CRONOGRAMA 1ºTA comp. s form.'!$A$5:$A$742,A44,'CRONOGRAMA 1ºTA comp. s form.'!$U$5:$U$742)+SUMIF('CRONOGRAMA 1ºTA comp. s form.'!$A$5:$A$742,A44,'CRONOGRAMA 1ºTA comp. s form.'!$W$5:$W$742)+SUMIF('CRONOGRAMA 1ºTA comp. s form.'!$A$5:$A$742,A44,'CRONOGRAMA 1ºTA comp. s form.'!$Y$5:$Y$742)+SUMIF('CRONOGRAMA 1ºTA comp. s form.'!$A$5:$A$742,A44,'CRONOGRAMA 1ºTA comp. s form.'!$AA$5:$AA$742)</f>
        <v>50613.528000000013</v>
      </c>
      <c r="N44" s="264">
        <f t="shared" si="3"/>
        <v>-50613.528000000013</v>
      </c>
      <c r="O44" s="79">
        <f t="shared" si="4"/>
        <v>-1</v>
      </c>
      <c r="P44" s="294">
        <f>IFERROR(VLOOKUP($A44,#REF!,77,FALSE),0)+IFERROR(VLOOKUP($A44,#REF!,77,FALSE),0)</f>
        <v>0</v>
      </c>
      <c r="Q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form.'!$S$5:$S$742)+SUMIF('CRONOGRAMA 1ºTA comp. s form.'!$A$5:$A$742,A44,'CRONOGRAMA 1ºTA comp. s form.'!$U$5:$U$742)+SUMIF('CRONOGRAMA 1ºTA comp. s form.'!$A$5:$A$742,A44,'CRONOGRAMA 1ºTA comp. s form.'!$W$5:$W$742)+SUMIF('CRONOGRAMA 1ºTA comp. s form.'!$A$5:$A$742,A44,'CRONOGRAMA 1ºTA comp. s form.'!$Y$5:$Y$742)+SUMIF('CRONOGRAMA 1ºTA comp. s form.'!$A$5:$A$742,A44,'CRONOGRAMA 1ºTA comp. s form.'!$AA$5:$AA$742)+SUMIF('CRONOGRAMA 1ºTA comp. s form.'!$A$5:$A$742,A44,'CRONOGRAMA 1ºTA comp. s form.'!$AC$5:$AC$742)</f>
        <v>53776.873500000016</v>
      </c>
      <c r="R44" s="288">
        <f t="shared" si="5"/>
        <v>-53776.873500000016</v>
      </c>
      <c r="S44" s="292">
        <f t="shared" si="6"/>
        <v>-1</v>
      </c>
      <c r="T44" s="285"/>
      <c r="U44" s="292">
        <f t="shared" si="7"/>
        <v>-1</v>
      </c>
      <c r="V44" s="375">
        <f t="shared" si="8"/>
        <v>0</v>
      </c>
      <c r="W44" s="290">
        <f>IFERROR(VLOOKUP($A44,#REF!,84,FALSE),0)+IFERROR(VLOOKUP($A44,#REF!,84,FALSE),0)</f>
        <v>0</v>
      </c>
      <c r="X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form.'!$S$5:$S$742)+SUMIF('CRONOGRAMA 1ºTA comp. s form.'!$A$5:$A$742,A44,'CRONOGRAMA 1ºTA comp. s form.'!$U$5:$U$742)+SUMIF('CRONOGRAMA 1ºTA comp. s form.'!$A$5:$A$742,A44,'CRONOGRAMA 1ºTA comp. s form.'!$W$5:$W$742)+SUMIF('CRONOGRAMA 1ºTA comp. s form.'!$A$5:$A$742,A44,'CRONOGRAMA 1ºTA comp. s form.'!$Y$5:$Y$742)+SUMIF('CRONOGRAMA 1ºTA comp. s form.'!$A$5:$A$742,A44,'CRONOGRAMA 1ºTA comp. s form.'!$AA$5:$AA$742)+SUMIF('CRONOGRAMA 1ºTA comp. s form.'!$A$5:$A$742,A44,'CRONOGRAMA 1ºTA comp. s form.'!$AC$5:$AC$742)+SUMIF('CRONOGRAMA 1ºTA comp. s form.'!$A$5:$A$742,A44,'CRONOGRAMA 1ºTA comp. s form.'!$AE$5:$AE$742)</f>
        <v>56940.219000000019</v>
      </c>
      <c r="Y44" s="264">
        <f t="shared" si="9"/>
        <v>-56940.219000000019</v>
      </c>
      <c r="Z44" s="79">
        <f t="shared" si="10"/>
        <v>-1</v>
      </c>
      <c r="AA44" s="354">
        <f>IFERROR(VLOOKUP($A44,#REF!,91,FALSE),0)+IFERROR(VLOOKUP($A44,#REF!,91,FALSE),0)</f>
        <v>0</v>
      </c>
      <c r="AB44" s="353" t="e">
        <f>SUMIF(#REF!,A44,#REF!)+SUMIF(#REF!,A44,#REF!)+SUMIF(#REF!,A44,#REF!)+SUMIF(#REF!,A44,#REF!)+SUMIF(#REF!,A44,#REF!)+SUMIF(#REF!,A44,#REF!)+SUMIF(#REF!,A44,#REF!)+SUMIF(#REF!,A44,#REF!)+SUMIF(#REF!,A44,#REF!)+SUMIF(#REF!,A44,#REF!)+SUMIF(#REF!,A44,#REF!)+SUMIF(#REF!,A44,#REF!)</f>
        <v>#REF!</v>
      </c>
      <c r="AC44" s="264" t="e">
        <f t="shared" si="11"/>
        <v>#REF!</v>
      </c>
      <c r="AD44" s="79">
        <f t="shared" si="12"/>
        <v>0</v>
      </c>
      <c r="AE44" s="266">
        <f>IFERROR(VLOOKUP($A44,#REF!,98,FALSE),0)+IFERROR(VLOOKUP($A44,#REF!,98,FALSE),0)</f>
        <v>0</v>
      </c>
      <c r="AF44" s="263">
        <f>SUMIF('CRONOGRAMA 1ºTA comp. s form.'!$A$5:$A$742,A44,'CRONOGRAMA 1ºTA comp. s form.'!$K$5:$K$742)+SUMIF('CRONOGRAMA 1ºTA comp. s form.'!$A$5:$A$742,A44,'CRONOGRAMA 1ºTA comp. s form.'!$M$5:$M$742)+SUMIF('CRONOGRAMA 1ºTA comp. s form.'!$A$5:$A$742,A44,'CRONOGRAMA 1ºTA comp. s form.'!$O$5:$O$742)+SUMIF('CRONOGRAMA 1ºTA comp. s form.'!$A$5:$A$742,A44,'CRONOGRAMA 1ºTA comp. s form.'!$Q$5:$Q$742)+SUMIF('CRONOGRAMA 1ºTA comp. s form.'!$A$5:$A$742,A44,'CRONOGRAMA 1ºTA comp. s form.'!$S$5:$S$742)+SUMIF('CRONOGRAMA 1ºTA comp. s form.'!$A$5:$A$742,A44,'CRONOGRAMA 1ºTA comp. s form.'!$U$5:$U$742)+SUMIF('CRONOGRAMA 1ºTA comp. s form.'!$A$5:$A$742,A44,'CRONOGRAMA 1ºTA comp. s form.'!$W$5:$W$742)+SUMIF('CRONOGRAMA 1ºTA comp. s form.'!$A$5:$A$742,A44,'CRONOGRAMA 1ºTA comp. s form.'!$Y$5:$Y$742)+SUMIF('CRONOGRAMA 1ºTA comp. s form.'!$A$5:$A$742,A44,'CRONOGRAMA 1ºTA comp. s form.'!$AA$5:$AA$742)+SUMIF('CRONOGRAMA 1ºTA comp. s form.'!$A$5:$A$742,A44,'CRONOGRAMA 1ºTA comp. s form.'!$AC$5:$AC$742)+SUMIF('CRONOGRAMA 1ºTA comp. s form.'!$A$5:$A$742,A44,'CRONOGRAMA 1ºTA comp. s form.'!$AE$5:$AE$742)+SUMIF('CRONOGRAMA 1ºTA comp. s form.'!$A$5:$A$742,A44,'CRONOGRAMA 1ºTA comp. s form.'!$AG$5:$AG$742)+SUMIF('CRONOGRAMA 1ºTA comp. s form.'!$A$5:$A$742,A44,'CRONOGRAMA 1ºTA comp. s form.'!$AI$5:$AI$742)</f>
        <v>78210.260000000024</v>
      </c>
      <c r="AG44" s="264">
        <f t="shared" si="13"/>
        <v>-78210.260000000024</v>
      </c>
      <c r="AH44" s="79">
        <f t="shared" si="14"/>
        <v>-1</v>
      </c>
    </row>
    <row r="45" spans="1:37" ht="15.75" thickBot="1" x14ac:dyDescent="0.3">
      <c r="A45" s="548" t="s">
        <v>2053</v>
      </c>
      <c r="B45" s="549"/>
      <c r="C45" s="267">
        <f>SUM(C6:C11,C16,C23,C24:C26,C30:C35,C38:C39,C42:C44)</f>
        <v>2292919.067208</v>
      </c>
      <c r="D45" s="267">
        <f>SUM(D6:D11,D16,D23,D24:D26,D30:D35,D38:D39,D42:D44)</f>
        <v>0</v>
      </c>
      <c r="E45" s="267">
        <f>SUM(E6:E11,E16,E23,E24:E26,E30:E35,E38:E39,E42:E44)</f>
        <v>2039910.7808899998</v>
      </c>
      <c r="F45" s="546">
        <f>SUM(F6:F11,F16,F23,F24:F26,F30:F35,F38:F39,F42:F44)</f>
        <v>-2039910.7808899998</v>
      </c>
      <c r="G45" s="528">
        <f>F45/'Planilha 1º aditivo'!$O$745</f>
        <v>-0.27801854592358127</v>
      </c>
      <c r="H45" s="268">
        <f>SUM(H6:H11,H16,H23,H24:H26,H30:H35,H38:H39,H42:H44)</f>
        <v>0</v>
      </c>
      <c r="I45" s="268">
        <f>SUM(I6:I11,I16,I23,I24:I26,I30:I35,I38:I39,I42:I44)</f>
        <v>4601494.3897900004</v>
      </c>
      <c r="J45" s="546">
        <f>SUM(J6:J11,J16,J23,J24:J26,J30:J35,J38:J39,J42:J44)</f>
        <v>-4601494.3897900004</v>
      </c>
      <c r="K45" s="528">
        <f>J45/'Planilha 1º aditivo'!$O$745</f>
        <v>-0.62713565284790651</v>
      </c>
      <c r="L45" s="268">
        <f>SUM(L6:L11,L16,L23,L24:L26,L30:L35,L38:L39,L42:L44)</f>
        <v>0</v>
      </c>
      <c r="M45" s="268">
        <f>SUM(M6:M11,M16,M23,M24:M26,M30:M35,M38:M39,M42:M44)</f>
        <v>5783299.6205899986</v>
      </c>
      <c r="N45" s="546">
        <f>SUM(N6:N11,N16,N23,N24:N26,N30:N35,N38:N39,N42:N44)</f>
        <v>-5783299.6205899986</v>
      </c>
      <c r="O45" s="528">
        <f>N45/'Planilha 1º aditivo'!$O$745</f>
        <v>-0.78820336958821779</v>
      </c>
      <c r="P45" s="273">
        <f>SUM(P6:P11,P16,P23,P24:P26,P30:P35,P38:P39,P42:P44)</f>
        <v>0</v>
      </c>
      <c r="Q45" s="268">
        <f>SUM(Q6:Q11,Q16,Q23,Q24:Q26,Q30:Q35,Q38:Q39,Q42:Q44)</f>
        <v>6481276.1633900004</v>
      </c>
      <c r="R45" s="550">
        <f>SUM(R6:R11,R16,R23,R24:R26,R30:R35,R38:R39,R42:R44)</f>
        <v>-6118106.1633900004</v>
      </c>
      <c r="S45" s="528">
        <f>R45/'Planilha 1º aditivo'!$O$745</f>
        <v>-0.83383400650967499</v>
      </c>
      <c r="T45" s="286"/>
      <c r="U45" s="528">
        <f>O45</f>
        <v>-0.78820336958821779</v>
      </c>
      <c r="V45" s="528">
        <f>S45-U45</f>
        <v>-4.5630636921457191E-2</v>
      </c>
      <c r="W45" s="291">
        <f>SUM(W6:W11,W16,W23,W24:W26,W30:W35,W38:W39,W42:W44)</f>
        <v>0</v>
      </c>
      <c r="X45" s="268">
        <f>SUM(X6:X11,X16,X23,X24:X26,X30:X35,X38:X39,X42:X44)</f>
        <v>7083011.971189999</v>
      </c>
      <c r="Y45" s="546">
        <f>SUM(Y6:Y11,Y16,Y23,Y24:Y26,Y30:Y35,Y38:Y39,Y42:Y44)</f>
        <v>-7083011.971189999</v>
      </c>
      <c r="Z45" s="528">
        <f>Y45/'Planilha 1º aditivo'!$O$745</f>
        <v>-0.9653405959894038</v>
      </c>
      <c r="AA45" s="355">
        <f>SUM(AA6:AA11,AA16,AA23,AA24:AA26,AA30:AA35,AA38:AA39,AA42:AA44)</f>
        <v>0</v>
      </c>
      <c r="AB45" s="357" t="e">
        <f>SUM(AB6:AB11,AB16,AB23,AB24:AB26,AB30:AB35,AB38:AB39,AB42:AB44)</f>
        <v>#REF!</v>
      </c>
      <c r="AC45" s="544" t="e">
        <f>SUM(AC6:AC11,AC16,AC23,AC24:AC26,AC30:AC35,AC38:AC39,AC42:AC44)</f>
        <v>#REF!</v>
      </c>
      <c r="AD45" s="528" t="e">
        <f>AC45/'Planilha 1º aditivo'!$O$745</f>
        <v>#REF!</v>
      </c>
      <c r="AE45" s="268">
        <f>SUM(AE6:AE11,AE16,AE23,AE24:AE26,AE30:AE35,AE38:AE39,AE42:AE44)</f>
        <v>0</v>
      </c>
      <c r="AF45" s="268">
        <f>SUM(AF6:AF11,AF16,AF23,AF24:AF26,AF30:AF35,AF38:AF39,AF42:AF44)</f>
        <v>7337319.0799999991</v>
      </c>
      <c r="AG45" s="546">
        <f>SUM(AG6:AG11,AG16,AG23,AG24:AG26,AG30:AG35,AG38:AG39,AG42:AG44)</f>
        <v>-7337319.0799999991</v>
      </c>
      <c r="AH45" s="528">
        <f>AG45/'Planilha 1º aditivo'!$O$745</f>
        <v>-1.0000000003475391</v>
      </c>
      <c r="AK45" s="527"/>
    </row>
    <row r="46" spans="1:37" ht="15.75" thickBot="1" x14ac:dyDescent="0.3">
      <c r="A46" s="548" t="s">
        <v>2054</v>
      </c>
      <c r="B46" s="549"/>
      <c r="C46" s="269">
        <f>C45/'Planilha 1º aditivo'!$O$745</f>
        <v>0.31250093433375387</v>
      </c>
      <c r="D46" s="269">
        <f>D45/'Planilha 1º aditivo'!$O$745</f>
        <v>0</v>
      </c>
      <c r="E46" s="269">
        <f>E45/'Planilha 1º aditivo'!$O$745</f>
        <v>0.27801854592358127</v>
      </c>
      <c r="F46" s="547"/>
      <c r="G46" s="529"/>
      <c r="H46" s="269">
        <f>H45/'Planilha 1º aditivo'!$O$745</f>
        <v>0</v>
      </c>
      <c r="I46" s="269">
        <f>I45/'Planilha 1º aditivo'!$O$745</f>
        <v>0.62713565284790651</v>
      </c>
      <c r="J46" s="547"/>
      <c r="K46" s="529"/>
      <c r="L46" s="269">
        <f>L45/'Planilha 1º aditivo'!$O$745</f>
        <v>0</v>
      </c>
      <c r="M46" s="269">
        <f>M45/'Planilha 1º aditivo'!$O$745</f>
        <v>0.78820336958821779</v>
      </c>
      <c r="N46" s="547"/>
      <c r="O46" s="529"/>
      <c r="P46" s="274">
        <f>P45/'Planilha 1º aditivo'!$O$745</f>
        <v>0</v>
      </c>
      <c r="Q46" s="269">
        <f>Q45/'Planilha 1º aditivo'!$O$745</f>
        <v>0.88333028657689217</v>
      </c>
      <c r="R46" s="551"/>
      <c r="S46" s="529"/>
      <c r="T46" s="283"/>
      <c r="U46" s="529"/>
      <c r="V46" s="529"/>
      <c r="W46" s="293">
        <f>W45/'Planilha 1º aditivo'!$O$745</f>
        <v>0</v>
      </c>
      <c r="X46" s="269">
        <f>X45/'Planilha 1º aditivo'!$O$745</f>
        <v>0.9653405959894038</v>
      </c>
      <c r="Y46" s="547"/>
      <c r="Z46" s="529"/>
      <c r="AA46" s="269">
        <f>AA45/'Planilha 1º aditivo'!$O$745</f>
        <v>0</v>
      </c>
      <c r="AB46" s="358" t="e">
        <f>AB45/'Planilha 1º aditivo'!$O$745</f>
        <v>#REF!</v>
      </c>
      <c r="AC46" s="545"/>
      <c r="AD46" s="529"/>
      <c r="AE46" s="269">
        <f>AE45/'Planilha 1º aditivo'!$O$745</f>
        <v>0</v>
      </c>
      <c r="AF46" s="269">
        <f>AF45/'Planilha 1º aditivo'!$O$745</f>
        <v>1.0000000003475391</v>
      </c>
      <c r="AG46" s="547"/>
      <c r="AH46" s="529"/>
      <c r="AK46" s="527"/>
    </row>
    <row r="47" spans="1:37" x14ac:dyDescent="0.25">
      <c r="S47" s="3" t="s">
        <v>2055</v>
      </c>
      <c r="T47" s="3"/>
      <c r="U47" s="3" t="s">
        <v>2056</v>
      </c>
      <c r="AG47" s="196"/>
    </row>
    <row r="48" spans="1:37" x14ac:dyDescent="0.25">
      <c r="D48" s="196"/>
      <c r="AG48" s="196"/>
    </row>
    <row r="49" spans="19:23" x14ac:dyDescent="0.25">
      <c r="W49" t="e">
        <f>IF(#REF!=0,0)</f>
        <v>#REF!</v>
      </c>
    </row>
    <row r="50" spans="19:23" x14ac:dyDescent="0.25">
      <c r="S50" s="282"/>
    </row>
    <row r="51" spans="19:23" x14ac:dyDescent="0.25">
      <c r="S51" s="276"/>
    </row>
  </sheetData>
  <mergeCells count="35">
    <mergeCell ref="B2:G2"/>
    <mergeCell ref="A3:B3"/>
    <mergeCell ref="A45:B45"/>
    <mergeCell ref="C3:G3"/>
    <mergeCell ref="B4:B5"/>
    <mergeCell ref="A4:A5"/>
    <mergeCell ref="H3:K3"/>
    <mergeCell ref="L3:O3"/>
    <mergeCell ref="W3:Z3"/>
    <mergeCell ref="A46:B46"/>
    <mergeCell ref="G45:G46"/>
    <mergeCell ref="F45:F46"/>
    <mergeCell ref="K45:K46"/>
    <mergeCell ref="J45:J46"/>
    <mergeCell ref="S45:S46"/>
    <mergeCell ref="R45:R46"/>
    <mergeCell ref="O45:O46"/>
    <mergeCell ref="N45:N46"/>
    <mergeCell ref="Z45:Z46"/>
    <mergeCell ref="Y45:Y46"/>
    <mergeCell ref="AK45:AK46"/>
    <mergeCell ref="U45:U46"/>
    <mergeCell ref="U4:V4"/>
    <mergeCell ref="P3:V3"/>
    <mergeCell ref="V45:V46"/>
    <mergeCell ref="S4:S5"/>
    <mergeCell ref="R4:R5"/>
    <mergeCell ref="Q4:Q5"/>
    <mergeCell ref="P4:P5"/>
    <mergeCell ref="AA3:AD3"/>
    <mergeCell ref="AE3:AH3"/>
    <mergeCell ref="AD45:AD46"/>
    <mergeCell ref="AC45:AC46"/>
    <mergeCell ref="AH45:AH46"/>
    <mergeCell ref="AG45:AG46"/>
  </mergeCells>
  <conditionalFormatting sqref="C14:D14">
    <cfRule type="cellIs" dxfId="145" priority="39" operator="equal">
      <formula>0</formula>
    </cfRule>
  </conditionalFormatting>
  <conditionalFormatting sqref="C6:E44">
    <cfRule type="cellIs" dxfId="144" priority="38" operator="equal">
      <formula>0</formula>
    </cfRule>
  </conditionalFormatting>
  <conditionalFormatting sqref="F29:F42">
    <cfRule type="cellIs" dxfId="143" priority="129" operator="lessThan">
      <formula>-0.1</formula>
    </cfRule>
  </conditionalFormatting>
  <conditionalFormatting sqref="F6:G45">
    <cfRule type="cellIs" dxfId="142" priority="48" operator="lessThan">
      <formula>0</formula>
    </cfRule>
  </conditionalFormatting>
  <conditionalFormatting sqref="G6:G44">
    <cfRule type="cellIs" dxfId="141" priority="128" operator="greaterThan">
      <formula>0</formula>
    </cfRule>
    <cfRule type="cellIs" dxfId="140" priority="130" operator="lessThan">
      <formula>-0.1</formula>
    </cfRule>
  </conditionalFormatting>
  <conditionalFormatting sqref="I6:I44">
    <cfRule type="cellIs" dxfId="139" priority="93" operator="equal">
      <formula>0</formula>
    </cfRule>
  </conditionalFormatting>
  <conditionalFormatting sqref="J29:J42">
    <cfRule type="cellIs" dxfId="138" priority="95" operator="lessThan">
      <formula>-0.1</formula>
    </cfRule>
  </conditionalFormatting>
  <conditionalFormatting sqref="J6:K45">
    <cfRule type="cellIs" dxfId="137" priority="45" operator="lessThan">
      <formula>0</formula>
    </cfRule>
  </conditionalFormatting>
  <conditionalFormatting sqref="K6:K44">
    <cfRule type="cellIs" dxfId="136" priority="94" operator="greaterThan">
      <formula>0</formula>
    </cfRule>
    <cfRule type="cellIs" dxfId="135" priority="96" operator="lessThan">
      <formula>-0.1</formula>
    </cfRule>
  </conditionalFormatting>
  <conditionalFormatting sqref="M6:M44">
    <cfRule type="cellIs" dxfId="134" priority="84" operator="equal">
      <formula>0</formula>
    </cfRule>
  </conditionalFormatting>
  <conditionalFormatting sqref="N29:N42">
    <cfRule type="cellIs" dxfId="133" priority="86" operator="lessThan">
      <formula>-0.1</formula>
    </cfRule>
  </conditionalFormatting>
  <conditionalFormatting sqref="N6:O45">
    <cfRule type="cellIs" dxfId="132" priority="44" operator="lessThan">
      <formula>0</formula>
    </cfRule>
  </conditionalFormatting>
  <conditionalFormatting sqref="O6:O44">
    <cfRule type="cellIs" dxfId="131" priority="85" operator="greaterThan">
      <formula>0</formula>
    </cfRule>
    <cfRule type="cellIs" dxfId="130" priority="87" operator="lessThan">
      <formula>-0.1</formula>
    </cfRule>
  </conditionalFormatting>
  <conditionalFormatting sqref="Q6:Q44">
    <cfRule type="cellIs" dxfId="129" priority="76" operator="equal">
      <formula>0</formula>
    </cfRule>
  </conditionalFormatting>
  <conditionalFormatting sqref="R29:R42">
    <cfRule type="cellIs" dxfId="128" priority="78" operator="lessThan">
      <formula>-0.1</formula>
    </cfRule>
  </conditionalFormatting>
  <conditionalFormatting sqref="R6:V45">
    <cfRule type="cellIs" dxfId="127" priority="17" operator="lessThan">
      <formula>0</formula>
    </cfRule>
  </conditionalFormatting>
  <conditionalFormatting sqref="S6:V44">
    <cfRule type="cellIs" dxfId="126" priority="18" operator="greaterThan">
      <formula>0</formula>
    </cfRule>
    <cfRule type="cellIs" dxfId="125" priority="19" operator="lessThan">
      <formula>-0.1</formula>
    </cfRule>
  </conditionalFormatting>
  <conditionalFormatting sqref="X6:X44">
    <cfRule type="cellIs" dxfId="124" priority="68" operator="equal">
      <formula>0</formula>
    </cfRule>
  </conditionalFormatting>
  <conditionalFormatting sqref="Y29:Y42">
    <cfRule type="cellIs" dxfId="123" priority="70" operator="lessThan">
      <formula>-0.1</formula>
    </cfRule>
  </conditionalFormatting>
  <conditionalFormatting sqref="Y6:Z45">
    <cfRule type="cellIs" dxfId="122" priority="14" operator="lessThan">
      <formula>0</formula>
    </cfRule>
  </conditionalFormatting>
  <conditionalFormatting sqref="Z6:Z44">
    <cfRule type="cellIs" dxfId="121" priority="15" operator="greaterThan">
      <formula>0</formula>
    </cfRule>
    <cfRule type="cellIs" dxfId="120" priority="16" operator="lessThan">
      <formula>-0.1</formula>
    </cfRule>
  </conditionalFormatting>
  <conditionalFormatting sqref="AB6:AB44">
    <cfRule type="cellIs" dxfId="119" priority="60" operator="equal">
      <formula>0</formula>
    </cfRule>
  </conditionalFormatting>
  <conditionalFormatting sqref="AC29:AC42">
    <cfRule type="cellIs" dxfId="118" priority="62" operator="lessThan">
      <formula>-0.1</formula>
    </cfRule>
  </conditionalFormatting>
  <conditionalFormatting sqref="AC6:AD45">
    <cfRule type="cellIs" dxfId="117" priority="1" operator="lessThan">
      <formula>0</formula>
    </cfRule>
  </conditionalFormatting>
  <conditionalFormatting sqref="AD6:AD44">
    <cfRule type="cellIs" dxfId="116" priority="12" operator="greaterThan">
      <formula>0</formula>
    </cfRule>
    <cfRule type="cellIs" dxfId="115" priority="13" operator="lessThan">
      <formula>-0.1</formula>
    </cfRule>
  </conditionalFormatting>
  <conditionalFormatting sqref="AF6:AF44">
    <cfRule type="cellIs" dxfId="114" priority="52" operator="equal">
      <formula>0</formula>
    </cfRule>
  </conditionalFormatting>
  <conditionalFormatting sqref="AG29:AG42">
    <cfRule type="cellIs" dxfId="113" priority="54" operator="lessThan">
      <formula>-0.1</formula>
    </cfRule>
  </conditionalFormatting>
  <conditionalFormatting sqref="AG6:AH45">
    <cfRule type="cellIs" dxfId="112" priority="8" operator="lessThan">
      <formula>0</formula>
    </cfRule>
  </conditionalFormatting>
  <conditionalFormatting sqref="AH6:AH44">
    <cfRule type="cellIs" dxfId="111" priority="9" operator="greaterThan">
      <formula>0</formula>
    </cfRule>
    <cfRule type="cellIs" dxfId="110" priority="10" operator="lessThan">
      <formula>-0.1</formula>
    </cfRule>
  </conditionalFormatting>
  <conditionalFormatting sqref="AK45">
    <cfRule type="cellIs" dxfId="109" priority="2" operator="lessThan">
      <formula>0</formula>
    </cfRule>
  </conditionalFormatting>
  <pageMargins left="0.51181102362204722" right="0.51181102362204722" top="0.78740157480314965" bottom="0.78740157480314965" header="0.31496062992125984" footer="0.31496062992125984"/>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9"/>
  <sheetViews>
    <sheetView topLeftCell="E1" zoomScale="90" zoomScaleNormal="90" zoomScaleSheetLayoutView="85" workbookViewId="0">
      <pane ySplit="4" topLeftCell="A702" activePane="bottomLeft" state="frozen"/>
      <selection pane="bottomLeft" activeCell="O745" sqref="O745"/>
    </sheetView>
  </sheetViews>
  <sheetFormatPr defaultColWidth="8.85546875" defaultRowHeight="15" x14ac:dyDescent="0.25"/>
  <cols>
    <col min="1" max="1" width="7.7109375" style="1" customWidth="1"/>
    <col min="2" max="2" width="13.7109375" style="1" customWidth="1"/>
    <col min="3" max="3" width="7.140625" style="1" customWidth="1"/>
    <col min="4" max="4" width="52.5703125" style="1" customWidth="1"/>
    <col min="5" max="5" width="5.85546875" style="1" customWidth="1"/>
    <col min="6" max="6" width="9.42578125" style="1" customWidth="1"/>
    <col min="7" max="7" width="13.7109375" style="4" customWidth="1"/>
    <col min="8" max="8" width="16.7109375" style="4" customWidth="1"/>
    <col min="9" max="9" width="18.5703125" style="4" bestFit="1" customWidth="1"/>
    <col min="10" max="10" width="17.42578125" style="85" customWidth="1"/>
    <col min="11" max="13" width="17.42578125" style="3" customWidth="1"/>
    <col min="14" max="14" width="20.42578125" style="142" customWidth="1"/>
    <col min="15" max="15" width="20.42578125" style="1" customWidth="1"/>
    <col min="16" max="16384" width="8.85546875" style="1"/>
  </cols>
  <sheetData>
    <row r="1" spans="1:15" x14ac:dyDescent="0.25">
      <c r="D1" s="2" t="s">
        <v>0</v>
      </c>
    </row>
    <row r="2" spans="1:15" ht="15.75" thickBot="1" x14ac:dyDescent="0.3">
      <c r="D2" s="2" t="s">
        <v>1</v>
      </c>
    </row>
    <row r="3" spans="1:15" ht="38.25" customHeight="1" thickBot="1" x14ac:dyDescent="0.3">
      <c r="A3" s="563" t="s">
        <v>2057</v>
      </c>
      <c r="B3" s="564"/>
      <c r="C3" s="564"/>
      <c r="D3" s="564"/>
      <c r="E3" s="564"/>
      <c r="F3" s="564"/>
      <c r="G3" s="564"/>
      <c r="H3" s="564"/>
      <c r="I3" s="565"/>
      <c r="J3" s="566" t="s">
        <v>2058</v>
      </c>
      <c r="K3" s="564"/>
      <c r="L3" s="564"/>
      <c r="M3" s="565"/>
      <c r="N3" s="558" t="s">
        <v>2059</v>
      </c>
      <c r="O3" s="559"/>
    </row>
    <row r="4" spans="1:15" ht="45.75" thickBot="1" x14ac:dyDescent="0.3">
      <c r="A4" s="86" t="s">
        <v>7</v>
      </c>
      <c r="B4" s="87" t="s">
        <v>8</v>
      </c>
      <c r="C4" s="86" t="s">
        <v>9</v>
      </c>
      <c r="D4" s="86" t="s">
        <v>10</v>
      </c>
      <c r="E4" s="88" t="s">
        <v>11</v>
      </c>
      <c r="F4" s="88" t="s">
        <v>12</v>
      </c>
      <c r="G4" s="89" t="s">
        <v>13</v>
      </c>
      <c r="H4" s="89" t="s">
        <v>14</v>
      </c>
      <c r="I4" s="90" t="s">
        <v>15</v>
      </c>
      <c r="J4" s="91" t="s">
        <v>2060</v>
      </c>
      <c r="K4" s="92" t="s">
        <v>2061</v>
      </c>
      <c r="L4" s="93" t="s">
        <v>2062</v>
      </c>
      <c r="M4" s="92" t="s">
        <v>2063</v>
      </c>
      <c r="N4" s="143" t="s">
        <v>2064</v>
      </c>
      <c r="O4" s="92" t="s">
        <v>2065</v>
      </c>
    </row>
    <row r="5" spans="1:15" ht="24.75" customHeight="1" thickBot="1" x14ac:dyDescent="0.3">
      <c r="A5" s="12">
        <v>1</v>
      </c>
      <c r="B5" s="12"/>
      <c r="C5" s="12"/>
      <c r="D5" s="12" t="s">
        <v>24</v>
      </c>
      <c r="E5" s="12"/>
      <c r="F5" s="94"/>
      <c r="G5" s="14"/>
      <c r="H5" s="14"/>
      <c r="I5" s="95">
        <f>SUBTOTAL(9,I6:I22)</f>
        <v>648005.80000000016</v>
      </c>
      <c r="J5" s="96"/>
      <c r="K5" s="97">
        <f>SUBTOTAL(9,K6:K22)</f>
        <v>15310.735000000001</v>
      </c>
      <c r="L5" s="98"/>
      <c r="M5" s="97">
        <f>SUBTOTAL(9,M6:M22)</f>
        <v>0</v>
      </c>
      <c r="N5" s="148"/>
      <c r="O5" s="97">
        <f>SUBTOTAL(9,O6:O22)</f>
        <v>663316.53500000015</v>
      </c>
    </row>
    <row r="6" spans="1:15" ht="38.25" x14ac:dyDescent="0.25">
      <c r="A6" s="17" t="s">
        <v>25</v>
      </c>
      <c r="B6" s="18" t="s">
        <v>26</v>
      </c>
      <c r="C6" s="17" t="s">
        <v>27</v>
      </c>
      <c r="D6" s="17" t="s">
        <v>28</v>
      </c>
      <c r="E6" s="19" t="s">
        <v>29</v>
      </c>
      <c r="F6" s="18">
        <v>12</v>
      </c>
      <c r="G6" s="20">
        <v>23929.050000000003</v>
      </c>
      <c r="H6" s="20">
        <v>29963.95</v>
      </c>
      <c r="I6" s="99">
        <f t="shared" ref="I6:I22" si="0">TRUNC(H6*F6,2)</f>
        <v>359567.4</v>
      </c>
      <c r="J6" s="100">
        <f>IFERROR(VLOOKUP(A6,'[1]resumo 1ºTermo aditivo'!$A$3:$O$155,11,FALSE),0)</f>
        <v>0.5</v>
      </c>
      <c r="K6" s="101">
        <f>J6*H6</f>
        <v>14981.975</v>
      </c>
      <c r="L6" s="102">
        <f>IFERROR(VLOOKUP(A6,'[1]resumo 1ºTermo aditivo'!$A$3:$O$155,14,FALSE),0)</f>
        <v>0</v>
      </c>
      <c r="M6" s="101">
        <f>L6*H6</f>
        <v>0</v>
      </c>
      <c r="N6" s="146">
        <f>F6+J6-L6</f>
        <v>12.5</v>
      </c>
      <c r="O6" s="147">
        <f>I6+K6-M6</f>
        <v>374549.375</v>
      </c>
    </row>
    <row r="7" spans="1:15" ht="38.25" x14ac:dyDescent="0.25">
      <c r="A7" s="17" t="s">
        <v>30</v>
      </c>
      <c r="B7" s="18" t="s">
        <v>31</v>
      </c>
      <c r="C7" s="17" t="s">
        <v>32</v>
      </c>
      <c r="D7" s="17" t="s">
        <v>33</v>
      </c>
      <c r="E7" s="19" t="s">
        <v>34</v>
      </c>
      <c r="F7" s="18">
        <v>6</v>
      </c>
      <c r="G7" s="20">
        <v>246.6</v>
      </c>
      <c r="H7" s="20">
        <v>308.79000000000002</v>
      </c>
      <c r="I7" s="99">
        <f t="shared" si="0"/>
        <v>1852.74</v>
      </c>
      <c r="J7" s="100">
        <f>IFERROR(VLOOKUP(A7,'[1]resumo 1ºTermo aditivo'!$A$3:$O$155,11,FALSE),0)</f>
        <v>0</v>
      </c>
      <c r="K7" s="101">
        <f t="shared" ref="K7:K70" si="1">J7*H7</f>
        <v>0</v>
      </c>
      <c r="L7" s="102">
        <f>IFERROR(VLOOKUP(A7,'[1]resumo 1ºTermo aditivo'!$A$3:$O$155,14,FALSE),0)</f>
        <v>0</v>
      </c>
      <c r="M7" s="101">
        <f t="shared" ref="M7:M70" si="2">L7*H7</f>
        <v>0</v>
      </c>
      <c r="N7" s="146">
        <f t="shared" ref="N7:N22" si="3">F7+J7-L7</f>
        <v>6</v>
      </c>
      <c r="O7" s="147">
        <f t="shared" ref="O7:O22" si="4">I7+K7-M7</f>
        <v>1852.74</v>
      </c>
    </row>
    <row r="8" spans="1:15" x14ac:dyDescent="0.25">
      <c r="A8" s="17" t="s">
        <v>35</v>
      </c>
      <c r="B8" s="18" t="s">
        <v>36</v>
      </c>
      <c r="C8" s="17" t="s">
        <v>32</v>
      </c>
      <c r="D8" s="17" t="s">
        <v>37</v>
      </c>
      <c r="E8" s="19" t="s">
        <v>34</v>
      </c>
      <c r="F8" s="18">
        <v>314.27999999999997</v>
      </c>
      <c r="G8" s="20">
        <v>63.38</v>
      </c>
      <c r="H8" s="20">
        <v>79.36</v>
      </c>
      <c r="I8" s="99">
        <f t="shared" si="0"/>
        <v>24941.26</v>
      </c>
      <c r="J8" s="100">
        <f>IFERROR(VLOOKUP(A8,'[1]resumo 1ºTermo aditivo'!$A$3:$O$155,11,FALSE),0)</f>
        <v>0</v>
      </c>
      <c r="K8" s="101">
        <f t="shared" si="1"/>
        <v>0</v>
      </c>
      <c r="L8" s="102">
        <f>IFERROR(VLOOKUP(A8,'[1]resumo 1ºTermo aditivo'!$A$3:$O$155,14,FALSE),0)</f>
        <v>0</v>
      </c>
      <c r="M8" s="101">
        <f t="shared" si="2"/>
        <v>0</v>
      </c>
      <c r="N8" s="146">
        <f t="shared" si="3"/>
        <v>314.27999999999997</v>
      </c>
      <c r="O8" s="147">
        <f t="shared" si="4"/>
        <v>24941.26</v>
      </c>
    </row>
    <row r="9" spans="1:15" x14ac:dyDescent="0.25">
      <c r="A9" s="17" t="s">
        <v>38</v>
      </c>
      <c r="B9" s="18" t="s">
        <v>39</v>
      </c>
      <c r="C9" s="17" t="s">
        <v>40</v>
      </c>
      <c r="D9" s="17" t="s">
        <v>41</v>
      </c>
      <c r="E9" s="19" t="s">
        <v>42</v>
      </c>
      <c r="F9" s="18">
        <v>1</v>
      </c>
      <c r="G9" s="20">
        <v>1500</v>
      </c>
      <c r="H9" s="20">
        <v>1878.3</v>
      </c>
      <c r="I9" s="99">
        <f t="shared" si="0"/>
        <v>1878.3</v>
      </c>
      <c r="J9" s="100">
        <f>IFERROR(VLOOKUP(A9,'[1]resumo 1ºTermo aditivo'!$A$3:$O$155,11,FALSE),0)</f>
        <v>0</v>
      </c>
      <c r="K9" s="101">
        <f t="shared" si="1"/>
        <v>0</v>
      </c>
      <c r="L9" s="102">
        <f>IFERROR(VLOOKUP(A9,'[1]resumo 1ºTermo aditivo'!$A$3:$O$155,14,FALSE),0)</f>
        <v>0</v>
      </c>
      <c r="M9" s="101">
        <f t="shared" si="2"/>
        <v>0</v>
      </c>
      <c r="N9" s="146">
        <f t="shared" si="3"/>
        <v>1</v>
      </c>
      <c r="O9" s="147">
        <f t="shared" si="4"/>
        <v>1878.3</v>
      </c>
    </row>
    <row r="10" spans="1:15" ht="38.25" x14ac:dyDescent="0.25">
      <c r="A10" s="17" t="s">
        <v>43</v>
      </c>
      <c r="B10" s="18" t="s">
        <v>44</v>
      </c>
      <c r="C10" s="17" t="s">
        <v>32</v>
      </c>
      <c r="D10" s="17" t="s">
        <v>45</v>
      </c>
      <c r="E10" s="19" t="s">
        <v>34</v>
      </c>
      <c r="F10" s="18">
        <v>17.5</v>
      </c>
      <c r="G10" s="20">
        <v>858.33</v>
      </c>
      <c r="H10" s="20">
        <v>1074.8</v>
      </c>
      <c r="I10" s="99">
        <f t="shared" si="0"/>
        <v>18809</v>
      </c>
      <c r="J10" s="100">
        <f>IFERROR(VLOOKUP(A10,'[1]resumo 1ºTermo aditivo'!$A$3:$O$155,11,FALSE),0)</f>
        <v>0</v>
      </c>
      <c r="K10" s="101">
        <f t="shared" si="1"/>
        <v>0</v>
      </c>
      <c r="L10" s="102">
        <f>IFERROR(VLOOKUP(A10,'[1]resumo 1ºTermo aditivo'!$A$3:$O$155,14,FALSE),0)</f>
        <v>0</v>
      </c>
      <c r="M10" s="101">
        <f t="shared" si="2"/>
        <v>0</v>
      </c>
      <c r="N10" s="146">
        <f t="shared" si="3"/>
        <v>17.5</v>
      </c>
      <c r="O10" s="147">
        <f t="shared" si="4"/>
        <v>18809</v>
      </c>
    </row>
    <row r="11" spans="1:15" ht="38.25" x14ac:dyDescent="0.25">
      <c r="A11" s="17" t="s">
        <v>46</v>
      </c>
      <c r="B11" s="18" t="s">
        <v>47</v>
      </c>
      <c r="C11" s="17" t="s">
        <v>32</v>
      </c>
      <c r="D11" s="17" t="s">
        <v>48</v>
      </c>
      <c r="E11" s="19" t="s">
        <v>34</v>
      </c>
      <c r="F11" s="18">
        <v>40</v>
      </c>
      <c r="G11" s="20">
        <v>730.79</v>
      </c>
      <c r="H11" s="20">
        <v>915.09</v>
      </c>
      <c r="I11" s="99">
        <f t="shared" si="0"/>
        <v>36603.599999999999</v>
      </c>
      <c r="J11" s="100">
        <f>IFERROR(VLOOKUP(A11,'[1]resumo 1ºTermo aditivo'!$A$3:$O$155,11,FALSE),0)</f>
        <v>0</v>
      </c>
      <c r="K11" s="101">
        <f t="shared" si="1"/>
        <v>0</v>
      </c>
      <c r="L11" s="102">
        <f>IFERROR(VLOOKUP(A11,'[1]resumo 1ºTermo aditivo'!$A$3:$O$155,14,FALSE),0)</f>
        <v>0</v>
      </c>
      <c r="M11" s="101">
        <f t="shared" si="2"/>
        <v>0</v>
      </c>
      <c r="N11" s="146">
        <f t="shared" si="3"/>
        <v>40</v>
      </c>
      <c r="O11" s="147">
        <f t="shared" si="4"/>
        <v>36603.599999999999</v>
      </c>
    </row>
    <row r="12" spans="1:15" ht="38.25" x14ac:dyDescent="0.25">
      <c r="A12" s="17" t="s">
        <v>49</v>
      </c>
      <c r="B12" s="18" t="s">
        <v>50</v>
      </c>
      <c r="C12" s="17" t="s">
        <v>32</v>
      </c>
      <c r="D12" s="17" t="s">
        <v>51</v>
      </c>
      <c r="E12" s="19" t="s">
        <v>34</v>
      </c>
      <c r="F12" s="18">
        <v>25</v>
      </c>
      <c r="G12" s="20">
        <v>495.85</v>
      </c>
      <c r="H12" s="20">
        <v>620.9</v>
      </c>
      <c r="I12" s="99">
        <f t="shared" si="0"/>
        <v>15522.5</v>
      </c>
      <c r="J12" s="100">
        <f>IFERROR(VLOOKUP(A12,'[1]resumo 1ºTermo aditivo'!$A$3:$O$155,11,FALSE),0)</f>
        <v>0</v>
      </c>
      <c r="K12" s="101">
        <f t="shared" si="1"/>
        <v>0</v>
      </c>
      <c r="L12" s="102">
        <f>IFERROR(VLOOKUP(A12,'[1]resumo 1ºTermo aditivo'!$A$3:$O$155,14,FALSE),0)</f>
        <v>0</v>
      </c>
      <c r="M12" s="101">
        <f t="shared" si="2"/>
        <v>0</v>
      </c>
      <c r="N12" s="146">
        <f t="shared" si="3"/>
        <v>25</v>
      </c>
      <c r="O12" s="147">
        <f t="shared" si="4"/>
        <v>15522.5</v>
      </c>
    </row>
    <row r="13" spans="1:15" ht="38.25" x14ac:dyDescent="0.25">
      <c r="A13" s="17" t="s">
        <v>52</v>
      </c>
      <c r="B13" s="18" t="s">
        <v>53</v>
      </c>
      <c r="C13" s="17" t="s">
        <v>32</v>
      </c>
      <c r="D13" s="17" t="s">
        <v>54</v>
      </c>
      <c r="E13" s="19" t="s">
        <v>34</v>
      </c>
      <c r="F13" s="18">
        <v>10.5</v>
      </c>
      <c r="G13" s="20">
        <v>974.81</v>
      </c>
      <c r="H13" s="20">
        <v>1220.6500000000001</v>
      </c>
      <c r="I13" s="99">
        <f t="shared" si="0"/>
        <v>12816.82</v>
      </c>
      <c r="J13" s="100">
        <f>IFERROR(VLOOKUP(A13,'[1]resumo 1ºTermo aditivo'!$A$3:$O$155,11,FALSE),0)</f>
        <v>0</v>
      </c>
      <c r="K13" s="101">
        <f t="shared" si="1"/>
        <v>0</v>
      </c>
      <c r="L13" s="102">
        <f>IFERROR(VLOOKUP(A13,'[1]resumo 1ºTermo aditivo'!$A$3:$O$155,14,FALSE),0)</f>
        <v>0</v>
      </c>
      <c r="M13" s="101">
        <f t="shared" si="2"/>
        <v>0</v>
      </c>
      <c r="N13" s="146">
        <f t="shared" si="3"/>
        <v>10.5</v>
      </c>
      <c r="O13" s="147">
        <f t="shared" si="4"/>
        <v>12816.82</v>
      </c>
    </row>
    <row r="14" spans="1:15" ht="25.5" x14ac:dyDescent="0.25">
      <c r="A14" s="17" t="s">
        <v>55</v>
      </c>
      <c r="B14" s="18" t="s">
        <v>56</v>
      </c>
      <c r="C14" s="17" t="s">
        <v>27</v>
      </c>
      <c r="D14" s="17" t="s">
        <v>57</v>
      </c>
      <c r="E14" s="19" t="s">
        <v>58</v>
      </c>
      <c r="F14" s="18">
        <v>12</v>
      </c>
      <c r="G14" s="20">
        <v>5761.69</v>
      </c>
      <c r="H14" s="20">
        <v>7214.78</v>
      </c>
      <c r="I14" s="99">
        <f t="shared" si="0"/>
        <v>86577.36</v>
      </c>
      <c r="J14" s="100">
        <f>IFERROR(VLOOKUP(A14,'[1]resumo 1ºTermo aditivo'!$A$3:$O$155,11,FALSE),0)</f>
        <v>0</v>
      </c>
      <c r="K14" s="101">
        <f t="shared" si="1"/>
        <v>0</v>
      </c>
      <c r="L14" s="102">
        <f>IFERROR(VLOOKUP(A14,'[1]resumo 1ºTermo aditivo'!$A$3:$O$155,14,FALSE),0)</f>
        <v>0</v>
      </c>
      <c r="M14" s="101">
        <f t="shared" si="2"/>
        <v>0</v>
      </c>
      <c r="N14" s="146">
        <f t="shared" si="3"/>
        <v>12</v>
      </c>
      <c r="O14" s="147">
        <f t="shared" si="4"/>
        <v>86577.36</v>
      </c>
    </row>
    <row r="15" spans="1:15" ht="51" x14ac:dyDescent="0.25">
      <c r="A15" s="17" t="s">
        <v>59</v>
      </c>
      <c r="B15" s="18" t="s">
        <v>60</v>
      </c>
      <c r="C15" s="17" t="s">
        <v>32</v>
      </c>
      <c r="D15" s="17" t="s">
        <v>61</v>
      </c>
      <c r="E15" s="19" t="s">
        <v>42</v>
      </c>
      <c r="F15" s="18">
        <v>1</v>
      </c>
      <c r="G15" s="20">
        <v>9223.99</v>
      </c>
      <c r="H15" s="20">
        <v>11550.28</v>
      </c>
      <c r="I15" s="99">
        <f t="shared" si="0"/>
        <v>11550.28</v>
      </c>
      <c r="J15" s="100">
        <f>IFERROR(VLOOKUP(A15,'[1]resumo 1ºTermo aditivo'!$A$3:$O$155,11,FALSE),0)</f>
        <v>0</v>
      </c>
      <c r="K15" s="101">
        <f t="shared" si="1"/>
        <v>0</v>
      </c>
      <c r="L15" s="102">
        <f>IFERROR(VLOOKUP(A15,'[1]resumo 1ºTermo aditivo'!$A$3:$O$155,14,FALSE),0)</f>
        <v>0</v>
      </c>
      <c r="M15" s="101">
        <f t="shared" si="2"/>
        <v>0</v>
      </c>
      <c r="N15" s="146">
        <f t="shared" si="3"/>
        <v>1</v>
      </c>
      <c r="O15" s="147">
        <f t="shared" si="4"/>
        <v>11550.28</v>
      </c>
    </row>
    <row r="16" spans="1:15" x14ac:dyDescent="0.25">
      <c r="A16" s="17" t="s">
        <v>62</v>
      </c>
      <c r="B16" s="18" t="s">
        <v>63</v>
      </c>
      <c r="C16" s="17" t="s">
        <v>32</v>
      </c>
      <c r="D16" s="17" t="s">
        <v>64</v>
      </c>
      <c r="E16" s="19" t="s">
        <v>42</v>
      </c>
      <c r="F16" s="18">
        <v>1</v>
      </c>
      <c r="G16" s="20">
        <v>45.77</v>
      </c>
      <c r="H16" s="20">
        <v>57.31</v>
      </c>
      <c r="I16" s="99">
        <f t="shared" si="0"/>
        <v>57.31</v>
      </c>
      <c r="J16" s="100">
        <f>IFERROR(VLOOKUP(A16,'[1]resumo 1ºTermo aditivo'!$A$3:$O$155,11,FALSE),0)</f>
        <v>0</v>
      </c>
      <c r="K16" s="101">
        <f t="shared" si="1"/>
        <v>0</v>
      </c>
      <c r="L16" s="102">
        <f>IFERROR(VLOOKUP(A16,'[1]resumo 1ºTermo aditivo'!$A$3:$O$155,14,FALSE),0)</f>
        <v>0</v>
      </c>
      <c r="M16" s="101">
        <f t="shared" si="2"/>
        <v>0</v>
      </c>
      <c r="N16" s="146">
        <f t="shared" si="3"/>
        <v>1</v>
      </c>
      <c r="O16" s="147">
        <f t="shared" si="4"/>
        <v>57.31</v>
      </c>
    </row>
    <row r="17" spans="1:15" ht="25.5" x14ac:dyDescent="0.25">
      <c r="A17" s="17" t="s">
        <v>65</v>
      </c>
      <c r="B17" s="18" t="s">
        <v>66</v>
      </c>
      <c r="C17" s="17" t="s">
        <v>27</v>
      </c>
      <c r="D17" s="17" t="s">
        <v>67</v>
      </c>
      <c r="E17" s="19" t="s">
        <v>42</v>
      </c>
      <c r="F17" s="18">
        <v>2</v>
      </c>
      <c r="G17" s="20">
        <v>262.55</v>
      </c>
      <c r="H17" s="20">
        <v>328.76</v>
      </c>
      <c r="I17" s="99">
        <f t="shared" si="0"/>
        <v>657.52</v>
      </c>
      <c r="J17" s="100">
        <f>IFERROR(VLOOKUP(A17,'[1]resumo 1ºTermo aditivo'!$A$3:$O$155,11,FALSE),0)</f>
        <v>1</v>
      </c>
      <c r="K17" s="101">
        <f t="shared" si="1"/>
        <v>328.76</v>
      </c>
      <c r="L17" s="102">
        <f>IFERROR(VLOOKUP(A17,'[1]resumo 1ºTermo aditivo'!$A$3:$O$155,14,FALSE),0)</f>
        <v>0</v>
      </c>
      <c r="M17" s="101">
        <f t="shared" si="2"/>
        <v>0</v>
      </c>
      <c r="N17" s="146">
        <f t="shared" si="3"/>
        <v>3</v>
      </c>
      <c r="O17" s="147">
        <f t="shared" si="4"/>
        <v>986.28</v>
      </c>
    </row>
    <row r="18" spans="1:15" ht="25.5" x14ac:dyDescent="0.25">
      <c r="A18" s="17" t="s">
        <v>68</v>
      </c>
      <c r="B18" s="18" t="s">
        <v>69</v>
      </c>
      <c r="C18" s="17" t="s">
        <v>32</v>
      </c>
      <c r="D18" s="17" t="s">
        <v>70</v>
      </c>
      <c r="E18" s="19" t="s">
        <v>71</v>
      </c>
      <c r="F18" s="18">
        <v>6</v>
      </c>
      <c r="G18" s="20">
        <v>94.76</v>
      </c>
      <c r="H18" s="20">
        <v>118.65</v>
      </c>
      <c r="I18" s="99">
        <f t="shared" si="0"/>
        <v>711.9</v>
      </c>
      <c r="J18" s="100">
        <f>IFERROR(VLOOKUP(A18,'[1]resumo 1ºTermo aditivo'!$A$3:$O$155,11,FALSE),0)</f>
        <v>0</v>
      </c>
      <c r="K18" s="101">
        <f t="shared" si="1"/>
        <v>0</v>
      </c>
      <c r="L18" s="102">
        <f>IFERROR(VLOOKUP(A18,'[1]resumo 1ºTermo aditivo'!$A$3:$O$155,14,FALSE),0)</f>
        <v>0</v>
      </c>
      <c r="M18" s="101">
        <f t="shared" si="2"/>
        <v>0</v>
      </c>
      <c r="N18" s="146">
        <f t="shared" si="3"/>
        <v>6</v>
      </c>
      <c r="O18" s="147">
        <f t="shared" si="4"/>
        <v>711.9</v>
      </c>
    </row>
    <row r="19" spans="1:15" ht="25.5" x14ac:dyDescent="0.25">
      <c r="A19" s="17" t="s">
        <v>72</v>
      </c>
      <c r="B19" s="18" t="s">
        <v>73</v>
      </c>
      <c r="C19" s="17" t="s">
        <v>27</v>
      </c>
      <c r="D19" s="17" t="s">
        <v>74</v>
      </c>
      <c r="E19" s="19" t="s">
        <v>42</v>
      </c>
      <c r="F19" s="18">
        <v>1</v>
      </c>
      <c r="G19" s="20">
        <v>2175.29</v>
      </c>
      <c r="H19" s="20">
        <v>2723.89</v>
      </c>
      <c r="I19" s="99">
        <f t="shared" si="0"/>
        <v>2723.89</v>
      </c>
      <c r="J19" s="100">
        <f>IFERROR(VLOOKUP(A19,'[1]resumo 1ºTermo aditivo'!$A$3:$O$155,11,FALSE),0)</f>
        <v>0</v>
      </c>
      <c r="K19" s="101">
        <f t="shared" si="1"/>
        <v>0</v>
      </c>
      <c r="L19" s="102">
        <f>IFERROR(VLOOKUP(A19,'[1]resumo 1ºTermo aditivo'!$A$3:$O$155,14,FALSE),0)</f>
        <v>0</v>
      </c>
      <c r="M19" s="101">
        <f t="shared" si="2"/>
        <v>0</v>
      </c>
      <c r="N19" s="146">
        <f t="shared" si="3"/>
        <v>1</v>
      </c>
      <c r="O19" s="147">
        <f t="shared" si="4"/>
        <v>2723.89</v>
      </c>
    </row>
    <row r="20" spans="1:15" ht="25.5" x14ac:dyDescent="0.25">
      <c r="A20" s="17" t="s">
        <v>75</v>
      </c>
      <c r="B20" s="18" t="s">
        <v>76</v>
      </c>
      <c r="C20" s="17" t="s">
        <v>27</v>
      </c>
      <c r="D20" s="17" t="s">
        <v>77</v>
      </c>
      <c r="E20" s="19" t="s">
        <v>42</v>
      </c>
      <c r="F20" s="18">
        <v>1</v>
      </c>
      <c r="G20" s="20">
        <v>700</v>
      </c>
      <c r="H20" s="20">
        <v>876.54</v>
      </c>
      <c r="I20" s="99">
        <f t="shared" si="0"/>
        <v>876.54</v>
      </c>
      <c r="J20" s="100">
        <f>IFERROR(VLOOKUP(A20,'[1]resumo 1ºTermo aditivo'!$A$3:$O$155,11,FALSE),0)</f>
        <v>0</v>
      </c>
      <c r="K20" s="101">
        <f t="shared" si="1"/>
        <v>0</v>
      </c>
      <c r="L20" s="102">
        <f>IFERROR(VLOOKUP(A20,'[1]resumo 1ºTermo aditivo'!$A$3:$O$155,14,FALSE),0)</f>
        <v>0</v>
      </c>
      <c r="M20" s="101">
        <f t="shared" si="2"/>
        <v>0</v>
      </c>
      <c r="N20" s="146">
        <f t="shared" si="3"/>
        <v>1</v>
      </c>
      <c r="O20" s="147">
        <f t="shared" si="4"/>
        <v>876.54</v>
      </c>
    </row>
    <row r="21" spans="1:15" ht="25.5" x14ac:dyDescent="0.25">
      <c r="A21" s="17" t="s">
        <v>78</v>
      </c>
      <c r="B21" s="18" t="s">
        <v>79</v>
      </c>
      <c r="C21" s="17" t="s">
        <v>27</v>
      </c>
      <c r="D21" s="17" t="s">
        <v>80</v>
      </c>
      <c r="E21" s="19" t="s">
        <v>29</v>
      </c>
      <c r="F21" s="18">
        <v>12</v>
      </c>
      <c r="G21" s="20">
        <v>3860.8</v>
      </c>
      <c r="H21" s="20">
        <v>4834.49</v>
      </c>
      <c r="I21" s="99">
        <f t="shared" si="0"/>
        <v>58013.88</v>
      </c>
      <c r="J21" s="100">
        <f>IFERROR(VLOOKUP(A21,'[1]resumo 1ºTermo aditivo'!$A$3:$O$155,11,FALSE),0)</f>
        <v>0</v>
      </c>
      <c r="K21" s="101">
        <f t="shared" si="1"/>
        <v>0</v>
      </c>
      <c r="L21" s="102">
        <f>IFERROR(VLOOKUP(A21,'[1]resumo 1ºTermo aditivo'!$A$3:$O$155,14,FALSE),0)</f>
        <v>0</v>
      </c>
      <c r="M21" s="101">
        <f t="shared" si="2"/>
        <v>0</v>
      </c>
      <c r="N21" s="146">
        <f t="shared" si="3"/>
        <v>12</v>
      </c>
      <c r="O21" s="147">
        <f t="shared" si="4"/>
        <v>58013.88</v>
      </c>
    </row>
    <row r="22" spans="1:15" ht="51.75" thickBot="1" x14ac:dyDescent="0.3">
      <c r="A22" s="17" t="s">
        <v>81</v>
      </c>
      <c r="B22" s="18" t="s">
        <v>82</v>
      </c>
      <c r="C22" s="17" t="s">
        <v>27</v>
      </c>
      <c r="D22" s="17" t="s">
        <v>83</v>
      </c>
      <c r="E22" s="19" t="s">
        <v>34</v>
      </c>
      <c r="F22" s="18">
        <v>150</v>
      </c>
      <c r="G22" s="20">
        <v>79.040000000000006</v>
      </c>
      <c r="H22" s="20">
        <v>98.97</v>
      </c>
      <c r="I22" s="99">
        <f t="shared" si="0"/>
        <v>14845.5</v>
      </c>
      <c r="J22" s="100">
        <f>IFERROR(VLOOKUP(A22,'[1]resumo 1ºTermo aditivo'!$A$3:$O$155,11,FALSE),0)</f>
        <v>0</v>
      </c>
      <c r="K22" s="101">
        <f t="shared" si="1"/>
        <v>0</v>
      </c>
      <c r="L22" s="102">
        <f>IFERROR(VLOOKUP(A22,'[1]resumo 1ºTermo aditivo'!$A$3:$O$155,14,FALSE),0)</f>
        <v>0</v>
      </c>
      <c r="M22" s="101">
        <f t="shared" si="2"/>
        <v>0</v>
      </c>
      <c r="N22" s="146">
        <f t="shared" si="3"/>
        <v>150</v>
      </c>
      <c r="O22" s="147">
        <f t="shared" si="4"/>
        <v>14845.5</v>
      </c>
    </row>
    <row r="23" spans="1:15" ht="15.75" thickBot="1" x14ac:dyDescent="0.3">
      <c r="A23" s="12">
        <v>2</v>
      </c>
      <c r="B23" s="12"/>
      <c r="C23" s="12"/>
      <c r="D23" s="12" t="s">
        <v>84</v>
      </c>
      <c r="E23" s="12"/>
      <c r="F23" s="94"/>
      <c r="G23" s="14"/>
      <c r="H23" s="14"/>
      <c r="I23" s="95">
        <f>SUBTOTAL(9,I24:I63)</f>
        <v>84328.689999999988</v>
      </c>
      <c r="J23" s="96"/>
      <c r="K23" s="97">
        <f>SUBTOTAL(9,K24:K63)</f>
        <v>0</v>
      </c>
      <c r="L23" s="98"/>
      <c r="M23" s="97">
        <f>SUBTOTAL(9,M24:M63)</f>
        <v>1371.8520000000001</v>
      </c>
      <c r="N23" s="148"/>
      <c r="O23" s="97">
        <f>SUBTOTAL(9,O24:O63)</f>
        <v>82956.837999999989</v>
      </c>
    </row>
    <row r="24" spans="1:15" ht="38.25" x14ac:dyDescent="0.25">
      <c r="A24" s="17" t="s">
        <v>85</v>
      </c>
      <c r="B24" s="18" t="s">
        <v>86</v>
      </c>
      <c r="C24" s="17" t="s">
        <v>32</v>
      </c>
      <c r="D24" s="17" t="s">
        <v>87</v>
      </c>
      <c r="E24" s="19" t="s">
        <v>88</v>
      </c>
      <c r="F24" s="18">
        <v>61.67</v>
      </c>
      <c r="G24" s="20">
        <v>43.1</v>
      </c>
      <c r="H24" s="20">
        <v>53.96</v>
      </c>
      <c r="I24" s="99">
        <f t="shared" ref="I24:I63" si="5">TRUNC(H24*F24,2)</f>
        <v>3327.71</v>
      </c>
      <c r="J24" s="100">
        <f>IFERROR(VLOOKUP(A24,'[1]resumo 1ºTermo aditivo'!$A$3:$O$155,11,FALSE),0)</f>
        <v>0</v>
      </c>
      <c r="K24" s="101">
        <f t="shared" si="1"/>
        <v>0</v>
      </c>
      <c r="L24" s="102">
        <f>IFERROR(VLOOKUP(A24,'[1]resumo 1ºTermo aditivo'!$A$3:$O$155,14,FALSE),0)</f>
        <v>0</v>
      </c>
      <c r="M24" s="101">
        <f t="shared" si="2"/>
        <v>0</v>
      </c>
      <c r="N24" s="146">
        <f t="shared" ref="N24:N63" si="6">F24+J24-L24</f>
        <v>61.67</v>
      </c>
      <c r="O24" s="147">
        <f t="shared" ref="O24:O63" si="7">I24+K24-M24</f>
        <v>3327.71</v>
      </c>
    </row>
    <row r="25" spans="1:15" ht="38.25" x14ac:dyDescent="0.25">
      <c r="A25" s="17" t="s">
        <v>89</v>
      </c>
      <c r="B25" s="18" t="s">
        <v>90</v>
      </c>
      <c r="C25" s="17" t="s">
        <v>32</v>
      </c>
      <c r="D25" s="17" t="s">
        <v>91</v>
      </c>
      <c r="E25" s="19" t="s">
        <v>88</v>
      </c>
      <c r="F25" s="18">
        <v>2.14</v>
      </c>
      <c r="G25" s="20">
        <v>201.75</v>
      </c>
      <c r="H25" s="20">
        <v>252.63</v>
      </c>
      <c r="I25" s="99">
        <f t="shared" si="5"/>
        <v>540.62</v>
      </c>
      <c r="J25" s="100">
        <f>IFERROR(VLOOKUP(A25,'[1]resumo 1ºTermo aditivo'!$A$3:$O$155,11,FALSE),0)</f>
        <v>0</v>
      </c>
      <c r="K25" s="101">
        <f t="shared" si="1"/>
        <v>0</v>
      </c>
      <c r="L25" s="102">
        <f>IFERROR(VLOOKUP(A25,'[1]resumo 1ºTermo aditivo'!$A$3:$O$155,14,FALSE),0)</f>
        <v>0</v>
      </c>
      <c r="M25" s="101">
        <f t="shared" si="2"/>
        <v>0</v>
      </c>
      <c r="N25" s="146">
        <f t="shared" si="6"/>
        <v>2.14</v>
      </c>
      <c r="O25" s="147">
        <f t="shared" si="7"/>
        <v>540.62</v>
      </c>
    </row>
    <row r="26" spans="1:15" ht="38.25" x14ac:dyDescent="0.25">
      <c r="A26" s="17" t="s">
        <v>92</v>
      </c>
      <c r="B26" s="18" t="s">
        <v>93</v>
      </c>
      <c r="C26" s="17" t="s">
        <v>32</v>
      </c>
      <c r="D26" s="17" t="s">
        <v>94</v>
      </c>
      <c r="E26" s="19" t="s">
        <v>88</v>
      </c>
      <c r="F26" s="18">
        <v>3.35</v>
      </c>
      <c r="G26" s="20">
        <v>159.22</v>
      </c>
      <c r="H26" s="20">
        <v>199.37</v>
      </c>
      <c r="I26" s="99">
        <f t="shared" si="5"/>
        <v>667.88</v>
      </c>
      <c r="J26" s="100">
        <f>IFERROR(VLOOKUP(A26,'[1]resumo 1ºTermo aditivo'!$A$3:$O$155,11,FALSE),0)</f>
        <v>0</v>
      </c>
      <c r="K26" s="101">
        <f t="shared" si="1"/>
        <v>0</v>
      </c>
      <c r="L26" s="102">
        <f>IFERROR(VLOOKUP(A26,'[1]resumo 1ºTermo aditivo'!$A$3:$O$155,14,FALSE),0)</f>
        <v>0</v>
      </c>
      <c r="M26" s="101">
        <f t="shared" si="2"/>
        <v>0</v>
      </c>
      <c r="N26" s="146">
        <f t="shared" si="6"/>
        <v>3.35</v>
      </c>
      <c r="O26" s="147">
        <f t="shared" si="7"/>
        <v>667.88</v>
      </c>
    </row>
    <row r="27" spans="1:15" ht="38.25" x14ac:dyDescent="0.25">
      <c r="A27" s="17" t="s">
        <v>95</v>
      </c>
      <c r="B27" s="18" t="s">
        <v>96</v>
      </c>
      <c r="C27" s="17" t="s">
        <v>32</v>
      </c>
      <c r="D27" s="17" t="s">
        <v>97</v>
      </c>
      <c r="E27" s="19" t="s">
        <v>34</v>
      </c>
      <c r="F27" s="18">
        <v>51.13</v>
      </c>
      <c r="G27" s="20">
        <v>5.68</v>
      </c>
      <c r="H27" s="20">
        <v>7.11</v>
      </c>
      <c r="I27" s="99">
        <f t="shared" si="5"/>
        <v>363.53</v>
      </c>
      <c r="J27" s="100">
        <f>IFERROR(VLOOKUP(A27,'[1]resumo 1ºTermo aditivo'!$A$3:$O$155,11,FALSE),0)</f>
        <v>0</v>
      </c>
      <c r="K27" s="101">
        <f t="shared" si="1"/>
        <v>0</v>
      </c>
      <c r="L27" s="102">
        <f>IFERROR(VLOOKUP(A27,'[1]resumo 1ºTermo aditivo'!$A$3:$O$155,14,FALSE),0)</f>
        <v>0</v>
      </c>
      <c r="M27" s="101">
        <f t="shared" si="2"/>
        <v>0</v>
      </c>
      <c r="N27" s="146">
        <f t="shared" si="6"/>
        <v>51.13</v>
      </c>
      <c r="O27" s="147">
        <f t="shared" si="7"/>
        <v>363.53</v>
      </c>
    </row>
    <row r="28" spans="1:15" ht="38.25" x14ac:dyDescent="0.25">
      <c r="A28" s="17" t="s">
        <v>98</v>
      </c>
      <c r="B28" s="18" t="s">
        <v>96</v>
      </c>
      <c r="C28" s="17" t="s">
        <v>32</v>
      </c>
      <c r="D28" s="17" t="s">
        <v>99</v>
      </c>
      <c r="E28" s="19" t="s">
        <v>34</v>
      </c>
      <c r="F28" s="18">
        <v>34.93</v>
      </c>
      <c r="G28" s="20">
        <v>5.03</v>
      </c>
      <c r="H28" s="20">
        <v>6.29</v>
      </c>
      <c r="I28" s="99">
        <f t="shared" si="5"/>
        <v>219.7</v>
      </c>
      <c r="J28" s="100">
        <f>IFERROR(VLOOKUP(A28,'[1]resumo 1ºTermo aditivo'!$A$3:$O$155,11,FALSE),0)</f>
        <v>0</v>
      </c>
      <c r="K28" s="101">
        <f t="shared" si="1"/>
        <v>0</v>
      </c>
      <c r="L28" s="102">
        <f>IFERROR(VLOOKUP(A28,'[1]resumo 1ºTermo aditivo'!$A$3:$O$155,14,FALSE),0)</f>
        <v>0</v>
      </c>
      <c r="M28" s="101">
        <f t="shared" si="2"/>
        <v>0</v>
      </c>
      <c r="N28" s="146">
        <f t="shared" si="6"/>
        <v>34.93</v>
      </c>
      <c r="O28" s="147">
        <f t="shared" si="7"/>
        <v>219.7</v>
      </c>
    </row>
    <row r="29" spans="1:15" ht="38.25" x14ac:dyDescent="0.25">
      <c r="A29" s="17" t="s">
        <v>100</v>
      </c>
      <c r="B29" s="18" t="s">
        <v>101</v>
      </c>
      <c r="C29" s="17" t="s">
        <v>27</v>
      </c>
      <c r="D29" s="17" t="s">
        <v>102</v>
      </c>
      <c r="E29" s="19" t="s">
        <v>34</v>
      </c>
      <c r="F29" s="18">
        <v>797.44</v>
      </c>
      <c r="G29" s="20">
        <v>34.74</v>
      </c>
      <c r="H29" s="20">
        <v>43.5</v>
      </c>
      <c r="I29" s="99">
        <f t="shared" si="5"/>
        <v>34688.639999999999</v>
      </c>
      <c r="J29" s="100">
        <f>IFERROR(VLOOKUP(A29,'[1]resumo 1ºTermo aditivo'!$A$3:$O$155,11,FALSE),0)</f>
        <v>0</v>
      </c>
      <c r="K29" s="101">
        <f t="shared" si="1"/>
        <v>0</v>
      </c>
      <c r="L29" s="102">
        <f>IFERROR(VLOOKUP(A29,'[1]resumo 1ºTermo aditivo'!$A$3:$O$155,14,FALSE),0)</f>
        <v>0</v>
      </c>
      <c r="M29" s="101">
        <f t="shared" si="2"/>
        <v>0</v>
      </c>
      <c r="N29" s="146">
        <f t="shared" si="6"/>
        <v>797.44</v>
      </c>
      <c r="O29" s="147">
        <f t="shared" si="7"/>
        <v>34688.639999999999</v>
      </c>
    </row>
    <row r="30" spans="1:15" ht="38.25" x14ac:dyDescent="0.25">
      <c r="A30" s="17" t="s">
        <v>103</v>
      </c>
      <c r="B30" s="18" t="s">
        <v>104</v>
      </c>
      <c r="C30" s="17" t="s">
        <v>32</v>
      </c>
      <c r="D30" s="17" t="s">
        <v>105</v>
      </c>
      <c r="E30" s="19" t="s">
        <v>34</v>
      </c>
      <c r="F30" s="18">
        <v>368.17</v>
      </c>
      <c r="G30" s="20">
        <v>11.38</v>
      </c>
      <c r="H30" s="20">
        <v>14.25</v>
      </c>
      <c r="I30" s="99">
        <f t="shared" si="5"/>
        <v>5246.42</v>
      </c>
      <c r="J30" s="100">
        <f>IFERROR(VLOOKUP(A30,'[1]resumo 1ºTermo aditivo'!$A$3:$O$155,11,FALSE),0)</f>
        <v>0</v>
      </c>
      <c r="K30" s="101">
        <f t="shared" si="1"/>
        <v>0</v>
      </c>
      <c r="L30" s="102">
        <f>IFERROR(VLOOKUP(A30,'[1]resumo 1ºTermo aditivo'!$A$3:$O$155,14,FALSE),0)</f>
        <v>0</v>
      </c>
      <c r="M30" s="101">
        <f t="shared" si="2"/>
        <v>0</v>
      </c>
      <c r="N30" s="146">
        <f t="shared" si="6"/>
        <v>368.17</v>
      </c>
      <c r="O30" s="147">
        <f t="shared" si="7"/>
        <v>5246.42</v>
      </c>
    </row>
    <row r="31" spans="1:15" ht="25.5" x14ac:dyDescent="0.25">
      <c r="A31" s="17" t="s">
        <v>106</v>
      </c>
      <c r="B31" s="18" t="s">
        <v>107</v>
      </c>
      <c r="C31" s="17" t="s">
        <v>32</v>
      </c>
      <c r="D31" s="17" t="s">
        <v>108</v>
      </c>
      <c r="E31" s="19" t="s">
        <v>109</v>
      </c>
      <c r="F31" s="18">
        <v>410.6</v>
      </c>
      <c r="G31" s="20">
        <v>3.39</v>
      </c>
      <c r="H31" s="20">
        <v>4.24</v>
      </c>
      <c r="I31" s="99">
        <f t="shared" si="5"/>
        <v>1740.94</v>
      </c>
      <c r="J31" s="100">
        <f>IFERROR(VLOOKUP(A31,'[1]resumo 1ºTermo aditivo'!$A$3:$O$155,11,FALSE),0)</f>
        <v>0</v>
      </c>
      <c r="K31" s="101">
        <f t="shared" si="1"/>
        <v>0</v>
      </c>
      <c r="L31" s="102">
        <f>IFERROR(VLOOKUP(A31,'[1]resumo 1ºTermo aditivo'!$A$3:$O$155,14,FALSE),0)</f>
        <v>323.55</v>
      </c>
      <c r="M31" s="101">
        <f t="shared" si="2"/>
        <v>1371.8520000000001</v>
      </c>
      <c r="N31" s="146">
        <f t="shared" si="6"/>
        <v>87.050000000000011</v>
      </c>
      <c r="O31" s="147">
        <f t="shared" si="7"/>
        <v>369.08799999999997</v>
      </c>
    </row>
    <row r="32" spans="1:15" ht="38.25" x14ac:dyDescent="0.25">
      <c r="A32" s="17" t="s">
        <v>110</v>
      </c>
      <c r="B32" s="18" t="s">
        <v>111</v>
      </c>
      <c r="C32" s="17" t="s">
        <v>32</v>
      </c>
      <c r="D32" s="17" t="s">
        <v>112</v>
      </c>
      <c r="E32" s="19" t="s">
        <v>34</v>
      </c>
      <c r="F32" s="18">
        <v>12.56</v>
      </c>
      <c r="G32" s="20">
        <v>6.49</v>
      </c>
      <c r="H32" s="20">
        <v>8.1199999999999992</v>
      </c>
      <c r="I32" s="99">
        <f t="shared" si="5"/>
        <v>101.98</v>
      </c>
      <c r="J32" s="100">
        <f>IFERROR(VLOOKUP(A32,'[1]resumo 1ºTermo aditivo'!$A$3:$O$155,11,FALSE),0)</f>
        <v>0</v>
      </c>
      <c r="K32" s="101">
        <f t="shared" si="1"/>
        <v>0</v>
      </c>
      <c r="L32" s="102">
        <f>IFERROR(VLOOKUP(A32,'[1]resumo 1ºTermo aditivo'!$A$3:$O$155,14,FALSE),0)</f>
        <v>0</v>
      </c>
      <c r="M32" s="101">
        <f t="shared" si="2"/>
        <v>0</v>
      </c>
      <c r="N32" s="146">
        <f t="shared" si="6"/>
        <v>12.56</v>
      </c>
      <c r="O32" s="147">
        <f t="shared" si="7"/>
        <v>101.98</v>
      </c>
    </row>
    <row r="33" spans="1:15" x14ac:dyDescent="0.25">
      <c r="A33" s="17" t="s">
        <v>113</v>
      </c>
      <c r="B33" s="18" t="s">
        <v>114</v>
      </c>
      <c r="C33" s="17" t="s">
        <v>40</v>
      </c>
      <c r="D33" s="17" t="s">
        <v>115</v>
      </c>
      <c r="E33" s="19" t="s">
        <v>42</v>
      </c>
      <c r="F33" s="18">
        <v>1</v>
      </c>
      <c r="G33" s="20">
        <v>19.190000000000001</v>
      </c>
      <c r="H33" s="20">
        <v>24.02</v>
      </c>
      <c r="I33" s="99">
        <f t="shared" si="5"/>
        <v>24.02</v>
      </c>
      <c r="J33" s="100">
        <f>IFERROR(VLOOKUP(A33,'[1]resumo 1ºTermo aditivo'!$A$3:$O$155,11,FALSE),0)</f>
        <v>0</v>
      </c>
      <c r="K33" s="101">
        <f t="shared" si="1"/>
        <v>0</v>
      </c>
      <c r="L33" s="102">
        <f>IFERROR(VLOOKUP(A33,'[1]resumo 1ºTermo aditivo'!$A$3:$O$155,14,FALSE),0)</f>
        <v>0</v>
      </c>
      <c r="M33" s="101">
        <f t="shared" si="2"/>
        <v>0</v>
      </c>
      <c r="N33" s="146">
        <f t="shared" si="6"/>
        <v>1</v>
      </c>
      <c r="O33" s="147">
        <f t="shared" si="7"/>
        <v>24.02</v>
      </c>
    </row>
    <row r="34" spans="1:15" ht="38.25" x14ac:dyDescent="0.25">
      <c r="A34" s="17" t="s">
        <v>116</v>
      </c>
      <c r="B34" s="18" t="s">
        <v>117</v>
      </c>
      <c r="C34" s="17" t="s">
        <v>27</v>
      </c>
      <c r="D34" s="17" t="s">
        <v>118</v>
      </c>
      <c r="E34" s="19" t="s">
        <v>34</v>
      </c>
      <c r="F34" s="18">
        <v>1199.74</v>
      </c>
      <c r="G34" s="20">
        <v>3.03</v>
      </c>
      <c r="H34" s="20">
        <v>3.79</v>
      </c>
      <c r="I34" s="99">
        <f t="shared" si="5"/>
        <v>4547.01</v>
      </c>
      <c r="J34" s="100">
        <f>IFERROR(VLOOKUP(A34,'[1]resumo 1ºTermo aditivo'!$A$3:$O$155,11,FALSE),0)</f>
        <v>0</v>
      </c>
      <c r="K34" s="101">
        <f t="shared" si="1"/>
        <v>0</v>
      </c>
      <c r="L34" s="102">
        <f>IFERROR(VLOOKUP(A34,'[1]resumo 1ºTermo aditivo'!$A$3:$O$155,14,FALSE),0)</f>
        <v>0</v>
      </c>
      <c r="M34" s="101">
        <f t="shared" si="2"/>
        <v>0</v>
      </c>
      <c r="N34" s="146">
        <f t="shared" si="6"/>
        <v>1199.74</v>
      </c>
      <c r="O34" s="147">
        <f t="shared" si="7"/>
        <v>4547.01</v>
      </c>
    </row>
    <row r="35" spans="1:15" ht="25.5" x14ac:dyDescent="0.25">
      <c r="A35" s="17" t="s">
        <v>119</v>
      </c>
      <c r="B35" s="18" t="s">
        <v>120</v>
      </c>
      <c r="C35" s="17" t="s">
        <v>27</v>
      </c>
      <c r="D35" s="17" t="s">
        <v>121</v>
      </c>
      <c r="E35" s="19" t="s">
        <v>42</v>
      </c>
      <c r="F35" s="18">
        <v>339</v>
      </c>
      <c r="G35" s="20">
        <v>2.74</v>
      </c>
      <c r="H35" s="20">
        <v>3.43</v>
      </c>
      <c r="I35" s="99">
        <f t="shared" si="5"/>
        <v>1162.77</v>
      </c>
      <c r="J35" s="100">
        <f>IFERROR(VLOOKUP(A35,'[1]resumo 1ºTermo aditivo'!$A$3:$O$155,11,FALSE),0)</f>
        <v>0</v>
      </c>
      <c r="K35" s="101">
        <f t="shared" si="1"/>
        <v>0</v>
      </c>
      <c r="L35" s="102">
        <f>IFERROR(VLOOKUP(A35,'[1]resumo 1ºTermo aditivo'!$A$3:$O$155,14,FALSE),0)</f>
        <v>0</v>
      </c>
      <c r="M35" s="101">
        <f t="shared" si="2"/>
        <v>0</v>
      </c>
      <c r="N35" s="146">
        <f t="shared" si="6"/>
        <v>339</v>
      </c>
      <c r="O35" s="147">
        <f t="shared" si="7"/>
        <v>1162.77</v>
      </c>
    </row>
    <row r="36" spans="1:15" ht="25.5" x14ac:dyDescent="0.25">
      <c r="A36" s="17" t="s">
        <v>122</v>
      </c>
      <c r="B36" s="18" t="s">
        <v>123</v>
      </c>
      <c r="C36" s="17" t="s">
        <v>27</v>
      </c>
      <c r="D36" s="17" t="s">
        <v>124</v>
      </c>
      <c r="E36" s="19" t="s">
        <v>109</v>
      </c>
      <c r="F36" s="18">
        <v>100</v>
      </c>
      <c r="G36" s="20">
        <v>4.55</v>
      </c>
      <c r="H36" s="20">
        <v>5.69</v>
      </c>
      <c r="I36" s="99">
        <f t="shared" si="5"/>
        <v>569</v>
      </c>
      <c r="J36" s="100">
        <f>IFERROR(VLOOKUP(A36,'[1]resumo 1ºTermo aditivo'!$A$3:$O$155,11,FALSE),0)</f>
        <v>0</v>
      </c>
      <c r="K36" s="101">
        <f t="shared" si="1"/>
        <v>0</v>
      </c>
      <c r="L36" s="102">
        <f>IFERROR(VLOOKUP(A36,'[1]resumo 1ºTermo aditivo'!$A$3:$O$155,14,FALSE),0)</f>
        <v>0</v>
      </c>
      <c r="M36" s="101">
        <f t="shared" si="2"/>
        <v>0</v>
      </c>
      <c r="N36" s="146">
        <f t="shared" si="6"/>
        <v>100</v>
      </c>
      <c r="O36" s="147">
        <f t="shared" si="7"/>
        <v>569</v>
      </c>
    </row>
    <row r="37" spans="1:15" ht="25.5" x14ac:dyDescent="0.25">
      <c r="A37" s="17" t="s">
        <v>125</v>
      </c>
      <c r="B37" s="18" t="s">
        <v>126</v>
      </c>
      <c r="C37" s="17" t="s">
        <v>27</v>
      </c>
      <c r="D37" s="17" t="s">
        <v>127</v>
      </c>
      <c r="E37" s="19" t="s">
        <v>42</v>
      </c>
      <c r="F37" s="18">
        <v>38</v>
      </c>
      <c r="G37" s="20">
        <v>99.52</v>
      </c>
      <c r="H37" s="20">
        <v>124.61</v>
      </c>
      <c r="I37" s="99">
        <f t="shared" si="5"/>
        <v>4735.18</v>
      </c>
      <c r="J37" s="100">
        <f>IFERROR(VLOOKUP(A37,'[1]resumo 1ºTermo aditivo'!$A$3:$O$155,11,FALSE),0)</f>
        <v>0</v>
      </c>
      <c r="K37" s="101">
        <f t="shared" si="1"/>
        <v>0</v>
      </c>
      <c r="L37" s="102">
        <f>IFERROR(VLOOKUP(A37,'[1]resumo 1ºTermo aditivo'!$A$3:$O$155,14,FALSE),0)</f>
        <v>0</v>
      </c>
      <c r="M37" s="101">
        <f t="shared" si="2"/>
        <v>0</v>
      </c>
      <c r="N37" s="146">
        <f t="shared" si="6"/>
        <v>38</v>
      </c>
      <c r="O37" s="147">
        <f t="shared" si="7"/>
        <v>4735.18</v>
      </c>
    </row>
    <row r="38" spans="1:15" ht="25.5" x14ac:dyDescent="0.25">
      <c r="A38" s="17" t="s">
        <v>128</v>
      </c>
      <c r="B38" s="18" t="s">
        <v>2066</v>
      </c>
      <c r="C38" s="17" t="s">
        <v>32</v>
      </c>
      <c r="D38" s="17" t="s">
        <v>129</v>
      </c>
      <c r="E38" s="19" t="s">
        <v>34</v>
      </c>
      <c r="F38" s="18">
        <v>262.86</v>
      </c>
      <c r="G38" s="20">
        <v>17.63</v>
      </c>
      <c r="H38" s="20">
        <v>22.07</v>
      </c>
      <c r="I38" s="99">
        <f t="shared" si="5"/>
        <v>5801.32</v>
      </c>
      <c r="J38" s="100">
        <f>IFERROR(VLOOKUP(A38,'[1]resumo 1ºTermo aditivo'!$A$3:$O$155,11,FALSE),0)</f>
        <v>0</v>
      </c>
      <c r="K38" s="101">
        <f t="shared" si="1"/>
        <v>0</v>
      </c>
      <c r="L38" s="102">
        <f>IFERROR(VLOOKUP(A38,'[1]resumo 1ºTermo aditivo'!$A$3:$O$155,14,FALSE),0)</f>
        <v>0</v>
      </c>
      <c r="M38" s="101">
        <f t="shared" si="2"/>
        <v>0</v>
      </c>
      <c r="N38" s="146">
        <f t="shared" si="6"/>
        <v>262.86</v>
      </c>
      <c r="O38" s="147">
        <f t="shared" si="7"/>
        <v>5801.32</v>
      </c>
    </row>
    <row r="39" spans="1:15" ht="25.5" x14ac:dyDescent="0.25">
      <c r="A39" s="17" t="s">
        <v>130</v>
      </c>
      <c r="B39" s="18" t="s">
        <v>131</v>
      </c>
      <c r="C39" s="17" t="s">
        <v>27</v>
      </c>
      <c r="D39" s="17" t="s">
        <v>132</v>
      </c>
      <c r="E39" s="19" t="s">
        <v>34</v>
      </c>
      <c r="F39" s="18">
        <v>22.85</v>
      </c>
      <c r="G39" s="20">
        <v>37.06</v>
      </c>
      <c r="H39" s="20">
        <v>46.4</v>
      </c>
      <c r="I39" s="99">
        <f t="shared" si="5"/>
        <v>1060.24</v>
      </c>
      <c r="J39" s="100">
        <f>IFERROR(VLOOKUP(A39,'[1]resumo 1ºTermo aditivo'!$A$3:$O$155,11,FALSE),0)</f>
        <v>0</v>
      </c>
      <c r="K39" s="101">
        <f t="shared" si="1"/>
        <v>0</v>
      </c>
      <c r="L39" s="102">
        <f>IFERROR(VLOOKUP(A39,'[1]resumo 1ºTermo aditivo'!$A$3:$O$155,14,FALSE),0)</f>
        <v>0</v>
      </c>
      <c r="M39" s="101">
        <f t="shared" si="2"/>
        <v>0</v>
      </c>
      <c r="N39" s="146">
        <f t="shared" si="6"/>
        <v>22.85</v>
      </c>
      <c r="O39" s="147">
        <f t="shared" si="7"/>
        <v>1060.24</v>
      </c>
    </row>
    <row r="40" spans="1:15" ht="25.5" x14ac:dyDescent="0.25">
      <c r="A40" s="17" t="s">
        <v>133</v>
      </c>
      <c r="B40" s="18" t="s">
        <v>134</v>
      </c>
      <c r="C40" s="17" t="s">
        <v>32</v>
      </c>
      <c r="D40" s="17" t="s">
        <v>135</v>
      </c>
      <c r="E40" s="19" t="s">
        <v>109</v>
      </c>
      <c r="F40" s="18">
        <v>193.31</v>
      </c>
      <c r="G40" s="20">
        <v>1.98</v>
      </c>
      <c r="H40" s="20">
        <v>2.4700000000000002</v>
      </c>
      <c r="I40" s="99">
        <f t="shared" si="5"/>
        <v>477.47</v>
      </c>
      <c r="J40" s="100">
        <f>IFERROR(VLOOKUP(A40,'[1]resumo 1ºTermo aditivo'!$A$3:$O$155,11,FALSE),0)</f>
        <v>0</v>
      </c>
      <c r="K40" s="101">
        <f t="shared" si="1"/>
        <v>0</v>
      </c>
      <c r="L40" s="102">
        <f>IFERROR(VLOOKUP(A40,'[1]resumo 1ºTermo aditivo'!$A$3:$O$155,14,FALSE),0)</f>
        <v>0</v>
      </c>
      <c r="M40" s="101">
        <f t="shared" si="2"/>
        <v>0</v>
      </c>
      <c r="N40" s="146">
        <f t="shared" si="6"/>
        <v>193.31</v>
      </c>
      <c r="O40" s="147">
        <f t="shared" si="7"/>
        <v>477.47</v>
      </c>
    </row>
    <row r="41" spans="1:15" ht="25.5" x14ac:dyDescent="0.25">
      <c r="A41" s="17" t="s">
        <v>136</v>
      </c>
      <c r="B41" s="18" t="s">
        <v>137</v>
      </c>
      <c r="C41" s="17" t="s">
        <v>27</v>
      </c>
      <c r="D41" s="17" t="s">
        <v>138</v>
      </c>
      <c r="E41" s="19" t="s">
        <v>34</v>
      </c>
      <c r="F41" s="18">
        <v>2.91</v>
      </c>
      <c r="G41" s="20">
        <v>19.41</v>
      </c>
      <c r="H41" s="20">
        <v>24.3</v>
      </c>
      <c r="I41" s="99">
        <f t="shared" si="5"/>
        <v>70.709999999999994</v>
      </c>
      <c r="J41" s="100">
        <f>IFERROR(VLOOKUP(A41,'[1]resumo 1ºTermo aditivo'!$A$3:$O$155,11,FALSE),0)</f>
        <v>0</v>
      </c>
      <c r="K41" s="101">
        <f t="shared" si="1"/>
        <v>0</v>
      </c>
      <c r="L41" s="102">
        <f>IFERROR(VLOOKUP(A41,'[1]resumo 1ºTermo aditivo'!$A$3:$O$155,14,FALSE),0)</f>
        <v>0</v>
      </c>
      <c r="M41" s="101">
        <f t="shared" si="2"/>
        <v>0</v>
      </c>
      <c r="N41" s="146">
        <f t="shared" si="6"/>
        <v>2.91</v>
      </c>
      <c r="O41" s="147">
        <f t="shared" si="7"/>
        <v>70.709999999999994</v>
      </c>
    </row>
    <row r="42" spans="1:15" ht="25.5" x14ac:dyDescent="0.25">
      <c r="A42" s="17" t="s">
        <v>139</v>
      </c>
      <c r="B42" s="18" t="s">
        <v>140</v>
      </c>
      <c r="C42" s="17" t="s">
        <v>27</v>
      </c>
      <c r="D42" s="17" t="s">
        <v>141</v>
      </c>
      <c r="E42" s="19" t="s">
        <v>34</v>
      </c>
      <c r="F42" s="18">
        <v>552.58000000000004</v>
      </c>
      <c r="G42" s="20">
        <v>3.3</v>
      </c>
      <c r="H42" s="20">
        <v>4.13</v>
      </c>
      <c r="I42" s="99">
        <f t="shared" si="5"/>
        <v>2282.15</v>
      </c>
      <c r="J42" s="100">
        <f>IFERROR(VLOOKUP(A42,'[1]resumo 1ºTermo aditivo'!$A$3:$O$155,11,FALSE),0)</f>
        <v>0</v>
      </c>
      <c r="K42" s="101">
        <f t="shared" si="1"/>
        <v>0</v>
      </c>
      <c r="L42" s="102">
        <f>IFERROR(VLOOKUP(A42,'[1]resumo 1ºTermo aditivo'!$A$3:$O$155,14,FALSE),0)</f>
        <v>0</v>
      </c>
      <c r="M42" s="101">
        <f t="shared" si="2"/>
        <v>0</v>
      </c>
      <c r="N42" s="146">
        <f t="shared" si="6"/>
        <v>552.58000000000004</v>
      </c>
      <c r="O42" s="147">
        <f t="shared" si="7"/>
        <v>2282.15</v>
      </c>
    </row>
    <row r="43" spans="1:15" ht="38.25" x14ac:dyDescent="0.25">
      <c r="A43" s="17" t="s">
        <v>142</v>
      </c>
      <c r="B43" s="18" t="s">
        <v>143</v>
      </c>
      <c r="C43" s="17" t="s">
        <v>32</v>
      </c>
      <c r="D43" s="17" t="s">
        <v>144</v>
      </c>
      <c r="E43" s="19" t="s">
        <v>88</v>
      </c>
      <c r="F43" s="18">
        <v>2.04</v>
      </c>
      <c r="G43" s="20">
        <v>101.62</v>
      </c>
      <c r="H43" s="20">
        <v>127.24</v>
      </c>
      <c r="I43" s="99">
        <f t="shared" si="5"/>
        <v>259.56</v>
      </c>
      <c r="J43" s="100">
        <f>IFERROR(VLOOKUP(A43,'[1]resumo 1ºTermo aditivo'!$A$3:$O$155,11,FALSE),0)</f>
        <v>0</v>
      </c>
      <c r="K43" s="101">
        <f t="shared" si="1"/>
        <v>0</v>
      </c>
      <c r="L43" s="102">
        <f>IFERROR(VLOOKUP(A43,'[1]resumo 1ºTermo aditivo'!$A$3:$O$155,14,FALSE),0)</f>
        <v>0</v>
      </c>
      <c r="M43" s="101">
        <f t="shared" si="2"/>
        <v>0</v>
      </c>
      <c r="N43" s="146">
        <f t="shared" si="6"/>
        <v>2.04</v>
      </c>
      <c r="O43" s="147">
        <f t="shared" si="7"/>
        <v>259.56</v>
      </c>
    </row>
    <row r="44" spans="1:15" ht="25.5" x14ac:dyDescent="0.25">
      <c r="A44" s="17" t="s">
        <v>145</v>
      </c>
      <c r="B44" s="18" t="s">
        <v>146</v>
      </c>
      <c r="C44" s="17" t="s">
        <v>32</v>
      </c>
      <c r="D44" s="17" t="s">
        <v>147</v>
      </c>
      <c r="E44" s="19" t="s">
        <v>88</v>
      </c>
      <c r="F44" s="18">
        <v>10.43</v>
      </c>
      <c r="G44" s="20">
        <v>65.349999999999994</v>
      </c>
      <c r="H44" s="20">
        <v>81.83</v>
      </c>
      <c r="I44" s="99">
        <f t="shared" si="5"/>
        <v>853.48</v>
      </c>
      <c r="J44" s="100">
        <f>IFERROR(VLOOKUP(A44,'[1]resumo 1ºTermo aditivo'!$A$3:$O$155,11,FALSE),0)</f>
        <v>0</v>
      </c>
      <c r="K44" s="101">
        <f t="shared" si="1"/>
        <v>0</v>
      </c>
      <c r="L44" s="102">
        <f>IFERROR(VLOOKUP(A44,'[1]resumo 1ºTermo aditivo'!$A$3:$O$155,14,FALSE),0)</f>
        <v>0</v>
      </c>
      <c r="M44" s="101">
        <f t="shared" si="2"/>
        <v>0</v>
      </c>
      <c r="N44" s="146">
        <f t="shared" si="6"/>
        <v>10.43</v>
      </c>
      <c r="O44" s="147">
        <f t="shared" si="7"/>
        <v>853.48</v>
      </c>
    </row>
    <row r="45" spans="1:15" ht="38.25" x14ac:dyDescent="0.25">
      <c r="A45" s="17" t="s">
        <v>148</v>
      </c>
      <c r="B45" s="18" t="s">
        <v>149</v>
      </c>
      <c r="C45" s="17" t="s">
        <v>27</v>
      </c>
      <c r="D45" s="17" t="s">
        <v>150</v>
      </c>
      <c r="E45" s="19" t="s">
        <v>88</v>
      </c>
      <c r="F45" s="18">
        <v>0.03</v>
      </c>
      <c r="G45" s="20">
        <v>35.93</v>
      </c>
      <c r="H45" s="20">
        <v>44.99</v>
      </c>
      <c r="I45" s="99">
        <f t="shared" si="5"/>
        <v>1.34</v>
      </c>
      <c r="J45" s="100">
        <f>IFERROR(VLOOKUP(A45,'[1]resumo 1ºTermo aditivo'!$A$3:$O$155,11,FALSE),0)</f>
        <v>0</v>
      </c>
      <c r="K45" s="101">
        <f t="shared" si="1"/>
        <v>0</v>
      </c>
      <c r="L45" s="102">
        <f>IFERROR(VLOOKUP(A45,'[1]resumo 1ºTermo aditivo'!$A$3:$O$155,14,FALSE),0)</f>
        <v>0</v>
      </c>
      <c r="M45" s="101">
        <f t="shared" si="2"/>
        <v>0</v>
      </c>
      <c r="N45" s="146">
        <f t="shared" si="6"/>
        <v>0.03</v>
      </c>
      <c r="O45" s="147">
        <f t="shared" si="7"/>
        <v>1.34</v>
      </c>
    </row>
    <row r="46" spans="1:15" ht="25.5" x14ac:dyDescent="0.25">
      <c r="A46" s="17" t="s">
        <v>151</v>
      </c>
      <c r="B46" s="18" t="s">
        <v>152</v>
      </c>
      <c r="C46" s="17" t="s">
        <v>32</v>
      </c>
      <c r="D46" s="17" t="s">
        <v>153</v>
      </c>
      <c r="E46" s="19" t="s">
        <v>34</v>
      </c>
      <c r="F46" s="18">
        <v>69.849999999999994</v>
      </c>
      <c r="G46" s="20">
        <v>7.16</v>
      </c>
      <c r="H46" s="20">
        <v>8.9600000000000009</v>
      </c>
      <c r="I46" s="99">
        <f t="shared" si="5"/>
        <v>625.85</v>
      </c>
      <c r="J46" s="100">
        <f>IFERROR(VLOOKUP(A46,'[1]resumo 1ºTermo aditivo'!$A$3:$O$155,11,FALSE),0)</f>
        <v>0</v>
      </c>
      <c r="K46" s="101">
        <f t="shared" si="1"/>
        <v>0</v>
      </c>
      <c r="L46" s="102">
        <f>IFERROR(VLOOKUP(A46,'[1]resumo 1ºTermo aditivo'!$A$3:$O$155,14,FALSE),0)</f>
        <v>0</v>
      </c>
      <c r="M46" s="101">
        <f t="shared" si="2"/>
        <v>0</v>
      </c>
      <c r="N46" s="146">
        <f t="shared" si="6"/>
        <v>69.849999999999994</v>
      </c>
      <c r="O46" s="147">
        <f t="shared" si="7"/>
        <v>625.85</v>
      </c>
    </row>
    <row r="47" spans="1:15" ht="25.5" x14ac:dyDescent="0.25">
      <c r="A47" s="17" t="s">
        <v>154</v>
      </c>
      <c r="B47" s="18" t="s">
        <v>155</v>
      </c>
      <c r="C47" s="17" t="s">
        <v>27</v>
      </c>
      <c r="D47" s="17" t="s">
        <v>156</v>
      </c>
      <c r="E47" s="19" t="s">
        <v>34</v>
      </c>
      <c r="F47" s="18">
        <v>29.33</v>
      </c>
      <c r="G47" s="20">
        <v>14.34</v>
      </c>
      <c r="H47" s="20">
        <v>17.95</v>
      </c>
      <c r="I47" s="99">
        <f t="shared" si="5"/>
        <v>526.47</v>
      </c>
      <c r="J47" s="100">
        <f>IFERROR(VLOOKUP(A47,'[1]resumo 1ºTermo aditivo'!$A$3:$O$155,11,FALSE),0)</f>
        <v>0</v>
      </c>
      <c r="K47" s="101">
        <f t="shared" si="1"/>
        <v>0</v>
      </c>
      <c r="L47" s="102">
        <f>IFERROR(VLOOKUP(A47,'[1]resumo 1ºTermo aditivo'!$A$3:$O$155,14,FALSE),0)</f>
        <v>0</v>
      </c>
      <c r="M47" s="101">
        <f t="shared" si="2"/>
        <v>0</v>
      </c>
      <c r="N47" s="146">
        <f t="shared" si="6"/>
        <v>29.33</v>
      </c>
      <c r="O47" s="147">
        <f t="shared" si="7"/>
        <v>526.47</v>
      </c>
    </row>
    <row r="48" spans="1:15" ht="25.5" x14ac:dyDescent="0.25">
      <c r="A48" s="17" t="s">
        <v>157</v>
      </c>
      <c r="B48" s="18" t="s">
        <v>158</v>
      </c>
      <c r="C48" s="17" t="s">
        <v>27</v>
      </c>
      <c r="D48" s="17" t="s">
        <v>159</v>
      </c>
      <c r="E48" s="19" t="s">
        <v>109</v>
      </c>
      <c r="F48" s="18">
        <v>51.8</v>
      </c>
      <c r="G48" s="20">
        <v>13.21</v>
      </c>
      <c r="H48" s="20">
        <v>16.54</v>
      </c>
      <c r="I48" s="99">
        <f t="shared" si="5"/>
        <v>856.77</v>
      </c>
      <c r="J48" s="100">
        <f>IFERROR(VLOOKUP(A48,'[1]resumo 1ºTermo aditivo'!$A$3:$O$155,11,FALSE),0)</f>
        <v>0</v>
      </c>
      <c r="K48" s="101">
        <f t="shared" si="1"/>
        <v>0</v>
      </c>
      <c r="L48" s="102">
        <f>IFERROR(VLOOKUP(A48,'[1]resumo 1ºTermo aditivo'!$A$3:$O$155,14,FALSE),0)</f>
        <v>0</v>
      </c>
      <c r="M48" s="101">
        <f t="shared" si="2"/>
        <v>0</v>
      </c>
      <c r="N48" s="146">
        <f t="shared" si="6"/>
        <v>51.8</v>
      </c>
      <c r="O48" s="147">
        <f t="shared" si="7"/>
        <v>856.77</v>
      </c>
    </row>
    <row r="49" spans="1:15" ht="38.25" x14ac:dyDescent="0.25">
      <c r="A49" s="17" t="s">
        <v>160</v>
      </c>
      <c r="B49" s="18" t="s">
        <v>161</v>
      </c>
      <c r="C49" s="17" t="s">
        <v>32</v>
      </c>
      <c r="D49" s="17" t="s">
        <v>162</v>
      </c>
      <c r="E49" s="19" t="s">
        <v>34</v>
      </c>
      <c r="F49" s="18">
        <v>1713.92</v>
      </c>
      <c r="G49" s="20">
        <v>2.17</v>
      </c>
      <c r="H49" s="20">
        <v>2.71</v>
      </c>
      <c r="I49" s="99">
        <f t="shared" si="5"/>
        <v>4644.72</v>
      </c>
      <c r="J49" s="100">
        <f>IFERROR(VLOOKUP(A49,'[1]resumo 1ºTermo aditivo'!$A$3:$O$155,11,FALSE),0)</f>
        <v>0</v>
      </c>
      <c r="K49" s="101">
        <f t="shared" si="1"/>
        <v>0</v>
      </c>
      <c r="L49" s="102">
        <f>IFERROR(VLOOKUP(A49,'[1]resumo 1ºTermo aditivo'!$A$3:$O$155,14,FALSE),0)</f>
        <v>0</v>
      </c>
      <c r="M49" s="101">
        <f t="shared" si="2"/>
        <v>0</v>
      </c>
      <c r="N49" s="146">
        <f t="shared" si="6"/>
        <v>1713.92</v>
      </c>
      <c r="O49" s="147">
        <f t="shared" si="7"/>
        <v>4644.72</v>
      </c>
    </row>
    <row r="50" spans="1:15" ht="25.5" x14ac:dyDescent="0.25">
      <c r="A50" s="17" t="s">
        <v>163</v>
      </c>
      <c r="B50" s="18" t="s">
        <v>164</v>
      </c>
      <c r="C50" s="17" t="s">
        <v>27</v>
      </c>
      <c r="D50" s="17" t="s">
        <v>165</v>
      </c>
      <c r="E50" s="19" t="s">
        <v>34</v>
      </c>
      <c r="F50" s="18">
        <v>167.62</v>
      </c>
      <c r="G50" s="20">
        <v>6.6</v>
      </c>
      <c r="H50" s="20">
        <v>8.26</v>
      </c>
      <c r="I50" s="99">
        <f t="shared" si="5"/>
        <v>1384.54</v>
      </c>
      <c r="J50" s="100">
        <f>IFERROR(VLOOKUP(A50,'[1]resumo 1ºTermo aditivo'!$A$3:$O$155,11,FALSE),0)</f>
        <v>0</v>
      </c>
      <c r="K50" s="101">
        <f t="shared" si="1"/>
        <v>0</v>
      </c>
      <c r="L50" s="102">
        <f>IFERROR(VLOOKUP(A50,'[1]resumo 1ºTermo aditivo'!$A$3:$O$155,14,FALSE),0)</f>
        <v>0</v>
      </c>
      <c r="M50" s="101">
        <f t="shared" si="2"/>
        <v>0</v>
      </c>
      <c r="N50" s="146">
        <f t="shared" si="6"/>
        <v>167.62</v>
      </c>
      <c r="O50" s="147">
        <f t="shared" si="7"/>
        <v>1384.54</v>
      </c>
    </row>
    <row r="51" spans="1:15" ht="25.5" x14ac:dyDescent="0.25">
      <c r="A51" s="17" t="s">
        <v>166</v>
      </c>
      <c r="B51" s="18" t="s">
        <v>167</v>
      </c>
      <c r="C51" s="17" t="s">
        <v>40</v>
      </c>
      <c r="D51" s="17" t="s">
        <v>168</v>
      </c>
      <c r="E51" s="19" t="s">
        <v>109</v>
      </c>
      <c r="F51" s="18">
        <v>3.47</v>
      </c>
      <c r="G51" s="20">
        <v>17.670000000000002</v>
      </c>
      <c r="H51" s="20">
        <v>22.12</v>
      </c>
      <c r="I51" s="99">
        <f t="shared" si="5"/>
        <v>76.75</v>
      </c>
      <c r="J51" s="100">
        <f>IFERROR(VLOOKUP(A51,'[1]resumo 1ºTermo aditivo'!$A$3:$O$155,11,FALSE),0)</f>
        <v>0</v>
      </c>
      <c r="K51" s="101">
        <f t="shared" si="1"/>
        <v>0</v>
      </c>
      <c r="L51" s="102">
        <f>IFERROR(VLOOKUP(A51,'[1]resumo 1ºTermo aditivo'!$A$3:$O$155,14,FALSE),0)</f>
        <v>0</v>
      </c>
      <c r="M51" s="101">
        <f t="shared" si="2"/>
        <v>0</v>
      </c>
      <c r="N51" s="146">
        <f t="shared" si="6"/>
        <v>3.47</v>
      </c>
      <c r="O51" s="147">
        <f t="shared" si="7"/>
        <v>76.75</v>
      </c>
    </row>
    <row r="52" spans="1:15" ht="38.25" x14ac:dyDescent="0.25">
      <c r="A52" s="17" t="s">
        <v>169</v>
      </c>
      <c r="B52" s="18" t="s">
        <v>170</v>
      </c>
      <c r="C52" s="17" t="s">
        <v>27</v>
      </c>
      <c r="D52" s="17" t="s">
        <v>171</v>
      </c>
      <c r="E52" s="19" t="s">
        <v>109</v>
      </c>
      <c r="F52" s="18">
        <v>6.52</v>
      </c>
      <c r="G52" s="20">
        <v>57.32</v>
      </c>
      <c r="H52" s="20">
        <v>71.77</v>
      </c>
      <c r="I52" s="99">
        <f t="shared" si="5"/>
        <v>467.94</v>
      </c>
      <c r="J52" s="100">
        <f>IFERROR(VLOOKUP(A52,'[1]resumo 1ºTermo aditivo'!$A$3:$O$155,11,FALSE),0)</f>
        <v>0</v>
      </c>
      <c r="K52" s="101">
        <f t="shared" si="1"/>
        <v>0</v>
      </c>
      <c r="L52" s="102">
        <f>IFERROR(VLOOKUP(A52,'[1]resumo 1ºTermo aditivo'!$A$3:$O$155,14,FALSE),0)</f>
        <v>0</v>
      </c>
      <c r="M52" s="101">
        <f t="shared" si="2"/>
        <v>0</v>
      </c>
      <c r="N52" s="146">
        <f t="shared" si="6"/>
        <v>6.52</v>
      </c>
      <c r="O52" s="147">
        <f t="shared" si="7"/>
        <v>467.94</v>
      </c>
    </row>
    <row r="53" spans="1:15" ht="25.5" x14ac:dyDescent="0.25">
      <c r="A53" s="17" t="s">
        <v>172</v>
      </c>
      <c r="B53" s="18" t="s">
        <v>173</v>
      </c>
      <c r="C53" s="17" t="s">
        <v>27</v>
      </c>
      <c r="D53" s="17" t="s">
        <v>174</v>
      </c>
      <c r="E53" s="19" t="s">
        <v>42</v>
      </c>
      <c r="F53" s="18">
        <v>39</v>
      </c>
      <c r="G53" s="20">
        <v>2.36</v>
      </c>
      <c r="H53" s="20">
        <v>2.95</v>
      </c>
      <c r="I53" s="99">
        <f t="shared" si="5"/>
        <v>115.05</v>
      </c>
      <c r="J53" s="100">
        <f>IFERROR(VLOOKUP(A53,'[1]resumo 1ºTermo aditivo'!$A$3:$O$155,11,FALSE),0)</f>
        <v>0</v>
      </c>
      <c r="K53" s="101">
        <f t="shared" si="1"/>
        <v>0</v>
      </c>
      <c r="L53" s="102">
        <f>IFERROR(VLOOKUP(A53,'[1]resumo 1ºTermo aditivo'!$A$3:$O$155,14,FALSE),0)</f>
        <v>0</v>
      </c>
      <c r="M53" s="101">
        <f t="shared" si="2"/>
        <v>0</v>
      </c>
      <c r="N53" s="146">
        <f t="shared" si="6"/>
        <v>39</v>
      </c>
      <c r="O53" s="147">
        <f t="shared" si="7"/>
        <v>115.05</v>
      </c>
    </row>
    <row r="54" spans="1:15" ht="25.5" x14ac:dyDescent="0.25">
      <c r="A54" s="17" t="s">
        <v>175</v>
      </c>
      <c r="B54" s="18" t="s">
        <v>176</v>
      </c>
      <c r="C54" s="17" t="s">
        <v>32</v>
      </c>
      <c r="D54" s="17" t="s">
        <v>177</v>
      </c>
      <c r="E54" s="19" t="s">
        <v>42</v>
      </c>
      <c r="F54" s="18">
        <v>9</v>
      </c>
      <c r="G54" s="20">
        <v>8.6199999999999992</v>
      </c>
      <c r="H54" s="20">
        <v>10.79</v>
      </c>
      <c r="I54" s="99">
        <f t="shared" si="5"/>
        <v>97.11</v>
      </c>
      <c r="J54" s="100">
        <f>IFERROR(VLOOKUP(A54,'[1]resumo 1ºTermo aditivo'!$A$3:$O$155,11,FALSE),0)</f>
        <v>0</v>
      </c>
      <c r="K54" s="101">
        <f t="shared" si="1"/>
        <v>0</v>
      </c>
      <c r="L54" s="102">
        <f>IFERROR(VLOOKUP(A54,'[1]resumo 1ºTermo aditivo'!$A$3:$O$155,14,FALSE),0)</f>
        <v>0</v>
      </c>
      <c r="M54" s="101">
        <f t="shared" si="2"/>
        <v>0</v>
      </c>
      <c r="N54" s="146">
        <f t="shared" si="6"/>
        <v>9</v>
      </c>
      <c r="O54" s="147">
        <f t="shared" si="7"/>
        <v>97.11</v>
      </c>
    </row>
    <row r="55" spans="1:15" ht="25.5" x14ac:dyDescent="0.25">
      <c r="A55" s="17" t="s">
        <v>178</v>
      </c>
      <c r="B55" s="18" t="s">
        <v>179</v>
      </c>
      <c r="C55" s="17" t="s">
        <v>27</v>
      </c>
      <c r="D55" s="17" t="s">
        <v>180</v>
      </c>
      <c r="E55" s="19" t="s">
        <v>34</v>
      </c>
      <c r="F55" s="18">
        <v>19.78</v>
      </c>
      <c r="G55" s="20">
        <v>30.97</v>
      </c>
      <c r="H55" s="20">
        <v>38.78</v>
      </c>
      <c r="I55" s="99">
        <f t="shared" si="5"/>
        <v>767.06</v>
      </c>
      <c r="J55" s="100">
        <f>IFERROR(VLOOKUP(A55,'[1]resumo 1ºTermo aditivo'!$A$3:$O$155,11,FALSE),0)</f>
        <v>0</v>
      </c>
      <c r="K55" s="101">
        <f t="shared" si="1"/>
        <v>0</v>
      </c>
      <c r="L55" s="102">
        <f>IFERROR(VLOOKUP(A55,'[1]resumo 1ºTermo aditivo'!$A$3:$O$155,14,FALSE),0)</f>
        <v>0</v>
      </c>
      <c r="M55" s="101">
        <f t="shared" si="2"/>
        <v>0</v>
      </c>
      <c r="N55" s="146">
        <f t="shared" si="6"/>
        <v>19.78</v>
      </c>
      <c r="O55" s="147">
        <f t="shared" si="7"/>
        <v>767.06</v>
      </c>
    </row>
    <row r="56" spans="1:15" ht="38.25" x14ac:dyDescent="0.25">
      <c r="A56" s="17" t="s">
        <v>181</v>
      </c>
      <c r="B56" s="18" t="s">
        <v>182</v>
      </c>
      <c r="C56" s="17" t="s">
        <v>27</v>
      </c>
      <c r="D56" s="17" t="s">
        <v>183</v>
      </c>
      <c r="E56" s="19" t="s">
        <v>42</v>
      </c>
      <c r="F56" s="18">
        <v>2</v>
      </c>
      <c r="G56" s="20">
        <v>13.81</v>
      </c>
      <c r="H56" s="20">
        <v>17.29</v>
      </c>
      <c r="I56" s="99">
        <f t="shared" si="5"/>
        <v>34.58</v>
      </c>
      <c r="J56" s="100">
        <f>IFERROR(VLOOKUP(A56,'[1]resumo 1ºTermo aditivo'!$A$3:$O$155,11,FALSE),0)</f>
        <v>0</v>
      </c>
      <c r="K56" s="101">
        <f t="shared" si="1"/>
        <v>0</v>
      </c>
      <c r="L56" s="102">
        <f>IFERROR(VLOOKUP(A56,'[1]resumo 1ºTermo aditivo'!$A$3:$O$155,14,FALSE),0)</f>
        <v>0</v>
      </c>
      <c r="M56" s="101">
        <f t="shared" si="2"/>
        <v>0</v>
      </c>
      <c r="N56" s="146">
        <f t="shared" si="6"/>
        <v>2</v>
      </c>
      <c r="O56" s="147">
        <f t="shared" si="7"/>
        <v>34.58</v>
      </c>
    </row>
    <row r="57" spans="1:15" ht="25.5" x14ac:dyDescent="0.25">
      <c r="A57" s="17" t="s">
        <v>184</v>
      </c>
      <c r="B57" s="18" t="s">
        <v>185</v>
      </c>
      <c r="C57" s="17" t="s">
        <v>27</v>
      </c>
      <c r="D57" s="17" t="s">
        <v>186</v>
      </c>
      <c r="E57" s="19" t="s">
        <v>109</v>
      </c>
      <c r="F57" s="18">
        <v>3.2</v>
      </c>
      <c r="G57" s="20">
        <v>11.58</v>
      </c>
      <c r="H57" s="20">
        <v>14.5</v>
      </c>
      <c r="I57" s="99">
        <f t="shared" si="5"/>
        <v>46.4</v>
      </c>
      <c r="J57" s="100">
        <f>IFERROR(VLOOKUP(A57,'[1]resumo 1ºTermo aditivo'!$A$3:$O$155,11,FALSE),0)</f>
        <v>0</v>
      </c>
      <c r="K57" s="101">
        <f t="shared" si="1"/>
        <v>0</v>
      </c>
      <c r="L57" s="102">
        <f>IFERROR(VLOOKUP(A57,'[1]resumo 1ºTermo aditivo'!$A$3:$O$155,14,FALSE),0)</f>
        <v>0</v>
      </c>
      <c r="M57" s="101">
        <f t="shared" si="2"/>
        <v>0</v>
      </c>
      <c r="N57" s="146">
        <f t="shared" si="6"/>
        <v>3.2</v>
      </c>
      <c r="O57" s="147">
        <f t="shared" si="7"/>
        <v>46.4</v>
      </c>
    </row>
    <row r="58" spans="1:15" ht="25.5" x14ac:dyDescent="0.25">
      <c r="A58" s="17" t="s">
        <v>187</v>
      </c>
      <c r="B58" s="18" t="s">
        <v>188</v>
      </c>
      <c r="C58" s="17" t="s">
        <v>27</v>
      </c>
      <c r="D58" s="17" t="s">
        <v>189</v>
      </c>
      <c r="E58" s="19" t="s">
        <v>34</v>
      </c>
      <c r="F58" s="18">
        <v>110.74</v>
      </c>
      <c r="G58" s="20">
        <v>33.04</v>
      </c>
      <c r="H58" s="20">
        <v>41.37</v>
      </c>
      <c r="I58" s="99">
        <f t="shared" si="5"/>
        <v>4581.3100000000004</v>
      </c>
      <c r="J58" s="100">
        <f>IFERROR(VLOOKUP(A58,'[1]resumo 1ºTermo aditivo'!$A$3:$O$155,11,FALSE),0)</f>
        <v>0</v>
      </c>
      <c r="K58" s="101">
        <f t="shared" si="1"/>
        <v>0</v>
      </c>
      <c r="L58" s="102">
        <f>IFERROR(VLOOKUP(A58,'[1]resumo 1ºTermo aditivo'!$A$3:$O$155,14,FALSE),0)</f>
        <v>0</v>
      </c>
      <c r="M58" s="101">
        <f t="shared" si="2"/>
        <v>0</v>
      </c>
      <c r="N58" s="146">
        <f t="shared" si="6"/>
        <v>110.74</v>
      </c>
      <c r="O58" s="147">
        <f t="shared" si="7"/>
        <v>4581.3100000000004</v>
      </c>
    </row>
    <row r="59" spans="1:15" ht="25.5" x14ac:dyDescent="0.25">
      <c r="A59" s="17" t="s">
        <v>190</v>
      </c>
      <c r="B59" s="18" t="s">
        <v>191</v>
      </c>
      <c r="C59" s="17" t="s">
        <v>40</v>
      </c>
      <c r="D59" s="17" t="s">
        <v>192</v>
      </c>
      <c r="E59" s="19" t="s">
        <v>42</v>
      </c>
      <c r="F59" s="18">
        <v>13</v>
      </c>
      <c r="G59" s="20">
        <v>17.59</v>
      </c>
      <c r="H59" s="20">
        <v>22.02</v>
      </c>
      <c r="I59" s="99">
        <f t="shared" si="5"/>
        <v>286.26</v>
      </c>
      <c r="J59" s="100">
        <f>IFERROR(VLOOKUP(A59,'[1]resumo 1ºTermo aditivo'!$A$3:$O$155,11,FALSE),0)</f>
        <v>0</v>
      </c>
      <c r="K59" s="101">
        <f t="shared" si="1"/>
        <v>0</v>
      </c>
      <c r="L59" s="102">
        <f>IFERROR(VLOOKUP(A59,'[1]resumo 1ºTermo aditivo'!$A$3:$O$155,14,FALSE),0)</f>
        <v>0</v>
      </c>
      <c r="M59" s="101">
        <f t="shared" si="2"/>
        <v>0</v>
      </c>
      <c r="N59" s="146">
        <f t="shared" si="6"/>
        <v>13</v>
      </c>
      <c r="O59" s="147">
        <f t="shared" si="7"/>
        <v>286.26</v>
      </c>
    </row>
    <row r="60" spans="1:15" ht="38.25" x14ac:dyDescent="0.25">
      <c r="A60" s="17" t="s">
        <v>193</v>
      </c>
      <c r="B60" s="18">
        <v>104790</v>
      </c>
      <c r="C60" s="17" t="s">
        <v>32</v>
      </c>
      <c r="D60" s="17" t="s">
        <v>144</v>
      </c>
      <c r="E60" s="19" t="s">
        <v>88</v>
      </c>
      <c r="F60" s="18">
        <v>2.87</v>
      </c>
      <c r="G60" s="20">
        <v>83.15</v>
      </c>
      <c r="H60" s="20">
        <v>104.12</v>
      </c>
      <c r="I60" s="99">
        <f t="shared" si="5"/>
        <v>298.82</v>
      </c>
      <c r="J60" s="100">
        <f>IFERROR(VLOOKUP(A60,'[1]resumo 1ºTermo aditivo'!$A$3:$O$155,11,FALSE),0)</f>
        <v>0</v>
      </c>
      <c r="K60" s="101">
        <f t="shared" si="1"/>
        <v>0</v>
      </c>
      <c r="L60" s="102">
        <f>IFERROR(VLOOKUP(A60,'[1]resumo 1ºTermo aditivo'!$A$3:$O$155,14,FALSE),0)</f>
        <v>0</v>
      </c>
      <c r="M60" s="101">
        <f t="shared" si="2"/>
        <v>0</v>
      </c>
      <c r="N60" s="146">
        <f t="shared" si="6"/>
        <v>2.87</v>
      </c>
      <c r="O60" s="147">
        <f t="shared" si="7"/>
        <v>298.82</v>
      </c>
    </row>
    <row r="61" spans="1:15" ht="25.5" x14ac:dyDescent="0.25">
      <c r="A61" s="17" t="s">
        <v>194</v>
      </c>
      <c r="B61" s="18" t="s">
        <v>195</v>
      </c>
      <c r="C61" s="17" t="s">
        <v>27</v>
      </c>
      <c r="D61" s="17" t="s">
        <v>196</v>
      </c>
      <c r="E61" s="19" t="s">
        <v>34</v>
      </c>
      <c r="F61" s="18">
        <v>1.06</v>
      </c>
      <c r="G61" s="20">
        <v>4.13</v>
      </c>
      <c r="H61" s="20">
        <v>5.17</v>
      </c>
      <c r="I61" s="99">
        <f t="shared" si="5"/>
        <v>5.48</v>
      </c>
      <c r="J61" s="100">
        <f>IFERROR(VLOOKUP(A61,'[1]resumo 1ºTermo aditivo'!$A$3:$O$155,11,FALSE),0)</f>
        <v>0</v>
      </c>
      <c r="K61" s="101">
        <f t="shared" si="1"/>
        <v>0</v>
      </c>
      <c r="L61" s="102">
        <f>IFERROR(VLOOKUP(A61,'[1]resumo 1ºTermo aditivo'!$A$3:$O$155,14,FALSE),0)</f>
        <v>0</v>
      </c>
      <c r="M61" s="101">
        <f t="shared" si="2"/>
        <v>0</v>
      </c>
      <c r="N61" s="146">
        <f t="shared" si="6"/>
        <v>1.06</v>
      </c>
      <c r="O61" s="147">
        <f t="shared" si="7"/>
        <v>5.48</v>
      </c>
    </row>
    <row r="62" spans="1:15" ht="25.5" x14ac:dyDescent="0.25">
      <c r="A62" s="17" t="s">
        <v>197</v>
      </c>
      <c r="B62" s="18" t="s">
        <v>198</v>
      </c>
      <c r="C62" s="17" t="s">
        <v>27</v>
      </c>
      <c r="D62" s="17" t="s">
        <v>199</v>
      </c>
      <c r="E62" s="19" t="s">
        <v>42</v>
      </c>
      <c r="F62" s="18">
        <v>3</v>
      </c>
      <c r="G62" s="20">
        <v>85.47</v>
      </c>
      <c r="H62" s="20">
        <v>107.02</v>
      </c>
      <c r="I62" s="99">
        <f t="shared" si="5"/>
        <v>321.06</v>
      </c>
      <c r="J62" s="100">
        <f>IFERROR(VLOOKUP(A62,'[1]resumo 1ºTermo aditivo'!$A$3:$O$155,11,FALSE),0)</f>
        <v>0</v>
      </c>
      <c r="K62" s="101">
        <f t="shared" si="1"/>
        <v>0</v>
      </c>
      <c r="L62" s="102">
        <f>IFERROR(VLOOKUP(A62,'[1]resumo 1ºTermo aditivo'!$A$3:$O$155,14,FALSE),0)</f>
        <v>0</v>
      </c>
      <c r="M62" s="101">
        <f t="shared" si="2"/>
        <v>0</v>
      </c>
      <c r="N62" s="146">
        <f t="shared" si="6"/>
        <v>3</v>
      </c>
      <c r="O62" s="147">
        <f t="shared" si="7"/>
        <v>321.06</v>
      </c>
    </row>
    <row r="63" spans="1:15" ht="26.25" thickBot="1" x14ac:dyDescent="0.3">
      <c r="A63" s="17" t="s">
        <v>200</v>
      </c>
      <c r="B63" s="18" t="s">
        <v>201</v>
      </c>
      <c r="C63" s="17" t="s">
        <v>27</v>
      </c>
      <c r="D63" s="17" t="s">
        <v>202</v>
      </c>
      <c r="E63" s="19" t="s">
        <v>34</v>
      </c>
      <c r="F63" s="18">
        <v>14.16</v>
      </c>
      <c r="G63" s="20">
        <v>25.43</v>
      </c>
      <c r="H63" s="20">
        <v>31.84</v>
      </c>
      <c r="I63" s="99">
        <f t="shared" si="5"/>
        <v>450.85</v>
      </c>
      <c r="J63" s="100">
        <f>IFERROR(VLOOKUP(A63,'[1]resumo 1ºTermo aditivo'!$A$3:$O$155,11,FALSE),0)</f>
        <v>0</v>
      </c>
      <c r="K63" s="101">
        <f t="shared" si="1"/>
        <v>0</v>
      </c>
      <c r="L63" s="102">
        <f>IFERROR(VLOOKUP(A63,'[1]resumo 1ºTermo aditivo'!$A$3:$O$155,14,FALSE),0)</f>
        <v>0</v>
      </c>
      <c r="M63" s="101">
        <f t="shared" si="2"/>
        <v>0</v>
      </c>
      <c r="N63" s="146">
        <f t="shared" si="6"/>
        <v>14.16</v>
      </c>
      <c r="O63" s="147">
        <f t="shared" si="7"/>
        <v>450.85</v>
      </c>
    </row>
    <row r="64" spans="1:15" ht="15.75" thickBot="1" x14ac:dyDescent="0.3">
      <c r="A64" s="12">
        <v>3</v>
      </c>
      <c r="B64" s="12"/>
      <c r="C64" s="12"/>
      <c r="D64" s="12" t="s">
        <v>203</v>
      </c>
      <c r="E64" s="12"/>
      <c r="F64" s="94"/>
      <c r="G64" s="14"/>
      <c r="H64" s="14"/>
      <c r="I64" s="95">
        <f>SUBTOTAL(9,I65:I75)</f>
        <v>64497.38</v>
      </c>
      <c r="J64" s="96"/>
      <c r="K64" s="97">
        <f>SUBTOTAL(9,K65:K75)</f>
        <v>30221.1561</v>
      </c>
      <c r="L64" s="98"/>
      <c r="M64" s="97">
        <f>SUBTOTAL(9,M65:M75)</f>
        <v>16352.399599999999</v>
      </c>
      <c r="N64" s="148"/>
      <c r="O64" s="97">
        <f>SUBTOTAL(9,O65:O75)</f>
        <v>78366.136500000008</v>
      </c>
    </row>
    <row r="65" spans="1:15" ht="38.25" x14ac:dyDescent="0.25">
      <c r="A65" s="17" t="s">
        <v>204</v>
      </c>
      <c r="B65" s="18" t="s">
        <v>205</v>
      </c>
      <c r="C65" s="17" t="s">
        <v>32</v>
      </c>
      <c r="D65" s="17" t="s">
        <v>206</v>
      </c>
      <c r="E65" s="19" t="s">
        <v>109</v>
      </c>
      <c r="F65" s="18">
        <v>362.3</v>
      </c>
      <c r="G65" s="20">
        <v>43.24</v>
      </c>
      <c r="H65" s="20">
        <v>54.14</v>
      </c>
      <c r="I65" s="99">
        <f t="shared" ref="I65:I75" si="8">TRUNC(H65*F65,2)</f>
        <v>19614.919999999998</v>
      </c>
      <c r="J65" s="100">
        <f>IFERROR(VLOOKUP(A65,'[1]resumo 1ºTermo aditivo'!$A$3:$O$155,11,FALSE),0)</f>
        <v>0</v>
      </c>
      <c r="K65" s="101">
        <f t="shared" si="1"/>
        <v>0</v>
      </c>
      <c r="L65" s="102">
        <f>IFERROR(VLOOKUP(A65,'[1]resumo 1ºTermo aditivo'!$A$3:$O$155,14,FALSE),0)</f>
        <v>201.42</v>
      </c>
      <c r="M65" s="101">
        <f t="shared" si="2"/>
        <v>10904.878799999999</v>
      </c>
      <c r="N65" s="146">
        <f t="shared" ref="N65:N75" si="9">F65+J65-L65</f>
        <v>160.88000000000002</v>
      </c>
      <c r="O65" s="147">
        <f t="shared" ref="O65:O75" si="10">I65+K65-M65</f>
        <v>8710.0411999999997</v>
      </c>
    </row>
    <row r="66" spans="1:15" ht="38.25" x14ac:dyDescent="0.25">
      <c r="A66" s="17" t="s">
        <v>207</v>
      </c>
      <c r="B66" s="18" t="s">
        <v>208</v>
      </c>
      <c r="C66" s="17" t="s">
        <v>32</v>
      </c>
      <c r="D66" s="17" t="s">
        <v>209</v>
      </c>
      <c r="E66" s="19" t="s">
        <v>88</v>
      </c>
      <c r="F66" s="18">
        <v>31.8</v>
      </c>
      <c r="G66" s="20">
        <v>70.290000000000006</v>
      </c>
      <c r="H66" s="20">
        <v>88.01</v>
      </c>
      <c r="I66" s="99">
        <f t="shared" si="8"/>
        <v>2798.71</v>
      </c>
      <c r="J66" s="100">
        <f>IFERROR(VLOOKUP(A66,'[1]resumo 1ºTermo aditivo'!$A$3:$O$155,11,FALSE),0)</f>
        <v>49.2</v>
      </c>
      <c r="K66" s="101">
        <f t="shared" si="1"/>
        <v>4330.0920000000006</v>
      </c>
      <c r="L66" s="102">
        <f>IFERROR(VLOOKUP(A66,'[1]resumo 1ºTermo aditivo'!$A$3:$O$155,14,FALSE),0)</f>
        <v>0</v>
      </c>
      <c r="M66" s="101">
        <f t="shared" si="2"/>
        <v>0</v>
      </c>
      <c r="N66" s="146">
        <f t="shared" si="9"/>
        <v>81</v>
      </c>
      <c r="O66" s="147">
        <f t="shared" si="10"/>
        <v>7128.8020000000006</v>
      </c>
    </row>
    <row r="67" spans="1:15" ht="38.25" x14ac:dyDescent="0.25">
      <c r="A67" s="17" t="s">
        <v>210</v>
      </c>
      <c r="B67" s="18" t="s">
        <v>211</v>
      </c>
      <c r="C67" s="17" t="s">
        <v>32</v>
      </c>
      <c r="D67" s="17" t="s">
        <v>212</v>
      </c>
      <c r="E67" s="19" t="s">
        <v>88</v>
      </c>
      <c r="F67" s="18">
        <v>35.090000000000003</v>
      </c>
      <c r="G67" s="20">
        <v>77.44</v>
      </c>
      <c r="H67" s="20">
        <v>96.97</v>
      </c>
      <c r="I67" s="99">
        <f t="shared" si="8"/>
        <v>3402.67</v>
      </c>
      <c r="J67" s="100">
        <f>IFERROR(VLOOKUP(A67,'[1]resumo 1ºTermo aditivo'!$A$3:$O$155,11,FALSE),0)</f>
        <v>0</v>
      </c>
      <c r="K67" s="101">
        <f t="shared" si="1"/>
        <v>0</v>
      </c>
      <c r="L67" s="102">
        <f>IFERROR(VLOOKUP(A67,'[1]resumo 1ºTermo aditivo'!$A$3:$O$155,14,FALSE),0)</f>
        <v>20.140000000000004</v>
      </c>
      <c r="M67" s="101">
        <f t="shared" si="2"/>
        <v>1952.9758000000004</v>
      </c>
      <c r="N67" s="146">
        <f t="shared" si="9"/>
        <v>14.95</v>
      </c>
      <c r="O67" s="147">
        <f t="shared" si="10"/>
        <v>1449.6941999999997</v>
      </c>
    </row>
    <row r="68" spans="1:15" ht="38.25" x14ac:dyDescent="0.25">
      <c r="A68" s="17" t="s">
        <v>213</v>
      </c>
      <c r="B68" s="18" t="s">
        <v>214</v>
      </c>
      <c r="C68" s="17" t="s">
        <v>32</v>
      </c>
      <c r="D68" s="17" t="s">
        <v>215</v>
      </c>
      <c r="E68" s="19" t="s">
        <v>34</v>
      </c>
      <c r="F68" s="18">
        <v>31.8</v>
      </c>
      <c r="G68" s="20">
        <v>166.79</v>
      </c>
      <c r="H68" s="20">
        <v>208.85</v>
      </c>
      <c r="I68" s="99">
        <f t="shared" si="8"/>
        <v>6641.43</v>
      </c>
      <c r="J68" s="100">
        <f>IFERROR(VLOOKUP(A68,'[1]resumo 1ºTermo aditivo'!$A$3:$O$155,11,FALSE),0)</f>
        <v>22.789999999999996</v>
      </c>
      <c r="K68" s="101">
        <f t="shared" si="1"/>
        <v>4759.691499999999</v>
      </c>
      <c r="L68" s="102">
        <f>IFERROR(VLOOKUP(A68,'[1]resumo 1ºTermo aditivo'!$A$3:$O$155,14,FALSE),0)</f>
        <v>0</v>
      </c>
      <c r="M68" s="101">
        <f t="shared" si="2"/>
        <v>0</v>
      </c>
      <c r="N68" s="146">
        <f t="shared" si="9"/>
        <v>54.589999999999996</v>
      </c>
      <c r="O68" s="147">
        <f t="shared" si="10"/>
        <v>11401.121499999999</v>
      </c>
    </row>
    <row r="69" spans="1:15" ht="38.25" x14ac:dyDescent="0.25">
      <c r="A69" s="17" t="s">
        <v>216</v>
      </c>
      <c r="B69" s="18" t="s">
        <v>217</v>
      </c>
      <c r="C69" s="17" t="s">
        <v>32</v>
      </c>
      <c r="D69" s="17" t="s">
        <v>218</v>
      </c>
      <c r="E69" s="19" t="s">
        <v>34</v>
      </c>
      <c r="F69" s="18">
        <v>92.2</v>
      </c>
      <c r="G69" s="20">
        <v>89.71</v>
      </c>
      <c r="H69" s="20">
        <v>112.33</v>
      </c>
      <c r="I69" s="99">
        <f t="shared" si="8"/>
        <v>10356.82</v>
      </c>
      <c r="J69" s="100">
        <f>IFERROR(VLOOKUP(A69,'[1]resumo 1ºTermo aditivo'!$A$3:$O$155,11,FALSE),0)</f>
        <v>29.069999999999993</v>
      </c>
      <c r="K69" s="101">
        <f t="shared" si="1"/>
        <v>3265.4330999999993</v>
      </c>
      <c r="L69" s="102">
        <f>IFERROR(VLOOKUP(A69,'[1]resumo 1ºTermo aditivo'!$A$3:$O$155,14,FALSE),0)</f>
        <v>0</v>
      </c>
      <c r="M69" s="101">
        <f t="shared" si="2"/>
        <v>0</v>
      </c>
      <c r="N69" s="146">
        <f t="shared" si="9"/>
        <v>121.27</v>
      </c>
      <c r="O69" s="147">
        <f t="shared" si="10"/>
        <v>13622.253099999998</v>
      </c>
    </row>
    <row r="70" spans="1:15" ht="25.5" x14ac:dyDescent="0.25">
      <c r="A70" s="17" t="s">
        <v>219</v>
      </c>
      <c r="B70" s="18" t="s">
        <v>220</v>
      </c>
      <c r="C70" s="17" t="s">
        <v>32</v>
      </c>
      <c r="D70" s="17" t="s">
        <v>221</v>
      </c>
      <c r="E70" s="19" t="s">
        <v>222</v>
      </c>
      <c r="F70" s="18">
        <v>151.5</v>
      </c>
      <c r="G70" s="20">
        <v>11.8</v>
      </c>
      <c r="H70" s="20">
        <v>14.77</v>
      </c>
      <c r="I70" s="99">
        <f t="shared" si="8"/>
        <v>2237.65</v>
      </c>
      <c r="J70" s="100">
        <f>IFERROR(VLOOKUP(A70,'[1]resumo 1ºTermo aditivo'!$A$3:$O$155,11,FALSE),0)</f>
        <v>0</v>
      </c>
      <c r="K70" s="101">
        <f t="shared" si="1"/>
        <v>0</v>
      </c>
      <c r="L70" s="102">
        <f>IFERROR(VLOOKUP(A70,'[1]resumo 1ºTermo aditivo'!$A$3:$O$155,14,FALSE),0)</f>
        <v>151.5</v>
      </c>
      <c r="M70" s="101">
        <f t="shared" si="2"/>
        <v>2237.6549999999997</v>
      </c>
      <c r="N70" s="146">
        <f t="shared" si="9"/>
        <v>0</v>
      </c>
      <c r="O70" s="147">
        <f t="shared" si="10"/>
        <v>-4.999999999654392E-3</v>
      </c>
    </row>
    <row r="71" spans="1:15" ht="25.5" x14ac:dyDescent="0.25">
      <c r="A71" s="17" t="s">
        <v>223</v>
      </c>
      <c r="B71" s="18" t="s">
        <v>224</v>
      </c>
      <c r="C71" s="17" t="s">
        <v>32</v>
      </c>
      <c r="D71" s="17" t="s">
        <v>225</v>
      </c>
      <c r="E71" s="19" t="s">
        <v>222</v>
      </c>
      <c r="F71" s="18">
        <v>61</v>
      </c>
      <c r="G71" s="20">
        <v>12.17</v>
      </c>
      <c r="H71" s="20">
        <v>15.23</v>
      </c>
      <c r="I71" s="99">
        <f t="shared" si="8"/>
        <v>929.03</v>
      </c>
      <c r="J71" s="100">
        <f>IFERROR(VLOOKUP(A71,'[1]resumo 1ºTermo aditivo'!$A$3:$O$155,11,FALSE),0)</f>
        <v>0</v>
      </c>
      <c r="K71" s="101">
        <f t="shared" ref="K71:K133" si="11">J71*H71</f>
        <v>0</v>
      </c>
      <c r="L71" s="102">
        <f>IFERROR(VLOOKUP(A71,'[1]resumo 1ºTermo aditivo'!$A$3:$O$155,14,FALSE),0)</f>
        <v>61</v>
      </c>
      <c r="M71" s="101">
        <f t="shared" ref="M71:M133" si="12">L71*H71</f>
        <v>929.03</v>
      </c>
      <c r="N71" s="146">
        <f t="shared" si="9"/>
        <v>0</v>
      </c>
      <c r="O71" s="147">
        <f t="shared" si="10"/>
        <v>0</v>
      </c>
    </row>
    <row r="72" spans="1:15" ht="51" x14ac:dyDescent="0.25">
      <c r="A72" s="17" t="s">
        <v>226</v>
      </c>
      <c r="B72" s="18" t="s">
        <v>227</v>
      </c>
      <c r="C72" s="17" t="s">
        <v>32</v>
      </c>
      <c r="D72" s="17" t="s">
        <v>228</v>
      </c>
      <c r="E72" s="19" t="s">
        <v>88</v>
      </c>
      <c r="F72" s="18">
        <v>5.09</v>
      </c>
      <c r="G72" s="20">
        <v>442.01</v>
      </c>
      <c r="H72" s="20">
        <v>553.48</v>
      </c>
      <c r="I72" s="99">
        <f t="shared" si="8"/>
        <v>2817.21</v>
      </c>
      <c r="J72" s="100">
        <f>IFERROR(VLOOKUP(A72,'[1]resumo 1ºTermo aditivo'!$A$3:$O$155,11,FALSE),0)</f>
        <v>0</v>
      </c>
      <c r="K72" s="101">
        <f t="shared" si="11"/>
        <v>0</v>
      </c>
      <c r="L72" s="102">
        <f>IFERROR(VLOOKUP(A72,'[1]resumo 1ºTermo aditivo'!$A$3:$O$155,14,FALSE),0)</f>
        <v>0</v>
      </c>
      <c r="M72" s="101">
        <f t="shared" si="12"/>
        <v>0</v>
      </c>
      <c r="N72" s="146">
        <f t="shared" si="9"/>
        <v>5.09</v>
      </c>
      <c r="O72" s="147">
        <f t="shared" si="10"/>
        <v>2817.21</v>
      </c>
    </row>
    <row r="73" spans="1:15" ht="38.25" x14ac:dyDescent="0.25">
      <c r="A73" s="17" t="s">
        <v>229</v>
      </c>
      <c r="B73" s="18" t="s">
        <v>230</v>
      </c>
      <c r="C73" s="17" t="s">
        <v>32</v>
      </c>
      <c r="D73" s="17" t="s">
        <v>231</v>
      </c>
      <c r="E73" s="19" t="s">
        <v>88</v>
      </c>
      <c r="F73" s="18">
        <v>18.2</v>
      </c>
      <c r="G73" s="20">
        <v>580.25</v>
      </c>
      <c r="H73" s="20">
        <v>726.58</v>
      </c>
      <c r="I73" s="99">
        <f t="shared" si="8"/>
        <v>13223.75</v>
      </c>
      <c r="J73" s="100">
        <f>IFERROR(VLOOKUP(A73,'[1]resumo 1ºTermo aditivo'!$A$3:$O$155,11,FALSE),0)</f>
        <v>17.010000000000002</v>
      </c>
      <c r="K73" s="101">
        <f t="shared" si="11"/>
        <v>12359.125800000002</v>
      </c>
      <c r="L73" s="102">
        <f>IFERROR(VLOOKUP(A73,'[1]resumo 1ºTermo aditivo'!$A$3:$O$155,14,FALSE),0)</f>
        <v>0</v>
      </c>
      <c r="M73" s="101">
        <f t="shared" si="12"/>
        <v>0</v>
      </c>
      <c r="N73" s="146">
        <f t="shared" si="9"/>
        <v>35.21</v>
      </c>
      <c r="O73" s="147">
        <f t="shared" si="10"/>
        <v>25582.875800000002</v>
      </c>
    </row>
    <row r="74" spans="1:15" ht="38.25" x14ac:dyDescent="0.25">
      <c r="A74" s="17" t="s">
        <v>232</v>
      </c>
      <c r="B74" s="18" t="s">
        <v>233</v>
      </c>
      <c r="C74" s="17" t="s">
        <v>32</v>
      </c>
      <c r="D74" s="17" t="s">
        <v>234</v>
      </c>
      <c r="E74" s="19" t="s">
        <v>88</v>
      </c>
      <c r="F74" s="18">
        <v>18.2</v>
      </c>
      <c r="G74" s="20">
        <v>30.99</v>
      </c>
      <c r="H74" s="20">
        <v>38.799999999999997</v>
      </c>
      <c r="I74" s="99">
        <f t="shared" si="8"/>
        <v>706.16</v>
      </c>
      <c r="J74" s="100">
        <f>IFERROR(VLOOKUP(A74,'[1]resumo 1ºTermo aditivo'!$A$3:$O$155,11,FALSE),0)</f>
        <v>0</v>
      </c>
      <c r="K74" s="101">
        <f t="shared" si="11"/>
        <v>0</v>
      </c>
      <c r="L74" s="102">
        <f>IFERROR(VLOOKUP(A74,'[1]resumo 1ºTermo aditivo'!$A$3:$O$155,14,FALSE),0)</f>
        <v>8.4499999999999993</v>
      </c>
      <c r="M74" s="101">
        <f t="shared" si="12"/>
        <v>327.85999999999996</v>
      </c>
      <c r="N74" s="146">
        <f t="shared" si="9"/>
        <v>9.75</v>
      </c>
      <c r="O74" s="147">
        <f t="shared" si="10"/>
        <v>378.3</v>
      </c>
    </row>
    <row r="75" spans="1:15" ht="26.25" thickBot="1" x14ac:dyDescent="0.3">
      <c r="A75" s="17" t="s">
        <v>235</v>
      </c>
      <c r="B75" s="18" t="s">
        <v>236</v>
      </c>
      <c r="C75" s="17" t="s">
        <v>32</v>
      </c>
      <c r="D75" s="17" t="s">
        <v>237</v>
      </c>
      <c r="E75" s="19" t="s">
        <v>34</v>
      </c>
      <c r="F75" s="18">
        <v>31.8</v>
      </c>
      <c r="G75" s="20">
        <v>44.43</v>
      </c>
      <c r="H75" s="20">
        <v>55.63</v>
      </c>
      <c r="I75" s="99">
        <f t="shared" si="8"/>
        <v>1769.03</v>
      </c>
      <c r="J75" s="100">
        <f>IFERROR(VLOOKUP(A75,'[1]resumo 1ºTermo aditivo'!$A$3:$O$155,11,FALSE),0)</f>
        <v>98.99</v>
      </c>
      <c r="K75" s="101">
        <f t="shared" si="11"/>
        <v>5506.8136999999997</v>
      </c>
      <c r="L75" s="102">
        <f>IFERROR(VLOOKUP(A75,'[1]resumo 1ºTermo aditivo'!$A$3:$O$155,14,FALSE),0)</f>
        <v>0</v>
      </c>
      <c r="M75" s="101">
        <f t="shared" si="12"/>
        <v>0</v>
      </c>
      <c r="N75" s="146">
        <f t="shared" si="9"/>
        <v>130.79</v>
      </c>
      <c r="O75" s="147">
        <f t="shared" si="10"/>
        <v>7275.8436999999994</v>
      </c>
    </row>
    <row r="76" spans="1:15" ht="15.75" thickBot="1" x14ac:dyDescent="0.3">
      <c r="A76" s="12">
        <v>4</v>
      </c>
      <c r="B76" s="12"/>
      <c r="C76" s="12"/>
      <c r="D76" s="12" t="s">
        <v>238</v>
      </c>
      <c r="E76" s="12"/>
      <c r="F76" s="94"/>
      <c r="G76" s="14"/>
      <c r="H76" s="14"/>
      <c r="I76" s="95">
        <f>SUBTOTAL(9,I77:I90)</f>
        <v>324667.06</v>
      </c>
      <c r="J76" s="96"/>
      <c r="K76" s="97">
        <f>SUBTOTAL(9,K77:K90)</f>
        <v>5696.2333999999992</v>
      </c>
      <c r="L76" s="98"/>
      <c r="M76" s="97">
        <f>SUBTOTAL(9,M77:M90)</f>
        <v>54481.406200000005</v>
      </c>
      <c r="N76" s="148"/>
      <c r="O76" s="97">
        <f>SUBTOTAL(9,O77:O90)</f>
        <v>275881.8872</v>
      </c>
    </row>
    <row r="77" spans="1:15" ht="25.5" x14ac:dyDescent="0.25">
      <c r="A77" s="17" t="s">
        <v>239</v>
      </c>
      <c r="B77" s="18" t="s">
        <v>240</v>
      </c>
      <c r="C77" s="17" t="s">
        <v>32</v>
      </c>
      <c r="D77" s="17" t="s">
        <v>241</v>
      </c>
      <c r="E77" s="19" t="s">
        <v>222</v>
      </c>
      <c r="F77" s="18">
        <v>141.80000000000001</v>
      </c>
      <c r="G77" s="20">
        <v>12.57</v>
      </c>
      <c r="H77" s="20">
        <v>15.74</v>
      </c>
      <c r="I77" s="99">
        <f t="shared" ref="I77:I90" si="13">TRUNC(H77*F77,2)</f>
        <v>2231.9299999999998</v>
      </c>
      <c r="J77" s="100">
        <f>IFERROR(VLOOKUP(A77,'[1]resumo 1ºTermo aditivo'!$A$3:$O$155,11,FALSE),0)</f>
        <v>0</v>
      </c>
      <c r="K77" s="101">
        <f t="shared" si="11"/>
        <v>0</v>
      </c>
      <c r="L77" s="102">
        <f>IFERROR(VLOOKUP(A77,'[1]resumo 1ºTermo aditivo'!$A$3:$O$155,14,FALSE),0)</f>
        <v>141.80000000000001</v>
      </c>
      <c r="M77" s="101">
        <f t="shared" si="12"/>
        <v>2231.9320000000002</v>
      </c>
      <c r="N77" s="146">
        <f t="shared" ref="N77:N90" si="14">F77+J77-L77</f>
        <v>0</v>
      </c>
      <c r="O77" s="147">
        <f t="shared" ref="O77:O90" si="15">I77+K77-M77</f>
        <v>-2.0000000004074536E-3</v>
      </c>
    </row>
    <row r="78" spans="1:15" ht="25.5" x14ac:dyDescent="0.25">
      <c r="A78" s="17" t="s">
        <v>242</v>
      </c>
      <c r="B78" s="18" t="s">
        <v>220</v>
      </c>
      <c r="C78" s="17" t="s">
        <v>32</v>
      </c>
      <c r="D78" s="17" t="s">
        <v>221</v>
      </c>
      <c r="E78" s="19" t="s">
        <v>222</v>
      </c>
      <c r="F78" s="18">
        <v>1148.2</v>
      </c>
      <c r="G78" s="20">
        <v>11.25</v>
      </c>
      <c r="H78" s="20">
        <v>14.08</v>
      </c>
      <c r="I78" s="99">
        <f t="shared" si="13"/>
        <v>16166.65</v>
      </c>
      <c r="J78" s="100">
        <f>IFERROR(VLOOKUP(A78,'[1]resumo 1ºTermo aditivo'!$A$3:$O$155,11,FALSE),0)</f>
        <v>0</v>
      </c>
      <c r="K78" s="101">
        <f t="shared" si="11"/>
        <v>0</v>
      </c>
      <c r="L78" s="102">
        <f>IFERROR(VLOOKUP(A78,'[1]resumo 1ºTermo aditivo'!$A$3:$O$155,14,FALSE),0)</f>
        <v>1148.2</v>
      </c>
      <c r="M78" s="101">
        <f t="shared" si="12"/>
        <v>16166.656000000001</v>
      </c>
      <c r="N78" s="146">
        <f t="shared" si="14"/>
        <v>0</v>
      </c>
      <c r="O78" s="147">
        <f t="shared" si="15"/>
        <v>-6.0000000012223609E-3</v>
      </c>
    </row>
    <row r="79" spans="1:15" ht="25.5" x14ac:dyDescent="0.25">
      <c r="A79" s="17" t="s">
        <v>243</v>
      </c>
      <c r="B79" s="18" t="s">
        <v>224</v>
      </c>
      <c r="C79" s="17" t="s">
        <v>32</v>
      </c>
      <c r="D79" s="17" t="s">
        <v>225</v>
      </c>
      <c r="E79" s="19" t="s">
        <v>222</v>
      </c>
      <c r="F79" s="18">
        <v>1634.9</v>
      </c>
      <c r="G79" s="20">
        <v>11.62</v>
      </c>
      <c r="H79" s="20">
        <v>14.55</v>
      </c>
      <c r="I79" s="99">
        <f t="shared" si="13"/>
        <v>23787.79</v>
      </c>
      <c r="J79" s="100">
        <f>IFERROR(VLOOKUP(A79,'[1]resumo 1ºTermo aditivo'!$A$3:$O$155,11,FALSE),0)</f>
        <v>0</v>
      </c>
      <c r="K79" s="101">
        <f t="shared" si="11"/>
        <v>0</v>
      </c>
      <c r="L79" s="102">
        <f>IFERROR(VLOOKUP(A79,'[1]resumo 1ºTermo aditivo'!$A$3:$O$155,14,FALSE),0)</f>
        <v>1634.9</v>
      </c>
      <c r="M79" s="101">
        <f t="shared" si="12"/>
        <v>23787.795000000002</v>
      </c>
      <c r="N79" s="146">
        <f t="shared" si="14"/>
        <v>0</v>
      </c>
      <c r="O79" s="147">
        <f t="shared" si="15"/>
        <v>-5.0000000010186341E-3</v>
      </c>
    </row>
    <row r="80" spans="1:15" ht="38.25" x14ac:dyDescent="0.25">
      <c r="A80" s="17" t="s">
        <v>244</v>
      </c>
      <c r="B80" s="18" t="s">
        <v>245</v>
      </c>
      <c r="C80" s="17" t="s">
        <v>32</v>
      </c>
      <c r="D80" s="17" t="s">
        <v>246</v>
      </c>
      <c r="E80" s="19" t="s">
        <v>34</v>
      </c>
      <c r="F80" s="18">
        <v>91.2</v>
      </c>
      <c r="G80" s="20">
        <v>67.040000000000006</v>
      </c>
      <c r="H80" s="20">
        <v>83.94</v>
      </c>
      <c r="I80" s="99">
        <f t="shared" si="13"/>
        <v>7655.32</v>
      </c>
      <c r="J80" s="100">
        <f>IFERROR(VLOOKUP(A80,'[1]resumo 1ºTermo aditivo'!$A$3:$O$155,11,FALSE),0)</f>
        <v>0</v>
      </c>
      <c r="K80" s="101">
        <f t="shared" si="11"/>
        <v>0</v>
      </c>
      <c r="L80" s="102">
        <f>IFERROR(VLOOKUP(A80,'[1]resumo 1ºTermo aditivo'!$A$3:$O$155,14,FALSE),0)</f>
        <v>0</v>
      </c>
      <c r="M80" s="101">
        <f t="shared" si="12"/>
        <v>0</v>
      </c>
      <c r="N80" s="146">
        <f t="shared" si="14"/>
        <v>91.2</v>
      </c>
      <c r="O80" s="147">
        <f t="shared" si="15"/>
        <v>7655.32</v>
      </c>
    </row>
    <row r="81" spans="1:15" ht="38.25" x14ac:dyDescent="0.25">
      <c r="A81" s="17" t="s">
        <v>247</v>
      </c>
      <c r="B81" s="18" t="s">
        <v>248</v>
      </c>
      <c r="C81" s="17" t="s">
        <v>32</v>
      </c>
      <c r="D81" s="17" t="s">
        <v>249</v>
      </c>
      <c r="E81" s="19" t="s">
        <v>34</v>
      </c>
      <c r="F81" s="18">
        <v>91.2</v>
      </c>
      <c r="G81" s="20">
        <v>199.64</v>
      </c>
      <c r="H81" s="20">
        <v>249.98</v>
      </c>
      <c r="I81" s="99">
        <f t="shared" si="13"/>
        <v>22798.17</v>
      </c>
      <c r="J81" s="100">
        <f>IFERROR(VLOOKUP(A81,'[1]resumo 1ºTermo aditivo'!$A$3:$O$155,11,FALSE),0)</f>
        <v>13.799999999999997</v>
      </c>
      <c r="K81" s="101">
        <f t="shared" si="11"/>
        <v>3449.7239999999993</v>
      </c>
      <c r="L81" s="102">
        <f>IFERROR(VLOOKUP(A81,'[1]resumo 1ºTermo aditivo'!$A$3:$O$155,14,FALSE),0)</f>
        <v>0</v>
      </c>
      <c r="M81" s="101">
        <f t="shared" si="12"/>
        <v>0</v>
      </c>
      <c r="N81" s="146">
        <f t="shared" si="14"/>
        <v>105</v>
      </c>
      <c r="O81" s="147">
        <f t="shared" si="15"/>
        <v>26247.893999999997</v>
      </c>
    </row>
    <row r="82" spans="1:15" ht="38.25" x14ac:dyDescent="0.25">
      <c r="A82" s="17" t="s">
        <v>250</v>
      </c>
      <c r="B82" s="18" t="s">
        <v>230</v>
      </c>
      <c r="C82" s="17" t="s">
        <v>32</v>
      </c>
      <c r="D82" s="17" t="s">
        <v>231</v>
      </c>
      <c r="E82" s="19" t="s">
        <v>88</v>
      </c>
      <c r="F82" s="18">
        <v>36.5</v>
      </c>
      <c r="G82" s="20">
        <v>578.75</v>
      </c>
      <c r="H82" s="20">
        <v>724.71</v>
      </c>
      <c r="I82" s="99">
        <f t="shared" si="13"/>
        <v>26451.91</v>
      </c>
      <c r="J82" s="100">
        <f>IFERROR(VLOOKUP(A82,'[1]resumo 1ºTermo aditivo'!$A$3:$O$155,11,FALSE),0)</f>
        <v>1.4100000000000037</v>
      </c>
      <c r="K82" s="101">
        <f t="shared" si="11"/>
        <v>1021.8411000000027</v>
      </c>
      <c r="L82" s="102">
        <f>IFERROR(VLOOKUP(A82,'[1]resumo 1ºTermo aditivo'!$A$3:$O$155,14,FALSE),0)</f>
        <v>0</v>
      </c>
      <c r="M82" s="101">
        <f t="shared" si="12"/>
        <v>0</v>
      </c>
      <c r="N82" s="146">
        <f t="shared" si="14"/>
        <v>37.910000000000004</v>
      </c>
      <c r="O82" s="147">
        <f t="shared" si="15"/>
        <v>27473.751100000001</v>
      </c>
    </row>
    <row r="83" spans="1:15" ht="38.25" x14ac:dyDescent="0.25">
      <c r="A83" s="17" t="s">
        <v>251</v>
      </c>
      <c r="B83" s="18" t="s">
        <v>233</v>
      </c>
      <c r="C83" s="17" t="s">
        <v>32</v>
      </c>
      <c r="D83" s="17" t="s">
        <v>234</v>
      </c>
      <c r="E83" s="19" t="s">
        <v>88</v>
      </c>
      <c r="F83" s="18">
        <v>36.5</v>
      </c>
      <c r="G83" s="20">
        <v>30.99</v>
      </c>
      <c r="H83" s="20">
        <v>38.799999999999997</v>
      </c>
      <c r="I83" s="99">
        <f t="shared" si="13"/>
        <v>1416.2</v>
      </c>
      <c r="J83" s="100">
        <f>IFERROR(VLOOKUP(A83,'[1]resumo 1ºTermo aditivo'!$A$3:$O$155,11,FALSE),0)</f>
        <v>3.2000000000000028</v>
      </c>
      <c r="K83" s="101">
        <f t="shared" si="11"/>
        <v>124.1600000000001</v>
      </c>
      <c r="L83" s="102">
        <f>IFERROR(VLOOKUP(A83,'[1]resumo 1ºTermo aditivo'!$A$3:$O$155,14,FALSE),0)</f>
        <v>0</v>
      </c>
      <c r="M83" s="101">
        <f t="shared" si="12"/>
        <v>0</v>
      </c>
      <c r="N83" s="146">
        <f t="shared" si="14"/>
        <v>39.700000000000003</v>
      </c>
      <c r="O83" s="147">
        <f t="shared" si="15"/>
        <v>1540.3600000000001</v>
      </c>
    </row>
    <row r="84" spans="1:15" ht="51" x14ac:dyDescent="0.25">
      <c r="A84" s="17" t="s">
        <v>252</v>
      </c>
      <c r="B84" s="18" t="s">
        <v>253</v>
      </c>
      <c r="C84" s="17" t="s">
        <v>32</v>
      </c>
      <c r="D84" s="17" t="s">
        <v>254</v>
      </c>
      <c r="E84" s="19" t="s">
        <v>222</v>
      </c>
      <c r="F84" s="18">
        <v>4577.92</v>
      </c>
      <c r="G84" s="20">
        <v>26.05</v>
      </c>
      <c r="H84" s="20">
        <v>32.61</v>
      </c>
      <c r="I84" s="99">
        <f t="shared" si="13"/>
        <v>149285.97</v>
      </c>
      <c r="J84" s="100">
        <f>IFERROR(VLOOKUP(A84,'[1]resumo 1ºTermo aditivo'!$A$3:$O$155,11,FALSE),0)</f>
        <v>0</v>
      </c>
      <c r="K84" s="101">
        <f t="shared" si="11"/>
        <v>0</v>
      </c>
      <c r="L84" s="102">
        <f>IFERROR(VLOOKUP(A84,'[1]resumo 1ºTermo aditivo'!$A$3:$O$155,14,FALSE),0)</f>
        <v>0</v>
      </c>
      <c r="M84" s="101">
        <f t="shared" si="12"/>
        <v>0</v>
      </c>
      <c r="N84" s="146">
        <f t="shared" si="14"/>
        <v>4577.92</v>
      </c>
      <c r="O84" s="147">
        <f t="shared" si="15"/>
        <v>149285.97</v>
      </c>
    </row>
    <row r="85" spans="1:15" ht="38.25" x14ac:dyDescent="0.25">
      <c r="A85" s="17" t="s">
        <v>255</v>
      </c>
      <c r="B85" s="18" t="s">
        <v>256</v>
      </c>
      <c r="C85" s="17" t="s">
        <v>32</v>
      </c>
      <c r="D85" s="17" t="s">
        <v>257</v>
      </c>
      <c r="E85" s="19" t="s">
        <v>222</v>
      </c>
      <c r="F85" s="18">
        <v>1848.6</v>
      </c>
      <c r="G85" s="20">
        <v>9.02</v>
      </c>
      <c r="H85" s="20">
        <v>11.29</v>
      </c>
      <c r="I85" s="99">
        <f t="shared" si="13"/>
        <v>20870.689999999999</v>
      </c>
      <c r="J85" s="100">
        <f>IFERROR(VLOOKUP(A85,'[1]resumo 1ºTermo aditivo'!$A$3:$O$155,11,FALSE),0)</f>
        <v>0</v>
      </c>
      <c r="K85" s="101">
        <f t="shared" si="11"/>
        <v>0</v>
      </c>
      <c r="L85" s="102">
        <f>IFERROR(VLOOKUP(A85,'[1]resumo 1ºTermo aditivo'!$A$3:$O$155,14,FALSE),0)</f>
        <v>0</v>
      </c>
      <c r="M85" s="101">
        <f t="shared" si="12"/>
        <v>0</v>
      </c>
      <c r="N85" s="146">
        <f t="shared" si="14"/>
        <v>1848.6</v>
      </c>
      <c r="O85" s="147">
        <f t="shared" si="15"/>
        <v>20870.689999999999</v>
      </c>
    </row>
    <row r="86" spans="1:15" ht="38.25" x14ac:dyDescent="0.25">
      <c r="A86" s="17" t="s">
        <v>258</v>
      </c>
      <c r="B86" s="18" t="s">
        <v>259</v>
      </c>
      <c r="C86" s="17" t="s">
        <v>32</v>
      </c>
      <c r="D86" s="17" t="s">
        <v>260</v>
      </c>
      <c r="E86" s="19" t="s">
        <v>222</v>
      </c>
      <c r="F86" s="18">
        <v>844.4</v>
      </c>
      <c r="G86" s="20">
        <v>12.49</v>
      </c>
      <c r="H86" s="20">
        <v>15.63</v>
      </c>
      <c r="I86" s="99">
        <f t="shared" si="13"/>
        <v>13197.97</v>
      </c>
      <c r="J86" s="100">
        <f>IFERROR(VLOOKUP(A86,'[1]resumo 1ºTermo aditivo'!$A$3:$O$155,11,FALSE),0)</f>
        <v>70.409999999999854</v>
      </c>
      <c r="K86" s="101">
        <f t="shared" si="11"/>
        <v>1100.5082999999977</v>
      </c>
      <c r="L86" s="102">
        <f>IFERROR(VLOOKUP(A86,'[1]resumo 1ºTermo aditivo'!$A$3:$O$155,14,FALSE),0)</f>
        <v>0</v>
      </c>
      <c r="M86" s="101">
        <f t="shared" si="12"/>
        <v>0</v>
      </c>
      <c r="N86" s="146">
        <f t="shared" si="14"/>
        <v>914.80999999999983</v>
      </c>
      <c r="O86" s="147">
        <f t="shared" si="15"/>
        <v>14298.478299999997</v>
      </c>
    </row>
    <row r="87" spans="1:15" ht="38.25" x14ac:dyDescent="0.25">
      <c r="A87" s="17" t="s">
        <v>261</v>
      </c>
      <c r="B87" s="18" t="s">
        <v>262</v>
      </c>
      <c r="C87" s="17" t="s">
        <v>32</v>
      </c>
      <c r="D87" s="17" t="s">
        <v>263</v>
      </c>
      <c r="E87" s="19" t="s">
        <v>222</v>
      </c>
      <c r="F87" s="18">
        <v>389.3</v>
      </c>
      <c r="G87" s="20">
        <v>9.14</v>
      </c>
      <c r="H87" s="20">
        <v>11.44</v>
      </c>
      <c r="I87" s="99">
        <f t="shared" si="13"/>
        <v>4453.59</v>
      </c>
      <c r="J87" s="100">
        <f>IFERROR(VLOOKUP(A87,'[1]resumo 1ºTermo aditivo'!$A$3:$O$155,11,FALSE),0)</f>
        <v>0</v>
      </c>
      <c r="K87" s="101">
        <f t="shared" si="11"/>
        <v>0</v>
      </c>
      <c r="L87" s="102">
        <f>IFERROR(VLOOKUP(A87,'[1]resumo 1ºTermo aditivo'!$A$3:$O$155,14,FALSE),0)</f>
        <v>79.3</v>
      </c>
      <c r="M87" s="101">
        <f t="shared" si="12"/>
        <v>907.19199999999989</v>
      </c>
      <c r="N87" s="146">
        <f t="shared" si="14"/>
        <v>310</v>
      </c>
      <c r="O87" s="147">
        <f t="shared" si="15"/>
        <v>3546.3980000000001</v>
      </c>
    </row>
    <row r="88" spans="1:15" ht="25.5" x14ac:dyDescent="0.25">
      <c r="A88" s="17" t="s">
        <v>264</v>
      </c>
      <c r="B88" s="18" t="s">
        <v>265</v>
      </c>
      <c r="C88" s="17" t="s">
        <v>40</v>
      </c>
      <c r="D88" s="17" t="s">
        <v>266</v>
      </c>
      <c r="E88" s="19" t="s">
        <v>34</v>
      </c>
      <c r="F88" s="18">
        <v>305.95999999999998</v>
      </c>
      <c r="G88" s="20">
        <v>29.73</v>
      </c>
      <c r="H88" s="20">
        <v>37.22</v>
      </c>
      <c r="I88" s="99">
        <f t="shared" si="13"/>
        <v>11387.83</v>
      </c>
      <c r="J88" s="100">
        <f>IFERROR(VLOOKUP(A88,'[1]resumo 1ºTermo aditivo'!$A$3:$O$155,11,FALSE),0)</f>
        <v>0</v>
      </c>
      <c r="K88" s="101">
        <f t="shared" si="11"/>
        <v>0</v>
      </c>
      <c r="L88" s="102">
        <f>IFERROR(VLOOKUP(A88,'[1]resumo 1ºTermo aditivo'!$A$3:$O$155,14,FALSE),0)</f>
        <v>305.95999999999998</v>
      </c>
      <c r="M88" s="101">
        <f t="shared" si="12"/>
        <v>11387.831199999999</v>
      </c>
      <c r="N88" s="146">
        <f t="shared" si="14"/>
        <v>0</v>
      </c>
      <c r="O88" s="147">
        <f t="shared" si="15"/>
        <v>-1.1999999987892807E-3</v>
      </c>
    </row>
    <row r="89" spans="1:15" ht="38.25" x14ac:dyDescent="0.25">
      <c r="A89" s="17" t="s">
        <v>267</v>
      </c>
      <c r="B89" s="18" t="s">
        <v>2067</v>
      </c>
      <c r="C89" s="17" t="s">
        <v>32</v>
      </c>
      <c r="D89" s="17" t="s">
        <v>268</v>
      </c>
      <c r="E89" s="19" t="s">
        <v>88</v>
      </c>
      <c r="F89" s="18">
        <v>91.2</v>
      </c>
      <c r="G89" s="20">
        <v>11.71</v>
      </c>
      <c r="H89" s="20">
        <v>14.66</v>
      </c>
      <c r="I89" s="99">
        <f t="shared" si="13"/>
        <v>1336.99</v>
      </c>
      <c r="J89" s="100">
        <f>IFERROR(VLOOKUP(A89,'[1]resumo 1ºTermo aditivo'!$A$3:$O$155,11,FALSE),0)</f>
        <v>0</v>
      </c>
      <c r="K89" s="101">
        <f t="shared" si="11"/>
        <v>0</v>
      </c>
      <c r="L89" s="102">
        <f>IFERROR(VLOOKUP(A89,'[1]resumo 1ºTermo aditivo'!$A$3:$O$155,14,FALSE),0)</f>
        <v>0</v>
      </c>
      <c r="M89" s="101">
        <f t="shared" si="12"/>
        <v>0</v>
      </c>
      <c r="N89" s="146">
        <f t="shared" si="14"/>
        <v>91.2</v>
      </c>
      <c r="O89" s="147">
        <f t="shared" si="15"/>
        <v>1336.99</v>
      </c>
    </row>
    <row r="90" spans="1:15" ht="39" thickBot="1" x14ac:dyDescent="0.3">
      <c r="A90" s="17" t="s">
        <v>269</v>
      </c>
      <c r="B90" s="18" t="s">
        <v>270</v>
      </c>
      <c r="C90" s="17" t="s">
        <v>27</v>
      </c>
      <c r="D90" s="17" t="s">
        <v>271</v>
      </c>
      <c r="E90" s="19" t="s">
        <v>34</v>
      </c>
      <c r="F90" s="18">
        <v>35</v>
      </c>
      <c r="G90" s="20">
        <v>539.08000000000004</v>
      </c>
      <c r="H90" s="20">
        <v>675.03</v>
      </c>
      <c r="I90" s="99">
        <f t="shared" si="13"/>
        <v>23626.05</v>
      </c>
      <c r="J90" s="100">
        <f>IFERROR(VLOOKUP(A90,'[1]resumo 1ºTermo aditivo'!$A$3:$O$155,11,FALSE),0)</f>
        <v>0</v>
      </c>
      <c r="K90" s="101">
        <f t="shared" si="11"/>
        <v>0</v>
      </c>
      <c r="L90" s="102">
        <f>IFERROR(VLOOKUP(A90,'[1]resumo 1ºTermo aditivo'!$A$3:$O$155,14,FALSE),0)</f>
        <v>0</v>
      </c>
      <c r="M90" s="101">
        <f t="shared" si="12"/>
        <v>0</v>
      </c>
      <c r="N90" s="146">
        <f t="shared" si="14"/>
        <v>35</v>
      </c>
      <c r="O90" s="147">
        <f t="shared" si="15"/>
        <v>23626.05</v>
      </c>
    </row>
    <row r="91" spans="1:15" ht="15.75" thickBot="1" x14ac:dyDescent="0.3">
      <c r="A91" s="12">
        <v>5</v>
      </c>
      <c r="B91" s="12"/>
      <c r="C91" s="12"/>
      <c r="D91" s="12" t="s">
        <v>272</v>
      </c>
      <c r="E91" s="12"/>
      <c r="F91" s="94"/>
      <c r="G91" s="14"/>
      <c r="H91" s="14"/>
      <c r="I91" s="95">
        <f>SUBTOTAL(9,I92:I96)</f>
        <v>209360.58</v>
      </c>
      <c r="J91" s="96"/>
      <c r="K91" s="97">
        <f>SUBTOTAL(9,K92:K96)</f>
        <v>14426.337500000003</v>
      </c>
      <c r="L91" s="98"/>
      <c r="M91" s="97">
        <f>SUBTOTAL(9,M92:M96)</f>
        <v>35310.474200000004</v>
      </c>
      <c r="N91" s="148"/>
      <c r="O91" s="97">
        <f>SUBTOTAL(9,O92:O96)</f>
        <v>188476.44329999998</v>
      </c>
    </row>
    <row r="92" spans="1:15" ht="63.75" x14ac:dyDescent="0.25">
      <c r="A92" s="17" t="s">
        <v>273</v>
      </c>
      <c r="B92" s="18" t="s">
        <v>274</v>
      </c>
      <c r="C92" s="17" t="s">
        <v>32</v>
      </c>
      <c r="D92" s="17" t="s">
        <v>275</v>
      </c>
      <c r="E92" s="19" t="s">
        <v>34</v>
      </c>
      <c r="F92" s="18">
        <v>1.1399999999999999</v>
      </c>
      <c r="G92" s="20">
        <v>122.9</v>
      </c>
      <c r="H92" s="20">
        <v>153.88999999999999</v>
      </c>
      <c r="I92" s="99">
        <f>TRUNC(H92*F92,2)</f>
        <v>175.43</v>
      </c>
      <c r="J92" s="100">
        <f>IFERROR(VLOOKUP(A92,'[1]resumo 1ºTermo aditivo'!$A$3:$O$155,11,FALSE),0)</f>
        <v>0</v>
      </c>
      <c r="K92" s="101">
        <f t="shared" si="11"/>
        <v>0</v>
      </c>
      <c r="L92" s="102">
        <f>IFERROR(VLOOKUP(A92,'[1]resumo 1ºTermo aditivo'!$A$3:$O$155,14,FALSE),0)</f>
        <v>0</v>
      </c>
      <c r="M92" s="101">
        <f t="shared" si="12"/>
        <v>0</v>
      </c>
      <c r="N92" s="146">
        <f>F92+J92-L92</f>
        <v>1.1399999999999999</v>
      </c>
      <c r="O92" s="147">
        <f>I92+K92-M92</f>
        <v>175.43</v>
      </c>
    </row>
    <row r="93" spans="1:15" ht="38.25" x14ac:dyDescent="0.25">
      <c r="A93" s="17" t="s">
        <v>276</v>
      </c>
      <c r="B93" s="18" t="s">
        <v>277</v>
      </c>
      <c r="C93" s="17" t="s">
        <v>32</v>
      </c>
      <c r="D93" s="17" t="s">
        <v>278</v>
      </c>
      <c r="E93" s="19" t="s">
        <v>109</v>
      </c>
      <c r="F93" s="18">
        <v>78.77</v>
      </c>
      <c r="G93" s="20">
        <v>58.86</v>
      </c>
      <c r="H93" s="20">
        <v>73.7</v>
      </c>
      <c r="I93" s="99">
        <f>TRUNC(H93*F93,2)</f>
        <v>5805.34</v>
      </c>
      <c r="J93" s="100">
        <f>IFERROR(VLOOKUP(A93,'[1]resumo 1ºTermo aditivo'!$A$3:$O$155,11,FALSE),0)</f>
        <v>0</v>
      </c>
      <c r="K93" s="101">
        <f t="shared" si="11"/>
        <v>0</v>
      </c>
      <c r="L93" s="102">
        <f>IFERROR(VLOOKUP(A93,'[1]resumo 1ºTermo aditivo'!$A$3:$O$155,14,FALSE),0)</f>
        <v>0</v>
      </c>
      <c r="M93" s="101">
        <f t="shared" si="12"/>
        <v>0</v>
      </c>
      <c r="N93" s="146">
        <f>F93+J93-L93</f>
        <v>78.77</v>
      </c>
      <c r="O93" s="147">
        <f>I93+K93-M93</f>
        <v>5805.34</v>
      </c>
    </row>
    <row r="94" spans="1:15" ht="63.75" x14ac:dyDescent="0.25">
      <c r="A94" s="17" t="s">
        <v>279</v>
      </c>
      <c r="B94" s="18" t="s">
        <v>280</v>
      </c>
      <c r="C94" s="17" t="s">
        <v>32</v>
      </c>
      <c r="D94" s="17" t="s">
        <v>281</v>
      </c>
      <c r="E94" s="19" t="s">
        <v>34</v>
      </c>
      <c r="F94" s="18">
        <v>1169.04</v>
      </c>
      <c r="G94" s="20">
        <v>96.04</v>
      </c>
      <c r="H94" s="20">
        <v>120.26</v>
      </c>
      <c r="I94" s="99">
        <f>TRUNC(H94*F94,2)</f>
        <v>140588.75</v>
      </c>
      <c r="J94" s="100">
        <f>IFERROR(VLOOKUP(A94,'[1]resumo 1ºTermo aditivo'!$A$3:$O$155,11,FALSE),0)</f>
        <v>0</v>
      </c>
      <c r="K94" s="101">
        <f t="shared" si="11"/>
        <v>0</v>
      </c>
      <c r="L94" s="102">
        <f>IFERROR(VLOOKUP(A94,'[1]resumo 1ºTermo aditivo'!$A$3:$O$155,14,FALSE),0)</f>
        <v>0</v>
      </c>
      <c r="M94" s="101">
        <f t="shared" si="12"/>
        <v>0</v>
      </c>
      <c r="N94" s="146">
        <f>F94+J94-L94</f>
        <v>1169.04</v>
      </c>
      <c r="O94" s="147">
        <f>I94+K94-M94</f>
        <v>140588.75</v>
      </c>
    </row>
    <row r="95" spans="1:15" ht="63.75" x14ac:dyDescent="0.25">
      <c r="A95" s="17" t="s">
        <v>282</v>
      </c>
      <c r="B95" s="18" t="s">
        <v>283</v>
      </c>
      <c r="C95" s="17" t="s">
        <v>32</v>
      </c>
      <c r="D95" s="17" t="s">
        <v>284</v>
      </c>
      <c r="E95" s="19" t="s">
        <v>34</v>
      </c>
      <c r="F95" s="18">
        <v>208.39</v>
      </c>
      <c r="G95" s="20">
        <v>200.18</v>
      </c>
      <c r="H95" s="20">
        <v>250.66</v>
      </c>
      <c r="I95" s="99">
        <f>TRUNC(H95*F95,2)</f>
        <v>52235.03</v>
      </c>
      <c r="J95" s="100">
        <f>IFERROR(VLOOKUP(A95,'[1]resumo 1ºTermo aditivo'!$A$3:$O$155,11,FALSE),0)</f>
        <v>0</v>
      </c>
      <c r="K95" s="101">
        <f t="shared" si="11"/>
        <v>0</v>
      </c>
      <c r="L95" s="102">
        <f>IFERROR(VLOOKUP(A95,'[1]resumo 1ºTermo aditivo'!$A$3:$O$155,14,FALSE),0)</f>
        <v>140.87</v>
      </c>
      <c r="M95" s="101">
        <f t="shared" si="12"/>
        <v>35310.474200000004</v>
      </c>
      <c r="N95" s="146">
        <f>F95+J95-L95</f>
        <v>67.519999999999982</v>
      </c>
      <c r="O95" s="147">
        <f>I95+K95-M95</f>
        <v>16924.555799999995</v>
      </c>
    </row>
    <row r="96" spans="1:15" ht="51.75" thickBot="1" x14ac:dyDescent="0.3">
      <c r="A96" s="17" t="s">
        <v>285</v>
      </c>
      <c r="B96" s="18" t="s">
        <v>286</v>
      </c>
      <c r="C96" s="17" t="s">
        <v>32</v>
      </c>
      <c r="D96" s="17" t="s">
        <v>287</v>
      </c>
      <c r="E96" s="19" t="s">
        <v>34</v>
      </c>
      <c r="F96" s="18">
        <v>143.6</v>
      </c>
      <c r="G96" s="20">
        <v>58.71</v>
      </c>
      <c r="H96" s="20">
        <v>73.510000000000005</v>
      </c>
      <c r="I96" s="99">
        <f>TRUNC(H96*F96,2)</f>
        <v>10556.03</v>
      </c>
      <c r="J96" s="100">
        <f>IFERROR(VLOOKUP(A96,'[1]resumo 1ºTermo aditivo'!$A$3:$O$155,11,FALSE),0)</f>
        <v>196.25000000000003</v>
      </c>
      <c r="K96" s="101">
        <f t="shared" si="11"/>
        <v>14426.337500000003</v>
      </c>
      <c r="L96" s="102">
        <f>IFERROR(VLOOKUP(A96,'[1]resumo 1ºTermo aditivo'!$A$3:$O$155,14,FALSE),0)</f>
        <v>0</v>
      </c>
      <c r="M96" s="101">
        <f t="shared" si="12"/>
        <v>0</v>
      </c>
      <c r="N96" s="146">
        <f>F96+J96-L96</f>
        <v>339.85</v>
      </c>
      <c r="O96" s="147">
        <f>I96+K96-M96</f>
        <v>24982.367500000004</v>
      </c>
    </row>
    <row r="97" spans="1:15" ht="15.75" thickBot="1" x14ac:dyDescent="0.3">
      <c r="A97" s="12">
        <v>6</v>
      </c>
      <c r="B97" s="12"/>
      <c r="C97" s="12"/>
      <c r="D97" s="12" t="s">
        <v>288</v>
      </c>
      <c r="E97" s="12"/>
      <c r="F97" s="94"/>
      <c r="G97" s="14"/>
      <c r="H97" s="14"/>
      <c r="I97" s="95">
        <f>SUBTOTAL(9,I98:I138)</f>
        <v>79366.040000000008</v>
      </c>
      <c r="J97" s="96"/>
      <c r="K97" s="97">
        <f>SUBTOTAL(9,K98:K138)</f>
        <v>26733.352199999998</v>
      </c>
      <c r="L97" s="98"/>
      <c r="M97" s="97">
        <f>SUBTOTAL(9,M98:M138)</f>
        <v>18082.1456</v>
      </c>
      <c r="N97" s="148"/>
      <c r="O97" s="97">
        <f>SUBTOTAL(9,O98:O138)</f>
        <v>88017.246600000013</v>
      </c>
    </row>
    <row r="98" spans="1:15" x14ac:dyDescent="0.25">
      <c r="A98" s="25" t="s">
        <v>289</v>
      </c>
      <c r="B98" s="25"/>
      <c r="C98" s="25"/>
      <c r="D98" s="25" t="s">
        <v>290</v>
      </c>
      <c r="E98" s="25"/>
      <c r="F98" s="103"/>
      <c r="G98" s="26"/>
      <c r="H98" s="26"/>
      <c r="I98" s="104">
        <f>SUBTOTAL(9,I99:I111)</f>
        <v>10353.119999999999</v>
      </c>
      <c r="J98" s="105"/>
      <c r="K98" s="106">
        <f>SUBTOTAL(9,K99:K111)</f>
        <v>9858.9089999999997</v>
      </c>
      <c r="L98" s="107"/>
      <c r="M98" s="106">
        <f>SUBTOTAL(9,M99:M111)</f>
        <v>0</v>
      </c>
      <c r="N98" s="144"/>
      <c r="O98" s="106">
        <f>SUBTOTAL(9,O99:O111)</f>
        <v>20212.029000000002</v>
      </c>
    </row>
    <row r="99" spans="1:15" ht="38.25" x14ac:dyDescent="0.25">
      <c r="A99" s="17" t="s">
        <v>291</v>
      </c>
      <c r="B99" s="18" t="s">
        <v>292</v>
      </c>
      <c r="C99" s="17" t="s">
        <v>27</v>
      </c>
      <c r="D99" s="17" t="s">
        <v>293</v>
      </c>
      <c r="E99" s="19" t="s">
        <v>42</v>
      </c>
      <c r="F99" s="18">
        <v>3</v>
      </c>
      <c r="G99" s="20">
        <v>155.56</v>
      </c>
      <c r="H99" s="20">
        <v>194.79</v>
      </c>
      <c r="I99" s="99">
        <f t="shared" ref="I99:I111" si="16">TRUNC(H99*F99,2)</f>
        <v>584.37</v>
      </c>
      <c r="J99" s="100">
        <f>IFERROR(VLOOKUP(A99,'[1]resumo 1ºTermo aditivo'!$A$3:$O$155,11,FALSE),0)</f>
        <v>0</v>
      </c>
      <c r="K99" s="101">
        <f t="shared" si="11"/>
        <v>0</v>
      </c>
      <c r="L99" s="102">
        <f>IFERROR(VLOOKUP(A99,'[1]resumo 1ºTermo aditivo'!$A$3:$O$155,14,FALSE),0)</f>
        <v>0</v>
      </c>
      <c r="M99" s="101">
        <f t="shared" si="12"/>
        <v>0</v>
      </c>
      <c r="N99" s="146">
        <f t="shared" ref="N99:N111" si="17">F99+J99-L99</f>
        <v>3</v>
      </c>
      <c r="O99" s="147">
        <f t="shared" ref="O99:O111" si="18">I99+K99-M99</f>
        <v>584.37</v>
      </c>
    </row>
    <row r="100" spans="1:15" ht="76.5" x14ac:dyDescent="0.25">
      <c r="A100" s="17" t="s">
        <v>294</v>
      </c>
      <c r="B100" s="18" t="s">
        <v>295</v>
      </c>
      <c r="C100" s="17" t="s">
        <v>27</v>
      </c>
      <c r="D100" s="17" t="s">
        <v>296</v>
      </c>
      <c r="E100" s="19" t="s">
        <v>109</v>
      </c>
      <c r="F100" s="18">
        <v>143.53</v>
      </c>
      <c r="G100" s="20">
        <v>40.809999999999995</v>
      </c>
      <c r="H100" s="20">
        <v>51.1</v>
      </c>
      <c r="I100" s="99">
        <f t="shared" si="16"/>
        <v>7334.38</v>
      </c>
      <c r="J100" s="100">
        <f>IFERROR(VLOOKUP(A100,'[1]resumo 1ºTermo aditivo'!$A$3:$O$155,11,FALSE),0)</f>
        <v>44.19</v>
      </c>
      <c r="K100" s="101">
        <f t="shared" si="11"/>
        <v>2258.1089999999999</v>
      </c>
      <c r="L100" s="102">
        <f>IFERROR(VLOOKUP(A100,'[1]resumo 1ºTermo aditivo'!$A$3:$O$155,14,FALSE),0)</f>
        <v>0</v>
      </c>
      <c r="M100" s="101">
        <f t="shared" si="12"/>
        <v>0</v>
      </c>
      <c r="N100" s="146">
        <f t="shared" si="17"/>
        <v>187.72</v>
      </c>
      <c r="O100" s="147">
        <f t="shared" si="18"/>
        <v>9592.4889999999996</v>
      </c>
    </row>
    <row r="101" spans="1:15" ht="76.5" x14ac:dyDescent="0.25">
      <c r="A101" s="17" t="s">
        <v>297</v>
      </c>
      <c r="B101" s="18" t="s">
        <v>298</v>
      </c>
      <c r="C101" s="17" t="s">
        <v>27</v>
      </c>
      <c r="D101" s="17" t="s">
        <v>299</v>
      </c>
      <c r="E101" s="19" t="s">
        <v>109</v>
      </c>
      <c r="F101" s="18">
        <v>3.55</v>
      </c>
      <c r="G101" s="20">
        <v>28.530000000000005</v>
      </c>
      <c r="H101" s="20">
        <v>35.72</v>
      </c>
      <c r="I101" s="99">
        <f t="shared" si="16"/>
        <v>126.8</v>
      </c>
      <c r="J101" s="100">
        <f>IFERROR(VLOOKUP(A101,'[1]resumo 1ºTermo aditivo'!$A$3:$O$155,11,FALSE),0)</f>
        <v>46.42</v>
      </c>
      <c r="K101" s="101">
        <f t="shared" si="11"/>
        <v>1658.1224</v>
      </c>
      <c r="L101" s="102">
        <f>IFERROR(VLOOKUP(A101,'[1]resumo 1ºTermo aditivo'!$A$3:$O$155,14,FALSE),0)</f>
        <v>0</v>
      </c>
      <c r="M101" s="101">
        <f t="shared" si="12"/>
        <v>0</v>
      </c>
      <c r="N101" s="146">
        <f t="shared" si="17"/>
        <v>49.97</v>
      </c>
      <c r="O101" s="147">
        <f t="shared" si="18"/>
        <v>1784.9223999999999</v>
      </c>
    </row>
    <row r="102" spans="1:15" ht="63.75" x14ac:dyDescent="0.25">
      <c r="A102" s="17" t="s">
        <v>300</v>
      </c>
      <c r="B102" s="18" t="s">
        <v>301</v>
      </c>
      <c r="C102" s="17" t="s">
        <v>27</v>
      </c>
      <c r="D102" s="17" t="s">
        <v>302</v>
      </c>
      <c r="E102" s="19" t="s">
        <v>109</v>
      </c>
      <c r="F102" s="18">
        <v>9.43</v>
      </c>
      <c r="G102" s="20">
        <v>47.14</v>
      </c>
      <c r="H102" s="20">
        <v>59.02</v>
      </c>
      <c r="I102" s="99">
        <f t="shared" si="16"/>
        <v>556.54999999999995</v>
      </c>
      <c r="J102" s="100">
        <f>IFERROR(VLOOKUP(A102,'[1]resumo 1ºTermo aditivo'!$A$3:$O$155,11,FALSE),0)</f>
        <v>87.88</v>
      </c>
      <c r="K102" s="101">
        <f t="shared" si="11"/>
        <v>5186.6776</v>
      </c>
      <c r="L102" s="102">
        <f>IFERROR(VLOOKUP(A102,'[1]resumo 1ºTermo aditivo'!$A$3:$O$155,14,FALSE),0)</f>
        <v>0</v>
      </c>
      <c r="M102" s="101">
        <f t="shared" si="12"/>
        <v>0</v>
      </c>
      <c r="N102" s="146">
        <f t="shared" si="17"/>
        <v>97.31</v>
      </c>
      <c r="O102" s="147">
        <f t="shared" si="18"/>
        <v>5743.2276000000002</v>
      </c>
    </row>
    <row r="103" spans="1:15" ht="38.25" x14ac:dyDescent="0.25">
      <c r="A103" s="17" t="s">
        <v>303</v>
      </c>
      <c r="B103" s="18" t="s">
        <v>304</v>
      </c>
      <c r="C103" s="17" t="s">
        <v>32</v>
      </c>
      <c r="D103" s="17" t="s">
        <v>305</v>
      </c>
      <c r="E103" s="19" t="s">
        <v>42</v>
      </c>
      <c r="F103" s="18">
        <v>3</v>
      </c>
      <c r="G103" s="20">
        <v>14.32</v>
      </c>
      <c r="H103" s="20">
        <v>17.93</v>
      </c>
      <c r="I103" s="99">
        <f t="shared" si="16"/>
        <v>53.79</v>
      </c>
      <c r="J103" s="100">
        <f>IFERROR(VLOOKUP(A103,'[1]resumo 1ºTermo aditivo'!$A$3:$O$155,11,FALSE),0)</f>
        <v>0</v>
      </c>
      <c r="K103" s="101">
        <f t="shared" si="11"/>
        <v>0</v>
      </c>
      <c r="L103" s="102">
        <f>IFERROR(VLOOKUP(A103,'[1]resumo 1ºTermo aditivo'!$A$3:$O$155,14,FALSE),0)</f>
        <v>0</v>
      </c>
      <c r="M103" s="101">
        <f t="shared" si="12"/>
        <v>0</v>
      </c>
      <c r="N103" s="146">
        <f t="shared" si="17"/>
        <v>3</v>
      </c>
      <c r="O103" s="147">
        <f t="shared" si="18"/>
        <v>53.79</v>
      </c>
    </row>
    <row r="104" spans="1:15" ht="38.25" x14ac:dyDescent="0.25">
      <c r="A104" s="17" t="s">
        <v>306</v>
      </c>
      <c r="B104" s="18" t="s">
        <v>307</v>
      </c>
      <c r="C104" s="17" t="s">
        <v>32</v>
      </c>
      <c r="D104" s="17" t="s">
        <v>308</v>
      </c>
      <c r="E104" s="19" t="s">
        <v>42</v>
      </c>
      <c r="F104" s="18">
        <v>2</v>
      </c>
      <c r="G104" s="20">
        <v>22.7</v>
      </c>
      <c r="H104" s="20">
        <v>28.42</v>
      </c>
      <c r="I104" s="99">
        <f t="shared" si="16"/>
        <v>56.84</v>
      </c>
      <c r="J104" s="100">
        <f>IFERROR(VLOOKUP(A104,'[1]resumo 1ºTermo aditivo'!$A$3:$O$155,11,FALSE),0)</f>
        <v>0</v>
      </c>
      <c r="K104" s="101">
        <f t="shared" si="11"/>
        <v>0</v>
      </c>
      <c r="L104" s="102">
        <f>IFERROR(VLOOKUP(A104,'[1]resumo 1ºTermo aditivo'!$A$3:$O$155,14,FALSE),0)</f>
        <v>0</v>
      </c>
      <c r="M104" s="101">
        <f t="shared" si="12"/>
        <v>0</v>
      </c>
      <c r="N104" s="146">
        <f t="shared" si="17"/>
        <v>2</v>
      </c>
      <c r="O104" s="147">
        <f t="shared" si="18"/>
        <v>56.84</v>
      </c>
    </row>
    <row r="105" spans="1:15" ht="38.25" x14ac:dyDescent="0.25">
      <c r="A105" s="17" t="s">
        <v>309</v>
      </c>
      <c r="B105" s="18" t="s">
        <v>310</v>
      </c>
      <c r="C105" s="17" t="s">
        <v>32</v>
      </c>
      <c r="D105" s="17" t="s">
        <v>311</v>
      </c>
      <c r="E105" s="19" t="s">
        <v>42</v>
      </c>
      <c r="F105" s="18">
        <v>3</v>
      </c>
      <c r="G105" s="20">
        <v>60.38</v>
      </c>
      <c r="H105" s="20">
        <v>75.599999999999994</v>
      </c>
      <c r="I105" s="99">
        <f t="shared" si="16"/>
        <v>226.8</v>
      </c>
      <c r="J105" s="100">
        <f>IFERROR(VLOOKUP(A105,'[1]resumo 1ºTermo aditivo'!$A$3:$O$155,11,FALSE),0)</f>
        <v>10</v>
      </c>
      <c r="K105" s="101">
        <f t="shared" si="11"/>
        <v>756</v>
      </c>
      <c r="L105" s="102">
        <f>IFERROR(VLOOKUP(A105,'[1]resumo 1ºTermo aditivo'!$A$3:$O$155,14,FALSE),0)</f>
        <v>0</v>
      </c>
      <c r="M105" s="101">
        <f t="shared" si="12"/>
        <v>0</v>
      </c>
      <c r="N105" s="146">
        <f t="shared" si="17"/>
        <v>13</v>
      </c>
      <c r="O105" s="147">
        <f t="shared" si="18"/>
        <v>982.8</v>
      </c>
    </row>
    <row r="106" spans="1:15" ht="38.25" x14ac:dyDescent="0.25">
      <c r="A106" s="17" t="s">
        <v>312</v>
      </c>
      <c r="B106" s="18" t="s">
        <v>313</v>
      </c>
      <c r="C106" s="17" t="s">
        <v>32</v>
      </c>
      <c r="D106" s="17" t="s">
        <v>314</v>
      </c>
      <c r="E106" s="19" t="s">
        <v>42</v>
      </c>
      <c r="F106" s="18">
        <v>6</v>
      </c>
      <c r="G106" s="20">
        <v>73.510000000000005</v>
      </c>
      <c r="H106" s="20">
        <v>92.04</v>
      </c>
      <c r="I106" s="99">
        <f t="shared" si="16"/>
        <v>552.24</v>
      </c>
      <c r="J106" s="100">
        <f>IFERROR(VLOOKUP(A106,'[1]resumo 1ºTermo aditivo'!$A$3:$O$155,11,FALSE),0)</f>
        <v>0</v>
      </c>
      <c r="K106" s="101">
        <f t="shared" si="11"/>
        <v>0</v>
      </c>
      <c r="L106" s="102">
        <f>IFERROR(VLOOKUP(A106,'[1]resumo 1ºTermo aditivo'!$A$3:$O$155,14,FALSE),0)</f>
        <v>0</v>
      </c>
      <c r="M106" s="101">
        <f t="shared" si="12"/>
        <v>0</v>
      </c>
      <c r="N106" s="146">
        <f t="shared" si="17"/>
        <v>6</v>
      </c>
      <c r="O106" s="147">
        <f t="shared" si="18"/>
        <v>552.24</v>
      </c>
    </row>
    <row r="107" spans="1:15" ht="38.25" x14ac:dyDescent="0.25">
      <c r="A107" s="17" t="s">
        <v>315</v>
      </c>
      <c r="B107" s="18" t="s">
        <v>316</v>
      </c>
      <c r="C107" s="17" t="s">
        <v>32</v>
      </c>
      <c r="D107" s="17" t="s">
        <v>317</v>
      </c>
      <c r="E107" s="19" t="s">
        <v>42</v>
      </c>
      <c r="F107" s="18">
        <v>2</v>
      </c>
      <c r="G107" s="20">
        <v>106.81</v>
      </c>
      <c r="H107" s="20">
        <v>133.74</v>
      </c>
      <c r="I107" s="99">
        <f t="shared" si="16"/>
        <v>267.48</v>
      </c>
      <c r="J107" s="100">
        <f>IFERROR(VLOOKUP(A107,'[1]resumo 1ºTermo aditivo'!$A$3:$O$155,11,FALSE),0)</f>
        <v>0</v>
      </c>
      <c r="K107" s="101">
        <f t="shared" si="11"/>
        <v>0</v>
      </c>
      <c r="L107" s="102">
        <f>IFERROR(VLOOKUP(A107,'[1]resumo 1ºTermo aditivo'!$A$3:$O$155,14,FALSE),0)</f>
        <v>0</v>
      </c>
      <c r="M107" s="101">
        <f t="shared" si="12"/>
        <v>0</v>
      </c>
      <c r="N107" s="146">
        <f t="shared" si="17"/>
        <v>2</v>
      </c>
      <c r="O107" s="147">
        <f t="shared" si="18"/>
        <v>267.48</v>
      </c>
    </row>
    <row r="108" spans="1:15" ht="25.5" x14ac:dyDescent="0.25">
      <c r="A108" s="17" t="s">
        <v>318</v>
      </c>
      <c r="B108" s="18" t="s">
        <v>319</v>
      </c>
      <c r="C108" s="17" t="s">
        <v>32</v>
      </c>
      <c r="D108" s="17" t="s">
        <v>320</v>
      </c>
      <c r="E108" s="19" t="s">
        <v>42</v>
      </c>
      <c r="F108" s="18">
        <v>1</v>
      </c>
      <c r="G108" s="20">
        <v>53.56</v>
      </c>
      <c r="H108" s="20">
        <v>67.06</v>
      </c>
      <c r="I108" s="99">
        <f t="shared" si="16"/>
        <v>67.06</v>
      </c>
      <c r="J108" s="100">
        <f>IFERROR(VLOOKUP(A108,'[1]resumo 1ºTermo aditivo'!$A$3:$O$155,11,FALSE),0)</f>
        <v>0</v>
      </c>
      <c r="K108" s="101">
        <f t="shared" si="11"/>
        <v>0</v>
      </c>
      <c r="L108" s="102">
        <f>IFERROR(VLOOKUP(A108,'[1]resumo 1ºTermo aditivo'!$A$3:$O$155,14,FALSE),0)</f>
        <v>0</v>
      </c>
      <c r="M108" s="101">
        <f t="shared" si="12"/>
        <v>0</v>
      </c>
      <c r="N108" s="146">
        <f t="shared" si="17"/>
        <v>1</v>
      </c>
      <c r="O108" s="147">
        <f t="shared" si="18"/>
        <v>67.06</v>
      </c>
    </row>
    <row r="109" spans="1:15" ht="63.75" x14ac:dyDescent="0.25">
      <c r="A109" s="17" t="s">
        <v>321</v>
      </c>
      <c r="B109" s="18" t="s">
        <v>322</v>
      </c>
      <c r="C109" s="17" t="s">
        <v>32</v>
      </c>
      <c r="D109" s="17" t="s">
        <v>323</v>
      </c>
      <c r="E109" s="19" t="s">
        <v>42</v>
      </c>
      <c r="F109" s="18">
        <v>8</v>
      </c>
      <c r="G109" s="20">
        <v>29.97</v>
      </c>
      <c r="H109" s="20">
        <v>37.520000000000003</v>
      </c>
      <c r="I109" s="99">
        <f t="shared" si="16"/>
        <v>300.16000000000003</v>
      </c>
      <c r="J109" s="100">
        <f>IFERROR(VLOOKUP(A109,'[1]resumo 1ºTermo aditivo'!$A$3:$O$155,11,FALSE),0)</f>
        <v>0</v>
      </c>
      <c r="K109" s="101">
        <f t="shared" si="11"/>
        <v>0</v>
      </c>
      <c r="L109" s="102">
        <f>IFERROR(VLOOKUP(A109,'[1]resumo 1ºTermo aditivo'!$A$3:$O$155,14,FALSE),0)</f>
        <v>0</v>
      </c>
      <c r="M109" s="101">
        <f t="shared" si="12"/>
        <v>0</v>
      </c>
      <c r="N109" s="146">
        <f t="shared" si="17"/>
        <v>8</v>
      </c>
      <c r="O109" s="147">
        <f t="shared" si="18"/>
        <v>300.16000000000003</v>
      </c>
    </row>
    <row r="110" spans="1:15" ht="51" x14ac:dyDescent="0.25">
      <c r="A110" s="17" t="s">
        <v>324</v>
      </c>
      <c r="B110" s="18" t="s">
        <v>325</v>
      </c>
      <c r="C110" s="17" t="s">
        <v>32</v>
      </c>
      <c r="D110" s="17" t="s">
        <v>326</v>
      </c>
      <c r="E110" s="19" t="s">
        <v>42</v>
      </c>
      <c r="F110" s="18">
        <v>16</v>
      </c>
      <c r="G110" s="20">
        <v>10.29</v>
      </c>
      <c r="H110" s="20">
        <v>12.88</v>
      </c>
      <c r="I110" s="99">
        <f t="shared" si="16"/>
        <v>206.08</v>
      </c>
      <c r="J110" s="100">
        <f>IFERROR(VLOOKUP(A110,'[1]resumo 1ºTermo aditivo'!$A$3:$O$155,11,FALSE),0)</f>
        <v>0</v>
      </c>
      <c r="K110" s="101">
        <f t="shared" si="11"/>
        <v>0</v>
      </c>
      <c r="L110" s="102">
        <f>IFERROR(VLOOKUP(A110,'[1]resumo 1ºTermo aditivo'!$A$3:$O$155,14,FALSE),0)</f>
        <v>0</v>
      </c>
      <c r="M110" s="101">
        <f t="shared" si="12"/>
        <v>0</v>
      </c>
      <c r="N110" s="146">
        <f t="shared" si="17"/>
        <v>16</v>
      </c>
      <c r="O110" s="147">
        <f t="shared" si="18"/>
        <v>206.08</v>
      </c>
    </row>
    <row r="111" spans="1:15" ht="51" x14ac:dyDescent="0.25">
      <c r="A111" s="17" t="s">
        <v>327</v>
      </c>
      <c r="B111" s="18" t="s">
        <v>328</v>
      </c>
      <c r="C111" s="17" t="s">
        <v>32</v>
      </c>
      <c r="D111" s="17" t="s">
        <v>329</v>
      </c>
      <c r="E111" s="19" t="s">
        <v>42</v>
      </c>
      <c r="F111" s="18">
        <v>1</v>
      </c>
      <c r="G111" s="20">
        <v>16.43</v>
      </c>
      <c r="H111" s="20">
        <v>20.57</v>
      </c>
      <c r="I111" s="99">
        <f t="shared" si="16"/>
        <v>20.57</v>
      </c>
      <c r="J111" s="100">
        <f>IFERROR(VLOOKUP(A111,'[1]resumo 1ºTermo aditivo'!$A$3:$O$155,11,FALSE),0)</f>
        <v>0</v>
      </c>
      <c r="K111" s="101">
        <f t="shared" si="11"/>
        <v>0</v>
      </c>
      <c r="L111" s="102">
        <f>IFERROR(VLOOKUP(A111,'[1]resumo 1ºTermo aditivo'!$A$3:$O$155,14,FALSE),0)</f>
        <v>0</v>
      </c>
      <c r="M111" s="101">
        <f t="shared" si="12"/>
        <v>0</v>
      </c>
      <c r="N111" s="146">
        <f t="shared" si="17"/>
        <v>1</v>
      </c>
      <c r="O111" s="147">
        <f t="shared" si="18"/>
        <v>20.57</v>
      </c>
    </row>
    <row r="112" spans="1:15" x14ac:dyDescent="0.25">
      <c r="A112" s="25" t="s">
        <v>330</v>
      </c>
      <c r="B112" s="25"/>
      <c r="C112" s="25"/>
      <c r="D112" s="25" t="s">
        <v>331</v>
      </c>
      <c r="E112" s="25"/>
      <c r="F112" s="103"/>
      <c r="G112" s="26"/>
      <c r="H112" s="26"/>
      <c r="I112" s="104">
        <f>SUBTOTAL(9,I113:I126)</f>
        <v>25051.290000000005</v>
      </c>
      <c r="J112" s="105"/>
      <c r="K112" s="106">
        <f>SUBTOTAL(9,K113:K126)</f>
        <v>2998.4504999999999</v>
      </c>
      <c r="L112" s="107"/>
      <c r="M112" s="106">
        <f>SUBTOTAL(9,M113:M126)</f>
        <v>4231.3487999999998</v>
      </c>
      <c r="N112" s="144"/>
      <c r="O112" s="106">
        <f>SUBTOTAL(9,O113:O126)</f>
        <v>23818.391700000004</v>
      </c>
    </row>
    <row r="113" spans="1:15" ht="51" x14ac:dyDescent="0.25">
      <c r="A113" s="17" t="s">
        <v>332</v>
      </c>
      <c r="B113" s="18" t="s">
        <v>333</v>
      </c>
      <c r="C113" s="17" t="s">
        <v>32</v>
      </c>
      <c r="D113" s="17" t="s">
        <v>334</v>
      </c>
      <c r="E113" s="19" t="s">
        <v>109</v>
      </c>
      <c r="F113" s="18">
        <v>88.2</v>
      </c>
      <c r="G113" s="20">
        <v>13.38</v>
      </c>
      <c r="H113" s="20">
        <v>16.75</v>
      </c>
      <c r="I113" s="99">
        <f t="shared" ref="I113:I126" si="19">TRUNC(H113*F113,2)</f>
        <v>1477.35</v>
      </c>
      <c r="J113" s="100">
        <f>IFERROR(VLOOKUP(A113,'[1]resumo 1ºTermo aditivo'!$A$3:$O$155,11,FALSE),0)</f>
        <v>0</v>
      </c>
      <c r="K113" s="101">
        <f t="shared" si="11"/>
        <v>0</v>
      </c>
      <c r="L113" s="102">
        <f>IFERROR(VLOOKUP(A113,'[1]resumo 1ºTermo aditivo'!$A$3:$O$155,14,FALSE),0)</f>
        <v>0</v>
      </c>
      <c r="M113" s="101">
        <f t="shared" si="12"/>
        <v>0</v>
      </c>
      <c r="N113" s="146">
        <f t="shared" ref="N113:N126" si="20">F113+J113-L113</f>
        <v>88.2</v>
      </c>
      <c r="O113" s="147">
        <f t="shared" ref="O113:O126" si="21">I113+K113-M113</f>
        <v>1477.35</v>
      </c>
    </row>
    <row r="114" spans="1:15" ht="51" x14ac:dyDescent="0.25">
      <c r="A114" s="17" t="s">
        <v>335</v>
      </c>
      <c r="B114" s="18" t="s">
        <v>336</v>
      </c>
      <c r="C114" s="17" t="s">
        <v>32</v>
      </c>
      <c r="D114" s="17" t="s">
        <v>337</v>
      </c>
      <c r="E114" s="19" t="s">
        <v>109</v>
      </c>
      <c r="F114" s="18">
        <v>77.790000000000006</v>
      </c>
      <c r="G114" s="20">
        <v>17.77</v>
      </c>
      <c r="H114" s="20">
        <v>22.25</v>
      </c>
      <c r="I114" s="99">
        <f t="shared" si="19"/>
        <v>1730.82</v>
      </c>
      <c r="J114" s="100">
        <f>IFERROR(VLOOKUP(A114,'[1]resumo 1ºTermo aditivo'!$A$3:$O$155,11,FALSE),0)</f>
        <v>0</v>
      </c>
      <c r="K114" s="101">
        <f t="shared" si="11"/>
        <v>0</v>
      </c>
      <c r="L114" s="102">
        <f>IFERROR(VLOOKUP(A114,'[1]resumo 1ºTermo aditivo'!$A$3:$O$155,14,FALSE),0)</f>
        <v>0</v>
      </c>
      <c r="M114" s="101">
        <f t="shared" si="12"/>
        <v>0</v>
      </c>
      <c r="N114" s="146">
        <f t="shared" si="20"/>
        <v>77.790000000000006</v>
      </c>
      <c r="O114" s="147">
        <f t="shared" si="21"/>
        <v>1730.82</v>
      </c>
    </row>
    <row r="115" spans="1:15" ht="25.5" x14ac:dyDescent="0.25">
      <c r="A115" s="17" t="s">
        <v>338</v>
      </c>
      <c r="B115" s="18" t="s">
        <v>146</v>
      </c>
      <c r="C115" s="17" t="s">
        <v>32</v>
      </c>
      <c r="D115" s="17" t="s">
        <v>147</v>
      </c>
      <c r="E115" s="19" t="s">
        <v>88</v>
      </c>
      <c r="F115" s="18">
        <v>2.21</v>
      </c>
      <c r="G115" s="20">
        <v>65.430000000000007</v>
      </c>
      <c r="H115" s="20">
        <v>81.93</v>
      </c>
      <c r="I115" s="99">
        <f t="shared" si="19"/>
        <v>181.06</v>
      </c>
      <c r="J115" s="100">
        <f>IFERROR(VLOOKUP(A115,'[1]resumo 1ºTermo aditivo'!$A$3:$O$155,11,FALSE),0)</f>
        <v>0</v>
      </c>
      <c r="K115" s="101">
        <f t="shared" si="11"/>
        <v>0</v>
      </c>
      <c r="L115" s="102">
        <f>IFERROR(VLOOKUP(A115,'[1]resumo 1ºTermo aditivo'!$A$3:$O$155,14,FALSE),0)</f>
        <v>0</v>
      </c>
      <c r="M115" s="101">
        <f t="shared" si="12"/>
        <v>0</v>
      </c>
      <c r="N115" s="146">
        <f t="shared" si="20"/>
        <v>2.21</v>
      </c>
      <c r="O115" s="147">
        <f t="shared" si="21"/>
        <v>181.06</v>
      </c>
    </row>
    <row r="116" spans="1:15" ht="25.5" x14ac:dyDescent="0.25">
      <c r="A116" s="17" t="s">
        <v>339</v>
      </c>
      <c r="B116" s="18" t="s">
        <v>340</v>
      </c>
      <c r="C116" s="17" t="s">
        <v>27</v>
      </c>
      <c r="D116" s="17" t="s">
        <v>341</v>
      </c>
      <c r="E116" s="19" t="s">
        <v>88</v>
      </c>
      <c r="F116" s="18">
        <v>2.21</v>
      </c>
      <c r="G116" s="20">
        <v>39.619999999999997</v>
      </c>
      <c r="H116" s="20">
        <v>49.61</v>
      </c>
      <c r="I116" s="99">
        <f t="shared" si="19"/>
        <v>109.63</v>
      </c>
      <c r="J116" s="100">
        <f>IFERROR(VLOOKUP(A116,'[1]resumo 1ºTermo aditivo'!$A$3:$O$155,11,FALSE),0)</f>
        <v>0</v>
      </c>
      <c r="K116" s="101">
        <f t="shared" si="11"/>
        <v>0</v>
      </c>
      <c r="L116" s="102">
        <f>IFERROR(VLOOKUP(A116,'[1]resumo 1ºTermo aditivo'!$A$3:$O$155,14,FALSE),0)</f>
        <v>0</v>
      </c>
      <c r="M116" s="101">
        <f t="shared" si="12"/>
        <v>0</v>
      </c>
      <c r="N116" s="146">
        <f t="shared" si="20"/>
        <v>2.21</v>
      </c>
      <c r="O116" s="147">
        <f t="shared" si="21"/>
        <v>109.63</v>
      </c>
    </row>
    <row r="117" spans="1:15" ht="76.5" x14ac:dyDescent="0.25">
      <c r="A117" s="17" t="s">
        <v>342</v>
      </c>
      <c r="B117" s="18" t="s">
        <v>343</v>
      </c>
      <c r="C117" s="17" t="s">
        <v>27</v>
      </c>
      <c r="D117" s="17" t="s">
        <v>344</v>
      </c>
      <c r="E117" s="19" t="s">
        <v>109</v>
      </c>
      <c r="F117" s="18">
        <v>85.46</v>
      </c>
      <c r="G117" s="20">
        <v>70.08</v>
      </c>
      <c r="H117" s="20">
        <v>87.75</v>
      </c>
      <c r="I117" s="99">
        <f t="shared" si="19"/>
        <v>7499.11</v>
      </c>
      <c r="J117" s="100">
        <f>IFERROR(VLOOKUP(A117,'[1]resumo 1ºTermo aditivo'!$A$3:$O$155,11,FALSE),0)</f>
        <v>0</v>
      </c>
      <c r="K117" s="101">
        <f t="shared" si="11"/>
        <v>0</v>
      </c>
      <c r="L117" s="102">
        <f>IFERROR(VLOOKUP(A117,'[1]resumo 1ºTermo aditivo'!$A$3:$O$155,14,FALSE),0)</f>
        <v>26.949999999999996</v>
      </c>
      <c r="M117" s="101">
        <f t="shared" si="12"/>
        <v>2364.8624999999997</v>
      </c>
      <c r="N117" s="146">
        <f t="shared" si="20"/>
        <v>58.51</v>
      </c>
      <c r="O117" s="147">
        <f t="shared" si="21"/>
        <v>5134.2474999999995</v>
      </c>
    </row>
    <row r="118" spans="1:15" ht="76.5" x14ac:dyDescent="0.25">
      <c r="A118" s="17" t="s">
        <v>345</v>
      </c>
      <c r="B118" s="18" t="s">
        <v>346</v>
      </c>
      <c r="C118" s="17" t="s">
        <v>27</v>
      </c>
      <c r="D118" s="17" t="s">
        <v>347</v>
      </c>
      <c r="E118" s="19" t="s">
        <v>109</v>
      </c>
      <c r="F118" s="18">
        <v>29.69</v>
      </c>
      <c r="G118" s="20">
        <v>42.48</v>
      </c>
      <c r="H118" s="20">
        <v>53.19</v>
      </c>
      <c r="I118" s="99">
        <f t="shared" si="19"/>
        <v>1579.21</v>
      </c>
      <c r="J118" s="100">
        <f>IFERROR(VLOOKUP(A118,'[1]resumo 1ºTermo aditivo'!$A$3:$O$155,11,FALSE),0)</f>
        <v>17.459999999999997</v>
      </c>
      <c r="K118" s="101">
        <f t="shared" si="11"/>
        <v>928.69739999999979</v>
      </c>
      <c r="L118" s="102">
        <f>IFERROR(VLOOKUP(A118,'[1]resumo 1ºTermo aditivo'!$A$3:$O$155,14,FALSE),0)</f>
        <v>0</v>
      </c>
      <c r="M118" s="101">
        <f t="shared" si="12"/>
        <v>0</v>
      </c>
      <c r="N118" s="146">
        <f t="shared" si="20"/>
        <v>47.15</v>
      </c>
      <c r="O118" s="147">
        <f t="shared" si="21"/>
        <v>2507.9074000000001</v>
      </c>
    </row>
    <row r="119" spans="1:15" ht="76.5" x14ac:dyDescent="0.25">
      <c r="A119" s="17" t="s">
        <v>348</v>
      </c>
      <c r="B119" s="18" t="s">
        <v>349</v>
      </c>
      <c r="C119" s="17" t="s">
        <v>27</v>
      </c>
      <c r="D119" s="17" t="s">
        <v>350</v>
      </c>
      <c r="E119" s="19" t="s">
        <v>109</v>
      </c>
      <c r="F119" s="18">
        <v>77.790000000000006</v>
      </c>
      <c r="G119" s="20">
        <v>67.94</v>
      </c>
      <c r="H119" s="20">
        <v>85.07</v>
      </c>
      <c r="I119" s="99">
        <f t="shared" si="19"/>
        <v>6617.59</v>
      </c>
      <c r="J119" s="100">
        <f>IFERROR(VLOOKUP(A119,'[1]resumo 1ºTermo aditivo'!$A$3:$O$155,11,FALSE),0)</f>
        <v>24.33</v>
      </c>
      <c r="K119" s="101">
        <f t="shared" si="11"/>
        <v>2069.7530999999999</v>
      </c>
      <c r="L119" s="102">
        <f>IFERROR(VLOOKUP(A119,'[1]resumo 1ºTermo aditivo'!$A$3:$O$155,14,FALSE),0)</f>
        <v>0</v>
      </c>
      <c r="M119" s="101">
        <f t="shared" si="12"/>
        <v>0</v>
      </c>
      <c r="N119" s="146">
        <f t="shared" si="20"/>
        <v>102.12</v>
      </c>
      <c r="O119" s="147">
        <f t="shared" si="21"/>
        <v>8687.3431</v>
      </c>
    </row>
    <row r="120" spans="1:15" ht="38.25" x14ac:dyDescent="0.25">
      <c r="A120" s="17" t="s">
        <v>351</v>
      </c>
      <c r="B120" s="18" t="s">
        <v>352</v>
      </c>
      <c r="C120" s="17" t="s">
        <v>32</v>
      </c>
      <c r="D120" s="17" t="s">
        <v>353</v>
      </c>
      <c r="E120" s="19" t="s">
        <v>109</v>
      </c>
      <c r="F120" s="18">
        <v>36.97</v>
      </c>
      <c r="G120" s="20">
        <v>47.13</v>
      </c>
      <c r="H120" s="20">
        <v>59.01</v>
      </c>
      <c r="I120" s="99">
        <f t="shared" si="19"/>
        <v>2181.59</v>
      </c>
      <c r="J120" s="100">
        <f>IFERROR(VLOOKUP(A120,'[1]resumo 1ºTermo aditivo'!$A$3:$O$155,11,FALSE),0)</f>
        <v>0</v>
      </c>
      <c r="K120" s="101">
        <f t="shared" si="11"/>
        <v>0</v>
      </c>
      <c r="L120" s="102">
        <f>IFERROR(VLOOKUP(A120,'[1]resumo 1ºTermo aditivo'!$A$3:$O$155,14,FALSE),0)</f>
        <v>31.63</v>
      </c>
      <c r="M120" s="101">
        <f t="shared" si="12"/>
        <v>1866.4862999999998</v>
      </c>
      <c r="N120" s="146">
        <f t="shared" si="20"/>
        <v>5.34</v>
      </c>
      <c r="O120" s="147">
        <f t="shared" si="21"/>
        <v>315.10370000000034</v>
      </c>
    </row>
    <row r="121" spans="1:15" ht="51" x14ac:dyDescent="0.25">
      <c r="A121" s="17" t="s">
        <v>354</v>
      </c>
      <c r="B121" s="18" t="s">
        <v>355</v>
      </c>
      <c r="C121" s="17" t="s">
        <v>32</v>
      </c>
      <c r="D121" s="17" t="s">
        <v>356</v>
      </c>
      <c r="E121" s="19" t="s">
        <v>42</v>
      </c>
      <c r="F121" s="18">
        <v>4</v>
      </c>
      <c r="G121" s="20">
        <v>91.91</v>
      </c>
      <c r="H121" s="20">
        <v>115.08</v>
      </c>
      <c r="I121" s="99">
        <f t="shared" si="19"/>
        <v>460.32</v>
      </c>
      <c r="J121" s="100">
        <f>IFERROR(VLOOKUP(A121,'[1]resumo 1ºTermo aditivo'!$A$3:$O$155,11,FALSE),0)</f>
        <v>0</v>
      </c>
      <c r="K121" s="101">
        <f t="shared" si="11"/>
        <v>0</v>
      </c>
      <c r="L121" s="102">
        <f>IFERROR(VLOOKUP(A121,'[1]resumo 1ºTermo aditivo'!$A$3:$O$155,14,FALSE),0)</f>
        <v>0</v>
      </c>
      <c r="M121" s="101">
        <f t="shared" si="12"/>
        <v>0</v>
      </c>
      <c r="N121" s="146">
        <f t="shared" si="20"/>
        <v>4</v>
      </c>
      <c r="O121" s="147">
        <f t="shared" si="21"/>
        <v>460.32</v>
      </c>
    </row>
    <row r="122" spans="1:15" ht="51" x14ac:dyDescent="0.25">
      <c r="A122" s="17" t="s">
        <v>357</v>
      </c>
      <c r="B122" s="18" t="s">
        <v>358</v>
      </c>
      <c r="C122" s="17" t="s">
        <v>32</v>
      </c>
      <c r="D122" s="17" t="s">
        <v>359</v>
      </c>
      <c r="E122" s="19" t="s">
        <v>42</v>
      </c>
      <c r="F122" s="18">
        <v>4</v>
      </c>
      <c r="G122" s="20">
        <v>41.88</v>
      </c>
      <c r="H122" s="20">
        <v>52.44</v>
      </c>
      <c r="I122" s="99">
        <f t="shared" si="19"/>
        <v>209.76</v>
      </c>
      <c r="J122" s="100">
        <f>IFERROR(VLOOKUP(A122,'[1]resumo 1ºTermo aditivo'!$A$3:$O$155,11,FALSE),0)</f>
        <v>0</v>
      </c>
      <c r="K122" s="101">
        <f t="shared" si="11"/>
        <v>0</v>
      </c>
      <c r="L122" s="102">
        <f>IFERROR(VLOOKUP(A122,'[1]resumo 1ºTermo aditivo'!$A$3:$O$155,14,FALSE),0)</f>
        <v>0</v>
      </c>
      <c r="M122" s="101">
        <f t="shared" si="12"/>
        <v>0</v>
      </c>
      <c r="N122" s="146">
        <f t="shared" si="20"/>
        <v>4</v>
      </c>
      <c r="O122" s="147">
        <f t="shared" si="21"/>
        <v>209.76</v>
      </c>
    </row>
    <row r="123" spans="1:15" ht="38.25" x14ac:dyDescent="0.25">
      <c r="A123" s="17" t="s">
        <v>360</v>
      </c>
      <c r="B123" s="18" t="s">
        <v>361</v>
      </c>
      <c r="C123" s="17" t="s">
        <v>32</v>
      </c>
      <c r="D123" s="17" t="s">
        <v>362</v>
      </c>
      <c r="E123" s="19" t="s">
        <v>42</v>
      </c>
      <c r="F123" s="18">
        <v>2</v>
      </c>
      <c r="G123" s="20">
        <v>309.61</v>
      </c>
      <c r="H123" s="20">
        <v>387.69</v>
      </c>
      <c r="I123" s="99">
        <f t="shared" si="19"/>
        <v>775.38</v>
      </c>
      <c r="J123" s="100">
        <f>IFERROR(VLOOKUP(A123,'[1]resumo 1ºTermo aditivo'!$A$3:$O$155,11,FALSE),0)</f>
        <v>0</v>
      </c>
      <c r="K123" s="101">
        <f t="shared" si="11"/>
        <v>0</v>
      </c>
      <c r="L123" s="102">
        <f>IFERROR(VLOOKUP(A123,'[1]resumo 1ºTermo aditivo'!$A$3:$O$155,14,FALSE),0)</f>
        <v>0</v>
      </c>
      <c r="M123" s="101">
        <f t="shared" si="12"/>
        <v>0</v>
      </c>
      <c r="N123" s="146">
        <f t="shared" si="20"/>
        <v>2</v>
      </c>
      <c r="O123" s="147">
        <f t="shared" si="21"/>
        <v>775.38</v>
      </c>
    </row>
    <row r="124" spans="1:15" ht="51" x14ac:dyDescent="0.25">
      <c r="A124" s="17" t="s">
        <v>363</v>
      </c>
      <c r="B124" s="18" t="s">
        <v>364</v>
      </c>
      <c r="C124" s="17" t="s">
        <v>32</v>
      </c>
      <c r="D124" s="17" t="s">
        <v>365</v>
      </c>
      <c r="E124" s="19" t="s">
        <v>42</v>
      </c>
      <c r="F124" s="18">
        <v>12</v>
      </c>
      <c r="G124" s="20">
        <v>54.47</v>
      </c>
      <c r="H124" s="20">
        <v>68.2</v>
      </c>
      <c r="I124" s="99">
        <f t="shared" si="19"/>
        <v>818.4</v>
      </c>
      <c r="J124" s="100">
        <f>IFERROR(VLOOKUP(A124,'[1]resumo 1ºTermo aditivo'!$A$3:$O$155,11,FALSE),0)</f>
        <v>0</v>
      </c>
      <c r="K124" s="101">
        <f t="shared" si="11"/>
        <v>0</v>
      </c>
      <c r="L124" s="102">
        <f>IFERROR(VLOOKUP(A124,'[1]resumo 1ºTermo aditivo'!$A$3:$O$155,14,FALSE),0)</f>
        <v>0</v>
      </c>
      <c r="M124" s="101">
        <f t="shared" si="12"/>
        <v>0</v>
      </c>
      <c r="N124" s="146">
        <f t="shared" si="20"/>
        <v>12</v>
      </c>
      <c r="O124" s="147">
        <f t="shared" si="21"/>
        <v>818.4</v>
      </c>
    </row>
    <row r="125" spans="1:15" ht="25.5" x14ac:dyDescent="0.25">
      <c r="A125" s="17" t="s">
        <v>366</v>
      </c>
      <c r="B125" s="18" t="s">
        <v>367</v>
      </c>
      <c r="C125" s="17" t="s">
        <v>40</v>
      </c>
      <c r="D125" s="17" t="s">
        <v>368</v>
      </c>
      <c r="E125" s="19" t="s">
        <v>42</v>
      </c>
      <c r="F125" s="18">
        <v>4</v>
      </c>
      <c r="G125" s="20">
        <v>187.69</v>
      </c>
      <c r="H125" s="20">
        <v>235.02</v>
      </c>
      <c r="I125" s="99">
        <f t="shared" si="19"/>
        <v>940.08</v>
      </c>
      <c r="J125" s="100">
        <f>IFERROR(VLOOKUP(A125,'[1]resumo 1ºTermo aditivo'!$A$3:$O$155,11,FALSE),0)</f>
        <v>0</v>
      </c>
      <c r="K125" s="101">
        <f t="shared" si="11"/>
        <v>0</v>
      </c>
      <c r="L125" s="102">
        <f>IFERROR(VLOOKUP(A125,'[1]resumo 1ºTermo aditivo'!$A$3:$O$155,14,FALSE),0)</f>
        <v>0</v>
      </c>
      <c r="M125" s="101">
        <f t="shared" si="12"/>
        <v>0</v>
      </c>
      <c r="N125" s="146">
        <f t="shared" si="20"/>
        <v>4</v>
      </c>
      <c r="O125" s="147">
        <f t="shared" si="21"/>
        <v>940.08</v>
      </c>
    </row>
    <row r="126" spans="1:15" ht="51" x14ac:dyDescent="0.25">
      <c r="A126" s="17" t="s">
        <v>369</v>
      </c>
      <c r="B126" s="18" t="s">
        <v>370</v>
      </c>
      <c r="C126" s="17" t="s">
        <v>32</v>
      </c>
      <c r="D126" s="17" t="s">
        <v>371</v>
      </c>
      <c r="E126" s="19" t="s">
        <v>109</v>
      </c>
      <c r="F126" s="18">
        <v>36.97</v>
      </c>
      <c r="G126" s="20">
        <v>10.18</v>
      </c>
      <c r="H126" s="20">
        <v>12.74</v>
      </c>
      <c r="I126" s="99">
        <f t="shared" si="19"/>
        <v>470.99</v>
      </c>
      <c r="J126" s="100">
        <f>IFERROR(VLOOKUP(A126,'[1]resumo 1ºTermo aditivo'!$A$3:$O$155,11,FALSE),0)</f>
        <v>0</v>
      </c>
      <c r="K126" s="101">
        <f t="shared" si="11"/>
        <v>0</v>
      </c>
      <c r="L126" s="102">
        <f>IFERROR(VLOOKUP(A126,'[1]resumo 1ºTermo aditivo'!$A$3:$O$155,14,FALSE),0)</f>
        <v>0</v>
      </c>
      <c r="M126" s="101">
        <f t="shared" si="12"/>
        <v>0</v>
      </c>
      <c r="N126" s="146">
        <f t="shared" si="20"/>
        <v>36.97</v>
      </c>
      <c r="O126" s="147">
        <f t="shared" si="21"/>
        <v>470.99</v>
      </c>
    </row>
    <row r="127" spans="1:15" x14ac:dyDescent="0.25">
      <c r="A127" s="25" t="s">
        <v>372</v>
      </c>
      <c r="B127" s="25"/>
      <c r="C127" s="25"/>
      <c r="D127" s="25" t="s">
        <v>373</v>
      </c>
      <c r="E127" s="25"/>
      <c r="F127" s="103"/>
      <c r="G127" s="26"/>
      <c r="H127" s="26"/>
      <c r="I127" s="104">
        <f>SUBTOTAL(9,I128:I133)</f>
        <v>26533.160000000003</v>
      </c>
      <c r="J127" s="105"/>
      <c r="K127" s="106">
        <f>SUBTOTAL(9,K128:K133)</f>
        <v>1359.2031999999999</v>
      </c>
      <c r="L127" s="107"/>
      <c r="M127" s="106">
        <f>SUBTOTAL(9,M128:M133)</f>
        <v>3076.2591999999995</v>
      </c>
      <c r="N127" s="144"/>
      <c r="O127" s="106">
        <f>SUBTOTAL(9,O128:O133)</f>
        <v>24816.103999999999</v>
      </c>
    </row>
    <row r="128" spans="1:15" ht="25.5" x14ac:dyDescent="0.25">
      <c r="A128" s="17" t="s">
        <v>374</v>
      </c>
      <c r="B128" s="18" t="s">
        <v>146</v>
      </c>
      <c r="C128" s="17" t="s">
        <v>32</v>
      </c>
      <c r="D128" s="17" t="s">
        <v>147</v>
      </c>
      <c r="E128" s="19" t="s">
        <v>88</v>
      </c>
      <c r="F128" s="18">
        <v>9.36</v>
      </c>
      <c r="G128" s="20">
        <v>65.430000000000007</v>
      </c>
      <c r="H128" s="20">
        <v>81.93</v>
      </c>
      <c r="I128" s="99">
        <f t="shared" ref="I128:I133" si="22">TRUNC(H128*F128,2)</f>
        <v>766.86</v>
      </c>
      <c r="J128" s="100">
        <f>IFERROR(VLOOKUP(A128,'[1]resumo 1ºTermo aditivo'!$A$3:$O$155,11,FALSE),0)</f>
        <v>0</v>
      </c>
      <c r="K128" s="101">
        <f t="shared" si="11"/>
        <v>0</v>
      </c>
      <c r="L128" s="102">
        <f>IFERROR(VLOOKUP(A128,'[1]resumo 1ºTermo aditivo'!$A$3:$O$155,14,FALSE),0)</f>
        <v>0</v>
      </c>
      <c r="M128" s="101">
        <f t="shared" si="12"/>
        <v>0</v>
      </c>
      <c r="N128" s="146">
        <f t="shared" ref="N128:N133" si="23">F128+J128-L128</f>
        <v>9.36</v>
      </c>
      <c r="O128" s="147">
        <f t="shared" ref="O128:O133" si="24">I128+K128-M128</f>
        <v>766.86</v>
      </c>
    </row>
    <row r="129" spans="1:15" ht="76.5" x14ac:dyDescent="0.25">
      <c r="A129" s="17" t="s">
        <v>375</v>
      </c>
      <c r="B129" s="18" t="s">
        <v>376</v>
      </c>
      <c r="C129" s="17" t="s">
        <v>27</v>
      </c>
      <c r="D129" s="17" t="s">
        <v>377</v>
      </c>
      <c r="E129" s="19" t="s">
        <v>109</v>
      </c>
      <c r="F129" s="18">
        <v>144.91</v>
      </c>
      <c r="G129" s="20">
        <v>54.499999999999979</v>
      </c>
      <c r="H129" s="20">
        <v>68.239999999999995</v>
      </c>
      <c r="I129" s="99">
        <f t="shared" si="22"/>
        <v>9888.65</v>
      </c>
      <c r="J129" s="100">
        <f>IFERROR(VLOOKUP(A129,'[1]resumo 1ºTermo aditivo'!$A$3:$O$155,11,FALSE),0)</f>
        <v>0</v>
      </c>
      <c r="K129" s="101">
        <f t="shared" si="11"/>
        <v>0</v>
      </c>
      <c r="L129" s="102">
        <f>IFERROR(VLOOKUP(A129,'[1]resumo 1ºTermo aditivo'!$A$3:$O$155,14,FALSE),0)</f>
        <v>45.08</v>
      </c>
      <c r="M129" s="101">
        <f t="shared" si="12"/>
        <v>3076.2591999999995</v>
      </c>
      <c r="N129" s="146">
        <f t="shared" si="23"/>
        <v>99.83</v>
      </c>
      <c r="O129" s="147">
        <f t="shared" si="24"/>
        <v>6812.3908000000001</v>
      </c>
    </row>
    <row r="130" spans="1:15" ht="63.75" x14ac:dyDescent="0.25">
      <c r="A130" s="17" t="s">
        <v>378</v>
      </c>
      <c r="B130" s="18" t="s">
        <v>379</v>
      </c>
      <c r="C130" s="17" t="s">
        <v>27</v>
      </c>
      <c r="D130" s="17" t="s">
        <v>380</v>
      </c>
      <c r="E130" s="19" t="s">
        <v>109</v>
      </c>
      <c r="F130" s="18">
        <v>48.6</v>
      </c>
      <c r="G130" s="20">
        <v>68.75</v>
      </c>
      <c r="H130" s="20">
        <v>86.08</v>
      </c>
      <c r="I130" s="99">
        <f t="shared" si="22"/>
        <v>4183.4799999999996</v>
      </c>
      <c r="J130" s="100">
        <f>IFERROR(VLOOKUP(A130,'[1]resumo 1ºTermo aditivo'!$A$3:$O$155,11,FALSE),0)</f>
        <v>15.79</v>
      </c>
      <c r="K130" s="101">
        <f t="shared" si="11"/>
        <v>1359.2031999999999</v>
      </c>
      <c r="L130" s="102">
        <f>IFERROR(VLOOKUP(A130,'[1]resumo 1ºTermo aditivo'!$A$3:$O$155,14,FALSE),0)</f>
        <v>0</v>
      </c>
      <c r="M130" s="101">
        <f t="shared" si="12"/>
        <v>0</v>
      </c>
      <c r="N130" s="146">
        <f t="shared" si="23"/>
        <v>64.39</v>
      </c>
      <c r="O130" s="147">
        <f t="shared" si="24"/>
        <v>5542.6831999999995</v>
      </c>
    </row>
    <row r="131" spans="1:15" ht="25.5" x14ac:dyDescent="0.25">
      <c r="A131" s="17" t="s">
        <v>381</v>
      </c>
      <c r="B131" s="18" t="s">
        <v>382</v>
      </c>
      <c r="C131" s="17" t="s">
        <v>40</v>
      </c>
      <c r="D131" s="17" t="s">
        <v>383</v>
      </c>
      <c r="E131" s="19" t="s">
        <v>109</v>
      </c>
      <c r="F131" s="18">
        <v>32.200000000000003</v>
      </c>
      <c r="G131" s="20">
        <v>44.16</v>
      </c>
      <c r="H131" s="20">
        <v>55.29</v>
      </c>
      <c r="I131" s="99">
        <f t="shared" si="22"/>
        <v>1780.33</v>
      </c>
      <c r="J131" s="100">
        <f>IFERROR(VLOOKUP(A131,'[1]resumo 1ºTermo aditivo'!$A$3:$O$155,11,FALSE),0)</f>
        <v>0</v>
      </c>
      <c r="K131" s="101">
        <f t="shared" si="11"/>
        <v>0</v>
      </c>
      <c r="L131" s="102">
        <f>IFERROR(VLOOKUP(A131,'[1]resumo 1ºTermo aditivo'!$A$3:$O$155,14,FALSE),0)</f>
        <v>0</v>
      </c>
      <c r="M131" s="101">
        <f t="shared" si="12"/>
        <v>0</v>
      </c>
      <c r="N131" s="146">
        <f t="shared" si="23"/>
        <v>32.200000000000003</v>
      </c>
      <c r="O131" s="147">
        <f t="shared" si="24"/>
        <v>1780.33</v>
      </c>
    </row>
    <row r="132" spans="1:15" ht="51" x14ac:dyDescent="0.25">
      <c r="A132" s="17" t="s">
        <v>384</v>
      </c>
      <c r="B132" s="18" t="s">
        <v>385</v>
      </c>
      <c r="C132" s="17" t="s">
        <v>32</v>
      </c>
      <c r="D132" s="17" t="s">
        <v>386</v>
      </c>
      <c r="E132" s="19" t="s">
        <v>42</v>
      </c>
      <c r="F132" s="18">
        <v>32.200000000000003</v>
      </c>
      <c r="G132" s="20">
        <v>237.81</v>
      </c>
      <c r="H132" s="20">
        <v>297.77999999999997</v>
      </c>
      <c r="I132" s="99">
        <f t="shared" si="22"/>
        <v>9588.51</v>
      </c>
      <c r="J132" s="100">
        <f>IFERROR(VLOOKUP(A132,'[1]resumo 1ºTermo aditivo'!$A$3:$O$155,11,FALSE),0)</f>
        <v>0</v>
      </c>
      <c r="K132" s="101">
        <f t="shared" si="11"/>
        <v>0</v>
      </c>
      <c r="L132" s="102">
        <f>IFERROR(VLOOKUP(A132,'[1]resumo 1ºTermo aditivo'!$A$3:$O$155,14,FALSE),0)</f>
        <v>0</v>
      </c>
      <c r="M132" s="101">
        <f t="shared" si="12"/>
        <v>0</v>
      </c>
      <c r="N132" s="146">
        <f t="shared" si="23"/>
        <v>32.200000000000003</v>
      </c>
      <c r="O132" s="147">
        <f t="shared" si="24"/>
        <v>9588.51</v>
      </c>
    </row>
    <row r="133" spans="1:15" ht="25.5" x14ac:dyDescent="0.25">
      <c r="A133" s="17" t="s">
        <v>387</v>
      </c>
      <c r="B133" s="18" t="s">
        <v>340</v>
      </c>
      <c r="C133" s="17" t="s">
        <v>27</v>
      </c>
      <c r="D133" s="17" t="s">
        <v>341</v>
      </c>
      <c r="E133" s="19" t="s">
        <v>88</v>
      </c>
      <c r="F133" s="18">
        <v>6.55</v>
      </c>
      <c r="G133" s="20">
        <v>39.67</v>
      </c>
      <c r="H133" s="20">
        <v>49.67</v>
      </c>
      <c r="I133" s="99">
        <f t="shared" si="22"/>
        <v>325.33</v>
      </c>
      <c r="J133" s="100">
        <f>IFERROR(VLOOKUP(A133,'[1]resumo 1ºTermo aditivo'!$A$3:$O$155,11,FALSE),0)</f>
        <v>0</v>
      </c>
      <c r="K133" s="101">
        <f t="shared" si="11"/>
        <v>0</v>
      </c>
      <c r="L133" s="102">
        <f>IFERROR(VLOOKUP(A133,'[1]resumo 1ºTermo aditivo'!$A$3:$O$155,14,FALSE),0)</f>
        <v>0</v>
      </c>
      <c r="M133" s="101">
        <f t="shared" si="12"/>
        <v>0</v>
      </c>
      <c r="N133" s="146">
        <f t="shared" si="23"/>
        <v>6.55</v>
      </c>
      <c r="O133" s="147">
        <f t="shared" si="24"/>
        <v>325.33</v>
      </c>
    </row>
    <row r="134" spans="1:15" x14ac:dyDescent="0.25">
      <c r="A134" s="25" t="s">
        <v>388</v>
      </c>
      <c r="B134" s="25"/>
      <c r="C134" s="25"/>
      <c r="D134" s="25" t="s">
        <v>389</v>
      </c>
      <c r="E134" s="25"/>
      <c r="F134" s="103"/>
      <c r="G134" s="26"/>
      <c r="H134" s="26"/>
      <c r="I134" s="104">
        <f>SUBTOTAL(9,I135:I138)</f>
        <v>17428.47</v>
      </c>
      <c r="J134" s="105"/>
      <c r="K134" s="106">
        <f>SUBTOTAL(9,K135:K138)</f>
        <v>12516.789500000001</v>
      </c>
      <c r="L134" s="107"/>
      <c r="M134" s="106">
        <f>SUBTOTAL(9,M135:M138)</f>
        <v>10774.5376</v>
      </c>
      <c r="N134" s="144"/>
      <c r="O134" s="106">
        <f>SUBTOTAL(9,O135:O138)</f>
        <v>19170.7219</v>
      </c>
    </row>
    <row r="135" spans="1:15" ht="51" x14ac:dyDescent="0.25">
      <c r="A135" s="17" t="s">
        <v>390</v>
      </c>
      <c r="B135" s="18" t="s">
        <v>391</v>
      </c>
      <c r="C135" s="17" t="s">
        <v>32</v>
      </c>
      <c r="D135" s="17" t="s">
        <v>392</v>
      </c>
      <c r="E135" s="19" t="s">
        <v>109</v>
      </c>
      <c r="F135" s="18">
        <v>137.12</v>
      </c>
      <c r="G135" s="20">
        <v>10.09</v>
      </c>
      <c r="H135" s="20">
        <v>12.63</v>
      </c>
      <c r="I135" s="99">
        <f>TRUNC(H135*F135,2)</f>
        <v>1731.82</v>
      </c>
      <c r="J135" s="100">
        <f>IFERROR(VLOOKUP(A135,'[1]resumo 1ºTermo aditivo'!$A$3:$O$155,11,FALSE),0)</f>
        <v>40.269999999999982</v>
      </c>
      <c r="K135" s="101">
        <f t="shared" ref="K135:K198" si="25">J135*H135</f>
        <v>508.61009999999982</v>
      </c>
      <c r="L135" s="102">
        <f>IFERROR(VLOOKUP(A135,'[1]resumo 1ºTermo aditivo'!$A$3:$O$155,14,FALSE),0)</f>
        <v>0</v>
      </c>
      <c r="M135" s="101">
        <f t="shared" ref="M135:M198" si="26">L135*H135</f>
        <v>0</v>
      </c>
      <c r="N135" s="146">
        <f>F135+J135-L135</f>
        <v>177.39</v>
      </c>
      <c r="O135" s="147">
        <f>I135+K135-M135</f>
        <v>2240.4300999999996</v>
      </c>
    </row>
    <row r="136" spans="1:15" ht="76.5" x14ac:dyDescent="0.25">
      <c r="A136" s="17" t="s">
        <v>393</v>
      </c>
      <c r="B136" s="18" t="s">
        <v>295</v>
      </c>
      <c r="C136" s="17" t="s">
        <v>27</v>
      </c>
      <c r="D136" s="17" t="s">
        <v>296</v>
      </c>
      <c r="E136" s="19" t="s">
        <v>109</v>
      </c>
      <c r="F136" s="18">
        <v>268.95999999999998</v>
      </c>
      <c r="G136" s="20">
        <v>31.999265999999999</v>
      </c>
      <c r="H136" s="20">
        <v>40.06</v>
      </c>
      <c r="I136" s="99">
        <f>TRUNC(H136*F136,2)</f>
        <v>10774.53</v>
      </c>
      <c r="J136" s="100">
        <f>IFERROR(VLOOKUP(A136,'[1]resumo 1ºTermo aditivo'!$A$3:$O$155,11,FALSE),0)</f>
        <v>0</v>
      </c>
      <c r="K136" s="101">
        <f t="shared" si="25"/>
        <v>0</v>
      </c>
      <c r="L136" s="102">
        <f>IFERROR(VLOOKUP(A136,'[1]resumo 1ºTermo aditivo'!$A$3:$O$155,14,FALSE),0)</f>
        <v>268.95999999999998</v>
      </c>
      <c r="M136" s="101">
        <f t="shared" si="26"/>
        <v>10774.5376</v>
      </c>
      <c r="N136" s="146">
        <f>F136+J136-L136</f>
        <v>0</v>
      </c>
      <c r="O136" s="147">
        <f>I136+K136-M136</f>
        <v>-7.5999999990017386E-3</v>
      </c>
    </row>
    <row r="137" spans="1:15" ht="76.5" x14ac:dyDescent="0.25">
      <c r="A137" s="17" t="s">
        <v>394</v>
      </c>
      <c r="B137" s="18" t="s">
        <v>298</v>
      </c>
      <c r="C137" s="17" t="s">
        <v>27</v>
      </c>
      <c r="D137" s="17" t="s">
        <v>299</v>
      </c>
      <c r="E137" s="19" t="s">
        <v>109</v>
      </c>
      <c r="F137" s="18">
        <v>103.61</v>
      </c>
      <c r="G137" s="20">
        <v>25.11</v>
      </c>
      <c r="H137" s="20">
        <v>31.44</v>
      </c>
      <c r="I137" s="99">
        <f>TRUNC(H137*F137,2)</f>
        <v>3257.49</v>
      </c>
      <c r="J137" s="100">
        <f>IFERROR(VLOOKUP(A137,'[1]resumo 1ºTermo aditivo'!$A$3:$O$155,11,FALSE),0)</f>
        <v>366.39</v>
      </c>
      <c r="K137" s="101">
        <f t="shared" si="25"/>
        <v>11519.301600000001</v>
      </c>
      <c r="L137" s="102">
        <f>IFERROR(VLOOKUP(A137,'[1]resumo 1ºTermo aditivo'!$A$3:$O$155,14,FALSE),0)</f>
        <v>0</v>
      </c>
      <c r="M137" s="101">
        <f t="shared" si="26"/>
        <v>0</v>
      </c>
      <c r="N137" s="146">
        <f>F137+J137-L137</f>
        <v>470</v>
      </c>
      <c r="O137" s="147">
        <f>I137+K137-M137</f>
        <v>14776.7916</v>
      </c>
    </row>
    <row r="138" spans="1:15" ht="51.75" thickBot="1" x14ac:dyDescent="0.3">
      <c r="A138" s="17" t="s">
        <v>395</v>
      </c>
      <c r="B138" s="18">
        <v>90469</v>
      </c>
      <c r="C138" s="17" t="s">
        <v>32</v>
      </c>
      <c r="D138" s="17" t="s">
        <v>371</v>
      </c>
      <c r="E138" s="19" t="s">
        <v>109</v>
      </c>
      <c r="F138" s="18">
        <v>137.12</v>
      </c>
      <c r="G138" s="20">
        <v>9.6999999999999993</v>
      </c>
      <c r="H138" s="20">
        <v>12.14</v>
      </c>
      <c r="I138" s="99">
        <f>TRUNC(H138*F138,2)</f>
        <v>1664.63</v>
      </c>
      <c r="J138" s="100">
        <f>IFERROR(VLOOKUP(A138,'[1]resumo 1ºTermo aditivo'!$A$3:$O$155,11,FALSE),0)</f>
        <v>40.269999999999982</v>
      </c>
      <c r="K138" s="101">
        <f t="shared" si="25"/>
        <v>488.87779999999981</v>
      </c>
      <c r="L138" s="102">
        <f>IFERROR(VLOOKUP(A138,'[1]resumo 1ºTermo aditivo'!$A$3:$O$155,14,FALSE),0)</f>
        <v>0</v>
      </c>
      <c r="M138" s="101">
        <f t="shared" si="26"/>
        <v>0</v>
      </c>
      <c r="N138" s="146">
        <f>F138+J138-L138</f>
        <v>177.39</v>
      </c>
      <c r="O138" s="147">
        <f>I138+K138-M138</f>
        <v>2153.5077999999999</v>
      </c>
    </row>
    <row r="139" spans="1:15" ht="15.75" thickBot="1" x14ac:dyDescent="0.3">
      <c r="A139" s="12">
        <v>7</v>
      </c>
      <c r="B139" s="12"/>
      <c r="C139" s="12"/>
      <c r="D139" s="12" t="s">
        <v>396</v>
      </c>
      <c r="E139" s="12"/>
      <c r="F139" s="94"/>
      <c r="G139" s="14"/>
      <c r="H139" s="14"/>
      <c r="I139" s="95">
        <f>SUBTOTAL(9,I140:I428)</f>
        <v>973342.89000000048</v>
      </c>
      <c r="J139" s="96"/>
      <c r="K139" s="97">
        <f>SUBTOTAL(9,K140:K428)</f>
        <v>15334.5154</v>
      </c>
      <c r="L139" s="98"/>
      <c r="M139" s="97">
        <f>SUBTOTAL(9,M140:M428)</f>
        <v>7984.0789999999997</v>
      </c>
      <c r="N139" s="148"/>
      <c r="O139" s="97">
        <f>SUBTOTAL(9,O140:O428)</f>
        <v>980693.32640000037</v>
      </c>
    </row>
    <row r="140" spans="1:15" x14ac:dyDescent="0.25">
      <c r="A140" s="25" t="s">
        <v>397</v>
      </c>
      <c r="B140" s="25"/>
      <c r="C140" s="25"/>
      <c r="D140" s="25" t="s">
        <v>398</v>
      </c>
      <c r="E140" s="25"/>
      <c r="F140" s="103"/>
      <c r="G140" s="26"/>
      <c r="H140" s="26"/>
      <c r="I140" s="104">
        <f>SUBTOTAL(9,I141:I199)</f>
        <v>258439.59000000008</v>
      </c>
      <c r="J140" s="105"/>
      <c r="K140" s="106">
        <f>SUBTOTAL(9,K141:K199)</f>
        <v>12800.220000000001</v>
      </c>
      <c r="L140" s="107"/>
      <c r="M140" s="106">
        <f>SUBTOTAL(9,M141:M199)</f>
        <v>4031.7809999999999</v>
      </c>
      <c r="N140" s="144"/>
      <c r="O140" s="106">
        <f>SUBTOTAL(9,O141:O199)</f>
        <v>267208.0290000001</v>
      </c>
    </row>
    <row r="141" spans="1:15" ht="38.25" x14ac:dyDescent="0.25">
      <c r="A141" s="17" t="s">
        <v>399</v>
      </c>
      <c r="B141" s="18" t="s">
        <v>400</v>
      </c>
      <c r="C141" s="17" t="s">
        <v>27</v>
      </c>
      <c r="D141" s="17" t="s">
        <v>401</v>
      </c>
      <c r="E141" s="19" t="s">
        <v>109</v>
      </c>
      <c r="F141" s="18">
        <v>6</v>
      </c>
      <c r="G141" s="20">
        <v>6.57</v>
      </c>
      <c r="H141" s="20">
        <v>8.2200000000000006</v>
      </c>
      <c r="I141" s="99">
        <f t="shared" ref="I141:I199" si="27">TRUNC(H141*F141,2)</f>
        <v>49.32</v>
      </c>
      <c r="J141" s="100">
        <f>IFERROR(VLOOKUP(A141,'[1]resumo 1ºTermo aditivo'!$A$3:$O$155,11,FALSE),0)</f>
        <v>0</v>
      </c>
      <c r="K141" s="101">
        <f t="shared" si="25"/>
        <v>0</v>
      </c>
      <c r="L141" s="102">
        <f>IFERROR(VLOOKUP(A141,'[1]resumo 1ºTermo aditivo'!$A$3:$O$155,14,FALSE),0)</f>
        <v>0</v>
      </c>
      <c r="M141" s="101">
        <f t="shared" si="26"/>
        <v>0</v>
      </c>
      <c r="N141" s="146">
        <f t="shared" ref="N141:N199" si="28">F141+J141-L141</f>
        <v>6</v>
      </c>
      <c r="O141" s="147">
        <f t="shared" ref="O141:O199" si="29">I141+K141-M141</f>
        <v>49.32</v>
      </c>
    </row>
    <row r="142" spans="1:15" ht="38.25" x14ac:dyDescent="0.25">
      <c r="A142" s="17" t="s">
        <v>402</v>
      </c>
      <c r="B142" s="18" t="s">
        <v>403</v>
      </c>
      <c r="C142" s="17" t="s">
        <v>27</v>
      </c>
      <c r="D142" s="17" t="s">
        <v>404</v>
      </c>
      <c r="E142" s="19" t="s">
        <v>109</v>
      </c>
      <c r="F142" s="18">
        <v>6</v>
      </c>
      <c r="G142" s="20">
        <v>19.12</v>
      </c>
      <c r="H142" s="20">
        <v>23.94</v>
      </c>
      <c r="I142" s="99">
        <f t="shared" si="27"/>
        <v>143.63999999999999</v>
      </c>
      <c r="J142" s="100">
        <f>IFERROR(VLOOKUP(A142,'[1]resumo 1ºTermo aditivo'!$A$3:$O$155,11,FALSE),0)</f>
        <v>0</v>
      </c>
      <c r="K142" s="101">
        <f t="shared" si="25"/>
        <v>0</v>
      </c>
      <c r="L142" s="102">
        <f>IFERROR(VLOOKUP(A142,'[1]resumo 1ºTermo aditivo'!$A$3:$O$155,14,FALSE),0)</f>
        <v>0</v>
      </c>
      <c r="M142" s="101">
        <f t="shared" si="26"/>
        <v>0</v>
      </c>
      <c r="N142" s="146">
        <f t="shared" si="28"/>
        <v>6</v>
      </c>
      <c r="O142" s="147">
        <f t="shared" si="29"/>
        <v>143.63999999999999</v>
      </c>
    </row>
    <row r="143" spans="1:15" ht="25.5" x14ac:dyDescent="0.25">
      <c r="A143" s="17" t="s">
        <v>405</v>
      </c>
      <c r="B143" s="18" t="s">
        <v>146</v>
      </c>
      <c r="C143" s="17" t="s">
        <v>32</v>
      </c>
      <c r="D143" s="17" t="s">
        <v>147</v>
      </c>
      <c r="E143" s="19" t="s">
        <v>88</v>
      </c>
      <c r="F143" s="18">
        <v>2.4</v>
      </c>
      <c r="G143" s="20">
        <v>65.430000000000007</v>
      </c>
      <c r="H143" s="20">
        <v>81.93</v>
      </c>
      <c r="I143" s="99">
        <f t="shared" si="27"/>
        <v>196.63</v>
      </c>
      <c r="J143" s="100">
        <f>IFERROR(VLOOKUP(A143,'[1]resumo 1ºTermo aditivo'!$A$3:$O$155,11,FALSE),0)</f>
        <v>0</v>
      </c>
      <c r="K143" s="101">
        <f t="shared" si="25"/>
        <v>0</v>
      </c>
      <c r="L143" s="102">
        <f>IFERROR(VLOOKUP(A143,'[1]resumo 1ºTermo aditivo'!$A$3:$O$155,14,FALSE),0)</f>
        <v>0</v>
      </c>
      <c r="M143" s="101">
        <f t="shared" si="26"/>
        <v>0</v>
      </c>
      <c r="N143" s="146">
        <f t="shared" si="28"/>
        <v>2.4</v>
      </c>
      <c r="O143" s="147">
        <f t="shared" si="29"/>
        <v>196.63</v>
      </c>
    </row>
    <row r="144" spans="1:15" ht="25.5" x14ac:dyDescent="0.25">
      <c r="A144" s="17" t="s">
        <v>406</v>
      </c>
      <c r="B144" s="18" t="s">
        <v>340</v>
      </c>
      <c r="C144" s="17" t="s">
        <v>27</v>
      </c>
      <c r="D144" s="17" t="s">
        <v>341</v>
      </c>
      <c r="E144" s="19" t="s">
        <v>88</v>
      </c>
      <c r="F144" s="18">
        <v>2.4</v>
      </c>
      <c r="G144" s="20">
        <v>39.67</v>
      </c>
      <c r="H144" s="20">
        <v>49.67</v>
      </c>
      <c r="I144" s="99">
        <f t="shared" si="27"/>
        <v>119.2</v>
      </c>
      <c r="J144" s="100">
        <f>IFERROR(VLOOKUP(A144,'[1]resumo 1ºTermo aditivo'!$A$3:$O$155,11,FALSE),0)</f>
        <v>0</v>
      </c>
      <c r="K144" s="101">
        <f t="shared" si="25"/>
        <v>0</v>
      </c>
      <c r="L144" s="102">
        <f>IFERROR(VLOOKUP(A144,'[1]resumo 1ºTermo aditivo'!$A$3:$O$155,14,FALSE),0)</f>
        <v>0</v>
      </c>
      <c r="M144" s="101">
        <f t="shared" si="26"/>
        <v>0</v>
      </c>
      <c r="N144" s="146">
        <f t="shared" si="28"/>
        <v>2.4</v>
      </c>
      <c r="O144" s="147">
        <f t="shared" si="29"/>
        <v>119.2</v>
      </c>
    </row>
    <row r="145" spans="1:15" ht="38.25" x14ac:dyDescent="0.25">
      <c r="A145" s="17" t="s">
        <v>407</v>
      </c>
      <c r="B145" s="18" t="s">
        <v>408</v>
      </c>
      <c r="C145" s="17" t="s">
        <v>32</v>
      </c>
      <c r="D145" s="17" t="s">
        <v>409</v>
      </c>
      <c r="E145" s="19" t="s">
        <v>42</v>
      </c>
      <c r="F145" s="18">
        <v>12</v>
      </c>
      <c r="G145" s="20">
        <v>25.6</v>
      </c>
      <c r="H145" s="20">
        <v>32.049999999999997</v>
      </c>
      <c r="I145" s="99">
        <f t="shared" si="27"/>
        <v>384.6</v>
      </c>
      <c r="J145" s="100">
        <f>IFERROR(VLOOKUP(A145,'[1]resumo 1ºTermo aditivo'!$A$3:$O$155,11,FALSE),0)</f>
        <v>0</v>
      </c>
      <c r="K145" s="101">
        <f t="shared" si="25"/>
        <v>0</v>
      </c>
      <c r="L145" s="102">
        <f>IFERROR(VLOOKUP(A145,'[1]resumo 1ºTermo aditivo'!$A$3:$O$155,14,FALSE),0)</f>
        <v>0</v>
      </c>
      <c r="M145" s="101">
        <f t="shared" si="26"/>
        <v>0</v>
      </c>
      <c r="N145" s="146">
        <f t="shared" si="28"/>
        <v>12</v>
      </c>
      <c r="O145" s="147">
        <f t="shared" si="29"/>
        <v>384.6</v>
      </c>
    </row>
    <row r="146" spans="1:15" ht="63.75" x14ac:dyDescent="0.25">
      <c r="A146" s="17" t="s">
        <v>410</v>
      </c>
      <c r="B146" s="18" t="s">
        <v>411</v>
      </c>
      <c r="C146" s="17" t="s">
        <v>27</v>
      </c>
      <c r="D146" s="17" t="s">
        <v>412</v>
      </c>
      <c r="E146" s="19" t="s">
        <v>42</v>
      </c>
      <c r="F146" s="18">
        <v>1</v>
      </c>
      <c r="G146" s="20">
        <v>629.85</v>
      </c>
      <c r="H146" s="20">
        <v>788.69</v>
      </c>
      <c r="I146" s="99">
        <f t="shared" si="27"/>
        <v>788.69</v>
      </c>
      <c r="J146" s="100">
        <f>IFERROR(VLOOKUP(A146,'[1]resumo 1ºTermo aditivo'!$A$3:$O$155,11,FALSE),0)</f>
        <v>0</v>
      </c>
      <c r="K146" s="101">
        <f t="shared" si="25"/>
        <v>0</v>
      </c>
      <c r="L146" s="102">
        <f>IFERROR(VLOOKUP(A146,'[1]resumo 1ºTermo aditivo'!$A$3:$O$155,14,FALSE),0)</f>
        <v>0</v>
      </c>
      <c r="M146" s="101">
        <f t="shared" si="26"/>
        <v>0</v>
      </c>
      <c r="N146" s="146">
        <f t="shared" si="28"/>
        <v>1</v>
      </c>
      <c r="O146" s="147">
        <f t="shared" si="29"/>
        <v>788.69</v>
      </c>
    </row>
    <row r="147" spans="1:15" ht="51" x14ac:dyDescent="0.25">
      <c r="A147" s="17" t="s">
        <v>413</v>
      </c>
      <c r="B147" s="18" t="s">
        <v>414</v>
      </c>
      <c r="C147" s="17" t="s">
        <v>32</v>
      </c>
      <c r="D147" s="17" t="s">
        <v>415</v>
      </c>
      <c r="E147" s="19" t="s">
        <v>42</v>
      </c>
      <c r="F147" s="18">
        <v>4</v>
      </c>
      <c r="G147" s="20">
        <v>617.01</v>
      </c>
      <c r="H147" s="20">
        <v>772.61</v>
      </c>
      <c r="I147" s="99">
        <f t="shared" si="27"/>
        <v>3090.44</v>
      </c>
      <c r="J147" s="100">
        <f>IFERROR(VLOOKUP(A147,'[1]resumo 1ºTermo aditivo'!$A$3:$O$155,11,FALSE),0)</f>
        <v>0</v>
      </c>
      <c r="K147" s="101">
        <f t="shared" si="25"/>
        <v>0</v>
      </c>
      <c r="L147" s="102">
        <f>IFERROR(VLOOKUP(A147,'[1]resumo 1ºTermo aditivo'!$A$3:$O$155,14,FALSE),0)</f>
        <v>0</v>
      </c>
      <c r="M147" s="101">
        <f t="shared" si="26"/>
        <v>0</v>
      </c>
      <c r="N147" s="146">
        <f t="shared" si="28"/>
        <v>4</v>
      </c>
      <c r="O147" s="147">
        <f t="shared" si="29"/>
        <v>3090.44</v>
      </c>
    </row>
    <row r="148" spans="1:15" ht="51" x14ac:dyDescent="0.25">
      <c r="A148" s="17" t="s">
        <v>416</v>
      </c>
      <c r="B148" s="18" t="s">
        <v>417</v>
      </c>
      <c r="C148" s="17" t="s">
        <v>27</v>
      </c>
      <c r="D148" s="17" t="s">
        <v>418</v>
      </c>
      <c r="E148" s="19" t="s">
        <v>42</v>
      </c>
      <c r="F148" s="18">
        <v>1</v>
      </c>
      <c r="G148" s="20">
        <v>885.91</v>
      </c>
      <c r="H148" s="20">
        <v>1109.33</v>
      </c>
      <c r="I148" s="99">
        <f t="shared" si="27"/>
        <v>1109.33</v>
      </c>
      <c r="J148" s="100">
        <f>IFERROR(VLOOKUP(A148,'[1]resumo 1ºTermo aditivo'!$A$3:$O$155,11,FALSE),0)</f>
        <v>0</v>
      </c>
      <c r="K148" s="101">
        <f t="shared" si="25"/>
        <v>0</v>
      </c>
      <c r="L148" s="102">
        <f>IFERROR(VLOOKUP(A148,'[1]resumo 1ºTermo aditivo'!$A$3:$O$155,14,FALSE),0)</f>
        <v>0</v>
      </c>
      <c r="M148" s="101">
        <f t="shared" si="26"/>
        <v>0</v>
      </c>
      <c r="N148" s="146">
        <f t="shared" si="28"/>
        <v>1</v>
      </c>
      <c r="O148" s="147">
        <f t="shared" si="29"/>
        <v>1109.33</v>
      </c>
    </row>
    <row r="149" spans="1:15" ht="38.25" x14ac:dyDescent="0.25">
      <c r="A149" s="17" t="s">
        <v>419</v>
      </c>
      <c r="B149" s="18" t="s">
        <v>420</v>
      </c>
      <c r="C149" s="17" t="s">
        <v>32</v>
      </c>
      <c r="D149" s="17" t="s">
        <v>421</v>
      </c>
      <c r="E149" s="19" t="s">
        <v>109</v>
      </c>
      <c r="F149" s="18">
        <v>116</v>
      </c>
      <c r="G149" s="20">
        <v>8.17</v>
      </c>
      <c r="H149" s="20">
        <v>10.23</v>
      </c>
      <c r="I149" s="99">
        <f t="shared" si="27"/>
        <v>1186.68</v>
      </c>
      <c r="J149" s="100">
        <f>IFERROR(VLOOKUP(A149,'[1]resumo 1ºTermo aditivo'!$A$3:$O$155,11,FALSE),0)</f>
        <v>0</v>
      </c>
      <c r="K149" s="101">
        <f t="shared" si="25"/>
        <v>0</v>
      </c>
      <c r="L149" s="102">
        <f>IFERROR(VLOOKUP(A149,'[1]resumo 1ºTermo aditivo'!$A$3:$O$155,14,FALSE),0)</f>
        <v>0</v>
      </c>
      <c r="M149" s="101">
        <f t="shared" si="26"/>
        <v>0</v>
      </c>
      <c r="N149" s="146">
        <f t="shared" si="28"/>
        <v>116</v>
      </c>
      <c r="O149" s="147">
        <f t="shared" si="29"/>
        <v>1186.68</v>
      </c>
    </row>
    <row r="150" spans="1:15" ht="38.25" x14ac:dyDescent="0.25">
      <c r="A150" s="17" t="s">
        <v>422</v>
      </c>
      <c r="B150" s="18" t="s">
        <v>423</v>
      </c>
      <c r="C150" s="17" t="s">
        <v>32</v>
      </c>
      <c r="D150" s="17" t="s">
        <v>424</v>
      </c>
      <c r="E150" s="19" t="s">
        <v>109</v>
      </c>
      <c r="F150" s="18">
        <v>597.79999999999995</v>
      </c>
      <c r="G150" s="20">
        <v>7.87</v>
      </c>
      <c r="H150" s="20">
        <v>9.85</v>
      </c>
      <c r="I150" s="99">
        <f t="shared" si="27"/>
        <v>5888.33</v>
      </c>
      <c r="J150" s="100">
        <f>IFERROR(VLOOKUP(A150,'[1]resumo 1ºTermo aditivo'!$A$3:$O$155,11,FALSE),0)</f>
        <v>0</v>
      </c>
      <c r="K150" s="101">
        <f t="shared" si="25"/>
        <v>0</v>
      </c>
      <c r="L150" s="102">
        <f>IFERROR(VLOOKUP(A150,'[1]resumo 1ºTermo aditivo'!$A$3:$O$155,14,FALSE),0)</f>
        <v>0</v>
      </c>
      <c r="M150" s="101">
        <f t="shared" si="26"/>
        <v>0</v>
      </c>
      <c r="N150" s="146">
        <f t="shared" si="28"/>
        <v>597.79999999999995</v>
      </c>
      <c r="O150" s="147">
        <f t="shared" si="29"/>
        <v>5888.33</v>
      </c>
    </row>
    <row r="151" spans="1:15" ht="38.25" x14ac:dyDescent="0.25">
      <c r="A151" s="17" t="s">
        <v>425</v>
      </c>
      <c r="B151" s="18" t="s">
        <v>426</v>
      </c>
      <c r="C151" s="17" t="s">
        <v>32</v>
      </c>
      <c r="D151" s="17" t="s">
        <v>427</v>
      </c>
      <c r="E151" s="19" t="s">
        <v>109</v>
      </c>
      <c r="F151" s="18">
        <v>76</v>
      </c>
      <c r="G151" s="20">
        <v>12.94</v>
      </c>
      <c r="H151" s="20">
        <v>16.2</v>
      </c>
      <c r="I151" s="99">
        <f t="shared" si="27"/>
        <v>1231.2</v>
      </c>
      <c r="J151" s="100">
        <f>IFERROR(VLOOKUP(A151,'[1]resumo 1ºTermo aditivo'!$A$3:$O$155,11,FALSE),0)</f>
        <v>81.400000000000006</v>
      </c>
      <c r="K151" s="101">
        <f t="shared" si="25"/>
        <v>1318.68</v>
      </c>
      <c r="L151" s="102">
        <f>IFERROR(VLOOKUP(A151,'[1]resumo 1ºTermo aditivo'!$A$3:$O$155,14,FALSE),0)</f>
        <v>0</v>
      </c>
      <c r="M151" s="101">
        <f t="shared" si="26"/>
        <v>0</v>
      </c>
      <c r="N151" s="146">
        <f t="shared" si="28"/>
        <v>157.4</v>
      </c>
      <c r="O151" s="147">
        <f t="shared" si="29"/>
        <v>2549.88</v>
      </c>
    </row>
    <row r="152" spans="1:15" ht="38.25" x14ac:dyDescent="0.25">
      <c r="A152" s="17" t="s">
        <v>428</v>
      </c>
      <c r="B152" s="18" t="s">
        <v>429</v>
      </c>
      <c r="C152" s="17" t="s">
        <v>32</v>
      </c>
      <c r="D152" s="17" t="s">
        <v>430</v>
      </c>
      <c r="E152" s="19" t="s">
        <v>109</v>
      </c>
      <c r="F152" s="18">
        <v>468.2</v>
      </c>
      <c r="G152" s="20">
        <v>18.48</v>
      </c>
      <c r="H152" s="20">
        <v>23.14</v>
      </c>
      <c r="I152" s="99">
        <f t="shared" si="27"/>
        <v>10834.14</v>
      </c>
      <c r="J152" s="100">
        <f>IFERROR(VLOOKUP(A152,'[1]resumo 1ºTermo aditivo'!$A$3:$O$155,11,FALSE),0)</f>
        <v>0</v>
      </c>
      <c r="K152" s="101">
        <f t="shared" si="25"/>
        <v>0</v>
      </c>
      <c r="L152" s="102">
        <f>IFERROR(VLOOKUP(A152,'[1]resumo 1ºTermo aditivo'!$A$3:$O$155,14,FALSE),0)</f>
        <v>133.19999999999999</v>
      </c>
      <c r="M152" s="101">
        <f t="shared" si="26"/>
        <v>3082.2479999999996</v>
      </c>
      <c r="N152" s="146">
        <f t="shared" si="28"/>
        <v>335</v>
      </c>
      <c r="O152" s="147">
        <f t="shared" si="29"/>
        <v>7751.8919999999998</v>
      </c>
    </row>
    <row r="153" spans="1:15" ht="51" x14ac:dyDescent="0.25">
      <c r="A153" s="17" t="s">
        <v>431</v>
      </c>
      <c r="B153" s="18" t="s">
        <v>432</v>
      </c>
      <c r="C153" s="17" t="s">
        <v>32</v>
      </c>
      <c r="D153" s="17" t="s">
        <v>433</v>
      </c>
      <c r="E153" s="19" t="s">
        <v>109</v>
      </c>
      <c r="F153" s="18">
        <v>653</v>
      </c>
      <c r="G153" s="20">
        <v>27.63</v>
      </c>
      <c r="H153" s="20">
        <v>34.590000000000003</v>
      </c>
      <c r="I153" s="99">
        <f t="shared" si="27"/>
        <v>22587.27</v>
      </c>
      <c r="J153" s="100">
        <f>IFERROR(VLOOKUP(A153,'[1]resumo 1ºTermo aditivo'!$A$3:$O$155,11,FALSE),0)</f>
        <v>25</v>
      </c>
      <c r="K153" s="101">
        <f t="shared" si="25"/>
        <v>864.75000000000011</v>
      </c>
      <c r="L153" s="102">
        <f>IFERROR(VLOOKUP(A153,'[1]resumo 1ºTermo aditivo'!$A$3:$O$155,14,FALSE),0)</f>
        <v>0</v>
      </c>
      <c r="M153" s="101">
        <f t="shared" si="26"/>
        <v>0</v>
      </c>
      <c r="N153" s="146">
        <f t="shared" si="28"/>
        <v>678</v>
      </c>
      <c r="O153" s="147">
        <f t="shared" si="29"/>
        <v>23452.02</v>
      </c>
    </row>
    <row r="154" spans="1:15" ht="51" x14ac:dyDescent="0.25">
      <c r="A154" s="17" t="s">
        <v>434</v>
      </c>
      <c r="B154" s="18" t="s">
        <v>435</v>
      </c>
      <c r="C154" s="17" t="s">
        <v>32</v>
      </c>
      <c r="D154" s="17" t="s">
        <v>436</v>
      </c>
      <c r="E154" s="19" t="s">
        <v>109</v>
      </c>
      <c r="F154" s="18">
        <v>208.5</v>
      </c>
      <c r="G154" s="20">
        <v>40.74</v>
      </c>
      <c r="H154" s="20">
        <v>51.01</v>
      </c>
      <c r="I154" s="99">
        <f t="shared" si="27"/>
        <v>10635.58</v>
      </c>
      <c r="J154" s="100">
        <f>IFERROR(VLOOKUP(A154,'[1]resumo 1ºTermo aditivo'!$A$3:$O$155,11,FALSE),0)</f>
        <v>146.5</v>
      </c>
      <c r="K154" s="101">
        <f t="shared" si="25"/>
        <v>7472.9650000000001</v>
      </c>
      <c r="L154" s="102">
        <f>IFERROR(VLOOKUP(A154,'[1]resumo 1ºTermo aditivo'!$A$3:$O$155,14,FALSE),0)</f>
        <v>0</v>
      </c>
      <c r="M154" s="101">
        <f t="shared" si="26"/>
        <v>0</v>
      </c>
      <c r="N154" s="146">
        <f t="shared" si="28"/>
        <v>355</v>
      </c>
      <c r="O154" s="147">
        <f t="shared" si="29"/>
        <v>18108.544999999998</v>
      </c>
    </row>
    <row r="155" spans="1:15" ht="51" x14ac:dyDescent="0.25">
      <c r="A155" s="17" t="s">
        <v>437</v>
      </c>
      <c r="B155" s="18" t="s">
        <v>438</v>
      </c>
      <c r="C155" s="17" t="s">
        <v>32</v>
      </c>
      <c r="D155" s="17" t="s">
        <v>439</v>
      </c>
      <c r="E155" s="19" t="s">
        <v>109</v>
      </c>
      <c r="F155" s="18">
        <v>426</v>
      </c>
      <c r="G155" s="20">
        <v>57.08</v>
      </c>
      <c r="H155" s="20">
        <v>71.47</v>
      </c>
      <c r="I155" s="99">
        <f t="shared" si="27"/>
        <v>30446.22</v>
      </c>
      <c r="J155" s="100">
        <f>IFERROR(VLOOKUP(A155,'[1]resumo 1ºTermo aditivo'!$A$3:$O$155,11,FALSE),0)</f>
        <v>39</v>
      </c>
      <c r="K155" s="101">
        <f t="shared" si="25"/>
        <v>2787.33</v>
      </c>
      <c r="L155" s="102">
        <f>IFERROR(VLOOKUP(A155,'[1]resumo 1ºTermo aditivo'!$A$3:$O$155,14,FALSE),0)</f>
        <v>0</v>
      </c>
      <c r="M155" s="101">
        <f t="shared" si="26"/>
        <v>0</v>
      </c>
      <c r="N155" s="146">
        <f t="shared" si="28"/>
        <v>465</v>
      </c>
      <c r="O155" s="147">
        <f t="shared" si="29"/>
        <v>33233.550000000003</v>
      </c>
    </row>
    <row r="156" spans="1:15" ht="51" x14ac:dyDescent="0.25">
      <c r="A156" s="17" t="s">
        <v>440</v>
      </c>
      <c r="B156" s="18" t="s">
        <v>441</v>
      </c>
      <c r="C156" s="17" t="s">
        <v>32</v>
      </c>
      <c r="D156" s="17" t="s">
        <v>442</v>
      </c>
      <c r="E156" s="19" t="s">
        <v>109</v>
      </c>
      <c r="F156" s="18">
        <v>63</v>
      </c>
      <c r="G156" s="20">
        <v>74.64</v>
      </c>
      <c r="H156" s="20">
        <v>93.46</v>
      </c>
      <c r="I156" s="99">
        <f t="shared" si="27"/>
        <v>5887.98</v>
      </c>
      <c r="J156" s="100">
        <f>IFERROR(VLOOKUP(A156,'[1]resumo 1ºTermo aditivo'!$A$3:$O$155,11,FALSE),0)</f>
        <v>0</v>
      </c>
      <c r="K156" s="101">
        <f t="shared" si="25"/>
        <v>0</v>
      </c>
      <c r="L156" s="102">
        <f>IFERROR(VLOOKUP(A156,'[1]resumo 1ºTermo aditivo'!$A$3:$O$155,14,FALSE),0)</f>
        <v>0</v>
      </c>
      <c r="M156" s="101">
        <f t="shared" si="26"/>
        <v>0</v>
      </c>
      <c r="N156" s="146">
        <f t="shared" si="28"/>
        <v>63</v>
      </c>
      <c r="O156" s="147">
        <f t="shared" si="29"/>
        <v>5887.98</v>
      </c>
    </row>
    <row r="157" spans="1:15" ht="51" x14ac:dyDescent="0.25">
      <c r="A157" s="17" t="s">
        <v>443</v>
      </c>
      <c r="B157" s="18" t="s">
        <v>444</v>
      </c>
      <c r="C157" s="17" t="s">
        <v>32</v>
      </c>
      <c r="D157" s="17" t="s">
        <v>445</v>
      </c>
      <c r="E157" s="19" t="s">
        <v>109</v>
      </c>
      <c r="F157" s="18">
        <v>117</v>
      </c>
      <c r="G157" s="20">
        <v>100.02</v>
      </c>
      <c r="H157" s="20">
        <v>125.24</v>
      </c>
      <c r="I157" s="99">
        <f t="shared" si="27"/>
        <v>14653.08</v>
      </c>
      <c r="J157" s="100">
        <f>IFERROR(VLOOKUP(A157,'[1]resumo 1ºTermo aditivo'!$A$3:$O$155,11,FALSE),0)</f>
        <v>0</v>
      </c>
      <c r="K157" s="101">
        <f t="shared" si="25"/>
        <v>0</v>
      </c>
      <c r="L157" s="102">
        <f>IFERROR(VLOOKUP(A157,'[1]resumo 1ºTermo aditivo'!$A$3:$O$155,14,FALSE),0)</f>
        <v>0</v>
      </c>
      <c r="M157" s="101">
        <f t="shared" si="26"/>
        <v>0</v>
      </c>
      <c r="N157" s="146">
        <f t="shared" si="28"/>
        <v>117</v>
      </c>
      <c r="O157" s="147">
        <f t="shared" si="29"/>
        <v>14653.08</v>
      </c>
    </row>
    <row r="158" spans="1:15" ht="38.25" x14ac:dyDescent="0.25">
      <c r="A158" s="17" t="s">
        <v>446</v>
      </c>
      <c r="B158" s="18" t="s">
        <v>447</v>
      </c>
      <c r="C158" s="17" t="s">
        <v>32</v>
      </c>
      <c r="D158" s="17" t="s">
        <v>448</v>
      </c>
      <c r="E158" s="19" t="s">
        <v>109</v>
      </c>
      <c r="F158" s="18">
        <v>51</v>
      </c>
      <c r="G158" s="20">
        <v>5.0999999999999996</v>
      </c>
      <c r="H158" s="20">
        <v>6.38</v>
      </c>
      <c r="I158" s="99">
        <f t="shared" si="27"/>
        <v>325.38</v>
      </c>
      <c r="J158" s="100">
        <f>IFERROR(VLOOKUP(A158,'[1]resumo 1ºTermo aditivo'!$A$3:$O$155,11,FALSE),0)</f>
        <v>0</v>
      </c>
      <c r="K158" s="101">
        <f t="shared" si="25"/>
        <v>0</v>
      </c>
      <c r="L158" s="102">
        <f>IFERROR(VLOOKUP(A158,'[1]resumo 1ºTermo aditivo'!$A$3:$O$155,14,FALSE),0)</f>
        <v>0</v>
      </c>
      <c r="M158" s="101">
        <f t="shared" si="26"/>
        <v>0</v>
      </c>
      <c r="N158" s="146">
        <f t="shared" si="28"/>
        <v>51</v>
      </c>
      <c r="O158" s="147">
        <f t="shared" si="29"/>
        <v>325.38</v>
      </c>
    </row>
    <row r="159" spans="1:15" ht="38.25" x14ac:dyDescent="0.25">
      <c r="A159" s="17" t="s">
        <v>449</v>
      </c>
      <c r="B159" s="18" t="s">
        <v>450</v>
      </c>
      <c r="C159" s="17" t="s">
        <v>32</v>
      </c>
      <c r="D159" s="17" t="s">
        <v>451</v>
      </c>
      <c r="E159" s="19" t="s">
        <v>109</v>
      </c>
      <c r="F159" s="18">
        <v>64</v>
      </c>
      <c r="G159" s="20">
        <v>7.14</v>
      </c>
      <c r="H159" s="20">
        <v>8.94</v>
      </c>
      <c r="I159" s="99">
        <f t="shared" si="27"/>
        <v>572.16</v>
      </c>
      <c r="J159" s="100">
        <f>IFERROR(VLOOKUP(A159,'[1]resumo 1ºTermo aditivo'!$A$3:$O$155,11,FALSE),0)</f>
        <v>0</v>
      </c>
      <c r="K159" s="101">
        <f t="shared" si="25"/>
        <v>0</v>
      </c>
      <c r="L159" s="102">
        <f>IFERROR(VLOOKUP(A159,'[1]resumo 1ºTermo aditivo'!$A$3:$O$155,14,FALSE),0)</f>
        <v>0</v>
      </c>
      <c r="M159" s="101">
        <f t="shared" si="26"/>
        <v>0</v>
      </c>
      <c r="N159" s="146">
        <f t="shared" si="28"/>
        <v>64</v>
      </c>
      <c r="O159" s="147">
        <f t="shared" si="29"/>
        <v>572.16</v>
      </c>
    </row>
    <row r="160" spans="1:15" ht="38.25" x14ac:dyDescent="0.25">
      <c r="A160" s="17" t="s">
        <v>452</v>
      </c>
      <c r="B160" s="18" t="s">
        <v>453</v>
      </c>
      <c r="C160" s="17" t="s">
        <v>32</v>
      </c>
      <c r="D160" s="17" t="s">
        <v>454</v>
      </c>
      <c r="E160" s="19" t="s">
        <v>109</v>
      </c>
      <c r="F160" s="18">
        <v>4</v>
      </c>
      <c r="G160" s="20">
        <v>14.22</v>
      </c>
      <c r="H160" s="20">
        <v>17.8</v>
      </c>
      <c r="I160" s="99">
        <f t="shared" si="27"/>
        <v>71.2</v>
      </c>
      <c r="J160" s="100">
        <f>IFERROR(VLOOKUP(A160,'[1]resumo 1ºTermo aditivo'!$A$3:$O$155,11,FALSE),0)</f>
        <v>0</v>
      </c>
      <c r="K160" s="101">
        <f t="shared" si="25"/>
        <v>0</v>
      </c>
      <c r="L160" s="102">
        <f>IFERROR(VLOOKUP(A160,'[1]resumo 1ºTermo aditivo'!$A$3:$O$155,14,FALSE),0)</f>
        <v>0</v>
      </c>
      <c r="M160" s="101">
        <f t="shared" si="26"/>
        <v>0</v>
      </c>
      <c r="N160" s="146">
        <f t="shared" si="28"/>
        <v>4</v>
      </c>
      <c r="O160" s="147">
        <f t="shared" si="29"/>
        <v>71.2</v>
      </c>
    </row>
    <row r="161" spans="1:15" ht="51" x14ac:dyDescent="0.25">
      <c r="A161" s="17" t="s">
        <v>455</v>
      </c>
      <c r="B161" s="18" t="s">
        <v>456</v>
      </c>
      <c r="C161" s="17" t="s">
        <v>32</v>
      </c>
      <c r="D161" s="17" t="s">
        <v>457</v>
      </c>
      <c r="E161" s="19" t="s">
        <v>109</v>
      </c>
      <c r="F161" s="18">
        <v>51</v>
      </c>
      <c r="G161" s="20">
        <v>14.9</v>
      </c>
      <c r="H161" s="20">
        <v>18.649999999999999</v>
      </c>
      <c r="I161" s="99">
        <f t="shared" si="27"/>
        <v>951.15</v>
      </c>
      <c r="J161" s="100">
        <f>IFERROR(VLOOKUP(A161,'[1]resumo 1ºTermo aditivo'!$A$3:$O$155,11,FALSE),0)</f>
        <v>0</v>
      </c>
      <c r="K161" s="101">
        <f t="shared" si="25"/>
        <v>0</v>
      </c>
      <c r="L161" s="102">
        <f>IFERROR(VLOOKUP(A161,'[1]resumo 1ºTermo aditivo'!$A$3:$O$155,14,FALSE),0)</f>
        <v>0</v>
      </c>
      <c r="M161" s="101">
        <f t="shared" si="26"/>
        <v>0</v>
      </c>
      <c r="N161" s="146">
        <f t="shared" si="28"/>
        <v>51</v>
      </c>
      <c r="O161" s="147">
        <f t="shared" si="29"/>
        <v>951.15</v>
      </c>
    </row>
    <row r="162" spans="1:15" ht="51" x14ac:dyDescent="0.25">
      <c r="A162" s="17" t="s">
        <v>458</v>
      </c>
      <c r="B162" s="18" t="s">
        <v>459</v>
      </c>
      <c r="C162" s="17" t="s">
        <v>32</v>
      </c>
      <c r="D162" s="17" t="s">
        <v>460</v>
      </c>
      <c r="E162" s="19" t="s">
        <v>109</v>
      </c>
      <c r="F162" s="18">
        <v>37.5</v>
      </c>
      <c r="G162" s="20">
        <v>22.3</v>
      </c>
      <c r="H162" s="20">
        <v>27.92</v>
      </c>
      <c r="I162" s="99">
        <f t="shared" si="27"/>
        <v>1047</v>
      </c>
      <c r="J162" s="100">
        <f>IFERROR(VLOOKUP(A162,'[1]resumo 1ºTermo aditivo'!$A$3:$O$155,11,FALSE),0)</f>
        <v>0</v>
      </c>
      <c r="K162" s="101">
        <f t="shared" si="25"/>
        <v>0</v>
      </c>
      <c r="L162" s="102">
        <f>IFERROR(VLOOKUP(A162,'[1]resumo 1ºTermo aditivo'!$A$3:$O$155,14,FALSE),0)</f>
        <v>0</v>
      </c>
      <c r="M162" s="101">
        <f t="shared" si="26"/>
        <v>0</v>
      </c>
      <c r="N162" s="146">
        <f t="shared" si="28"/>
        <v>37.5</v>
      </c>
      <c r="O162" s="147">
        <f t="shared" si="29"/>
        <v>1047</v>
      </c>
    </row>
    <row r="163" spans="1:15" ht="51" x14ac:dyDescent="0.25">
      <c r="A163" s="17" t="s">
        <v>461</v>
      </c>
      <c r="B163" s="18" t="s">
        <v>462</v>
      </c>
      <c r="C163" s="17" t="s">
        <v>32</v>
      </c>
      <c r="D163" s="17" t="s">
        <v>463</v>
      </c>
      <c r="E163" s="19" t="s">
        <v>109</v>
      </c>
      <c r="F163" s="18">
        <v>24.5</v>
      </c>
      <c r="G163" s="20">
        <v>31.23</v>
      </c>
      <c r="H163" s="20">
        <v>39.1</v>
      </c>
      <c r="I163" s="99">
        <f t="shared" si="27"/>
        <v>957.95</v>
      </c>
      <c r="J163" s="100">
        <f>IFERROR(VLOOKUP(A163,'[1]resumo 1ºTermo aditivo'!$A$3:$O$155,11,FALSE),0)</f>
        <v>0</v>
      </c>
      <c r="K163" s="101">
        <f t="shared" si="25"/>
        <v>0</v>
      </c>
      <c r="L163" s="102">
        <f>IFERROR(VLOOKUP(A163,'[1]resumo 1ºTermo aditivo'!$A$3:$O$155,14,FALSE),0)</f>
        <v>0</v>
      </c>
      <c r="M163" s="101">
        <f t="shared" si="26"/>
        <v>0</v>
      </c>
      <c r="N163" s="146">
        <f t="shared" si="28"/>
        <v>24.5</v>
      </c>
      <c r="O163" s="147">
        <f t="shared" si="29"/>
        <v>957.95</v>
      </c>
    </row>
    <row r="164" spans="1:15" ht="51" x14ac:dyDescent="0.25">
      <c r="A164" s="17" t="s">
        <v>464</v>
      </c>
      <c r="B164" s="18" t="s">
        <v>465</v>
      </c>
      <c r="C164" s="17" t="s">
        <v>32</v>
      </c>
      <c r="D164" s="17" t="s">
        <v>466</v>
      </c>
      <c r="E164" s="19" t="s">
        <v>109</v>
      </c>
      <c r="F164" s="18">
        <v>13.5</v>
      </c>
      <c r="G164" s="20">
        <v>38.32</v>
      </c>
      <c r="H164" s="20">
        <v>47.98</v>
      </c>
      <c r="I164" s="99">
        <f t="shared" si="27"/>
        <v>647.73</v>
      </c>
      <c r="J164" s="100">
        <f>IFERROR(VLOOKUP(A164,'[1]resumo 1ºTermo aditivo'!$A$3:$O$155,11,FALSE),0)</f>
        <v>0</v>
      </c>
      <c r="K164" s="101">
        <f t="shared" si="25"/>
        <v>0</v>
      </c>
      <c r="L164" s="102">
        <f>IFERROR(VLOOKUP(A164,'[1]resumo 1ºTermo aditivo'!$A$3:$O$155,14,FALSE),0)</f>
        <v>0</v>
      </c>
      <c r="M164" s="101">
        <f t="shared" si="26"/>
        <v>0</v>
      </c>
      <c r="N164" s="146">
        <f t="shared" si="28"/>
        <v>13.5</v>
      </c>
      <c r="O164" s="147">
        <f t="shared" si="29"/>
        <v>647.73</v>
      </c>
    </row>
    <row r="165" spans="1:15" ht="38.25" x14ac:dyDescent="0.25">
      <c r="A165" s="17" t="s">
        <v>467</v>
      </c>
      <c r="B165" s="18" t="s">
        <v>468</v>
      </c>
      <c r="C165" s="17" t="s">
        <v>32</v>
      </c>
      <c r="D165" s="17" t="s">
        <v>469</v>
      </c>
      <c r="E165" s="19" t="s">
        <v>109</v>
      </c>
      <c r="F165" s="18">
        <v>11</v>
      </c>
      <c r="G165" s="20">
        <v>11.03</v>
      </c>
      <c r="H165" s="20">
        <v>13.81</v>
      </c>
      <c r="I165" s="99">
        <f t="shared" si="27"/>
        <v>151.91</v>
      </c>
      <c r="J165" s="100">
        <f>IFERROR(VLOOKUP(A165,'[1]resumo 1ºTermo aditivo'!$A$3:$O$155,11,FALSE),0)</f>
        <v>0</v>
      </c>
      <c r="K165" s="101">
        <f t="shared" si="25"/>
        <v>0</v>
      </c>
      <c r="L165" s="102">
        <f>IFERROR(VLOOKUP(A165,'[1]resumo 1ºTermo aditivo'!$A$3:$O$155,14,FALSE),0)</f>
        <v>0</v>
      </c>
      <c r="M165" s="101">
        <f t="shared" si="26"/>
        <v>0</v>
      </c>
      <c r="N165" s="146">
        <f t="shared" si="28"/>
        <v>11</v>
      </c>
      <c r="O165" s="147">
        <f t="shared" si="29"/>
        <v>151.91</v>
      </c>
    </row>
    <row r="166" spans="1:15" ht="51" x14ac:dyDescent="0.25">
      <c r="A166" s="17" t="s">
        <v>470</v>
      </c>
      <c r="B166" s="18" t="s">
        <v>471</v>
      </c>
      <c r="C166" s="17" t="s">
        <v>32</v>
      </c>
      <c r="D166" s="17" t="s">
        <v>472</v>
      </c>
      <c r="E166" s="19" t="s">
        <v>109</v>
      </c>
      <c r="F166" s="18">
        <v>24</v>
      </c>
      <c r="G166" s="20">
        <v>58.23</v>
      </c>
      <c r="H166" s="20">
        <v>72.91</v>
      </c>
      <c r="I166" s="99">
        <f t="shared" si="27"/>
        <v>1749.84</v>
      </c>
      <c r="J166" s="100">
        <f>IFERROR(VLOOKUP(A166,'[1]resumo 1ºTermo aditivo'!$A$3:$O$155,11,FALSE),0)</f>
        <v>0</v>
      </c>
      <c r="K166" s="101">
        <f t="shared" si="25"/>
        <v>0</v>
      </c>
      <c r="L166" s="102">
        <f>IFERROR(VLOOKUP(A166,'[1]resumo 1ºTermo aditivo'!$A$3:$O$155,14,FALSE),0)</f>
        <v>0</v>
      </c>
      <c r="M166" s="101">
        <f t="shared" si="26"/>
        <v>0</v>
      </c>
      <c r="N166" s="146">
        <f t="shared" si="28"/>
        <v>24</v>
      </c>
      <c r="O166" s="147">
        <f t="shared" si="29"/>
        <v>1749.84</v>
      </c>
    </row>
    <row r="167" spans="1:15" ht="25.5" x14ac:dyDescent="0.25">
      <c r="A167" s="17" t="s">
        <v>473</v>
      </c>
      <c r="B167" s="18" t="s">
        <v>474</v>
      </c>
      <c r="C167" s="17" t="s">
        <v>27</v>
      </c>
      <c r="D167" s="17" t="s">
        <v>475</v>
      </c>
      <c r="E167" s="19" t="s">
        <v>109</v>
      </c>
      <c r="F167" s="18">
        <v>55</v>
      </c>
      <c r="G167" s="20">
        <v>84.73</v>
      </c>
      <c r="H167" s="20">
        <v>106.09</v>
      </c>
      <c r="I167" s="99">
        <f t="shared" si="27"/>
        <v>5834.95</v>
      </c>
      <c r="J167" s="100">
        <f>IFERROR(VLOOKUP(A167,'[1]resumo 1ºTermo aditivo'!$A$3:$O$155,11,FALSE),0)</f>
        <v>0</v>
      </c>
      <c r="K167" s="101">
        <f t="shared" si="25"/>
        <v>0</v>
      </c>
      <c r="L167" s="102">
        <f>IFERROR(VLOOKUP(A167,'[1]resumo 1ºTermo aditivo'!$A$3:$O$155,14,FALSE),0)</f>
        <v>0</v>
      </c>
      <c r="M167" s="101">
        <f t="shared" si="26"/>
        <v>0</v>
      </c>
      <c r="N167" s="146">
        <f t="shared" si="28"/>
        <v>55</v>
      </c>
      <c r="O167" s="147">
        <f t="shared" si="29"/>
        <v>5834.95</v>
      </c>
    </row>
    <row r="168" spans="1:15" ht="25.5" x14ac:dyDescent="0.25">
      <c r="A168" s="17" t="s">
        <v>476</v>
      </c>
      <c r="B168" s="18" t="s">
        <v>477</v>
      </c>
      <c r="C168" s="17" t="s">
        <v>27</v>
      </c>
      <c r="D168" s="17" t="s">
        <v>478</v>
      </c>
      <c r="E168" s="19" t="s">
        <v>109</v>
      </c>
      <c r="F168" s="18">
        <v>28.8</v>
      </c>
      <c r="G168" s="20">
        <v>99.86</v>
      </c>
      <c r="H168" s="20">
        <v>125.04</v>
      </c>
      <c r="I168" s="99">
        <f t="shared" si="27"/>
        <v>3601.15</v>
      </c>
      <c r="J168" s="100">
        <f>IFERROR(VLOOKUP(A168,'[1]resumo 1ºTermo aditivo'!$A$3:$O$155,11,FALSE),0)</f>
        <v>0</v>
      </c>
      <c r="K168" s="101">
        <f t="shared" si="25"/>
        <v>0</v>
      </c>
      <c r="L168" s="102">
        <f>IFERROR(VLOOKUP(A168,'[1]resumo 1ºTermo aditivo'!$A$3:$O$155,14,FALSE),0)</f>
        <v>0</v>
      </c>
      <c r="M168" s="101">
        <f t="shared" si="26"/>
        <v>0</v>
      </c>
      <c r="N168" s="146">
        <f t="shared" si="28"/>
        <v>28.8</v>
      </c>
      <c r="O168" s="147">
        <f t="shared" si="29"/>
        <v>3601.15</v>
      </c>
    </row>
    <row r="169" spans="1:15" ht="38.25" x14ac:dyDescent="0.25">
      <c r="A169" s="17" t="s">
        <v>479</v>
      </c>
      <c r="B169" s="18" t="s">
        <v>480</v>
      </c>
      <c r="C169" s="17" t="s">
        <v>32</v>
      </c>
      <c r="D169" s="17" t="s">
        <v>481</v>
      </c>
      <c r="E169" s="19" t="s">
        <v>42</v>
      </c>
      <c r="F169" s="18">
        <v>2</v>
      </c>
      <c r="G169" s="20">
        <v>575.59</v>
      </c>
      <c r="H169" s="20">
        <v>720.75</v>
      </c>
      <c r="I169" s="99">
        <f t="shared" si="27"/>
        <v>1441.5</v>
      </c>
      <c r="J169" s="100">
        <f>IFERROR(VLOOKUP(A169,'[1]resumo 1ºTermo aditivo'!$A$3:$O$155,11,FALSE),0)</f>
        <v>0</v>
      </c>
      <c r="K169" s="101">
        <f t="shared" si="25"/>
        <v>0</v>
      </c>
      <c r="L169" s="102">
        <f>IFERROR(VLOOKUP(A169,'[1]resumo 1ºTermo aditivo'!$A$3:$O$155,14,FALSE),0)</f>
        <v>0</v>
      </c>
      <c r="M169" s="101">
        <f t="shared" si="26"/>
        <v>0</v>
      </c>
      <c r="N169" s="146">
        <f t="shared" si="28"/>
        <v>2</v>
      </c>
      <c r="O169" s="147">
        <f t="shared" si="29"/>
        <v>1441.5</v>
      </c>
    </row>
    <row r="170" spans="1:15" ht="25.5" x14ac:dyDescent="0.25">
      <c r="A170" s="17" t="s">
        <v>482</v>
      </c>
      <c r="B170" s="18" t="s">
        <v>483</v>
      </c>
      <c r="C170" s="17" t="s">
        <v>27</v>
      </c>
      <c r="D170" s="17" t="s">
        <v>484</v>
      </c>
      <c r="E170" s="19" t="s">
        <v>42</v>
      </c>
      <c r="F170" s="18">
        <v>130</v>
      </c>
      <c r="G170" s="20">
        <v>2.1800000000000002</v>
      </c>
      <c r="H170" s="20">
        <v>2.72</v>
      </c>
      <c r="I170" s="99">
        <f t="shared" si="27"/>
        <v>353.6</v>
      </c>
      <c r="J170" s="100">
        <f>IFERROR(VLOOKUP(A170,'[1]resumo 1ºTermo aditivo'!$A$3:$O$155,11,FALSE),0)</f>
        <v>0</v>
      </c>
      <c r="K170" s="101">
        <f t="shared" si="25"/>
        <v>0</v>
      </c>
      <c r="L170" s="102">
        <f>IFERROR(VLOOKUP(A170,'[1]resumo 1ºTermo aditivo'!$A$3:$O$155,14,FALSE),0)</f>
        <v>0</v>
      </c>
      <c r="M170" s="101">
        <f t="shared" si="26"/>
        <v>0</v>
      </c>
      <c r="N170" s="146">
        <f t="shared" si="28"/>
        <v>130</v>
      </c>
      <c r="O170" s="147">
        <f t="shared" si="29"/>
        <v>353.6</v>
      </c>
    </row>
    <row r="171" spans="1:15" x14ac:dyDescent="0.25">
      <c r="A171" s="17" t="s">
        <v>485</v>
      </c>
      <c r="B171" s="18" t="s">
        <v>486</v>
      </c>
      <c r="C171" s="17" t="s">
        <v>40</v>
      </c>
      <c r="D171" s="17" t="s">
        <v>487</v>
      </c>
      <c r="E171" s="19" t="s">
        <v>42</v>
      </c>
      <c r="F171" s="18">
        <v>22</v>
      </c>
      <c r="G171" s="20">
        <v>1.81</v>
      </c>
      <c r="H171" s="20">
        <v>2.2599999999999998</v>
      </c>
      <c r="I171" s="99">
        <f t="shared" si="27"/>
        <v>49.72</v>
      </c>
      <c r="J171" s="100">
        <f>IFERROR(VLOOKUP(A171,'[1]resumo 1ºTermo aditivo'!$A$3:$O$155,11,FALSE),0)</f>
        <v>0</v>
      </c>
      <c r="K171" s="101">
        <f t="shared" si="25"/>
        <v>0</v>
      </c>
      <c r="L171" s="102">
        <f>IFERROR(VLOOKUP(A171,'[1]resumo 1ºTermo aditivo'!$A$3:$O$155,14,FALSE),0)</f>
        <v>0</v>
      </c>
      <c r="M171" s="101">
        <f t="shared" si="26"/>
        <v>0</v>
      </c>
      <c r="N171" s="146">
        <f t="shared" si="28"/>
        <v>22</v>
      </c>
      <c r="O171" s="147">
        <f t="shared" si="29"/>
        <v>49.72</v>
      </c>
    </row>
    <row r="172" spans="1:15" ht="25.5" x14ac:dyDescent="0.25">
      <c r="A172" s="17" t="s">
        <v>488</v>
      </c>
      <c r="B172" s="18" t="s">
        <v>489</v>
      </c>
      <c r="C172" s="17" t="s">
        <v>40</v>
      </c>
      <c r="D172" s="17" t="s">
        <v>490</v>
      </c>
      <c r="E172" s="19" t="s">
        <v>42</v>
      </c>
      <c r="F172" s="18">
        <v>44</v>
      </c>
      <c r="G172" s="20">
        <v>2.72</v>
      </c>
      <c r="H172" s="20">
        <v>3.4</v>
      </c>
      <c r="I172" s="99">
        <f t="shared" si="27"/>
        <v>149.6</v>
      </c>
      <c r="J172" s="100">
        <f>IFERROR(VLOOKUP(A172,'[1]resumo 1ºTermo aditivo'!$A$3:$O$155,11,FALSE),0)</f>
        <v>0</v>
      </c>
      <c r="K172" s="101">
        <f t="shared" si="25"/>
        <v>0</v>
      </c>
      <c r="L172" s="102">
        <f>IFERROR(VLOOKUP(A172,'[1]resumo 1ºTermo aditivo'!$A$3:$O$155,14,FALSE),0)</f>
        <v>0</v>
      </c>
      <c r="M172" s="101">
        <f t="shared" si="26"/>
        <v>0</v>
      </c>
      <c r="N172" s="146">
        <f t="shared" si="28"/>
        <v>44</v>
      </c>
      <c r="O172" s="147">
        <f t="shared" si="29"/>
        <v>149.6</v>
      </c>
    </row>
    <row r="173" spans="1:15" x14ac:dyDescent="0.25">
      <c r="A173" s="17" t="s">
        <v>491</v>
      </c>
      <c r="B173" s="18" t="s">
        <v>492</v>
      </c>
      <c r="C173" s="17" t="s">
        <v>40</v>
      </c>
      <c r="D173" s="17" t="s">
        <v>493</v>
      </c>
      <c r="E173" s="19" t="s">
        <v>42</v>
      </c>
      <c r="F173" s="18">
        <v>46</v>
      </c>
      <c r="G173" s="20">
        <v>3.75</v>
      </c>
      <c r="H173" s="20">
        <v>4.6900000000000004</v>
      </c>
      <c r="I173" s="99">
        <f t="shared" si="27"/>
        <v>215.74</v>
      </c>
      <c r="J173" s="100">
        <f>IFERROR(VLOOKUP(A173,'[1]resumo 1ºTermo aditivo'!$A$3:$O$155,11,FALSE),0)</f>
        <v>0</v>
      </c>
      <c r="K173" s="101">
        <f t="shared" si="25"/>
        <v>0</v>
      </c>
      <c r="L173" s="102">
        <f>IFERROR(VLOOKUP(A173,'[1]resumo 1ºTermo aditivo'!$A$3:$O$155,14,FALSE),0)</f>
        <v>0</v>
      </c>
      <c r="M173" s="101">
        <f t="shared" si="26"/>
        <v>0</v>
      </c>
      <c r="N173" s="146">
        <f t="shared" si="28"/>
        <v>46</v>
      </c>
      <c r="O173" s="147">
        <f t="shared" si="29"/>
        <v>215.74</v>
      </c>
    </row>
    <row r="174" spans="1:15" x14ac:dyDescent="0.25">
      <c r="A174" s="17" t="s">
        <v>494</v>
      </c>
      <c r="B174" s="18" t="s">
        <v>495</v>
      </c>
      <c r="C174" s="17" t="s">
        <v>40</v>
      </c>
      <c r="D174" s="17" t="s">
        <v>496</v>
      </c>
      <c r="E174" s="19" t="s">
        <v>42</v>
      </c>
      <c r="F174" s="18">
        <v>73</v>
      </c>
      <c r="G174" s="20">
        <v>18.68</v>
      </c>
      <c r="H174" s="20">
        <v>23.39</v>
      </c>
      <c r="I174" s="99">
        <f t="shared" si="27"/>
        <v>1707.47</v>
      </c>
      <c r="J174" s="100">
        <f>IFERROR(VLOOKUP(A174,'[1]resumo 1ºTermo aditivo'!$A$3:$O$155,11,FALSE),0)</f>
        <v>0</v>
      </c>
      <c r="K174" s="101">
        <f t="shared" si="25"/>
        <v>0</v>
      </c>
      <c r="L174" s="102">
        <f>IFERROR(VLOOKUP(A174,'[1]resumo 1ºTermo aditivo'!$A$3:$O$155,14,FALSE),0)</f>
        <v>0</v>
      </c>
      <c r="M174" s="101">
        <f t="shared" si="26"/>
        <v>0</v>
      </c>
      <c r="N174" s="146">
        <f t="shared" si="28"/>
        <v>73</v>
      </c>
      <c r="O174" s="147">
        <f t="shared" si="29"/>
        <v>1707.47</v>
      </c>
    </row>
    <row r="175" spans="1:15" ht="25.5" x14ac:dyDescent="0.25">
      <c r="A175" s="17" t="s">
        <v>497</v>
      </c>
      <c r="B175" s="18" t="s">
        <v>498</v>
      </c>
      <c r="C175" s="17" t="s">
        <v>27</v>
      </c>
      <c r="D175" s="17" t="s">
        <v>499</v>
      </c>
      <c r="E175" s="19" t="s">
        <v>42</v>
      </c>
      <c r="F175" s="18">
        <v>24</v>
      </c>
      <c r="G175" s="20">
        <v>26.73</v>
      </c>
      <c r="H175" s="20">
        <v>33.47</v>
      </c>
      <c r="I175" s="99">
        <f t="shared" si="27"/>
        <v>803.28</v>
      </c>
      <c r="J175" s="100">
        <f>IFERROR(VLOOKUP(A175,'[1]resumo 1ºTermo aditivo'!$A$3:$O$155,11,FALSE),0)</f>
        <v>0</v>
      </c>
      <c r="K175" s="101">
        <f t="shared" si="25"/>
        <v>0</v>
      </c>
      <c r="L175" s="102">
        <f>IFERROR(VLOOKUP(A175,'[1]resumo 1ºTermo aditivo'!$A$3:$O$155,14,FALSE),0)</f>
        <v>0</v>
      </c>
      <c r="M175" s="101">
        <f t="shared" si="26"/>
        <v>0</v>
      </c>
      <c r="N175" s="146">
        <f t="shared" si="28"/>
        <v>24</v>
      </c>
      <c r="O175" s="147">
        <f t="shared" si="29"/>
        <v>803.28</v>
      </c>
    </row>
    <row r="176" spans="1:15" ht="25.5" x14ac:dyDescent="0.25">
      <c r="A176" s="17" t="s">
        <v>500</v>
      </c>
      <c r="B176" s="18" t="s">
        <v>501</v>
      </c>
      <c r="C176" s="17" t="s">
        <v>27</v>
      </c>
      <c r="D176" s="17" t="s">
        <v>502</v>
      </c>
      <c r="E176" s="19" t="s">
        <v>42</v>
      </c>
      <c r="F176" s="18">
        <v>42</v>
      </c>
      <c r="G176" s="20">
        <v>3.28</v>
      </c>
      <c r="H176" s="20">
        <v>4.0999999999999996</v>
      </c>
      <c r="I176" s="99">
        <f t="shared" si="27"/>
        <v>172.2</v>
      </c>
      <c r="J176" s="100">
        <f>IFERROR(VLOOKUP(A176,'[1]resumo 1ºTermo aditivo'!$A$3:$O$155,11,FALSE),0)</f>
        <v>0</v>
      </c>
      <c r="K176" s="101">
        <f t="shared" si="25"/>
        <v>0</v>
      </c>
      <c r="L176" s="102">
        <f>IFERROR(VLOOKUP(A176,'[1]resumo 1ºTermo aditivo'!$A$3:$O$155,14,FALSE),0)</f>
        <v>0</v>
      </c>
      <c r="M176" s="101">
        <f t="shared" si="26"/>
        <v>0</v>
      </c>
      <c r="N176" s="146">
        <f t="shared" si="28"/>
        <v>42</v>
      </c>
      <c r="O176" s="147">
        <f t="shared" si="29"/>
        <v>172.2</v>
      </c>
    </row>
    <row r="177" spans="1:15" ht="25.5" x14ac:dyDescent="0.25">
      <c r="A177" s="17" t="s">
        <v>503</v>
      </c>
      <c r="B177" s="18" t="s">
        <v>504</v>
      </c>
      <c r="C177" s="17" t="s">
        <v>27</v>
      </c>
      <c r="D177" s="17" t="s">
        <v>505</v>
      </c>
      <c r="E177" s="19" t="s">
        <v>42</v>
      </c>
      <c r="F177" s="18">
        <v>27</v>
      </c>
      <c r="G177" s="20">
        <v>27.86</v>
      </c>
      <c r="H177" s="20">
        <v>34.880000000000003</v>
      </c>
      <c r="I177" s="99">
        <f t="shared" si="27"/>
        <v>941.76</v>
      </c>
      <c r="J177" s="100">
        <f>IFERROR(VLOOKUP(A177,'[1]resumo 1ºTermo aditivo'!$A$3:$O$155,11,FALSE),0)</f>
        <v>0</v>
      </c>
      <c r="K177" s="101">
        <f t="shared" si="25"/>
        <v>0</v>
      </c>
      <c r="L177" s="102">
        <f>IFERROR(VLOOKUP(A177,'[1]resumo 1ºTermo aditivo'!$A$3:$O$155,14,FALSE),0)</f>
        <v>0</v>
      </c>
      <c r="M177" s="101">
        <f t="shared" si="26"/>
        <v>0</v>
      </c>
      <c r="N177" s="146">
        <f t="shared" si="28"/>
        <v>27</v>
      </c>
      <c r="O177" s="147">
        <f t="shared" si="29"/>
        <v>941.76</v>
      </c>
    </row>
    <row r="178" spans="1:15" ht="25.5" x14ac:dyDescent="0.25">
      <c r="A178" s="17" t="s">
        <v>506</v>
      </c>
      <c r="B178" s="18" t="s">
        <v>507</v>
      </c>
      <c r="C178" s="17" t="s">
        <v>27</v>
      </c>
      <c r="D178" s="17" t="s">
        <v>508</v>
      </c>
      <c r="E178" s="19" t="s">
        <v>42</v>
      </c>
      <c r="F178" s="18">
        <v>5</v>
      </c>
      <c r="G178" s="20">
        <v>28.27</v>
      </c>
      <c r="H178" s="20">
        <v>35.39</v>
      </c>
      <c r="I178" s="99">
        <f t="shared" si="27"/>
        <v>176.95</v>
      </c>
      <c r="J178" s="100">
        <f>IFERROR(VLOOKUP(A178,'[1]resumo 1ºTermo aditivo'!$A$3:$O$155,11,FALSE),0)</f>
        <v>0</v>
      </c>
      <c r="K178" s="101">
        <f t="shared" si="25"/>
        <v>0</v>
      </c>
      <c r="L178" s="102">
        <f>IFERROR(VLOOKUP(A178,'[1]resumo 1ºTermo aditivo'!$A$3:$O$155,14,FALSE),0)</f>
        <v>0</v>
      </c>
      <c r="M178" s="101">
        <f t="shared" si="26"/>
        <v>0</v>
      </c>
      <c r="N178" s="146">
        <f t="shared" si="28"/>
        <v>5</v>
      </c>
      <c r="O178" s="147">
        <f t="shared" si="29"/>
        <v>176.95</v>
      </c>
    </row>
    <row r="179" spans="1:15" ht="25.5" x14ac:dyDescent="0.25">
      <c r="A179" s="17" t="s">
        <v>509</v>
      </c>
      <c r="B179" s="18" t="s">
        <v>498</v>
      </c>
      <c r="C179" s="17" t="s">
        <v>27</v>
      </c>
      <c r="D179" s="17" t="s">
        <v>499</v>
      </c>
      <c r="E179" s="19" t="s">
        <v>42</v>
      </c>
      <c r="F179" s="18">
        <v>24</v>
      </c>
      <c r="G179" s="20">
        <v>25.91</v>
      </c>
      <c r="H179" s="20">
        <v>32.44</v>
      </c>
      <c r="I179" s="99">
        <f t="shared" si="27"/>
        <v>778.56</v>
      </c>
      <c r="J179" s="100">
        <f>IFERROR(VLOOKUP(A179,'[1]resumo 1ºTermo aditivo'!$A$3:$O$155,11,FALSE),0)</f>
        <v>0</v>
      </c>
      <c r="K179" s="101">
        <f t="shared" si="25"/>
        <v>0</v>
      </c>
      <c r="L179" s="102">
        <f>IFERROR(VLOOKUP(A179,'[1]resumo 1ºTermo aditivo'!$A$3:$O$155,14,FALSE),0)</f>
        <v>0</v>
      </c>
      <c r="M179" s="101">
        <f t="shared" si="26"/>
        <v>0</v>
      </c>
      <c r="N179" s="146">
        <f t="shared" si="28"/>
        <v>24</v>
      </c>
      <c r="O179" s="147">
        <f t="shared" si="29"/>
        <v>778.56</v>
      </c>
    </row>
    <row r="180" spans="1:15" ht="51" x14ac:dyDescent="0.25">
      <c r="A180" s="17" t="s">
        <v>510</v>
      </c>
      <c r="B180" s="18" t="s">
        <v>511</v>
      </c>
      <c r="C180" s="17" t="s">
        <v>27</v>
      </c>
      <c r="D180" s="17" t="s">
        <v>512</v>
      </c>
      <c r="E180" s="19" t="s">
        <v>42</v>
      </c>
      <c r="F180" s="18">
        <v>1</v>
      </c>
      <c r="G180" s="20">
        <v>1061.52</v>
      </c>
      <c r="H180" s="20">
        <v>1329.23</v>
      </c>
      <c r="I180" s="99">
        <f t="shared" si="27"/>
        <v>1329.23</v>
      </c>
      <c r="J180" s="100">
        <f>IFERROR(VLOOKUP(A180,'[1]resumo 1ºTermo aditivo'!$A$3:$O$155,11,FALSE),0)</f>
        <v>0</v>
      </c>
      <c r="K180" s="101">
        <f t="shared" si="25"/>
        <v>0</v>
      </c>
      <c r="L180" s="102">
        <f>IFERROR(VLOOKUP(A180,'[1]resumo 1ºTermo aditivo'!$A$3:$O$155,14,FALSE),0)</f>
        <v>0</v>
      </c>
      <c r="M180" s="101">
        <f t="shared" si="26"/>
        <v>0</v>
      </c>
      <c r="N180" s="146">
        <f t="shared" si="28"/>
        <v>1</v>
      </c>
      <c r="O180" s="147">
        <f t="shared" si="29"/>
        <v>1329.23</v>
      </c>
    </row>
    <row r="181" spans="1:15" ht="51" x14ac:dyDescent="0.25">
      <c r="A181" s="17" t="s">
        <v>513</v>
      </c>
      <c r="B181" s="18" t="s">
        <v>514</v>
      </c>
      <c r="C181" s="17" t="s">
        <v>27</v>
      </c>
      <c r="D181" s="17" t="s">
        <v>515</v>
      </c>
      <c r="E181" s="19" t="s">
        <v>42</v>
      </c>
      <c r="F181" s="18">
        <v>3</v>
      </c>
      <c r="G181" s="20">
        <v>1233.3699999999999</v>
      </c>
      <c r="H181" s="20">
        <v>1544.42</v>
      </c>
      <c r="I181" s="99">
        <f t="shared" si="27"/>
        <v>4633.26</v>
      </c>
      <c r="J181" s="100">
        <f>IFERROR(VLOOKUP(A181,'[1]resumo 1ºTermo aditivo'!$A$3:$O$155,11,FALSE),0)</f>
        <v>0</v>
      </c>
      <c r="K181" s="101">
        <f t="shared" si="25"/>
        <v>0</v>
      </c>
      <c r="L181" s="102">
        <f>IFERROR(VLOOKUP(A181,'[1]resumo 1ºTermo aditivo'!$A$3:$O$155,14,FALSE),0)</f>
        <v>0</v>
      </c>
      <c r="M181" s="101">
        <f t="shared" si="26"/>
        <v>0</v>
      </c>
      <c r="N181" s="146">
        <f t="shared" si="28"/>
        <v>3</v>
      </c>
      <c r="O181" s="147">
        <f t="shared" si="29"/>
        <v>4633.26</v>
      </c>
    </row>
    <row r="182" spans="1:15" ht="25.5" x14ac:dyDescent="0.25">
      <c r="A182" s="17" t="s">
        <v>516</v>
      </c>
      <c r="B182" s="18" t="s">
        <v>517</v>
      </c>
      <c r="C182" s="17" t="s">
        <v>27</v>
      </c>
      <c r="D182" s="17" t="s">
        <v>518</v>
      </c>
      <c r="E182" s="19" t="s">
        <v>109</v>
      </c>
      <c r="F182" s="18">
        <v>16.2</v>
      </c>
      <c r="G182" s="20">
        <v>178.47</v>
      </c>
      <c r="H182" s="20">
        <v>223.48</v>
      </c>
      <c r="I182" s="99">
        <f t="shared" si="27"/>
        <v>3620.37</v>
      </c>
      <c r="J182" s="100">
        <f>IFERROR(VLOOKUP(A182,'[1]resumo 1ºTermo aditivo'!$A$3:$O$155,11,FALSE),0)</f>
        <v>0</v>
      </c>
      <c r="K182" s="101">
        <f t="shared" si="25"/>
        <v>0</v>
      </c>
      <c r="L182" s="102">
        <f>IFERROR(VLOOKUP(A182,'[1]resumo 1ºTermo aditivo'!$A$3:$O$155,14,FALSE),0)</f>
        <v>0</v>
      </c>
      <c r="M182" s="101">
        <f t="shared" si="26"/>
        <v>0</v>
      </c>
      <c r="N182" s="146">
        <f t="shared" si="28"/>
        <v>16.2</v>
      </c>
      <c r="O182" s="147">
        <f t="shared" si="29"/>
        <v>3620.37</v>
      </c>
    </row>
    <row r="183" spans="1:15" ht="38.25" x14ac:dyDescent="0.25">
      <c r="A183" s="17" t="s">
        <v>519</v>
      </c>
      <c r="B183" s="18" t="s">
        <v>520</v>
      </c>
      <c r="C183" s="17" t="s">
        <v>27</v>
      </c>
      <c r="D183" s="17" t="s">
        <v>521</v>
      </c>
      <c r="E183" s="19" t="s">
        <v>522</v>
      </c>
      <c r="F183" s="18">
        <v>15</v>
      </c>
      <c r="G183" s="20">
        <v>71.66</v>
      </c>
      <c r="H183" s="20">
        <v>89.73</v>
      </c>
      <c r="I183" s="99">
        <f t="shared" si="27"/>
        <v>1345.95</v>
      </c>
      <c r="J183" s="100">
        <f>IFERROR(VLOOKUP(A183,'[1]resumo 1ºTermo aditivo'!$A$3:$O$155,11,FALSE),0)</f>
        <v>0</v>
      </c>
      <c r="K183" s="101">
        <f t="shared" si="25"/>
        <v>0</v>
      </c>
      <c r="L183" s="102">
        <f>IFERROR(VLOOKUP(A183,'[1]resumo 1ºTermo aditivo'!$A$3:$O$155,14,FALSE),0)</f>
        <v>0</v>
      </c>
      <c r="M183" s="101">
        <f t="shared" si="26"/>
        <v>0</v>
      </c>
      <c r="N183" s="146">
        <f t="shared" si="28"/>
        <v>15</v>
      </c>
      <c r="O183" s="147">
        <f t="shared" si="29"/>
        <v>1345.95</v>
      </c>
    </row>
    <row r="184" spans="1:15" ht="38.25" x14ac:dyDescent="0.25">
      <c r="A184" s="17" t="s">
        <v>523</v>
      </c>
      <c r="B184" s="18" t="s">
        <v>524</v>
      </c>
      <c r="C184" s="17" t="s">
        <v>27</v>
      </c>
      <c r="D184" s="17" t="s">
        <v>525</v>
      </c>
      <c r="E184" s="19" t="s">
        <v>42</v>
      </c>
      <c r="F184" s="18">
        <v>3</v>
      </c>
      <c r="G184" s="20">
        <v>58.07</v>
      </c>
      <c r="H184" s="20">
        <v>72.709999999999994</v>
      </c>
      <c r="I184" s="99">
        <f t="shared" si="27"/>
        <v>218.13</v>
      </c>
      <c r="J184" s="100">
        <f>IFERROR(VLOOKUP(A184,'[1]resumo 1ºTermo aditivo'!$A$3:$O$155,11,FALSE),0)</f>
        <v>0</v>
      </c>
      <c r="K184" s="101">
        <f t="shared" si="25"/>
        <v>0</v>
      </c>
      <c r="L184" s="102">
        <f>IFERROR(VLOOKUP(A184,'[1]resumo 1ºTermo aditivo'!$A$3:$O$155,14,FALSE),0)</f>
        <v>0</v>
      </c>
      <c r="M184" s="101">
        <f t="shared" si="26"/>
        <v>0</v>
      </c>
      <c r="N184" s="146">
        <f t="shared" si="28"/>
        <v>3</v>
      </c>
      <c r="O184" s="147">
        <f t="shared" si="29"/>
        <v>218.13</v>
      </c>
    </row>
    <row r="185" spans="1:15" ht="25.5" x14ac:dyDescent="0.25">
      <c r="A185" s="17" t="s">
        <v>526</v>
      </c>
      <c r="B185" s="18" t="s">
        <v>527</v>
      </c>
      <c r="C185" s="17" t="s">
        <v>27</v>
      </c>
      <c r="D185" s="17" t="s">
        <v>528</v>
      </c>
      <c r="E185" s="19" t="s">
        <v>42</v>
      </c>
      <c r="F185" s="18">
        <v>60</v>
      </c>
      <c r="G185" s="20">
        <v>51.07</v>
      </c>
      <c r="H185" s="20">
        <v>63.94</v>
      </c>
      <c r="I185" s="99">
        <f t="shared" si="27"/>
        <v>3836.4</v>
      </c>
      <c r="J185" s="100">
        <f>IFERROR(VLOOKUP(A185,'[1]resumo 1ºTermo aditivo'!$A$3:$O$155,11,FALSE),0)</f>
        <v>0</v>
      </c>
      <c r="K185" s="101">
        <f t="shared" si="25"/>
        <v>0</v>
      </c>
      <c r="L185" s="102">
        <f>IFERROR(VLOOKUP(A185,'[1]resumo 1ºTermo aditivo'!$A$3:$O$155,14,FALSE),0)</f>
        <v>0</v>
      </c>
      <c r="M185" s="101">
        <f t="shared" si="26"/>
        <v>0</v>
      </c>
      <c r="N185" s="146">
        <f t="shared" si="28"/>
        <v>60</v>
      </c>
      <c r="O185" s="147">
        <f t="shared" si="29"/>
        <v>3836.4</v>
      </c>
    </row>
    <row r="186" spans="1:15" ht="25.5" x14ac:dyDescent="0.25">
      <c r="A186" s="17" t="s">
        <v>529</v>
      </c>
      <c r="B186" s="18" t="s">
        <v>530</v>
      </c>
      <c r="C186" s="17" t="s">
        <v>27</v>
      </c>
      <c r="D186" s="17" t="s">
        <v>531</v>
      </c>
      <c r="E186" s="19" t="s">
        <v>109</v>
      </c>
      <c r="F186" s="18">
        <v>164</v>
      </c>
      <c r="G186" s="20">
        <v>18.71</v>
      </c>
      <c r="H186" s="20">
        <v>23.42</v>
      </c>
      <c r="I186" s="99">
        <f t="shared" si="27"/>
        <v>3840.88</v>
      </c>
      <c r="J186" s="100">
        <f>IFERROR(VLOOKUP(A186,'[1]resumo 1ºTermo aditivo'!$A$3:$O$155,11,FALSE),0)</f>
        <v>0</v>
      </c>
      <c r="K186" s="101">
        <f t="shared" si="25"/>
        <v>0</v>
      </c>
      <c r="L186" s="102">
        <f>IFERROR(VLOOKUP(A186,'[1]resumo 1ºTermo aditivo'!$A$3:$O$155,14,FALSE),0)</f>
        <v>0</v>
      </c>
      <c r="M186" s="101">
        <f t="shared" si="26"/>
        <v>0</v>
      </c>
      <c r="N186" s="146">
        <f t="shared" si="28"/>
        <v>164</v>
      </c>
      <c r="O186" s="147">
        <f t="shared" si="29"/>
        <v>3840.88</v>
      </c>
    </row>
    <row r="187" spans="1:15" ht="38.25" x14ac:dyDescent="0.25">
      <c r="A187" s="17" t="s">
        <v>532</v>
      </c>
      <c r="B187" s="18" t="s">
        <v>533</v>
      </c>
      <c r="C187" s="17" t="s">
        <v>27</v>
      </c>
      <c r="D187" s="17" t="s">
        <v>534</v>
      </c>
      <c r="E187" s="19" t="s">
        <v>109</v>
      </c>
      <c r="F187" s="18">
        <v>1722</v>
      </c>
      <c r="G187" s="20">
        <v>1</v>
      </c>
      <c r="H187" s="20">
        <v>1.25</v>
      </c>
      <c r="I187" s="99">
        <f t="shared" si="27"/>
        <v>2152.5</v>
      </c>
      <c r="J187" s="100">
        <f>IFERROR(VLOOKUP(A187,'[1]resumo 1ºTermo aditivo'!$A$3:$O$155,11,FALSE),0)</f>
        <v>76</v>
      </c>
      <c r="K187" s="101">
        <f t="shared" si="25"/>
        <v>95</v>
      </c>
      <c r="L187" s="102">
        <f>IFERROR(VLOOKUP(A187,'[1]resumo 1ºTermo aditivo'!$A$3:$O$155,14,FALSE),0)</f>
        <v>0</v>
      </c>
      <c r="M187" s="101">
        <f t="shared" si="26"/>
        <v>0</v>
      </c>
      <c r="N187" s="146">
        <f t="shared" si="28"/>
        <v>1798</v>
      </c>
      <c r="O187" s="147">
        <f t="shared" si="29"/>
        <v>2247.5</v>
      </c>
    </row>
    <row r="188" spans="1:15" ht="51" x14ac:dyDescent="0.25">
      <c r="A188" s="17" t="s">
        <v>535</v>
      </c>
      <c r="B188" s="18" t="s">
        <v>536</v>
      </c>
      <c r="C188" s="17" t="s">
        <v>27</v>
      </c>
      <c r="D188" s="17" t="s">
        <v>537</v>
      </c>
      <c r="E188" s="19" t="s">
        <v>109</v>
      </c>
      <c r="F188" s="18">
        <v>164</v>
      </c>
      <c r="G188" s="20">
        <v>18.61</v>
      </c>
      <c r="H188" s="20">
        <v>23.3</v>
      </c>
      <c r="I188" s="99">
        <f t="shared" si="27"/>
        <v>3821.2</v>
      </c>
      <c r="J188" s="100">
        <f>IFERROR(VLOOKUP(A188,'[1]resumo 1ºTermo aditivo'!$A$3:$O$155,11,FALSE),0)</f>
        <v>0</v>
      </c>
      <c r="K188" s="101">
        <f t="shared" si="25"/>
        <v>0</v>
      </c>
      <c r="L188" s="102">
        <f>IFERROR(VLOOKUP(A188,'[1]resumo 1ºTermo aditivo'!$A$3:$O$155,14,FALSE),0)</f>
        <v>0</v>
      </c>
      <c r="M188" s="101">
        <f t="shared" si="26"/>
        <v>0</v>
      </c>
      <c r="N188" s="146">
        <f t="shared" si="28"/>
        <v>164</v>
      </c>
      <c r="O188" s="147">
        <f t="shared" si="29"/>
        <v>3821.2</v>
      </c>
    </row>
    <row r="189" spans="1:15" ht="38.25" x14ac:dyDescent="0.25">
      <c r="A189" s="17" t="s">
        <v>538</v>
      </c>
      <c r="B189" s="18" t="s">
        <v>539</v>
      </c>
      <c r="C189" s="17" t="s">
        <v>27</v>
      </c>
      <c r="D189" s="17" t="s">
        <v>540</v>
      </c>
      <c r="E189" s="19" t="s">
        <v>109</v>
      </c>
      <c r="F189" s="18">
        <v>428</v>
      </c>
      <c r="G189" s="20">
        <v>0.52</v>
      </c>
      <c r="H189" s="20">
        <v>0.65</v>
      </c>
      <c r="I189" s="99">
        <f t="shared" si="27"/>
        <v>278.2</v>
      </c>
      <c r="J189" s="100">
        <f>IFERROR(VLOOKUP(A189,'[1]resumo 1ºTermo aditivo'!$A$3:$O$155,11,FALSE),0)</f>
        <v>402.3</v>
      </c>
      <c r="K189" s="101">
        <f t="shared" si="25"/>
        <v>261.495</v>
      </c>
      <c r="L189" s="102">
        <f>IFERROR(VLOOKUP(A189,'[1]resumo 1ºTermo aditivo'!$A$3:$O$155,14,FALSE),0)</f>
        <v>0</v>
      </c>
      <c r="M189" s="101">
        <f t="shared" si="26"/>
        <v>0</v>
      </c>
      <c r="N189" s="146">
        <f t="shared" si="28"/>
        <v>830.3</v>
      </c>
      <c r="O189" s="147">
        <f t="shared" si="29"/>
        <v>539.69499999999994</v>
      </c>
    </row>
    <row r="190" spans="1:15" ht="38.25" x14ac:dyDescent="0.25">
      <c r="A190" s="17" t="s">
        <v>541</v>
      </c>
      <c r="B190" s="18" t="s">
        <v>542</v>
      </c>
      <c r="C190" s="17" t="s">
        <v>27</v>
      </c>
      <c r="D190" s="17" t="s">
        <v>543</v>
      </c>
      <c r="E190" s="19" t="s">
        <v>109</v>
      </c>
      <c r="F190" s="18">
        <v>839.5</v>
      </c>
      <c r="G190" s="20">
        <v>2.33</v>
      </c>
      <c r="H190" s="20">
        <v>2.91</v>
      </c>
      <c r="I190" s="99">
        <f t="shared" si="27"/>
        <v>2442.94</v>
      </c>
      <c r="J190" s="100">
        <f>IFERROR(VLOOKUP(A190,'[1]resumo 1ºTermo aditivo'!$A$3:$O$155,11,FALSE),0)</f>
        <v>0</v>
      </c>
      <c r="K190" s="101">
        <f t="shared" si="25"/>
        <v>0</v>
      </c>
      <c r="L190" s="102">
        <f>IFERROR(VLOOKUP(A190,'[1]resumo 1ºTermo aditivo'!$A$3:$O$155,14,FALSE),0)</f>
        <v>326.3</v>
      </c>
      <c r="M190" s="101">
        <f t="shared" si="26"/>
        <v>949.53300000000013</v>
      </c>
      <c r="N190" s="146">
        <f t="shared" si="28"/>
        <v>513.20000000000005</v>
      </c>
      <c r="O190" s="147">
        <f t="shared" si="29"/>
        <v>1493.4069999999999</v>
      </c>
    </row>
    <row r="191" spans="1:15" ht="38.25" x14ac:dyDescent="0.25">
      <c r="A191" s="17" t="s">
        <v>544</v>
      </c>
      <c r="B191" s="18" t="s">
        <v>545</v>
      </c>
      <c r="C191" s="17" t="s">
        <v>27</v>
      </c>
      <c r="D191" s="17" t="s">
        <v>546</v>
      </c>
      <c r="E191" s="19" t="s">
        <v>109</v>
      </c>
      <c r="F191" s="18">
        <v>454.5</v>
      </c>
      <c r="G191" s="20">
        <v>2.67</v>
      </c>
      <c r="H191" s="20">
        <v>3.34</v>
      </c>
      <c r="I191" s="99">
        <f t="shared" si="27"/>
        <v>1518.03</v>
      </c>
      <c r="J191" s="100">
        <f>IFERROR(VLOOKUP(A191,'[1]resumo 1ºTermo aditivo'!$A$3:$O$155,11,FALSE),0)</f>
        <v>0</v>
      </c>
      <c r="K191" s="101">
        <f t="shared" si="25"/>
        <v>0</v>
      </c>
      <c r="L191" s="102">
        <f>IFERROR(VLOOKUP(A191,'[1]resumo 1ºTermo aditivo'!$A$3:$O$155,14,FALSE),0)</f>
        <v>0</v>
      </c>
      <c r="M191" s="101">
        <f t="shared" si="26"/>
        <v>0</v>
      </c>
      <c r="N191" s="146">
        <f t="shared" si="28"/>
        <v>454.5</v>
      </c>
      <c r="O191" s="147">
        <f t="shared" si="29"/>
        <v>1518.03</v>
      </c>
    </row>
    <row r="192" spans="1:15" ht="38.25" x14ac:dyDescent="0.25">
      <c r="A192" s="17" t="s">
        <v>547</v>
      </c>
      <c r="B192" s="18" t="s">
        <v>548</v>
      </c>
      <c r="C192" s="17" t="s">
        <v>27</v>
      </c>
      <c r="D192" s="17" t="s">
        <v>549</v>
      </c>
      <c r="E192" s="19" t="s">
        <v>42</v>
      </c>
      <c r="F192" s="18">
        <v>3</v>
      </c>
      <c r="G192" s="20">
        <v>31.11</v>
      </c>
      <c r="H192" s="20">
        <v>38.950000000000003</v>
      </c>
      <c r="I192" s="99">
        <f t="shared" si="27"/>
        <v>116.85</v>
      </c>
      <c r="J192" s="100">
        <f>IFERROR(VLOOKUP(A192,'[1]resumo 1ºTermo aditivo'!$A$3:$O$155,11,FALSE),0)</f>
        <v>0</v>
      </c>
      <c r="K192" s="101">
        <f t="shared" si="25"/>
        <v>0</v>
      </c>
      <c r="L192" s="102">
        <f>IFERROR(VLOOKUP(A192,'[1]resumo 1ºTermo aditivo'!$A$3:$O$155,14,FALSE),0)</f>
        <v>0</v>
      </c>
      <c r="M192" s="101">
        <f t="shared" si="26"/>
        <v>0</v>
      </c>
      <c r="N192" s="146">
        <f t="shared" si="28"/>
        <v>3</v>
      </c>
      <c r="O192" s="147">
        <f t="shared" si="29"/>
        <v>116.85</v>
      </c>
    </row>
    <row r="193" spans="1:15" ht="38.25" x14ac:dyDescent="0.25">
      <c r="A193" s="17" t="s">
        <v>550</v>
      </c>
      <c r="B193" s="18" t="s">
        <v>551</v>
      </c>
      <c r="C193" s="17" t="s">
        <v>27</v>
      </c>
      <c r="D193" s="17" t="s">
        <v>552</v>
      </c>
      <c r="E193" s="19" t="s">
        <v>42</v>
      </c>
      <c r="F193" s="18">
        <v>1</v>
      </c>
      <c r="G193" s="20">
        <v>5851.43</v>
      </c>
      <c r="H193" s="20">
        <v>7327.16</v>
      </c>
      <c r="I193" s="99">
        <f t="shared" si="27"/>
        <v>7327.16</v>
      </c>
      <c r="J193" s="100">
        <f>IFERROR(VLOOKUP(A193,'[1]resumo 1ºTermo aditivo'!$A$3:$O$155,11,FALSE),0)</f>
        <v>0</v>
      </c>
      <c r="K193" s="101">
        <f t="shared" si="25"/>
        <v>0</v>
      </c>
      <c r="L193" s="102">
        <f>IFERROR(VLOOKUP(A193,'[1]resumo 1ºTermo aditivo'!$A$3:$O$155,14,FALSE),0)</f>
        <v>0</v>
      </c>
      <c r="M193" s="101">
        <f t="shared" si="26"/>
        <v>0</v>
      </c>
      <c r="N193" s="146">
        <f t="shared" si="28"/>
        <v>1</v>
      </c>
      <c r="O193" s="147">
        <f t="shared" si="29"/>
        <v>7327.16</v>
      </c>
    </row>
    <row r="194" spans="1:15" ht="38.25" x14ac:dyDescent="0.25">
      <c r="A194" s="17" t="s">
        <v>553</v>
      </c>
      <c r="B194" s="18" t="s">
        <v>554</v>
      </c>
      <c r="C194" s="17" t="s">
        <v>27</v>
      </c>
      <c r="D194" s="17" t="s">
        <v>555</v>
      </c>
      <c r="E194" s="19" t="s">
        <v>42</v>
      </c>
      <c r="F194" s="18">
        <v>1</v>
      </c>
      <c r="G194" s="20">
        <v>5848.38</v>
      </c>
      <c r="H194" s="20">
        <v>7323.34</v>
      </c>
      <c r="I194" s="99">
        <f t="shared" si="27"/>
        <v>7323.34</v>
      </c>
      <c r="J194" s="100">
        <f>IFERROR(VLOOKUP(A194,'[1]resumo 1ºTermo aditivo'!$A$3:$O$155,11,FALSE),0)</f>
        <v>0</v>
      </c>
      <c r="K194" s="101">
        <f t="shared" si="25"/>
        <v>0</v>
      </c>
      <c r="L194" s="102">
        <f>IFERROR(VLOOKUP(A194,'[1]resumo 1ºTermo aditivo'!$A$3:$O$155,14,FALSE),0)</f>
        <v>0</v>
      </c>
      <c r="M194" s="101">
        <f t="shared" si="26"/>
        <v>0</v>
      </c>
      <c r="N194" s="146">
        <f t="shared" si="28"/>
        <v>1</v>
      </c>
      <c r="O194" s="147">
        <f t="shared" si="29"/>
        <v>7323.34</v>
      </c>
    </row>
    <row r="195" spans="1:15" ht="38.25" x14ac:dyDescent="0.25">
      <c r="A195" s="17" t="s">
        <v>556</v>
      </c>
      <c r="B195" s="18" t="s">
        <v>557</v>
      </c>
      <c r="C195" s="17" t="s">
        <v>27</v>
      </c>
      <c r="D195" s="17" t="s">
        <v>558</v>
      </c>
      <c r="E195" s="19" t="s">
        <v>42</v>
      </c>
      <c r="F195" s="18">
        <v>1</v>
      </c>
      <c r="G195" s="20">
        <v>4777.5</v>
      </c>
      <c r="H195" s="20">
        <v>5982.38</v>
      </c>
      <c r="I195" s="99">
        <f t="shared" si="27"/>
        <v>5982.38</v>
      </c>
      <c r="J195" s="100">
        <f>IFERROR(VLOOKUP(A195,'[1]resumo 1ºTermo aditivo'!$A$3:$O$155,11,FALSE),0)</f>
        <v>0</v>
      </c>
      <c r="K195" s="101">
        <f t="shared" si="25"/>
        <v>0</v>
      </c>
      <c r="L195" s="102">
        <f>IFERROR(VLOOKUP(A195,'[1]resumo 1ºTermo aditivo'!$A$3:$O$155,14,FALSE),0)</f>
        <v>0</v>
      </c>
      <c r="M195" s="101">
        <f t="shared" si="26"/>
        <v>0</v>
      </c>
      <c r="N195" s="146">
        <f t="shared" si="28"/>
        <v>1</v>
      </c>
      <c r="O195" s="147">
        <f t="shared" si="29"/>
        <v>5982.38</v>
      </c>
    </row>
    <row r="196" spans="1:15" ht="38.25" x14ac:dyDescent="0.25">
      <c r="A196" s="17" t="s">
        <v>559</v>
      </c>
      <c r="B196" s="18" t="s">
        <v>560</v>
      </c>
      <c r="C196" s="17" t="s">
        <v>27</v>
      </c>
      <c r="D196" s="17" t="s">
        <v>561</v>
      </c>
      <c r="E196" s="19" t="s">
        <v>42</v>
      </c>
      <c r="F196" s="18">
        <v>1</v>
      </c>
      <c r="G196" s="20">
        <v>4672.95</v>
      </c>
      <c r="H196" s="20">
        <v>5851.46</v>
      </c>
      <c r="I196" s="99">
        <f t="shared" si="27"/>
        <v>5851.46</v>
      </c>
      <c r="J196" s="100">
        <f>IFERROR(VLOOKUP(A196,'[1]resumo 1ºTermo aditivo'!$A$3:$O$155,11,FALSE),0)</f>
        <v>0</v>
      </c>
      <c r="K196" s="101">
        <f t="shared" si="25"/>
        <v>0</v>
      </c>
      <c r="L196" s="102">
        <f>IFERROR(VLOOKUP(A196,'[1]resumo 1ºTermo aditivo'!$A$3:$O$155,14,FALSE),0)</f>
        <v>0</v>
      </c>
      <c r="M196" s="101">
        <f t="shared" si="26"/>
        <v>0</v>
      </c>
      <c r="N196" s="146">
        <f t="shared" si="28"/>
        <v>1</v>
      </c>
      <c r="O196" s="147">
        <f t="shared" si="29"/>
        <v>5851.46</v>
      </c>
    </row>
    <row r="197" spans="1:15" ht="38.25" x14ac:dyDescent="0.25">
      <c r="A197" s="17" t="s">
        <v>562</v>
      </c>
      <c r="B197" s="18" t="s">
        <v>563</v>
      </c>
      <c r="C197" s="17" t="s">
        <v>27</v>
      </c>
      <c r="D197" s="17" t="s">
        <v>564</v>
      </c>
      <c r="E197" s="19" t="s">
        <v>42</v>
      </c>
      <c r="F197" s="18">
        <v>1</v>
      </c>
      <c r="G197" s="20">
        <v>23748.639999999999</v>
      </c>
      <c r="H197" s="20">
        <v>29738.04</v>
      </c>
      <c r="I197" s="99">
        <f t="shared" si="27"/>
        <v>29738.04</v>
      </c>
      <c r="J197" s="100">
        <f>IFERROR(VLOOKUP(A197,'[1]resumo 1ºTermo aditivo'!$A$3:$O$155,11,FALSE),0)</f>
        <v>0</v>
      </c>
      <c r="K197" s="101">
        <f t="shared" si="25"/>
        <v>0</v>
      </c>
      <c r="L197" s="102">
        <f>IFERROR(VLOOKUP(A197,'[1]resumo 1ºTermo aditivo'!$A$3:$O$155,14,FALSE),0)</f>
        <v>0</v>
      </c>
      <c r="M197" s="101">
        <f t="shared" si="26"/>
        <v>0</v>
      </c>
      <c r="N197" s="146">
        <f t="shared" si="28"/>
        <v>1</v>
      </c>
      <c r="O197" s="147">
        <f t="shared" si="29"/>
        <v>29738.04</v>
      </c>
    </row>
    <row r="198" spans="1:15" ht="38.25" x14ac:dyDescent="0.25">
      <c r="A198" s="17" t="s">
        <v>565</v>
      </c>
      <c r="B198" s="18" t="s">
        <v>566</v>
      </c>
      <c r="C198" s="17" t="s">
        <v>27</v>
      </c>
      <c r="D198" s="17" t="s">
        <v>567</v>
      </c>
      <c r="E198" s="19" t="s">
        <v>42</v>
      </c>
      <c r="F198" s="18">
        <v>1</v>
      </c>
      <c r="G198" s="20">
        <v>22922.22</v>
      </c>
      <c r="H198" s="20">
        <v>28703.200000000001</v>
      </c>
      <c r="I198" s="99">
        <f t="shared" si="27"/>
        <v>28703.200000000001</v>
      </c>
      <c r="J198" s="100">
        <f>IFERROR(VLOOKUP(A198,'[1]resumo 1ºTermo aditivo'!$A$3:$O$155,11,FALSE),0)</f>
        <v>0</v>
      </c>
      <c r="K198" s="101">
        <f t="shared" si="25"/>
        <v>0</v>
      </c>
      <c r="L198" s="102">
        <f>IFERROR(VLOOKUP(A198,'[1]resumo 1ºTermo aditivo'!$A$3:$O$155,14,FALSE),0)</f>
        <v>0</v>
      </c>
      <c r="M198" s="101">
        <f t="shared" si="26"/>
        <v>0</v>
      </c>
      <c r="N198" s="146">
        <f t="shared" si="28"/>
        <v>1</v>
      </c>
      <c r="O198" s="147">
        <f t="shared" si="29"/>
        <v>28703.200000000001</v>
      </c>
    </row>
    <row r="199" spans="1:15" ht="38.25" x14ac:dyDescent="0.25">
      <c r="A199" s="17" t="s">
        <v>568</v>
      </c>
      <c r="B199" s="18" t="s">
        <v>569</v>
      </c>
      <c r="C199" s="17" t="s">
        <v>27</v>
      </c>
      <c r="D199" s="17" t="s">
        <v>570</v>
      </c>
      <c r="E199" s="19" t="s">
        <v>42</v>
      </c>
      <c r="F199" s="18">
        <v>1</v>
      </c>
      <c r="G199" s="20">
        <v>9924.09</v>
      </c>
      <c r="H199" s="20">
        <v>12426.94</v>
      </c>
      <c r="I199" s="99">
        <f t="shared" si="27"/>
        <v>12426.94</v>
      </c>
      <c r="J199" s="100">
        <f>IFERROR(VLOOKUP(A199,'[1]resumo 1ºTermo aditivo'!$A$3:$O$155,11,FALSE),0)</f>
        <v>0</v>
      </c>
      <c r="K199" s="101">
        <f t="shared" ref="K199:K262" si="30">J199*H199</f>
        <v>0</v>
      </c>
      <c r="L199" s="102">
        <f>IFERROR(VLOOKUP(A199,'[1]resumo 1ºTermo aditivo'!$A$3:$O$155,14,FALSE),0)</f>
        <v>0</v>
      </c>
      <c r="M199" s="101">
        <f t="shared" ref="M199:M262" si="31">L199*H199</f>
        <v>0</v>
      </c>
      <c r="N199" s="146">
        <f t="shared" si="28"/>
        <v>1</v>
      </c>
      <c r="O199" s="147">
        <f t="shared" si="29"/>
        <v>12426.94</v>
      </c>
    </row>
    <row r="200" spans="1:15" x14ac:dyDescent="0.25">
      <c r="A200" s="25" t="s">
        <v>571</v>
      </c>
      <c r="B200" s="25"/>
      <c r="C200" s="25"/>
      <c r="D200" s="25" t="s">
        <v>572</v>
      </c>
      <c r="E200" s="25"/>
      <c r="F200" s="103"/>
      <c r="G200" s="26"/>
      <c r="H200" s="26"/>
      <c r="I200" s="104">
        <f>SUBTOTAL(9,I201:I245)</f>
        <v>121513.33000000002</v>
      </c>
      <c r="J200" s="105"/>
      <c r="K200" s="106">
        <f>SUBTOTAL(9,K201:K245)</f>
        <v>2534.2954000000004</v>
      </c>
      <c r="L200" s="107"/>
      <c r="M200" s="106">
        <f>SUBTOTAL(9,M201:M245)</f>
        <v>0</v>
      </c>
      <c r="N200" s="144"/>
      <c r="O200" s="106">
        <f>SUBTOTAL(9,O201:O245)</f>
        <v>124047.62540000002</v>
      </c>
    </row>
    <row r="201" spans="1:15" ht="38.25" x14ac:dyDescent="0.25">
      <c r="A201" s="17" t="s">
        <v>573</v>
      </c>
      <c r="B201" s="18" t="s">
        <v>574</v>
      </c>
      <c r="C201" s="17" t="s">
        <v>32</v>
      </c>
      <c r="D201" s="17" t="s">
        <v>575</v>
      </c>
      <c r="E201" s="19" t="s">
        <v>109</v>
      </c>
      <c r="F201" s="18">
        <v>199.5</v>
      </c>
      <c r="G201" s="20">
        <v>5.68</v>
      </c>
      <c r="H201" s="20">
        <v>7.11</v>
      </c>
      <c r="I201" s="99">
        <f t="shared" ref="I201:I245" si="32">TRUNC(H201*F201,2)</f>
        <v>1418.44</v>
      </c>
      <c r="J201" s="100">
        <f>IFERROR(VLOOKUP(A201,'[1]resumo 1ºTermo aditivo'!$A$3:$O$155,11,FALSE),0)</f>
        <v>60.18</v>
      </c>
      <c r="K201" s="101">
        <f t="shared" si="30"/>
        <v>427.87980000000005</v>
      </c>
      <c r="L201" s="102">
        <f>IFERROR(VLOOKUP(A201,'[1]resumo 1ºTermo aditivo'!$A$3:$O$155,14,FALSE),0)</f>
        <v>0</v>
      </c>
      <c r="M201" s="101">
        <f t="shared" si="31"/>
        <v>0</v>
      </c>
      <c r="N201" s="146">
        <f t="shared" ref="N201:N245" si="33">F201+J201-L201</f>
        <v>259.68</v>
      </c>
      <c r="O201" s="147">
        <f t="shared" ref="O201:O245" si="34">I201+K201-M201</f>
        <v>1846.3198000000002</v>
      </c>
    </row>
    <row r="202" spans="1:15" ht="38.25" x14ac:dyDescent="0.25">
      <c r="A202" s="17" t="s">
        <v>576</v>
      </c>
      <c r="B202" s="18" t="s">
        <v>400</v>
      </c>
      <c r="C202" s="17" t="s">
        <v>27</v>
      </c>
      <c r="D202" s="17" t="s">
        <v>401</v>
      </c>
      <c r="E202" s="19" t="s">
        <v>109</v>
      </c>
      <c r="F202" s="18">
        <v>11.4</v>
      </c>
      <c r="G202" s="20">
        <v>5.46</v>
      </c>
      <c r="H202" s="20">
        <v>6.83</v>
      </c>
      <c r="I202" s="99">
        <f t="shared" si="32"/>
        <v>77.86</v>
      </c>
      <c r="J202" s="100">
        <f>IFERROR(VLOOKUP(A202,'[1]resumo 1ºTermo aditivo'!$A$3:$O$155,11,FALSE),0)</f>
        <v>0</v>
      </c>
      <c r="K202" s="101">
        <f t="shared" si="30"/>
        <v>0</v>
      </c>
      <c r="L202" s="102">
        <f>IFERROR(VLOOKUP(A202,'[1]resumo 1ºTermo aditivo'!$A$3:$O$155,14,FALSE),0)</f>
        <v>0</v>
      </c>
      <c r="M202" s="101">
        <f t="shared" si="31"/>
        <v>0</v>
      </c>
      <c r="N202" s="146">
        <f t="shared" si="33"/>
        <v>11.4</v>
      </c>
      <c r="O202" s="147">
        <f t="shared" si="34"/>
        <v>77.86</v>
      </c>
    </row>
    <row r="203" spans="1:15" ht="38.25" x14ac:dyDescent="0.25">
      <c r="A203" s="17" t="s">
        <v>577</v>
      </c>
      <c r="B203" s="18">
        <v>104766</v>
      </c>
      <c r="C203" s="17" t="s">
        <v>32</v>
      </c>
      <c r="D203" s="17" t="s">
        <v>578</v>
      </c>
      <c r="E203" s="19" t="s">
        <v>109</v>
      </c>
      <c r="F203" s="18">
        <v>199.5</v>
      </c>
      <c r="G203" s="20">
        <v>12.68</v>
      </c>
      <c r="H203" s="20">
        <v>15.87</v>
      </c>
      <c r="I203" s="99">
        <f t="shared" si="32"/>
        <v>3166.06</v>
      </c>
      <c r="J203" s="100">
        <f>IFERROR(VLOOKUP(A203,'[1]resumo 1ºTermo aditivo'!$A$3:$O$155,11,FALSE),0)</f>
        <v>16.18</v>
      </c>
      <c r="K203" s="101">
        <f t="shared" si="30"/>
        <v>256.77659999999997</v>
      </c>
      <c r="L203" s="102">
        <f>IFERROR(VLOOKUP(A203,'[1]resumo 1ºTermo aditivo'!$A$3:$O$155,14,FALSE),0)</f>
        <v>0</v>
      </c>
      <c r="M203" s="101">
        <f t="shared" si="31"/>
        <v>0</v>
      </c>
      <c r="N203" s="146">
        <f t="shared" si="33"/>
        <v>215.68</v>
      </c>
      <c r="O203" s="147">
        <f t="shared" si="34"/>
        <v>3422.8366000000001</v>
      </c>
    </row>
    <row r="204" spans="1:15" ht="38.25" x14ac:dyDescent="0.25">
      <c r="A204" s="17" t="s">
        <v>579</v>
      </c>
      <c r="B204" s="18" t="s">
        <v>403</v>
      </c>
      <c r="C204" s="17" t="s">
        <v>27</v>
      </c>
      <c r="D204" s="17" t="s">
        <v>404</v>
      </c>
      <c r="E204" s="19" t="s">
        <v>109</v>
      </c>
      <c r="F204" s="18">
        <v>11.4</v>
      </c>
      <c r="G204" s="20">
        <v>18.63</v>
      </c>
      <c r="H204" s="20">
        <v>23.32</v>
      </c>
      <c r="I204" s="99">
        <f t="shared" si="32"/>
        <v>265.83999999999997</v>
      </c>
      <c r="J204" s="100">
        <f>IFERROR(VLOOKUP(A204,'[1]resumo 1ºTermo aditivo'!$A$3:$O$155,11,FALSE),0)</f>
        <v>0</v>
      </c>
      <c r="K204" s="101">
        <f t="shared" si="30"/>
        <v>0</v>
      </c>
      <c r="L204" s="102">
        <f>IFERROR(VLOOKUP(A204,'[1]resumo 1ºTermo aditivo'!$A$3:$O$155,14,FALSE),0)</f>
        <v>0</v>
      </c>
      <c r="M204" s="101">
        <f t="shared" si="31"/>
        <v>0</v>
      </c>
      <c r="N204" s="146">
        <f t="shared" si="33"/>
        <v>11.4</v>
      </c>
      <c r="O204" s="147">
        <f t="shared" si="34"/>
        <v>265.83999999999997</v>
      </c>
    </row>
    <row r="205" spans="1:15" ht="25.5" x14ac:dyDescent="0.25">
      <c r="A205" s="17" t="s">
        <v>580</v>
      </c>
      <c r="B205" s="18" t="s">
        <v>146</v>
      </c>
      <c r="C205" s="17" t="s">
        <v>32</v>
      </c>
      <c r="D205" s="17" t="s">
        <v>147</v>
      </c>
      <c r="E205" s="19" t="s">
        <v>88</v>
      </c>
      <c r="F205" s="18">
        <v>31.7</v>
      </c>
      <c r="G205" s="20">
        <v>65.430000000000007</v>
      </c>
      <c r="H205" s="20">
        <v>81.93</v>
      </c>
      <c r="I205" s="99">
        <f t="shared" si="32"/>
        <v>2597.1799999999998</v>
      </c>
      <c r="J205" s="100">
        <f>IFERROR(VLOOKUP(A205,'[1]resumo 1ºTermo aditivo'!$A$3:$O$155,11,FALSE),0)</f>
        <v>0</v>
      </c>
      <c r="K205" s="101">
        <f t="shared" si="30"/>
        <v>0</v>
      </c>
      <c r="L205" s="102">
        <f>IFERROR(VLOOKUP(A205,'[1]resumo 1ºTermo aditivo'!$A$3:$O$155,14,FALSE),0)</f>
        <v>0</v>
      </c>
      <c r="M205" s="101">
        <f t="shared" si="31"/>
        <v>0</v>
      </c>
      <c r="N205" s="146">
        <f t="shared" si="33"/>
        <v>31.7</v>
      </c>
      <c r="O205" s="147">
        <f t="shared" si="34"/>
        <v>2597.1799999999998</v>
      </c>
    </row>
    <row r="206" spans="1:15" ht="25.5" x14ac:dyDescent="0.25">
      <c r="A206" s="17" t="s">
        <v>581</v>
      </c>
      <c r="B206" s="18" t="s">
        <v>340</v>
      </c>
      <c r="C206" s="17" t="s">
        <v>27</v>
      </c>
      <c r="D206" s="17" t="s">
        <v>341</v>
      </c>
      <c r="E206" s="19" t="s">
        <v>88</v>
      </c>
      <c r="F206" s="18">
        <v>31.7</v>
      </c>
      <c r="G206" s="20">
        <v>39.67</v>
      </c>
      <c r="H206" s="20">
        <v>49.67</v>
      </c>
      <c r="I206" s="99">
        <f t="shared" si="32"/>
        <v>1574.53</v>
      </c>
      <c r="J206" s="100">
        <f>IFERROR(VLOOKUP(A206,'[1]resumo 1ºTermo aditivo'!$A$3:$O$155,11,FALSE),0)</f>
        <v>0</v>
      </c>
      <c r="K206" s="101">
        <f t="shared" si="30"/>
        <v>0</v>
      </c>
      <c r="L206" s="102">
        <f>IFERROR(VLOOKUP(A206,'[1]resumo 1ºTermo aditivo'!$A$3:$O$155,14,FALSE),0)</f>
        <v>0</v>
      </c>
      <c r="M206" s="101">
        <f t="shared" si="31"/>
        <v>0</v>
      </c>
      <c r="N206" s="146">
        <f t="shared" si="33"/>
        <v>31.7</v>
      </c>
      <c r="O206" s="147">
        <f t="shared" si="34"/>
        <v>1574.53</v>
      </c>
    </row>
    <row r="207" spans="1:15" ht="38.25" x14ac:dyDescent="0.25">
      <c r="A207" s="17" t="s">
        <v>582</v>
      </c>
      <c r="B207" s="18" t="s">
        <v>583</v>
      </c>
      <c r="C207" s="17" t="s">
        <v>32</v>
      </c>
      <c r="D207" s="17" t="s">
        <v>584</v>
      </c>
      <c r="E207" s="19" t="s">
        <v>109</v>
      </c>
      <c r="F207" s="18">
        <v>8378</v>
      </c>
      <c r="G207" s="20">
        <v>3.29</v>
      </c>
      <c r="H207" s="20">
        <v>4.1100000000000003</v>
      </c>
      <c r="I207" s="99">
        <f t="shared" si="32"/>
        <v>34433.58</v>
      </c>
      <c r="J207" s="100">
        <f>IFERROR(VLOOKUP(A207,'[1]resumo 1ºTermo aditivo'!$A$3:$O$155,11,FALSE),0)</f>
        <v>106.6</v>
      </c>
      <c r="K207" s="101">
        <f t="shared" si="30"/>
        <v>438.12600000000003</v>
      </c>
      <c r="L207" s="102">
        <f>IFERROR(VLOOKUP(A207,'[1]resumo 1ºTermo aditivo'!$A$3:$O$155,14,FALSE),0)</f>
        <v>0</v>
      </c>
      <c r="M207" s="101">
        <f t="shared" si="31"/>
        <v>0</v>
      </c>
      <c r="N207" s="146">
        <f t="shared" si="33"/>
        <v>8484.6</v>
      </c>
      <c r="O207" s="147">
        <f t="shared" si="34"/>
        <v>34871.705999999998</v>
      </c>
    </row>
    <row r="208" spans="1:15" ht="38.25" x14ac:dyDescent="0.25">
      <c r="A208" s="17" t="s">
        <v>585</v>
      </c>
      <c r="B208" s="18" t="s">
        <v>447</v>
      </c>
      <c r="C208" s="17" t="s">
        <v>32</v>
      </c>
      <c r="D208" s="17" t="s">
        <v>448</v>
      </c>
      <c r="E208" s="19" t="s">
        <v>109</v>
      </c>
      <c r="F208" s="18">
        <v>3366.6</v>
      </c>
      <c r="G208" s="20">
        <v>5.1100000000000003</v>
      </c>
      <c r="H208" s="20">
        <v>6.39</v>
      </c>
      <c r="I208" s="99">
        <f t="shared" si="32"/>
        <v>21512.57</v>
      </c>
      <c r="J208" s="100">
        <f>IFERROR(VLOOKUP(A208,'[1]resumo 1ºTermo aditivo'!$A$3:$O$155,11,FALSE),0)</f>
        <v>0</v>
      </c>
      <c r="K208" s="101">
        <f t="shared" si="30"/>
        <v>0</v>
      </c>
      <c r="L208" s="102">
        <f>IFERROR(VLOOKUP(A208,'[1]resumo 1ºTermo aditivo'!$A$3:$O$155,14,FALSE),0)</f>
        <v>0</v>
      </c>
      <c r="M208" s="101">
        <f t="shared" si="31"/>
        <v>0</v>
      </c>
      <c r="N208" s="146">
        <f t="shared" si="33"/>
        <v>3366.6</v>
      </c>
      <c r="O208" s="147">
        <f t="shared" si="34"/>
        <v>21512.57</v>
      </c>
    </row>
    <row r="209" spans="1:15" ht="38.25" x14ac:dyDescent="0.25">
      <c r="A209" s="17" t="s">
        <v>586</v>
      </c>
      <c r="B209" s="18" t="s">
        <v>587</v>
      </c>
      <c r="C209" s="17" t="s">
        <v>32</v>
      </c>
      <c r="D209" s="17" t="s">
        <v>588</v>
      </c>
      <c r="E209" s="19" t="s">
        <v>42</v>
      </c>
      <c r="F209" s="18">
        <v>65</v>
      </c>
      <c r="G209" s="20">
        <v>27.47</v>
      </c>
      <c r="H209" s="20">
        <v>34.39</v>
      </c>
      <c r="I209" s="99">
        <f t="shared" si="32"/>
        <v>2235.35</v>
      </c>
      <c r="J209" s="100">
        <f>IFERROR(VLOOKUP(A209,'[1]resumo 1ºTermo aditivo'!$A$3:$O$155,11,FALSE),0)</f>
        <v>0</v>
      </c>
      <c r="K209" s="101">
        <f t="shared" si="30"/>
        <v>0</v>
      </c>
      <c r="L209" s="102">
        <f>IFERROR(VLOOKUP(A209,'[1]resumo 1ºTermo aditivo'!$A$3:$O$155,14,FALSE),0)</f>
        <v>0</v>
      </c>
      <c r="M209" s="101">
        <f t="shared" si="31"/>
        <v>0</v>
      </c>
      <c r="N209" s="146">
        <f t="shared" si="33"/>
        <v>65</v>
      </c>
      <c r="O209" s="147">
        <f t="shared" si="34"/>
        <v>2235.35</v>
      </c>
    </row>
    <row r="210" spans="1:15" ht="38.25" x14ac:dyDescent="0.25">
      <c r="A210" s="17" t="s">
        <v>589</v>
      </c>
      <c r="B210" s="18" t="s">
        <v>590</v>
      </c>
      <c r="C210" s="17" t="s">
        <v>32</v>
      </c>
      <c r="D210" s="17" t="s">
        <v>591</v>
      </c>
      <c r="E210" s="19" t="s">
        <v>42</v>
      </c>
      <c r="F210" s="18">
        <v>2</v>
      </c>
      <c r="G210" s="20">
        <v>33.42</v>
      </c>
      <c r="H210" s="20">
        <v>41.84</v>
      </c>
      <c r="I210" s="99">
        <f t="shared" si="32"/>
        <v>83.68</v>
      </c>
      <c r="J210" s="100">
        <f>IFERROR(VLOOKUP(A210,'[1]resumo 1ºTermo aditivo'!$A$3:$O$155,11,FALSE),0)</f>
        <v>0</v>
      </c>
      <c r="K210" s="101">
        <f t="shared" si="30"/>
        <v>0</v>
      </c>
      <c r="L210" s="102">
        <f>IFERROR(VLOOKUP(A210,'[1]resumo 1ºTermo aditivo'!$A$3:$O$155,14,FALSE),0)</f>
        <v>0</v>
      </c>
      <c r="M210" s="101">
        <f t="shared" si="31"/>
        <v>0</v>
      </c>
      <c r="N210" s="146">
        <f t="shared" si="33"/>
        <v>2</v>
      </c>
      <c r="O210" s="147">
        <f t="shared" si="34"/>
        <v>83.68</v>
      </c>
    </row>
    <row r="211" spans="1:15" ht="38.25" x14ac:dyDescent="0.25">
      <c r="A211" s="17" t="s">
        <v>592</v>
      </c>
      <c r="B211" s="18" t="s">
        <v>593</v>
      </c>
      <c r="C211" s="17" t="s">
        <v>32</v>
      </c>
      <c r="D211" s="17" t="s">
        <v>594</v>
      </c>
      <c r="E211" s="19" t="s">
        <v>42</v>
      </c>
      <c r="F211" s="18">
        <v>22</v>
      </c>
      <c r="G211" s="20">
        <v>53.77</v>
      </c>
      <c r="H211" s="20">
        <v>67.33</v>
      </c>
      <c r="I211" s="99">
        <f t="shared" si="32"/>
        <v>1481.26</v>
      </c>
      <c r="J211" s="100">
        <f>IFERROR(VLOOKUP(A211,'[1]resumo 1ºTermo aditivo'!$A$3:$O$155,11,FALSE),0)</f>
        <v>0</v>
      </c>
      <c r="K211" s="101">
        <f t="shared" si="30"/>
        <v>0</v>
      </c>
      <c r="L211" s="102">
        <f>IFERROR(VLOOKUP(A211,'[1]resumo 1ºTermo aditivo'!$A$3:$O$155,14,FALSE),0)</f>
        <v>0</v>
      </c>
      <c r="M211" s="101">
        <f t="shared" si="31"/>
        <v>0</v>
      </c>
      <c r="N211" s="146">
        <f t="shared" si="33"/>
        <v>22</v>
      </c>
      <c r="O211" s="147">
        <f t="shared" si="34"/>
        <v>1481.26</v>
      </c>
    </row>
    <row r="212" spans="1:15" ht="38.25" x14ac:dyDescent="0.25">
      <c r="A212" s="17" t="s">
        <v>595</v>
      </c>
      <c r="B212" s="18" t="s">
        <v>596</v>
      </c>
      <c r="C212" s="17" t="s">
        <v>32</v>
      </c>
      <c r="D212" s="17" t="s">
        <v>597</v>
      </c>
      <c r="E212" s="19" t="s">
        <v>42</v>
      </c>
      <c r="F212" s="18">
        <v>3</v>
      </c>
      <c r="G212" s="20">
        <v>74.05</v>
      </c>
      <c r="H212" s="20">
        <v>92.72</v>
      </c>
      <c r="I212" s="99">
        <f t="shared" si="32"/>
        <v>278.16000000000003</v>
      </c>
      <c r="J212" s="100">
        <f>IFERROR(VLOOKUP(A212,'[1]resumo 1ºTermo aditivo'!$A$3:$O$155,11,FALSE),0)</f>
        <v>0</v>
      </c>
      <c r="K212" s="101">
        <f t="shared" si="30"/>
        <v>0</v>
      </c>
      <c r="L212" s="102">
        <f>IFERROR(VLOOKUP(A212,'[1]resumo 1ºTermo aditivo'!$A$3:$O$155,14,FALSE),0)</f>
        <v>0</v>
      </c>
      <c r="M212" s="101">
        <f t="shared" si="31"/>
        <v>0</v>
      </c>
      <c r="N212" s="146">
        <f t="shared" si="33"/>
        <v>3</v>
      </c>
      <c r="O212" s="147">
        <f t="shared" si="34"/>
        <v>278.16000000000003</v>
      </c>
    </row>
    <row r="213" spans="1:15" ht="38.25" x14ac:dyDescent="0.25">
      <c r="A213" s="17" t="s">
        <v>598</v>
      </c>
      <c r="B213" s="18" t="s">
        <v>599</v>
      </c>
      <c r="C213" s="17" t="s">
        <v>32</v>
      </c>
      <c r="D213" s="17" t="s">
        <v>600</v>
      </c>
      <c r="E213" s="19" t="s">
        <v>42</v>
      </c>
      <c r="F213" s="18">
        <v>13</v>
      </c>
      <c r="G213" s="20">
        <v>28.8</v>
      </c>
      <c r="H213" s="20">
        <v>36.06</v>
      </c>
      <c r="I213" s="99">
        <f t="shared" si="32"/>
        <v>468.78</v>
      </c>
      <c r="J213" s="100">
        <f>IFERROR(VLOOKUP(A213,'[1]resumo 1ºTermo aditivo'!$A$3:$O$155,11,FALSE),0)</f>
        <v>0</v>
      </c>
      <c r="K213" s="101">
        <f t="shared" si="30"/>
        <v>0</v>
      </c>
      <c r="L213" s="102">
        <f>IFERROR(VLOOKUP(A213,'[1]resumo 1ºTermo aditivo'!$A$3:$O$155,14,FALSE),0)</f>
        <v>0</v>
      </c>
      <c r="M213" s="101">
        <f t="shared" si="31"/>
        <v>0</v>
      </c>
      <c r="N213" s="146">
        <f t="shared" si="33"/>
        <v>13</v>
      </c>
      <c r="O213" s="147">
        <f t="shared" si="34"/>
        <v>468.78</v>
      </c>
    </row>
    <row r="214" spans="1:15" ht="38.25" x14ac:dyDescent="0.25">
      <c r="A214" s="17" t="s">
        <v>601</v>
      </c>
      <c r="B214" s="18" t="s">
        <v>602</v>
      </c>
      <c r="C214" s="17" t="s">
        <v>32</v>
      </c>
      <c r="D214" s="17" t="s">
        <v>603</v>
      </c>
      <c r="E214" s="19" t="s">
        <v>42</v>
      </c>
      <c r="F214" s="18">
        <v>1</v>
      </c>
      <c r="G214" s="20">
        <v>32.380000000000003</v>
      </c>
      <c r="H214" s="20">
        <v>40.54</v>
      </c>
      <c r="I214" s="99">
        <f t="shared" si="32"/>
        <v>40.54</v>
      </c>
      <c r="J214" s="100">
        <f>IFERROR(VLOOKUP(A214,'[1]resumo 1ºTermo aditivo'!$A$3:$O$155,11,FALSE),0)</f>
        <v>0</v>
      </c>
      <c r="K214" s="101">
        <f t="shared" si="30"/>
        <v>0</v>
      </c>
      <c r="L214" s="102">
        <f>IFERROR(VLOOKUP(A214,'[1]resumo 1ºTermo aditivo'!$A$3:$O$155,14,FALSE),0)</f>
        <v>0</v>
      </c>
      <c r="M214" s="101">
        <f t="shared" si="31"/>
        <v>0</v>
      </c>
      <c r="N214" s="146">
        <f t="shared" si="33"/>
        <v>1</v>
      </c>
      <c r="O214" s="147">
        <f t="shared" si="34"/>
        <v>40.54</v>
      </c>
    </row>
    <row r="215" spans="1:15" ht="38.25" x14ac:dyDescent="0.25">
      <c r="A215" s="17" t="s">
        <v>604</v>
      </c>
      <c r="B215" s="18" t="s">
        <v>605</v>
      </c>
      <c r="C215" s="17" t="s">
        <v>32</v>
      </c>
      <c r="D215" s="17" t="s">
        <v>606</v>
      </c>
      <c r="E215" s="19" t="s">
        <v>42</v>
      </c>
      <c r="F215" s="18">
        <v>15</v>
      </c>
      <c r="G215" s="20">
        <v>41.63</v>
      </c>
      <c r="H215" s="20">
        <v>52.12</v>
      </c>
      <c r="I215" s="99">
        <f t="shared" si="32"/>
        <v>781.8</v>
      </c>
      <c r="J215" s="100">
        <f>IFERROR(VLOOKUP(A215,'[1]resumo 1ºTermo aditivo'!$A$3:$O$155,11,FALSE),0)</f>
        <v>15</v>
      </c>
      <c r="K215" s="101">
        <f t="shared" si="30"/>
        <v>781.8</v>
      </c>
      <c r="L215" s="102">
        <f>IFERROR(VLOOKUP(A215,'[1]resumo 1ºTermo aditivo'!$A$3:$O$155,14,FALSE),0)</f>
        <v>0</v>
      </c>
      <c r="M215" s="101">
        <f t="shared" si="31"/>
        <v>0</v>
      </c>
      <c r="N215" s="146">
        <f t="shared" si="33"/>
        <v>30</v>
      </c>
      <c r="O215" s="147">
        <f t="shared" si="34"/>
        <v>1563.6</v>
      </c>
    </row>
    <row r="216" spans="1:15" ht="38.25" x14ac:dyDescent="0.25">
      <c r="A216" s="17" t="s">
        <v>607</v>
      </c>
      <c r="B216" s="18" t="s">
        <v>608</v>
      </c>
      <c r="C216" s="17" t="s">
        <v>27</v>
      </c>
      <c r="D216" s="17" t="s">
        <v>609</v>
      </c>
      <c r="E216" s="19" t="s">
        <v>42</v>
      </c>
      <c r="F216" s="18">
        <v>71</v>
      </c>
      <c r="G216" s="20">
        <v>27.49</v>
      </c>
      <c r="H216" s="20">
        <v>34.42</v>
      </c>
      <c r="I216" s="99">
        <f t="shared" si="32"/>
        <v>2443.8200000000002</v>
      </c>
      <c r="J216" s="100">
        <f>IFERROR(VLOOKUP(A216,'[1]resumo 1ºTermo aditivo'!$A$3:$O$155,11,FALSE),0)</f>
        <v>1</v>
      </c>
      <c r="K216" s="101">
        <f t="shared" si="30"/>
        <v>34.42</v>
      </c>
      <c r="L216" s="102">
        <f>IFERROR(VLOOKUP(A216,'[1]resumo 1ºTermo aditivo'!$A$3:$O$155,14,FALSE),0)</f>
        <v>0</v>
      </c>
      <c r="M216" s="101">
        <f t="shared" si="31"/>
        <v>0</v>
      </c>
      <c r="N216" s="146">
        <f t="shared" si="33"/>
        <v>72</v>
      </c>
      <c r="O216" s="147">
        <f t="shared" si="34"/>
        <v>2478.2400000000002</v>
      </c>
    </row>
    <row r="217" spans="1:15" ht="38.25" x14ac:dyDescent="0.25">
      <c r="A217" s="17" t="s">
        <v>610</v>
      </c>
      <c r="B217" s="18" t="s">
        <v>611</v>
      </c>
      <c r="C217" s="17" t="s">
        <v>32</v>
      </c>
      <c r="D217" s="17" t="s">
        <v>612</v>
      </c>
      <c r="E217" s="19" t="s">
        <v>42</v>
      </c>
      <c r="F217" s="18">
        <v>4</v>
      </c>
      <c r="G217" s="20">
        <v>34.380000000000003</v>
      </c>
      <c r="H217" s="20">
        <v>43.05</v>
      </c>
      <c r="I217" s="99">
        <f t="shared" si="32"/>
        <v>172.2</v>
      </c>
      <c r="J217" s="100">
        <f>IFERROR(VLOOKUP(A217,'[1]resumo 1ºTermo aditivo'!$A$3:$O$155,11,FALSE),0)</f>
        <v>0</v>
      </c>
      <c r="K217" s="101">
        <f t="shared" si="30"/>
        <v>0</v>
      </c>
      <c r="L217" s="102">
        <f>IFERROR(VLOOKUP(A217,'[1]resumo 1ºTermo aditivo'!$A$3:$O$155,14,FALSE),0)</f>
        <v>0</v>
      </c>
      <c r="M217" s="101">
        <f t="shared" si="31"/>
        <v>0</v>
      </c>
      <c r="N217" s="146">
        <f t="shared" si="33"/>
        <v>4</v>
      </c>
      <c r="O217" s="147">
        <f t="shared" si="34"/>
        <v>172.2</v>
      </c>
    </row>
    <row r="218" spans="1:15" ht="38.25" x14ac:dyDescent="0.25">
      <c r="A218" s="17" t="s">
        <v>613</v>
      </c>
      <c r="B218" s="18" t="s">
        <v>614</v>
      </c>
      <c r="C218" s="17" t="s">
        <v>32</v>
      </c>
      <c r="D218" s="17" t="s">
        <v>615</v>
      </c>
      <c r="E218" s="19" t="s">
        <v>42</v>
      </c>
      <c r="F218" s="18">
        <v>1</v>
      </c>
      <c r="G218" s="20">
        <v>51.69</v>
      </c>
      <c r="H218" s="20">
        <v>64.72</v>
      </c>
      <c r="I218" s="99">
        <f t="shared" si="32"/>
        <v>64.72</v>
      </c>
      <c r="J218" s="100">
        <f>IFERROR(VLOOKUP(A218,'[1]resumo 1ºTermo aditivo'!$A$3:$O$155,11,FALSE),0)</f>
        <v>0</v>
      </c>
      <c r="K218" s="101">
        <f t="shared" si="30"/>
        <v>0</v>
      </c>
      <c r="L218" s="102">
        <f>IFERROR(VLOOKUP(A218,'[1]resumo 1ºTermo aditivo'!$A$3:$O$155,14,FALSE),0)</f>
        <v>0</v>
      </c>
      <c r="M218" s="101">
        <f t="shared" si="31"/>
        <v>0</v>
      </c>
      <c r="N218" s="146">
        <f t="shared" si="33"/>
        <v>1</v>
      </c>
      <c r="O218" s="147">
        <f t="shared" si="34"/>
        <v>64.72</v>
      </c>
    </row>
    <row r="219" spans="1:15" ht="38.25" x14ac:dyDescent="0.25">
      <c r="A219" s="17" t="s">
        <v>616</v>
      </c>
      <c r="B219" s="18" t="s">
        <v>617</v>
      </c>
      <c r="C219" s="17" t="s">
        <v>32</v>
      </c>
      <c r="D219" s="17" t="s">
        <v>618</v>
      </c>
      <c r="E219" s="19" t="s">
        <v>42</v>
      </c>
      <c r="F219" s="18">
        <v>1</v>
      </c>
      <c r="G219" s="20">
        <v>48.49</v>
      </c>
      <c r="H219" s="20">
        <v>60.71</v>
      </c>
      <c r="I219" s="99">
        <f t="shared" si="32"/>
        <v>60.71</v>
      </c>
      <c r="J219" s="100">
        <f>IFERROR(VLOOKUP(A219,'[1]resumo 1ºTermo aditivo'!$A$3:$O$155,11,FALSE),0)</f>
        <v>0</v>
      </c>
      <c r="K219" s="101">
        <f t="shared" si="30"/>
        <v>0</v>
      </c>
      <c r="L219" s="102">
        <f>IFERROR(VLOOKUP(A219,'[1]resumo 1ºTermo aditivo'!$A$3:$O$155,14,FALSE),0)</f>
        <v>0</v>
      </c>
      <c r="M219" s="101">
        <f t="shared" si="31"/>
        <v>0</v>
      </c>
      <c r="N219" s="146">
        <f t="shared" si="33"/>
        <v>1</v>
      </c>
      <c r="O219" s="147">
        <f t="shared" si="34"/>
        <v>60.71</v>
      </c>
    </row>
    <row r="220" spans="1:15" ht="38.25" x14ac:dyDescent="0.25">
      <c r="A220" s="17" t="s">
        <v>619</v>
      </c>
      <c r="B220" s="18" t="s">
        <v>620</v>
      </c>
      <c r="C220" s="17" t="s">
        <v>32</v>
      </c>
      <c r="D220" s="17" t="s">
        <v>621</v>
      </c>
      <c r="E220" s="19" t="s">
        <v>42</v>
      </c>
      <c r="F220" s="18">
        <v>2</v>
      </c>
      <c r="G220" s="20">
        <v>30.8</v>
      </c>
      <c r="H220" s="20">
        <v>38.56</v>
      </c>
      <c r="I220" s="99">
        <f t="shared" si="32"/>
        <v>77.12</v>
      </c>
      <c r="J220" s="100">
        <f>IFERROR(VLOOKUP(A220,'[1]resumo 1ºTermo aditivo'!$A$3:$O$155,11,FALSE),0)</f>
        <v>0</v>
      </c>
      <c r="K220" s="101">
        <f t="shared" si="30"/>
        <v>0</v>
      </c>
      <c r="L220" s="102">
        <f>IFERROR(VLOOKUP(A220,'[1]resumo 1ºTermo aditivo'!$A$3:$O$155,14,FALSE),0)</f>
        <v>0</v>
      </c>
      <c r="M220" s="101">
        <f t="shared" si="31"/>
        <v>0</v>
      </c>
      <c r="N220" s="146">
        <f t="shared" si="33"/>
        <v>2</v>
      </c>
      <c r="O220" s="147">
        <f t="shared" si="34"/>
        <v>77.12</v>
      </c>
    </row>
    <row r="221" spans="1:15" ht="38.25" x14ac:dyDescent="0.25">
      <c r="A221" s="17" t="s">
        <v>622</v>
      </c>
      <c r="B221" s="18" t="s">
        <v>623</v>
      </c>
      <c r="C221" s="17" t="s">
        <v>32</v>
      </c>
      <c r="D221" s="17" t="s">
        <v>624</v>
      </c>
      <c r="E221" s="19" t="s">
        <v>42</v>
      </c>
      <c r="F221" s="18">
        <v>2</v>
      </c>
      <c r="G221" s="20">
        <v>44.49</v>
      </c>
      <c r="H221" s="20">
        <v>55.71</v>
      </c>
      <c r="I221" s="99">
        <f t="shared" si="32"/>
        <v>111.42</v>
      </c>
      <c r="J221" s="100">
        <f>IFERROR(VLOOKUP(A221,'[1]resumo 1ºTermo aditivo'!$A$3:$O$155,11,FALSE),0)</f>
        <v>0</v>
      </c>
      <c r="K221" s="101">
        <f t="shared" si="30"/>
        <v>0</v>
      </c>
      <c r="L221" s="102">
        <f>IFERROR(VLOOKUP(A221,'[1]resumo 1ºTermo aditivo'!$A$3:$O$155,14,FALSE),0)</f>
        <v>0</v>
      </c>
      <c r="M221" s="101">
        <f t="shared" si="31"/>
        <v>0</v>
      </c>
      <c r="N221" s="146">
        <f t="shared" si="33"/>
        <v>2</v>
      </c>
      <c r="O221" s="147">
        <f t="shared" si="34"/>
        <v>111.42</v>
      </c>
    </row>
    <row r="222" spans="1:15" ht="38.25" x14ac:dyDescent="0.25">
      <c r="A222" s="17" t="s">
        <v>625</v>
      </c>
      <c r="B222" s="18" t="s">
        <v>626</v>
      </c>
      <c r="C222" s="17" t="s">
        <v>32</v>
      </c>
      <c r="D222" s="17" t="s">
        <v>627</v>
      </c>
      <c r="E222" s="19" t="s">
        <v>42</v>
      </c>
      <c r="F222" s="18">
        <v>6</v>
      </c>
      <c r="G222" s="20">
        <v>30.5</v>
      </c>
      <c r="H222" s="20">
        <v>38.19</v>
      </c>
      <c r="I222" s="99">
        <f t="shared" si="32"/>
        <v>229.14</v>
      </c>
      <c r="J222" s="100">
        <f>IFERROR(VLOOKUP(A222,'[1]resumo 1ºTermo aditivo'!$A$3:$O$155,11,FALSE),0)</f>
        <v>0</v>
      </c>
      <c r="K222" s="101">
        <f t="shared" si="30"/>
        <v>0</v>
      </c>
      <c r="L222" s="102">
        <f>IFERROR(VLOOKUP(A222,'[1]resumo 1ºTermo aditivo'!$A$3:$O$155,14,FALSE),0)</f>
        <v>0</v>
      </c>
      <c r="M222" s="101">
        <f t="shared" si="31"/>
        <v>0</v>
      </c>
      <c r="N222" s="146">
        <f t="shared" si="33"/>
        <v>6</v>
      </c>
      <c r="O222" s="147">
        <f t="shared" si="34"/>
        <v>229.14</v>
      </c>
    </row>
    <row r="223" spans="1:15" ht="38.25" x14ac:dyDescent="0.25">
      <c r="A223" s="17" t="s">
        <v>628</v>
      </c>
      <c r="B223" s="18" t="s">
        <v>629</v>
      </c>
      <c r="C223" s="17" t="s">
        <v>32</v>
      </c>
      <c r="D223" s="17" t="s">
        <v>630</v>
      </c>
      <c r="E223" s="19" t="s">
        <v>42</v>
      </c>
      <c r="F223" s="18">
        <v>31</v>
      </c>
      <c r="G223" s="20">
        <v>9.34</v>
      </c>
      <c r="H223" s="20">
        <v>11.69</v>
      </c>
      <c r="I223" s="99">
        <f t="shared" si="32"/>
        <v>362.39</v>
      </c>
      <c r="J223" s="100">
        <f>IFERROR(VLOOKUP(A223,'[1]resumo 1ºTermo aditivo'!$A$3:$O$155,11,FALSE),0)</f>
        <v>0</v>
      </c>
      <c r="K223" s="101">
        <f t="shared" si="30"/>
        <v>0</v>
      </c>
      <c r="L223" s="102">
        <f>IFERROR(VLOOKUP(A223,'[1]resumo 1ºTermo aditivo'!$A$3:$O$155,14,FALSE),0)</f>
        <v>0</v>
      </c>
      <c r="M223" s="101">
        <f t="shared" si="31"/>
        <v>0</v>
      </c>
      <c r="N223" s="146">
        <f t="shared" si="33"/>
        <v>31</v>
      </c>
      <c r="O223" s="147">
        <f t="shared" si="34"/>
        <v>362.39</v>
      </c>
    </row>
    <row r="224" spans="1:15" ht="38.25" x14ac:dyDescent="0.25">
      <c r="A224" s="17" t="s">
        <v>631</v>
      </c>
      <c r="B224" s="18" t="s">
        <v>632</v>
      </c>
      <c r="C224" s="17" t="s">
        <v>32</v>
      </c>
      <c r="D224" s="17" t="s">
        <v>633</v>
      </c>
      <c r="E224" s="19" t="s">
        <v>42</v>
      </c>
      <c r="F224" s="18">
        <v>9</v>
      </c>
      <c r="G224" s="20">
        <v>9.81</v>
      </c>
      <c r="H224" s="20">
        <v>12.28</v>
      </c>
      <c r="I224" s="99">
        <f t="shared" si="32"/>
        <v>110.52</v>
      </c>
      <c r="J224" s="100">
        <f>IFERROR(VLOOKUP(A224,'[1]resumo 1ºTermo aditivo'!$A$3:$O$155,11,FALSE),0)</f>
        <v>0</v>
      </c>
      <c r="K224" s="101">
        <f t="shared" si="30"/>
        <v>0</v>
      </c>
      <c r="L224" s="102">
        <f>IFERROR(VLOOKUP(A224,'[1]resumo 1ºTermo aditivo'!$A$3:$O$155,14,FALSE),0)</f>
        <v>0</v>
      </c>
      <c r="M224" s="101">
        <f t="shared" si="31"/>
        <v>0</v>
      </c>
      <c r="N224" s="146">
        <f t="shared" si="33"/>
        <v>9</v>
      </c>
      <c r="O224" s="147">
        <f t="shared" si="34"/>
        <v>110.52</v>
      </c>
    </row>
    <row r="225" spans="1:15" ht="25.5" x14ac:dyDescent="0.25">
      <c r="A225" s="17" t="s">
        <v>634</v>
      </c>
      <c r="B225" s="18" t="s">
        <v>635</v>
      </c>
      <c r="C225" s="17" t="s">
        <v>32</v>
      </c>
      <c r="D225" s="17" t="s">
        <v>636</v>
      </c>
      <c r="E225" s="19" t="s">
        <v>42</v>
      </c>
      <c r="F225" s="18">
        <v>3</v>
      </c>
      <c r="G225" s="20">
        <v>46.87</v>
      </c>
      <c r="H225" s="20">
        <v>58.69</v>
      </c>
      <c r="I225" s="99">
        <f t="shared" si="32"/>
        <v>176.07</v>
      </c>
      <c r="J225" s="100">
        <f>IFERROR(VLOOKUP(A225,'[1]resumo 1ºTermo aditivo'!$A$3:$O$155,11,FALSE),0)</f>
        <v>0</v>
      </c>
      <c r="K225" s="101">
        <f t="shared" si="30"/>
        <v>0</v>
      </c>
      <c r="L225" s="102">
        <f>IFERROR(VLOOKUP(A225,'[1]resumo 1ºTermo aditivo'!$A$3:$O$155,14,FALSE),0)</f>
        <v>0</v>
      </c>
      <c r="M225" s="101">
        <f t="shared" si="31"/>
        <v>0</v>
      </c>
      <c r="N225" s="146">
        <f t="shared" si="33"/>
        <v>3</v>
      </c>
      <c r="O225" s="147">
        <f t="shared" si="34"/>
        <v>176.07</v>
      </c>
    </row>
    <row r="226" spans="1:15" ht="38.25" x14ac:dyDescent="0.25">
      <c r="A226" s="17" t="s">
        <v>637</v>
      </c>
      <c r="B226" s="18" t="s">
        <v>638</v>
      </c>
      <c r="C226" s="17" t="s">
        <v>32</v>
      </c>
      <c r="D226" s="17" t="s">
        <v>639</v>
      </c>
      <c r="E226" s="19" t="s">
        <v>42</v>
      </c>
      <c r="F226" s="18">
        <v>3</v>
      </c>
      <c r="G226" s="20">
        <v>10.74</v>
      </c>
      <c r="H226" s="20">
        <v>13.44</v>
      </c>
      <c r="I226" s="99">
        <f t="shared" si="32"/>
        <v>40.32</v>
      </c>
      <c r="J226" s="100">
        <f>IFERROR(VLOOKUP(A226,'[1]resumo 1ºTermo aditivo'!$A$3:$O$155,11,FALSE),0)</f>
        <v>0</v>
      </c>
      <c r="K226" s="101">
        <f t="shared" si="30"/>
        <v>0</v>
      </c>
      <c r="L226" s="102">
        <f>IFERROR(VLOOKUP(A226,'[1]resumo 1ºTermo aditivo'!$A$3:$O$155,14,FALSE),0)</f>
        <v>0</v>
      </c>
      <c r="M226" s="101">
        <f t="shared" si="31"/>
        <v>0</v>
      </c>
      <c r="N226" s="146">
        <f t="shared" si="33"/>
        <v>3</v>
      </c>
      <c r="O226" s="147">
        <f t="shared" si="34"/>
        <v>40.32</v>
      </c>
    </row>
    <row r="227" spans="1:15" ht="38.25" x14ac:dyDescent="0.25">
      <c r="A227" s="17" t="s">
        <v>640</v>
      </c>
      <c r="B227" s="18" t="s">
        <v>641</v>
      </c>
      <c r="C227" s="17" t="s">
        <v>32</v>
      </c>
      <c r="D227" s="17" t="s">
        <v>642</v>
      </c>
      <c r="E227" s="19" t="s">
        <v>42</v>
      </c>
      <c r="F227" s="18">
        <v>1</v>
      </c>
      <c r="G227" s="20">
        <v>10.74</v>
      </c>
      <c r="H227" s="20">
        <v>13.44</v>
      </c>
      <c r="I227" s="99">
        <f t="shared" si="32"/>
        <v>13.44</v>
      </c>
      <c r="J227" s="100">
        <f>IFERROR(VLOOKUP(A227,'[1]resumo 1ºTermo aditivo'!$A$3:$O$155,11,FALSE),0)</f>
        <v>0</v>
      </c>
      <c r="K227" s="101">
        <f t="shared" si="30"/>
        <v>0</v>
      </c>
      <c r="L227" s="102">
        <f>IFERROR(VLOOKUP(A227,'[1]resumo 1ºTermo aditivo'!$A$3:$O$155,14,FALSE),0)</f>
        <v>0</v>
      </c>
      <c r="M227" s="101">
        <f t="shared" si="31"/>
        <v>0</v>
      </c>
      <c r="N227" s="146">
        <f t="shared" si="33"/>
        <v>1</v>
      </c>
      <c r="O227" s="147">
        <f t="shared" si="34"/>
        <v>13.44</v>
      </c>
    </row>
    <row r="228" spans="1:15" ht="38.25" x14ac:dyDescent="0.25">
      <c r="A228" s="17" t="s">
        <v>643</v>
      </c>
      <c r="B228" s="18" t="s">
        <v>644</v>
      </c>
      <c r="C228" s="17" t="s">
        <v>32</v>
      </c>
      <c r="D228" s="17" t="s">
        <v>645</v>
      </c>
      <c r="E228" s="19" t="s">
        <v>109</v>
      </c>
      <c r="F228" s="18">
        <v>2.4</v>
      </c>
      <c r="G228" s="20">
        <v>12.01</v>
      </c>
      <c r="H228" s="20">
        <v>15.03</v>
      </c>
      <c r="I228" s="99">
        <f t="shared" si="32"/>
        <v>36.07</v>
      </c>
      <c r="J228" s="100">
        <f>IFERROR(VLOOKUP(A228,'[1]resumo 1ºTermo aditivo'!$A$3:$O$155,11,FALSE),0)</f>
        <v>0</v>
      </c>
      <c r="K228" s="101">
        <f t="shared" si="30"/>
        <v>0</v>
      </c>
      <c r="L228" s="102">
        <f>IFERROR(VLOOKUP(A228,'[1]resumo 1ºTermo aditivo'!$A$3:$O$155,14,FALSE),0)</f>
        <v>0</v>
      </c>
      <c r="M228" s="101">
        <f t="shared" si="31"/>
        <v>0</v>
      </c>
      <c r="N228" s="146">
        <f t="shared" si="33"/>
        <v>2.4</v>
      </c>
      <c r="O228" s="147">
        <f t="shared" si="34"/>
        <v>36.07</v>
      </c>
    </row>
    <row r="229" spans="1:15" ht="51" x14ac:dyDescent="0.25">
      <c r="A229" s="17" t="s">
        <v>646</v>
      </c>
      <c r="B229" s="18" t="s">
        <v>456</v>
      </c>
      <c r="C229" s="17" t="s">
        <v>32</v>
      </c>
      <c r="D229" s="17" t="s">
        <v>457</v>
      </c>
      <c r="E229" s="19" t="s">
        <v>109</v>
      </c>
      <c r="F229" s="18">
        <v>37.200000000000003</v>
      </c>
      <c r="G229" s="20">
        <v>14.9</v>
      </c>
      <c r="H229" s="20">
        <v>18.649999999999999</v>
      </c>
      <c r="I229" s="99">
        <f t="shared" si="32"/>
        <v>693.78</v>
      </c>
      <c r="J229" s="100">
        <f>IFERROR(VLOOKUP(A229,'[1]resumo 1ºTermo aditivo'!$A$3:$O$155,11,FALSE),0)</f>
        <v>0</v>
      </c>
      <c r="K229" s="101">
        <f t="shared" si="30"/>
        <v>0</v>
      </c>
      <c r="L229" s="102">
        <f>IFERROR(VLOOKUP(A229,'[1]resumo 1ºTermo aditivo'!$A$3:$O$155,14,FALSE),0)</f>
        <v>0</v>
      </c>
      <c r="M229" s="101">
        <f t="shared" si="31"/>
        <v>0</v>
      </c>
      <c r="N229" s="146">
        <f t="shared" si="33"/>
        <v>37.200000000000003</v>
      </c>
      <c r="O229" s="147">
        <f t="shared" si="34"/>
        <v>693.78</v>
      </c>
    </row>
    <row r="230" spans="1:15" ht="38.25" x14ac:dyDescent="0.25">
      <c r="A230" s="17" t="s">
        <v>647</v>
      </c>
      <c r="B230" s="18" t="s">
        <v>648</v>
      </c>
      <c r="C230" s="17" t="s">
        <v>32</v>
      </c>
      <c r="D230" s="17" t="s">
        <v>649</v>
      </c>
      <c r="E230" s="19" t="s">
        <v>109</v>
      </c>
      <c r="F230" s="18">
        <v>1688.1</v>
      </c>
      <c r="G230" s="20">
        <v>8.83</v>
      </c>
      <c r="H230" s="20">
        <v>11.05</v>
      </c>
      <c r="I230" s="99">
        <f t="shared" si="32"/>
        <v>18653.5</v>
      </c>
      <c r="J230" s="100">
        <f>IFERROR(VLOOKUP(A230,'[1]resumo 1ºTermo aditivo'!$A$3:$O$155,11,FALSE),0)</f>
        <v>22.26</v>
      </c>
      <c r="K230" s="101">
        <f t="shared" si="30"/>
        <v>245.97300000000004</v>
      </c>
      <c r="L230" s="102">
        <f>IFERROR(VLOOKUP(A230,'[1]resumo 1ºTermo aditivo'!$A$3:$O$155,14,FALSE),0)</f>
        <v>0</v>
      </c>
      <c r="M230" s="101">
        <f t="shared" si="31"/>
        <v>0</v>
      </c>
      <c r="N230" s="146">
        <f t="shared" si="33"/>
        <v>1710.36</v>
      </c>
      <c r="O230" s="147">
        <f t="shared" si="34"/>
        <v>18899.473000000002</v>
      </c>
    </row>
    <row r="231" spans="1:15" ht="38.25" x14ac:dyDescent="0.25">
      <c r="A231" s="17" t="s">
        <v>650</v>
      </c>
      <c r="B231" s="18" t="s">
        <v>651</v>
      </c>
      <c r="C231" s="17" t="s">
        <v>32</v>
      </c>
      <c r="D231" s="17" t="s">
        <v>652</v>
      </c>
      <c r="E231" s="19" t="s">
        <v>42</v>
      </c>
      <c r="F231" s="18">
        <v>16</v>
      </c>
      <c r="G231" s="20">
        <v>8.5299999999999994</v>
      </c>
      <c r="H231" s="20">
        <v>10.68</v>
      </c>
      <c r="I231" s="99">
        <f t="shared" si="32"/>
        <v>170.88</v>
      </c>
      <c r="J231" s="100">
        <f>IFERROR(VLOOKUP(A231,'[1]resumo 1ºTermo aditivo'!$A$3:$O$155,11,FALSE),0)</f>
        <v>0</v>
      </c>
      <c r="K231" s="101">
        <f t="shared" si="30"/>
        <v>0</v>
      </c>
      <c r="L231" s="102">
        <f>IFERROR(VLOOKUP(A231,'[1]resumo 1ºTermo aditivo'!$A$3:$O$155,14,FALSE),0)</f>
        <v>0</v>
      </c>
      <c r="M231" s="101">
        <f t="shared" si="31"/>
        <v>0</v>
      </c>
      <c r="N231" s="146">
        <f t="shared" si="33"/>
        <v>16</v>
      </c>
      <c r="O231" s="147">
        <f t="shared" si="34"/>
        <v>170.88</v>
      </c>
    </row>
    <row r="232" spans="1:15" ht="38.25" x14ac:dyDescent="0.25">
      <c r="A232" s="17" t="s">
        <v>653</v>
      </c>
      <c r="B232" s="18" t="s">
        <v>654</v>
      </c>
      <c r="C232" s="17" t="s">
        <v>32</v>
      </c>
      <c r="D232" s="17" t="s">
        <v>655</v>
      </c>
      <c r="E232" s="19" t="s">
        <v>42</v>
      </c>
      <c r="F232" s="18">
        <v>66</v>
      </c>
      <c r="G232" s="20">
        <v>13.38</v>
      </c>
      <c r="H232" s="20">
        <v>16.75</v>
      </c>
      <c r="I232" s="99">
        <f t="shared" si="32"/>
        <v>1105.5</v>
      </c>
      <c r="J232" s="100">
        <f>IFERROR(VLOOKUP(A232,'[1]resumo 1ºTermo aditivo'!$A$3:$O$155,11,FALSE),0)</f>
        <v>0</v>
      </c>
      <c r="K232" s="101">
        <f t="shared" si="30"/>
        <v>0</v>
      </c>
      <c r="L232" s="102">
        <f>IFERROR(VLOOKUP(A232,'[1]resumo 1ºTermo aditivo'!$A$3:$O$155,14,FALSE),0)</f>
        <v>0</v>
      </c>
      <c r="M232" s="101">
        <f t="shared" si="31"/>
        <v>0</v>
      </c>
      <c r="N232" s="146">
        <f t="shared" si="33"/>
        <v>66</v>
      </c>
      <c r="O232" s="147">
        <f t="shared" si="34"/>
        <v>1105.5</v>
      </c>
    </row>
    <row r="233" spans="1:15" ht="38.25" x14ac:dyDescent="0.25">
      <c r="A233" s="17" t="s">
        <v>656</v>
      </c>
      <c r="B233" s="18" t="s">
        <v>657</v>
      </c>
      <c r="C233" s="17" t="s">
        <v>32</v>
      </c>
      <c r="D233" s="17" t="s">
        <v>658</v>
      </c>
      <c r="E233" s="19" t="s">
        <v>42</v>
      </c>
      <c r="F233" s="18">
        <v>15</v>
      </c>
      <c r="G233" s="20">
        <v>23.25</v>
      </c>
      <c r="H233" s="20">
        <v>29.11</v>
      </c>
      <c r="I233" s="99">
        <f t="shared" si="32"/>
        <v>436.65</v>
      </c>
      <c r="J233" s="100">
        <f>IFERROR(VLOOKUP(A233,'[1]resumo 1ºTermo aditivo'!$A$3:$O$155,11,FALSE),0)</f>
        <v>12</v>
      </c>
      <c r="K233" s="101">
        <f t="shared" si="30"/>
        <v>349.32</v>
      </c>
      <c r="L233" s="102">
        <f>IFERROR(VLOOKUP(A233,'[1]resumo 1ºTermo aditivo'!$A$3:$O$155,14,FALSE),0)</f>
        <v>0</v>
      </c>
      <c r="M233" s="101">
        <f t="shared" si="31"/>
        <v>0</v>
      </c>
      <c r="N233" s="146">
        <f t="shared" si="33"/>
        <v>27</v>
      </c>
      <c r="O233" s="147">
        <f t="shared" si="34"/>
        <v>785.97</v>
      </c>
    </row>
    <row r="234" spans="1:15" ht="25.5" x14ac:dyDescent="0.25">
      <c r="A234" s="17" t="s">
        <v>659</v>
      </c>
      <c r="B234" s="18" t="s">
        <v>660</v>
      </c>
      <c r="C234" s="17" t="s">
        <v>32</v>
      </c>
      <c r="D234" s="17" t="s">
        <v>661</v>
      </c>
      <c r="E234" s="19" t="s">
        <v>42</v>
      </c>
      <c r="F234" s="18">
        <v>447</v>
      </c>
      <c r="G234" s="20">
        <v>11.9</v>
      </c>
      <c r="H234" s="20">
        <v>14.9</v>
      </c>
      <c r="I234" s="99">
        <f t="shared" si="32"/>
        <v>6660.3</v>
      </c>
      <c r="J234" s="100">
        <f>IFERROR(VLOOKUP(A234,'[1]resumo 1ºTermo aditivo'!$A$3:$O$155,11,FALSE),0)</f>
        <v>0</v>
      </c>
      <c r="K234" s="101">
        <f t="shared" si="30"/>
        <v>0</v>
      </c>
      <c r="L234" s="102">
        <f>IFERROR(VLOOKUP(A234,'[1]resumo 1ºTermo aditivo'!$A$3:$O$155,14,FALSE),0)</f>
        <v>0</v>
      </c>
      <c r="M234" s="101">
        <f t="shared" si="31"/>
        <v>0</v>
      </c>
      <c r="N234" s="146">
        <f t="shared" si="33"/>
        <v>447</v>
      </c>
      <c r="O234" s="147">
        <f t="shared" si="34"/>
        <v>6660.3</v>
      </c>
    </row>
    <row r="235" spans="1:15" ht="38.25" x14ac:dyDescent="0.25">
      <c r="A235" s="17" t="s">
        <v>662</v>
      </c>
      <c r="B235" s="18" t="s">
        <v>663</v>
      </c>
      <c r="C235" s="17" t="s">
        <v>32</v>
      </c>
      <c r="D235" s="17" t="s">
        <v>664</v>
      </c>
      <c r="E235" s="19" t="s">
        <v>42</v>
      </c>
      <c r="F235" s="18">
        <v>105</v>
      </c>
      <c r="G235" s="20">
        <v>18.12</v>
      </c>
      <c r="H235" s="20">
        <v>22.68</v>
      </c>
      <c r="I235" s="99">
        <f t="shared" si="32"/>
        <v>2381.4</v>
      </c>
      <c r="J235" s="100">
        <f>IFERROR(VLOOKUP(A235,'[1]resumo 1ºTermo aditivo'!$A$3:$O$155,11,FALSE),0)</f>
        <v>0</v>
      </c>
      <c r="K235" s="101">
        <f t="shared" si="30"/>
        <v>0</v>
      </c>
      <c r="L235" s="102">
        <f>IFERROR(VLOOKUP(A235,'[1]resumo 1ºTermo aditivo'!$A$3:$O$155,14,FALSE),0)</f>
        <v>0</v>
      </c>
      <c r="M235" s="101">
        <f t="shared" si="31"/>
        <v>0</v>
      </c>
      <c r="N235" s="146">
        <f t="shared" si="33"/>
        <v>105</v>
      </c>
      <c r="O235" s="147">
        <f t="shared" si="34"/>
        <v>2381.4</v>
      </c>
    </row>
    <row r="236" spans="1:15" ht="38.25" x14ac:dyDescent="0.25">
      <c r="A236" s="17" t="s">
        <v>665</v>
      </c>
      <c r="B236" s="18" t="s">
        <v>666</v>
      </c>
      <c r="C236" s="17" t="s">
        <v>32</v>
      </c>
      <c r="D236" s="17" t="s">
        <v>667</v>
      </c>
      <c r="E236" s="19" t="s">
        <v>42</v>
      </c>
      <c r="F236" s="18">
        <v>33</v>
      </c>
      <c r="G236" s="20">
        <v>107.08</v>
      </c>
      <c r="H236" s="20">
        <v>134.08000000000001</v>
      </c>
      <c r="I236" s="99">
        <f t="shared" si="32"/>
        <v>4424.6400000000003</v>
      </c>
      <c r="J236" s="100">
        <f>IFERROR(VLOOKUP(A236,'[1]resumo 1ºTermo aditivo'!$A$3:$O$155,11,FALSE),0)</f>
        <v>0</v>
      </c>
      <c r="K236" s="101">
        <f t="shared" si="30"/>
        <v>0</v>
      </c>
      <c r="L236" s="102">
        <f>IFERROR(VLOOKUP(A236,'[1]resumo 1ºTermo aditivo'!$A$3:$O$155,14,FALSE),0)</f>
        <v>0</v>
      </c>
      <c r="M236" s="101">
        <f t="shared" si="31"/>
        <v>0</v>
      </c>
      <c r="N236" s="146">
        <f t="shared" si="33"/>
        <v>33</v>
      </c>
      <c r="O236" s="147">
        <f t="shared" si="34"/>
        <v>4424.6400000000003</v>
      </c>
    </row>
    <row r="237" spans="1:15" ht="25.5" x14ac:dyDescent="0.25">
      <c r="A237" s="17" t="s">
        <v>668</v>
      </c>
      <c r="B237" s="18" t="s">
        <v>669</v>
      </c>
      <c r="C237" s="17" t="s">
        <v>27</v>
      </c>
      <c r="D237" s="17" t="s">
        <v>670</v>
      </c>
      <c r="E237" s="19" t="s">
        <v>109</v>
      </c>
      <c r="F237" s="18">
        <v>68.400000000000006</v>
      </c>
      <c r="G237" s="20">
        <v>54.34</v>
      </c>
      <c r="H237" s="20">
        <v>68.040000000000006</v>
      </c>
      <c r="I237" s="99">
        <f t="shared" si="32"/>
        <v>4653.93</v>
      </c>
      <c r="J237" s="100">
        <f>IFERROR(VLOOKUP(A237,'[1]resumo 1ºTermo aditivo'!$A$3:$O$155,11,FALSE),0)</f>
        <v>0</v>
      </c>
      <c r="K237" s="101">
        <f t="shared" si="30"/>
        <v>0</v>
      </c>
      <c r="L237" s="102">
        <f>IFERROR(VLOOKUP(A237,'[1]resumo 1ºTermo aditivo'!$A$3:$O$155,14,FALSE),0)</f>
        <v>0</v>
      </c>
      <c r="M237" s="101">
        <f t="shared" si="31"/>
        <v>0</v>
      </c>
      <c r="N237" s="146">
        <f t="shared" si="33"/>
        <v>68.400000000000006</v>
      </c>
      <c r="O237" s="147">
        <f t="shared" si="34"/>
        <v>4653.93</v>
      </c>
    </row>
    <row r="238" spans="1:15" ht="38.25" x14ac:dyDescent="0.25">
      <c r="A238" s="17" t="s">
        <v>671</v>
      </c>
      <c r="B238" s="18" t="s">
        <v>672</v>
      </c>
      <c r="C238" s="17" t="s">
        <v>27</v>
      </c>
      <c r="D238" s="17" t="s">
        <v>673</v>
      </c>
      <c r="E238" s="19" t="s">
        <v>109</v>
      </c>
      <c r="F238" s="18">
        <v>13.9</v>
      </c>
      <c r="G238" s="20">
        <v>22.7</v>
      </c>
      <c r="H238" s="20">
        <v>28.42</v>
      </c>
      <c r="I238" s="99">
        <f t="shared" si="32"/>
        <v>395.03</v>
      </c>
      <c r="J238" s="100">
        <f>IFERROR(VLOOKUP(A238,'[1]resumo 1ºTermo aditivo'!$A$3:$O$155,11,FALSE),0)</f>
        <v>0</v>
      </c>
      <c r="K238" s="101">
        <f t="shared" si="30"/>
        <v>0</v>
      </c>
      <c r="L238" s="102">
        <f>IFERROR(VLOOKUP(A238,'[1]resumo 1ºTermo aditivo'!$A$3:$O$155,14,FALSE),0)</f>
        <v>0</v>
      </c>
      <c r="M238" s="101">
        <f t="shared" si="31"/>
        <v>0</v>
      </c>
      <c r="N238" s="146">
        <f t="shared" si="33"/>
        <v>13.9</v>
      </c>
      <c r="O238" s="147">
        <f t="shared" si="34"/>
        <v>395.03</v>
      </c>
    </row>
    <row r="239" spans="1:15" ht="25.5" x14ac:dyDescent="0.25">
      <c r="A239" s="17" t="s">
        <v>674</v>
      </c>
      <c r="B239" s="18" t="s">
        <v>675</v>
      </c>
      <c r="C239" s="17" t="s">
        <v>32</v>
      </c>
      <c r="D239" s="17" t="s">
        <v>676</v>
      </c>
      <c r="E239" s="19" t="s">
        <v>42</v>
      </c>
      <c r="F239" s="18">
        <v>1</v>
      </c>
      <c r="G239" s="20">
        <v>77.12</v>
      </c>
      <c r="H239" s="20">
        <v>96.56</v>
      </c>
      <c r="I239" s="99">
        <f t="shared" si="32"/>
        <v>96.56</v>
      </c>
      <c r="J239" s="100">
        <f>IFERROR(VLOOKUP(A239,'[1]resumo 1ºTermo aditivo'!$A$3:$O$155,11,FALSE),0)</f>
        <v>0</v>
      </c>
      <c r="K239" s="101">
        <f t="shared" si="30"/>
        <v>0</v>
      </c>
      <c r="L239" s="102">
        <f>IFERROR(VLOOKUP(A239,'[1]resumo 1ºTermo aditivo'!$A$3:$O$155,14,FALSE),0)</f>
        <v>0</v>
      </c>
      <c r="M239" s="101">
        <f t="shared" si="31"/>
        <v>0</v>
      </c>
      <c r="N239" s="146">
        <f t="shared" si="33"/>
        <v>1</v>
      </c>
      <c r="O239" s="147">
        <f t="shared" si="34"/>
        <v>96.56</v>
      </c>
    </row>
    <row r="240" spans="1:15" ht="25.5" x14ac:dyDescent="0.25">
      <c r="A240" s="17" t="s">
        <v>677</v>
      </c>
      <c r="B240" s="18" t="s">
        <v>678</v>
      </c>
      <c r="C240" s="17" t="s">
        <v>32</v>
      </c>
      <c r="D240" s="17" t="s">
        <v>679</v>
      </c>
      <c r="E240" s="19" t="s">
        <v>42</v>
      </c>
      <c r="F240" s="18">
        <v>2</v>
      </c>
      <c r="G240" s="20">
        <v>70.25</v>
      </c>
      <c r="H240" s="20">
        <v>87.96</v>
      </c>
      <c r="I240" s="99">
        <f t="shared" si="32"/>
        <v>175.92</v>
      </c>
      <c r="J240" s="100">
        <f>IFERROR(VLOOKUP(A240,'[1]resumo 1ºTermo aditivo'!$A$3:$O$155,11,FALSE),0)</f>
        <v>0</v>
      </c>
      <c r="K240" s="101">
        <f t="shared" si="30"/>
        <v>0</v>
      </c>
      <c r="L240" s="102">
        <f>IFERROR(VLOOKUP(A240,'[1]resumo 1ºTermo aditivo'!$A$3:$O$155,14,FALSE),0)</f>
        <v>0</v>
      </c>
      <c r="M240" s="101">
        <f t="shared" si="31"/>
        <v>0</v>
      </c>
      <c r="N240" s="146">
        <f t="shared" si="33"/>
        <v>2</v>
      </c>
      <c r="O240" s="147">
        <f t="shared" si="34"/>
        <v>175.92</v>
      </c>
    </row>
    <row r="241" spans="1:15" ht="51" x14ac:dyDescent="0.25">
      <c r="A241" s="17" t="s">
        <v>680</v>
      </c>
      <c r="B241" s="18" t="s">
        <v>681</v>
      </c>
      <c r="C241" s="17" t="s">
        <v>27</v>
      </c>
      <c r="D241" s="17" t="s">
        <v>682</v>
      </c>
      <c r="E241" s="19" t="s">
        <v>42</v>
      </c>
      <c r="F241" s="18">
        <v>12</v>
      </c>
      <c r="G241" s="20">
        <v>58.05</v>
      </c>
      <c r="H241" s="20">
        <v>72.69</v>
      </c>
      <c r="I241" s="99">
        <f t="shared" si="32"/>
        <v>872.28</v>
      </c>
      <c r="J241" s="100">
        <f>IFERROR(VLOOKUP(A241,'[1]resumo 1ºTermo aditivo'!$A$3:$O$155,11,FALSE),0)</f>
        <v>0</v>
      </c>
      <c r="K241" s="101">
        <f t="shared" si="30"/>
        <v>0</v>
      </c>
      <c r="L241" s="102">
        <f>IFERROR(VLOOKUP(A241,'[1]resumo 1ºTermo aditivo'!$A$3:$O$155,14,FALSE),0)</f>
        <v>0</v>
      </c>
      <c r="M241" s="101">
        <f t="shared" si="31"/>
        <v>0</v>
      </c>
      <c r="N241" s="146">
        <f t="shared" si="33"/>
        <v>12</v>
      </c>
      <c r="O241" s="147">
        <f t="shared" si="34"/>
        <v>872.28</v>
      </c>
    </row>
    <row r="242" spans="1:15" ht="63.75" x14ac:dyDescent="0.25">
      <c r="A242" s="17" t="s">
        <v>683</v>
      </c>
      <c r="B242" s="18" t="s">
        <v>684</v>
      </c>
      <c r="C242" s="17" t="s">
        <v>32</v>
      </c>
      <c r="D242" s="17" t="s">
        <v>685</v>
      </c>
      <c r="E242" s="19" t="s">
        <v>34</v>
      </c>
      <c r="F242" s="18">
        <v>61.2</v>
      </c>
      <c r="G242" s="20">
        <v>32.54</v>
      </c>
      <c r="H242" s="20">
        <v>40.74</v>
      </c>
      <c r="I242" s="99">
        <f t="shared" si="32"/>
        <v>2493.2800000000002</v>
      </c>
      <c r="J242" s="100">
        <f>IFERROR(VLOOKUP(A242,'[1]resumo 1ºTermo aditivo'!$A$3:$O$155,11,FALSE),0)</f>
        <v>0</v>
      </c>
      <c r="K242" s="101">
        <f t="shared" si="30"/>
        <v>0</v>
      </c>
      <c r="L242" s="102">
        <f>IFERROR(VLOOKUP(A242,'[1]resumo 1ºTermo aditivo'!$A$3:$O$155,14,FALSE),0)</f>
        <v>0</v>
      </c>
      <c r="M242" s="101">
        <f t="shared" si="31"/>
        <v>0</v>
      </c>
      <c r="N242" s="146">
        <f t="shared" si="33"/>
        <v>61.2</v>
      </c>
      <c r="O242" s="147">
        <f t="shared" si="34"/>
        <v>2493.2800000000002</v>
      </c>
    </row>
    <row r="243" spans="1:15" ht="25.5" x14ac:dyDescent="0.25">
      <c r="A243" s="17" t="s">
        <v>686</v>
      </c>
      <c r="B243" s="18" t="s">
        <v>687</v>
      </c>
      <c r="C243" s="17" t="s">
        <v>27</v>
      </c>
      <c r="D243" s="17" t="s">
        <v>688</v>
      </c>
      <c r="E243" s="19" t="s">
        <v>109</v>
      </c>
      <c r="F243" s="18">
        <v>63.3</v>
      </c>
      <c r="G243" s="20">
        <v>6.71</v>
      </c>
      <c r="H243" s="20">
        <v>8.4</v>
      </c>
      <c r="I243" s="99">
        <f t="shared" si="32"/>
        <v>531.72</v>
      </c>
      <c r="J243" s="100">
        <f>IFERROR(VLOOKUP(A243,'[1]resumo 1ºTermo aditivo'!$A$3:$O$155,11,FALSE),0)</f>
        <v>0</v>
      </c>
      <c r="K243" s="101">
        <f t="shared" si="30"/>
        <v>0</v>
      </c>
      <c r="L243" s="102">
        <f>IFERROR(VLOOKUP(A243,'[1]resumo 1ºTermo aditivo'!$A$3:$O$155,14,FALSE),0)</f>
        <v>0</v>
      </c>
      <c r="M243" s="101">
        <f t="shared" si="31"/>
        <v>0</v>
      </c>
      <c r="N243" s="146">
        <f t="shared" si="33"/>
        <v>63.3</v>
      </c>
      <c r="O243" s="147">
        <f t="shared" si="34"/>
        <v>531.72</v>
      </c>
    </row>
    <row r="244" spans="1:15" ht="25.5" x14ac:dyDescent="0.25">
      <c r="A244" s="17" t="s">
        <v>689</v>
      </c>
      <c r="B244" s="18" t="s">
        <v>690</v>
      </c>
      <c r="C244" s="17" t="s">
        <v>27</v>
      </c>
      <c r="D244" s="17" t="s">
        <v>691</v>
      </c>
      <c r="E244" s="19" t="s">
        <v>109</v>
      </c>
      <c r="F244" s="18">
        <v>180.5</v>
      </c>
      <c r="G244" s="20">
        <v>13.11</v>
      </c>
      <c r="H244" s="20">
        <v>16.41</v>
      </c>
      <c r="I244" s="99">
        <f t="shared" si="32"/>
        <v>2962</v>
      </c>
      <c r="J244" s="100">
        <f>IFERROR(VLOOKUP(A244,'[1]resumo 1ºTermo aditivo'!$A$3:$O$155,11,FALSE),0)</f>
        <v>0</v>
      </c>
      <c r="K244" s="101">
        <f t="shared" si="30"/>
        <v>0</v>
      </c>
      <c r="L244" s="102">
        <f>IFERROR(VLOOKUP(A244,'[1]resumo 1ºTermo aditivo'!$A$3:$O$155,14,FALSE),0)</f>
        <v>0</v>
      </c>
      <c r="M244" s="101">
        <f t="shared" si="31"/>
        <v>0</v>
      </c>
      <c r="N244" s="146">
        <f t="shared" si="33"/>
        <v>180.5</v>
      </c>
      <c r="O244" s="147">
        <f t="shared" si="34"/>
        <v>2962</v>
      </c>
    </row>
    <row r="245" spans="1:15" ht="38.25" x14ac:dyDescent="0.25">
      <c r="A245" s="17" t="s">
        <v>692</v>
      </c>
      <c r="B245" s="18" t="s">
        <v>693</v>
      </c>
      <c r="C245" s="17" t="s">
        <v>27</v>
      </c>
      <c r="D245" s="17" t="s">
        <v>694</v>
      </c>
      <c r="E245" s="19" t="s">
        <v>42</v>
      </c>
      <c r="F245" s="18">
        <v>3</v>
      </c>
      <c r="G245" s="20">
        <v>131.08000000000001</v>
      </c>
      <c r="H245" s="20">
        <v>164.13</v>
      </c>
      <c r="I245" s="99">
        <f t="shared" si="32"/>
        <v>492.39</v>
      </c>
      <c r="J245" s="100">
        <f>IFERROR(VLOOKUP(A245,'[1]resumo 1ºTermo aditivo'!$A$3:$O$155,11,FALSE),0)</f>
        <v>0</v>
      </c>
      <c r="K245" s="101">
        <f t="shared" si="30"/>
        <v>0</v>
      </c>
      <c r="L245" s="102">
        <f>IFERROR(VLOOKUP(A245,'[1]resumo 1ºTermo aditivo'!$A$3:$O$155,14,FALSE),0)</f>
        <v>0</v>
      </c>
      <c r="M245" s="101">
        <f t="shared" si="31"/>
        <v>0</v>
      </c>
      <c r="N245" s="146">
        <f t="shared" si="33"/>
        <v>3</v>
      </c>
      <c r="O245" s="147">
        <f t="shared" si="34"/>
        <v>492.39</v>
      </c>
    </row>
    <row r="246" spans="1:15" ht="25.5" x14ac:dyDescent="0.25">
      <c r="A246" s="25" t="s">
        <v>695</v>
      </c>
      <c r="B246" s="25"/>
      <c r="C246" s="25"/>
      <c r="D246" s="25" t="s">
        <v>696</v>
      </c>
      <c r="E246" s="25"/>
      <c r="F246" s="103"/>
      <c r="G246" s="26"/>
      <c r="H246" s="26"/>
      <c r="I246" s="104">
        <f>SUBTOTAL(9,I247:I320)</f>
        <v>297443.37999999989</v>
      </c>
      <c r="J246" s="105"/>
      <c r="K246" s="106">
        <f>SUBTOTAL(9,K247:K320)</f>
        <v>0</v>
      </c>
      <c r="L246" s="107"/>
      <c r="M246" s="106">
        <f>SUBTOTAL(9,M247:M320)</f>
        <v>0</v>
      </c>
      <c r="N246" s="144"/>
      <c r="O246" s="106">
        <f>SUBTOTAL(9,O247:O320)</f>
        <v>297443.37999999989</v>
      </c>
    </row>
    <row r="247" spans="1:15" ht="38.25" x14ac:dyDescent="0.25">
      <c r="A247" s="17" t="s">
        <v>697</v>
      </c>
      <c r="B247" s="18" t="s">
        <v>574</v>
      </c>
      <c r="C247" s="17" t="s">
        <v>32</v>
      </c>
      <c r="D247" s="17" t="s">
        <v>575</v>
      </c>
      <c r="E247" s="19" t="s">
        <v>109</v>
      </c>
      <c r="F247" s="18">
        <v>358.5</v>
      </c>
      <c r="G247" s="20">
        <v>4.71</v>
      </c>
      <c r="H247" s="20">
        <v>5.89</v>
      </c>
      <c r="I247" s="99">
        <f t="shared" ref="I247:I310" si="35">TRUNC(H247*F247,2)</f>
        <v>2111.56</v>
      </c>
      <c r="J247" s="100">
        <f>IFERROR(VLOOKUP(A247,'[1]resumo 1ºTermo aditivo'!$A$3:$O$155,11,FALSE),0)</f>
        <v>0</v>
      </c>
      <c r="K247" s="101">
        <f t="shared" si="30"/>
        <v>0</v>
      </c>
      <c r="L247" s="102">
        <f>IFERROR(VLOOKUP(A247,'[1]resumo 1ºTermo aditivo'!$A$3:$O$155,14,FALSE),0)</f>
        <v>0</v>
      </c>
      <c r="M247" s="101">
        <f t="shared" si="31"/>
        <v>0</v>
      </c>
      <c r="N247" s="146">
        <f t="shared" ref="N247:N310" si="36">F247+J247-L247</f>
        <v>358.5</v>
      </c>
      <c r="O247" s="147">
        <f t="shared" ref="O247:O310" si="37">I247+K247-M247</f>
        <v>2111.56</v>
      </c>
    </row>
    <row r="248" spans="1:15" ht="38.25" x14ac:dyDescent="0.25">
      <c r="A248" s="17" t="s">
        <v>698</v>
      </c>
      <c r="B248" s="18" t="s">
        <v>400</v>
      </c>
      <c r="C248" s="17" t="s">
        <v>27</v>
      </c>
      <c r="D248" s="17" t="s">
        <v>401</v>
      </c>
      <c r="E248" s="19" t="s">
        <v>109</v>
      </c>
      <c r="F248" s="18">
        <v>53.5</v>
      </c>
      <c r="G248" s="20">
        <v>5.46</v>
      </c>
      <c r="H248" s="20">
        <v>6.83</v>
      </c>
      <c r="I248" s="99">
        <f t="shared" si="35"/>
        <v>365.4</v>
      </c>
      <c r="J248" s="100">
        <f>IFERROR(VLOOKUP(A248,'[1]resumo 1ºTermo aditivo'!$A$3:$O$155,11,FALSE),0)</f>
        <v>0</v>
      </c>
      <c r="K248" s="101">
        <f t="shared" si="30"/>
        <v>0</v>
      </c>
      <c r="L248" s="102">
        <f>IFERROR(VLOOKUP(A248,'[1]resumo 1ºTermo aditivo'!$A$3:$O$155,14,FALSE),0)</f>
        <v>0</v>
      </c>
      <c r="M248" s="101">
        <f t="shared" si="31"/>
        <v>0</v>
      </c>
      <c r="N248" s="146">
        <f t="shared" si="36"/>
        <v>53.5</v>
      </c>
      <c r="O248" s="147">
        <f t="shared" si="37"/>
        <v>365.4</v>
      </c>
    </row>
    <row r="249" spans="1:15" ht="38.25" x14ac:dyDescent="0.25">
      <c r="A249" s="17" t="s">
        <v>699</v>
      </c>
      <c r="B249" s="18" t="s">
        <v>700</v>
      </c>
      <c r="C249" s="17" t="s">
        <v>27</v>
      </c>
      <c r="D249" s="17" t="s">
        <v>701</v>
      </c>
      <c r="E249" s="19" t="s">
        <v>109</v>
      </c>
      <c r="F249" s="18">
        <v>134.35</v>
      </c>
      <c r="G249" s="20">
        <v>13.44</v>
      </c>
      <c r="H249" s="20">
        <v>16.82</v>
      </c>
      <c r="I249" s="99">
        <f t="shared" si="35"/>
        <v>2259.7600000000002</v>
      </c>
      <c r="J249" s="100">
        <f>IFERROR(VLOOKUP(A249,'[1]resumo 1ºTermo aditivo'!$A$3:$O$155,11,FALSE),0)</f>
        <v>0</v>
      </c>
      <c r="K249" s="101">
        <f t="shared" si="30"/>
        <v>0</v>
      </c>
      <c r="L249" s="102">
        <f>IFERROR(VLOOKUP(A249,'[1]resumo 1ºTermo aditivo'!$A$3:$O$155,14,FALSE),0)</f>
        <v>0</v>
      </c>
      <c r="M249" s="101">
        <f t="shared" si="31"/>
        <v>0</v>
      </c>
      <c r="N249" s="146">
        <f t="shared" si="36"/>
        <v>134.35</v>
      </c>
      <c r="O249" s="147">
        <f t="shared" si="37"/>
        <v>2259.7600000000002</v>
      </c>
    </row>
    <row r="250" spans="1:15" ht="38.25" x14ac:dyDescent="0.25">
      <c r="A250" s="17" t="s">
        <v>702</v>
      </c>
      <c r="B250" s="18" t="s">
        <v>703</v>
      </c>
      <c r="C250" s="17" t="s">
        <v>32</v>
      </c>
      <c r="D250" s="17" t="s">
        <v>578</v>
      </c>
      <c r="E250" s="19" t="s">
        <v>109</v>
      </c>
      <c r="F250" s="18">
        <v>358.5</v>
      </c>
      <c r="G250" s="20">
        <v>12.37</v>
      </c>
      <c r="H250" s="20">
        <v>15.48</v>
      </c>
      <c r="I250" s="99">
        <f t="shared" si="35"/>
        <v>5549.58</v>
      </c>
      <c r="J250" s="100">
        <f>IFERROR(VLOOKUP(A250,'[1]resumo 1ºTermo aditivo'!$A$3:$O$155,11,FALSE),0)</f>
        <v>0</v>
      </c>
      <c r="K250" s="101">
        <f t="shared" si="30"/>
        <v>0</v>
      </c>
      <c r="L250" s="102">
        <f>IFERROR(VLOOKUP(A250,'[1]resumo 1ºTermo aditivo'!$A$3:$O$155,14,FALSE),0)</f>
        <v>0</v>
      </c>
      <c r="M250" s="101">
        <f t="shared" si="31"/>
        <v>0</v>
      </c>
      <c r="N250" s="146">
        <f t="shared" si="36"/>
        <v>358.5</v>
      </c>
      <c r="O250" s="147">
        <f t="shared" si="37"/>
        <v>5549.58</v>
      </c>
    </row>
    <row r="251" spans="1:15" ht="38.25" x14ac:dyDescent="0.25">
      <c r="A251" s="17" t="s">
        <v>704</v>
      </c>
      <c r="B251" s="18" t="s">
        <v>403</v>
      </c>
      <c r="C251" s="17" t="s">
        <v>27</v>
      </c>
      <c r="D251" s="17" t="s">
        <v>404</v>
      </c>
      <c r="E251" s="19" t="s">
        <v>109</v>
      </c>
      <c r="F251" s="18">
        <v>53.5</v>
      </c>
      <c r="G251" s="20">
        <v>18.63</v>
      </c>
      <c r="H251" s="20">
        <v>23.32</v>
      </c>
      <c r="I251" s="99">
        <f t="shared" si="35"/>
        <v>1247.6199999999999</v>
      </c>
      <c r="J251" s="100">
        <f>IFERROR(VLOOKUP(A251,'[1]resumo 1ºTermo aditivo'!$A$3:$O$155,11,FALSE),0)</f>
        <v>0</v>
      </c>
      <c r="K251" s="101">
        <f t="shared" si="30"/>
        <v>0</v>
      </c>
      <c r="L251" s="102">
        <f>IFERROR(VLOOKUP(A251,'[1]resumo 1ºTermo aditivo'!$A$3:$O$155,14,FALSE),0)</f>
        <v>0</v>
      </c>
      <c r="M251" s="101">
        <f t="shared" si="31"/>
        <v>0</v>
      </c>
      <c r="N251" s="146">
        <f t="shared" si="36"/>
        <v>53.5</v>
      </c>
      <c r="O251" s="147">
        <f t="shared" si="37"/>
        <v>1247.6199999999999</v>
      </c>
    </row>
    <row r="252" spans="1:15" ht="38.25" x14ac:dyDescent="0.25">
      <c r="A252" s="17" t="s">
        <v>705</v>
      </c>
      <c r="B252" s="18" t="s">
        <v>706</v>
      </c>
      <c r="C252" s="17" t="s">
        <v>27</v>
      </c>
      <c r="D252" s="17" t="s">
        <v>707</v>
      </c>
      <c r="E252" s="19" t="s">
        <v>109</v>
      </c>
      <c r="F252" s="18">
        <v>134.35</v>
      </c>
      <c r="G252" s="20">
        <v>10.52</v>
      </c>
      <c r="H252" s="20">
        <v>13.17</v>
      </c>
      <c r="I252" s="99">
        <f t="shared" si="35"/>
        <v>1769.38</v>
      </c>
      <c r="J252" s="100">
        <f>IFERROR(VLOOKUP(A252,'[1]resumo 1ºTermo aditivo'!$A$3:$O$155,11,FALSE),0)</f>
        <v>0</v>
      </c>
      <c r="K252" s="101">
        <f t="shared" si="30"/>
        <v>0</v>
      </c>
      <c r="L252" s="102">
        <f>IFERROR(VLOOKUP(A252,'[1]resumo 1ºTermo aditivo'!$A$3:$O$155,14,FALSE),0)</f>
        <v>0</v>
      </c>
      <c r="M252" s="101">
        <f t="shared" si="31"/>
        <v>0</v>
      </c>
      <c r="N252" s="146">
        <f t="shared" si="36"/>
        <v>134.35</v>
      </c>
      <c r="O252" s="147">
        <f t="shared" si="37"/>
        <v>1769.38</v>
      </c>
    </row>
    <row r="253" spans="1:15" ht="38.25" x14ac:dyDescent="0.25">
      <c r="A253" s="17" t="s">
        <v>708</v>
      </c>
      <c r="B253" s="18" t="s">
        <v>651</v>
      </c>
      <c r="C253" s="17" t="s">
        <v>32</v>
      </c>
      <c r="D253" s="17" t="s">
        <v>652</v>
      </c>
      <c r="E253" s="19" t="s">
        <v>42</v>
      </c>
      <c r="F253" s="18">
        <v>55</v>
      </c>
      <c r="G253" s="20">
        <v>8.4700000000000006</v>
      </c>
      <c r="H253" s="20">
        <v>10.6</v>
      </c>
      <c r="I253" s="99">
        <f t="shared" si="35"/>
        <v>583</v>
      </c>
      <c r="J253" s="100">
        <f>IFERROR(VLOOKUP(A253,'[1]resumo 1ºTermo aditivo'!$A$3:$O$155,11,FALSE),0)</f>
        <v>0</v>
      </c>
      <c r="K253" s="101">
        <f t="shared" si="30"/>
        <v>0</v>
      </c>
      <c r="L253" s="102">
        <f>IFERROR(VLOOKUP(A253,'[1]resumo 1ºTermo aditivo'!$A$3:$O$155,14,FALSE),0)</f>
        <v>0</v>
      </c>
      <c r="M253" s="101">
        <f t="shared" si="31"/>
        <v>0</v>
      </c>
      <c r="N253" s="146">
        <f t="shared" si="36"/>
        <v>55</v>
      </c>
      <c r="O253" s="147">
        <f t="shared" si="37"/>
        <v>583</v>
      </c>
    </row>
    <row r="254" spans="1:15" ht="38.25" x14ac:dyDescent="0.25">
      <c r="A254" s="17" t="s">
        <v>709</v>
      </c>
      <c r="B254" s="18" t="s">
        <v>654</v>
      </c>
      <c r="C254" s="17" t="s">
        <v>32</v>
      </c>
      <c r="D254" s="17" t="s">
        <v>655</v>
      </c>
      <c r="E254" s="19" t="s">
        <v>42</v>
      </c>
      <c r="F254" s="18">
        <v>25</v>
      </c>
      <c r="G254" s="20">
        <v>13.32</v>
      </c>
      <c r="H254" s="20">
        <v>16.670000000000002</v>
      </c>
      <c r="I254" s="99">
        <f t="shared" si="35"/>
        <v>416.75</v>
      </c>
      <c r="J254" s="100">
        <f>IFERROR(VLOOKUP(A254,'[1]resumo 1ºTermo aditivo'!$A$3:$O$155,11,FALSE),0)</f>
        <v>0</v>
      </c>
      <c r="K254" s="101">
        <f t="shared" si="30"/>
        <v>0</v>
      </c>
      <c r="L254" s="102">
        <f>IFERROR(VLOOKUP(A254,'[1]resumo 1ºTermo aditivo'!$A$3:$O$155,14,FALSE),0)</f>
        <v>0</v>
      </c>
      <c r="M254" s="101">
        <f t="shared" si="31"/>
        <v>0</v>
      </c>
      <c r="N254" s="146">
        <f t="shared" si="36"/>
        <v>25</v>
      </c>
      <c r="O254" s="147">
        <f t="shared" si="37"/>
        <v>416.75</v>
      </c>
    </row>
    <row r="255" spans="1:15" ht="38.25" x14ac:dyDescent="0.25">
      <c r="A255" s="17" t="s">
        <v>710</v>
      </c>
      <c r="B255" s="18" t="s">
        <v>657</v>
      </c>
      <c r="C255" s="17" t="s">
        <v>32</v>
      </c>
      <c r="D255" s="17" t="s">
        <v>658</v>
      </c>
      <c r="E255" s="19" t="s">
        <v>42</v>
      </c>
      <c r="F255" s="18">
        <v>106</v>
      </c>
      <c r="G255" s="20">
        <v>23.22</v>
      </c>
      <c r="H255" s="20">
        <v>29.07</v>
      </c>
      <c r="I255" s="99">
        <f t="shared" si="35"/>
        <v>3081.42</v>
      </c>
      <c r="J255" s="100">
        <f>IFERROR(VLOOKUP(A255,'[1]resumo 1ºTermo aditivo'!$A$3:$O$155,11,FALSE),0)</f>
        <v>0</v>
      </c>
      <c r="K255" s="101">
        <f t="shared" si="30"/>
        <v>0</v>
      </c>
      <c r="L255" s="102">
        <f>IFERROR(VLOOKUP(A255,'[1]resumo 1ºTermo aditivo'!$A$3:$O$155,14,FALSE),0)</f>
        <v>0</v>
      </c>
      <c r="M255" s="101">
        <f t="shared" si="31"/>
        <v>0</v>
      </c>
      <c r="N255" s="146">
        <f t="shared" si="36"/>
        <v>106</v>
      </c>
      <c r="O255" s="147">
        <f t="shared" si="37"/>
        <v>3081.42</v>
      </c>
    </row>
    <row r="256" spans="1:15" ht="38.25" x14ac:dyDescent="0.25">
      <c r="A256" s="17" t="s">
        <v>711</v>
      </c>
      <c r="B256" s="18" t="s">
        <v>712</v>
      </c>
      <c r="C256" s="17" t="s">
        <v>32</v>
      </c>
      <c r="D256" s="17" t="s">
        <v>713</v>
      </c>
      <c r="E256" s="19" t="s">
        <v>42</v>
      </c>
      <c r="F256" s="18">
        <v>32</v>
      </c>
      <c r="G256" s="20">
        <v>10.54</v>
      </c>
      <c r="H256" s="20">
        <v>13.19</v>
      </c>
      <c r="I256" s="99">
        <f t="shared" si="35"/>
        <v>422.08</v>
      </c>
      <c r="J256" s="100">
        <f>IFERROR(VLOOKUP(A256,'[1]resumo 1ºTermo aditivo'!$A$3:$O$155,11,FALSE),0)</f>
        <v>0</v>
      </c>
      <c r="K256" s="101">
        <f t="shared" si="30"/>
        <v>0</v>
      </c>
      <c r="L256" s="102">
        <f>IFERROR(VLOOKUP(A256,'[1]resumo 1ºTermo aditivo'!$A$3:$O$155,14,FALSE),0)</f>
        <v>0</v>
      </c>
      <c r="M256" s="101">
        <f t="shared" si="31"/>
        <v>0</v>
      </c>
      <c r="N256" s="146">
        <f t="shared" si="36"/>
        <v>32</v>
      </c>
      <c r="O256" s="147">
        <f t="shared" si="37"/>
        <v>422.08</v>
      </c>
    </row>
    <row r="257" spans="1:15" ht="25.5" x14ac:dyDescent="0.25">
      <c r="A257" s="17" t="s">
        <v>714</v>
      </c>
      <c r="B257" s="18" t="s">
        <v>660</v>
      </c>
      <c r="C257" s="17" t="s">
        <v>32</v>
      </c>
      <c r="D257" s="17" t="s">
        <v>661</v>
      </c>
      <c r="E257" s="19" t="s">
        <v>42</v>
      </c>
      <c r="F257" s="18">
        <v>43</v>
      </c>
      <c r="G257" s="20">
        <v>12.64</v>
      </c>
      <c r="H257" s="20">
        <v>15.82</v>
      </c>
      <c r="I257" s="99">
        <f t="shared" si="35"/>
        <v>680.26</v>
      </c>
      <c r="J257" s="100">
        <f>IFERROR(VLOOKUP(A257,'[1]resumo 1ºTermo aditivo'!$A$3:$O$155,11,FALSE),0)</f>
        <v>0</v>
      </c>
      <c r="K257" s="101">
        <f t="shared" si="30"/>
        <v>0</v>
      </c>
      <c r="L257" s="102">
        <f>IFERROR(VLOOKUP(A257,'[1]resumo 1ºTermo aditivo'!$A$3:$O$155,14,FALSE),0)</f>
        <v>0</v>
      </c>
      <c r="M257" s="101">
        <f t="shared" si="31"/>
        <v>0</v>
      </c>
      <c r="N257" s="146">
        <f t="shared" si="36"/>
        <v>43</v>
      </c>
      <c r="O257" s="147">
        <f t="shared" si="37"/>
        <v>680.26</v>
      </c>
    </row>
    <row r="258" spans="1:15" ht="38.25" x14ac:dyDescent="0.25">
      <c r="A258" s="17" t="s">
        <v>715</v>
      </c>
      <c r="B258" s="18" t="s">
        <v>663</v>
      </c>
      <c r="C258" s="17" t="s">
        <v>32</v>
      </c>
      <c r="D258" s="17" t="s">
        <v>664</v>
      </c>
      <c r="E258" s="19" t="s">
        <v>42</v>
      </c>
      <c r="F258" s="18">
        <v>6</v>
      </c>
      <c r="G258" s="20">
        <v>18.11</v>
      </c>
      <c r="H258" s="20">
        <v>22.67</v>
      </c>
      <c r="I258" s="99">
        <f t="shared" si="35"/>
        <v>136.02000000000001</v>
      </c>
      <c r="J258" s="100">
        <f>IFERROR(VLOOKUP(A258,'[1]resumo 1ºTermo aditivo'!$A$3:$O$155,11,FALSE),0)</f>
        <v>0</v>
      </c>
      <c r="K258" s="101">
        <f t="shared" si="30"/>
        <v>0</v>
      </c>
      <c r="L258" s="102">
        <f>IFERROR(VLOOKUP(A258,'[1]resumo 1ºTermo aditivo'!$A$3:$O$155,14,FALSE),0)</f>
        <v>0</v>
      </c>
      <c r="M258" s="101">
        <f t="shared" si="31"/>
        <v>0</v>
      </c>
      <c r="N258" s="146">
        <f t="shared" si="36"/>
        <v>6</v>
      </c>
      <c r="O258" s="147">
        <f t="shared" si="37"/>
        <v>136.02000000000001</v>
      </c>
    </row>
    <row r="259" spans="1:15" ht="25.5" x14ac:dyDescent="0.25">
      <c r="A259" s="17" t="s">
        <v>716</v>
      </c>
      <c r="B259" s="18" t="s">
        <v>690</v>
      </c>
      <c r="C259" s="17" t="s">
        <v>27</v>
      </c>
      <c r="D259" s="17" t="s">
        <v>691</v>
      </c>
      <c r="E259" s="19" t="s">
        <v>109</v>
      </c>
      <c r="F259" s="18">
        <v>1823.5</v>
      </c>
      <c r="G259" s="20">
        <v>13.1</v>
      </c>
      <c r="H259" s="20">
        <v>16.399999999999999</v>
      </c>
      <c r="I259" s="99">
        <f t="shared" si="35"/>
        <v>29905.4</v>
      </c>
      <c r="J259" s="100">
        <f>IFERROR(VLOOKUP(A259,'[1]resumo 1ºTermo aditivo'!$A$3:$O$155,11,FALSE),0)</f>
        <v>0</v>
      </c>
      <c r="K259" s="101">
        <f t="shared" si="30"/>
        <v>0</v>
      </c>
      <c r="L259" s="102">
        <f>IFERROR(VLOOKUP(A259,'[1]resumo 1ºTermo aditivo'!$A$3:$O$155,14,FALSE),0)</f>
        <v>0</v>
      </c>
      <c r="M259" s="101">
        <f t="shared" si="31"/>
        <v>0</v>
      </c>
      <c r="N259" s="146">
        <f t="shared" si="36"/>
        <v>1823.5</v>
      </c>
      <c r="O259" s="147">
        <f t="shared" si="37"/>
        <v>29905.4</v>
      </c>
    </row>
    <row r="260" spans="1:15" ht="25.5" x14ac:dyDescent="0.25">
      <c r="A260" s="17" t="s">
        <v>717</v>
      </c>
      <c r="B260" s="18" t="s">
        <v>718</v>
      </c>
      <c r="C260" s="17" t="s">
        <v>27</v>
      </c>
      <c r="D260" s="17" t="s">
        <v>719</v>
      </c>
      <c r="E260" s="19" t="s">
        <v>109</v>
      </c>
      <c r="F260" s="18">
        <v>17.5</v>
      </c>
      <c r="G260" s="20">
        <v>19.079999999999998</v>
      </c>
      <c r="H260" s="20">
        <v>23.89</v>
      </c>
      <c r="I260" s="99">
        <f t="shared" si="35"/>
        <v>418.07</v>
      </c>
      <c r="J260" s="100">
        <f>IFERROR(VLOOKUP(A260,'[1]resumo 1ºTermo aditivo'!$A$3:$O$155,11,FALSE),0)</f>
        <v>0</v>
      </c>
      <c r="K260" s="101">
        <f t="shared" si="30"/>
        <v>0</v>
      </c>
      <c r="L260" s="102">
        <f>IFERROR(VLOOKUP(A260,'[1]resumo 1ºTermo aditivo'!$A$3:$O$155,14,FALSE),0)</f>
        <v>0</v>
      </c>
      <c r="M260" s="101">
        <f t="shared" si="31"/>
        <v>0</v>
      </c>
      <c r="N260" s="146">
        <f t="shared" si="36"/>
        <v>17.5</v>
      </c>
      <c r="O260" s="147">
        <f t="shared" si="37"/>
        <v>418.07</v>
      </c>
    </row>
    <row r="261" spans="1:15" ht="38.25" x14ac:dyDescent="0.25">
      <c r="A261" s="17" t="s">
        <v>720</v>
      </c>
      <c r="B261" s="18" t="s">
        <v>583</v>
      </c>
      <c r="C261" s="17" t="s">
        <v>32</v>
      </c>
      <c r="D261" s="17" t="s">
        <v>584</v>
      </c>
      <c r="E261" s="19" t="s">
        <v>109</v>
      </c>
      <c r="F261" s="18">
        <v>1819.2</v>
      </c>
      <c r="G261" s="20">
        <v>3.0829110000000002</v>
      </c>
      <c r="H261" s="20">
        <v>3.86</v>
      </c>
      <c r="I261" s="99">
        <f t="shared" si="35"/>
        <v>7022.11</v>
      </c>
      <c r="J261" s="100">
        <f>IFERROR(VLOOKUP(A261,'[1]resumo 1ºTermo aditivo'!$A$3:$O$155,11,FALSE),0)</f>
        <v>0</v>
      </c>
      <c r="K261" s="101">
        <f t="shared" si="30"/>
        <v>0</v>
      </c>
      <c r="L261" s="102">
        <f>IFERROR(VLOOKUP(A261,'[1]resumo 1ºTermo aditivo'!$A$3:$O$155,14,FALSE),0)</f>
        <v>0</v>
      </c>
      <c r="M261" s="101">
        <f t="shared" si="31"/>
        <v>0</v>
      </c>
      <c r="N261" s="146">
        <f t="shared" si="36"/>
        <v>1819.2</v>
      </c>
      <c r="O261" s="147">
        <f t="shared" si="37"/>
        <v>7022.11</v>
      </c>
    </row>
    <row r="262" spans="1:15" ht="38.25" x14ac:dyDescent="0.25">
      <c r="A262" s="17" t="s">
        <v>721</v>
      </c>
      <c r="B262" s="18" t="s">
        <v>447</v>
      </c>
      <c r="C262" s="17" t="s">
        <v>32</v>
      </c>
      <c r="D262" s="17" t="s">
        <v>448</v>
      </c>
      <c r="E262" s="19" t="s">
        <v>109</v>
      </c>
      <c r="F262" s="18">
        <v>11231.6</v>
      </c>
      <c r="G262" s="20">
        <v>5.1100000000000003</v>
      </c>
      <c r="H262" s="20">
        <v>6.39</v>
      </c>
      <c r="I262" s="99">
        <f t="shared" si="35"/>
        <v>71769.919999999998</v>
      </c>
      <c r="J262" s="100">
        <f>IFERROR(VLOOKUP(A262,'[1]resumo 1ºTermo aditivo'!$A$3:$O$155,11,FALSE),0)</f>
        <v>0</v>
      </c>
      <c r="K262" s="101">
        <f t="shared" si="30"/>
        <v>0</v>
      </c>
      <c r="L262" s="102">
        <f>IFERROR(VLOOKUP(A262,'[1]resumo 1ºTermo aditivo'!$A$3:$O$155,14,FALSE),0)</f>
        <v>0</v>
      </c>
      <c r="M262" s="101">
        <f t="shared" si="31"/>
        <v>0</v>
      </c>
      <c r="N262" s="146">
        <f t="shared" si="36"/>
        <v>11231.6</v>
      </c>
      <c r="O262" s="147">
        <f t="shared" si="37"/>
        <v>71769.919999999998</v>
      </c>
    </row>
    <row r="263" spans="1:15" ht="38.25" x14ac:dyDescent="0.25">
      <c r="A263" s="17" t="s">
        <v>722</v>
      </c>
      <c r="B263" s="18" t="s">
        <v>450</v>
      </c>
      <c r="C263" s="17" t="s">
        <v>32</v>
      </c>
      <c r="D263" s="17" t="s">
        <v>451</v>
      </c>
      <c r="E263" s="19" t="s">
        <v>109</v>
      </c>
      <c r="F263" s="18">
        <v>3939.1</v>
      </c>
      <c r="G263" s="20">
        <v>7.13</v>
      </c>
      <c r="H263" s="20">
        <v>8.92</v>
      </c>
      <c r="I263" s="99">
        <f t="shared" si="35"/>
        <v>35136.769999999997</v>
      </c>
      <c r="J263" s="100">
        <f>IFERROR(VLOOKUP(A263,'[1]resumo 1ºTermo aditivo'!$A$3:$O$155,11,FALSE),0)</f>
        <v>0</v>
      </c>
      <c r="K263" s="101">
        <f t="shared" ref="K263:K326" si="38">J263*H263</f>
        <v>0</v>
      </c>
      <c r="L263" s="102">
        <f>IFERROR(VLOOKUP(A263,'[1]resumo 1ºTermo aditivo'!$A$3:$O$155,14,FALSE),0)</f>
        <v>0</v>
      </c>
      <c r="M263" s="101">
        <f t="shared" ref="M263:M326" si="39">L263*H263</f>
        <v>0</v>
      </c>
      <c r="N263" s="146">
        <f t="shared" si="36"/>
        <v>3939.1</v>
      </c>
      <c r="O263" s="147">
        <f t="shared" si="37"/>
        <v>35136.769999999997</v>
      </c>
    </row>
    <row r="264" spans="1:15" ht="38.25" x14ac:dyDescent="0.25">
      <c r="A264" s="17" t="s">
        <v>723</v>
      </c>
      <c r="B264" s="18" t="s">
        <v>724</v>
      </c>
      <c r="C264" s="17" t="s">
        <v>32</v>
      </c>
      <c r="D264" s="17" t="s">
        <v>725</v>
      </c>
      <c r="E264" s="19" t="s">
        <v>109</v>
      </c>
      <c r="F264" s="18">
        <v>280</v>
      </c>
      <c r="G264" s="20">
        <v>11.6</v>
      </c>
      <c r="H264" s="20">
        <v>14.52</v>
      </c>
      <c r="I264" s="99">
        <f t="shared" si="35"/>
        <v>4065.6</v>
      </c>
      <c r="J264" s="100">
        <f>IFERROR(VLOOKUP(A264,'[1]resumo 1ºTermo aditivo'!$A$3:$O$155,11,FALSE),0)</f>
        <v>0</v>
      </c>
      <c r="K264" s="101">
        <f t="shared" si="38"/>
        <v>0</v>
      </c>
      <c r="L264" s="102">
        <f>IFERROR(VLOOKUP(A264,'[1]resumo 1ºTermo aditivo'!$A$3:$O$155,14,FALSE),0)</f>
        <v>0</v>
      </c>
      <c r="M264" s="101">
        <f t="shared" si="39"/>
        <v>0</v>
      </c>
      <c r="N264" s="146">
        <f t="shared" si="36"/>
        <v>280</v>
      </c>
      <c r="O264" s="147">
        <f t="shared" si="37"/>
        <v>4065.6</v>
      </c>
    </row>
    <row r="265" spans="1:15" ht="38.25" x14ac:dyDescent="0.25">
      <c r="A265" s="17" t="s">
        <v>726</v>
      </c>
      <c r="B265" s="18" t="s">
        <v>599</v>
      </c>
      <c r="C265" s="17" t="s">
        <v>32</v>
      </c>
      <c r="D265" s="17" t="s">
        <v>600</v>
      </c>
      <c r="E265" s="19" t="s">
        <v>42</v>
      </c>
      <c r="F265" s="18">
        <v>17</v>
      </c>
      <c r="G265" s="20">
        <v>24.75</v>
      </c>
      <c r="H265" s="20">
        <v>30.99</v>
      </c>
      <c r="I265" s="99">
        <f t="shared" si="35"/>
        <v>526.83000000000004</v>
      </c>
      <c r="J265" s="100">
        <f>IFERROR(VLOOKUP(A265,'[1]resumo 1ºTermo aditivo'!$A$3:$O$155,11,FALSE),0)</f>
        <v>0</v>
      </c>
      <c r="K265" s="101">
        <f t="shared" si="38"/>
        <v>0</v>
      </c>
      <c r="L265" s="102">
        <f>IFERROR(VLOOKUP(A265,'[1]resumo 1ºTermo aditivo'!$A$3:$O$155,14,FALSE),0)</f>
        <v>0</v>
      </c>
      <c r="M265" s="101">
        <f t="shared" si="39"/>
        <v>0</v>
      </c>
      <c r="N265" s="146">
        <f t="shared" si="36"/>
        <v>17</v>
      </c>
      <c r="O265" s="147">
        <f t="shared" si="37"/>
        <v>526.83000000000004</v>
      </c>
    </row>
    <row r="266" spans="1:15" ht="38.25" x14ac:dyDescent="0.25">
      <c r="A266" s="17" t="s">
        <v>727</v>
      </c>
      <c r="B266" s="18" t="s">
        <v>602</v>
      </c>
      <c r="C266" s="17" t="s">
        <v>32</v>
      </c>
      <c r="D266" s="17" t="s">
        <v>603</v>
      </c>
      <c r="E266" s="19" t="s">
        <v>42</v>
      </c>
      <c r="F266" s="18">
        <v>20</v>
      </c>
      <c r="G266" s="20">
        <v>27.62</v>
      </c>
      <c r="H266" s="20">
        <v>34.58</v>
      </c>
      <c r="I266" s="99">
        <f t="shared" si="35"/>
        <v>691.6</v>
      </c>
      <c r="J266" s="100">
        <f>IFERROR(VLOOKUP(A266,'[1]resumo 1ºTermo aditivo'!$A$3:$O$155,11,FALSE),0)</f>
        <v>0</v>
      </c>
      <c r="K266" s="101">
        <f t="shared" si="38"/>
        <v>0</v>
      </c>
      <c r="L266" s="102">
        <f>IFERROR(VLOOKUP(A266,'[1]resumo 1ºTermo aditivo'!$A$3:$O$155,14,FALSE),0)</f>
        <v>0</v>
      </c>
      <c r="M266" s="101">
        <f t="shared" si="39"/>
        <v>0</v>
      </c>
      <c r="N266" s="146">
        <f t="shared" si="36"/>
        <v>20</v>
      </c>
      <c r="O266" s="147">
        <f t="shared" si="37"/>
        <v>691.6</v>
      </c>
    </row>
    <row r="267" spans="1:15" ht="38.25" x14ac:dyDescent="0.25">
      <c r="A267" s="17" t="s">
        <v>728</v>
      </c>
      <c r="B267" s="18" t="s">
        <v>605</v>
      </c>
      <c r="C267" s="17" t="s">
        <v>32</v>
      </c>
      <c r="D267" s="17" t="s">
        <v>606</v>
      </c>
      <c r="E267" s="19" t="s">
        <v>42</v>
      </c>
      <c r="F267" s="18">
        <v>23</v>
      </c>
      <c r="G267" s="20">
        <v>35.03</v>
      </c>
      <c r="H267" s="20">
        <v>43.86</v>
      </c>
      <c r="I267" s="99">
        <f t="shared" si="35"/>
        <v>1008.78</v>
      </c>
      <c r="J267" s="100">
        <f>IFERROR(VLOOKUP(A267,'[1]resumo 1ºTermo aditivo'!$A$3:$O$155,11,FALSE),0)</f>
        <v>0</v>
      </c>
      <c r="K267" s="101">
        <f t="shared" si="38"/>
        <v>0</v>
      </c>
      <c r="L267" s="102">
        <f>IFERROR(VLOOKUP(A267,'[1]resumo 1ºTermo aditivo'!$A$3:$O$155,14,FALSE),0)</f>
        <v>0</v>
      </c>
      <c r="M267" s="101">
        <f t="shared" si="39"/>
        <v>0</v>
      </c>
      <c r="N267" s="146">
        <f t="shared" si="36"/>
        <v>23</v>
      </c>
      <c r="O267" s="147">
        <f t="shared" si="37"/>
        <v>1008.78</v>
      </c>
    </row>
    <row r="268" spans="1:15" ht="38.25" x14ac:dyDescent="0.25">
      <c r="A268" s="17" t="s">
        <v>729</v>
      </c>
      <c r="B268" s="18" t="s">
        <v>608</v>
      </c>
      <c r="C268" s="17" t="s">
        <v>27</v>
      </c>
      <c r="D268" s="17" t="s">
        <v>609</v>
      </c>
      <c r="E268" s="19" t="s">
        <v>42</v>
      </c>
      <c r="F268" s="18">
        <v>4</v>
      </c>
      <c r="G268" s="20">
        <v>27.5</v>
      </c>
      <c r="H268" s="20">
        <v>34.43</v>
      </c>
      <c r="I268" s="99">
        <f t="shared" si="35"/>
        <v>137.72</v>
      </c>
      <c r="J268" s="100">
        <f>IFERROR(VLOOKUP(A268,'[1]resumo 1ºTermo aditivo'!$A$3:$O$155,11,FALSE),0)</f>
        <v>0</v>
      </c>
      <c r="K268" s="101">
        <f t="shared" si="38"/>
        <v>0</v>
      </c>
      <c r="L268" s="102">
        <f>IFERROR(VLOOKUP(A268,'[1]resumo 1ºTermo aditivo'!$A$3:$O$155,14,FALSE),0)</f>
        <v>0</v>
      </c>
      <c r="M268" s="101">
        <f t="shared" si="39"/>
        <v>0</v>
      </c>
      <c r="N268" s="146">
        <f t="shared" si="36"/>
        <v>4</v>
      </c>
      <c r="O268" s="147">
        <f t="shared" si="37"/>
        <v>137.72</v>
      </c>
    </row>
    <row r="269" spans="1:15" ht="38.25" x14ac:dyDescent="0.25">
      <c r="A269" s="17" t="s">
        <v>730</v>
      </c>
      <c r="B269" s="18" t="s">
        <v>614</v>
      </c>
      <c r="C269" s="17" t="s">
        <v>32</v>
      </c>
      <c r="D269" s="17" t="s">
        <v>615</v>
      </c>
      <c r="E269" s="19" t="s">
        <v>42</v>
      </c>
      <c r="F269" s="18">
        <v>3</v>
      </c>
      <c r="G269" s="20">
        <v>44.17</v>
      </c>
      <c r="H269" s="20">
        <v>55.3</v>
      </c>
      <c r="I269" s="99">
        <f t="shared" si="35"/>
        <v>165.9</v>
      </c>
      <c r="J269" s="100">
        <f>IFERROR(VLOOKUP(A269,'[1]resumo 1ºTermo aditivo'!$A$3:$O$155,11,FALSE),0)</f>
        <v>0</v>
      </c>
      <c r="K269" s="101">
        <f t="shared" si="38"/>
        <v>0</v>
      </c>
      <c r="L269" s="102">
        <f>IFERROR(VLOOKUP(A269,'[1]resumo 1ºTermo aditivo'!$A$3:$O$155,14,FALSE),0)</f>
        <v>0</v>
      </c>
      <c r="M269" s="101">
        <f t="shared" si="39"/>
        <v>0</v>
      </c>
      <c r="N269" s="146">
        <f t="shared" si="36"/>
        <v>3</v>
      </c>
      <c r="O269" s="147">
        <f t="shared" si="37"/>
        <v>165.9</v>
      </c>
    </row>
    <row r="270" spans="1:15" ht="38.25" x14ac:dyDescent="0.25">
      <c r="A270" s="17" t="s">
        <v>731</v>
      </c>
      <c r="B270" s="18" t="s">
        <v>620</v>
      </c>
      <c r="C270" s="17" t="s">
        <v>32</v>
      </c>
      <c r="D270" s="17" t="s">
        <v>621</v>
      </c>
      <c r="E270" s="19" t="s">
        <v>42</v>
      </c>
      <c r="F270" s="18">
        <v>5</v>
      </c>
      <c r="G270" s="20">
        <v>26.65</v>
      </c>
      <c r="H270" s="20">
        <v>33.369999999999997</v>
      </c>
      <c r="I270" s="99">
        <f t="shared" si="35"/>
        <v>166.85</v>
      </c>
      <c r="J270" s="100">
        <f>IFERROR(VLOOKUP(A270,'[1]resumo 1ºTermo aditivo'!$A$3:$O$155,11,FALSE),0)</f>
        <v>0</v>
      </c>
      <c r="K270" s="101">
        <f t="shared" si="38"/>
        <v>0</v>
      </c>
      <c r="L270" s="102">
        <f>IFERROR(VLOOKUP(A270,'[1]resumo 1ºTermo aditivo'!$A$3:$O$155,14,FALSE),0)</f>
        <v>0</v>
      </c>
      <c r="M270" s="101">
        <f t="shared" si="39"/>
        <v>0</v>
      </c>
      <c r="N270" s="146">
        <f t="shared" si="36"/>
        <v>5</v>
      </c>
      <c r="O270" s="147">
        <f t="shared" si="37"/>
        <v>166.85</v>
      </c>
    </row>
    <row r="271" spans="1:15" ht="38.25" x14ac:dyDescent="0.25">
      <c r="A271" s="17" t="s">
        <v>732</v>
      </c>
      <c r="B271" s="18" t="s">
        <v>623</v>
      </c>
      <c r="C271" s="17" t="s">
        <v>32</v>
      </c>
      <c r="D271" s="17" t="s">
        <v>624</v>
      </c>
      <c r="E271" s="19" t="s">
        <v>42</v>
      </c>
      <c r="F271" s="18">
        <v>37</v>
      </c>
      <c r="G271" s="20">
        <v>38.4</v>
      </c>
      <c r="H271" s="20">
        <v>48.08</v>
      </c>
      <c r="I271" s="99">
        <f t="shared" si="35"/>
        <v>1778.96</v>
      </c>
      <c r="J271" s="100">
        <f>IFERROR(VLOOKUP(A271,'[1]resumo 1ºTermo aditivo'!$A$3:$O$155,11,FALSE),0)</f>
        <v>0</v>
      </c>
      <c r="K271" s="101">
        <f t="shared" si="38"/>
        <v>0</v>
      </c>
      <c r="L271" s="102">
        <f>IFERROR(VLOOKUP(A271,'[1]resumo 1ºTermo aditivo'!$A$3:$O$155,14,FALSE),0)</f>
        <v>0</v>
      </c>
      <c r="M271" s="101">
        <f t="shared" si="39"/>
        <v>0</v>
      </c>
      <c r="N271" s="146">
        <f t="shared" si="36"/>
        <v>37</v>
      </c>
      <c r="O271" s="147">
        <f t="shared" si="37"/>
        <v>1778.96</v>
      </c>
    </row>
    <row r="272" spans="1:15" ht="38.25" x14ac:dyDescent="0.25">
      <c r="A272" s="17" t="s">
        <v>733</v>
      </c>
      <c r="B272" s="18" t="s">
        <v>734</v>
      </c>
      <c r="C272" s="17" t="s">
        <v>32</v>
      </c>
      <c r="D272" s="17" t="s">
        <v>735</v>
      </c>
      <c r="E272" s="19" t="s">
        <v>42</v>
      </c>
      <c r="F272" s="18">
        <v>38</v>
      </c>
      <c r="G272" s="20">
        <v>46.11</v>
      </c>
      <c r="H272" s="20">
        <v>57.73</v>
      </c>
      <c r="I272" s="99">
        <f t="shared" si="35"/>
        <v>2193.7399999999998</v>
      </c>
      <c r="J272" s="100">
        <f>IFERROR(VLOOKUP(A272,'[1]resumo 1ºTermo aditivo'!$A$3:$O$155,11,FALSE),0)</f>
        <v>0</v>
      </c>
      <c r="K272" s="101">
        <f t="shared" si="38"/>
        <v>0</v>
      </c>
      <c r="L272" s="102">
        <f>IFERROR(VLOOKUP(A272,'[1]resumo 1ºTermo aditivo'!$A$3:$O$155,14,FALSE),0)</f>
        <v>0</v>
      </c>
      <c r="M272" s="101">
        <f t="shared" si="39"/>
        <v>0</v>
      </c>
      <c r="N272" s="146">
        <f t="shared" si="36"/>
        <v>38</v>
      </c>
      <c r="O272" s="147">
        <f t="shared" si="37"/>
        <v>2193.7399999999998</v>
      </c>
    </row>
    <row r="273" spans="1:15" ht="51" x14ac:dyDescent="0.25">
      <c r="A273" s="17" t="s">
        <v>736</v>
      </c>
      <c r="B273" s="18" t="s">
        <v>737</v>
      </c>
      <c r="C273" s="17" t="s">
        <v>27</v>
      </c>
      <c r="D273" s="17" t="s">
        <v>738</v>
      </c>
      <c r="E273" s="19" t="s">
        <v>42</v>
      </c>
      <c r="F273" s="18">
        <v>45</v>
      </c>
      <c r="G273" s="20">
        <v>32.43</v>
      </c>
      <c r="H273" s="20">
        <v>40.6</v>
      </c>
      <c r="I273" s="99">
        <f t="shared" si="35"/>
        <v>1827</v>
      </c>
      <c r="J273" s="100">
        <f>IFERROR(VLOOKUP(A273,'[1]resumo 1ºTermo aditivo'!$A$3:$O$155,11,FALSE),0)</f>
        <v>0</v>
      </c>
      <c r="K273" s="101">
        <f t="shared" si="38"/>
        <v>0</v>
      </c>
      <c r="L273" s="102">
        <f>IFERROR(VLOOKUP(A273,'[1]resumo 1ºTermo aditivo'!$A$3:$O$155,14,FALSE),0)</f>
        <v>0</v>
      </c>
      <c r="M273" s="101">
        <f t="shared" si="39"/>
        <v>0</v>
      </c>
      <c r="N273" s="146">
        <f t="shared" si="36"/>
        <v>45</v>
      </c>
      <c r="O273" s="147">
        <f t="shared" si="37"/>
        <v>1827</v>
      </c>
    </row>
    <row r="274" spans="1:15" ht="51" x14ac:dyDescent="0.25">
      <c r="A274" s="17" t="s">
        <v>739</v>
      </c>
      <c r="B274" s="18" t="s">
        <v>740</v>
      </c>
      <c r="C274" s="17" t="s">
        <v>27</v>
      </c>
      <c r="D274" s="17" t="s">
        <v>741</v>
      </c>
      <c r="E274" s="19" t="s">
        <v>42</v>
      </c>
      <c r="F274" s="18">
        <v>515</v>
      </c>
      <c r="G274" s="20">
        <v>18.39</v>
      </c>
      <c r="H274" s="20">
        <v>23.02</v>
      </c>
      <c r="I274" s="99">
        <f t="shared" si="35"/>
        <v>11855.3</v>
      </c>
      <c r="J274" s="100">
        <f>IFERROR(VLOOKUP(A274,'[1]resumo 1ºTermo aditivo'!$A$3:$O$155,11,FALSE),0)</f>
        <v>0</v>
      </c>
      <c r="K274" s="101">
        <f t="shared" si="38"/>
        <v>0</v>
      </c>
      <c r="L274" s="102">
        <f>IFERROR(VLOOKUP(A274,'[1]resumo 1ºTermo aditivo'!$A$3:$O$155,14,FALSE),0)</f>
        <v>0</v>
      </c>
      <c r="M274" s="101">
        <f t="shared" si="39"/>
        <v>0</v>
      </c>
      <c r="N274" s="146">
        <f t="shared" si="36"/>
        <v>515</v>
      </c>
      <c r="O274" s="147">
        <f t="shared" si="37"/>
        <v>11855.3</v>
      </c>
    </row>
    <row r="275" spans="1:15" ht="38.25" x14ac:dyDescent="0.25">
      <c r="A275" s="17" t="s">
        <v>742</v>
      </c>
      <c r="B275" s="18" t="s">
        <v>743</v>
      </c>
      <c r="C275" s="17" t="s">
        <v>32</v>
      </c>
      <c r="D275" s="17" t="s">
        <v>744</v>
      </c>
      <c r="E275" s="19" t="s">
        <v>42</v>
      </c>
      <c r="F275" s="18">
        <v>2</v>
      </c>
      <c r="G275" s="20">
        <v>75.739999999999995</v>
      </c>
      <c r="H275" s="20">
        <v>94.84</v>
      </c>
      <c r="I275" s="99">
        <f t="shared" si="35"/>
        <v>189.68</v>
      </c>
      <c r="J275" s="100">
        <f>IFERROR(VLOOKUP(A275,'[1]resumo 1ºTermo aditivo'!$A$3:$O$155,11,FALSE),0)</f>
        <v>0</v>
      </c>
      <c r="K275" s="101">
        <f t="shared" si="38"/>
        <v>0</v>
      </c>
      <c r="L275" s="102">
        <f>IFERROR(VLOOKUP(A275,'[1]resumo 1ºTermo aditivo'!$A$3:$O$155,14,FALSE),0)</f>
        <v>0</v>
      </c>
      <c r="M275" s="101">
        <f t="shared" si="39"/>
        <v>0</v>
      </c>
      <c r="N275" s="146">
        <f t="shared" si="36"/>
        <v>2</v>
      </c>
      <c r="O275" s="147">
        <f t="shared" si="37"/>
        <v>189.68</v>
      </c>
    </row>
    <row r="276" spans="1:15" ht="38.25" x14ac:dyDescent="0.25">
      <c r="A276" s="17" t="s">
        <v>745</v>
      </c>
      <c r="B276" s="18" t="s">
        <v>746</v>
      </c>
      <c r="C276" s="17" t="s">
        <v>27</v>
      </c>
      <c r="D276" s="17" t="s">
        <v>747</v>
      </c>
      <c r="E276" s="19" t="s">
        <v>42</v>
      </c>
      <c r="F276" s="18">
        <v>14</v>
      </c>
      <c r="G276" s="20">
        <v>10.33</v>
      </c>
      <c r="H276" s="20">
        <v>12.93</v>
      </c>
      <c r="I276" s="99">
        <f t="shared" si="35"/>
        <v>181.02</v>
      </c>
      <c r="J276" s="100">
        <f>IFERROR(VLOOKUP(A276,'[1]resumo 1ºTermo aditivo'!$A$3:$O$155,11,FALSE),0)</f>
        <v>0</v>
      </c>
      <c r="K276" s="101">
        <f t="shared" si="38"/>
        <v>0</v>
      </c>
      <c r="L276" s="102">
        <f>IFERROR(VLOOKUP(A276,'[1]resumo 1ºTermo aditivo'!$A$3:$O$155,14,FALSE),0)</f>
        <v>0</v>
      </c>
      <c r="M276" s="101">
        <f t="shared" si="39"/>
        <v>0</v>
      </c>
      <c r="N276" s="146">
        <f t="shared" si="36"/>
        <v>14</v>
      </c>
      <c r="O276" s="147">
        <f t="shared" si="37"/>
        <v>181.02</v>
      </c>
    </row>
    <row r="277" spans="1:15" ht="38.25" x14ac:dyDescent="0.25">
      <c r="A277" s="17" t="s">
        <v>748</v>
      </c>
      <c r="B277" s="18" t="s">
        <v>749</v>
      </c>
      <c r="C277" s="17" t="s">
        <v>27</v>
      </c>
      <c r="D277" s="17" t="s">
        <v>750</v>
      </c>
      <c r="E277" s="19" t="s">
        <v>42</v>
      </c>
      <c r="F277" s="18">
        <v>1</v>
      </c>
      <c r="G277" s="20">
        <v>25.87</v>
      </c>
      <c r="H277" s="20">
        <v>32.39</v>
      </c>
      <c r="I277" s="99">
        <f t="shared" si="35"/>
        <v>32.39</v>
      </c>
      <c r="J277" s="100">
        <f>IFERROR(VLOOKUP(A277,'[1]resumo 1ºTermo aditivo'!$A$3:$O$155,11,FALSE),0)</f>
        <v>0</v>
      </c>
      <c r="K277" s="101">
        <f t="shared" si="38"/>
        <v>0</v>
      </c>
      <c r="L277" s="102">
        <f>IFERROR(VLOOKUP(A277,'[1]resumo 1ºTermo aditivo'!$A$3:$O$155,14,FALSE),0)</f>
        <v>0</v>
      </c>
      <c r="M277" s="101">
        <f t="shared" si="39"/>
        <v>0</v>
      </c>
      <c r="N277" s="146">
        <f t="shared" si="36"/>
        <v>1</v>
      </c>
      <c r="O277" s="147">
        <f t="shared" si="37"/>
        <v>32.39</v>
      </c>
    </row>
    <row r="278" spans="1:15" x14ac:dyDescent="0.25">
      <c r="A278" s="17" t="s">
        <v>751</v>
      </c>
      <c r="B278" s="18" t="s">
        <v>752</v>
      </c>
      <c r="C278" s="17" t="s">
        <v>40</v>
      </c>
      <c r="D278" s="17" t="s">
        <v>753</v>
      </c>
      <c r="E278" s="19" t="s">
        <v>42</v>
      </c>
      <c r="F278" s="18">
        <v>6</v>
      </c>
      <c r="G278" s="20">
        <v>382.11</v>
      </c>
      <c r="H278" s="20">
        <v>478.47</v>
      </c>
      <c r="I278" s="99">
        <f t="shared" si="35"/>
        <v>2870.82</v>
      </c>
      <c r="J278" s="100">
        <f>IFERROR(VLOOKUP(A278,'[1]resumo 1ºTermo aditivo'!$A$3:$O$155,11,FALSE),0)</f>
        <v>0</v>
      </c>
      <c r="K278" s="101">
        <f t="shared" si="38"/>
        <v>0</v>
      </c>
      <c r="L278" s="102">
        <f>IFERROR(VLOOKUP(A278,'[1]resumo 1ºTermo aditivo'!$A$3:$O$155,14,FALSE),0)</f>
        <v>0</v>
      </c>
      <c r="M278" s="101">
        <f t="shared" si="39"/>
        <v>0</v>
      </c>
      <c r="N278" s="146">
        <f t="shared" si="36"/>
        <v>6</v>
      </c>
      <c r="O278" s="147">
        <f t="shared" si="37"/>
        <v>2870.82</v>
      </c>
    </row>
    <row r="279" spans="1:15" ht="38.25" x14ac:dyDescent="0.25">
      <c r="A279" s="17" t="s">
        <v>754</v>
      </c>
      <c r="B279" s="18" t="s">
        <v>755</v>
      </c>
      <c r="C279" s="17" t="s">
        <v>27</v>
      </c>
      <c r="D279" s="17" t="s">
        <v>756</v>
      </c>
      <c r="E279" s="19" t="s">
        <v>42</v>
      </c>
      <c r="F279" s="18">
        <v>7</v>
      </c>
      <c r="G279" s="20">
        <v>4.09</v>
      </c>
      <c r="H279" s="20">
        <v>5.12</v>
      </c>
      <c r="I279" s="99">
        <f t="shared" si="35"/>
        <v>35.840000000000003</v>
      </c>
      <c r="J279" s="100">
        <f>IFERROR(VLOOKUP(A279,'[1]resumo 1ºTermo aditivo'!$A$3:$O$155,11,FALSE),0)</f>
        <v>0</v>
      </c>
      <c r="K279" s="101">
        <f t="shared" si="38"/>
        <v>0</v>
      </c>
      <c r="L279" s="102">
        <f>IFERROR(VLOOKUP(A279,'[1]resumo 1ºTermo aditivo'!$A$3:$O$155,14,FALSE),0)</f>
        <v>0</v>
      </c>
      <c r="M279" s="101">
        <f t="shared" si="39"/>
        <v>0</v>
      </c>
      <c r="N279" s="146">
        <f t="shared" si="36"/>
        <v>7</v>
      </c>
      <c r="O279" s="147">
        <f t="shared" si="37"/>
        <v>35.840000000000003</v>
      </c>
    </row>
    <row r="280" spans="1:15" ht="25.5" x14ac:dyDescent="0.25">
      <c r="A280" s="17" t="s">
        <v>757</v>
      </c>
      <c r="B280" s="18" t="s">
        <v>758</v>
      </c>
      <c r="C280" s="17" t="s">
        <v>32</v>
      </c>
      <c r="D280" s="17" t="s">
        <v>759</v>
      </c>
      <c r="E280" s="19" t="s">
        <v>42</v>
      </c>
      <c r="F280" s="18">
        <v>11</v>
      </c>
      <c r="G280" s="20">
        <v>45.92</v>
      </c>
      <c r="H280" s="20">
        <v>57.5</v>
      </c>
      <c r="I280" s="99">
        <f t="shared" si="35"/>
        <v>632.5</v>
      </c>
      <c r="J280" s="100">
        <f>IFERROR(VLOOKUP(A280,'[1]resumo 1ºTermo aditivo'!$A$3:$O$155,11,FALSE),0)</f>
        <v>0</v>
      </c>
      <c r="K280" s="101">
        <f t="shared" si="38"/>
        <v>0</v>
      </c>
      <c r="L280" s="102">
        <f>IFERROR(VLOOKUP(A280,'[1]resumo 1ºTermo aditivo'!$A$3:$O$155,14,FALSE),0)</f>
        <v>0</v>
      </c>
      <c r="M280" s="101">
        <f t="shared" si="39"/>
        <v>0</v>
      </c>
      <c r="N280" s="146">
        <f t="shared" si="36"/>
        <v>11</v>
      </c>
      <c r="O280" s="147">
        <f t="shared" si="37"/>
        <v>632.5</v>
      </c>
    </row>
    <row r="281" spans="1:15" ht="38.25" x14ac:dyDescent="0.25">
      <c r="A281" s="17" t="s">
        <v>760</v>
      </c>
      <c r="B281" s="18" t="s">
        <v>761</v>
      </c>
      <c r="C281" s="17" t="s">
        <v>27</v>
      </c>
      <c r="D281" s="17" t="s">
        <v>762</v>
      </c>
      <c r="E281" s="19" t="s">
        <v>42</v>
      </c>
      <c r="F281" s="18">
        <v>20</v>
      </c>
      <c r="G281" s="20">
        <v>5.04</v>
      </c>
      <c r="H281" s="20">
        <v>6.31</v>
      </c>
      <c r="I281" s="99">
        <f t="shared" si="35"/>
        <v>126.2</v>
      </c>
      <c r="J281" s="100">
        <f>IFERROR(VLOOKUP(A281,'[1]resumo 1ºTermo aditivo'!$A$3:$O$155,11,FALSE),0)</f>
        <v>0</v>
      </c>
      <c r="K281" s="101">
        <f t="shared" si="38"/>
        <v>0</v>
      </c>
      <c r="L281" s="102">
        <f>IFERROR(VLOOKUP(A281,'[1]resumo 1ºTermo aditivo'!$A$3:$O$155,14,FALSE),0)</f>
        <v>0</v>
      </c>
      <c r="M281" s="101">
        <f t="shared" si="39"/>
        <v>0</v>
      </c>
      <c r="N281" s="146">
        <f t="shared" si="36"/>
        <v>20</v>
      </c>
      <c r="O281" s="147">
        <f t="shared" si="37"/>
        <v>126.2</v>
      </c>
    </row>
    <row r="282" spans="1:15" ht="38.25" x14ac:dyDescent="0.25">
      <c r="A282" s="17" t="s">
        <v>763</v>
      </c>
      <c r="B282" s="18" t="s">
        <v>764</v>
      </c>
      <c r="C282" s="17" t="s">
        <v>27</v>
      </c>
      <c r="D282" s="17" t="s">
        <v>765</v>
      </c>
      <c r="E282" s="19" t="s">
        <v>42</v>
      </c>
      <c r="F282" s="18">
        <v>10</v>
      </c>
      <c r="G282" s="20">
        <v>6.88</v>
      </c>
      <c r="H282" s="20">
        <v>8.61</v>
      </c>
      <c r="I282" s="99">
        <f t="shared" si="35"/>
        <v>86.1</v>
      </c>
      <c r="J282" s="100">
        <f>IFERROR(VLOOKUP(A282,'[1]resumo 1ºTermo aditivo'!$A$3:$O$155,11,FALSE),0)</f>
        <v>0</v>
      </c>
      <c r="K282" s="101">
        <f t="shared" si="38"/>
        <v>0</v>
      </c>
      <c r="L282" s="102">
        <f>IFERROR(VLOOKUP(A282,'[1]resumo 1ºTermo aditivo'!$A$3:$O$155,14,FALSE),0)</f>
        <v>0</v>
      </c>
      <c r="M282" s="101">
        <f t="shared" si="39"/>
        <v>0</v>
      </c>
      <c r="N282" s="146">
        <f t="shared" si="36"/>
        <v>10</v>
      </c>
      <c r="O282" s="147">
        <f t="shared" si="37"/>
        <v>86.1</v>
      </c>
    </row>
    <row r="283" spans="1:15" ht="25.5" x14ac:dyDescent="0.25">
      <c r="A283" s="17" t="s">
        <v>766</v>
      </c>
      <c r="B283" s="18" t="s">
        <v>767</v>
      </c>
      <c r="C283" s="17" t="s">
        <v>32</v>
      </c>
      <c r="D283" s="17" t="s">
        <v>768</v>
      </c>
      <c r="E283" s="19" t="s">
        <v>42</v>
      </c>
      <c r="F283" s="18">
        <v>2</v>
      </c>
      <c r="G283" s="20">
        <v>48.71</v>
      </c>
      <c r="H283" s="20">
        <v>60.99</v>
      </c>
      <c r="I283" s="99">
        <f t="shared" si="35"/>
        <v>121.98</v>
      </c>
      <c r="J283" s="100">
        <f>IFERROR(VLOOKUP(A283,'[1]resumo 1ºTermo aditivo'!$A$3:$O$155,11,FALSE),0)</f>
        <v>0</v>
      </c>
      <c r="K283" s="101">
        <f t="shared" si="38"/>
        <v>0</v>
      </c>
      <c r="L283" s="102">
        <f>IFERROR(VLOOKUP(A283,'[1]resumo 1ºTermo aditivo'!$A$3:$O$155,14,FALSE),0)</f>
        <v>0</v>
      </c>
      <c r="M283" s="101">
        <f t="shared" si="39"/>
        <v>0</v>
      </c>
      <c r="N283" s="146">
        <f t="shared" si="36"/>
        <v>2</v>
      </c>
      <c r="O283" s="147">
        <f t="shared" si="37"/>
        <v>121.98</v>
      </c>
    </row>
    <row r="284" spans="1:15" ht="25.5" x14ac:dyDescent="0.25">
      <c r="A284" s="17" t="s">
        <v>769</v>
      </c>
      <c r="B284" s="18" t="s">
        <v>770</v>
      </c>
      <c r="C284" s="17" t="s">
        <v>32</v>
      </c>
      <c r="D284" s="17" t="s">
        <v>771</v>
      </c>
      <c r="E284" s="19" t="s">
        <v>42</v>
      </c>
      <c r="F284" s="18">
        <v>12</v>
      </c>
      <c r="G284" s="20">
        <v>50.95</v>
      </c>
      <c r="H284" s="20">
        <v>63.79</v>
      </c>
      <c r="I284" s="99">
        <f t="shared" si="35"/>
        <v>765.48</v>
      </c>
      <c r="J284" s="100">
        <f>IFERROR(VLOOKUP(A284,'[1]resumo 1ºTermo aditivo'!$A$3:$O$155,11,FALSE),0)</f>
        <v>0</v>
      </c>
      <c r="K284" s="101">
        <f t="shared" si="38"/>
        <v>0</v>
      </c>
      <c r="L284" s="102">
        <f>IFERROR(VLOOKUP(A284,'[1]resumo 1ºTermo aditivo'!$A$3:$O$155,14,FALSE),0)</f>
        <v>0</v>
      </c>
      <c r="M284" s="101">
        <f t="shared" si="39"/>
        <v>0</v>
      </c>
      <c r="N284" s="146">
        <f t="shared" si="36"/>
        <v>12</v>
      </c>
      <c r="O284" s="147">
        <f t="shared" si="37"/>
        <v>765.48</v>
      </c>
    </row>
    <row r="285" spans="1:15" ht="38.25" x14ac:dyDescent="0.25">
      <c r="A285" s="17" t="s">
        <v>772</v>
      </c>
      <c r="B285" s="18" t="s">
        <v>773</v>
      </c>
      <c r="C285" s="17" t="s">
        <v>27</v>
      </c>
      <c r="D285" s="17" t="s">
        <v>774</v>
      </c>
      <c r="E285" s="19" t="s">
        <v>42</v>
      </c>
      <c r="F285" s="18">
        <v>35</v>
      </c>
      <c r="G285" s="20">
        <v>9.81</v>
      </c>
      <c r="H285" s="20">
        <v>12.28</v>
      </c>
      <c r="I285" s="99">
        <f t="shared" si="35"/>
        <v>429.8</v>
      </c>
      <c r="J285" s="100">
        <f>IFERROR(VLOOKUP(A285,'[1]resumo 1ºTermo aditivo'!$A$3:$O$155,11,FALSE),0)</f>
        <v>0</v>
      </c>
      <c r="K285" s="101">
        <f t="shared" si="38"/>
        <v>0</v>
      </c>
      <c r="L285" s="102">
        <f>IFERROR(VLOOKUP(A285,'[1]resumo 1ºTermo aditivo'!$A$3:$O$155,14,FALSE),0)</f>
        <v>0</v>
      </c>
      <c r="M285" s="101">
        <f t="shared" si="39"/>
        <v>0</v>
      </c>
      <c r="N285" s="146">
        <f t="shared" si="36"/>
        <v>35</v>
      </c>
      <c r="O285" s="147">
        <f t="shared" si="37"/>
        <v>429.8</v>
      </c>
    </row>
    <row r="286" spans="1:15" ht="51" x14ac:dyDescent="0.25">
      <c r="A286" s="17" t="s">
        <v>775</v>
      </c>
      <c r="B286" s="18" t="s">
        <v>776</v>
      </c>
      <c r="C286" s="17" t="s">
        <v>27</v>
      </c>
      <c r="D286" s="17" t="s">
        <v>777</v>
      </c>
      <c r="E286" s="19" t="s">
        <v>42</v>
      </c>
      <c r="F286" s="18">
        <v>21</v>
      </c>
      <c r="G286" s="20">
        <v>3.44</v>
      </c>
      <c r="H286" s="20">
        <v>4.3</v>
      </c>
      <c r="I286" s="99">
        <f t="shared" si="35"/>
        <v>90.3</v>
      </c>
      <c r="J286" s="100">
        <f>IFERROR(VLOOKUP(A286,'[1]resumo 1ºTermo aditivo'!$A$3:$O$155,11,FALSE),0)</f>
        <v>0</v>
      </c>
      <c r="K286" s="101">
        <f t="shared" si="38"/>
        <v>0</v>
      </c>
      <c r="L286" s="102">
        <f>IFERROR(VLOOKUP(A286,'[1]resumo 1ºTermo aditivo'!$A$3:$O$155,14,FALSE),0)</f>
        <v>0</v>
      </c>
      <c r="M286" s="101">
        <f t="shared" si="39"/>
        <v>0</v>
      </c>
      <c r="N286" s="146">
        <f t="shared" si="36"/>
        <v>21</v>
      </c>
      <c r="O286" s="147">
        <f t="shared" si="37"/>
        <v>90.3</v>
      </c>
    </row>
    <row r="287" spans="1:15" ht="25.5" x14ac:dyDescent="0.25">
      <c r="A287" s="17" t="s">
        <v>778</v>
      </c>
      <c r="B287" s="18" t="s">
        <v>779</v>
      </c>
      <c r="C287" s="17" t="s">
        <v>32</v>
      </c>
      <c r="D287" s="17" t="s">
        <v>780</v>
      </c>
      <c r="E287" s="19" t="s">
        <v>42</v>
      </c>
      <c r="F287" s="18">
        <v>13</v>
      </c>
      <c r="G287" s="20">
        <v>53.85</v>
      </c>
      <c r="H287" s="20">
        <v>67.430000000000007</v>
      </c>
      <c r="I287" s="99">
        <f t="shared" si="35"/>
        <v>876.59</v>
      </c>
      <c r="J287" s="100">
        <f>IFERROR(VLOOKUP(A287,'[1]resumo 1ºTermo aditivo'!$A$3:$O$155,11,FALSE),0)</f>
        <v>0</v>
      </c>
      <c r="K287" s="101">
        <f t="shared" si="38"/>
        <v>0</v>
      </c>
      <c r="L287" s="102">
        <f>IFERROR(VLOOKUP(A287,'[1]resumo 1ºTermo aditivo'!$A$3:$O$155,14,FALSE),0)</f>
        <v>0</v>
      </c>
      <c r="M287" s="101">
        <f t="shared" si="39"/>
        <v>0</v>
      </c>
      <c r="N287" s="146">
        <f t="shared" si="36"/>
        <v>13</v>
      </c>
      <c r="O287" s="147">
        <f t="shared" si="37"/>
        <v>876.59</v>
      </c>
    </row>
    <row r="288" spans="1:15" ht="38.25" x14ac:dyDescent="0.25">
      <c r="A288" s="17" t="s">
        <v>781</v>
      </c>
      <c r="B288" s="18" t="s">
        <v>638</v>
      </c>
      <c r="C288" s="17" t="s">
        <v>32</v>
      </c>
      <c r="D288" s="17" t="s">
        <v>639</v>
      </c>
      <c r="E288" s="19" t="s">
        <v>42</v>
      </c>
      <c r="F288" s="18">
        <v>10</v>
      </c>
      <c r="G288" s="20">
        <v>10.73</v>
      </c>
      <c r="H288" s="20">
        <v>13.43</v>
      </c>
      <c r="I288" s="99">
        <f t="shared" si="35"/>
        <v>134.30000000000001</v>
      </c>
      <c r="J288" s="100">
        <f>IFERROR(VLOOKUP(A288,'[1]resumo 1ºTermo aditivo'!$A$3:$O$155,11,FALSE),0)</f>
        <v>0</v>
      </c>
      <c r="K288" s="101">
        <f t="shared" si="38"/>
        <v>0</v>
      </c>
      <c r="L288" s="102">
        <f>IFERROR(VLOOKUP(A288,'[1]resumo 1ºTermo aditivo'!$A$3:$O$155,14,FALSE),0)</f>
        <v>0</v>
      </c>
      <c r="M288" s="101">
        <f t="shared" si="39"/>
        <v>0</v>
      </c>
      <c r="N288" s="146">
        <f t="shared" si="36"/>
        <v>10</v>
      </c>
      <c r="O288" s="147">
        <f t="shared" si="37"/>
        <v>134.30000000000001</v>
      </c>
    </row>
    <row r="289" spans="1:15" ht="25.5" x14ac:dyDescent="0.25">
      <c r="A289" s="17" t="s">
        <v>782</v>
      </c>
      <c r="B289" s="18" t="s">
        <v>783</v>
      </c>
      <c r="C289" s="17" t="s">
        <v>40</v>
      </c>
      <c r="D289" s="17" t="s">
        <v>784</v>
      </c>
      <c r="E289" s="19" t="s">
        <v>42</v>
      </c>
      <c r="F289" s="18">
        <v>77</v>
      </c>
      <c r="G289" s="20">
        <v>403.17</v>
      </c>
      <c r="H289" s="20">
        <v>504.84</v>
      </c>
      <c r="I289" s="99">
        <f t="shared" si="35"/>
        <v>38872.68</v>
      </c>
      <c r="J289" s="100">
        <f>IFERROR(VLOOKUP(A289,'[1]resumo 1ºTermo aditivo'!$A$3:$O$155,11,FALSE),0)</f>
        <v>0</v>
      </c>
      <c r="K289" s="101">
        <f t="shared" si="38"/>
        <v>0</v>
      </c>
      <c r="L289" s="102">
        <f>IFERROR(VLOOKUP(A289,'[1]resumo 1ºTermo aditivo'!$A$3:$O$155,14,FALSE),0)</f>
        <v>0</v>
      </c>
      <c r="M289" s="101">
        <f t="shared" si="39"/>
        <v>0</v>
      </c>
      <c r="N289" s="146">
        <f t="shared" si="36"/>
        <v>77</v>
      </c>
      <c r="O289" s="147">
        <f t="shared" si="37"/>
        <v>38872.68</v>
      </c>
    </row>
    <row r="290" spans="1:15" ht="51" x14ac:dyDescent="0.25">
      <c r="A290" s="17" t="s">
        <v>785</v>
      </c>
      <c r="B290" s="18" t="s">
        <v>681</v>
      </c>
      <c r="C290" s="17" t="s">
        <v>27</v>
      </c>
      <c r="D290" s="17" t="s">
        <v>682</v>
      </c>
      <c r="E290" s="19" t="s">
        <v>42</v>
      </c>
      <c r="F290" s="18">
        <v>40</v>
      </c>
      <c r="G290" s="20">
        <v>58.04</v>
      </c>
      <c r="H290" s="20">
        <v>72.67</v>
      </c>
      <c r="I290" s="99">
        <f t="shared" si="35"/>
        <v>2906.8</v>
      </c>
      <c r="J290" s="100">
        <f>IFERROR(VLOOKUP(A290,'[1]resumo 1ºTermo aditivo'!$A$3:$O$155,11,FALSE),0)</f>
        <v>0</v>
      </c>
      <c r="K290" s="101">
        <f t="shared" si="38"/>
        <v>0</v>
      </c>
      <c r="L290" s="102">
        <f>IFERROR(VLOOKUP(A290,'[1]resumo 1ºTermo aditivo'!$A$3:$O$155,14,FALSE),0)</f>
        <v>0</v>
      </c>
      <c r="M290" s="101">
        <f t="shared" si="39"/>
        <v>0</v>
      </c>
      <c r="N290" s="146">
        <f t="shared" si="36"/>
        <v>40</v>
      </c>
      <c r="O290" s="147">
        <f t="shared" si="37"/>
        <v>2906.8</v>
      </c>
    </row>
    <row r="291" spans="1:15" ht="51" x14ac:dyDescent="0.25">
      <c r="A291" s="17" t="s">
        <v>786</v>
      </c>
      <c r="B291" s="18" t="s">
        <v>787</v>
      </c>
      <c r="C291" s="17" t="s">
        <v>27</v>
      </c>
      <c r="D291" s="17" t="s">
        <v>788</v>
      </c>
      <c r="E291" s="19" t="s">
        <v>42</v>
      </c>
      <c r="F291" s="18">
        <v>12</v>
      </c>
      <c r="G291" s="20">
        <v>82.2</v>
      </c>
      <c r="H291" s="20">
        <v>102.93</v>
      </c>
      <c r="I291" s="99">
        <f t="shared" si="35"/>
        <v>1235.1600000000001</v>
      </c>
      <c r="J291" s="100">
        <f>IFERROR(VLOOKUP(A291,'[1]resumo 1ºTermo aditivo'!$A$3:$O$155,11,FALSE),0)</f>
        <v>0</v>
      </c>
      <c r="K291" s="101">
        <f t="shared" si="38"/>
        <v>0</v>
      </c>
      <c r="L291" s="102">
        <f>IFERROR(VLOOKUP(A291,'[1]resumo 1ºTermo aditivo'!$A$3:$O$155,14,FALSE),0)</f>
        <v>0</v>
      </c>
      <c r="M291" s="101">
        <f t="shared" si="39"/>
        <v>0</v>
      </c>
      <c r="N291" s="146">
        <f t="shared" si="36"/>
        <v>12</v>
      </c>
      <c r="O291" s="147">
        <f t="shared" si="37"/>
        <v>1235.1600000000001</v>
      </c>
    </row>
    <row r="292" spans="1:15" ht="25.5" x14ac:dyDescent="0.25">
      <c r="A292" s="17" t="s">
        <v>789</v>
      </c>
      <c r="B292" s="18" t="s">
        <v>669</v>
      </c>
      <c r="C292" s="17" t="s">
        <v>27</v>
      </c>
      <c r="D292" s="17" t="s">
        <v>670</v>
      </c>
      <c r="E292" s="19" t="s">
        <v>109</v>
      </c>
      <c r="F292" s="18">
        <v>72.7</v>
      </c>
      <c r="G292" s="20">
        <v>51.726895999999996</v>
      </c>
      <c r="H292" s="20">
        <v>64.77</v>
      </c>
      <c r="I292" s="99">
        <f t="shared" si="35"/>
        <v>4708.7700000000004</v>
      </c>
      <c r="J292" s="100">
        <f>IFERROR(VLOOKUP(A292,'[1]resumo 1ºTermo aditivo'!$A$3:$O$155,11,FALSE),0)</f>
        <v>0</v>
      </c>
      <c r="K292" s="101">
        <f t="shared" si="38"/>
        <v>0</v>
      </c>
      <c r="L292" s="102">
        <f>IFERROR(VLOOKUP(A292,'[1]resumo 1ºTermo aditivo'!$A$3:$O$155,14,FALSE),0)</f>
        <v>0</v>
      </c>
      <c r="M292" s="101">
        <f t="shared" si="39"/>
        <v>0</v>
      </c>
      <c r="N292" s="146">
        <f t="shared" si="36"/>
        <v>72.7</v>
      </c>
      <c r="O292" s="147">
        <f t="shared" si="37"/>
        <v>4708.7700000000004</v>
      </c>
    </row>
    <row r="293" spans="1:15" ht="38.25" x14ac:dyDescent="0.25">
      <c r="A293" s="17" t="s">
        <v>790</v>
      </c>
      <c r="B293" s="18" t="s">
        <v>791</v>
      </c>
      <c r="C293" s="17" t="s">
        <v>27</v>
      </c>
      <c r="D293" s="17" t="s">
        <v>792</v>
      </c>
      <c r="E293" s="19" t="s">
        <v>109</v>
      </c>
      <c r="F293" s="18">
        <v>4.5</v>
      </c>
      <c r="G293" s="20">
        <v>98.23</v>
      </c>
      <c r="H293" s="20">
        <v>123</v>
      </c>
      <c r="I293" s="99">
        <f t="shared" si="35"/>
        <v>553.5</v>
      </c>
      <c r="J293" s="100">
        <f>IFERROR(VLOOKUP(A293,'[1]resumo 1ºTermo aditivo'!$A$3:$O$155,11,FALSE),0)</f>
        <v>0</v>
      </c>
      <c r="K293" s="101">
        <f t="shared" si="38"/>
        <v>0</v>
      </c>
      <c r="L293" s="102">
        <f>IFERROR(VLOOKUP(A293,'[1]resumo 1ºTermo aditivo'!$A$3:$O$155,14,FALSE),0)</f>
        <v>0</v>
      </c>
      <c r="M293" s="101">
        <f t="shared" si="39"/>
        <v>0</v>
      </c>
      <c r="N293" s="146">
        <f t="shared" si="36"/>
        <v>4.5</v>
      </c>
      <c r="O293" s="147">
        <f t="shared" si="37"/>
        <v>553.5</v>
      </c>
    </row>
    <row r="294" spans="1:15" ht="63.75" x14ac:dyDescent="0.25">
      <c r="A294" s="17" t="s">
        <v>793</v>
      </c>
      <c r="B294" s="18" t="s">
        <v>794</v>
      </c>
      <c r="C294" s="17" t="s">
        <v>32</v>
      </c>
      <c r="D294" s="17" t="s">
        <v>795</v>
      </c>
      <c r="E294" s="19" t="s">
        <v>109</v>
      </c>
      <c r="F294" s="18">
        <v>1140.9000000000001</v>
      </c>
      <c r="G294" s="20">
        <v>10.44</v>
      </c>
      <c r="H294" s="20">
        <v>13.07</v>
      </c>
      <c r="I294" s="99">
        <f t="shared" si="35"/>
        <v>14911.56</v>
      </c>
      <c r="J294" s="100">
        <f>IFERROR(VLOOKUP(A294,'[1]resumo 1ºTermo aditivo'!$A$3:$O$155,11,FALSE),0)</f>
        <v>0</v>
      </c>
      <c r="K294" s="101">
        <f t="shared" si="38"/>
        <v>0</v>
      </c>
      <c r="L294" s="102">
        <f>IFERROR(VLOOKUP(A294,'[1]resumo 1ºTermo aditivo'!$A$3:$O$155,14,FALSE),0)</f>
        <v>0</v>
      </c>
      <c r="M294" s="101">
        <f t="shared" si="39"/>
        <v>0</v>
      </c>
      <c r="N294" s="146">
        <f t="shared" si="36"/>
        <v>1140.9000000000001</v>
      </c>
      <c r="O294" s="147">
        <f t="shared" si="37"/>
        <v>14911.56</v>
      </c>
    </row>
    <row r="295" spans="1:15" ht="38.25" x14ac:dyDescent="0.25">
      <c r="A295" s="17" t="s">
        <v>796</v>
      </c>
      <c r="B295" s="18" t="s">
        <v>644</v>
      </c>
      <c r="C295" s="17" t="s">
        <v>32</v>
      </c>
      <c r="D295" s="17" t="s">
        <v>645</v>
      </c>
      <c r="E295" s="19" t="s">
        <v>109</v>
      </c>
      <c r="F295" s="18">
        <v>37.5</v>
      </c>
      <c r="G295" s="20">
        <v>12.02</v>
      </c>
      <c r="H295" s="20">
        <v>15.05</v>
      </c>
      <c r="I295" s="99">
        <f t="shared" si="35"/>
        <v>564.37</v>
      </c>
      <c r="J295" s="100">
        <f>IFERROR(VLOOKUP(A295,'[1]resumo 1ºTermo aditivo'!$A$3:$O$155,11,FALSE),0)</f>
        <v>0</v>
      </c>
      <c r="K295" s="101">
        <f t="shared" si="38"/>
        <v>0</v>
      </c>
      <c r="L295" s="102">
        <f>IFERROR(VLOOKUP(A295,'[1]resumo 1ºTermo aditivo'!$A$3:$O$155,14,FALSE),0)</f>
        <v>0</v>
      </c>
      <c r="M295" s="101">
        <f t="shared" si="39"/>
        <v>0</v>
      </c>
      <c r="N295" s="146">
        <f t="shared" si="36"/>
        <v>37.5</v>
      </c>
      <c r="O295" s="147">
        <f t="shared" si="37"/>
        <v>564.37</v>
      </c>
    </row>
    <row r="296" spans="1:15" ht="51" x14ac:dyDescent="0.25">
      <c r="A296" s="17" t="s">
        <v>797</v>
      </c>
      <c r="B296" s="18" t="s">
        <v>456</v>
      </c>
      <c r="C296" s="17" t="s">
        <v>32</v>
      </c>
      <c r="D296" s="17" t="s">
        <v>457</v>
      </c>
      <c r="E296" s="19" t="s">
        <v>109</v>
      </c>
      <c r="F296" s="18">
        <v>53.2</v>
      </c>
      <c r="G296" s="20">
        <v>14.9</v>
      </c>
      <c r="H296" s="20">
        <v>18.649999999999999</v>
      </c>
      <c r="I296" s="99">
        <f t="shared" si="35"/>
        <v>992.18</v>
      </c>
      <c r="J296" s="100">
        <f>IFERROR(VLOOKUP(A296,'[1]resumo 1ºTermo aditivo'!$A$3:$O$155,11,FALSE),0)</f>
        <v>0</v>
      </c>
      <c r="K296" s="101">
        <f t="shared" si="38"/>
        <v>0</v>
      </c>
      <c r="L296" s="102">
        <f>IFERROR(VLOOKUP(A296,'[1]resumo 1ºTermo aditivo'!$A$3:$O$155,14,FALSE),0)</f>
        <v>0</v>
      </c>
      <c r="M296" s="101">
        <f t="shared" si="39"/>
        <v>0</v>
      </c>
      <c r="N296" s="146">
        <f t="shared" si="36"/>
        <v>53.2</v>
      </c>
      <c r="O296" s="147">
        <f t="shared" si="37"/>
        <v>992.18</v>
      </c>
    </row>
    <row r="297" spans="1:15" ht="38.25" x14ac:dyDescent="0.25">
      <c r="A297" s="17" t="s">
        <v>798</v>
      </c>
      <c r="B297" s="18" t="s">
        <v>468</v>
      </c>
      <c r="C297" s="17" t="s">
        <v>32</v>
      </c>
      <c r="D297" s="17" t="s">
        <v>469</v>
      </c>
      <c r="E297" s="19" t="s">
        <v>109</v>
      </c>
      <c r="F297" s="18">
        <v>283.55</v>
      </c>
      <c r="G297" s="20">
        <v>11.03</v>
      </c>
      <c r="H297" s="20">
        <v>13.81</v>
      </c>
      <c r="I297" s="99">
        <f t="shared" si="35"/>
        <v>3915.82</v>
      </c>
      <c r="J297" s="100">
        <f>IFERROR(VLOOKUP(A297,'[1]resumo 1ºTermo aditivo'!$A$3:$O$155,11,FALSE),0)</f>
        <v>0</v>
      </c>
      <c r="K297" s="101">
        <f t="shared" si="38"/>
        <v>0</v>
      </c>
      <c r="L297" s="102">
        <f>IFERROR(VLOOKUP(A297,'[1]resumo 1ºTermo aditivo'!$A$3:$O$155,14,FALSE),0)</f>
        <v>0</v>
      </c>
      <c r="M297" s="101">
        <f t="shared" si="39"/>
        <v>0</v>
      </c>
      <c r="N297" s="146">
        <f t="shared" si="36"/>
        <v>283.55</v>
      </c>
      <c r="O297" s="147">
        <f t="shared" si="37"/>
        <v>3915.82</v>
      </c>
    </row>
    <row r="298" spans="1:15" ht="38.25" x14ac:dyDescent="0.25">
      <c r="A298" s="17" t="s">
        <v>799</v>
      </c>
      <c r="B298" s="18" t="s">
        <v>648</v>
      </c>
      <c r="C298" s="17" t="s">
        <v>32</v>
      </c>
      <c r="D298" s="17" t="s">
        <v>649</v>
      </c>
      <c r="E298" s="19" t="s">
        <v>109</v>
      </c>
      <c r="F298" s="18">
        <v>766.65</v>
      </c>
      <c r="G298" s="20">
        <v>8.2661020000000001</v>
      </c>
      <c r="H298" s="20">
        <v>10.35</v>
      </c>
      <c r="I298" s="99">
        <f t="shared" si="35"/>
        <v>7934.82</v>
      </c>
      <c r="J298" s="100">
        <f>IFERROR(VLOOKUP(A298,'[1]resumo 1ºTermo aditivo'!$A$3:$O$155,11,FALSE),0)</f>
        <v>0</v>
      </c>
      <c r="K298" s="101">
        <f t="shared" si="38"/>
        <v>0</v>
      </c>
      <c r="L298" s="102">
        <f>IFERROR(VLOOKUP(A298,'[1]resumo 1ºTermo aditivo'!$A$3:$O$155,14,FALSE),0)</f>
        <v>0</v>
      </c>
      <c r="M298" s="101">
        <f t="shared" si="39"/>
        <v>0</v>
      </c>
      <c r="N298" s="146">
        <f t="shared" si="36"/>
        <v>766.65</v>
      </c>
      <c r="O298" s="147">
        <f t="shared" si="37"/>
        <v>7934.82</v>
      </c>
    </row>
    <row r="299" spans="1:15" x14ac:dyDescent="0.25">
      <c r="A299" s="17" t="s">
        <v>800</v>
      </c>
      <c r="B299" s="18" t="s">
        <v>801</v>
      </c>
      <c r="C299" s="17" t="s">
        <v>40</v>
      </c>
      <c r="D299" s="17" t="s">
        <v>802</v>
      </c>
      <c r="E299" s="19" t="s">
        <v>42</v>
      </c>
      <c r="F299" s="18">
        <v>51</v>
      </c>
      <c r="G299" s="20">
        <v>32.36</v>
      </c>
      <c r="H299" s="20">
        <v>40.520000000000003</v>
      </c>
      <c r="I299" s="99">
        <f t="shared" si="35"/>
        <v>2066.52</v>
      </c>
      <c r="J299" s="100">
        <f>IFERROR(VLOOKUP(A299,'[1]resumo 1ºTermo aditivo'!$A$3:$O$155,11,FALSE),0)</f>
        <v>0</v>
      </c>
      <c r="K299" s="101">
        <f t="shared" si="38"/>
        <v>0</v>
      </c>
      <c r="L299" s="102">
        <f>IFERROR(VLOOKUP(A299,'[1]resumo 1ºTermo aditivo'!$A$3:$O$155,14,FALSE),0)</f>
        <v>0</v>
      </c>
      <c r="M299" s="101">
        <f t="shared" si="39"/>
        <v>0</v>
      </c>
      <c r="N299" s="146">
        <f t="shared" si="36"/>
        <v>51</v>
      </c>
      <c r="O299" s="147">
        <f t="shared" si="37"/>
        <v>2066.52</v>
      </c>
    </row>
    <row r="300" spans="1:15" ht="25.5" x14ac:dyDescent="0.25">
      <c r="A300" s="17" t="s">
        <v>803</v>
      </c>
      <c r="B300" s="18" t="s">
        <v>804</v>
      </c>
      <c r="C300" s="17" t="s">
        <v>27</v>
      </c>
      <c r="D300" s="17" t="s">
        <v>805</v>
      </c>
      <c r="E300" s="19" t="s">
        <v>109</v>
      </c>
      <c r="F300" s="18">
        <v>70.599999999999994</v>
      </c>
      <c r="G300" s="20">
        <v>5.63</v>
      </c>
      <c r="H300" s="20">
        <v>7.04</v>
      </c>
      <c r="I300" s="99">
        <f t="shared" si="35"/>
        <v>497.02</v>
      </c>
      <c r="J300" s="100">
        <f>IFERROR(VLOOKUP(A300,'[1]resumo 1ºTermo aditivo'!$A$3:$O$155,11,FALSE),0)</f>
        <v>0</v>
      </c>
      <c r="K300" s="101">
        <f t="shared" si="38"/>
        <v>0</v>
      </c>
      <c r="L300" s="102">
        <f>IFERROR(VLOOKUP(A300,'[1]resumo 1ºTermo aditivo'!$A$3:$O$155,14,FALSE),0)</f>
        <v>0</v>
      </c>
      <c r="M300" s="101">
        <f t="shared" si="39"/>
        <v>0</v>
      </c>
      <c r="N300" s="146">
        <f t="shared" si="36"/>
        <v>70.599999999999994</v>
      </c>
      <c r="O300" s="147">
        <f t="shared" si="37"/>
        <v>497.02</v>
      </c>
    </row>
    <row r="301" spans="1:15" x14ac:dyDescent="0.25">
      <c r="A301" s="17" t="s">
        <v>806</v>
      </c>
      <c r="B301" s="18" t="s">
        <v>807</v>
      </c>
      <c r="C301" s="17" t="s">
        <v>40</v>
      </c>
      <c r="D301" s="17" t="s">
        <v>808</v>
      </c>
      <c r="E301" s="19" t="s">
        <v>42</v>
      </c>
      <c r="F301" s="18">
        <v>1</v>
      </c>
      <c r="G301" s="20">
        <v>217</v>
      </c>
      <c r="H301" s="20">
        <v>271.72000000000003</v>
      </c>
      <c r="I301" s="99">
        <f t="shared" si="35"/>
        <v>271.72000000000003</v>
      </c>
      <c r="J301" s="100">
        <f>IFERROR(VLOOKUP(A301,'[1]resumo 1ºTermo aditivo'!$A$3:$O$155,11,FALSE),0)</f>
        <v>0</v>
      </c>
      <c r="K301" s="101">
        <f t="shared" si="38"/>
        <v>0</v>
      </c>
      <c r="L301" s="102">
        <f>IFERROR(VLOOKUP(A301,'[1]resumo 1ºTermo aditivo'!$A$3:$O$155,14,FALSE),0)</f>
        <v>0</v>
      </c>
      <c r="M301" s="101">
        <f t="shared" si="39"/>
        <v>0</v>
      </c>
      <c r="N301" s="146">
        <f t="shared" si="36"/>
        <v>1</v>
      </c>
      <c r="O301" s="147">
        <f t="shared" si="37"/>
        <v>271.72000000000003</v>
      </c>
    </row>
    <row r="302" spans="1:15" ht="25.5" x14ac:dyDescent="0.25">
      <c r="A302" s="17" t="s">
        <v>809</v>
      </c>
      <c r="B302" s="18" t="s">
        <v>810</v>
      </c>
      <c r="C302" s="17" t="s">
        <v>40</v>
      </c>
      <c r="D302" s="17" t="s">
        <v>811</v>
      </c>
      <c r="E302" s="19" t="s">
        <v>42</v>
      </c>
      <c r="F302" s="18">
        <v>6</v>
      </c>
      <c r="G302" s="20">
        <v>102.31</v>
      </c>
      <c r="H302" s="20">
        <v>128.11000000000001</v>
      </c>
      <c r="I302" s="99">
        <f t="shared" si="35"/>
        <v>768.66</v>
      </c>
      <c r="J302" s="100">
        <f>IFERROR(VLOOKUP(A302,'[1]resumo 1ºTermo aditivo'!$A$3:$O$155,11,FALSE),0)</f>
        <v>0</v>
      </c>
      <c r="K302" s="101">
        <f t="shared" si="38"/>
        <v>0</v>
      </c>
      <c r="L302" s="102">
        <f>IFERROR(VLOOKUP(A302,'[1]resumo 1ºTermo aditivo'!$A$3:$O$155,14,FALSE),0)</f>
        <v>0</v>
      </c>
      <c r="M302" s="101">
        <f t="shared" si="39"/>
        <v>0</v>
      </c>
      <c r="N302" s="146">
        <f t="shared" si="36"/>
        <v>6</v>
      </c>
      <c r="O302" s="147">
        <f t="shared" si="37"/>
        <v>768.66</v>
      </c>
    </row>
    <row r="303" spans="1:15" ht="38.25" x14ac:dyDescent="0.25">
      <c r="A303" s="17" t="s">
        <v>812</v>
      </c>
      <c r="B303" s="18" t="s">
        <v>813</v>
      </c>
      <c r="C303" s="17" t="s">
        <v>27</v>
      </c>
      <c r="D303" s="17" t="s">
        <v>814</v>
      </c>
      <c r="E303" s="19" t="s">
        <v>42</v>
      </c>
      <c r="F303" s="18">
        <v>2</v>
      </c>
      <c r="G303" s="20">
        <v>29.92</v>
      </c>
      <c r="H303" s="20">
        <v>37.46</v>
      </c>
      <c r="I303" s="99">
        <f t="shared" si="35"/>
        <v>74.92</v>
      </c>
      <c r="J303" s="100">
        <f>IFERROR(VLOOKUP(A303,'[1]resumo 1ºTermo aditivo'!$A$3:$O$155,11,FALSE),0)</f>
        <v>0</v>
      </c>
      <c r="K303" s="101">
        <f t="shared" si="38"/>
        <v>0</v>
      </c>
      <c r="L303" s="102">
        <f>IFERROR(VLOOKUP(A303,'[1]resumo 1ºTermo aditivo'!$A$3:$O$155,14,FALSE),0)</f>
        <v>0</v>
      </c>
      <c r="M303" s="101">
        <f t="shared" si="39"/>
        <v>0</v>
      </c>
      <c r="N303" s="146">
        <f t="shared" si="36"/>
        <v>2</v>
      </c>
      <c r="O303" s="147">
        <f t="shared" si="37"/>
        <v>74.92</v>
      </c>
    </row>
    <row r="304" spans="1:15" ht="38.25" x14ac:dyDescent="0.25">
      <c r="A304" s="17" t="s">
        <v>815</v>
      </c>
      <c r="B304" s="18" t="s">
        <v>816</v>
      </c>
      <c r="C304" s="17" t="s">
        <v>27</v>
      </c>
      <c r="D304" s="17" t="s">
        <v>817</v>
      </c>
      <c r="E304" s="19" t="s">
        <v>42</v>
      </c>
      <c r="F304" s="18">
        <v>2</v>
      </c>
      <c r="G304" s="20">
        <v>15.4</v>
      </c>
      <c r="H304" s="20">
        <v>19.28</v>
      </c>
      <c r="I304" s="99">
        <f t="shared" si="35"/>
        <v>38.56</v>
      </c>
      <c r="J304" s="100">
        <f>IFERROR(VLOOKUP(A304,'[1]resumo 1ºTermo aditivo'!$A$3:$O$155,11,FALSE),0)</f>
        <v>0</v>
      </c>
      <c r="K304" s="101">
        <f t="shared" si="38"/>
        <v>0</v>
      </c>
      <c r="L304" s="102">
        <f>IFERROR(VLOOKUP(A304,'[1]resumo 1ºTermo aditivo'!$A$3:$O$155,14,FALSE),0)</f>
        <v>0</v>
      </c>
      <c r="M304" s="101">
        <f t="shared" si="39"/>
        <v>0</v>
      </c>
      <c r="N304" s="146">
        <f t="shared" si="36"/>
        <v>2</v>
      </c>
      <c r="O304" s="147">
        <f t="shared" si="37"/>
        <v>38.56</v>
      </c>
    </row>
    <row r="305" spans="1:15" ht="38.25" x14ac:dyDescent="0.25">
      <c r="A305" s="17" t="s">
        <v>818</v>
      </c>
      <c r="B305" s="18" t="s">
        <v>819</v>
      </c>
      <c r="C305" s="17" t="s">
        <v>27</v>
      </c>
      <c r="D305" s="17" t="s">
        <v>820</v>
      </c>
      <c r="E305" s="19" t="s">
        <v>42</v>
      </c>
      <c r="F305" s="18">
        <v>2</v>
      </c>
      <c r="G305" s="20">
        <v>29.92</v>
      </c>
      <c r="H305" s="20">
        <v>37.46</v>
      </c>
      <c r="I305" s="99">
        <f t="shared" si="35"/>
        <v>74.92</v>
      </c>
      <c r="J305" s="100">
        <f>IFERROR(VLOOKUP(A305,'[1]resumo 1ºTermo aditivo'!$A$3:$O$155,11,FALSE),0)</f>
        <v>0</v>
      </c>
      <c r="K305" s="101">
        <f t="shared" si="38"/>
        <v>0</v>
      </c>
      <c r="L305" s="102">
        <f>IFERROR(VLOOKUP(A305,'[1]resumo 1ºTermo aditivo'!$A$3:$O$155,14,FALSE),0)</f>
        <v>0</v>
      </c>
      <c r="M305" s="101">
        <f t="shared" si="39"/>
        <v>0</v>
      </c>
      <c r="N305" s="146">
        <f t="shared" si="36"/>
        <v>2</v>
      </c>
      <c r="O305" s="147">
        <f t="shared" si="37"/>
        <v>74.92</v>
      </c>
    </row>
    <row r="306" spans="1:15" ht="38.25" x14ac:dyDescent="0.25">
      <c r="A306" s="17" t="s">
        <v>821</v>
      </c>
      <c r="B306" s="18" t="s">
        <v>822</v>
      </c>
      <c r="C306" s="17" t="s">
        <v>27</v>
      </c>
      <c r="D306" s="17" t="s">
        <v>823</v>
      </c>
      <c r="E306" s="19" t="s">
        <v>42</v>
      </c>
      <c r="F306" s="18">
        <v>1</v>
      </c>
      <c r="G306" s="20">
        <v>1258.48</v>
      </c>
      <c r="H306" s="20">
        <v>1575.86</v>
      </c>
      <c r="I306" s="99">
        <f t="shared" si="35"/>
        <v>1575.86</v>
      </c>
      <c r="J306" s="100">
        <f>IFERROR(VLOOKUP(A306,'[1]resumo 1ºTermo aditivo'!$A$3:$O$155,11,FALSE),0)</f>
        <v>0</v>
      </c>
      <c r="K306" s="101">
        <f t="shared" si="38"/>
        <v>0</v>
      </c>
      <c r="L306" s="102">
        <f>IFERROR(VLOOKUP(A306,'[1]resumo 1ºTermo aditivo'!$A$3:$O$155,14,FALSE),0)</f>
        <v>0</v>
      </c>
      <c r="M306" s="101">
        <f t="shared" si="39"/>
        <v>0</v>
      </c>
      <c r="N306" s="146">
        <f t="shared" si="36"/>
        <v>1</v>
      </c>
      <c r="O306" s="147">
        <f t="shared" si="37"/>
        <v>1575.86</v>
      </c>
    </row>
    <row r="307" spans="1:15" ht="38.25" x14ac:dyDescent="0.25">
      <c r="A307" s="17" t="s">
        <v>824</v>
      </c>
      <c r="B307" s="18" t="s">
        <v>825</v>
      </c>
      <c r="C307" s="17" t="s">
        <v>32</v>
      </c>
      <c r="D307" s="17" t="s">
        <v>826</v>
      </c>
      <c r="E307" s="19" t="s">
        <v>42</v>
      </c>
      <c r="F307" s="18">
        <v>482</v>
      </c>
      <c r="G307" s="20">
        <v>6.02</v>
      </c>
      <c r="H307" s="20">
        <v>7.53</v>
      </c>
      <c r="I307" s="99">
        <f t="shared" si="35"/>
        <v>3629.46</v>
      </c>
      <c r="J307" s="100">
        <f>IFERROR(VLOOKUP(A307,'[1]resumo 1ºTermo aditivo'!$A$3:$O$155,11,FALSE),0)</f>
        <v>0</v>
      </c>
      <c r="K307" s="101">
        <f t="shared" si="38"/>
        <v>0</v>
      </c>
      <c r="L307" s="102">
        <f>IFERROR(VLOOKUP(A307,'[1]resumo 1ºTermo aditivo'!$A$3:$O$155,14,FALSE),0)</f>
        <v>0</v>
      </c>
      <c r="M307" s="101">
        <f t="shared" si="39"/>
        <v>0</v>
      </c>
      <c r="N307" s="146">
        <f t="shared" si="36"/>
        <v>482</v>
      </c>
      <c r="O307" s="147">
        <f t="shared" si="37"/>
        <v>3629.46</v>
      </c>
    </row>
    <row r="308" spans="1:15" ht="51" x14ac:dyDescent="0.25">
      <c r="A308" s="17" t="s">
        <v>827</v>
      </c>
      <c r="B308" s="18" t="s">
        <v>828</v>
      </c>
      <c r="C308" s="17" t="s">
        <v>32</v>
      </c>
      <c r="D308" s="17" t="s">
        <v>829</v>
      </c>
      <c r="E308" s="19" t="s">
        <v>42</v>
      </c>
      <c r="F308" s="18">
        <v>186</v>
      </c>
      <c r="G308" s="20">
        <v>9.7200000000000006</v>
      </c>
      <c r="H308" s="20">
        <v>12.17</v>
      </c>
      <c r="I308" s="99">
        <f t="shared" si="35"/>
        <v>2263.62</v>
      </c>
      <c r="J308" s="100">
        <f>IFERROR(VLOOKUP(A308,'[1]resumo 1ºTermo aditivo'!$A$3:$O$155,11,FALSE),0)</f>
        <v>0</v>
      </c>
      <c r="K308" s="101">
        <f t="shared" si="38"/>
        <v>0</v>
      </c>
      <c r="L308" s="102">
        <f>IFERROR(VLOOKUP(A308,'[1]resumo 1ºTermo aditivo'!$A$3:$O$155,14,FALSE),0)</f>
        <v>0</v>
      </c>
      <c r="M308" s="101">
        <f t="shared" si="39"/>
        <v>0</v>
      </c>
      <c r="N308" s="146">
        <f t="shared" si="36"/>
        <v>186</v>
      </c>
      <c r="O308" s="147">
        <f t="shared" si="37"/>
        <v>2263.62</v>
      </c>
    </row>
    <row r="309" spans="1:15" ht="38.25" x14ac:dyDescent="0.25">
      <c r="A309" s="17" t="s">
        <v>830</v>
      </c>
      <c r="B309" s="18" t="s">
        <v>831</v>
      </c>
      <c r="C309" s="17" t="s">
        <v>32</v>
      </c>
      <c r="D309" s="17" t="s">
        <v>832</v>
      </c>
      <c r="E309" s="19" t="s">
        <v>42</v>
      </c>
      <c r="F309" s="18">
        <v>76</v>
      </c>
      <c r="G309" s="20">
        <v>7.22</v>
      </c>
      <c r="H309" s="20">
        <v>9.0399999999999991</v>
      </c>
      <c r="I309" s="99">
        <f t="shared" si="35"/>
        <v>687.04</v>
      </c>
      <c r="J309" s="100">
        <f>IFERROR(VLOOKUP(A309,'[1]resumo 1ºTermo aditivo'!$A$3:$O$155,11,FALSE),0)</f>
        <v>0</v>
      </c>
      <c r="K309" s="101">
        <f t="shared" si="38"/>
        <v>0</v>
      </c>
      <c r="L309" s="102">
        <f>IFERROR(VLOOKUP(A309,'[1]resumo 1ºTermo aditivo'!$A$3:$O$155,14,FALSE),0)</f>
        <v>0</v>
      </c>
      <c r="M309" s="101">
        <f t="shared" si="39"/>
        <v>0</v>
      </c>
      <c r="N309" s="146">
        <f t="shared" si="36"/>
        <v>76</v>
      </c>
      <c r="O309" s="147">
        <f t="shared" si="37"/>
        <v>687.04</v>
      </c>
    </row>
    <row r="310" spans="1:15" ht="51" x14ac:dyDescent="0.25">
      <c r="A310" s="17" t="s">
        <v>833</v>
      </c>
      <c r="B310" s="18" t="s">
        <v>834</v>
      </c>
      <c r="C310" s="17" t="s">
        <v>32</v>
      </c>
      <c r="D310" s="17" t="s">
        <v>835</v>
      </c>
      <c r="E310" s="19" t="s">
        <v>42</v>
      </c>
      <c r="F310" s="18">
        <v>32</v>
      </c>
      <c r="G310" s="20">
        <v>11.98</v>
      </c>
      <c r="H310" s="20">
        <v>15</v>
      </c>
      <c r="I310" s="99">
        <f t="shared" si="35"/>
        <v>480</v>
      </c>
      <c r="J310" s="100">
        <f>IFERROR(VLOOKUP(A310,'[1]resumo 1ºTermo aditivo'!$A$3:$O$155,11,FALSE),0)</f>
        <v>0</v>
      </c>
      <c r="K310" s="101">
        <f t="shared" si="38"/>
        <v>0</v>
      </c>
      <c r="L310" s="102">
        <f>IFERROR(VLOOKUP(A310,'[1]resumo 1ºTermo aditivo'!$A$3:$O$155,14,FALSE),0)</f>
        <v>0</v>
      </c>
      <c r="M310" s="101">
        <f t="shared" si="39"/>
        <v>0</v>
      </c>
      <c r="N310" s="146">
        <f t="shared" si="36"/>
        <v>32</v>
      </c>
      <c r="O310" s="147">
        <f t="shared" si="37"/>
        <v>480</v>
      </c>
    </row>
    <row r="311" spans="1:15" ht="63.75" x14ac:dyDescent="0.25">
      <c r="A311" s="17" t="s">
        <v>836</v>
      </c>
      <c r="B311" s="18" t="s">
        <v>837</v>
      </c>
      <c r="C311" s="17" t="s">
        <v>27</v>
      </c>
      <c r="D311" s="17" t="s">
        <v>838</v>
      </c>
      <c r="E311" s="19" t="s">
        <v>109</v>
      </c>
      <c r="F311" s="18">
        <v>75.900000000000006</v>
      </c>
      <c r="G311" s="20">
        <v>13.36</v>
      </c>
      <c r="H311" s="20">
        <v>16.72</v>
      </c>
      <c r="I311" s="99">
        <f t="shared" ref="I311:I320" si="40">TRUNC(H311*F311,2)</f>
        <v>1269.04</v>
      </c>
      <c r="J311" s="100">
        <f>IFERROR(VLOOKUP(A311,'[1]resumo 1ºTermo aditivo'!$A$3:$O$155,11,FALSE),0)</f>
        <v>0</v>
      </c>
      <c r="K311" s="101">
        <f t="shared" si="38"/>
        <v>0</v>
      </c>
      <c r="L311" s="102">
        <f>IFERROR(VLOOKUP(A311,'[1]resumo 1ºTermo aditivo'!$A$3:$O$155,14,FALSE),0)</f>
        <v>0</v>
      </c>
      <c r="M311" s="101">
        <f t="shared" si="39"/>
        <v>0</v>
      </c>
      <c r="N311" s="146">
        <f t="shared" ref="N311:N320" si="41">F311+J311-L311</f>
        <v>75.900000000000006</v>
      </c>
      <c r="O311" s="147">
        <f t="shared" ref="O311:O320" si="42">I311+K311-M311</f>
        <v>1269.04</v>
      </c>
    </row>
    <row r="312" spans="1:15" ht="38.25" x14ac:dyDescent="0.25">
      <c r="A312" s="17" t="s">
        <v>839</v>
      </c>
      <c r="B312" s="18" t="s">
        <v>840</v>
      </c>
      <c r="C312" s="17" t="s">
        <v>27</v>
      </c>
      <c r="D312" s="17" t="s">
        <v>841</v>
      </c>
      <c r="E312" s="19" t="s">
        <v>42</v>
      </c>
      <c r="F312" s="18">
        <v>2</v>
      </c>
      <c r="G312" s="20">
        <v>478.42</v>
      </c>
      <c r="H312" s="20">
        <v>599.07000000000005</v>
      </c>
      <c r="I312" s="99">
        <f t="shared" si="40"/>
        <v>1198.1400000000001</v>
      </c>
      <c r="J312" s="100">
        <f>IFERROR(VLOOKUP(A312,'[1]resumo 1ºTermo aditivo'!$A$3:$O$155,11,FALSE),0)</f>
        <v>0</v>
      </c>
      <c r="K312" s="101">
        <f t="shared" si="38"/>
        <v>0</v>
      </c>
      <c r="L312" s="102">
        <f>IFERROR(VLOOKUP(A312,'[1]resumo 1ºTermo aditivo'!$A$3:$O$155,14,FALSE),0)</f>
        <v>0</v>
      </c>
      <c r="M312" s="101">
        <f t="shared" si="39"/>
        <v>0</v>
      </c>
      <c r="N312" s="146">
        <f t="shared" si="41"/>
        <v>2</v>
      </c>
      <c r="O312" s="147">
        <f t="shared" si="42"/>
        <v>1198.1400000000001</v>
      </c>
    </row>
    <row r="313" spans="1:15" ht="25.5" x14ac:dyDescent="0.25">
      <c r="A313" s="17" t="s">
        <v>842</v>
      </c>
      <c r="B313" s="18" t="s">
        <v>517</v>
      </c>
      <c r="C313" s="17" t="s">
        <v>27</v>
      </c>
      <c r="D313" s="17" t="s">
        <v>518</v>
      </c>
      <c r="E313" s="19" t="s">
        <v>109</v>
      </c>
      <c r="F313" s="18">
        <v>11</v>
      </c>
      <c r="G313" s="20">
        <v>178.69</v>
      </c>
      <c r="H313" s="20">
        <v>223.75</v>
      </c>
      <c r="I313" s="99">
        <f t="shared" si="40"/>
        <v>2461.25</v>
      </c>
      <c r="J313" s="100">
        <f>IFERROR(VLOOKUP(A313,'[1]resumo 1ºTermo aditivo'!$A$3:$O$155,11,FALSE),0)</f>
        <v>0</v>
      </c>
      <c r="K313" s="101">
        <f t="shared" si="38"/>
        <v>0</v>
      </c>
      <c r="L313" s="102">
        <f>IFERROR(VLOOKUP(A313,'[1]resumo 1ºTermo aditivo'!$A$3:$O$155,14,FALSE),0)</f>
        <v>0</v>
      </c>
      <c r="M313" s="101">
        <f t="shared" si="39"/>
        <v>0</v>
      </c>
      <c r="N313" s="146">
        <f t="shared" si="41"/>
        <v>11</v>
      </c>
      <c r="O313" s="147">
        <f t="shared" si="42"/>
        <v>2461.25</v>
      </c>
    </row>
    <row r="314" spans="1:15" ht="38.25" x14ac:dyDescent="0.25">
      <c r="A314" s="17" t="s">
        <v>843</v>
      </c>
      <c r="B314" s="18" t="s">
        <v>672</v>
      </c>
      <c r="C314" s="17" t="s">
        <v>27</v>
      </c>
      <c r="D314" s="17" t="s">
        <v>673</v>
      </c>
      <c r="E314" s="19" t="s">
        <v>109</v>
      </c>
      <c r="F314" s="18">
        <v>30.4</v>
      </c>
      <c r="G314" s="20">
        <v>22.71</v>
      </c>
      <c r="H314" s="20">
        <v>28.43</v>
      </c>
      <c r="I314" s="99">
        <f t="shared" si="40"/>
        <v>864.27</v>
      </c>
      <c r="J314" s="100">
        <f>IFERROR(VLOOKUP(A314,'[1]resumo 1ºTermo aditivo'!$A$3:$O$155,11,FALSE),0)</f>
        <v>0</v>
      </c>
      <c r="K314" s="101">
        <f t="shared" si="38"/>
        <v>0</v>
      </c>
      <c r="L314" s="102">
        <f>IFERROR(VLOOKUP(A314,'[1]resumo 1ºTermo aditivo'!$A$3:$O$155,14,FALSE),0)</f>
        <v>0</v>
      </c>
      <c r="M314" s="101">
        <f t="shared" si="39"/>
        <v>0</v>
      </c>
      <c r="N314" s="146">
        <f t="shared" si="41"/>
        <v>30.4</v>
      </c>
      <c r="O314" s="147">
        <f t="shared" si="42"/>
        <v>864.27</v>
      </c>
    </row>
    <row r="315" spans="1:15" x14ac:dyDescent="0.25">
      <c r="A315" s="17" t="s">
        <v>844</v>
      </c>
      <c r="B315" s="18" t="s">
        <v>845</v>
      </c>
      <c r="C315" s="17" t="s">
        <v>40</v>
      </c>
      <c r="D315" s="17" t="s">
        <v>846</v>
      </c>
      <c r="E315" s="19" t="s">
        <v>109</v>
      </c>
      <c r="F315" s="18">
        <v>11</v>
      </c>
      <c r="G315" s="20">
        <v>32.67</v>
      </c>
      <c r="H315" s="20">
        <v>40.9</v>
      </c>
      <c r="I315" s="99">
        <f t="shared" si="40"/>
        <v>449.9</v>
      </c>
      <c r="J315" s="100">
        <f>IFERROR(VLOOKUP(A315,'[1]resumo 1ºTermo aditivo'!$A$3:$O$155,11,FALSE),0)</f>
        <v>0</v>
      </c>
      <c r="K315" s="101">
        <f t="shared" si="38"/>
        <v>0</v>
      </c>
      <c r="L315" s="102">
        <f>IFERROR(VLOOKUP(A315,'[1]resumo 1ºTermo aditivo'!$A$3:$O$155,14,FALSE),0)</f>
        <v>0</v>
      </c>
      <c r="M315" s="101">
        <f t="shared" si="39"/>
        <v>0</v>
      </c>
      <c r="N315" s="146">
        <f t="shared" si="41"/>
        <v>11</v>
      </c>
      <c r="O315" s="147">
        <f t="shared" si="42"/>
        <v>449.9</v>
      </c>
    </row>
    <row r="316" spans="1:15" x14ac:dyDescent="0.25">
      <c r="A316" s="17" t="s">
        <v>847</v>
      </c>
      <c r="B316" s="18" t="s">
        <v>848</v>
      </c>
      <c r="C316" s="17" t="s">
        <v>40</v>
      </c>
      <c r="D316" s="17" t="s">
        <v>849</v>
      </c>
      <c r="E316" s="19" t="s">
        <v>109</v>
      </c>
      <c r="F316" s="18">
        <v>152.1</v>
      </c>
      <c r="G316" s="20">
        <v>16.88</v>
      </c>
      <c r="H316" s="20">
        <v>21.13</v>
      </c>
      <c r="I316" s="99">
        <f t="shared" si="40"/>
        <v>3213.87</v>
      </c>
      <c r="J316" s="100">
        <f>IFERROR(VLOOKUP(A316,'[1]resumo 1ºTermo aditivo'!$A$3:$O$155,11,FALSE),0)</f>
        <v>0</v>
      </c>
      <c r="K316" s="101">
        <f t="shared" si="38"/>
        <v>0</v>
      </c>
      <c r="L316" s="102">
        <f>IFERROR(VLOOKUP(A316,'[1]resumo 1ºTermo aditivo'!$A$3:$O$155,14,FALSE),0)</f>
        <v>0</v>
      </c>
      <c r="M316" s="101">
        <f t="shared" si="39"/>
        <v>0</v>
      </c>
      <c r="N316" s="146">
        <f t="shared" si="41"/>
        <v>152.1</v>
      </c>
      <c r="O316" s="147">
        <f t="shared" si="42"/>
        <v>3213.87</v>
      </c>
    </row>
    <row r="317" spans="1:15" ht="25.5" x14ac:dyDescent="0.25">
      <c r="A317" s="17" t="s">
        <v>850</v>
      </c>
      <c r="B317" s="18" t="s">
        <v>851</v>
      </c>
      <c r="C317" s="17" t="s">
        <v>40</v>
      </c>
      <c r="D317" s="17" t="s">
        <v>852</v>
      </c>
      <c r="E317" s="19" t="s">
        <v>42</v>
      </c>
      <c r="F317" s="18">
        <v>139</v>
      </c>
      <c r="G317" s="20">
        <v>21.97</v>
      </c>
      <c r="H317" s="20">
        <v>27.51</v>
      </c>
      <c r="I317" s="99">
        <f t="shared" si="40"/>
        <v>3823.89</v>
      </c>
      <c r="J317" s="100">
        <f>IFERROR(VLOOKUP(A317,'[1]resumo 1ºTermo aditivo'!$A$3:$O$155,11,FALSE),0)</f>
        <v>0</v>
      </c>
      <c r="K317" s="101">
        <f t="shared" si="38"/>
        <v>0</v>
      </c>
      <c r="L317" s="102">
        <f>IFERROR(VLOOKUP(A317,'[1]resumo 1ºTermo aditivo'!$A$3:$O$155,14,FALSE),0)</f>
        <v>0</v>
      </c>
      <c r="M317" s="101">
        <f t="shared" si="39"/>
        <v>0</v>
      </c>
      <c r="N317" s="146">
        <f t="shared" si="41"/>
        <v>139</v>
      </c>
      <c r="O317" s="147">
        <f t="shared" si="42"/>
        <v>3823.89</v>
      </c>
    </row>
    <row r="318" spans="1:15" ht="25.5" x14ac:dyDescent="0.25">
      <c r="A318" s="17" t="s">
        <v>853</v>
      </c>
      <c r="B318" s="18" t="s">
        <v>854</v>
      </c>
      <c r="C318" s="17" t="s">
        <v>40</v>
      </c>
      <c r="D318" s="17" t="s">
        <v>855</v>
      </c>
      <c r="E318" s="19" t="s">
        <v>42</v>
      </c>
      <c r="F318" s="18">
        <v>2</v>
      </c>
      <c r="G318" s="20">
        <v>496.95</v>
      </c>
      <c r="H318" s="20">
        <v>622.28</v>
      </c>
      <c r="I318" s="99">
        <f t="shared" si="40"/>
        <v>1244.56</v>
      </c>
      <c r="J318" s="100">
        <f>IFERROR(VLOOKUP(A318,'[1]resumo 1ºTermo aditivo'!$A$3:$O$155,11,FALSE),0)</f>
        <v>0</v>
      </c>
      <c r="K318" s="101">
        <f t="shared" si="38"/>
        <v>0</v>
      </c>
      <c r="L318" s="102">
        <f>IFERROR(VLOOKUP(A318,'[1]resumo 1ºTermo aditivo'!$A$3:$O$155,14,FALSE),0)</f>
        <v>0</v>
      </c>
      <c r="M318" s="101">
        <f t="shared" si="39"/>
        <v>0</v>
      </c>
      <c r="N318" s="146">
        <f t="shared" si="41"/>
        <v>2</v>
      </c>
      <c r="O318" s="147">
        <f t="shared" si="42"/>
        <v>1244.56</v>
      </c>
    </row>
    <row r="319" spans="1:15" ht="25.5" x14ac:dyDescent="0.25">
      <c r="A319" s="17" t="s">
        <v>856</v>
      </c>
      <c r="B319" s="18" t="s">
        <v>501</v>
      </c>
      <c r="C319" s="17" t="s">
        <v>27</v>
      </c>
      <c r="D319" s="17" t="s">
        <v>502</v>
      </c>
      <c r="E319" s="19" t="s">
        <v>42</v>
      </c>
      <c r="F319" s="18">
        <v>4</v>
      </c>
      <c r="G319" s="20">
        <v>3.28</v>
      </c>
      <c r="H319" s="20">
        <v>4.0999999999999996</v>
      </c>
      <c r="I319" s="99">
        <f t="shared" si="40"/>
        <v>16.399999999999999</v>
      </c>
      <c r="J319" s="100">
        <f>IFERROR(VLOOKUP(A319,'[1]resumo 1ºTermo aditivo'!$A$3:$O$155,11,FALSE),0)</f>
        <v>0</v>
      </c>
      <c r="K319" s="101">
        <f t="shared" si="38"/>
        <v>0</v>
      </c>
      <c r="L319" s="102">
        <f>IFERROR(VLOOKUP(A319,'[1]resumo 1ºTermo aditivo'!$A$3:$O$155,14,FALSE),0)</f>
        <v>0</v>
      </c>
      <c r="M319" s="101">
        <f t="shared" si="39"/>
        <v>0</v>
      </c>
      <c r="N319" s="146">
        <f t="shared" si="41"/>
        <v>4</v>
      </c>
      <c r="O319" s="147">
        <f t="shared" si="42"/>
        <v>16.399999999999999</v>
      </c>
    </row>
    <row r="320" spans="1:15" ht="25.5" x14ac:dyDescent="0.25">
      <c r="A320" s="17" t="s">
        <v>857</v>
      </c>
      <c r="B320" s="18">
        <v>61533</v>
      </c>
      <c r="C320" s="17" t="s">
        <v>40</v>
      </c>
      <c r="D320" s="17" t="s">
        <v>490</v>
      </c>
      <c r="E320" s="19" t="s">
        <v>42</v>
      </c>
      <c r="F320" s="18">
        <v>4</v>
      </c>
      <c r="G320" s="20">
        <v>2.34</v>
      </c>
      <c r="H320" s="20">
        <v>2.93</v>
      </c>
      <c r="I320" s="99">
        <f t="shared" si="40"/>
        <v>11.72</v>
      </c>
      <c r="J320" s="100">
        <f>IFERROR(VLOOKUP(A320,'[1]resumo 1ºTermo aditivo'!$A$3:$O$155,11,FALSE),0)</f>
        <v>0</v>
      </c>
      <c r="K320" s="101">
        <f t="shared" si="38"/>
        <v>0</v>
      </c>
      <c r="L320" s="102">
        <f>IFERROR(VLOOKUP(A320,'[1]resumo 1ºTermo aditivo'!$A$3:$O$155,14,FALSE),0)</f>
        <v>0</v>
      </c>
      <c r="M320" s="101">
        <f t="shared" si="39"/>
        <v>0</v>
      </c>
      <c r="N320" s="146">
        <f t="shared" si="41"/>
        <v>4</v>
      </c>
      <c r="O320" s="147">
        <f t="shared" si="42"/>
        <v>11.72</v>
      </c>
    </row>
    <row r="321" spans="1:15" x14ac:dyDescent="0.25">
      <c r="A321" s="25" t="s">
        <v>858</v>
      </c>
      <c r="B321" s="25"/>
      <c r="C321" s="25"/>
      <c r="D321" s="25" t="s">
        <v>859</v>
      </c>
      <c r="E321" s="25"/>
      <c r="F321" s="103"/>
      <c r="G321" s="26"/>
      <c r="H321" s="26"/>
      <c r="I321" s="104">
        <f>SUBTOTAL(9,I322:I377)</f>
        <v>198533.50000000003</v>
      </c>
      <c r="J321" s="105"/>
      <c r="K321" s="106">
        <f>SUBTOTAL(9,K322:K377)</f>
        <v>0</v>
      </c>
      <c r="L321" s="107"/>
      <c r="M321" s="106">
        <f>SUBTOTAL(9,M322:M377)</f>
        <v>3952.2980000000002</v>
      </c>
      <c r="N321" s="144"/>
      <c r="O321" s="106">
        <f>SUBTOTAL(9,O322:O377)</f>
        <v>194581.20200000002</v>
      </c>
    </row>
    <row r="322" spans="1:15" ht="38.25" x14ac:dyDescent="0.25">
      <c r="A322" s="17" t="s">
        <v>860</v>
      </c>
      <c r="B322" s="18" t="s">
        <v>574</v>
      </c>
      <c r="C322" s="17" t="s">
        <v>32</v>
      </c>
      <c r="D322" s="17" t="s">
        <v>575</v>
      </c>
      <c r="E322" s="19" t="s">
        <v>109</v>
      </c>
      <c r="F322" s="18">
        <v>194.9</v>
      </c>
      <c r="G322" s="20">
        <v>4.71</v>
      </c>
      <c r="H322" s="20">
        <v>5.89</v>
      </c>
      <c r="I322" s="99">
        <f t="shared" ref="I322:I377" si="43">TRUNC(H322*F322,2)</f>
        <v>1147.96</v>
      </c>
      <c r="J322" s="100">
        <f>IFERROR(VLOOKUP(A322,'[1]resumo 1ºTermo aditivo'!$A$3:$O$155,11,FALSE),0)</f>
        <v>0</v>
      </c>
      <c r="K322" s="101">
        <f t="shared" si="38"/>
        <v>0</v>
      </c>
      <c r="L322" s="102">
        <f>IFERROR(VLOOKUP(A322,'[1]resumo 1ºTermo aditivo'!$A$3:$O$155,14,FALSE),0)</f>
        <v>0</v>
      </c>
      <c r="M322" s="101">
        <f t="shared" si="39"/>
        <v>0</v>
      </c>
      <c r="N322" s="146">
        <f t="shared" ref="N322:N377" si="44">F322+J322-L322</f>
        <v>194.9</v>
      </c>
      <c r="O322" s="147">
        <f t="shared" ref="O322:O377" si="45">I322+K322-M322</f>
        <v>1147.96</v>
      </c>
    </row>
    <row r="323" spans="1:15" ht="38.25" x14ac:dyDescent="0.25">
      <c r="A323" s="17" t="s">
        <v>861</v>
      </c>
      <c r="B323" s="18" t="s">
        <v>400</v>
      </c>
      <c r="C323" s="17" t="s">
        <v>27</v>
      </c>
      <c r="D323" s="17" t="s">
        <v>401</v>
      </c>
      <c r="E323" s="19" t="s">
        <v>109</v>
      </c>
      <c r="F323" s="18">
        <v>37.97</v>
      </c>
      <c r="G323" s="20">
        <v>5.46</v>
      </c>
      <c r="H323" s="20">
        <v>6.83</v>
      </c>
      <c r="I323" s="99">
        <f t="shared" si="43"/>
        <v>259.33</v>
      </c>
      <c r="J323" s="100">
        <f>IFERROR(VLOOKUP(A323,'[1]resumo 1ºTermo aditivo'!$A$3:$O$155,11,FALSE),0)</f>
        <v>0</v>
      </c>
      <c r="K323" s="101">
        <f t="shared" si="38"/>
        <v>0</v>
      </c>
      <c r="L323" s="102">
        <f>IFERROR(VLOOKUP(A323,'[1]resumo 1ºTermo aditivo'!$A$3:$O$155,14,FALSE),0)</f>
        <v>0</v>
      </c>
      <c r="M323" s="101">
        <f t="shared" si="39"/>
        <v>0</v>
      </c>
      <c r="N323" s="146">
        <f t="shared" si="44"/>
        <v>37.97</v>
      </c>
      <c r="O323" s="147">
        <f t="shared" si="45"/>
        <v>259.33</v>
      </c>
    </row>
    <row r="324" spans="1:15" ht="38.25" x14ac:dyDescent="0.25">
      <c r="A324" s="17" t="s">
        <v>862</v>
      </c>
      <c r="B324" s="18" t="s">
        <v>703</v>
      </c>
      <c r="C324" s="17" t="s">
        <v>32</v>
      </c>
      <c r="D324" s="17" t="s">
        <v>578</v>
      </c>
      <c r="E324" s="19" t="s">
        <v>109</v>
      </c>
      <c r="F324" s="18">
        <v>194.9</v>
      </c>
      <c r="G324" s="20">
        <v>12.37</v>
      </c>
      <c r="H324" s="20">
        <v>15.48</v>
      </c>
      <c r="I324" s="99">
        <f t="shared" si="43"/>
        <v>3017.05</v>
      </c>
      <c r="J324" s="100">
        <f>IFERROR(VLOOKUP(A324,'[1]resumo 1ºTermo aditivo'!$A$3:$O$155,11,FALSE),0)</f>
        <v>0</v>
      </c>
      <c r="K324" s="101">
        <f t="shared" si="38"/>
        <v>0</v>
      </c>
      <c r="L324" s="102">
        <f>IFERROR(VLOOKUP(A324,'[1]resumo 1ºTermo aditivo'!$A$3:$O$155,14,FALSE),0)</f>
        <v>0</v>
      </c>
      <c r="M324" s="101">
        <f t="shared" si="39"/>
        <v>0</v>
      </c>
      <c r="N324" s="146">
        <f t="shared" si="44"/>
        <v>194.9</v>
      </c>
      <c r="O324" s="147">
        <f t="shared" si="45"/>
        <v>3017.05</v>
      </c>
    </row>
    <row r="325" spans="1:15" ht="38.25" x14ac:dyDescent="0.25">
      <c r="A325" s="17" t="s">
        <v>863</v>
      </c>
      <c r="B325" s="18" t="s">
        <v>403</v>
      </c>
      <c r="C325" s="17" t="s">
        <v>27</v>
      </c>
      <c r="D325" s="17" t="s">
        <v>404</v>
      </c>
      <c r="E325" s="19" t="s">
        <v>109</v>
      </c>
      <c r="F325" s="18">
        <v>37.97</v>
      </c>
      <c r="G325" s="20">
        <v>18.63</v>
      </c>
      <c r="H325" s="20">
        <v>23.32</v>
      </c>
      <c r="I325" s="99">
        <f t="shared" si="43"/>
        <v>885.46</v>
      </c>
      <c r="J325" s="100">
        <f>IFERROR(VLOOKUP(A325,'[1]resumo 1ºTermo aditivo'!$A$3:$O$155,11,FALSE),0)</f>
        <v>0</v>
      </c>
      <c r="K325" s="101">
        <f t="shared" si="38"/>
        <v>0</v>
      </c>
      <c r="L325" s="102">
        <f>IFERROR(VLOOKUP(A325,'[1]resumo 1ºTermo aditivo'!$A$3:$O$155,14,FALSE),0)</f>
        <v>0</v>
      </c>
      <c r="M325" s="101">
        <f t="shared" si="39"/>
        <v>0</v>
      </c>
      <c r="N325" s="146">
        <f t="shared" si="44"/>
        <v>37.97</v>
      </c>
      <c r="O325" s="147">
        <f t="shared" si="45"/>
        <v>885.46</v>
      </c>
    </row>
    <row r="326" spans="1:15" ht="38.25" x14ac:dyDescent="0.25">
      <c r="A326" s="17" t="s">
        <v>864</v>
      </c>
      <c r="B326" s="18" t="s">
        <v>700</v>
      </c>
      <c r="C326" s="17" t="s">
        <v>27</v>
      </c>
      <c r="D326" s="17" t="s">
        <v>701</v>
      </c>
      <c r="E326" s="19" t="s">
        <v>109</v>
      </c>
      <c r="F326" s="18">
        <v>40.75</v>
      </c>
      <c r="G326" s="20">
        <v>12.09</v>
      </c>
      <c r="H326" s="20">
        <v>15.13</v>
      </c>
      <c r="I326" s="99">
        <f t="shared" si="43"/>
        <v>616.54</v>
      </c>
      <c r="J326" s="100">
        <f>IFERROR(VLOOKUP(A326,'[1]resumo 1ºTermo aditivo'!$A$3:$O$155,11,FALSE),0)</f>
        <v>0</v>
      </c>
      <c r="K326" s="101">
        <f t="shared" si="38"/>
        <v>0</v>
      </c>
      <c r="L326" s="102">
        <f>IFERROR(VLOOKUP(A326,'[1]resumo 1ºTermo aditivo'!$A$3:$O$155,14,FALSE),0)</f>
        <v>0</v>
      </c>
      <c r="M326" s="101">
        <f t="shared" si="39"/>
        <v>0</v>
      </c>
      <c r="N326" s="146">
        <f t="shared" si="44"/>
        <v>40.75</v>
      </c>
      <c r="O326" s="147">
        <f t="shared" si="45"/>
        <v>616.54</v>
      </c>
    </row>
    <row r="327" spans="1:15" ht="38.25" x14ac:dyDescent="0.25">
      <c r="A327" s="17" t="s">
        <v>865</v>
      </c>
      <c r="B327" s="18" t="s">
        <v>706</v>
      </c>
      <c r="C327" s="17" t="s">
        <v>27</v>
      </c>
      <c r="D327" s="17" t="s">
        <v>707</v>
      </c>
      <c r="E327" s="19" t="s">
        <v>109</v>
      </c>
      <c r="F327" s="18">
        <v>40.75</v>
      </c>
      <c r="G327" s="20">
        <v>10.02</v>
      </c>
      <c r="H327" s="20">
        <v>12.54</v>
      </c>
      <c r="I327" s="99">
        <f t="shared" si="43"/>
        <v>511</v>
      </c>
      <c r="J327" s="100">
        <f>IFERROR(VLOOKUP(A327,'[1]resumo 1ºTermo aditivo'!$A$3:$O$155,11,FALSE),0)</f>
        <v>0</v>
      </c>
      <c r="K327" s="101">
        <f t="shared" ref="K327:K390" si="46">J327*H327</f>
        <v>0</v>
      </c>
      <c r="L327" s="102">
        <f>IFERROR(VLOOKUP(A327,'[1]resumo 1ºTermo aditivo'!$A$3:$O$155,14,FALSE),0)</f>
        <v>0</v>
      </c>
      <c r="M327" s="101">
        <f t="shared" ref="M327:M390" si="47">L327*H327</f>
        <v>0</v>
      </c>
      <c r="N327" s="146">
        <f t="shared" si="44"/>
        <v>40.75</v>
      </c>
      <c r="O327" s="147">
        <f t="shared" si="45"/>
        <v>511</v>
      </c>
    </row>
    <row r="328" spans="1:15" ht="38.25" x14ac:dyDescent="0.25">
      <c r="A328" s="17" t="s">
        <v>866</v>
      </c>
      <c r="B328" s="18" t="s">
        <v>867</v>
      </c>
      <c r="C328" s="17" t="s">
        <v>27</v>
      </c>
      <c r="D328" s="17" t="s">
        <v>868</v>
      </c>
      <c r="E328" s="19" t="s">
        <v>109</v>
      </c>
      <c r="F328" s="18">
        <v>21.1</v>
      </c>
      <c r="G328" s="20">
        <v>69.84</v>
      </c>
      <c r="H328" s="20">
        <v>87.45</v>
      </c>
      <c r="I328" s="99">
        <f t="shared" si="43"/>
        <v>1845.19</v>
      </c>
      <c r="J328" s="100">
        <f>IFERROR(VLOOKUP(A328,'[1]resumo 1ºTermo aditivo'!$A$3:$O$155,11,FALSE),0)</f>
        <v>0</v>
      </c>
      <c r="K328" s="101">
        <f t="shared" si="46"/>
        <v>0</v>
      </c>
      <c r="L328" s="102">
        <f>IFERROR(VLOOKUP(A328,'[1]resumo 1ºTermo aditivo'!$A$3:$O$155,14,FALSE),0)</f>
        <v>0</v>
      </c>
      <c r="M328" s="101">
        <f t="shared" si="47"/>
        <v>0</v>
      </c>
      <c r="N328" s="146">
        <f t="shared" si="44"/>
        <v>21.1</v>
      </c>
      <c r="O328" s="147">
        <f t="shared" si="45"/>
        <v>1845.19</v>
      </c>
    </row>
    <row r="329" spans="1:15" ht="38.25" x14ac:dyDescent="0.25">
      <c r="A329" s="17" t="s">
        <v>869</v>
      </c>
      <c r="B329" s="18" t="s">
        <v>870</v>
      </c>
      <c r="C329" s="17" t="s">
        <v>27</v>
      </c>
      <c r="D329" s="17" t="s">
        <v>871</v>
      </c>
      <c r="E329" s="19" t="s">
        <v>109</v>
      </c>
      <c r="F329" s="18">
        <v>26.5</v>
      </c>
      <c r="G329" s="20">
        <v>84.21</v>
      </c>
      <c r="H329" s="20">
        <v>105.44</v>
      </c>
      <c r="I329" s="99">
        <f t="shared" si="43"/>
        <v>2794.16</v>
      </c>
      <c r="J329" s="100">
        <f>IFERROR(VLOOKUP(A329,'[1]resumo 1ºTermo aditivo'!$A$3:$O$155,11,FALSE),0)</f>
        <v>0</v>
      </c>
      <c r="K329" s="101">
        <f t="shared" si="46"/>
        <v>0</v>
      </c>
      <c r="L329" s="102">
        <f>IFERROR(VLOOKUP(A329,'[1]resumo 1ºTermo aditivo'!$A$3:$O$155,14,FALSE),0)</f>
        <v>0.7</v>
      </c>
      <c r="M329" s="101">
        <f t="shared" si="47"/>
        <v>73.807999999999993</v>
      </c>
      <c r="N329" s="146">
        <f t="shared" si="44"/>
        <v>25.8</v>
      </c>
      <c r="O329" s="147">
        <f t="shared" si="45"/>
        <v>2720.3519999999999</v>
      </c>
    </row>
    <row r="330" spans="1:15" ht="38.25" x14ac:dyDescent="0.25">
      <c r="A330" s="17" t="s">
        <v>872</v>
      </c>
      <c r="B330" s="18" t="s">
        <v>873</v>
      </c>
      <c r="C330" s="17" t="s">
        <v>27</v>
      </c>
      <c r="D330" s="17" t="s">
        <v>874</v>
      </c>
      <c r="E330" s="19" t="s">
        <v>109</v>
      </c>
      <c r="F330" s="18">
        <v>21</v>
      </c>
      <c r="G330" s="20">
        <v>108.76</v>
      </c>
      <c r="H330" s="20">
        <v>136.18</v>
      </c>
      <c r="I330" s="99">
        <f t="shared" si="43"/>
        <v>2859.78</v>
      </c>
      <c r="J330" s="100">
        <f>IFERROR(VLOOKUP(A330,'[1]resumo 1ºTermo aditivo'!$A$3:$O$155,11,FALSE),0)</f>
        <v>0</v>
      </c>
      <c r="K330" s="101">
        <f t="shared" si="46"/>
        <v>0</v>
      </c>
      <c r="L330" s="102">
        <f>IFERROR(VLOOKUP(A330,'[1]resumo 1ºTermo aditivo'!$A$3:$O$155,14,FALSE),0)</f>
        <v>0</v>
      </c>
      <c r="M330" s="101">
        <f t="shared" si="47"/>
        <v>0</v>
      </c>
      <c r="N330" s="146">
        <f t="shared" si="44"/>
        <v>21</v>
      </c>
      <c r="O330" s="147">
        <f t="shared" si="45"/>
        <v>2859.78</v>
      </c>
    </row>
    <row r="331" spans="1:15" x14ac:dyDescent="0.25">
      <c r="A331" s="17" t="s">
        <v>875</v>
      </c>
      <c r="B331" s="18" t="s">
        <v>876</v>
      </c>
      <c r="C331" s="17" t="s">
        <v>40</v>
      </c>
      <c r="D331" s="17" t="s">
        <v>877</v>
      </c>
      <c r="E331" s="19" t="s">
        <v>42</v>
      </c>
      <c r="F331" s="18">
        <v>212</v>
      </c>
      <c r="G331" s="20">
        <v>14.35</v>
      </c>
      <c r="H331" s="20">
        <v>17.96</v>
      </c>
      <c r="I331" s="99">
        <f t="shared" si="43"/>
        <v>3807.52</v>
      </c>
      <c r="J331" s="100">
        <f>IFERROR(VLOOKUP(A331,'[1]resumo 1ºTermo aditivo'!$A$3:$O$155,11,FALSE),0)</f>
        <v>0</v>
      </c>
      <c r="K331" s="101">
        <f t="shared" si="46"/>
        <v>0</v>
      </c>
      <c r="L331" s="102">
        <f>IFERROR(VLOOKUP(A331,'[1]resumo 1ºTermo aditivo'!$A$3:$O$155,14,FALSE),0)</f>
        <v>0</v>
      </c>
      <c r="M331" s="101">
        <f t="shared" si="47"/>
        <v>0</v>
      </c>
      <c r="N331" s="146">
        <f t="shared" si="44"/>
        <v>212</v>
      </c>
      <c r="O331" s="147">
        <f t="shared" si="45"/>
        <v>3807.52</v>
      </c>
    </row>
    <row r="332" spans="1:15" ht="38.25" x14ac:dyDescent="0.25">
      <c r="A332" s="17" t="s">
        <v>878</v>
      </c>
      <c r="B332" s="18" t="s">
        <v>879</v>
      </c>
      <c r="C332" s="17" t="s">
        <v>27</v>
      </c>
      <c r="D332" s="17" t="s">
        <v>880</v>
      </c>
      <c r="E332" s="19" t="s">
        <v>42</v>
      </c>
      <c r="F332" s="18">
        <v>33</v>
      </c>
      <c r="G332" s="20">
        <v>87.4</v>
      </c>
      <c r="H332" s="20">
        <v>109.44</v>
      </c>
      <c r="I332" s="99">
        <f t="shared" si="43"/>
        <v>3611.52</v>
      </c>
      <c r="J332" s="100">
        <f>IFERROR(VLOOKUP(A332,'[1]resumo 1ºTermo aditivo'!$A$3:$O$155,11,FALSE),0)</f>
        <v>0</v>
      </c>
      <c r="K332" s="101">
        <f t="shared" si="46"/>
        <v>0</v>
      </c>
      <c r="L332" s="102">
        <f>IFERROR(VLOOKUP(A332,'[1]resumo 1ºTermo aditivo'!$A$3:$O$155,14,FALSE),0)</f>
        <v>0</v>
      </c>
      <c r="M332" s="101">
        <f t="shared" si="47"/>
        <v>0</v>
      </c>
      <c r="N332" s="146">
        <f t="shared" si="44"/>
        <v>33</v>
      </c>
      <c r="O332" s="147">
        <f t="shared" si="45"/>
        <v>3611.52</v>
      </c>
    </row>
    <row r="333" spans="1:15" ht="38.25" x14ac:dyDescent="0.25">
      <c r="A333" s="17" t="s">
        <v>881</v>
      </c>
      <c r="B333" s="18" t="s">
        <v>882</v>
      </c>
      <c r="C333" s="17" t="s">
        <v>27</v>
      </c>
      <c r="D333" s="17" t="s">
        <v>883</v>
      </c>
      <c r="E333" s="19" t="s">
        <v>42</v>
      </c>
      <c r="F333" s="18">
        <v>136</v>
      </c>
      <c r="G333" s="20">
        <v>47.05</v>
      </c>
      <c r="H333" s="20">
        <v>58.91</v>
      </c>
      <c r="I333" s="99">
        <f t="shared" si="43"/>
        <v>8011.76</v>
      </c>
      <c r="J333" s="100">
        <f>IFERROR(VLOOKUP(A333,'[1]resumo 1ºTermo aditivo'!$A$3:$O$155,11,FALSE),0)</f>
        <v>0</v>
      </c>
      <c r="K333" s="101">
        <f t="shared" si="46"/>
        <v>0</v>
      </c>
      <c r="L333" s="102">
        <f>IFERROR(VLOOKUP(A333,'[1]resumo 1ºTermo aditivo'!$A$3:$O$155,14,FALSE),0)</f>
        <v>0</v>
      </c>
      <c r="M333" s="101">
        <f t="shared" si="47"/>
        <v>0</v>
      </c>
      <c r="N333" s="146">
        <f t="shared" si="44"/>
        <v>136</v>
      </c>
      <c r="O333" s="147">
        <f t="shared" si="45"/>
        <v>8011.76</v>
      </c>
    </row>
    <row r="334" spans="1:15" ht="25.5" x14ac:dyDescent="0.25">
      <c r="A334" s="17" t="s">
        <v>884</v>
      </c>
      <c r="B334" s="18" t="s">
        <v>885</v>
      </c>
      <c r="C334" s="17" t="s">
        <v>27</v>
      </c>
      <c r="D334" s="17" t="s">
        <v>886</v>
      </c>
      <c r="E334" s="19" t="s">
        <v>42</v>
      </c>
      <c r="F334" s="18">
        <v>14</v>
      </c>
      <c r="G334" s="20">
        <v>48.48</v>
      </c>
      <c r="H334" s="20">
        <v>60.7</v>
      </c>
      <c r="I334" s="99">
        <f t="shared" si="43"/>
        <v>849.8</v>
      </c>
      <c r="J334" s="100">
        <f>IFERROR(VLOOKUP(A334,'[1]resumo 1ºTermo aditivo'!$A$3:$O$155,11,FALSE),0)</f>
        <v>0</v>
      </c>
      <c r="K334" s="101">
        <f t="shared" si="46"/>
        <v>0</v>
      </c>
      <c r="L334" s="102">
        <f>IFERROR(VLOOKUP(A334,'[1]resumo 1ºTermo aditivo'!$A$3:$O$155,14,FALSE),0)</f>
        <v>0</v>
      </c>
      <c r="M334" s="101">
        <f t="shared" si="47"/>
        <v>0</v>
      </c>
      <c r="N334" s="146">
        <f t="shared" si="44"/>
        <v>14</v>
      </c>
      <c r="O334" s="147">
        <f t="shared" si="45"/>
        <v>849.8</v>
      </c>
    </row>
    <row r="335" spans="1:15" x14ac:dyDescent="0.25">
      <c r="A335" s="17" t="s">
        <v>887</v>
      </c>
      <c r="B335" s="18" t="s">
        <v>888</v>
      </c>
      <c r="C335" s="17" t="s">
        <v>40</v>
      </c>
      <c r="D335" s="17" t="s">
        <v>889</v>
      </c>
      <c r="E335" s="19" t="s">
        <v>42</v>
      </c>
      <c r="F335" s="18">
        <v>212</v>
      </c>
      <c r="G335" s="20">
        <v>10.6</v>
      </c>
      <c r="H335" s="20">
        <v>13.27</v>
      </c>
      <c r="I335" s="99">
        <f t="shared" si="43"/>
        <v>2813.24</v>
      </c>
      <c r="J335" s="100">
        <f>IFERROR(VLOOKUP(A335,'[1]resumo 1ºTermo aditivo'!$A$3:$O$155,11,FALSE),0)</f>
        <v>0</v>
      </c>
      <c r="K335" s="101">
        <f t="shared" si="46"/>
        <v>0</v>
      </c>
      <c r="L335" s="102">
        <f>IFERROR(VLOOKUP(A335,'[1]resumo 1ºTermo aditivo'!$A$3:$O$155,14,FALSE),0)</f>
        <v>0</v>
      </c>
      <c r="M335" s="101">
        <f t="shared" si="47"/>
        <v>0</v>
      </c>
      <c r="N335" s="146">
        <f t="shared" si="44"/>
        <v>212</v>
      </c>
      <c r="O335" s="147">
        <f t="shared" si="45"/>
        <v>2813.24</v>
      </c>
    </row>
    <row r="336" spans="1:15" ht="25.5" x14ac:dyDescent="0.25">
      <c r="A336" s="17" t="s">
        <v>890</v>
      </c>
      <c r="B336" s="18" t="s">
        <v>660</v>
      </c>
      <c r="C336" s="17" t="s">
        <v>32</v>
      </c>
      <c r="D336" s="17" t="s">
        <v>661</v>
      </c>
      <c r="E336" s="19" t="s">
        <v>42</v>
      </c>
      <c r="F336" s="18">
        <v>63</v>
      </c>
      <c r="G336" s="20">
        <v>12.64</v>
      </c>
      <c r="H336" s="20">
        <v>15.82</v>
      </c>
      <c r="I336" s="99">
        <f t="shared" si="43"/>
        <v>996.66</v>
      </c>
      <c r="J336" s="100">
        <f>IFERROR(VLOOKUP(A336,'[1]resumo 1ºTermo aditivo'!$A$3:$O$155,11,FALSE),0)</f>
        <v>0</v>
      </c>
      <c r="K336" s="101">
        <f t="shared" si="46"/>
        <v>0</v>
      </c>
      <c r="L336" s="102">
        <f>IFERROR(VLOOKUP(A336,'[1]resumo 1ºTermo aditivo'!$A$3:$O$155,14,FALSE),0)</f>
        <v>0</v>
      </c>
      <c r="M336" s="101">
        <f t="shared" si="47"/>
        <v>0</v>
      </c>
      <c r="N336" s="146">
        <f t="shared" si="44"/>
        <v>63</v>
      </c>
      <c r="O336" s="147">
        <f t="shared" si="45"/>
        <v>996.66</v>
      </c>
    </row>
    <row r="337" spans="1:15" ht="25.5" x14ac:dyDescent="0.25">
      <c r="A337" s="17" t="s">
        <v>891</v>
      </c>
      <c r="B337" s="18" t="s">
        <v>892</v>
      </c>
      <c r="C337" s="17" t="s">
        <v>32</v>
      </c>
      <c r="D337" s="17" t="s">
        <v>893</v>
      </c>
      <c r="E337" s="19" t="s">
        <v>42</v>
      </c>
      <c r="F337" s="18">
        <v>41</v>
      </c>
      <c r="G337" s="20">
        <v>22.25</v>
      </c>
      <c r="H337" s="20">
        <v>27.86</v>
      </c>
      <c r="I337" s="99">
        <f t="shared" si="43"/>
        <v>1142.26</v>
      </c>
      <c r="J337" s="100">
        <f>IFERROR(VLOOKUP(A337,'[1]resumo 1ºTermo aditivo'!$A$3:$O$155,11,FALSE),0)</f>
        <v>0</v>
      </c>
      <c r="K337" s="101">
        <f t="shared" si="46"/>
        <v>0</v>
      </c>
      <c r="L337" s="102">
        <f>IFERROR(VLOOKUP(A337,'[1]resumo 1ºTermo aditivo'!$A$3:$O$155,14,FALSE),0)</f>
        <v>0</v>
      </c>
      <c r="M337" s="101">
        <f t="shared" si="47"/>
        <v>0</v>
      </c>
      <c r="N337" s="146">
        <f t="shared" si="44"/>
        <v>41</v>
      </c>
      <c r="O337" s="147">
        <f t="shared" si="45"/>
        <v>1142.26</v>
      </c>
    </row>
    <row r="338" spans="1:15" ht="25.5" x14ac:dyDescent="0.25">
      <c r="A338" s="17" t="s">
        <v>894</v>
      </c>
      <c r="B338" s="18" t="s">
        <v>895</v>
      </c>
      <c r="C338" s="17" t="s">
        <v>32</v>
      </c>
      <c r="D338" s="17" t="s">
        <v>896</v>
      </c>
      <c r="E338" s="19" t="s">
        <v>42</v>
      </c>
      <c r="F338" s="18">
        <v>6</v>
      </c>
      <c r="G338" s="20">
        <v>739.6</v>
      </c>
      <c r="H338" s="20">
        <v>926.12</v>
      </c>
      <c r="I338" s="99">
        <f t="shared" si="43"/>
        <v>5556.72</v>
      </c>
      <c r="J338" s="100">
        <f>IFERROR(VLOOKUP(A338,'[1]resumo 1ºTermo aditivo'!$A$3:$O$155,11,FALSE),0)</f>
        <v>0</v>
      </c>
      <c r="K338" s="101">
        <f t="shared" si="46"/>
        <v>0</v>
      </c>
      <c r="L338" s="102">
        <f>IFERROR(VLOOKUP(A338,'[1]resumo 1ºTermo aditivo'!$A$3:$O$155,14,FALSE),0)</f>
        <v>0</v>
      </c>
      <c r="M338" s="101">
        <f t="shared" si="47"/>
        <v>0</v>
      </c>
      <c r="N338" s="146">
        <f t="shared" si="44"/>
        <v>6</v>
      </c>
      <c r="O338" s="147">
        <f t="shared" si="45"/>
        <v>5556.72</v>
      </c>
    </row>
    <row r="339" spans="1:15" ht="25.5" x14ac:dyDescent="0.25">
      <c r="A339" s="17" t="s">
        <v>897</v>
      </c>
      <c r="B339" s="18" t="s">
        <v>898</v>
      </c>
      <c r="C339" s="17" t="s">
        <v>27</v>
      </c>
      <c r="D339" s="17" t="s">
        <v>899</v>
      </c>
      <c r="E339" s="19" t="s">
        <v>109</v>
      </c>
      <c r="F339" s="18">
        <v>16585</v>
      </c>
      <c r="G339" s="20">
        <v>3.77</v>
      </c>
      <c r="H339" s="20">
        <v>4.72</v>
      </c>
      <c r="I339" s="99">
        <f t="shared" si="43"/>
        <v>78281.2</v>
      </c>
      <c r="J339" s="100">
        <f>IFERROR(VLOOKUP(A339,'[1]resumo 1ºTermo aditivo'!$A$3:$O$155,11,FALSE),0)</f>
        <v>0</v>
      </c>
      <c r="K339" s="101">
        <f t="shared" si="46"/>
        <v>0</v>
      </c>
      <c r="L339" s="102">
        <f>IFERROR(VLOOKUP(A339,'[1]resumo 1ºTermo aditivo'!$A$3:$O$155,14,FALSE),0)</f>
        <v>0</v>
      </c>
      <c r="M339" s="101">
        <f t="shared" si="47"/>
        <v>0</v>
      </c>
      <c r="N339" s="146">
        <f t="shared" si="44"/>
        <v>16585</v>
      </c>
      <c r="O339" s="147">
        <f t="shared" si="45"/>
        <v>78281.2</v>
      </c>
    </row>
    <row r="340" spans="1:15" ht="25.5" x14ac:dyDescent="0.25">
      <c r="A340" s="17" t="s">
        <v>900</v>
      </c>
      <c r="B340" s="18" t="s">
        <v>901</v>
      </c>
      <c r="C340" s="17" t="s">
        <v>32</v>
      </c>
      <c r="D340" s="17" t="s">
        <v>902</v>
      </c>
      <c r="E340" s="19" t="s">
        <v>42</v>
      </c>
      <c r="F340" s="18">
        <v>1</v>
      </c>
      <c r="G340" s="20">
        <v>1714.34</v>
      </c>
      <c r="H340" s="20">
        <v>2146.69</v>
      </c>
      <c r="I340" s="99">
        <f t="shared" si="43"/>
        <v>2146.69</v>
      </c>
      <c r="J340" s="100">
        <f>IFERROR(VLOOKUP(A340,'[1]resumo 1ºTermo aditivo'!$A$3:$O$155,11,FALSE),0)</f>
        <v>0</v>
      </c>
      <c r="K340" s="101">
        <f t="shared" si="46"/>
        <v>0</v>
      </c>
      <c r="L340" s="102">
        <f>IFERROR(VLOOKUP(A340,'[1]resumo 1ºTermo aditivo'!$A$3:$O$155,14,FALSE),0)</f>
        <v>1</v>
      </c>
      <c r="M340" s="101">
        <f t="shared" si="47"/>
        <v>2146.69</v>
      </c>
      <c r="N340" s="146">
        <f>F340+J340-L340</f>
        <v>0</v>
      </c>
      <c r="O340" s="147">
        <f>I340+K340-M340</f>
        <v>0</v>
      </c>
    </row>
    <row r="341" spans="1:15" ht="38.25" x14ac:dyDescent="0.25">
      <c r="A341" s="17" t="s">
        <v>903</v>
      </c>
      <c r="B341" s="18" t="s">
        <v>904</v>
      </c>
      <c r="C341" s="17" t="s">
        <v>27</v>
      </c>
      <c r="D341" s="17" t="s">
        <v>905</v>
      </c>
      <c r="E341" s="19" t="s">
        <v>906</v>
      </c>
      <c r="F341" s="18">
        <v>476</v>
      </c>
      <c r="G341" s="20">
        <v>24.34</v>
      </c>
      <c r="H341" s="20">
        <v>30.47</v>
      </c>
      <c r="I341" s="99">
        <f t="shared" si="43"/>
        <v>14503.72</v>
      </c>
      <c r="J341" s="100">
        <f>IFERROR(VLOOKUP(A341,'[1]resumo 1ºTermo aditivo'!$A$3:$O$155,11,FALSE),0)</f>
        <v>0</v>
      </c>
      <c r="K341" s="101">
        <f t="shared" si="46"/>
        <v>0</v>
      </c>
      <c r="L341" s="102">
        <f>IFERROR(VLOOKUP(A341,'[1]resumo 1ºTermo aditivo'!$A$3:$O$155,14,FALSE),0)</f>
        <v>0</v>
      </c>
      <c r="M341" s="101">
        <f t="shared" si="47"/>
        <v>0</v>
      </c>
      <c r="N341" s="146">
        <f t="shared" si="44"/>
        <v>476</v>
      </c>
      <c r="O341" s="147">
        <f t="shared" si="45"/>
        <v>14503.72</v>
      </c>
    </row>
    <row r="342" spans="1:15" ht="51" x14ac:dyDescent="0.25">
      <c r="A342" s="17" t="s">
        <v>907</v>
      </c>
      <c r="B342" s="18" t="s">
        <v>908</v>
      </c>
      <c r="C342" s="17" t="s">
        <v>32</v>
      </c>
      <c r="D342" s="17" t="s">
        <v>909</v>
      </c>
      <c r="E342" s="19" t="s">
        <v>109</v>
      </c>
      <c r="F342" s="18">
        <v>11.55</v>
      </c>
      <c r="G342" s="20">
        <v>12.31</v>
      </c>
      <c r="H342" s="20">
        <v>15.41</v>
      </c>
      <c r="I342" s="99">
        <f t="shared" si="43"/>
        <v>177.98</v>
      </c>
      <c r="J342" s="100">
        <f>IFERROR(VLOOKUP(A342,'[1]resumo 1ºTermo aditivo'!$A$3:$O$155,11,FALSE),0)</f>
        <v>0</v>
      </c>
      <c r="K342" s="101">
        <f t="shared" si="46"/>
        <v>0</v>
      </c>
      <c r="L342" s="102">
        <f>IFERROR(VLOOKUP(A342,'[1]resumo 1ºTermo aditivo'!$A$3:$O$155,14,FALSE),0)</f>
        <v>0</v>
      </c>
      <c r="M342" s="101">
        <f t="shared" si="47"/>
        <v>0</v>
      </c>
      <c r="N342" s="146">
        <f t="shared" si="44"/>
        <v>11.55</v>
      </c>
      <c r="O342" s="147">
        <f t="shared" si="45"/>
        <v>177.98</v>
      </c>
    </row>
    <row r="343" spans="1:15" ht="51" x14ac:dyDescent="0.25">
      <c r="A343" s="17" t="s">
        <v>910</v>
      </c>
      <c r="B343" s="18" t="s">
        <v>911</v>
      </c>
      <c r="C343" s="17" t="s">
        <v>32</v>
      </c>
      <c r="D343" s="17" t="s">
        <v>912</v>
      </c>
      <c r="E343" s="19" t="s">
        <v>109</v>
      </c>
      <c r="F343" s="18">
        <v>34.65</v>
      </c>
      <c r="G343" s="20">
        <v>19.440000000000001</v>
      </c>
      <c r="H343" s="20">
        <v>24.34</v>
      </c>
      <c r="I343" s="99">
        <f t="shared" si="43"/>
        <v>843.38</v>
      </c>
      <c r="J343" s="100">
        <f>IFERROR(VLOOKUP(A343,'[1]resumo 1ºTermo aditivo'!$A$3:$O$155,11,FALSE),0)</f>
        <v>0</v>
      </c>
      <c r="K343" s="101">
        <f t="shared" si="46"/>
        <v>0</v>
      </c>
      <c r="L343" s="102">
        <f>IFERROR(VLOOKUP(A343,'[1]resumo 1ºTermo aditivo'!$A$3:$O$155,14,FALSE),0)</f>
        <v>0</v>
      </c>
      <c r="M343" s="101">
        <f t="shared" si="47"/>
        <v>0</v>
      </c>
      <c r="N343" s="146">
        <f t="shared" si="44"/>
        <v>34.65</v>
      </c>
      <c r="O343" s="147">
        <f t="shared" si="45"/>
        <v>843.38</v>
      </c>
    </row>
    <row r="344" spans="1:15" ht="51" x14ac:dyDescent="0.25">
      <c r="A344" s="17" t="s">
        <v>913</v>
      </c>
      <c r="B344" s="18" t="s">
        <v>914</v>
      </c>
      <c r="C344" s="17" t="s">
        <v>32</v>
      </c>
      <c r="D344" s="17" t="s">
        <v>915</v>
      </c>
      <c r="E344" s="19" t="s">
        <v>109</v>
      </c>
      <c r="F344" s="18">
        <v>2.4300000000000002</v>
      </c>
      <c r="G344" s="20">
        <v>7.27</v>
      </c>
      <c r="H344" s="20">
        <v>9.1</v>
      </c>
      <c r="I344" s="99">
        <f t="shared" si="43"/>
        <v>22.11</v>
      </c>
      <c r="J344" s="100">
        <f>IFERROR(VLOOKUP(A344,'[1]resumo 1ºTermo aditivo'!$A$3:$O$155,11,FALSE),0)</f>
        <v>0</v>
      </c>
      <c r="K344" s="101">
        <f t="shared" si="46"/>
        <v>0</v>
      </c>
      <c r="L344" s="102">
        <f>IFERROR(VLOOKUP(A344,'[1]resumo 1ºTermo aditivo'!$A$3:$O$155,14,FALSE),0)</f>
        <v>0</v>
      </c>
      <c r="M344" s="101">
        <f t="shared" si="47"/>
        <v>0</v>
      </c>
      <c r="N344" s="146">
        <f t="shared" si="44"/>
        <v>2.4300000000000002</v>
      </c>
      <c r="O344" s="147">
        <f t="shared" si="45"/>
        <v>22.11</v>
      </c>
    </row>
    <row r="345" spans="1:15" ht="51" x14ac:dyDescent="0.25">
      <c r="A345" s="17" t="s">
        <v>916</v>
      </c>
      <c r="B345" s="18" t="s">
        <v>917</v>
      </c>
      <c r="C345" s="17" t="s">
        <v>32</v>
      </c>
      <c r="D345" s="17" t="s">
        <v>918</v>
      </c>
      <c r="E345" s="19" t="s">
        <v>109</v>
      </c>
      <c r="F345" s="18">
        <v>7.27</v>
      </c>
      <c r="G345" s="20">
        <v>16.940000000000001</v>
      </c>
      <c r="H345" s="20">
        <v>21.21</v>
      </c>
      <c r="I345" s="99">
        <f t="shared" si="43"/>
        <v>154.19</v>
      </c>
      <c r="J345" s="100">
        <f>IFERROR(VLOOKUP(A345,'[1]resumo 1ºTermo aditivo'!$A$3:$O$155,11,FALSE),0)</f>
        <v>0</v>
      </c>
      <c r="K345" s="101">
        <f t="shared" si="46"/>
        <v>0</v>
      </c>
      <c r="L345" s="102">
        <f>IFERROR(VLOOKUP(A345,'[1]resumo 1ºTermo aditivo'!$A$3:$O$155,14,FALSE),0)</f>
        <v>0</v>
      </c>
      <c r="M345" s="101">
        <f t="shared" si="47"/>
        <v>0</v>
      </c>
      <c r="N345" s="146">
        <f t="shared" si="44"/>
        <v>7.27</v>
      </c>
      <c r="O345" s="147">
        <f t="shared" si="45"/>
        <v>154.19</v>
      </c>
    </row>
    <row r="346" spans="1:15" ht="38.25" x14ac:dyDescent="0.25">
      <c r="A346" s="17" t="s">
        <v>919</v>
      </c>
      <c r="B346" s="18" t="s">
        <v>453</v>
      </c>
      <c r="C346" s="17" t="s">
        <v>32</v>
      </c>
      <c r="D346" s="17" t="s">
        <v>454</v>
      </c>
      <c r="E346" s="19" t="s">
        <v>109</v>
      </c>
      <c r="F346" s="18">
        <v>40.450000000000003</v>
      </c>
      <c r="G346" s="20">
        <v>14.23</v>
      </c>
      <c r="H346" s="20">
        <v>17.809999999999999</v>
      </c>
      <c r="I346" s="99">
        <f t="shared" si="43"/>
        <v>720.41</v>
      </c>
      <c r="J346" s="100">
        <f>IFERROR(VLOOKUP(A346,'[1]resumo 1ºTermo aditivo'!$A$3:$O$155,11,FALSE),0)</f>
        <v>0</v>
      </c>
      <c r="K346" s="101">
        <f t="shared" si="46"/>
        <v>0</v>
      </c>
      <c r="L346" s="102">
        <f>IFERROR(VLOOKUP(A346,'[1]resumo 1ºTermo aditivo'!$A$3:$O$155,14,FALSE),0)</f>
        <v>0</v>
      </c>
      <c r="M346" s="101">
        <f t="shared" si="47"/>
        <v>0</v>
      </c>
      <c r="N346" s="146">
        <f t="shared" si="44"/>
        <v>40.450000000000003</v>
      </c>
      <c r="O346" s="147">
        <f t="shared" si="45"/>
        <v>720.41</v>
      </c>
    </row>
    <row r="347" spans="1:15" ht="38.25" x14ac:dyDescent="0.25">
      <c r="A347" s="17" t="s">
        <v>920</v>
      </c>
      <c r="B347" s="18" t="s">
        <v>644</v>
      </c>
      <c r="C347" s="17" t="s">
        <v>32</v>
      </c>
      <c r="D347" s="17" t="s">
        <v>645</v>
      </c>
      <c r="E347" s="19" t="s">
        <v>109</v>
      </c>
      <c r="F347" s="18">
        <v>121.35</v>
      </c>
      <c r="G347" s="20">
        <v>12.02</v>
      </c>
      <c r="H347" s="20">
        <v>15.05</v>
      </c>
      <c r="I347" s="99">
        <f t="shared" si="43"/>
        <v>1826.31</v>
      </c>
      <c r="J347" s="100">
        <f>IFERROR(VLOOKUP(A347,'[1]resumo 1ºTermo aditivo'!$A$3:$O$155,11,FALSE),0)</f>
        <v>0</v>
      </c>
      <c r="K347" s="101">
        <f t="shared" si="46"/>
        <v>0</v>
      </c>
      <c r="L347" s="102">
        <f>IFERROR(VLOOKUP(A347,'[1]resumo 1ºTermo aditivo'!$A$3:$O$155,14,FALSE),0)</f>
        <v>0</v>
      </c>
      <c r="M347" s="101">
        <f t="shared" si="47"/>
        <v>0</v>
      </c>
      <c r="N347" s="146">
        <f t="shared" si="44"/>
        <v>121.35</v>
      </c>
      <c r="O347" s="147">
        <f t="shared" si="45"/>
        <v>1826.31</v>
      </c>
    </row>
    <row r="348" spans="1:15" ht="38.25" x14ac:dyDescent="0.25">
      <c r="A348" s="17" t="s">
        <v>921</v>
      </c>
      <c r="B348" s="18" t="s">
        <v>468</v>
      </c>
      <c r="C348" s="17" t="s">
        <v>32</v>
      </c>
      <c r="D348" s="17" t="s">
        <v>469</v>
      </c>
      <c r="E348" s="19" t="s">
        <v>109</v>
      </c>
      <c r="F348" s="18">
        <v>234.48</v>
      </c>
      <c r="G348" s="20">
        <v>11.03</v>
      </c>
      <c r="H348" s="20">
        <v>13.81</v>
      </c>
      <c r="I348" s="99">
        <f t="shared" si="43"/>
        <v>3238.16</v>
      </c>
      <c r="J348" s="100">
        <f>IFERROR(VLOOKUP(A348,'[1]resumo 1ºTermo aditivo'!$A$3:$O$155,11,FALSE),0)</f>
        <v>0</v>
      </c>
      <c r="K348" s="101">
        <f t="shared" si="46"/>
        <v>0</v>
      </c>
      <c r="L348" s="102">
        <f>IFERROR(VLOOKUP(A348,'[1]resumo 1ºTermo aditivo'!$A$3:$O$155,14,FALSE),0)</f>
        <v>0</v>
      </c>
      <c r="M348" s="101">
        <f t="shared" si="47"/>
        <v>0</v>
      </c>
      <c r="N348" s="146">
        <f t="shared" si="44"/>
        <v>234.48</v>
      </c>
      <c r="O348" s="147">
        <f t="shared" si="45"/>
        <v>3238.16</v>
      </c>
    </row>
    <row r="349" spans="1:15" ht="38.25" x14ac:dyDescent="0.25">
      <c r="A349" s="17" t="s">
        <v>922</v>
      </c>
      <c r="B349" s="18" t="s">
        <v>648</v>
      </c>
      <c r="C349" s="17" t="s">
        <v>32</v>
      </c>
      <c r="D349" s="17" t="s">
        <v>649</v>
      </c>
      <c r="E349" s="19" t="s">
        <v>109</v>
      </c>
      <c r="F349" s="18">
        <v>703.42</v>
      </c>
      <c r="G349" s="20">
        <v>8.2661020000000001</v>
      </c>
      <c r="H349" s="20">
        <v>10.35</v>
      </c>
      <c r="I349" s="99">
        <f t="shared" si="43"/>
        <v>7280.39</v>
      </c>
      <c r="J349" s="100">
        <f>IFERROR(VLOOKUP(A349,'[1]resumo 1ºTermo aditivo'!$A$3:$O$155,11,FALSE),0)</f>
        <v>0</v>
      </c>
      <c r="K349" s="101">
        <f t="shared" si="46"/>
        <v>0</v>
      </c>
      <c r="L349" s="102">
        <f>IFERROR(VLOOKUP(A349,'[1]resumo 1ºTermo aditivo'!$A$3:$O$155,14,FALSE),0)</f>
        <v>0</v>
      </c>
      <c r="M349" s="101">
        <f t="shared" si="47"/>
        <v>0</v>
      </c>
      <c r="N349" s="146">
        <f t="shared" si="44"/>
        <v>703.42</v>
      </c>
      <c r="O349" s="147">
        <f t="shared" si="45"/>
        <v>7280.39</v>
      </c>
    </row>
    <row r="350" spans="1:15" ht="63.75" x14ac:dyDescent="0.25">
      <c r="A350" s="17" t="s">
        <v>923</v>
      </c>
      <c r="B350" s="18" t="s">
        <v>794</v>
      </c>
      <c r="C350" s="17" t="s">
        <v>32</v>
      </c>
      <c r="D350" s="17" t="s">
        <v>795</v>
      </c>
      <c r="E350" s="19" t="s">
        <v>109</v>
      </c>
      <c r="F350" s="18">
        <v>824.77</v>
      </c>
      <c r="G350" s="20">
        <v>9.7813039999999987</v>
      </c>
      <c r="H350" s="20">
        <v>12.24</v>
      </c>
      <c r="I350" s="99">
        <f t="shared" si="43"/>
        <v>10095.18</v>
      </c>
      <c r="J350" s="100">
        <f>IFERROR(VLOOKUP(A350,'[1]resumo 1ºTermo aditivo'!$A$3:$O$155,11,FALSE),0)</f>
        <v>0</v>
      </c>
      <c r="K350" s="101">
        <f t="shared" si="46"/>
        <v>0</v>
      </c>
      <c r="L350" s="102">
        <f>IFERROR(VLOOKUP(A350,'[1]resumo 1ºTermo aditivo'!$A$3:$O$155,14,FALSE),0)</f>
        <v>0</v>
      </c>
      <c r="M350" s="101">
        <f t="shared" si="47"/>
        <v>0</v>
      </c>
      <c r="N350" s="146">
        <f t="shared" si="44"/>
        <v>824.77</v>
      </c>
      <c r="O350" s="147">
        <f t="shared" si="45"/>
        <v>10095.18</v>
      </c>
    </row>
    <row r="351" spans="1:15" ht="38.25" x14ac:dyDescent="0.25">
      <c r="A351" s="17" t="s">
        <v>924</v>
      </c>
      <c r="B351" s="18" t="s">
        <v>831</v>
      </c>
      <c r="C351" s="17" t="s">
        <v>32</v>
      </c>
      <c r="D351" s="17" t="s">
        <v>832</v>
      </c>
      <c r="E351" s="19" t="s">
        <v>42</v>
      </c>
      <c r="F351" s="18">
        <v>29</v>
      </c>
      <c r="G351" s="20">
        <v>7.22</v>
      </c>
      <c r="H351" s="20">
        <v>9.0399999999999991</v>
      </c>
      <c r="I351" s="99">
        <f t="shared" si="43"/>
        <v>262.16000000000003</v>
      </c>
      <c r="J351" s="100">
        <f>IFERROR(VLOOKUP(A351,'[1]resumo 1ºTermo aditivo'!$A$3:$O$155,11,FALSE),0)</f>
        <v>0</v>
      </c>
      <c r="K351" s="101">
        <f t="shared" si="46"/>
        <v>0</v>
      </c>
      <c r="L351" s="102">
        <f>IFERROR(VLOOKUP(A351,'[1]resumo 1ºTermo aditivo'!$A$3:$O$155,14,FALSE),0)</f>
        <v>0</v>
      </c>
      <c r="M351" s="101">
        <f t="shared" si="47"/>
        <v>0</v>
      </c>
      <c r="N351" s="146">
        <f t="shared" si="44"/>
        <v>29</v>
      </c>
      <c r="O351" s="147">
        <f t="shared" si="45"/>
        <v>262.16000000000003</v>
      </c>
    </row>
    <row r="352" spans="1:15" ht="38.25" x14ac:dyDescent="0.25">
      <c r="A352" s="17" t="s">
        <v>925</v>
      </c>
      <c r="B352" s="18" t="s">
        <v>825</v>
      </c>
      <c r="C352" s="17" t="s">
        <v>32</v>
      </c>
      <c r="D352" s="17" t="s">
        <v>826</v>
      </c>
      <c r="E352" s="19" t="s">
        <v>42</v>
      </c>
      <c r="F352" s="18">
        <v>90</v>
      </c>
      <c r="G352" s="20">
        <v>6.03</v>
      </c>
      <c r="H352" s="20">
        <v>7.55</v>
      </c>
      <c r="I352" s="99">
        <f t="shared" si="43"/>
        <v>679.5</v>
      </c>
      <c r="J352" s="100">
        <f>IFERROR(VLOOKUP(A352,'[1]resumo 1ºTermo aditivo'!$A$3:$O$155,11,FALSE),0)</f>
        <v>0</v>
      </c>
      <c r="K352" s="101">
        <f t="shared" si="46"/>
        <v>0</v>
      </c>
      <c r="L352" s="102">
        <f>IFERROR(VLOOKUP(A352,'[1]resumo 1ºTermo aditivo'!$A$3:$O$155,14,FALSE),0)</f>
        <v>0</v>
      </c>
      <c r="M352" s="101">
        <f t="shared" si="47"/>
        <v>0</v>
      </c>
      <c r="N352" s="146">
        <f t="shared" si="44"/>
        <v>90</v>
      </c>
      <c r="O352" s="147">
        <f t="shared" si="45"/>
        <v>679.5</v>
      </c>
    </row>
    <row r="353" spans="1:15" ht="38.25" x14ac:dyDescent="0.25">
      <c r="A353" s="17" t="s">
        <v>926</v>
      </c>
      <c r="B353" s="18" t="s">
        <v>927</v>
      </c>
      <c r="C353" s="17" t="s">
        <v>32</v>
      </c>
      <c r="D353" s="17" t="s">
        <v>928</v>
      </c>
      <c r="E353" s="19" t="s">
        <v>42</v>
      </c>
      <c r="F353" s="18">
        <v>41</v>
      </c>
      <c r="G353" s="20">
        <v>26.35</v>
      </c>
      <c r="H353" s="20">
        <v>32.99</v>
      </c>
      <c r="I353" s="99">
        <f t="shared" si="43"/>
        <v>1352.59</v>
      </c>
      <c r="J353" s="100">
        <f>IFERROR(VLOOKUP(A353,'[1]resumo 1ºTermo aditivo'!$A$3:$O$155,11,FALSE),0)</f>
        <v>0</v>
      </c>
      <c r="K353" s="101">
        <f t="shared" si="46"/>
        <v>0</v>
      </c>
      <c r="L353" s="102">
        <f>IFERROR(VLOOKUP(A353,'[1]resumo 1ºTermo aditivo'!$A$3:$O$155,14,FALSE),0)</f>
        <v>0</v>
      </c>
      <c r="M353" s="101">
        <f t="shared" si="47"/>
        <v>0</v>
      </c>
      <c r="N353" s="146">
        <f t="shared" si="44"/>
        <v>41</v>
      </c>
      <c r="O353" s="147">
        <f t="shared" si="45"/>
        <v>1352.59</v>
      </c>
    </row>
    <row r="354" spans="1:15" ht="25.5" x14ac:dyDescent="0.25">
      <c r="A354" s="17" t="s">
        <v>929</v>
      </c>
      <c r="B354" s="18" t="s">
        <v>660</v>
      </c>
      <c r="C354" s="17" t="s">
        <v>32</v>
      </c>
      <c r="D354" s="17" t="s">
        <v>661</v>
      </c>
      <c r="E354" s="19" t="s">
        <v>42</v>
      </c>
      <c r="F354" s="18">
        <v>63</v>
      </c>
      <c r="G354" s="20">
        <v>12.64</v>
      </c>
      <c r="H354" s="20">
        <v>15.82</v>
      </c>
      <c r="I354" s="99">
        <f t="shared" si="43"/>
        <v>996.66</v>
      </c>
      <c r="J354" s="100">
        <f>IFERROR(VLOOKUP(A354,'[1]resumo 1ºTermo aditivo'!$A$3:$O$155,11,FALSE),0)</f>
        <v>0</v>
      </c>
      <c r="K354" s="101">
        <f t="shared" si="46"/>
        <v>0</v>
      </c>
      <c r="L354" s="102">
        <f>IFERROR(VLOOKUP(A354,'[1]resumo 1ºTermo aditivo'!$A$3:$O$155,14,FALSE),0)</f>
        <v>0</v>
      </c>
      <c r="M354" s="101">
        <f t="shared" si="47"/>
        <v>0</v>
      </c>
      <c r="N354" s="146">
        <f t="shared" si="44"/>
        <v>63</v>
      </c>
      <c r="O354" s="147">
        <f t="shared" si="45"/>
        <v>996.66</v>
      </c>
    </row>
    <row r="355" spans="1:15" ht="38.25" x14ac:dyDescent="0.25">
      <c r="A355" s="17" t="s">
        <v>930</v>
      </c>
      <c r="B355" s="18" t="s">
        <v>712</v>
      </c>
      <c r="C355" s="17" t="s">
        <v>32</v>
      </c>
      <c r="D355" s="17" t="s">
        <v>713</v>
      </c>
      <c r="E355" s="19" t="s">
        <v>42</v>
      </c>
      <c r="F355" s="18">
        <v>35</v>
      </c>
      <c r="G355" s="20">
        <v>10.47</v>
      </c>
      <c r="H355" s="20">
        <v>13.11</v>
      </c>
      <c r="I355" s="99">
        <f t="shared" si="43"/>
        <v>458.85</v>
      </c>
      <c r="J355" s="100">
        <f>IFERROR(VLOOKUP(A355,'[1]resumo 1ºTermo aditivo'!$A$3:$O$155,11,FALSE),0)</f>
        <v>0</v>
      </c>
      <c r="K355" s="101">
        <f t="shared" si="46"/>
        <v>0</v>
      </c>
      <c r="L355" s="102">
        <f>IFERROR(VLOOKUP(A355,'[1]resumo 1ºTermo aditivo'!$A$3:$O$155,14,FALSE),0)</f>
        <v>0</v>
      </c>
      <c r="M355" s="101">
        <f t="shared" si="47"/>
        <v>0</v>
      </c>
      <c r="N355" s="146">
        <f t="shared" si="44"/>
        <v>35</v>
      </c>
      <c r="O355" s="147">
        <f t="shared" si="45"/>
        <v>458.85</v>
      </c>
    </row>
    <row r="356" spans="1:15" ht="38.25" x14ac:dyDescent="0.25">
      <c r="A356" s="17" t="s">
        <v>931</v>
      </c>
      <c r="B356" s="18" t="s">
        <v>651</v>
      </c>
      <c r="C356" s="17" t="s">
        <v>32</v>
      </c>
      <c r="D356" s="17" t="s">
        <v>652</v>
      </c>
      <c r="E356" s="19" t="s">
        <v>42</v>
      </c>
      <c r="F356" s="18">
        <v>24</v>
      </c>
      <c r="G356" s="20">
        <v>8.4700000000000006</v>
      </c>
      <c r="H356" s="20">
        <v>10.6</v>
      </c>
      <c r="I356" s="99">
        <f t="shared" si="43"/>
        <v>254.4</v>
      </c>
      <c r="J356" s="100">
        <f>IFERROR(VLOOKUP(A356,'[1]resumo 1ºTermo aditivo'!$A$3:$O$155,11,FALSE),0)</f>
        <v>0</v>
      </c>
      <c r="K356" s="101">
        <f t="shared" si="46"/>
        <v>0</v>
      </c>
      <c r="L356" s="102">
        <f>IFERROR(VLOOKUP(A356,'[1]resumo 1ºTermo aditivo'!$A$3:$O$155,14,FALSE),0)</f>
        <v>0</v>
      </c>
      <c r="M356" s="101">
        <f t="shared" si="47"/>
        <v>0</v>
      </c>
      <c r="N356" s="146">
        <f t="shared" si="44"/>
        <v>24</v>
      </c>
      <c r="O356" s="147">
        <f t="shared" si="45"/>
        <v>254.4</v>
      </c>
    </row>
    <row r="357" spans="1:15" ht="25.5" x14ac:dyDescent="0.25">
      <c r="A357" s="17" t="s">
        <v>932</v>
      </c>
      <c r="B357" s="18" t="s">
        <v>810</v>
      </c>
      <c r="C357" s="17" t="s">
        <v>40</v>
      </c>
      <c r="D357" s="17" t="s">
        <v>811</v>
      </c>
      <c r="E357" s="19" t="s">
        <v>42</v>
      </c>
      <c r="F357" s="18">
        <v>6</v>
      </c>
      <c r="G357" s="20">
        <v>89.85</v>
      </c>
      <c r="H357" s="20">
        <v>112.51</v>
      </c>
      <c r="I357" s="99">
        <f t="shared" si="43"/>
        <v>675.06</v>
      </c>
      <c r="J357" s="100">
        <f>IFERROR(VLOOKUP(A357,'[1]resumo 1ºTermo aditivo'!$A$3:$O$155,11,FALSE),0)</f>
        <v>0</v>
      </c>
      <c r="K357" s="101">
        <f t="shared" si="46"/>
        <v>0</v>
      </c>
      <c r="L357" s="102">
        <f>IFERROR(VLOOKUP(A357,'[1]resumo 1ºTermo aditivo'!$A$3:$O$155,14,FALSE),0)</f>
        <v>0</v>
      </c>
      <c r="M357" s="101">
        <f t="shared" si="47"/>
        <v>0</v>
      </c>
      <c r="N357" s="146">
        <f t="shared" si="44"/>
        <v>6</v>
      </c>
      <c r="O357" s="147">
        <f t="shared" si="45"/>
        <v>675.06</v>
      </c>
    </row>
    <row r="358" spans="1:15" ht="38.25" x14ac:dyDescent="0.25">
      <c r="A358" s="17" t="s">
        <v>933</v>
      </c>
      <c r="B358" s="18" t="s">
        <v>934</v>
      </c>
      <c r="C358" s="17" t="s">
        <v>27</v>
      </c>
      <c r="D358" s="17" t="s">
        <v>935</v>
      </c>
      <c r="E358" s="19" t="s">
        <v>42</v>
      </c>
      <c r="F358" s="18">
        <v>24</v>
      </c>
      <c r="G358" s="20">
        <v>465.23</v>
      </c>
      <c r="H358" s="20">
        <v>582.55999999999995</v>
      </c>
      <c r="I358" s="99">
        <f t="shared" si="43"/>
        <v>13981.44</v>
      </c>
      <c r="J358" s="100">
        <f>IFERROR(VLOOKUP(A358,'[1]resumo 1ºTermo aditivo'!$A$3:$O$155,11,FALSE),0)</f>
        <v>0</v>
      </c>
      <c r="K358" s="101">
        <f t="shared" si="46"/>
        <v>0</v>
      </c>
      <c r="L358" s="102">
        <f>IFERROR(VLOOKUP(A358,'[1]resumo 1ºTermo aditivo'!$A$3:$O$155,14,FALSE),0)</f>
        <v>0</v>
      </c>
      <c r="M358" s="101">
        <f t="shared" si="47"/>
        <v>0</v>
      </c>
      <c r="N358" s="146">
        <f t="shared" si="44"/>
        <v>24</v>
      </c>
      <c r="O358" s="147">
        <f t="shared" si="45"/>
        <v>13981.44</v>
      </c>
    </row>
    <row r="359" spans="1:15" ht="38.25" x14ac:dyDescent="0.25">
      <c r="A359" s="17" t="s">
        <v>936</v>
      </c>
      <c r="B359" s="18" t="s">
        <v>937</v>
      </c>
      <c r="C359" s="17" t="s">
        <v>27</v>
      </c>
      <c r="D359" s="17" t="s">
        <v>938</v>
      </c>
      <c r="E359" s="19" t="s">
        <v>42</v>
      </c>
      <c r="F359" s="18">
        <v>2</v>
      </c>
      <c r="G359" s="20">
        <v>83.24</v>
      </c>
      <c r="H359" s="20">
        <v>104.23</v>
      </c>
      <c r="I359" s="99">
        <f t="shared" si="43"/>
        <v>208.46</v>
      </c>
      <c r="J359" s="100">
        <f>IFERROR(VLOOKUP(A359,'[1]resumo 1ºTermo aditivo'!$A$3:$O$155,11,FALSE),0)</f>
        <v>0</v>
      </c>
      <c r="K359" s="101">
        <f t="shared" si="46"/>
        <v>0</v>
      </c>
      <c r="L359" s="102">
        <f>IFERROR(VLOOKUP(A359,'[1]resumo 1ºTermo aditivo'!$A$3:$O$155,14,FALSE),0)</f>
        <v>0</v>
      </c>
      <c r="M359" s="101">
        <f t="shared" si="47"/>
        <v>0</v>
      </c>
      <c r="N359" s="146">
        <f t="shared" si="44"/>
        <v>2</v>
      </c>
      <c r="O359" s="147">
        <f t="shared" si="45"/>
        <v>208.46</v>
      </c>
    </row>
    <row r="360" spans="1:15" ht="51" x14ac:dyDescent="0.25">
      <c r="A360" s="17" t="s">
        <v>939</v>
      </c>
      <c r="B360" s="18" t="s">
        <v>940</v>
      </c>
      <c r="C360" s="17" t="s">
        <v>32</v>
      </c>
      <c r="D360" s="17" t="s">
        <v>941</v>
      </c>
      <c r="E360" s="19" t="s">
        <v>42</v>
      </c>
      <c r="F360" s="18">
        <v>2</v>
      </c>
      <c r="G360" s="20">
        <v>159.22999999999999</v>
      </c>
      <c r="H360" s="20">
        <v>199.38</v>
      </c>
      <c r="I360" s="99">
        <f t="shared" si="43"/>
        <v>398.76</v>
      </c>
      <c r="J360" s="100">
        <f>IFERROR(VLOOKUP(A360,'[1]resumo 1ºTermo aditivo'!$A$3:$O$155,11,FALSE),0)</f>
        <v>0</v>
      </c>
      <c r="K360" s="101">
        <f t="shared" si="46"/>
        <v>0</v>
      </c>
      <c r="L360" s="102">
        <f>IFERROR(VLOOKUP(A360,'[1]resumo 1ºTermo aditivo'!$A$3:$O$155,14,FALSE),0)</f>
        <v>0</v>
      </c>
      <c r="M360" s="101">
        <f t="shared" si="47"/>
        <v>0</v>
      </c>
      <c r="N360" s="146">
        <f t="shared" si="44"/>
        <v>2</v>
      </c>
      <c r="O360" s="147">
        <f t="shared" si="45"/>
        <v>398.76</v>
      </c>
    </row>
    <row r="361" spans="1:15" ht="25.5" x14ac:dyDescent="0.25">
      <c r="A361" s="17" t="s">
        <v>942</v>
      </c>
      <c r="B361" s="18" t="s">
        <v>943</v>
      </c>
      <c r="C361" s="17" t="s">
        <v>27</v>
      </c>
      <c r="D361" s="17" t="s">
        <v>944</v>
      </c>
      <c r="E361" s="19" t="s">
        <v>42</v>
      </c>
      <c r="F361" s="18">
        <v>49</v>
      </c>
      <c r="G361" s="20">
        <v>49.61</v>
      </c>
      <c r="H361" s="20">
        <v>62.12</v>
      </c>
      <c r="I361" s="99">
        <f t="shared" si="43"/>
        <v>3043.88</v>
      </c>
      <c r="J361" s="100">
        <f>IFERROR(VLOOKUP(A361,'[1]resumo 1ºTermo aditivo'!$A$3:$O$155,11,FALSE),0)</f>
        <v>0</v>
      </c>
      <c r="K361" s="101">
        <f t="shared" si="46"/>
        <v>0</v>
      </c>
      <c r="L361" s="102">
        <f>IFERROR(VLOOKUP(A361,'[1]resumo 1ºTermo aditivo'!$A$3:$O$155,14,FALSE),0)</f>
        <v>4</v>
      </c>
      <c r="M361" s="101">
        <f t="shared" si="47"/>
        <v>248.48</v>
      </c>
      <c r="N361" s="146">
        <f t="shared" si="44"/>
        <v>45</v>
      </c>
      <c r="O361" s="147">
        <f>I361+K361-M361</f>
        <v>2795.4</v>
      </c>
    </row>
    <row r="362" spans="1:15" ht="25.5" x14ac:dyDescent="0.25">
      <c r="A362" s="17" t="s">
        <v>945</v>
      </c>
      <c r="B362" s="18" t="s">
        <v>946</v>
      </c>
      <c r="C362" s="17" t="s">
        <v>27</v>
      </c>
      <c r="D362" s="17" t="s">
        <v>947</v>
      </c>
      <c r="E362" s="19" t="s">
        <v>948</v>
      </c>
      <c r="F362" s="18">
        <v>4</v>
      </c>
      <c r="G362" s="20">
        <v>497.88</v>
      </c>
      <c r="H362" s="20">
        <v>623.44000000000005</v>
      </c>
      <c r="I362" s="99">
        <f t="shared" si="43"/>
        <v>2493.7600000000002</v>
      </c>
      <c r="J362" s="100">
        <f>IFERROR(VLOOKUP(A362,'[1]resumo 1ºTermo aditivo'!$A$3:$O$155,11,FALSE),0)</f>
        <v>0</v>
      </c>
      <c r="K362" s="101">
        <f t="shared" si="46"/>
        <v>0</v>
      </c>
      <c r="L362" s="102">
        <f>IFERROR(VLOOKUP(A362,'[1]resumo 1ºTermo aditivo'!$A$3:$O$155,14,FALSE),0)</f>
        <v>1</v>
      </c>
      <c r="M362" s="101">
        <f t="shared" si="47"/>
        <v>623.44000000000005</v>
      </c>
      <c r="N362" s="146">
        <f t="shared" si="44"/>
        <v>3</v>
      </c>
      <c r="O362" s="147">
        <f>I362+K362-M362</f>
        <v>1870.3200000000002</v>
      </c>
    </row>
    <row r="363" spans="1:15" ht="25.5" x14ac:dyDescent="0.25">
      <c r="A363" s="17" t="s">
        <v>949</v>
      </c>
      <c r="B363" s="18" t="s">
        <v>950</v>
      </c>
      <c r="C363" s="17" t="s">
        <v>27</v>
      </c>
      <c r="D363" s="17" t="s">
        <v>951</v>
      </c>
      <c r="E363" s="19" t="s">
        <v>42</v>
      </c>
      <c r="F363" s="18">
        <v>4</v>
      </c>
      <c r="G363" s="20">
        <v>125.2</v>
      </c>
      <c r="H363" s="20">
        <v>156.77000000000001</v>
      </c>
      <c r="I363" s="99">
        <f t="shared" si="43"/>
        <v>627.08000000000004</v>
      </c>
      <c r="J363" s="100">
        <f>IFERROR(VLOOKUP(A363,'[1]resumo 1ºTermo aditivo'!$A$3:$O$155,11,FALSE),0)</f>
        <v>0</v>
      </c>
      <c r="K363" s="101">
        <f t="shared" si="46"/>
        <v>0</v>
      </c>
      <c r="L363" s="102">
        <f>IFERROR(VLOOKUP(A363,'[1]resumo 1ºTermo aditivo'!$A$3:$O$155,14,FALSE),0)</f>
        <v>2</v>
      </c>
      <c r="M363" s="101">
        <f t="shared" si="47"/>
        <v>313.54000000000002</v>
      </c>
      <c r="N363" s="146">
        <f t="shared" si="44"/>
        <v>2</v>
      </c>
      <c r="O363" s="147">
        <f t="shared" si="45"/>
        <v>313.54000000000002</v>
      </c>
    </row>
    <row r="364" spans="1:15" ht="25.5" x14ac:dyDescent="0.25">
      <c r="A364" s="17" t="s">
        <v>952</v>
      </c>
      <c r="B364" s="18" t="s">
        <v>953</v>
      </c>
      <c r="C364" s="17" t="s">
        <v>27</v>
      </c>
      <c r="D364" s="17" t="s">
        <v>954</v>
      </c>
      <c r="E364" s="19" t="s">
        <v>42</v>
      </c>
      <c r="F364" s="18">
        <v>47</v>
      </c>
      <c r="G364" s="20">
        <v>18.8</v>
      </c>
      <c r="H364" s="20">
        <v>23.54</v>
      </c>
      <c r="I364" s="99">
        <f t="shared" si="43"/>
        <v>1106.3800000000001</v>
      </c>
      <c r="J364" s="100">
        <f>IFERROR(VLOOKUP(A364,'[1]resumo 1ºTermo aditivo'!$A$3:$O$155,11,FALSE),0)</f>
        <v>0</v>
      </c>
      <c r="K364" s="101">
        <f t="shared" si="46"/>
        <v>0</v>
      </c>
      <c r="L364" s="102">
        <f>IFERROR(VLOOKUP(A364,'[1]resumo 1ºTermo aditivo'!$A$3:$O$155,14,FALSE),0)</f>
        <v>13</v>
      </c>
      <c r="M364" s="101">
        <f t="shared" si="47"/>
        <v>306.02</v>
      </c>
      <c r="N364" s="146">
        <f t="shared" si="44"/>
        <v>34</v>
      </c>
      <c r="O364" s="147">
        <f t="shared" si="45"/>
        <v>800.36000000000013</v>
      </c>
    </row>
    <row r="365" spans="1:15" ht="25.5" x14ac:dyDescent="0.25">
      <c r="A365" s="17" t="s">
        <v>955</v>
      </c>
      <c r="B365" s="18" t="s">
        <v>956</v>
      </c>
      <c r="C365" s="17" t="s">
        <v>40</v>
      </c>
      <c r="D365" s="17" t="s">
        <v>957</v>
      </c>
      <c r="E365" s="19" t="s">
        <v>34</v>
      </c>
      <c r="F365" s="18">
        <v>6.3</v>
      </c>
      <c r="G365" s="20">
        <v>77.569999999999993</v>
      </c>
      <c r="H365" s="20">
        <v>97.13</v>
      </c>
      <c r="I365" s="99">
        <f t="shared" si="43"/>
        <v>611.91</v>
      </c>
      <c r="J365" s="100">
        <f>IFERROR(VLOOKUP(A365,'[1]resumo 1ºTermo aditivo'!$A$3:$O$155,11,FALSE),0)</f>
        <v>0</v>
      </c>
      <c r="K365" s="101">
        <f t="shared" si="46"/>
        <v>0</v>
      </c>
      <c r="L365" s="102">
        <f>IFERROR(VLOOKUP(A365,'[1]resumo 1ºTermo aditivo'!$A$3:$O$155,14,FALSE),0)</f>
        <v>0</v>
      </c>
      <c r="M365" s="101">
        <f t="shared" si="47"/>
        <v>0</v>
      </c>
      <c r="N365" s="146">
        <f t="shared" si="44"/>
        <v>6.3</v>
      </c>
      <c r="O365" s="147">
        <f t="shared" si="45"/>
        <v>611.91</v>
      </c>
    </row>
    <row r="366" spans="1:15" ht="76.5" x14ac:dyDescent="0.25">
      <c r="A366" s="17" t="s">
        <v>958</v>
      </c>
      <c r="B366" s="18" t="s">
        <v>959</v>
      </c>
      <c r="C366" s="17" t="s">
        <v>32</v>
      </c>
      <c r="D366" s="17" t="s">
        <v>960</v>
      </c>
      <c r="E366" s="19" t="s">
        <v>88</v>
      </c>
      <c r="F366" s="18">
        <v>8.31</v>
      </c>
      <c r="G366" s="20">
        <v>12.97</v>
      </c>
      <c r="H366" s="20">
        <v>16.239999999999998</v>
      </c>
      <c r="I366" s="99">
        <f t="shared" si="43"/>
        <v>134.94999999999999</v>
      </c>
      <c r="J366" s="100">
        <f>IFERROR(VLOOKUP(A366,'[1]resumo 1ºTermo aditivo'!$A$3:$O$155,11,FALSE),0)</f>
        <v>0</v>
      </c>
      <c r="K366" s="101">
        <f t="shared" si="46"/>
        <v>0</v>
      </c>
      <c r="L366" s="102">
        <f>IFERROR(VLOOKUP(A366,'[1]resumo 1ºTermo aditivo'!$A$3:$O$155,14,FALSE),0)</f>
        <v>0</v>
      </c>
      <c r="M366" s="101">
        <f t="shared" si="47"/>
        <v>0</v>
      </c>
      <c r="N366" s="146">
        <f t="shared" si="44"/>
        <v>8.31</v>
      </c>
      <c r="O366" s="147">
        <f t="shared" si="45"/>
        <v>134.94999999999999</v>
      </c>
    </row>
    <row r="367" spans="1:15" ht="25.5" x14ac:dyDescent="0.25">
      <c r="A367" s="17" t="s">
        <v>961</v>
      </c>
      <c r="B367" s="18" t="s">
        <v>962</v>
      </c>
      <c r="C367" s="17" t="s">
        <v>32</v>
      </c>
      <c r="D367" s="17" t="s">
        <v>963</v>
      </c>
      <c r="E367" s="19" t="s">
        <v>88</v>
      </c>
      <c r="F367" s="18">
        <v>9.14</v>
      </c>
      <c r="G367" s="20">
        <v>17.54</v>
      </c>
      <c r="H367" s="20">
        <v>21.96</v>
      </c>
      <c r="I367" s="99">
        <f t="shared" si="43"/>
        <v>200.71</v>
      </c>
      <c r="J367" s="100">
        <f>IFERROR(VLOOKUP(A367,'[1]resumo 1ºTermo aditivo'!$A$3:$O$155,11,FALSE),0)</f>
        <v>0</v>
      </c>
      <c r="K367" s="101">
        <f t="shared" si="46"/>
        <v>0</v>
      </c>
      <c r="L367" s="102">
        <f>IFERROR(VLOOKUP(A367,'[1]resumo 1ºTermo aditivo'!$A$3:$O$155,14,FALSE),0)</f>
        <v>0</v>
      </c>
      <c r="M367" s="101">
        <f t="shared" si="47"/>
        <v>0</v>
      </c>
      <c r="N367" s="146">
        <f t="shared" si="44"/>
        <v>9.14</v>
      </c>
      <c r="O367" s="147">
        <f t="shared" si="45"/>
        <v>200.71</v>
      </c>
    </row>
    <row r="368" spans="1:15" ht="51" x14ac:dyDescent="0.25">
      <c r="A368" s="17" t="s">
        <v>964</v>
      </c>
      <c r="B368" s="18" t="s">
        <v>471</v>
      </c>
      <c r="C368" s="17" t="s">
        <v>32</v>
      </c>
      <c r="D368" s="17" t="s">
        <v>472</v>
      </c>
      <c r="E368" s="19" t="s">
        <v>109</v>
      </c>
      <c r="F368" s="18">
        <v>48.6</v>
      </c>
      <c r="G368" s="20">
        <v>58.23</v>
      </c>
      <c r="H368" s="20">
        <v>72.91</v>
      </c>
      <c r="I368" s="99">
        <f t="shared" si="43"/>
        <v>3543.42</v>
      </c>
      <c r="J368" s="100">
        <f>IFERROR(VLOOKUP(A368,'[1]resumo 1ºTermo aditivo'!$A$3:$O$155,11,FALSE),0)</f>
        <v>0</v>
      </c>
      <c r="K368" s="101">
        <f t="shared" si="46"/>
        <v>0</v>
      </c>
      <c r="L368" s="102">
        <f>IFERROR(VLOOKUP(A368,'[1]resumo 1ºTermo aditivo'!$A$3:$O$155,14,FALSE),0)</f>
        <v>0</v>
      </c>
      <c r="M368" s="101">
        <f t="shared" si="47"/>
        <v>0</v>
      </c>
      <c r="N368" s="146">
        <f t="shared" si="44"/>
        <v>48.6</v>
      </c>
      <c r="O368" s="147">
        <f t="shared" si="45"/>
        <v>3543.42</v>
      </c>
    </row>
    <row r="369" spans="1:15" ht="25.5" x14ac:dyDescent="0.25">
      <c r="A369" s="17" t="s">
        <v>965</v>
      </c>
      <c r="B369" s="18" t="s">
        <v>966</v>
      </c>
      <c r="C369" s="17" t="s">
        <v>27</v>
      </c>
      <c r="D369" s="17" t="s">
        <v>967</v>
      </c>
      <c r="E369" s="19" t="s">
        <v>109</v>
      </c>
      <c r="F369" s="18">
        <v>46.2</v>
      </c>
      <c r="G369" s="20">
        <v>44.9</v>
      </c>
      <c r="H369" s="20">
        <v>56.22</v>
      </c>
      <c r="I369" s="99">
        <f t="shared" si="43"/>
        <v>2597.36</v>
      </c>
      <c r="J369" s="100">
        <f>IFERROR(VLOOKUP(A369,'[1]resumo 1ºTermo aditivo'!$A$3:$O$155,11,FALSE),0)</f>
        <v>0</v>
      </c>
      <c r="K369" s="101">
        <f t="shared" si="46"/>
        <v>0</v>
      </c>
      <c r="L369" s="102">
        <f>IFERROR(VLOOKUP(A369,'[1]resumo 1ºTermo aditivo'!$A$3:$O$155,14,FALSE),0)</f>
        <v>0</v>
      </c>
      <c r="M369" s="101">
        <f t="shared" si="47"/>
        <v>0</v>
      </c>
      <c r="N369" s="146">
        <f t="shared" si="44"/>
        <v>46.2</v>
      </c>
      <c r="O369" s="147">
        <f t="shared" si="45"/>
        <v>2597.36</v>
      </c>
    </row>
    <row r="370" spans="1:15" ht="51" x14ac:dyDescent="0.25">
      <c r="A370" s="17" t="s">
        <v>968</v>
      </c>
      <c r="B370" s="18" t="s">
        <v>969</v>
      </c>
      <c r="C370" s="17" t="s">
        <v>32</v>
      </c>
      <c r="D370" s="17" t="s">
        <v>970</v>
      </c>
      <c r="E370" s="19" t="s">
        <v>42</v>
      </c>
      <c r="F370" s="18">
        <v>4</v>
      </c>
      <c r="G370" s="20">
        <v>56.72</v>
      </c>
      <c r="H370" s="20">
        <v>71.02</v>
      </c>
      <c r="I370" s="99">
        <f t="shared" si="43"/>
        <v>284.08</v>
      </c>
      <c r="J370" s="100">
        <f>IFERROR(VLOOKUP(A370,'[1]resumo 1ºTermo aditivo'!$A$3:$O$155,11,FALSE),0)</f>
        <v>0</v>
      </c>
      <c r="K370" s="101">
        <f t="shared" si="46"/>
        <v>0</v>
      </c>
      <c r="L370" s="102">
        <f>IFERROR(VLOOKUP(A370,'[1]resumo 1ºTermo aditivo'!$A$3:$O$155,14,FALSE),0)</f>
        <v>0</v>
      </c>
      <c r="M370" s="101">
        <f t="shared" si="47"/>
        <v>0</v>
      </c>
      <c r="N370" s="146">
        <f t="shared" si="44"/>
        <v>4</v>
      </c>
      <c r="O370" s="147">
        <f t="shared" si="45"/>
        <v>284.08</v>
      </c>
    </row>
    <row r="371" spans="1:15" ht="51" x14ac:dyDescent="0.25">
      <c r="A371" s="17" t="s">
        <v>971</v>
      </c>
      <c r="B371" s="18" t="s">
        <v>972</v>
      </c>
      <c r="C371" s="17" t="s">
        <v>32</v>
      </c>
      <c r="D371" s="17" t="s">
        <v>973</v>
      </c>
      <c r="E371" s="19" t="s">
        <v>42</v>
      </c>
      <c r="F371" s="18">
        <v>8</v>
      </c>
      <c r="G371" s="20">
        <v>34.630000000000003</v>
      </c>
      <c r="H371" s="20">
        <v>43.36</v>
      </c>
      <c r="I371" s="99">
        <f t="shared" si="43"/>
        <v>346.88</v>
      </c>
      <c r="J371" s="100">
        <f>IFERROR(VLOOKUP(A371,'[1]resumo 1ºTermo aditivo'!$A$3:$O$155,11,FALSE),0)</f>
        <v>0</v>
      </c>
      <c r="K371" s="101">
        <f t="shared" si="46"/>
        <v>0</v>
      </c>
      <c r="L371" s="102">
        <f>IFERROR(VLOOKUP(A371,'[1]resumo 1ºTermo aditivo'!$A$3:$O$155,14,FALSE),0)</f>
        <v>0</v>
      </c>
      <c r="M371" s="101">
        <f t="shared" si="47"/>
        <v>0</v>
      </c>
      <c r="N371" s="146">
        <f t="shared" si="44"/>
        <v>8</v>
      </c>
      <c r="O371" s="147">
        <f t="shared" si="45"/>
        <v>346.88</v>
      </c>
    </row>
    <row r="372" spans="1:15" ht="51" x14ac:dyDescent="0.25">
      <c r="A372" s="17" t="s">
        <v>974</v>
      </c>
      <c r="B372" s="18" t="s">
        <v>975</v>
      </c>
      <c r="C372" s="17" t="s">
        <v>32</v>
      </c>
      <c r="D372" s="17" t="s">
        <v>976</v>
      </c>
      <c r="E372" s="19" t="s">
        <v>42</v>
      </c>
      <c r="F372" s="18">
        <v>2</v>
      </c>
      <c r="G372" s="20">
        <v>568.64</v>
      </c>
      <c r="H372" s="20">
        <v>712.05</v>
      </c>
      <c r="I372" s="99">
        <f t="shared" si="43"/>
        <v>1424.1</v>
      </c>
      <c r="J372" s="100">
        <f>IFERROR(VLOOKUP(A372,'[1]resumo 1ºTermo aditivo'!$A$3:$O$155,11,FALSE),0)</f>
        <v>0</v>
      </c>
      <c r="K372" s="101">
        <f t="shared" si="46"/>
        <v>0</v>
      </c>
      <c r="L372" s="102">
        <f>IFERROR(VLOOKUP(A372,'[1]resumo 1ºTermo aditivo'!$A$3:$O$155,14,FALSE),0)</f>
        <v>0</v>
      </c>
      <c r="M372" s="101">
        <f t="shared" si="47"/>
        <v>0</v>
      </c>
      <c r="N372" s="146">
        <f t="shared" si="44"/>
        <v>2</v>
      </c>
      <c r="O372" s="147">
        <f t="shared" si="45"/>
        <v>1424.1</v>
      </c>
    </row>
    <row r="373" spans="1:15" ht="25.5" x14ac:dyDescent="0.25">
      <c r="A373" s="17" t="s">
        <v>977</v>
      </c>
      <c r="B373" s="18" t="s">
        <v>978</v>
      </c>
      <c r="C373" s="17" t="s">
        <v>40</v>
      </c>
      <c r="D373" s="17" t="s">
        <v>979</v>
      </c>
      <c r="E373" s="19" t="s">
        <v>109</v>
      </c>
      <c r="F373" s="18">
        <v>3.7</v>
      </c>
      <c r="G373" s="20">
        <v>355.91</v>
      </c>
      <c r="H373" s="20">
        <v>445.67</v>
      </c>
      <c r="I373" s="99">
        <f t="shared" si="43"/>
        <v>1648.97</v>
      </c>
      <c r="J373" s="100">
        <f>IFERROR(VLOOKUP(A373,'[1]resumo 1ºTermo aditivo'!$A$3:$O$155,11,FALSE),0)</f>
        <v>0</v>
      </c>
      <c r="K373" s="101">
        <f t="shared" si="46"/>
        <v>0</v>
      </c>
      <c r="L373" s="102">
        <f>IFERROR(VLOOKUP(A373,'[1]resumo 1ºTermo aditivo'!$A$3:$O$155,14,FALSE),0)</f>
        <v>0</v>
      </c>
      <c r="M373" s="101">
        <f t="shared" si="47"/>
        <v>0</v>
      </c>
      <c r="N373" s="146">
        <f t="shared" si="44"/>
        <v>3.7</v>
      </c>
      <c r="O373" s="147">
        <f t="shared" si="45"/>
        <v>1648.97</v>
      </c>
    </row>
    <row r="374" spans="1:15" ht="51" x14ac:dyDescent="0.25">
      <c r="A374" s="17" t="s">
        <v>980</v>
      </c>
      <c r="B374" s="18" t="s">
        <v>456</v>
      </c>
      <c r="C374" s="17" t="s">
        <v>32</v>
      </c>
      <c r="D374" s="17" t="s">
        <v>457</v>
      </c>
      <c r="E374" s="19" t="s">
        <v>109</v>
      </c>
      <c r="F374" s="18">
        <v>6.2</v>
      </c>
      <c r="G374" s="20">
        <v>14.9</v>
      </c>
      <c r="H374" s="20">
        <v>18.649999999999999</v>
      </c>
      <c r="I374" s="99">
        <f t="shared" si="43"/>
        <v>115.63</v>
      </c>
      <c r="J374" s="100">
        <f>IFERROR(VLOOKUP(A374,'[1]resumo 1ºTermo aditivo'!$A$3:$O$155,11,FALSE),0)</f>
        <v>0</v>
      </c>
      <c r="K374" s="101">
        <f t="shared" si="46"/>
        <v>0</v>
      </c>
      <c r="L374" s="102">
        <f>IFERROR(VLOOKUP(A374,'[1]resumo 1ºTermo aditivo'!$A$3:$O$155,14,FALSE),0)</f>
        <v>0</v>
      </c>
      <c r="M374" s="101">
        <f t="shared" si="47"/>
        <v>0</v>
      </c>
      <c r="N374" s="146">
        <f t="shared" si="44"/>
        <v>6.2</v>
      </c>
      <c r="O374" s="147">
        <f t="shared" si="45"/>
        <v>115.63</v>
      </c>
    </row>
    <row r="375" spans="1:15" ht="25.5" x14ac:dyDescent="0.25">
      <c r="A375" s="17" t="s">
        <v>981</v>
      </c>
      <c r="B375" s="18" t="s">
        <v>982</v>
      </c>
      <c r="C375" s="17" t="s">
        <v>32</v>
      </c>
      <c r="D375" s="17" t="s">
        <v>983</v>
      </c>
      <c r="E375" s="19" t="s">
        <v>88</v>
      </c>
      <c r="F375" s="18">
        <v>1.39</v>
      </c>
      <c r="G375" s="20">
        <v>105.74</v>
      </c>
      <c r="H375" s="20">
        <v>132.4</v>
      </c>
      <c r="I375" s="99">
        <f t="shared" si="43"/>
        <v>184.03</v>
      </c>
      <c r="J375" s="100">
        <f>IFERROR(VLOOKUP(A375,'[1]resumo 1ºTermo aditivo'!$A$3:$O$155,11,FALSE),0)</f>
        <v>0</v>
      </c>
      <c r="K375" s="101">
        <f t="shared" si="46"/>
        <v>0</v>
      </c>
      <c r="L375" s="102">
        <f>IFERROR(VLOOKUP(A375,'[1]resumo 1ºTermo aditivo'!$A$3:$O$155,14,FALSE),0)</f>
        <v>0</v>
      </c>
      <c r="M375" s="101">
        <f t="shared" si="47"/>
        <v>0</v>
      </c>
      <c r="N375" s="146">
        <f t="shared" si="44"/>
        <v>1.39</v>
      </c>
      <c r="O375" s="147">
        <f t="shared" si="45"/>
        <v>184.03</v>
      </c>
    </row>
    <row r="376" spans="1:15" ht="25.5" x14ac:dyDescent="0.25">
      <c r="A376" s="17" t="s">
        <v>984</v>
      </c>
      <c r="B376" s="18" t="s">
        <v>985</v>
      </c>
      <c r="C376" s="17" t="s">
        <v>40</v>
      </c>
      <c r="D376" s="17" t="s">
        <v>986</v>
      </c>
      <c r="E376" s="19" t="s">
        <v>42</v>
      </c>
      <c r="F376" s="18">
        <v>1</v>
      </c>
      <c r="G376" s="20">
        <v>36.49</v>
      </c>
      <c r="H376" s="20">
        <v>45.69</v>
      </c>
      <c r="I376" s="99">
        <f t="shared" si="43"/>
        <v>45.69</v>
      </c>
      <c r="J376" s="100">
        <f>IFERROR(VLOOKUP(A376,'[1]resumo 1ºTermo aditivo'!$A$3:$O$155,11,FALSE),0)</f>
        <v>0</v>
      </c>
      <c r="K376" s="101">
        <f t="shared" si="46"/>
        <v>0</v>
      </c>
      <c r="L376" s="102">
        <f>IFERROR(VLOOKUP(A376,'[1]resumo 1ºTermo aditivo'!$A$3:$O$155,14,FALSE),0)</f>
        <v>0</v>
      </c>
      <c r="M376" s="101">
        <f t="shared" si="47"/>
        <v>0</v>
      </c>
      <c r="N376" s="146">
        <f t="shared" si="44"/>
        <v>1</v>
      </c>
      <c r="O376" s="147">
        <f t="shared" si="45"/>
        <v>45.69</v>
      </c>
    </row>
    <row r="377" spans="1:15" x14ac:dyDescent="0.25">
      <c r="A377" s="17" t="s">
        <v>987</v>
      </c>
      <c r="B377" s="18" t="s">
        <v>988</v>
      </c>
      <c r="C377" s="17" t="s">
        <v>40</v>
      </c>
      <c r="D377" s="17" t="s">
        <v>989</v>
      </c>
      <c r="E377" s="19" t="s">
        <v>42</v>
      </c>
      <c r="F377" s="18">
        <v>7</v>
      </c>
      <c r="G377" s="20">
        <v>95.96</v>
      </c>
      <c r="H377" s="20">
        <v>120.16</v>
      </c>
      <c r="I377" s="99">
        <f t="shared" si="43"/>
        <v>841.12</v>
      </c>
      <c r="J377" s="100">
        <f>IFERROR(VLOOKUP(A377,'[1]resumo 1ºTermo aditivo'!$A$3:$O$155,11,FALSE),0)</f>
        <v>0</v>
      </c>
      <c r="K377" s="101">
        <f t="shared" si="46"/>
        <v>0</v>
      </c>
      <c r="L377" s="102">
        <f>IFERROR(VLOOKUP(A377,'[1]resumo 1ºTermo aditivo'!$A$3:$O$155,14,FALSE),0)</f>
        <v>2</v>
      </c>
      <c r="M377" s="101">
        <f t="shared" si="47"/>
        <v>240.32</v>
      </c>
      <c r="N377" s="146">
        <f t="shared" si="44"/>
        <v>5</v>
      </c>
      <c r="O377" s="147">
        <f t="shared" si="45"/>
        <v>600.79999999999995</v>
      </c>
    </row>
    <row r="378" spans="1:15" x14ac:dyDescent="0.25">
      <c r="A378" s="25" t="s">
        <v>990</v>
      </c>
      <c r="B378" s="25"/>
      <c r="C378" s="25"/>
      <c r="D378" s="25" t="s">
        <v>991</v>
      </c>
      <c r="E378" s="25"/>
      <c r="F378" s="103"/>
      <c r="G378" s="26"/>
      <c r="H378" s="26"/>
      <c r="I378" s="104">
        <f>SUBTOTAL(9,I379:I410)</f>
        <v>26778.430000000004</v>
      </c>
      <c r="J378" s="105"/>
      <c r="K378" s="106">
        <f>SUBTOTAL(9,K379:K410)</f>
        <v>0</v>
      </c>
      <c r="L378" s="107"/>
      <c r="M378" s="106">
        <f>SUBTOTAL(9,M379:M410)</f>
        <v>0</v>
      </c>
      <c r="N378" s="144"/>
      <c r="O378" s="106">
        <f>SUBTOTAL(9,O379:O410)</f>
        <v>26778.430000000004</v>
      </c>
    </row>
    <row r="379" spans="1:15" ht="38.25" x14ac:dyDescent="0.25">
      <c r="A379" s="17" t="s">
        <v>992</v>
      </c>
      <c r="B379" s="18" t="s">
        <v>574</v>
      </c>
      <c r="C379" s="17" t="s">
        <v>32</v>
      </c>
      <c r="D379" s="17" t="s">
        <v>575</v>
      </c>
      <c r="E379" s="19" t="s">
        <v>109</v>
      </c>
      <c r="F379" s="18">
        <v>69.400000000000006</v>
      </c>
      <c r="G379" s="20">
        <v>4.71</v>
      </c>
      <c r="H379" s="20">
        <v>5.89</v>
      </c>
      <c r="I379" s="99">
        <f t="shared" ref="I379:I410" si="48">TRUNC(H379*F379,2)</f>
        <v>408.76</v>
      </c>
      <c r="J379" s="100">
        <f>IFERROR(VLOOKUP(A379,'[1]resumo 1ºTermo aditivo'!$A$3:$O$155,11,FALSE),0)</f>
        <v>0</v>
      </c>
      <c r="K379" s="101">
        <f t="shared" si="46"/>
        <v>0</v>
      </c>
      <c r="L379" s="102">
        <f>IFERROR(VLOOKUP(A379,'[1]resumo 1ºTermo aditivo'!$A$3:$O$155,14,FALSE),0)</f>
        <v>0</v>
      </c>
      <c r="M379" s="101">
        <f t="shared" si="47"/>
        <v>0</v>
      </c>
      <c r="N379" s="146">
        <f t="shared" ref="N379:N410" si="49">F379+J379-L379</f>
        <v>69.400000000000006</v>
      </c>
      <c r="O379" s="147">
        <f t="shared" ref="O379:O410" si="50">I379+K379-M379</f>
        <v>408.76</v>
      </c>
    </row>
    <row r="380" spans="1:15" ht="38.25" x14ac:dyDescent="0.25">
      <c r="A380" s="17" t="s">
        <v>993</v>
      </c>
      <c r="B380" s="18" t="s">
        <v>400</v>
      </c>
      <c r="C380" s="17" t="s">
        <v>27</v>
      </c>
      <c r="D380" s="17" t="s">
        <v>401</v>
      </c>
      <c r="E380" s="19" t="s">
        <v>109</v>
      </c>
      <c r="F380" s="18">
        <v>12</v>
      </c>
      <c r="G380" s="20">
        <v>5.46</v>
      </c>
      <c r="H380" s="20">
        <v>6.83</v>
      </c>
      <c r="I380" s="99">
        <f t="shared" si="48"/>
        <v>81.96</v>
      </c>
      <c r="J380" s="100">
        <f>IFERROR(VLOOKUP(A380,'[1]resumo 1ºTermo aditivo'!$A$3:$O$155,11,FALSE),0)</f>
        <v>0</v>
      </c>
      <c r="K380" s="101">
        <f t="shared" si="46"/>
        <v>0</v>
      </c>
      <c r="L380" s="102">
        <f>IFERROR(VLOOKUP(A380,'[1]resumo 1ºTermo aditivo'!$A$3:$O$155,14,FALSE),0)</f>
        <v>0</v>
      </c>
      <c r="M380" s="101">
        <f t="shared" si="47"/>
        <v>0</v>
      </c>
      <c r="N380" s="146">
        <f t="shared" si="49"/>
        <v>12</v>
      </c>
      <c r="O380" s="147">
        <f t="shared" si="50"/>
        <v>81.96</v>
      </c>
    </row>
    <row r="381" spans="1:15" ht="38.25" x14ac:dyDescent="0.25">
      <c r="A381" s="17" t="s">
        <v>994</v>
      </c>
      <c r="B381" s="18" t="s">
        <v>703</v>
      </c>
      <c r="C381" s="17" t="s">
        <v>32</v>
      </c>
      <c r="D381" s="17" t="s">
        <v>578</v>
      </c>
      <c r="E381" s="19" t="s">
        <v>109</v>
      </c>
      <c r="F381" s="18">
        <v>69.400000000000006</v>
      </c>
      <c r="G381" s="20">
        <v>12.37</v>
      </c>
      <c r="H381" s="20">
        <v>15.48</v>
      </c>
      <c r="I381" s="99">
        <f t="shared" si="48"/>
        <v>1074.31</v>
      </c>
      <c r="J381" s="100">
        <f>IFERROR(VLOOKUP(A381,'[1]resumo 1ºTermo aditivo'!$A$3:$O$155,11,FALSE),0)</f>
        <v>0</v>
      </c>
      <c r="K381" s="101">
        <f t="shared" si="46"/>
        <v>0</v>
      </c>
      <c r="L381" s="102">
        <f>IFERROR(VLOOKUP(A381,'[1]resumo 1ºTermo aditivo'!$A$3:$O$155,14,FALSE),0)</f>
        <v>0</v>
      </c>
      <c r="M381" s="101">
        <f t="shared" si="47"/>
        <v>0</v>
      </c>
      <c r="N381" s="146">
        <f t="shared" si="49"/>
        <v>69.400000000000006</v>
      </c>
      <c r="O381" s="147">
        <f t="shared" si="50"/>
        <v>1074.31</v>
      </c>
    </row>
    <row r="382" spans="1:15" ht="38.25" x14ac:dyDescent="0.25">
      <c r="A382" s="17" t="s">
        <v>995</v>
      </c>
      <c r="B382" s="18" t="s">
        <v>403</v>
      </c>
      <c r="C382" s="17" t="s">
        <v>27</v>
      </c>
      <c r="D382" s="17" t="s">
        <v>404</v>
      </c>
      <c r="E382" s="19" t="s">
        <v>109</v>
      </c>
      <c r="F382" s="18">
        <v>12</v>
      </c>
      <c r="G382" s="20">
        <v>18.63</v>
      </c>
      <c r="H382" s="20">
        <v>23.32</v>
      </c>
      <c r="I382" s="99">
        <f t="shared" si="48"/>
        <v>279.83999999999997</v>
      </c>
      <c r="J382" s="100">
        <f>IFERROR(VLOOKUP(A382,'[1]resumo 1ºTermo aditivo'!$A$3:$O$155,11,FALSE),0)</f>
        <v>0</v>
      </c>
      <c r="K382" s="101">
        <f t="shared" si="46"/>
        <v>0</v>
      </c>
      <c r="L382" s="102">
        <f>IFERROR(VLOOKUP(A382,'[1]resumo 1ºTermo aditivo'!$A$3:$O$155,14,FALSE),0)</f>
        <v>0</v>
      </c>
      <c r="M382" s="101">
        <f t="shared" si="47"/>
        <v>0</v>
      </c>
      <c r="N382" s="146">
        <f t="shared" si="49"/>
        <v>12</v>
      </c>
      <c r="O382" s="147">
        <f t="shared" si="50"/>
        <v>279.83999999999997</v>
      </c>
    </row>
    <row r="383" spans="1:15" ht="38.25" x14ac:dyDescent="0.25">
      <c r="A383" s="17" t="s">
        <v>996</v>
      </c>
      <c r="B383" s="18" t="s">
        <v>997</v>
      </c>
      <c r="C383" s="17" t="s">
        <v>32</v>
      </c>
      <c r="D383" s="17" t="s">
        <v>998</v>
      </c>
      <c r="E383" s="19" t="s">
        <v>42</v>
      </c>
      <c r="F383" s="18">
        <v>2</v>
      </c>
      <c r="G383" s="20">
        <v>55.9</v>
      </c>
      <c r="H383" s="20">
        <v>69.989999999999995</v>
      </c>
      <c r="I383" s="99">
        <f t="shared" si="48"/>
        <v>139.97999999999999</v>
      </c>
      <c r="J383" s="100">
        <f>IFERROR(VLOOKUP(A383,'[1]resumo 1ºTermo aditivo'!$A$3:$O$155,11,FALSE),0)</f>
        <v>0</v>
      </c>
      <c r="K383" s="101">
        <f t="shared" si="46"/>
        <v>0</v>
      </c>
      <c r="L383" s="102">
        <f>IFERROR(VLOOKUP(A383,'[1]resumo 1ºTermo aditivo'!$A$3:$O$155,14,FALSE),0)</f>
        <v>0</v>
      </c>
      <c r="M383" s="101">
        <f t="shared" si="47"/>
        <v>0</v>
      </c>
      <c r="N383" s="146">
        <f t="shared" si="49"/>
        <v>2</v>
      </c>
      <c r="O383" s="147">
        <f t="shared" si="50"/>
        <v>139.97999999999999</v>
      </c>
    </row>
    <row r="384" spans="1:15" ht="38.25" x14ac:dyDescent="0.25">
      <c r="A384" s="17" t="s">
        <v>999</v>
      </c>
      <c r="B384" s="18" t="s">
        <v>651</v>
      </c>
      <c r="C384" s="17" t="s">
        <v>32</v>
      </c>
      <c r="D384" s="17" t="s">
        <v>652</v>
      </c>
      <c r="E384" s="19" t="s">
        <v>42</v>
      </c>
      <c r="F384" s="18">
        <v>2</v>
      </c>
      <c r="G384" s="20">
        <v>8.4700000000000006</v>
      </c>
      <c r="H384" s="20">
        <v>10.6</v>
      </c>
      <c r="I384" s="99">
        <f t="shared" si="48"/>
        <v>21.2</v>
      </c>
      <c r="J384" s="100">
        <f>IFERROR(VLOOKUP(A384,'[1]resumo 1ºTermo aditivo'!$A$3:$O$155,11,FALSE),0)</f>
        <v>0</v>
      </c>
      <c r="K384" s="101">
        <f t="shared" si="46"/>
        <v>0</v>
      </c>
      <c r="L384" s="102">
        <f>IFERROR(VLOOKUP(A384,'[1]resumo 1ºTermo aditivo'!$A$3:$O$155,14,FALSE),0)</f>
        <v>0</v>
      </c>
      <c r="M384" s="101">
        <f t="shared" si="47"/>
        <v>0</v>
      </c>
      <c r="N384" s="146">
        <f t="shared" si="49"/>
        <v>2</v>
      </c>
      <c r="O384" s="147">
        <f t="shared" si="50"/>
        <v>21.2</v>
      </c>
    </row>
    <row r="385" spans="1:15" ht="38.25" x14ac:dyDescent="0.25">
      <c r="A385" s="17" t="s">
        <v>1000</v>
      </c>
      <c r="B385" s="18" t="s">
        <v>712</v>
      </c>
      <c r="C385" s="17" t="s">
        <v>32</v>
      </c>
      <c r="D385" s="17" t="s">
        <v>713</v>
      </c>
      <c r="E385" s="19" t="s">
        <v>42</v>
      </c>
      <c r="F385" s="18">
        <v>6</v>
      </c>
      <c r="G385" s="20">
        <v>10.47</v>
      </c>
      <c r="H385" s="20">
        <v>13.11</v>
      </c>
      <c r="I385" s="99">
        <f t="shared" si="48"/>
        <v>78.66</v>
      </c>
      <c r="J385" s="100">
        <f>IFERROR(VLOOKUP(A385,'[1]resumo 1ºTermo aditivo'!$A$3:$O$155,11,FALSE),0)</f>
        <v>0</v>
      </c>
      <c r="K385" s="101">
        <f t="shared" si="46"/>
        <v>0</v>
      </c>
      <c r="L385" s="102">
        <f>IFERROR(VLOOKUP(A385,'[1]resumo 1ºTermo aditivo'!$A$3:$O$155,14,FALSE),0)</f>
        <v>0</v>
      </c>
      <c r="M385" s="101">
        <f t="shared" si="47"/>
        <v>0</v>
      </c>
      <c r="N385" s="146">
        <f t="shared" si="49"/>
        <v>6</v>
      </c>
      <c r="O385" s="147">
        <f t="shared" si="50"/>
        <v>78.66</v>
      </c>
    </row>
    <row r="386" spans="1:15" ht="38.25" x14ac:dyDescent="0.25">
      <c r="A386" s="17" t="s">
        <v>1001</v>
      </c>
      <c r="B386" s="18" t="s">
        <v>1002</v>
      </c>
      <c r="C386" s="17" t="s">
        <v>32</v>
      </c>
      <c r="D386" s="17" t="s">
        <v>1003</v>
      </c>
      <c r="E386" s="19" t="s">
        <v>42</v>
      </c>
      <c r="F386" s="18">
        <v>13</v>
      </c>
      <c r="G386" s="20">
        <v>15.58</v>
      </c>
      <c r="H386" s="20">
        <v>19.5</v>
      </c>
      <c r="I386" s="99">
        <f t="shared" si="48"/>
        <v>253.5</v>
      </c>
      <c r="J386" s="100">
        <f>IFERROR(VLOOKUP(A386,'[1]resumo 1ºTermo aditivo'!$A$3:$O$155,11,FALSE),0)</f>
        <v>0</v>
      </c>
      <c r="K386" s="101">
        <f t="shared" si="46"/>
        <v>0</v>
      </c>
      <c r="L386" s="102">
        <f>IFERROR(VLOOKUP(A386,'[1]resumo 1ºTermo aditivo'!$A$3:$O$155,14,FALSE),0)</f>
        <v>0</v>
      </c>
      <c r="M386" s="101">
        <f t="shared" si="47"/>
        <v>0</v>
      </c>
      <c r="N386" s="146">
        <f t="shared" si="49"/>
        <v>13</v>
      </c>
      <c r="O386" s="147">
        <f t="shared" si="50"/>
        <v>253.5</v>
      </c>
    </row>
    <row r="387" spans="1:15" ht="38.25" x14ac:dyDescent="0.25">
      <c r="A387" s="17" t="s">
        <v>1004</v>
      </c>
      <c r="B387" s="18" t="s">
        <v>1005</v>
      </c>
      <c r="C387" s="17" t="s">
        <v>32</v>
      </c>
      <c r="D387" s="17" t="s">
        <v>1006</v>
      </c>
      <c r="E387" s="19" t="s">
        <v>42</v>
      </c>
      <c r="F387" s="18">
        <v>7</v>
      </c>
      <c r="G387" s="20">
        <v>25.79</v>
      </c>
      <c r="H387" s="20">
        <v>32.29</v>
      </c>
      <c r="I387" s="99">
        <f t="shared" si="48"/>
        <v>226.03</v>
      </c>
      <c r="J387" s="100">
        <f>IFERROR(VLOOKUP(A387,'[1]resumo 1ºTermo aditivo'!$A$3:$O$155,11,FALSE),0)</f>
        <v>0</v>
      </c>
      <c r="K387" s="101">
        <f t="shared" si="46"/>
        <v>0</v>
      </c>
      <c r="L387" s="102">
        <f>IFERROR(VLOOKUP(A387,'[1]resumo 1ºTermo aditivo'!$A$3:$O$155,14,FALSE),0)</f>
        <v>0</v>
      </c>
      <c r="M387" s="101">
        <f t="shared" si="47"/>
        <v>0</v>
      </c>
      <c r="N387" s="146">
        <f t="shared" si="49"/>
        <v>7</v>
      </c>
      <c r="O387" s="147">
        <f t="shared" si="50"/>
        <v>226.03</v>
      </c>
    </row>
    <row r="388" spans="1:15" ht="25.5" x14ac:dyDescent="0.25">
      <c r="A388" s="17" t="s">
        <v>1007</v>
      </c>
      <c r="B388" s="18" t="s">
        <v>1008</v>
      </c>
      <c r="C388" s="17" t="s">
        <v>27</v>
      </c>
      <c r="D388" s="17" t="s">
        <v>1009</v>
      </c>
      <c r="E388" s="19" t="s">
        <v>42</v>
      </c>
      <c r="F388" s="18">
        <v>3</v>
      </c>
      <c r="G388" s="20">
        <v>113.52</v>
      </c>
      <c r="H388" s="20">
        <v>142.13999999999999</v>
      </c>
      <c r="I388" s="99">
        <f t="shared" si="48"/>
        <v>426.42</v>
      </c>
      <c r="J388" s="100">
        <f>IFERROR(VLOOKUP(A388,'[1]resumo 1ºTermo aditivo'!$A$3:$O$155,11,FALSE),0)</f>
        <v>0</v>
      </c>
      <c r="K388" s="101">
        <f t="shared" si="46"/>
        <v>0</v>
      </c>
      <c r="L388" s="102">
        <f>IFERROR(VLOOKUP(A388,'[1]resumo 1ºTermo aditivo'!$A$3:$O$155,14,FALSE),0)</f>
        <v>0</v>
      </c>
      <c r="M388" s="101">
        <f t="shared" si="47"/>
        <v>0</v>
      </c>
      <c r="N388" s="146">
        <f t="shared" si="49"/>
        <v>3</v>
      </c>
      <c r="O388" s="147">
        <f t="shared" si="50"/>
        <v>426.42</v>
      </c>
    </row>
    <row r="389" spans="1:15" ht="38.25" x14ac:dyDescent="0.25">
      <c r="A389" s="17" t="s">
        <v>1010</v>
      </c>
      <c r="B389" s="18" t="s">
        <v>870</v>
      </c>
      <c r="C389" s="17" t="s">
        <v>27</v>
      </c>
      <c r="D389" s="17" t="s">
        <v>871</v>
      </c>
      <c r="E389" s="19" t="s">
        <v>109</v>
      </c>
      <c r="F389" s="18">
        <v>44</v>
      </c>
      <c r="G389" s="20">
        <v>73.119748000000001</v>
      </c>
      <c r="H389" s="20">
        <v>91.56</v>
      </c>
      <c r="I389" s="99">
        <f t="shared" si="48"/>
        <v>4028.64</v>
      </c>
      <c r="J389" s="100">
        <f>IFERROR(VLOOKUP(A389,'[1]resumo 1ºTermo aditivo'!$A$3:$O$155,11,FALSE),0)</f>
        <v>0</v>
      </c>
      <c r="K389" s="101">
        <f t="shared" si="46"/>
        <v>0</v>
      </c>
      <c r="L389" s="102">
        <f>IFERROR(VLOOKUP(A389,'[1]resumo 1ºTermo aditivo'!$A$3:$O$155,14,FALSE),0)</f>
        <v>0</v>
      </c>
      <c r="M389" s="101">
        <f t="shared" si="47"/>
        <v>0</v>
      </c>
      <c r="N389" s="146">
        <f t="shared" si="49"/>
        <v>44</v>
      </c>
      <c r="O389" s="147">
        <f t="shared" si="50"/>
        <v>4028.64</v>
      </c>
    </row>
    <row r="390" spans="1:15" ht="51" x14ac:dyDescent="0.25">
      <c r="A390" s="17" t="s">
        <v>1011</v>
      </c>
      <c r="B390" s="18" t="s">
        <v>908</v>
      </c>
      <c r="C390" s="17" t="s">
        <v>32</v>
      </c>
      <c r="D390" s="17" t="s">
        <v>909</v>
      </c>
      <c r="E390" s="19" t="s">
        <v>109</v>
      </c>
      <c r="F390" s="18">
        <v>61.7</v>
      </c>
      <c r="G390" s="20">
        <v>12.3</v>
      </c>
      <c r="H390" s="20">
        <v>15.4</v>
      </c>
      <c r="I390" s="99">
        <f t="shared" si="48"/>
        <v>950.18</v>
      </c>
      <c r="J390" s="100">
        <f>IFERROR(VLOOKUP(A390,'[1]resumo 1ºTermo aditivo'!$A$3:$O$155,11,FALSE),0)</f>
        <v>0</v>
      </c>
      <c r="K390" s="101">
        <f t="shared" si="46"/>
        <v>0</v>
      </c>
      <c r="L390" s="102">
        <f>IFERROR(VLOOKUP(A390,'[1]resumo 1ºTermo aditivo'!$A$3:$O$155,14,FALSE),0)</f>
        <v>0</v>
      </c>
      <c r="M390" s="101">
        <f t="shared" si="47"/>
        <v>0</v>
      </c>
      <c r="N390" s="146">
        <f t="shared" si="49"/>
        <v>61.7</v>
      </c>
      <c r="O390" s="147">
        <f t="shared" si="50"/>
        <v>950.18</v>
      </c>
    </row>
    <row r="391" spans="1:15" ht="38.25" x14ac:dyDescent="0.25">
      <c r="A391" s="17" t="s">
        <v>1012</v>
      </c>
      <c r="B391" s="18" t="s">
        <v>1013</v>
      </c>
      <c r="C391" s="17" t="s">
        <v>32</v>
      </c>
      <c r="D391" s="17" t="s">
        <v>1014</v>
      </c>
      <c r="E391" s="19" t="s">
        <v>109</v>
      </c>
      <c r="F391" s="18">
        <v>40.6</v>
      </c>
      <c r="G391" s="20">
        <v>10.62</v>
      </c>
      <c r="H391" s="20">
        <v>13.29</v>
      </c>
      <c r="I391" s="99">
        <f t="shared" si="48"/>
        <v>539.57000000000005</v>
      </c>
      <c r="J391" s="100">
        <f>IFERROR(VLOOKUP(A391,'[1]resumo 1ºTermo aditivo'!$A$3:$O$155,11,FALSE),0)</f>
        <v>0</v>
      </c>
      <c r="K391" s="101">
        <f t="shared" ref="K391:K454" si="51">J391*H391</f>
        <v>0</v>
      </c>
      <c r="L391" s="102">
        <f>IFERROR(VLOOKUP(A391,'[1]resumo 1ºTermo aditivo'!$A$3:$O$155,14,FALSE),0)</f>
        <v>0</v>
      </c>
      <c r="M391" s="101">
        <f t="shared" ref="M391:M454" si="52">L391*H391</f>
        <v>0</v>
      </c>
      <c r="N391" s="146">
        <f t="shared" si="49"/>
        <v>40.6</v>
      </c>
      <c r="O391" s="147">
        <f t="shared" si="50"/>
        <v>539.57000000000005</v>
      </c>
    </row>
    <row r="392" spans="1:15" ht="51" x14ac:dyDescent="0.25">
      <c r="A392" s="17" t="s">
        <v>1015</v>
      </c>
      <c r="B392" s="18" t="s">
        <v>1016</v>
      </c>
      <c r="C392" s="17" t="s">
        <v>32</v>
      </c>
      <c r="D392" s="17" t="s">
        <v>1017</v>
      </c>
      <c r="E392" s="19" t="s">
        <v>109</v>
      </c>
      <c r="F392" s="18">
        <v>9</v>
      </c>
      <c r="G392" s="20">
        <v>7.88</v>
      </c>
      <c r="H392" s="20">
        <v>9.86</v>
      </c>
      <c r="I392" s="99">
        <f t="shared" si="48"/>
        <v>88.74</v>
      </c>
      <c r="J392" s="100">
        <f>IFERROR(VLOOKUP(A392,'[1]resumo 1ºTermo aditivo'!$A$3:$O$155,11,FALSE),0)</f>
        <v>0</v>
      </c>
      <c r="K392" s="101">
        <f t="shared" si="51"/>
        <v>0</v>
      </c>
      <c r="L392" s="102">
        <f>IFERROR(VLOOKUP(A392,'[1]resumo 1ºTermo aditivo'!$A$3:$O$155,14,FALSE),0)</f>
        <v>0</v>
      </c>
      <c r="M392" s="101">
        <f t="shared" si="52"/>
        <v>0</v>
      </c>
      <c r="N392" s="146">
        <f t="shared" si="49"/>
        <v>9</v>
      </c>
      <c r="O392" s="147">
        <f t="shared" si="50"/>
        <v>88.74</v>
      </c>
    </row>
    <row r="393" spans="1:15" ht="38.25" x14ac:dyDescent="0.25">
      <c r="A393" s="17" t="s">
        <v>1018</v>
      </c>
      <c r="B393" s="18" t="s">
        <v>453</v>
      </c>
      <c r="C393" s="17" t="s">
        <v>32</v>
      </c>
      <c r="D393" s="17" t="s">
        <v>454</v>
      </c>
      <c r="E393" s="19" t="s">
        <v>109</v>
      </c>
      <c r="F393" s="18">
        <v>86.1</v>
      </c>
      <c r="G393" s="20">
        <v>14.23</v>
      </c>
      <c r="H393" s="20">
        <v>17.809999999999999</v>
      </c>
      <c r="I393" s="99">
        <f t="shared" si="48"/>
        <v>1533.44</v>
      </c>
      <c r="J393" s="100">
        <f>IFERROR(VLOOKUP(A393,'[1]resumo 1ºTermo aditivo'!$A$3:$O$155,11,FALSE),0)</f>
        <v>0</v>
      </c>
      <c r="K393" s="101">
        <f t="shared" si="51"/>
        <v>0</v>
      </c>
      <c r="L393" s="102">
        <f>IFERROR(VLOOKUP(A393,'[1]resumo 1ºTermo aditivo'!$A$3:$O$155,14,FALSE),0)</f>
        <v>0</v>
      </c>
      <c r="M393" s="101">
        <f t="shared" si="52"/>
        <v>0</v>
      </c>
      <c r="N393" s="146">
        <f t="shared" si="49"/>
        <v>86.1</v>
      </c>
      <c r="O393" s="147">
        <f t="shared" si="50"/>
        <v>1533.44</v>
      </c>
    </row>
    <row r="394" spans="1:15" ht="38.25" x14ac:dyDescent="0.25">
      <c r="A394" s="17" t="s">
        <v>1019</v>
      </c>
      <c r="B394" s="18" t="s">
        <v>1020</v>
      </c>
      <c r="C394" s="17" t="s">
        <v>32</v>
      </c>
      <c r="D394" s="17" t="s">
        <v>1021</v>
      </c>
      <c r="E394" s="19" t="s">
        <v>109</v>
      </c>
      <c r="F394" s="18">
        <v>22.5</v>
      </c>
      <c r="G394" s="20">
        <v>17.28</v>
      </c>
      <c r="H394" s="20">
        <v>21.63</v>
      </c>
      <c r="I394" s="99">
        <f t="shared" si="48"/>
        <v>486.67</v>
      </c>
      <c r="J394" s="100">
        <f>IFERROR(VLOOKUP(A394,'[1]resumo 1ºTermo aditivo'!$A$3:$O$155,11,FALSE),0)</f>
        <v>0</v>
      </c>
      <c r="K394" s="101">
        <f t="shared" si="51"/>
        <v>0</v>
      </c>
      <c r="L394" s="102">
        <f>IFERROR(VLOOKUP(A394,'[1]resumo 1ºTermo aditivo'!$A$3:$O$155,14,FALSE),0)</f>
        <v>0</v>
      </c>
      <c r="M394" s="101">
        <f t="shared" si="52"/>
        <v>0</v>
      </c>
      <c r="N394" s="146">
        <f t="shared" si="49"/>
        <v>22.5</v>
      </c>
      <c r="O394" s="147">
        <f t="shared" si="50"/>
        <v>486.67</v>
      </c>
    </row>
    <row r="395" spans="1:15" ht="51" x14ac:dyDescent="0.25">
      <c r="A395" s="17" t="s">
        <v>1022</v>
      </c>
      <c r="B395" s="18" t="s">
        <v>456</v>
      </c>
      <c r="C395" s="17" t="s">
        <v>32</v>
      </c>
      <c r="D395" s="17" t="s">
        <v>457</v>
      </c>
      <c r="E395" s="19" t="s">
        <v>109</v>
      </c>
      <c r="F395" s="18">
        <v>4.5</v>
      </c>
      <c r="G395" s="20">
        <v>14.9</v>
      </c>
      <c r="H395" s="20">
        <v>18.649999999999999</v>
      </c>
      <c r="I395" s="99">
        <f t="shared" si="48"/>
        <v>83.92</v>
      </c>
      <c r="J395" s="100">
        <f>IFERROR(VLOOKUP(A395,'[1]resumo 1ºTermo aditivo'!$A$3:$O$155,11,FALSE),0)</f>
        <v>0</v>
      </c>
      <c r="K395" s="101">
        <f t="shared" si="51"/>
        <v>0</v>
      </c>
      <c r="L395" s="102">
        <f>IFERROR(VLOOKUP(A395,'[1]resumo 1ºTermo aditivo'!$A$3:$O$155,14,FALSE),0)</f>
        <v>0</v>
      </c>
      <c r="M395" s="101">
        <f t="shared" si="52"/>
        <v>0</v>
      </c>
      <c r="N395" s="146">
        <f t="shared" si="49"/>
        <v>4.5</v>
      </c>
      <c r="O395" s="147">
        <f t="shared" si="50"/>
        <v>83.92</v>
      </c>
    </row>
    <row r="396" spans="1:15" ht="51" x14ac:dyDescent="0.25">
      <c r="A396" s="17" t="s">
        <v>1023</v>
      </c>
      <c r="B396" s="18" t="s">
        <v>462</v>
      </c>
      <c r="C396" s="17" t="s">
        <v>32</v>
      </c>
      <c r="D396" s="17" t="s">
        <v>463</v>
      </c>
      <c r="E396" s="19" t="s">
        <v>109</v>
      </c>
      <c r="F396" s="18">
        <v>20</v>
      </c>
      <c r="G396" s="20">
        <v>31.23</v>
      </c>
      <c r="H396" s="20">
        <v>39.1</v>
      </c>
      <c r="I396" s="99">
        <f t="shared" si="48"/>
        <v>782</v>
      </c>
      <c r="J396" s="100">
        <f>IFERROR(VLOOKUP(A396,'[1]resumo 1ºTermo aditivo'!$A$3:$O$155,11,FALSE),0)</f>
        <v>0</v>
      </c>
      <c r="K396" s="101">
        <f t="shared" si="51"/>
        <v>0</v>
      </c>
      <c r="L396" s="102">
        <f>IFERROR(VLOOKUP(A396,'[1]resumo 1ºTermo aditivo'!$A$3:$O$155,14,FALSE),0)</f>
        <v>0</v>
      </c>
      <c r="M396" s="101">
        <f t="shared" si="52"/>
        <v>0</v>
      </c>
      <c r="N396" s="146">
        <f t="shared" si="49"/>
        <v>20</v>
      </c>
      <c r="O396" s="147">
        <f t="shared" si="50"/>
        <v>782</v>
      </c>
    </row>
    <row r="397" spans="1:15" x14ac:dyDescent="0.25">
      <c r="A397" s="17" t="s">
        <v>1024</v>
      </c>
      <c r="B397" s="18" t="s">
        <v>1025</v>
      </c>
      <c r="C397" s="17" t="s">
        <v>40</v>
      </c>
      <c r="D397" s="17" t="s">
        <v>1026</v>
      </c>
      <c r="E397" s="19" t="s">
        <v>42</v>
      </c>
      <c r="F397" s="18">
        <v>3</v>
      </c>
      <c r="G397" s="20">
        <v>121.42</v>
      </c>
      <c r="H397" s="20">
        <v>152.04</v>
      </c>
      <c r="I397" s="99">
        <f t="shared" si="48"/>
        <v>456.12</v>
      </c>
      <c r="J397" s="100">
        <f>IFERROR(VLOOKUP(A397,'[1]resumo 1ºTermo aditivo'!$A$3:$O$155,11,FALSE),0)</f>
        <v>0</v>
      </c>
      <c r="K397" s="101">
        <f t="shared" si="51"/>
        <v>0</v>
      </c>
      <c r="L397" s="102">
        <f>IFERROR(VLOOKUP(A397,'[1]resumo 1ºTermo aditivo'!$A$3:$O$155,14,FALSE),0)</f>
        <v>0</v>
      </c>
      <c r="M397" s="101">
        <f t="shared" si="52"/>
        <v>0</v>
      </c>
      <c r="N397" s="146">
        <f t="shared" si="49"/>
        <v>3</v>
      </c>
      <c r="O397" s="147">
        <f t="shared" si="50"/>
        <v>456.12</v>
      </c>
    </row>
    <row r="398" spans="1:15" ht="25.5" x14ac:dyDescent="0.25">
      <c r="A398" s="17" t="s">
        <v>1027</v>
      </c>
      <c r="B398" s="18" t="s">
        <v>1028</v>
      </c>
      <c r="C398" s="17" t="s">
        <v>27</v>
      </c>
      <c r="D398" s="17" t="s">
        <v>1029</v>
      </c>
      <c r="E398" s="19" t="s">
        <v>42</v>
      </c>
      <c r="F398" s="18">
        <v>5</v>
      </c>
      <c r="G398" s="20">
        <v>421.86</v>
      </c>
      <c r="H398" s="20">
        <v>528.25</v>
      </c>
      <c r="I398" s="99">
        <f t="shared" si="48"/>
        <v>2641.25</v>
      </c>
      <c r="J398" s="100">
        <f>IFERROR(VLOOKUP(A398,'[1]resumo 1ºTermo aditivo'!$A$3:$O$155,11,FALSE),0)</f>
        <v>0</v>
      </c>
      <c r="K398" s="101">
        <f t="shared" si="51"/>
        <v>0</v>
      </c>
      <c r="L398" s="102">
        <f>IFERROR(VLOOKUP(A398,'[1]resumo 1ºTermo aditivo'!$A$3:$O$155,14,FALSE),0)</f>
        <v>0</v>
      </c>
      <c r="M398" s="101">
        <f t="shared" si="52"/>
        <v>0</v>
      </c>
      <c r="N398" s="146">
        <f t="shared" si="49"/>
        <v>5</v>
      </c>
      <c r="O398" s="147">
        <f t="shared" si="50"/>
        <v>2641.25</v>
      </c>
    </row>
    <row r="399" spans="1:15" ht="25.5" x14ac:dyDescent="0.25">
      <c r="A399" s="17" t="s">
        <v>1030</v>
      </c>
      <c r="B399" s="18" t="s">
        <v>1031</v>
      </c>
      <c r="C399" s="17" t="s">
        <v>27</v>
      </c>
      <c r="D399" s="17" t="s">
        <v>1032</v>
      </c>
      <c r="E399" s="19" t="s">
        <v>42</v>
      </c>
      <c r="F399" s="18">
        <v>4</v>
      </c>
      <c r="G399" s="20">
        <v>217.52</v>
      </c>
      <c r="H399" s="20">
        <v>272.37</v>
      </c>
      <c r="I399" s="99">
        <f t="shared" si="48"/>
        <v>1089.48</v>
      </c>
      <c r="J399" s="100">
        <f>IFERROR(VLOOKUP(A399,'[1]resumo 1ºTermo aditivo'!$A$3:$O$155,11,FALSE),0)</f>
        <v>0</v>
      </c>
      <c r="K399" s="101">
        <f t="shared" si="51"/>
        <v>0</v>
      </c>
      <c r="L399" s="102">
        <f>IFERROR(VLOOKUP(A399,'[1]resumo 1ºTermo aditivo'!$A$3:$O$155,14,FALSE),0)</f>
        <v>0</v>
      </c>
      <c r="M399" s="101">
        <f t="shared" si="52"/>
        <v>0</v>
      </c>
      <c r="N399" s="146">
        <f t="shared" si="49"/>
        <v>4</v>
      </c>
      <c r="O399" s="147">
        <f t="shared" si="50"/>
        <v>1089.48</v>
      </c>
    </row>
    <row r="400" spans="1:15" ht="25.5" x14ac:dyDescent="0.25">
      <c r="A400" s="17" t="s">
        <v>1033</v>
      </c>
      <c r="B400" s="18" t="s">
        <v>1034</v>
      </c>
      <c r="C400" s="17" t="s">
        <v>27</v>
      </c>
      <c r="D400" s="17" t="s">
        <v>1035</v>
      </c>
      <c r="E400" s="19" t="s">
        <v>42</v>
      </c>
      <c r="F400" s="18">
        <v>4</v>
      </c>
      <c r="G400" s="20">
        <v>87.85</v>
      </c>
      <c r="H400" s="20">
        <v>110</v>
      </c>
      <c r="I400" s="99">
        <f t="shared" si="48"/>
        <v>440</v>
      </c>
      <c r="J400" s="100">
        <f>IFERROR(VLOOKUP(A400,'[1]resumo 1ºTermo aditivo'!$A$3:$O$155,11,FALSE),0)</f>
        <v>0</v>
      </c>
      <c r="K400" s="101">
        <f t="shared" si="51"/>
        <v>0</v>
      </c>
      <c r="L400" s="102">
        <f>IFERROR(VLOOKUP(A400,'[1]resumo 1ºTermo aditivo'!$A$3:$O$155,14,FALSE),0)</f>
        <v>0</v>
      </c>
      <c r="M400" s="101">
        <f t="shared" si="52"/>
        <v>0</v>
      </c>
      <c r="N400" s="146">
        <f t="shared" si="49"/>
        <v>4</v>
      </c>
      <c r="O400" s="147">
        <f t="shared" si="50"/>
        <v>440</v>
      </c>
    </row>
    <row r="401" spans="1:15" ht="25.5" x14ac:dyDescent="0.25">
      <c r="A401" s="17" t="s">
        <v>1036</v>
      </c>
      <c r="B401" s="18" t="s">
        <v>1037</v>
      </c>
      <c r="C401" s="17" t="s">
        <v>27</v>
      </c>
      <c r="D401" s="17" t="s">
        <v>1038</v>
      </c>
      <c r="E401" s="19" t="s">
        <v>109</v>
      </c>
      <c r="F401" s="18">
        <v>287</v>
      </c>
      <c r="G401" s="20">
        <v>5.54</v>
      </c>
      <c r="H401" s="20">
        <v>6.93</v>
      </c>
      <c r="I401" s="99">
        <f t="shared" si="48"/>
        <v>1988.91</v>
      </c>
      <c r="J401" s="100">
        <f>IFERROR(VLOOKUP(A401,'[1]resumo 1ºTermo aditivo'!$A$3:$O$155,11,FALSE),0)</f>
        <v>0</v>
      </c>
      <c r="K401" s="101">
        <f t="shared" si="51"/>
        <v>0</v>
      </c>
      <c r="L401" s="102">
        <f>IFERROR(VLOOKUP(A401,'[1]resumo 1ºTermo aditivo'!$A$3:$O$155,14,FALSE),0)</f>
        <v>0</v>
      </c>
      <c r="M401" s="101">
        <f t="shared" si="52"/>
        <v>0</v>
      </c>
      <c r="N401" s="146">
        <f t="shared" si="49"/>
        <v>287</v>
      </c>
      <c r="O401" s="147">
        <f t="shared" si="50"/>
        <v>1988.91</v>
      </c>
    </row>
    <row r="402" spans="1:15" ht="25.5" x14ac:dyDescent="0.25">
      <c r="A402" s="17" t="s">
        <v>1039</v>
      </c>
      <c r="B402" s="18" t="s">
        <v>810</v>
      </c>
      <c r="C402" s="17" t="s">
        <v>40</v>
      </c>
      <c r="D402" s="17" t="s">
        <v>811</v>
      </c>
      <c r="E402" s="19" t="s">
        <v>42</v>
      </c>
      <c r="F402" s="18">
        <v>4</v>
      </c>
      <c r="G402" s="20">
        <v>89.85</v>
      </c>
      <c r="H402" s="20">
        <v>112.51</v>
      </c>
      <c r="I402" s="99">
        <f t="shared" si="48"/>
        <v>450.04</v>
      </c>
      <c r="J402" s="100">
        <f>IFERROR(VLOOKUP(A402,'[1]resumo 1ºTermo aditivo'!$A$3:$O$155,11,FALSE),0)</f>
        <v>0</v>
      </c>
      <c r="K402" s="101">
        <f t="shared" si="51"/>
        <v>0</v>
      </c>
      <c r="L402" s="102">
        <f>IFERROR(VLOOKUP(A402,'[1]resumo 1ºTermo aditivo'!$A$3:$O$155,14,FALSE),0)</f>
        <v>0</v>
      </c>
      <c r="M402" s="101">
        <f t="shared" si="52"/>
        <v>0</v>
      </c>
      <c r="N402" s="146">
        <f t="shared" si="49"/>
        <v>4</v>
      </c>
      <c r="O402" s="147">
        <f t="shared" si="50"/>
        <v>450.04</v>
      </c>
    </row>
    <row r="403" spans="1:15" ht="38.25" x14ac:dyDescent="0.25">
      <c r="A403" s="17" t="s">
        <v>1040</v>
      </c>
      <c r="B403" s="18" t="s">
        <v>1041</v>
      </c>
      <c r="C403" s="17" t="s">
        <v>27</v>
      </c>
      <c r="D403" s="17" t="s">
        <v>1042</v>
      </c>
      <c r="E403" s="19" t="s">
        <v>42</v>
      </c>
      <c r="F403" s="18">
        <v>5</v>
      </c>
      <c r="G403" s="20">
        <v>81.38</v>
      </c>
      <c r="H403" s="20">
        <v>101.9</v>
      </c>
      <c r="I403" s="99">
        <f t="shared" si="48"/>
        <v>509.5</v>
      </c>
      <c r="J403" s="100">
        <f>IFERROR(VLOOKUP(A403,'[1]resumo 1ºTermo aditivo'!$A$3:$O$155,11,FALSE),0)</f>
        <v>0</v>
      </c>
      <c r="K403" s="101">
        <f t="shared" si="51"/>
        <v>0</v>
      </c>
      <c r="L403" s="102">
        <f>IFERROR(VLOOKUP(A403,'[1]resumo 1ºTermo aditivo'!$A$3:$O$155,14,FALSE),0)</f>
        <v>0</v>
      </c>
      <c r="M403" s="101">
        <f t="shared" si="52"/>
        <v>0</v>
      </c>
      <c r="N403" s="146">
        <f t="shared" si="49"/>
        <v>5</v>
      </c>
      <c r="O403" s="147">
        <f t="shared" si="50"/>
        <v>509.5</v>
      </c>
    </row>
    <row r="404" spans="1:15" ht="38.25" x14ac:dyDescent="0.25">
      <c r="A404" s="17" t="s">
        <v>1043</v>
      </c>
      <c r="B404" s="18" t="s">
        <v>1044</v>
      </c>
      <c r="C404" s="17" t="s">
        <v>27</v>
      </c>
      <c r="D404" s="17" t="s">
        <v>1045</v>
      </c>
      <c r="E404" s="19" t="s">
        <v>42</v>
      </c>
      <c r="F404" s="18">
        <v>7</v>
      </c>
      <c r="G404" s="20">
        <v>94.22</v>
      </c>
      <c r="H404" s="20">
        <v>117.98</v>
      </c>
      <c r="I404" s="99">
        <f t="shared" si="48"/>
        <v>825.86</v>
      </c>
      <c r="J404" s="100">
        <f>IFERROR(VLOOKUP(A404,'[1]resumo 1ºTermo aditivo'!$A$3:$O$155,11,FALSE),0)</f>
        <v>0</v>
      </c>
      <c r="K404" s="101">
        <f t="shared" si="51"/>
        <v>0</v>
      </c>
      <c r="L404" s="102">
        <f>IFERROR(VLOOKUP(A404,'[1]resumo 1ºTermo aditivo'!$A$3:$O$155,14,FALSE),0)</f>
        <v>0</v>
      </c>
      <c r="M404" s="101">
        <f t="shared" si="52"/>
        <v>0</v>
      </c>
      <c r="N404" s="146">
        <f t="shared" si="49"/>
        <v>7</v>
      </c>
      <c r="O404" s="147">
        <f t="shared" si="50"/>
        <v>825.86</v>
      </c>
    </row>
    <row r="405" spans="1:15" ht="25.5" x14ac:dyDescent="0.25">
      <c r="A405" s="17" t="s">
        <v>1046</v>
      </c>
      <c r="B405" s="18" t="s">
        <v>1047</v>
      </c>
      <c r="C405" s="17" t="s">
        <v>27</v>
      </c>
      <c r="D405" s="17" t="s">
        <v>1048</v>
      </c>
      <c r="E405" s="19" t="s">
        <v>42</v>
      </c>
      <c r="F405" s="18">
        <v>1</v>
      </c>
      <c r="G405" s="20">
        <v>139.27000000000001</v>
      </c>
      <c r="H405" s="20">
        <v>174.39</v>
      </c>
      <c r="I405" s="99">
        <f t="shared" si="48"/>
        <v>174.39</v>
      </c>
      <c r="J405" s="100">
        <f>IFERROR(VLOOKUP(A405,'[1]resumo 1ºTermo aditivo'!$A$3:$O$155,11,FALSE),0)</f>
        <v>0</v>
      </c>
      <c r="K405" s="101">
        <f t="shared" si="51"/>
        <v>0</v>
      </c>
      <c r="L405" s="102">
        <f>IFERROR(VLOOKUP(A405,'[1]resumo 1ºTermo aditivo'!$A$3:$O$155,14,FALSE),0)</f>
        <v>0</v>
      </c>
      <c r="M405" s="101">
        <f t="shared" si="52"/>
        <v>0</v>
      </c>
      <c r="N405" s="146">
        <f t="shared" si="49"/>
        <v>1</v>
      </c>
      <c r="O405" s="147">
        <f t="shared" si="50"/>
        <v>174.39</v>
      </c>
    </row>
    <row r="406" spans="1:15" ht="25.5" x14ac:dyDescent="0.25">
      <c r="A406" s="17" t="s">
        <v>1049</v>
      </c>
      <c r="B406" s="18" t="s">
        <v>1050</v>
      </c>
      <c r="C406" s="17" t="s">
        <v>27</v>
      </c>
      <c r="D406" s="17" t="s">
        <v>1051</v>
      </c>
      <c r="E406" s="19" t="s">
        <v>42</v>
      </c>
      <c r="F406" s="18">
        <v>3</v>
      </c>
      <c r="G406" s="20">
        <v>170.63</v>
      </c>
      <c r="H406" s="20">
        <v>213.66</v>
      </c>
      <c r="I406" s="99">
        <f t="shared" si="48"/>
        <v>640.98</v>
      </c>
      <c r="J406" s="100">
        <f>IFERROR(VLOOKUP(A406,'[1]resumo 1ºTermo aditivo'!$A$3:$O$155,11,FALSE),0)</f>
        <v>0</v>
      </c>
      <c r="K406" s="101">
        <f t="shared" si="51"/>
        <v>0</v>
      </c>
      <c r="L406" s="102">
        <f>IFERROR(VLOOKUP(A406,'[1]resumo 1ºTermo aditivo'!$A$3:$O$155,14,FALSE),0)</f>
        <v>0</v>
      </c>
      <c r="M406" s="101">
        <f t="shared" si="52"/>
        <v>0</v>
      </c>
      <c r="N406" s="146">
        <f t="shared" si="49"/>
        <v>3</v>
      </c>
      <c r="O406" s="147">
        <f t="shared" si="50"/>
        <v>640.98</v>
      </c>
    </row>
    <row r="407" spans="1:15" ht="25.5" x14ac:dyDescent="0.25">
      <c r="A407" s="17" t="s">
        <v>1052</v>
      </c>
      <c r="B407" s="18" t="s">
        <v>1053</v>
      </c>
      <c r="C407" s="17" t="s">
        <v>27</v>
      </c>
      <c r="D407" s="17" t="s">
        <v>1054</v>
      </c>
      <c r="E407" s="19" t="s">
        <v>522</v>
      </c>
      <c r="F407" s="18">
        <v>2</v>
      </c>
      <c r="G407" s="20">
        <v>24.25</v>
      </c>
      <c r="H407" s="20">
        <v>30.36</v>
      </c>
      <c r="I407" s="99">
        <f t="shared" si="48"/>
        <v>60.72</v>
      </c>
      <c r="J407" s="100">
        <f>IFERROR(VLOOKUP(A407,'[1]resumo 1ºTermo aditivo'!$A$3:$O$155,11,FALSE),0)</f>
        <v>0</v>
      </c>
      <c r="K407" s="101">
        <f t="shared" si="51"/>
        <v>0</v>
      </c>
      <c r="L407" s="102">
        <f>IFERROR(VLOOKUP(A407,'[1]resumo 1ºTermo aditivo'!$A$3:$O$155,14,FALSE),0)</f>
        <v>0</v>
      </c>
      <c r="M407" s="101">
        <f t="shared" si="52"/>
        <v>0</v>
      </c>
      <c r="N407" s="146">
        <f t="shared" si="49"/>
        <v>2</v>
      </c>
      <c r="O407" s="147">
        <f t="shared" si="50"/>
        <v>60.72</v>
      </c>
    </row>
    <row r="408" spans="1:15" ht="25.5" x14ac:dyDescent="0.25">
      <c r="A408" s="17" t="s">
        <v>1055</v>
      </c>
      <c r="B408" s="18" t="s">
        <v>1056</v>
      </c>
      <c r="C408" s="17" t="s">
        <v>27</v>
      </c>
      <c r="D408" s="17" t="s">
        <v>1057</v>
      </c>
      <c r="E408" s="19" t="s">
        <v>522</v>
      </c>
      <c r="F408" s="18">
        <v>38</v>
      </c>
      <c r="G408" s="20">
        <v>23.54</v>
      </c>
      <c r="H408" s="20">
        <v>29.47</v>
      </c>
      <c r="I408" s="99">
        <f t="shared" si="48"/>
        <v>1119.8599999999999</v>
      </c>
      <c r="J408" s="100">
        <f>IFERROR(VLOOKUP(A408,'[1]resumo 1ºTermo aditivo'!$A$3:$O$155,11,FALSE),0)</f>
        <v>0</v>
      </c>
      <c r="K408" s="101">
        <f t="shared" si="51"/>
        <v>0</v>
      </c>
      <c r="L408" s="102">
        <f>IFERROR(VLOOKUP(A408,'[1]resumo 1ºTermo aditivo'!$A$3:$O$155,14,FALSE),0)</f>
        <v>0</v>
      </c>
      <c r="M408" s="101">
        <f t="shared" si="52"/>
        <v>0</v>
      </c>
      <c r="N408" s="146">
        <f t="shared" si="49"/>
        <v>38</v>
      </c>
      <c r="O408" s="147">
        <f t="shared" si="50"/>
        <v>1119.8599999999999</v>
      </c>
    </row>
    <row r="409" spans="1:15" ht="25.5" x14ac:dyDescent="0.25">
      <c r="A409" s="17" t="s">
        <v>1058</v>
      </c>
      <c r="B409" s="18" t="s">
        <v>1059</v>
      </c>
      <c r="C409" s="17" t="s">
        <v>27</v>
      </c>
      <c r="D409" s="17" t="s">
        <v>1060</v>
      </c>
      <c r="E409" s="19" t="s">
        <v>522</v>
      </c>
      <c r="F409" s="18">
        <v>4</v>
      </c>
      <c r="G409" s="20">
        <v>387.55</v>
      </c>
      <c r="H409" s="20">
        <v>485.29</v>
      </c>
      <c r="I409" s="99">
        <f t="shared" si="48"/>
        <v>1941.16</v>
      </c>
      <c r="J409" s="100">
        <f>IFERROR(VLOOKUP(A409,'[1]resumo 1ºTermo aditivo'!$A$3:$O$155,11,FALSE),0)</f>
        <v>0</v>
      </c>
      <c r="K409" s="101">
        <f t="shared" si="51"/>
        <v>0</v>
      </c>
      <c r="L409" s="102">
        <f>IFERROR(VLOOKUP(A409,'[1]resumo 1ºTermo aditivo'!$A$3:$O$155,14,FALSE),0)</f>
        <v>0</v>
      </c>
      <c r="M409" s="101">
        <f t="shared" si="52"/>
        <v>0</v>
      </c>
      <c r="N409" s="146">
        <f t="shared" si="49"/>
        <v>4</v>
      </c>
      <c r="O409" s="147">
        <f t="shared" si="50"/>
        <v>1941.16</v>
      </c>
    </row>
    <row r="410" spans="1:15" ht="25.5" x14ac:dyDescent="0.25">
      <c r="A410" s="17" t="s">
        <v>1061</v>
      </c>
      <c r="B410" s="18" t="s">
        <v>1062</v>
      </c>
      <c r="C410" s="17" t="s">
        <v>27</v>
      </c>
      <c r="D410" s="17" t="s">
        <v>1063</v>
      </c>
      <c r="E410" s="19" t="s">
        <v>109</v>
      </c>
      <c r="F410" s="18">
        <v>1</v>
      </c>
      <c r="G410" s="20">
        <v>2360.92</v>
      </c>
      <c r="H410" s="20">
        <v>2956.34</v>
      </c>
      <c r="I410" s="99">
        <f t="shared" si="48"/>
        <v>2956.34</v>
      </c>
      <c r="J410" s="100">
        <f>IFERROR(VLOOKUP(A410,'[1]resumo 1ºTermo aditivo'!$A$3:$O$155,11,FALSE),0)</f>
        <v>0</v>
      </c>
      <c r="K410" s="101">
        <f t="shared" si="51"/>
        <v>0</v>
      </c>
      <c r="L410" s="102">
        <f>IFERROR(VLOOKUP(A410,'[1]resumo 1ºTermo aditivo'!$A$3:$O$155,14,FALSE),0)</f>
        <v>0</v>
      </c>
      <c r="M410" s="101">
        <f t="shared" si="52"/>
        <v>0</v>
      </c>
      <c r="N410" s="146">
        <f t="shared" si="49"/>
        <v>1</v>
      </c>
      <c r="O410" s="147">
        <f t="shared" si="50"/>
        <v>2956.34</v>
      </c>
    </row>
    <row r="411" spans="1:15" x14ac:dyDescent="0.25">
      <c r="A411" s="25" t="s">
        <v>1064</v>
      </c>
      <c r="B411" s="25"/>
      <c r="C411" s="25"/>
      <c r="D411" s="25" t="s">
        <v>1065</v>
      </c>
      <c r="E411" s="25"/>
      <c r="F411" s="103"/>
      <c r="G411" s="26"/>
      <c r="H411" s="26"/>
      <c r="I411" s="104">
        <f>SUBTOTAL(9,I412:I428)</f>
        <v>70634.66</v>
      </c>
      <c r="J411" s="105"/>
      <c r="K411" s="106">
        <f>SUBTOTAL(9,K412:K428)</f>
        <v>0</v>
      </c>
      <c r="L411" s="107"/>
      <c r="M411" s="106">
        <f>SUBTOTAL(9,M412:M428)</f>
        <v>0</v>
      </c>
      <c r="N411" s="144"/>
      <c r="O411" s="106">
        <f>SUBTOTAL(9,O412:O428)</f>
        <v>70634.66</v>
      </c>
    </row>
    <row r="412" spans="1:15" ht="51" x14ac:dyDescent="0.25">
      <c r="A412" s="17" t="s">
        <v>1066</v>
      </c>
      <c r="B412" s="18" t="s">
        <v>1067</v>
      </c>
      <c r="C412" s="17" t="s">
        <v>27</v>
      </c>
      <c r="D412" s="17" t="s">
        <v>1068</v>
      </c>
      <c r="E412" s="19" t="s">
        <v>42</v>
      </c>
      <c r="F412" s="18">
        <v>9</v>
      </c>
      <c r="G412" s="20">
        <v>245.8</v>
      </c>
      <c r="H412" s="20">
        <v>307.79000000000002</v>
      </c>
      <c r="I412" s="99">
        <f t="shared" ref="I412:I428" si="53">TRUNC(H412*F412,2)</f>
        <v>2770.11</v>
      </c>
      <c r="J412" s="100">
        <f>IFERROR(VLOOKUP(A412,'[1]resumo 1ºTermo aditivo'!$A$3:$O$155,11,FALSE),0)</f>
        <v>0</v>
      </c>
      <c r="K412" s="101">
        <f t="shared" si="51"/>
        <v>0</v>
      </c>
      <c r="L412" s="102">
        <f>IFERROR(VLOOKUP(A412,'[1]resumo 1ºTermo aditivo'!$A$3:$O$155,14,FALSE),0)</f>
        <v>0</v>
      </c>
      <c r="M412" s="101">
        <f t="shared" si="52"/>
        <v>0</v>
      </c>
      <c r="N412" s="146">
        <f t="shared" ref="N412:N428" si="54">F412+J412-L412</f>
        <v>9</v>
      </c>
      <c r="O412" s="147">
        <f t="shared" ref="O412:O428" si="55">I412+K412-M412</f>
        <v>2770.11</v>
      </c>
    </row>
    <row r="413" spans="1:15" ht="51" x14ac:dyDescent="0.25">
      <c r="A413" s="17" t="s">
        <v>1069</v>
      </c>
      <c r="B413" s="18" t="s">
        <v>1070</v>
      </c>
      <c r="C413" s="17" t="s">
        <v>27</v>
      </c>
      <c r="D413" s="17" t="s">
        <v>1071</v>
      </c>
      <c r="E413" s="19" t="s">
        <v>42</v>
      </c>
      <c r="F413" s="18">
        <v>12</v>
      </c>
      <c r="G413" s="20">
        <v>123.42</v>
      </c>
      <c r="H413" s="20">
        <v>154.54</v>
      </c>
      <c r="I413" s="99">
        <f t="shared" si="53"/>
        <v>1854.48</v>
      </c>
      <c r="J413" s="100">
        <f>IFERROR(VLOOKUP(A413,'[1]resumo 1ºTermo aditivo'!$A$3:$O$155,11,FALSE),0)</f>
        <v>0</v>
      </c>
      <c r="K413" s="101">
        <f t="shared" si="51"/>
        <v>0</v>
      </c>
      <c r="L413" s="102">
        <f>IFERROR(VLOOKUP(A413,'[1]resumo 1ºTermo aditivo'!$A$3:$O$155,14,FALSE),0)</f>
        <v>0</v>
      </c>
      <c r="M413" s="101">
        <f t="shared" si="52"/>
        <v>0</v>
      </c>
      <c r="N413" s="146">
        <f t="shared" si="54"/>
        <v>12</v>
      </c>
      <c r="O413" s="147">
        <f t="shared" si="55"/>
        <v>1854.48</v>
      </c>
    </row>
    <row r="414" spans="1:15" ht="51" x14ac:dyDescent="0.25">
      <c r="A414" s="17" t="s">
        <v>1072</v>
      </c>
      <c r="B414" s="18" t="s">
        <v>1073</v>
      </c>
      <c r="C414" s="17" t="s">
        <v>27</v>
      </c>
      <c r="D414" s="17" t="s">
        <v>1074</v>
      </c>
      <c r="E414" s="19" t="s">
        <v>42</v>
      </c>
      <c r="F414" s="18">
        <v>26</v>
      </c>
      <c r="G414" s="20">
        <v>9.84</v>
      </c>
      <c r="H414" s="20">
        <v>12.32</v>
      </c>
      <c r="I414" s="99">
        <f t="shared" si="53"/>
        <v>320.32</v>
      </c>
      <c r="J414" s="100">
        <f>IFERROR(VLOOKUP(A414,'[1]resumo 1ºTermo aditivo'!$A$3:$O$155,11,FALSE),0)</f>
        <v>0</v>
      </c>
      <c r="K414" s="101">
        <f t="shared" si="51"/>
        <v>0</v>
      </c>
      <c r="L414" s="102">
        <f>IFERROR(VLOOKUP(A414,'[1]resumo 1ºTermo aditivo'!$A$3:$O$155,14,FALSE),0)</f>
        <v>0</v>
      </c>
      <c r="M414" s="101">
        <f t="shared" si="52"/>
        <v>0</v>
      </c>
      <c r="N414" s="146">
        <f t="shared" si="54"/>
        <v>26</v>
      </c>
      <c r="O414" s="147">
        <f t="shared" si="55"/>
        <v>320.32</v>
      </c>
    </row>
    <row r="415" spans="1:15" ht="51" x14ac:dyDescent="0.25">
      <c r="A415" s="17" t="s">
        <v>1075</v>
      </c>
      <c r="B415" s="18" t="s">
        <v>1076</v>
      </c>
      <c r="C415" s="17" t="s">
        <v>27</v>
      </c>
      <c r="D415" s="17" t="s">
        <v>1077</v>
      </c>
      <c r="E415" s="19" t="s">
        <v>42</v>
      </c>
      <c r="F415" s="18">
        <v>30</v>
      </c>
      <c r="G415" s="20">
        <v>175.09</v>
      </c>
      <c r="H415" s="20">
        <v>219.24</v>
      </c>
      <c r="I415" s="99">
        <f t="shared" si="53"/>
        <v>6577.2</v>
      </c>
      <c r="J415" s="100">
        <f>IFERROR(VLOOKUP(A415,'[1]resumo 1ºTermo aditivo'!$A$3:$O$155,11,FALSE),0)</f>
        <v>0</v>
      </c>
      <c r="K415" s="101">
        <f t="shared" si="51"/>
        <v>0</v>
      </c>
      <c r="L415" s="102">
        <f>IFERROR(VLOOKUP(A415,'[1]resumo 1ºTermo aditivo'!$A$3:$O$155,14,FALSE),0)</f>
        <v>0</v>
      </c>
      <c r="M415" s="101">
        <f t="shared" si="52"/>
        <v>0</v>
      </c>
      <c r="N415" s="146">
        <f t="shared" si="54"/>
        <v>30</v>
      </c>
      <c r="O415" s="147">
        <f t="shared" si="55"/>
        <v>6577.2</v>
      </c>
    </row>
    <row r="416" spans="1:15" ht="38.25" x14ac:dyDescent="0.25">
      <c r="A416" s="17" t="s">
        <v>1078</v>
      </c>
      <c r="B416" s="18" t="s">
        <v>1079</v>
      </c>
      <c r="C416" s="17" t="s">
        <v>27</v>
      </c>
      <c r="D416" s="17" t="s">
        <v>1080</v>
      </c>
      <c r="E416" s="19" t="s">
        <v>42</v>
      </c>
      <c r="F416" s="18">
        <v>2</v>
      </c>
      <c r="G416" s="20">
        <v>67.89</v>
      </c>
      <c r="H416" s="20">
        <v>85.01</v>
      </c>
      <c r="I416" s="99">
        <f t="shared" si="53"/>
        <v>170.02</v>
      </c>
      <c r="J416" s="100">
        <f>IFERROR(VLOOKUP(A416,'[1]resumo 1ºTermo aditivo'!$A$3:$O$155,11,FALSE),0)</f>
        <v>0</v>
      </c>
      <c r="K416" s="101">
        <f t="shared" si="51"/>
        <v>0</v>
      </c>
      <c r="L416" s="102">
        <f>IFERROR(VLOOKUP(A416,'[1]resumo 1ºTermo aditivo'!$A$3:$O$155,14,FALSE),0)</f>
        <v>0</v>
      </c>
      <c r="M416" s="101">
        <f t="shared" si="52"/>
        <v>0</v>
      </c>
      <c r="N416" s="146">
        <f t="shared" si="54"/>
        <v>2</v>
      </c>
      <c r="O416" s="147">
        <f t="shared" si="55"/>
        <v>170.02</v>
      </c>
    </row>
    <row r="417" spans="1:15" ht="51" x14ac:dyDescent="0.25">
      <c r="A417" s="17" t="s">
        <v>1081</v>
      </c>
      <c r="B417" s="18" t="s">
        <v>1082</v>
      </c>
      <c r="C417" s="17" t="s">
        <v>27</v>
      </c>
      <c r="D417" s="17" t="s">
        <v>1083</v>
      </c>
      <c r="E417" s="19" t="s">
        <v>42</v>
      </c>
      <c r="F417" s="18">
        <v>262</v>
      </c>
      <c r="G417" s="20">
        <v>9.84</v>
      </c>
      <c r="H417" s="20">
        <v>12.32</v>
      </c>
      <c r="I417" s="99">
        <f t="shared" si="53"/>
        <v>3227.84</v>
      </c>
      <c r="J417" s="100">
        <f>IFERROR(VLOOKUP(A417,'[1]resumo 1ºTermo aditivo'!$A$3:$O$155,11,FALSE),0)</f>
        <v>0</v>
      </c>
      <c r="K417" s="101">
        <f t="shared" si="51"/>
        <v>0</v>
      </c>
      <c r="L417" s="102">
        <f>IFERROR(VLOOKUP(A417,'[1]resumo 1ºTermo aditivo'!$A$3:$O$155,14,FALSE),0)</f>
        <v>0</v>
      </c>
      <c r="M417" s="101">
        <f t="shared" si="52"/>
        <v>0</v>
      </c>
      <c r="N417" s="146">
        <f t="shared" si="54"/>
        <v>262</v>
      </c>
      <c r="O417" s="147">
        <f t="shared" si="55"/>
        <v>3227.84</v>
      </c>
    </row>
    <row r="418" spans="1:15" ht="25.5" x14ac:dyDescent="0.25">
      <c r="A418" s="17" t="s">
        <v>1084</v>
      </c>
      <c r="B418" s="18" t="s">
        <v>1085</v>
      </c>
      <c r="C418" s="17" t="s">
        <v>27</v>
      </c>
      <c r="D418" s="17" t="s">
        <v>1086</v>
      </c>
      <c r="E418" s="19" t="s">
        <v>42</v>
      </c>
      <c r="F418" s="18">
        <v>2</v>
      </c>
      <c r="G418" s="20">
        <v>666.52</v>
      </c>
      <c r="H418" s="20">
        <v>834.61</v>
      </c>
      <c r="I418" s="99">
        <f t="shared" si="53"/>
        <v>1669.22</v>
      </c>
      <c r="J418" s="100">
        <f>IFERROR(VLOOKUP(A418,'[1]resumo 1ºTermo aditivo'!$A$3:$O$155,11,FALSE),0)</f>
        <v>0</v>
      </c>
      <c r="K418" s="101">
        <f t="shared" si="51"/>
        <v>0</v>
      </c>
      <c r="L418" s="102">
        <f>IFERROR(VLOOKUP(A418,'[1]resumo 1ºTermo aditivo'!$A$3:$O$155,14,FALSE),0)</f>
        <v>0</v>
      </c>
      <c r="M418" s="101">
        <f t="shared" si="52"/>
        <v>0</v>
      </c>
      <c r="N418" s="146">
        <f t="shared" si="54"/>
        <v>2</v>
      </c>
      <c r="O418" s="147">
        <f t="shared" si="55"/>
        <v>1669.22</v>
      </c>
    </row>
    <row r="419" spans="1:15" ht="25.5" x14ac:dyDescent="0.25">
      <c r="A419" s="17" t="s">
        <v>1087</v>
      </c>
      <c r="B419" s="18" t="s">
        <v>1088</v>
      </c>
      <c r="C419" s="17" t="s">
        <v>27</v>
      </c>
      <c r="D419" s="17" t="s">
        <v>1089</v>
      </c>
      <c r="E419" s="19" t="s">
        <v>42</v>
      </c>
      <c r="F419" s="18">
        <v>2</v>
      </c>
      <c r="G419" s="20">
        <v>459.24</v>
      </c>
      <c r="H419" s="20">
        <v>575.05999999999995</v>
      </c>
      <c r="I419" s="99">
        <f t="shared" si="53"/>
        <v>1150.1199999999999</v>
      </c>
      <c r="J419" s="100">
        <f>IFERROR(VLOOKUP(A419,'[1]resumo 1ºTermo aditivo'!$A$3:$O$155,11,FALSE),0)</f>
        <v>0</v>
      </c>
      <c r="K419" s="101">
        <f t="shared" si="51"/>
        <v>0</v>
      </c>
      <c r="L419" s="102">
        <f>IFERROR(VLOOKUP(A419,'[1]resumo 1ºTermo aditivo'!$A$3:$O$155,14,FALSE),0)</f>
        <v>0</v>
      </c>
      <c r="M419" s="101">
        <f t="shared" si="52"/>
        <v>0</v>
      </c>
      <c r="N419" s="146">
        <f t="shared" si="54"/>
        <v>2</v>
      </c>
      <c r="O419" s="147">
        <f t="shared" si="55"/>
        <v>1150.1199999999999</v>
      </c>
    </row>
    <row r="420" spans="1:15" ht="38.25" x14ac:dyDescent="0.25">
      <c r="A420" s="17" t="s">
        <v>1090</v>
      </c>
      <c r="B420" s="18" t="s">
        <v>1091</v>
      </c>
      <c r="C420" s="17" t="s">
        <v>27</v>
      </c>
      <c r="D420" s="17" t="s">
        <v>1092</v>
      </c>
      <c r="E420" s="19" t="s">
        <v>42</v>
      </c>
      <c r="F420" s="18">
        <v>59</v>
      </c>
      <c r="G420" s="20">
        <v>23.47</v>
      </c>
      <c r="H420" s="20">
        <v>29.38</v>
      </c>
      <c r="I420" s="99">
        <f t="shared" si="53"/>
        <v>1733.42</v>
      </c>
      <c r="J420" s="100">
        <f>IFERROR(VLOOKUP(A420,'[1]resumo 1ºTermo aditivo'!$A$3:$O$155,11,FALSE),0)</f>
        <v>0</v>
      </c>
      <c r="K420" s="101">
        <f t="shared" si="51"/>
        <v>0</v>
      </c>
      <c r="L420" s="102">
        <f>IFERROR(VLOOKUP(A420,'[1]resumo 1ºTermo aditivo'!$A$3:$O$155,14,FALSE),0)</f>
        <v>0</v>
      </c>
      <c r="M420" s="101">
        <f t="shared" si="52"/>
        <v>0</v>
      </c>
      <c r="N420" s="146">
        <f t="shared" si="54"/>
        <v>59</v>
      </c>
      <c r="O420" s="147">
        <f t="shared" si="55"/>
        <v>1733.42</v>
      </c>
    </row>
    <row r="421" spans="1:15" ht="38.25" x14ac:dyDescent="0.25">
      <c r="A421" s="17" t="s">
        <v>1093</v>
      </c>
      <c r="B421" s="18" t="s">
        <v>1094</v>
      </c>
      <c r="C421" s="17" t="s">
        <v>27</v>
      </c>
      <c r="D421" s="17" t="s">
        <v>1095</v>
      </c>
      <c r="E421" s="19" t="s">
        <v>42</v>
      </c>
      <c r="F421" s="18">
        <v>2</v>
      </c>
      <c r="G421" s="20">
        <v>929.1</v>
      </c>
      <c r="H421" s="20">
        <v>1163.4100000000001</v>
      </c>
      <c r="I421" s="99">
        <f t="shared" si="53"/>
        <v>2326.8200000000002</v>
      </c>
      <c r="J421" s="100">
        <f>IFERROR(VLOOKUP(A421,'[1]resumo 1ºTermo aditivo'!$A$3:$O$155,11,FALSE),0)</f>
        <v>0</v>
      </c>
      <c r="K421" s="101">
        <f t="shared" si="51"/>
        <v>0</v>
      </c>
      <c r="L421" s="102">
        <f>IFERROR(VLOOKUP(A421,'[1]resumo 1ºTermo aditivo'!$A$3:$O$155,14,FALSE),0)</f>
        <v>0</v>
      </c>
      <c r="M421" s="101">
        <f t="shared" si="52"/>
        <v>0</v>
      </c>
      <c r="N421" s="146">
        <f t="shared" si="54"/>
        <v>2</v>
      </c>
      <c r="O421" s="147">
        <f t="shared" si="55"/>
        <v>2326.8200000000002</v>
      </c>
    </row>
    <row r="422" spans="1:15" ht="38.25" x14ac:dyDescent="0.25">
      <c r="A422" s="17" t="s">
        <v>1096</v>
      </c>
      <c r="B422" s="18" t="s">
        <v>1097</v>
      </c>
      <c r="C422" s="17" t="s">
        <v>27</v>
      </c>
      <c r="D422" s="17" t="s">
        <v>1098</v>
      </c>
      <c r="E422" s="19" t="s">
        <v>42</v>
      </c>
      <c r="F422" s="18">
        <v>20</v>
      </c>
      <c r="G422" s="20">
        <v>123.95</v>
      </c>
      <c r="H422" s="20">
        <v>155.21</v>
      </c>
      <c r="I422" s="99">
        <f t="shared" si="53"/>
        <v>3104.2</v>
      </c>
      <c r="J422" s="100">
        <f>IFERROR(VLOOKUP(A422,'[1]resumo 1ºTermo aditivo'!$A$3:$O$155,11,FALSE),0)</f>
        <v>0</v>
      </c>
      <c r="K422" s="101">
        <f t="shared" si="51"/>
        <v>0</v>
      </c>
      <c r="L422" s="102">
        <f>IFERROR(VLOOKUP(A422,'[1]resumo 1ºTermo aditivo'!$A$3:$O$155,14,FALSE),0)</f>
        <v>0</v>
      </c>
      <c r="M422" s="101">
        <f t="shared" si="52"/>
        <v>0</v>
      </c>
      <c r="N422" s="146">
        <f t="shared" si="54"/>
        <v>20</v>
      </c>
      <c r="O422" s="147">
        <f t="shared" si="55"/>
        <v>3104.2</v>
      </c>
    </row>
    <row r="423" spans="1:15" ht="25.5" x14ac:dyDescent="0.25">
      <c r="A423" s="17" t="s">
        <v>1099</v>
      </c>
      <c r="B423" s="18" t="s">
        <v>1100</v>
      </c>
      <c r="C423" s="17" t="s">
        <v>27</v>
      </c>
      <c r="D423" s="17" t="s">
        <v>1101</v>
      </c>
      <c r="E423" s="19" t="s">
        <v>42</v>
      </c>
      <c r="F423" s="18">
        <v>4</v>
      </c>
      <c r="G423" s="20">
        <v>856.42</v>
      </c>
      <c r="H423" s="20">
        <v>1072.4000000000001</v>
      </c>
      <c r="I423" s="99">
        <f t="shared" si="53"/>
        <v>4289.6000000000004</v>
      </c>
      <c r="J423" s="100">
        <f>IFERROR(VLOOKUP(A423,'[1]resumo 1ºTermo aditivo'!$A$3:$O$155,11,FALSE),0)</f>
        <v>0</v>
      </c>
      <c r="K423" s="101">
        <f t="shared" si="51"/>
        <v>0</v>
      </c>
      <c r="L423" s="102">
        <f>IFERROR(VLOOKUP(A423,'[1]resumo 1ºTermo aditivo'!$A$3:$O$155,14,FALSE),0)</f>
        <v>0</v>
      </c>
      <c r="M423" s="101">
        <f t="shared" si="52"/>
        <v>0</v>
      </c>
      <c r="N423" s="146">
        <f t="shared" si="54"/>
        <v>4</v>
      </c>
      <c r="O423" s="147">
        <f t="shared" si="55"/>
        <v>4289.6000000000004</v>
      </c>
    </row>
    <row r="424" spans="1:15" ht="25.5" x14ac:dyDescent="0.25">
      <c r="A424" s="17" t="s">
        <v>1102</v>
      </c>
      <c r="B424" s="18" t="s">
        <v>1103</v>
      </c>
      <c r="C424" s="17" t="s">
        <v>27</v>
      </c>
      <c r="D424" s="17" t="s">
        <v>1104</v>
      </c>
      <c r="E424" s="19" t="s">
        <v>42</v>
      </c>
      <c r="F424" s="18">
        <v>5</v>
      </c>
      <c r="G424" s="20">
        <v>63.74</v>
      </c>
      <c r="H424" s="20">
        <v>79.81</v>
      </c>
      <c r="I424" s="99">
        <f t="shared" si="53"/>
        <v>399.05</v>
      </c>
      <c r="J424" s="100">
        <f>IFERROR(VLOOKUP(A424,'[1]resumo 1ºTermo aditivo'!$A$3:$O$155,11,FALSE),0)</f>
        <v>0</v>
      </c>
      <c r="K424" s="101">
        <f t="shared" si="51"/>
        <v>0</v>
      </c>
      <c r="L424" s="102">
        <f>IFERROR(VLOOKUP(A424,'[1]resumo 1ºTermo aditivo'!$A$3:$O$155,14,FALSE),0)</f>
        <v>0</v>
      </c>
      <c r="M424" s="101">
        <f t="shared" si="52"/>
        <v>0</v>
      </c>
      <c r="N424" s="146">
        <f t="shared" si="54"/>
        <v>5</v>
      </c>
      <c r="O424" s="147">
        <f t="shared" si="55"/>
        <v>399.05</v>
      </c>
    </row>
    <row r="425" spans="1:15" ht="38.25" x14ac:dyDescent="0.25">
      <c r="A425" s="17" t="s">
        <v>1105</v>
      </c>
      <c r="B425" s="18" t="s">
        <v>1106</v>
      </c>
      <c r="C425" s="17" t="s">
        <v>27</v>
      </c>
      <c r="D425" s="17" t="s">
        <v>1107</v>
      </c>
      <c r="E425" s="19" t="s">
        <v>42</v>
      </c>
      <c r="F425" s="18">
        <v>110</v>
      </c>
      <c r="G425" s="20">
        <v>237.09</v>
      </c>
      <c r="H425" s="20">
        <v>296.88</v>
      </c>
      <c r="I425" s="99">
        <f t="shared" si="53"/>
        <v>32656.799999999999</v>
      </c>
      <c r="J425" s="100">
        <f>IFERROR(VLOOKUP(A425,'[1]resumo 1ºTermo aditivo'!$A$3:$O$155,11,FALSE),0)</f>
        <v>0</v>
      </c>
      <c r="K425" s="101">
        <f t="shared" si="51"/>
        <v>0</v>
      </c>
      <c r="L425" s="102">
        <f>IFERROR(VLOOKUP(A425,'[1]resumo 1ºTermo aditivo'!$A$3:$O$155,14,FALSE),0)</f>
        <v>0</v>
      </c>
      <c r="M425" s="101">
        <f t="shared" si="52"/>
        <v>0</v>
      </c>
      <c r="N425" s="146">
        <f t="shared" si="54"/>
        <v>110</v>
      </c>
      <c r="O425" s="147">
        <f t="shared" si="55"/>
        <v>32656.799999999999</v>
      </c>
    </row>
    <row r="426" spans="1:15" ht="25.5" x14ac:dyDescent="0.25">
      <c r="A426" s="17" t="s">
        <v>1108</v>
      </c>
      <c r="B426" s="18" t="s">
        <v>1109</v>
      </c>
      <c r="C426" s="17" t="s">
        <v>27</v>
      </c>
      <c r="D426" s="17" t="s">
        <v>1110</v>
      </c>
      <c r="E426" s="19" t="s">
        <v>42</v>
      </c>
      <c r="F426" s="18">
        <v>18</v>
      </c>
      <c r="G426" s="20">
        <v>54.21</v>
      </c>
      <c r="H426" s="20">
        <v>67.88</v>
      </c>
      <c r="I426" s="99">
        <f t="shared" si="53"/>
        <v>1221.8399999999999</v>
      </c>
      <c r="J426" s="100">
        <f>IFERROR(VLOOKUP(A426,'[1]resumo 1ºTermo aditivo'!$A$3:$O$155,11,FALSE),0)</f>
        <v>0</v>
      </c>
      <c r="K426" s="101">
        <f t="shared" si="51"/>
        <v>0</v>
      </c>
      <c r="L426" s="102">
        <f>IFERROR(VLOOKUP(A426,'[1]resumo 1ºTermo aditivo'!$A$3:$O$155,14,FALSE),0)</f>
        <v>0</v>
      </c>
      <c r="M426" s="101">
        <f t="shared" si="52"/>
        <v>0</v>
      </c>
      <c r="N426" s="146">
        <f t="shared" si="54"/>
        <v>18</v>
      </c>
      <c r="O426" s="147">
        <f t="shared" si="55"/>
        <v>1221.8399999999999</v>
      </c>
    </row>
    <row r="427" spans="1:15" ht="51" x14ac:dyDescent="0.25">
      <c r="A427" s="17" t="s">
        <v>1111</v>
      </c>
      <c r="B427" s="18" t="s">
        <v>1112</v>
      </c>
      <c r="C427" s="17" t="s">
        <v>27</v>
      </c>
      <c r="D427" s="17" t="s">
        <v>1113</v>
      </c>
      <c r="E427" s="19" t="s">
        <v>42</v>
      </c>
      <c r="F427" s="18">
        <v>16</v>
      </c>
      <c r="G427" s="20">
        <v>230.89</v>
      </c>
      <c r="H427" s="20">
        <v>289.12</v>
      </c>
      <c r="I427" s="99">
        <f t="shared" si="53"/>
        <v>4625.92</v>
      </c>
      <c r="J427" s="100">
        <f>IFERROR(VLOOKUP(A427,'[1]resumo 1ºTermo aditivo'!$A$3:$O$155,11,FALSE),0)</f>
        <v>0</v>
      </c>
      <c r="K427" s="101">
        <f t="shared" si="51"/>
        <v>0</v>
      </c>
      <c r="L427" s="102">
        <f>IFERROR(VLOOKUP(A427,'[1]resumo 1ºTermo aditivo'!$A$3:$O$155,14,FALSE),0)</f>
        <v>0</v>
      </c>
      <c r="M427" s="101">
        <f t="shared" si="52"/>
        <v>0</v>
      </c>
      <c r="N427" s="146">
        <f t="shared" si="54"/>
        <v>16</v>
      </c>
      <c r="O427" s="147">
        <f t="shared" si="55"/>
        <v>4625.92</v>
      </c>
    </row>
    <row r="428" spans="1:15" ht="39" thickBot="1" x14ac:dyDescent="0.3">
      <c r="A428" s="17" t="s">
        <v>1114</v>
      </c>
      <c r="B428" s="18" t="s">
        <v>1115</v>
      </c>
      <c r="C428" s="17" t="s">
        <v>27</v>
      </c>
      <c r="D428" s="17" t="s">
        <v>1116</v>
      </c>
      <c r="E428" s="19" t="s">
        <v>522</v>
      </c>
      <c r="F428" s="18">
        <v>15</v>
      </c>
      <c r="G428" s="20">
        <v>135.11000000000001</v>
      </c>
      <c r="H428" s="20">
        <v>169.18</v>
      </c>
      <c r="I428" s="99">
        <f t="shared" si="53"/>
        <v>2537.6999999999998</v>
      </c>
      <c r="J428" s="100">
        <f>IFERROR(VLOOKUP(A428,'[1]resumo 1ºTermo aditivo'!$A$3:$O$155,11,FALSE),0)</f>
        <v>0</v>
      </c>
      <c r="K428" s="101">
        <f t="shared" si="51"/>
        <v>0</v>
      </c>
      <c r="L428" s="102">
        <f>IFERROR(VLOOKUP(A428,'[1]resumo 1ºTermo aditivo'!$A$3:$O$155,14,FALSE),0)</f>
        <v>0</v>
      </c>
      <c r="M428" s="101">
        <f t="shared" si="52"/>
        <v>0</v>
      </c>
      <c r="N428" s="146">
        <f t="shared" si="54"/>
        <v>15</v>
      </c>
      <c r="O428" s="147">
        <f t="shared" si="55"/>
        <v>2537.6999999999998</v>
      </c>
    </row>
    <row r="429" spans="1:15" ht="38.25" customHeight="1" thickBot="1" x14ac:dyDescent="0.3">
      <c r="A429" s="12">
        <v>8</v>
      </c>
      <c r="B429" s="12"/>
      <c r="C429" s="12"/>
      <c r="D429" s="12" t="s">
        <v>1117</v>
      </c>
      <c r="E429" s="12"/>
      <c r="F429" s="94"/>
      <c r="G429" s="14"/>
      <c r="H429" s="14"/>
      <c r="I429" s="95">
        <f>SUBTOTAL(9,I430:I452)</f>
        <v>36325.839999999989</v>
      </c>
      <c r="J429" s="96"/>
      <c r="K429" s="97">
        <f>SUBTOTAL(9,K430:K452)</f>
        <v>385.76</v>
      </c>
      <c r="L429" s="98"/>
      <c r="M429" s="97">
        <f>SUBTOTAL(9,M430:M452)</f>
        <v>0</v>
      </c>
      <c r="N429" s="148"/>
      <c r="O429" s="97">
        <f>SUBTOTAL(9,O430:O452)</f>
        <v>36711.599999999991</v>
      </c>
    </row>
    <row r="430" spans="1:15" ht="63.75" x14ac:dyDescent="0.25">
      <c r="A430" s="17" t="s">
        <v>1118</v>
      </c>
      <c r="B430" s="18" t="s">
        <v>1119</v>
      </c>
      <c r="C430" s="17" t="s">
        <v>32</v>
      </c>
      <c r="D430" s="17" t="s">
        <v>1120</v>
      </c>
      <c r="E430" s="19" t="s">
        <v>42</v>
      </c>
      <c r="F430" s="18">
        <v>4</v>
      </c>
      <c r="G430" s="20">
        <v>1493.44</v>
      </c>
      <c r="H430" s="20">
        <v>1870.08</v>
      </c>
      <c r="I430" s="99">
        <f t="shared" ref="I430:I452" si="56">TRUNC(H430*F430,2)</f>
        <v>7480.32</v>
      </c>
      <c r="J430" s="100">
        <f>IFERROR(VLOOKUP(A430,'[1]resumo 1ºTermo aditivo'!$A$3:$O$155,11,FALSE),0)</f>
        <v>0</v>
      </c>
      <c r="K430" s="101">
        <f t="shared" si="51"/>
        <v>0</v>
      </c>
      <c r="L430" s="102">
        <f>IFERROR(VLOOKUP(A430,'[1]resumo 1ºTermo aditivo'!$A$3:$O$155,14,FALSE),0)</f>
        <v>0</v>
      </c>
      <c r="M430" s="101">
        <f t="shared" si="52"/>
        <v>0</v>
      </c>
      <c r="N430" s="146">
        <f t="shared" ref="N430:N452" si="57">F430+J430-L430</f>
        <v>4</v>
      </c>
      <c r="O430" s="147">
        <f t="shared" ref="O430:O452" si="58">I430+K430-M430</f>
        <v>7480.32</v>
      </c>
    </row>
    <row r="431" spans="1:15" ht="38.25" x14ac:dyDescent="0.25">
      <c r="A431" s="17" t="s">
        <v>1121</v>
      </c>
      <c r="B431" s="18" t="s">
        <v>1122</v>
      </c>
      <c r="C431" s="17" t="s">
        <v>27</v>
      </c>
      <c r="D431" s="17" t="s">
        <v>1123</v>
      </c>
      <c r="E431" s="19" t="s">
        <v>42</v>
      </c>
      <c r="F431" s="18">
        <v>1</v>
      </c>
      <c r="G431" s="20">
        <v>92.31</v>
      </c>
      <c r="H431" s="20">
        <v>115.59</v>
      </c>
      <c r="I431" s="99">
        <f t="shared" si="56"/>
        <v>115.59</v>
      </c>
      <c r="J431" s="100">
        <f>IFERROR(VLOOKUP(A431,'[1]resumo 1ºTermo aditivo'!$A$3:$O$155,11,FALSE),0)</f>
        <v>0</v>
      </c>
      <c r="K431" s="101">
        <f t="shared" si="51"/>
        <v>0</v>
      </c>
      <c r="L431" s="102">
        <f>IFERROR(VLOOKUP(A431,'[1]resumo 1ºTermo aditivo'!$A$3:$O$155,14,FALSE),0)</f>
        <v>0</v>
      </c>
      <c r="M431" s="101">
        <f t="shared" si="52"/>
        <v>0</v>
      </c>
      <c r="N431" s="146">
        <f t="shared" si="57"/>
        <v>1</v>
      </c>
      <c r="O431" s="147">
        <f t="shared" si="58"/>
        <v>115.59</v>
      </c>
    </row>
    <row r="432" spans="1:15" ht="38.25" x14ac:dyDescent="0.25">
      <c r="A432" s="17" t="s">
        <v>1124</v>
      </c>
      <c r="B432" s="18" t="s">
        <v>1125</v>
      </c>
      <c r="C432" s="17" t="s">
        <v>32</v>
      </c>
      <c r="D432" s="17" t="s">
        <v>1126</v>
      </c>
      <c r="E432" s="19" t="s">
        <v>42</v>
      </c>
      <c r="F432" s="18">
        <v>74</v>
      </c>
      <c r="G432" s="20">
        <v>19.260000000000002</v>
      </c>
      <c r="H432" s="20">
        <v>24.11</v>
      </c>
      <c r="I432" s="99">
        <f t="shared" si="56"/>
        <v>1784.14</v>
      </c>
      <c r="J432" s="100">
        <f>IFERROR(VLOOKUP(A432,'[1]resumo 1ºTermo aditivo'!$A$3:$O$155,11,FALSE),0)</f>
        <v>16</v>
      </c>
      <c r="K432" s="101">
        <f t="shared" si="51"/>
        <v>385.76</v>
      </c>
      <c r="L432" s="102">
        <f>IFERROR(VLOOKUP(A432,'[1]resumo 1ºTermo aditivo'!$A$3:$O$155,14,FALSE),0)</f>
        <v>0</v>
      </c>
      <c r="M432" s="101">
        <f t="shared" si="52"/>
        <v>0</v>
      </c>
      <c r="N432" s="146">
        <f t="shared" si="57"/>
        <v>90</v>
      </c>
      <c r="O432" s="147">
        <f t="shared" si="58"/>
        <v>2169.9</v>
      </c>
    </row>
    <row r="433" spans="1:15" ht="63.75" x14ac:dyDescent="0.25">
      <c r="A433" s="17" t="s">
        <v>1127</v>
      </c>
      <c r="B433" s="18" t="s">
        <v>1128</v>
      </c>
      <c r="C433" s="17" t="s">
        <v>32</v>
      </c>
      <c r="D433" s="17" t="s">
        <v>1129</v>
      </c>
      <c r="E433" s="19" t="s">
        <v>109</v>
      </c>
      <c r="F433" s="18">
        <v>95.56</v>
      </c>
      <c r="G433" s="20">
        <v>88.38</v>
      </c>
      <c r="H433" s="20">
        <v>110.66</v>
      </c>
      <c r="I433" s="99">
        <f t="shared" si="56"/>
        <v>10574.66</v>
      </c>
      <c r="J433" s="100">
        <f>IFERROR(VLOOKUP(A433,'[1]resumo 1ºTermo aditivo'!$A$3:$O$155,11,FALSE),0)</f>
        <v>0</v>
      </c>
      <c r="K433" s="101">
        <f t="shared" si="51"/>
        <v>0</v>
      </c>
      <c r="L433" s="102">
        <f>IFERROR(VLOOKUP(A433,'[1]resumo 1ºTermo aditivo'!$A$3:$O$155,14,FALSE),0)</f>
        <v>0</v>
      </c>
      <c r="M433" s="101">
        <f t="shared" si="52"/>
        <v>0</v>
      </c>
      <c r="N433" s="146">
        <f t="shared" si="57"/>
        <v>95.56</v>
      </c>
      <c r="O433" s="147">
        <f t="shared" si="58"/>
        <v>10574.66</v>
      </c>
    </row>
    <row r="434" spans="1:15" ht="25.5" x14ac:dyDescent="0.25">
      <c r="A434" s="17" t="s">
        <v>1130</v>
      </c>
      <c r="B434" s="18" t="s">
        <v>1131</v>
      </c>
      <c r="C434" s="17" t="s">
        <v>27</v>
      </c>
      <c r="D434" s="17" t="s">
        <v>1132</v>
      </c>
      <c r="E434" s="19" t="s">
        <v>109</v>
      </c>
      <c r="F434" s="18">
        <v>95.6</v>
      </c>
      <c r="G434" s="20">
        <v>6.15</v>
      </c>
      <c r="H434" s="20">
        <v>7.7</v>
      </c>
      <c r="I434" s="99">
        <f t="shared" si="56"/>
        <v>736.12</v>
      </c>
      <c r="J434" s="100">
        <f>IFERROR(VLOOKUP(A434,'[1]resumo 1ºTermo aditivo'!$A$3:$O$155,11,FALSE),0)</f>
        <v>0</v>
      </c>
      <c r="K434" s="101">
        <f t="shared" si="51"/>
        <v>0</v>
      </c>
      <c r="L434" s="102">
        <f>IFERROR(VLOOKUP(A434,'[1]resumo 1ºTermo aditivo'!$A$3:$O$155,14,FALSE),0)</f>
        <v>0</v>
      </c>
      <c r="M434" s="101">
        <f t="shared" si="52"/>
        <v>0</v>
      </c>
      <c r="N434" s="146">
        <f t="shared" si="57"/>
        <v>95.6</v>
      </c>
      <c r="O434" s="147">
        <f t="shared" si="58"/>
        <v>736.12</v>
      </c>
    </row>
    <row r="435" spans="1:15" ht="25.5" x14ac:dyDescent="0.25">
      <c r="A435" s="17" t="s">
        <v>1133</v>
      </c>
      <c r="B435" s="18" t="s">
        <v>1134</v>
      </c>
      <c r="C435" s="17" t="s">
        <v>27</v>
      </c>
      <c r="D435" s="17" t="s">
        <v>1135</v>
      </c>
      <c r="E435" s="19" t="s">
        <v>109</v>
      </c>
      <c r="F435" s="18">
        <v>138.80000000000001</v>
      </c>
      <c r="G435" s="20">
        <v>9.82</v>
      </c>
      <c r="H435" s="20">
        <v>12.29</v>
      </c>
      <c r="I435" s="99">
        <f t="shared" si="56"/>
        <v>1705.85</v>
      </c>
      <c r="J435" s="100">
        <f>IFERROR(VLOOKUP(A435,'[1]resumo 1ºTermo aditivo'!$A$3:$O$155,11,FALSE),0)</f>
        <v>0</v>
      </c>
      <c r="K435" s="101">
        <f t="shared" si="51"/>
        <v>0</v>
      </c>
      <c r="L435" s="102">
        <f>IFERROR(VLOOKUP(A435,'[1]resumo 1ºTermo aditivo'!$A$3:$O$155,14,FALSE),0)</f>
        <v>0</v>
      </c>
      <c r="M435" s="101">
        <f t="shared" si="52"/>
        <v>0</v>
      </c>
      <c r="N435" s="146">
        <f t="shared" si="57"/>
        <v>138.80000000000001</v>
      </c>
      <c r="O435" s="147">
        <f t="shared" si="58"/>
        <v>1705.85</v>
      </c>
    </row>
    <row r="436" spans="1:15" x14ac:dyDescent="0.25">
      <c r="A436" s="17" t="s">
        <v>1136</v>
      </c>
      <c r="B436" s="18" t="s">
        <v>1137</v>
      </c>
      <c r="C436" s="17" t="s">
        <v>40</v>
      </c>
      <c r="D436" s="17" t="s">
        <v>1138</v>
      </c>
      <c r="E436" s="19" t="s">
        <v>42</v>
      </c>
      <c r="F436" s="18">
        <v>2</v>
      </c>
      <c r="G436" s="20">
        <v>71.790000000000006</v>
      </c>
      <c r="H436" s="20">
        <v>89.89</v>
      </c>
      <c r="I436" s="99">
        <f t="shared" si="56"/>
        <v>179.78</v>
      </c>
      <c r="J436" s="100">
        <f>IFERROR(VLOOKUP(A436,'[1]resumo 1ºTermo aditivo'!$A$3:$O$155,11,FALSE),0)</f>
        <v>0</v>
      </c>
      <c r="K436" s="101">
        <f t="shared" si="51"/>
        <v>0</v>
      </c>
      <c r="L436" s="102">
        <f>IFERROR(VLOOKUP(A436,'[1]resumo 1ºTermo aditivo'!$A$3:$O$155,14,FALSE),0)</f>
        <v>0</v>
      </c>
      <c r="M436" s="101">
        <f t="shared" si="52"/>
        <v>0</v>
      </c>
      <c r="N436" s="146">
        <f t="shared" si="57"/>
        <v>2</v>
      </c>
      <c r="O436" s="147">
        <f t="shared" si="58"/>
        <v>179.78</v>
      </c>
    </row>
    <row r="437" spans="1:15" ht="25.5" x14ac:dyDescent="0.25">
      <c r="A437" s="17" t="s">
        <v>1139</v>
      </c>
      <c r="B437" s="18" t="s">
        <v>1140</v>
      </c>
      <c r="C437" s="17" t="s">
        <v>40</v>
      </c>
      <c r="D437" s="17" t="s">
        <v>1141</v>
      </c>
      <c r="E437" s="19" t="s">
        <v>42</v>
      </c>
      <c r="F437" s="18">
        <v>2</v>
      </c>
      <c r="G437" s="20">
        <v>136.52000000000001</v>
      </c>
      <c r="H437" s="20">
        <v>170.95</v>
      </c>
      <c r="I437" s="99">
        <f t="shared" si="56"/>
        <v>341.9</v>
      </c>
      <c r="J437" s="100">
        <f>IFERROR(VLOOKUP(A437,'[1]resumo 1ºTermo aditivo'!$A$3:$O$155,11,FALSE),0)</f>
        <v>0</v>
      </c>
      <c r="K437" s="101">
        <f t="shared" si="51"/>
        <v>0</v>
      </c>
      <c r="L437" s="102">
        <f>IFERROR(VLOOKUP(A437,'[1]resumo 1ºTermo aditivo'!$A$3:$O$155,14,FALSE),0)</f>
        <v>0</v>
      </c>
      <c r="M437" s="101">
        <f t="shared" si="52"/>
        <v>0</v>
      </c>
      <c r="N437" s="146">
        <f t="shared" si="57"/>
        <v>2</v>
      </c>
      <c r="O437" s="147">
        <f t="shared" si="58"/>
        <v>341.9</v>
      </c>
    </row>
    <row r="438" spans="1:15" ht="25.5" x14ac:dyDescent="0.25">
      <c r="A438" s="17" t="s">
        <v>1142</v>
      </c>
      <c r="B438" s="18" t="s">
        <v>1143</v>
      </c>
      <c r="C438" s="17" t="s">
        <v>32</v>
      </c>
      <c r="D438" s="17" t="s">
        <v>1144</v>
      </c>
      <c r="E438" s="19" t="s">
        <v>42</v>
      </c>
      <c r="F438" s="18">
        <v>2</v>
      </c>
      <c r="G438" s="20">
        <v>184.98</v>
      </c>
      <c r="H438" s="20">
        <v>231.63</v>
      </c>
      <c r="I438" s="99">
        <f t="shared" si="56"/>
        <v>463.26</v>
      </c>
      <c r="J438" s="100">
        <f>IFERROR(VLOOKUP(A438,'[1]resumo 1ºTermo aditivo'!$A$3:$O$155,11,FALSE),0)</f>
        <v>0</v>
      </c>
      <c r="K438" s="101">
        <f t="shared" si="51"/>
        <v>0</v>
      </c>
      <c r="L438" s="102">
        <f>IFERROR(VLOOKUP(A438,'[1]resumo 1ºTermo aditivo'!$A$3:$O$155,14,FALSE),0)</f>
        <v>0</v>
      </c>
      <c r="M438" s="101">
        <f t="shared" si="52"/>
        <v>0</v>
      </c>
      <c r="N438" s="146">
        <f t="shared" si="57"/>
        <v>2</v>
      </c>
      <c r="O438" s="147">
        <f t="shared" si="58"/>
        <v>463.26</v>
      </c>
    </row>
    <row r="439" spans="1:15" ht="38.25" x14ac:dyDescent="0.25">
      <c r="A439" s="17" t="s">
        <v>1145</v>
      </c>
      <c r="B439" s="18" t="s">
        <v>1146</v>
      </c>
      <c r="C439" s="17" t="s">
        <v>32</v>
      </c>
      <c r="D439" s="17" t="s">
        <v>1147</v>
      </c>
      <c r="E439" s="19" t="s">
        <v>42</v>
      </c>
      <c r="F439" s="18">
        <v>2</v>
      </c>
      <c r="G439" s="20">
        <v>428.58</v>
      </c>
      <c r="H439" s="20">
        <v>536.66</v>
      </c>
      <c r="I439" s="99">
        <f t="shared" si="56"/>
        <v>1073.32</v>
      </c>
      <c r="J439" s="100">
        <f>IFERROR(VLOOKUP(A439,'[1]resumo 1ºTermo aditivo'!$A$3:$O$155,11,FALSE),0)</f>
        <v>0</v>
      </c>
      <c r="K439" s="101">
        <f t="shared" si="51"/>
        <v>0</v>
      </c>
      <c r="L439" s="102">
        <f>IFERROR(VLOOKUP(A439,'[1]resumo 1ºTermo aditivo'!$A$3:$O$155,14,FALSE),0)</f>
        <v>0</v>
      </c>
      <c r="M439" s="101">
        <f t="shared" si="52"/>
        <v>0</v>
      </c>
      <c r="N439" s="146">
        <f t="shared" si="57"/>
        <v>2</v>
      </c>
      <c r="O439" s="147">
        <f t="shared" si="58"/>
        <v>1073.32</v>
      </c>
    </row>
    <row r="440" spans="1:15" ht="38.25" x14ac:dyDescent="0.25">
      <c r="A440" s="17" t="s">
        <v>1148</v>
      </c>
      <c r="B440" s="18" t="s">
        <v>408</v>
      </c>
      <c r="C440" s="17" t="s">
        <v>32</v>
      </c>
      <c r="D440" s="17" t="s">
        <v>409</v>
      </c>
      <c r="E440" s="19" t="s">
        <v>42</v>
      </c>
      <c r="F440" s="18">
        <v>1</v>
      </c>
      <c r="G440" s="20">
        <v>25.63</v>
      </c>
      <c r="H440" s="20">
        <v>32.090000000000003</v>
      </c>
      <c r="I440" s="99">
        <f t="shared" si="56"/>
        <v>32.090000000000003</v>
      </c>
      <c r="J440" s="100">
        <f>IFERROR(VLOOKUP(A440,'[1]resumo 1ºTermo aditivo'!$A$3:$O$155,11,FALSE),0)</f>
        <v>0</v>
      </c>
      <c r="K440" s="101">
        <f t="shared" si="51"/>
        <v>0</v>
      </c>
      <c r="L440" s="102">
        <f>IFERROR(VLOOKUP(A440,'[1]resumo 1ºTermo aditivo'!$A$3:$O$155,14,FALSE),0)</f>
        <v>0</v>
      </c>
      <c r="M440" s="101">
        <f t="shared" si="52"/>
        <v>0</v>
      </c>
      <c r="N440" s="146">
        <f t="shared" si="57"/>
        <v>1</v>
      </c>
      <c r="O440" s="147">
        <f t="shared" si="58"/>
        <v>32.090000000000003</v>
      </c>
    </row>
    <row r="441" spans="1:15" ht="63.75" x14ac:dyDescent="0.25">
      <c r="A441" s="17" t="s">
        <v>1149</v>
      </c>
      <c r="B441" s="18" t="s">
        <v>1150</v>
      </c>
      <c r="C441" s="17" t="s">
        <v>27</v>
      </c>
      <c r="D441" s="17" t="s">
        <v>1151</v>
      </c>
      <c r="E441" s="19" t="s">
        <v>42</v>
      </c>
      <c r="F441" s="18">
        <v>5</v>
      </c>
      <c r="G441" s="20">
        <v>44.52</v>
      </c>
      <c r="H441" s="20">
        <v>55.74</v>
      </c>
      <c r="I441" s="99">
        <f t="shared" si="56"/>
        <v>278.7</v>
      </c>
      <c r="J441" s="100">
        <f>IFERROR(VLOOKUP(A441,'[1]resumo 1ºTermo aditivo'!$A$3:$O$155,11,FALSE),0)</f>
        <v>0</v>
      </c>
      <c r="K441" s="101">
        <f t="shared" si="51"/>
        <v>0</v>
      </c>
      <c r="L441" s="102">
        <f>IFERROR(VLOOKUP(A441,'[1]resumo 1ºTermo aditivo'!$A$3:$O$155,14,FALSE),0)</f>
        <v>0</v>
      </c>
      <c r="M441" s="101">
        <f t="shared" si="52"/>
        <v>0</v>
      </c>
      <c r="N441" s="146">
        <f t="shared" si="57"/>
        <v>5</v>
      </c>
      <c r="O441" s="147">
        <f t="shared" si="58"/>
        <v>278.7</v>
      </c>
    </row>
    <row r="442" spans="1:15" ht="63.75" x14ac:dyDescent="0.25">
      <c r="A442" s="17" t="s">
        <v>1152</v>
      </c>
      <c r="B442" s="18" t="s">
        <v>1153</v>
      </c>
      <c r="C442" s="17" t="s">
        <v>27</v>
      </c>
      <c r="D442" s="17" t="s">
        <v>1154</v>
      </c>
      <c r="E442" s="19" t="s">
        <v>42</v>
      </c>
      <c r="F442" s="18">
        <v>7</v>
      </c>
      <c r="G442" s="20">
        <v>44.52</v>
      </c>
      <c r="H442" s="20">
        <v>55.74</v>
      </c>
      <c r="I442" s="99">
        <f t="shared" si="56"/>
        <v>390.18</v>
      </c>
      <c r="J442" s="100">
        <f>IFERROR(VLOOKUP(A442,'[1]resumo 1ºTermo aditivo'!$A$3:$O$155,11,FALSE),0)</f>
        <v>0</v>
      </c>
      <c r="K442" s="101">
        <f t="shared" si="51"/>
        <v>0</v>
      </c>
      <c r="L442" s="102">
        <f>IFERROR(VLOOKUP(A442,'[1]resumo 1ºTermo aditivo'!$A$3:$O$155,14,FALSE),0)</f>
        <v>0</v>
      </c>
      <c r="M442" s="101">
        <f t="shared" si="52"/>
        <v>0</v>
      </c>
      <c r="N442" s="146">
        <f t="shared" si="57"/>
        <v>7</v>
      </c>
      <c r="O442" s="147">
        <f t="shared" si="58"/>
        <v>390.18</v>
      </c>
    </row>
    <row r="443" spans="1:15" ht="63.75" x14ac:dyDescent="0.25">
      <c r="A443" s="17" t="s">
        <v>1155</v>
      </c>
      <c r="B443" s="18" t="s">
        <v>1156</v>
      </c>
      <c r="C443" s="17" t="s">
        <v>27</v>
      </c>
      <c r="D443" s="17" t="s">
        <v>1157</v>
      </c>
      <c r="E443" s="19" t="s">
        <v>42</v>
      </c>
      <c r="F443" s="18">
        <v>12</v>
      </c>
      <c r="G443" s="20">
        <v>44.52</v>
      </c>
      <c r="H443" s="20">
        <v>55.74</v>
      </c>
      <c r="I443" s="99">
        <f t="shared" si="56"/>
        <v>668.88</v>
      </c>
      <c r="J443" s="100">
        <f>IFERROR(VLOOKUP(A443,'[1]resumo 1ºTermo aditivo'!$A$3:$O$155,11,FALSE),0)</f>
        <v>0</v>
      </c>
      <c r="K443" s="101">
        <f t="shared" si="51"/>
        <v>0</v>
      </c>
      <c r="L443" s="102">
        <f>IFERROR(VLOOKUP(A443,'[1]resumo 1ºTermo aditivo'!$A$3:$O$155,14,FALSE),0)</f>
        <v>0</v>
      </c>
      <c r="M443" s="101">
        <f t="shared" si="52"/>
        <v>0</v>
      </c>
      <c r="N443" s="146">
        <f t="shared" si="57"/>
        <v>12</v>
      </c>
      <c r="O443" s="147">
        <f t="shared" si="58"/>
        <v>668.88</v>
      </c>
    </row>
    <row r="444" spans="1:15" ht="63.75" x14ac:dyDescent="0.25">
      <c r="A444" s="17" t="s">
        <v>1158</v>
      </c>
      <c r="B444" s="18" t="s">
        <v>1159</v>
      </c>
      <c r="C444" s="17" t="s">
        <v>32</v>
      </c>
      <c r="D444" s="17" t="s">
        <v>1160</v>
      </c>
      <c r="E444" s="19" t="s">
        <v>34</v>
      </c>
      <c r="F444" s="18">
        <v>46.83</v>
      </c>
      <c r="G444" s="20">
        <v>17.54</v>
      </c>
      <c r="H444" s="20">
        <v>21.96</v>
      </c>
      <c r="I444" s="99">
        <f t="shared" si="56"/>
        <v>1028.3800000000001</v>
      </c>
      <c r="J444" s="100">
        <f>IFERROR(VLOOKUP(A444,'[1]resumo 1ºTermo aditivo'!$A$3:$O$155,11,FALSE),0)</f>
        <v>0</v>
      </c>
      <c r="K444" s="101">
        <f t="shared" si="51"/>
        <v>0</v>
      </c>
      <c r="L444" s="102">
        <f>IFERROR(VLOOKUP(A444,'[1]resumo 1ºTermo aditivo'!$A$3:$O$155,14,FALSE),0)</f>
        <v>0</v>
      </c>
      <c r="M444" s="101">
        <f t="shared" si="52"/>
        <v>0</v>
      </c>
      <c r="N444" s="146">
        <f t="shared" si="57"/>
        <v>46.83</v>
      </c>
      <c r="O444" s="147">
        <f t="shared" si="58"/>
        <v>1028.3800000000001</v>
      </c>
    </row>
    <row r="445" spans="1:15" ht="51" x14ac:dyDescent="0.25">
      <c r="A445" s="17" t="s">
        <v>1161</v>
      </c>
      <c r="B445" s="18" t="s">
        <v>1162</v>
      </c>
      <c r="C445" s="17" t="s">
        <v>32</v>
      </c>
      <c r="D445" s="17" t="s">
        <v>1163</v>
      </c>
      <c r="E445" s="19" t="s">
        <v>42</v>
      </c>
      <c r="F445" s="18">
        <v>6</v>
      </c>
      <c r="G445" s="20">
        <v>380.35</v>
      </c>
      <c r="H445" s="20">
        <v>476.27</v>
      </c>
      <c r="I445" s="99">
        <f t="shared" si="56"/>
        <v>2857.62</v>
      </c>
      <c r="J445" s="100">
        <f>IFERROR(VLOOKUP(A445,'[1]resumo 1ºTermo aditivo'!$A$3:$O$155,11,FALSE),0)</f>
        <v>0</v>
      </c>
      <c r="K445" s="101">
        <f t="shared" si="51"/>
        <v>0</v>
      </c>
      <c r="L445" s="102">
        <f>IFERROR(VLOOKUP(A445,'[1]resumo 1ºTermo aditivo'!$A$3:$O$155,14,FALSE),0)</f>
        <v>0</v>
      </c>
      <c r="M445" s="101">
        <f t="shared" si="52"/>
        <v>0</v>
      </c>
      <c r="N445" s="146">
        <f t="shared" si="57"/>
        <v>6</v>
      </c>
      <c r="O445" s="147">
        <f t="shared" si="58"/>
        <v>2857.62</v>
      </c>
    </row>
    <row r="446" spans="1:15" ht="51" x14ac:dyDescent="0.25">
      <c r="A446" s="17" t="s">
        <v>1164</v>
      </c>
      <c r="B446" s="18" t="s">
        <v>1165</v>
      </c>
      <c r="C446" s="17" t="s">
        <v>32</v>
      </c>
      <c r="D446" s="17" t="s">
        <v>1166</v>
      </c>
      <c r="E446" s="19" t="s">
        <v>42</v>
      </c>
      <c r="F446" s="18">
        <v>4</v>
      </c>
      <c r="G446" s="20">
        <v>139.25</v>
      </c>
      <c r="H446" s="20">
        <v>174.36</v>
      </c>
      <c r="I446" s="99">
        <f t="shared" si="56"/>
        <v>697.44</v>
      </c>
      <c r="J446" s="100">
        <f>IFERROR(VLOOKUP(A446,'[1]resumo 1ºTermo aditivo'!$A$3:$O$155,11,FALSE),0)</f>
        <v>0</v>
      </c>
      <c r="K446" s="101">
        <f t="shared" si="51"/>
        <v>0</v>
      </c>
      <c r="L446" s="102">
        <f>IFERROR(VLOOKUP(A446,'[1]resumo 1ºTermo aditivo'!$A$3:$O$155,14,FALSE),0)</f>
        <v>0</v>
      </c>
      <c r="M446" s="101">
        <f t="shared" si="52"/>
        <v>0</v>
      </c>
      <c r="N446" s="146">
        <f t="shared" si="57"/>
        <v>4</v>
      </c>
      <c r="O446" s="147">
        <f t="shared" si="58"/>
        <v>697.44</v>
      </c>
    </row>
    <row r="447" spans="1:15" ht="51" x14ac:dyDescent="0.25">
      <c r="A447" s="17" t="s">
        <v>1167</v>
      </c>
      <c r="B447" s="18" t="s">
        <v>1168</v>
      </c>
      <c r="C447" s="17" t="s">
        <v>32</v>
      </c>
      <c r="D447" s="17" t="s">
        <v>1169</v>
      </c>
      <c r="E447" s="19" t="s">
        <v>42</v>
      </c>
      <c r="F447" s="18">
        <v>11</v>
      </c>
      <c r="G447" s="20">
        <v>98.96</v>
      </c>
      <c r="H447" s="20">
        <v>123.91</v>
      </c>
      <c r="I447" s="99">
        <f t="shared" si="56"/>
        <v>1363.01</v>
      </c>
      <c r="J447" s="100">
        <f>IFERROR(VLOOKUP(A447,'[1]resumo 1ºTermo aditivo'!$A$3:$O$155,11,FALSE),0)</f>
        <v>0</v>
      </c>
      <c r="K447" s="101">
        <f t="shared" si="51"/>
        <v>0</v>
      </c>
      <c r="L447" s="102">
        <f>IFERROR(VLOOKUP(A447,'[1]resumo 1ºTermo aditivo'!$A$3:$O$155,14,FALSE),0)</f>
        <v>0</v>
      </c>
      <c r="M447" s="101">
        <f t="shared" si="52"/>
        <v>0</v>
      </c>
      <c r="N447" s="146">
        <f t="shared" si="57"/>
        <v>11</v>
      </c>
      <c r="O447" s="147">
        <f t="shared" si="58"/>
        <v>1363.01</v>
      </c>
    </row>
    <row r="448" spans="1:15" ht="51" x14ac:dyDescent="0.25">
      <c r="A448" s="17" t="s">
        <v>1170</v>
      </c>
      <c r="B448" s="18" t="s">
        <v>1171</v>
      </c>
      <c r="C448" s="17" t="s">
        <v>32</v>
      </c>
      <c r="D448" s="17" t="s">
        <v>1172</v>
      </c>
      <c r="E448" s="19" t="s">
        <v>42</v>
      </c>
      <c r="F448" s="18">
        <v>6</v>
      </c>
      <c r="G448" s="20">
        <v>61.75</v>
      </c>
      <c r="H448" s="20">
        <v>77.319999999999993</v>
      </c>
      <c r="I448" s="99">
        <f t="shared" si="56"/>
        <v>463.92</v>
      </c>
      <c r="J448" s="100">
        <f>IFERROR(VLOOKUP(A448,'[1]resumo 1ºTermo aditivo'!$A$3:$O$155,11,FALSE),0)</f>
        <v>0</v>
      </c>
      <c r="K448" s="101">
        <f t="shared" si="51"/>
        <v>0</v>
      </c>
      <c r="L448" s="102">
        <f>IFERROR(VLOOKUP(A448,'[1]resumo 1ºTermo aditivo'!$A$3:$O$155,14,FALSE),0)</f>
        <v>0</v>
      </c>
      <c r="M448" s="101">
        <f t="shared" si="52"/>
        <v>0</v>
      </c>
      <c r="N448" s="146">
        <f t="shared" si="57"/>
        <v>6</v>
      </c>
      <c r="O448" s="147">
        <f t="shared" si="58"/>
        <v>463.92</v>
      </c>
    </row>
    <row r="449" spans="1:15" x14ac:dyDescent="0.25">
      <c r="A449" s="17" t="s">
        <v>1173</v>
      </c>
      <c r="B449" s="18" t="s">
        <v>1174</v>
      </c>
      <c r="C449" s="17" t="s">
        <v>40</v>
      </c>
      <c r="D449" s="17" t="s">
        <v>1175</v>
      </c>
      <c r="E449" s="19" t="s">
        <v>109</v>
      </c>
      <c r="F449" s="18">
        <v>95.6</v>
      </c>
      <c r="G449" s="20">
        <v>9.73</v>
      </c>
      <c r="H449" s="20">
        <v>12.18</v>
      </c>
      <c r="I449" s="99">
        <f t="shared" si="56"/>
        <v>1164.4000000000001</v>
      </c>
      <c r="J449" s="100">
        <f>IFERROR(VLOOKUP(A449,'[1]resumo 1ºTermo aditivo'!$A$3:$O$155,11,FALSE),0)</f>
        <v>0</v>
      </c>
      <c r="K449" s="101">
        <f t="shared" si="51"/>
        <v>0</v>
      </c>
      <c r="L449" s="102">
        <f>IFERROR(VLOOKUP(A449,'[1]resumo 1ºTermo aditivo'!$A$3:$O$155,14,FALSE),0)</f>
        <v>0</v>
      </c>
      <c r="M449" s="101">
        <f t="shared" si="52"/>
        <v>0</v>
      </c>
      <c r="N449" s="146">
        <f t="shared" si="57"/>
        <v>95.6</v>
      </c>
      <c r="O449" s="147">
        <f t="shared" si="58"/>
        <v>1164.4000000000001</v>
      </c>
    </row>
    <row r="450" spans="1:15" ht="38.25" x14ac:dyDescent="0.25">
      <c r="A450" s="17" t="s">
        <v>1176</v>
      </c>
      <c r="B450" s="18" t="s">
        <v>1177</v>
      </c>
      <c r="C450" s="17" t="s">
        <v>32</v>
      </c>
      <c r="D450" s="17" t="s">
        <v>1178</v>
      </c>
      <c r="E450" s="19" t="s">
        <v>42</v>
      </c>
      <c r="F450" s="18">
        <v>1</v>
      </c>
      <c r="G450" s="20">
        <v>1813.61</v>
      </c>
      <c r="H450" s="20">
        <v>2271</v>
      </c>
      <c r="I450" s="99">
        <f t="shared" si="56"/>
        <v>2271</v>
      </c>
      <c r="J450" s="100">
        <f>IFERROR(VLOOKUP(A450,'[1]resumo 1ºTermo aditivo'!$A$3:$O$155,11,FALSE),0)</f>
        <v>0</v>
      </c>
      <c r="K450" s="101">
        <f t="shared" si="51"/>
        <v>0</v>
      </c>
      <c r="L450" s="102">
        <f>IFERROR(VLOOKUP(A450,'[1]resumo 1ºTermo aditivo'!$A$3:$O$155,14,FALSE),0)</f>
        <v>0</v>
      </c>
      <c r="M450" s="101">
        <f t="shared" si="52"/>
        <v>0</v>
      </c>
      <c r="N450" s="146">
        <f t="shared" si="57"/>
        <v>1</v>
      </c>
      <c r="O450" s="147">
        <f t="shared" si="58"/>
        <v>2271</v>
      </c>
    </row>
    <row r="451" spans="1:15" ht="25.5" x14ac:dyDescent="0.25">
      <c r="A451" s="17" t="s">
        <v>1179</v>
      </c>
      <c r="B451" s="18" t="s">
        <v>1180</v>
      </c>
      <c r="C451" s="17" t="s">
        <v>32</v>
      </c>
      <c r="D451" s="17" t="s">
        <v>1181</v>
      </c>
      <c r="E451" s="19" t="s">
        <v>42</v>
      </c>
      <c r="F451" s="18">
        <v>1</v>
      </c>
      <c r="G451" s="20">
        <v>114.18</v>
      </c>
      <c r="H451" s="20">
        <v>142.97</v>
      </c>
      <c r="I451" s="99">
        <f t="shared" si="56"/>
        <v>142.97</v>
      </c>
      <c r="J451" s="100">
        <f>IFERROR(VLOOKUP(A451,'[1]resumo 1ºTermo aditivo'!$A$3:$O$155,11,FALSE),0)</f>
        <v>0</v>
      </c>
      <c r="K451" s="101">
        <f t="shared" si="51"/>
        <v>0</v>
      </c>
      <c r="L451" s="102">
        <f>IFERROR(VLOOKUP(A451,'[1]resumo 1ºTermo aditivo'!$A$3:$O$155,14,FALSE),0)</f>
        <v>0</v>
      </c>
      <c r="M451" s="101">
        <f t="shared" si="52"/>
        <v>0</v>
      </c>
      <c r="N451" s="146">
        <f t="shared" si="57"/>
        <v>1</v>
      </c>
      <c r="O451" s="147">
        <f t="shared" si="58"/>
        <v>142.97</v>
      </c>
    </row>
    <row r="452" spans="1:15" ht="26.25" thickBot="1" x14ac:dyDescent="0.3">
      <c r="A452" s="17" t="s">
        <v>1182</v>
      </c>
      <c r="B452" s="18" t="s">
        <v>1183</v>
      </c>
      <c r="C452" s="17" t="s">
        <v>40</v>
      </c>
      <c r="D452" s="17" t="s">
        <v>1184</v>
      </c>
      <c r="E452" s="19" t="s">
        <v>42</v>
      </c>
      <c r="F452" s="18">
        <v>1</v>
      </c>
      <c r="G452" s="20">
        <v>409.13</v>
      </c>
      <c r="H452" s="20">
        <v>512.30999999999995</v>
      </c>
      <c r="I452" s="99">
        <f t="shared" si="56"/>
        <v>512.30999999999995</v>
      </c>
      <c r="J452" s="100">
        <f>IFERROR(VLOOKUP(A452,'[1]resumo 1ºTermo aditivo'!$A$3:$O$155,11,FALSE),0)</f>
        <v>0</v>
      </c>
      <c r="K452" s="101">
        <f t="shared" si="51"/>
        <v>0</v>
      </c>
      <c r="L452" s="102">
        <f>IFERROR(VLOOKUP(A452,'[1]resumo 1ºTermo aditivo'!$A$3:$O$155,14,FALSE),0)</f>
        <v>0</v>
      </c>
      <c r="M452" s="101">
        <f t="shared" si="52"/>
        <v>0</v>
      </c>
      <c r="N452" s="146">
        <f t="shared" si="57"/>
        <v>1</v>
      </c>
      <c r="O452" s="147">
        <f t="shared" si="58"/>
        <v>512.30999999999995</v>
      </c>
    </row>
    <row r="453" spans="1:15" ht="15.75" thickBot="1" x14ac:dyDescent="0.3">
      <c r="A453" s="12">
        <v>9</v>
      </c>
      <c r="B453" s="12"/>
      <c r="C453" s="12"/>
      <c r="D453" s="12" t="s">
        <v>1185</v>
      </c>
      <c r="E453" s="12"/>
      <c r="F453" s="94"/>
      <c r="G453" s="14"/>
      <c r="H453" s="14"/>
      <c r="I453" s="95">
        <f>SUBTOTAL(9,I454:I463)</f>
        <v>223978.65000000002</v>
      </c>
      <c r="J453" s="96"/>
      <c r="K453" s="97">
        <f>SUBTOTAL(9,K454:K463)</f>
        <v>0</v>
      </c>
      <c r="L453" s="98"/>
      <c r="M453" s="97">
        <f>SUBTOTAL(9,M454:M463)</f>
        <v>0</v>
      </c>
      <c r="N453" s="148"/>
      <c r="O453" s="97">
        <f>SUBTOTAL(9,O454:O463)</f>
        <v>223978.65000000002</v>
      </c>
    </row>
    <row r="454" spans="1:15" ht="38.25" x14ac:dyDescent="0.25">
      <c r="A454" s="17" t="s">
        <v>1186</v>
      </c>
      <c r="B454" s="18" t="s">
        <v>1187</v>
      </c>
      <c r="C454" s="17" t="s">
        <v>27</v>
      </c>
      <c r="D454" s="17" t="s">
        <v>1188</v>
      </c>
      <c r="E454" s="19" t="s">
        <v>34</v>
      </c>
      <c r="F454" s="18">
        <v>2196.7199999999998</v>
      </c>
      <c r="G454" s="20">
        <v>5.35</v>
      </c>
      <c r="H454" s="20">
        <v>6.69</v>
      </c>
      <c r="I454" s="99">
        <f t="shared" ref="I454:I463" si="59">TRUNC(H454*F454,2)</f>
        <v>14696.05</v>
      </c>
      <c r="J454" s="100">
        <f>IFERROR(VLOOKUP(A454,'[1]resumo 1ºTermo aditivo'!$A$3:$O$155,11,FALSE),0)</f>
        <v>0</v>
      </c>
      <c r="K454" s="101">
        <f t="shared" si="51"/>
        <v>0</v>
      </c>
      <c r="L454" s="102">
        <f>IFERROR(VLOOKUP(A454,'[1]resumo 1ºTermo aditivo'!$A$3:$O$155,14,FALSE),0)</f>
        <v>0</v>
      </c>
      <c r="M454" s="101">
        <f t="shared" si="52"/>
        <v>0</v>
      </c>
      <c r="N454" s="146">
        <f t="shared" ref="N454:N463" si="60">F454+J454-L454</f>
        <v>2196.7199999999998</v>
      </c>
      <c r="O454" s="147">
        <f t="shared" ref="O454:O463" si="61">I454+K454-M454</f>
        <v>14696.05</v>
      </c>
    </row>
    <row r="455" spans="1:15" ht="38.25" x14ac:dyDescent="0.25">
      <c r="A455" s="17" t="s">
        <v>1189</v>
      </c>
      <c r="B455" s="18" t="s">
        <v>1190</v>
      </c>
      <c r="C455" s="17" t="s">
        <v>27</v>
      </c>
      <c r="D455" s="17" t="s">
        <v>1191</v>
      </c>
      <c r="E455" s="19" t="s">
        <v>34</v>
      </c>
      <c r="F455" s="18">
        <v>2025.53</v>
      </c>
      <c r="G455" s="20">
        <v>7.82</v>
      </c>
      <c r="H455" s="20">
        <v>9.7899999999999991</v>
      </c>
      <c r="I455" s="99">
        <f t="shared" si="59"/>
        <v>19829.93</v>
      </c>
      <c r="J455" s="100">
        <f>IFERROR(VLOOKUP(A455,'[1]resumo 1ºTermo aditivo'!$A$3:$O$155,11,FALSE),0)</f>
        <v>0</v>
      </c>
      <c r="K455" s="101">
        <f t="shared" ref="K455:K517" si="62">J455*H455</f>
        <v>0</v>
      </c>
      <c r="L455" s="102">
        <f>IFERROR(VLOOKUP(A455,'[1]resumo 1ºTermo aditivo'!$A$3:$O$155,14,FALSE),0)</f>
        <v>0</v>
      </c>
      <c r="M455" s="101">
        <f t="shared" ref="M455:M517" si="63">L455*H455</f>
        <v>0</v>
      </c>
      <c r="N455" s="146">
        <f t="shared" si="60"/>
        <v>2025.53</v>
      </c>
      <c r="O455" s="147">
        <f t="shared" si="61"/>
        <v>19829.93</v>
      </c>
    </row>
    <row r="456" spans="1:15" ht="38.25" x14ac:dyDescent="0.25">
      <c r="A456" s="17" t="s">
        <v>1192</v>
      </c>
      <c r="B456" s="18" t="s">
        <v>1193</v>
      </c>
      <c r="C456" s="17" t="s">
        <v>32</v>
      </c>
      <c r="D456" s="17" t="s">
        <v>1194</v>
      </c>
      <c r="E456" s="19" t="s">
        <v>109</v>
      </c>
      <c r="F456" s="18">
        <v>16.02</v>
      </c>
      <c r="G456" s="20">
        <v>72.5</v>
      </c>
      <c r="H456" s="20">
        <v>90.78</v>
      </c>
      <c r="I456" s="99">
        <f t="shared" si="59"/>
        <v>1454.29</v>
      </c>
      <c r="J456" s="100">
        <f>IFERROR(VLOOKUP(A456,'[1]resumo 1ºTermo aditivo'!$A$3:$O$155,11,FALSE),0)</f>
        <v>0</v>
      </c>
      <c r="K456" s="101">
        <f t="shared" si="62"/>
        <v>0</v>
      </c>
      <c r="L456" s="102">
        <f>IFERROR(VLOOKUP(A456,'[1]resumo 1ºTermo aditivo'!$A$3:$O$155,14,FALSE),0)</f>
        <v>0</v>
      </c>
      <c r="M456" s="101">
        <f t="shared" si="63"/>
        <v>0</v>
      </c>
      <c r="N456" s="146">
        <f t="shared" si="60"/>
        <v>16.02</v>
      </c>
      <c r="O456" s="147">
        <f t="shared" si="61"/>
        <v>1454.29</v>
      </c>
    </row>
    <row r="457" spans="1:15" ht="38.25" x14ac:dyDescent="0.25">
      <c r="A457" s="17" t="s">
        <v>1195</v>
      </c>
      <c r="B457" s="18" t="s">
        <v>1196</v>
      </c>
      <c r="C457" s="17" t="s">
        <v>32</v>
      </c>
      <c r="D457" s="17" t="s">
        <v>1197</v>
      </c>
      <c r="E457" s="19" t="s">
        <v>109</v>
      </c>
      <c r="F457" s="18">
        <v>236.33</v>
      </c>
      <c r="G457" s="20">
        <v>140.13999999999999</v>
      </c>
      <c r="H457" s="20">
        <v>175.48</v>
      </c>
      <c r="I457" s="99">
        <f t="shared" si="59"/>
        <v>41471.18</v>
      </c>
      <c r="J457" s="100">
        <f>IFERROR(VLOOKUP(A457,'[1]resumo 1ºTermo aditivo'!$A$3:$O$155,11,FALSE),0)</f>
        <v>0</v>
      </c>
      <c r="K457" s="101">
        <f t="shared" si="62"/>
        <v>0</v>
      </c>
      <c r="L457" s="102">
        <f>IFERROR(VLOOKUP(A457,'[1]resumo 1ºTermo aditivo'!$A$3:$O$155,14,FALSE),0)</f>
        <v>0</v>
      </c>
      <c r="M457" s="101">
        <f t="shared" si="63"/>
        <v>0</v>
      </c>
      <c r="N457" s="146">
        <f t="shared" si="60"/>
        <v>236.33</v>
      </c>
      <c r="O457" s="147">
        <f t="shared" si="61"/>
        <v>41471.18</v>
      </c>
    </row>
    <row r="458" spans="1:15" ht="38.25" x14ac:dyDescent="0.25">
      <c r="A458" s="17" t="s">
        <v>1198</v>
      </c>
      <c r="B458" s="18" t="s">
        <v>1199</v>
      </c>
      <c r="C458" s="17" t="s">
        <v>32</v>
      </c>
      <c r="D458" s="17" t="s">
        <v>1200</v>
      </c>
      <c r="E458" s="19" t="s">
        <v>109</v>
      </c>
      <c r="F458" s="18">
        <v>237.13</v>
      </c>
      <c r="G458" s="20">
        <v>44.42</v>
      </c>
      <c r="H458" s="20">
        <v>55.62</v>
      </c>
      <c r="I458" s="99">
        <f t="shared" si="59"/>
        <v>13189.17</v>
      </c>
      <c r="J458" s="100">
        <f>IFERROR(VLOOKUP(A458,'[1]resumo 1ºTermo aditivo'!$A$3:$O$155,11,FALSE),0)</f>
        <v>0</v>
      </c>
      <c r="K458" s="101">
        <f t="shared" si="62"/>
        <v>0</v>
      </c>
      <c r="L458" s="102">
        <f>IFERROR(VLOOKUP(A458,'[1]resumo 1ºTermo aditivo'!$A$3:$O$155,14,FALSE),0)</f>
        <v>0</v>
      </c>
      <c r="M458" s="101">
        <f t="shared" si="63"/>
        <v>0</v>
      </c>
      <c r="N458" s="146">
        <f t="shared" si="60"/>
        <v>237.13</v>
      </c>
      <c r="O458" s="147">
        <f t="shared" si="61"/>
        <v>13189.17</v>
      </c>
    </row>
    <row r="459" spans="1:15" ht="63.75" x14ac:dyDescent="0.25">
      <c r="A459" s="17" t="s">
        <v>1201</v>
      </c>
      <c r="B459" s="18" t="s">
        <v>1202</v>
      </c>
      <c r="C459" s="17" t="s">
        <v>32</v>
      </c>
      <c r="D459" s="17" t="s">
        <v>1203</v>
      </c>
      <c r="E459" s="19" t="s">
        <v>34</v>
      </c>
      <c r="F459" s="18">
        <v>429.21</v>
      </c>
      <c r="G459" s="20">
        <v>51</v>
      </c>
      <c r="H459" s="20">
        <v>63.86</v>
      </c>
      <c r="I459" s="99">
        <f t="shared" si="59"/>
        <v>27409.35</v>
      </c>
      <c r="J459" s="100">
        <f>IFERROR(VLOOKUP(A459,'[1]resumo 1ºTermo aditivo'!$A$3:$O$155,11,FALSE),0)</f>
        <v>0</v>
      </c>
      <c r="K459" s="101">
        <f t="shared" si="62"/>
        <v>0</v>
      </c>
      <c r="L459" s="102">
        <f>IFERROR(VLOOKUP(A459,'[1]resumo 1ºTermo aditivo'!$A$3:$O$155,14,FALSE),0)</f>
        <v>0</v>
      </c>
      <c r="M459" s="101">
        <f t="shared" si="63"/>
        <v>0</v>
      </c>
      <c r="N459" s="146">
        <f t="shared" si="60"/>
        <v>429.21</v>
      </c>
      <c r="O459" s="147">
        <f t="shared" si="61"/>
        <v>27409.35</v>
      </c>
    </row>
    <row r="460" spans="1:15" ht="38.25" x14ac:dyDescent="0.25">
      <c r="A460" s="17" t="s">
        <v>1204</v>
      </c>
      <c r="B460" s="18" t="s">
        <v>1205</v>
      </c>
      <c r="C460" s="17" t="s">
        <v>27</v>
      </c>
      <c r="D460" s="17" t="s">
        <v>1206</v>
      </c>
      <c r="E460" s="19" t="s">
        <v>34</v>
      </c>
      <c r="F460" s="18">
        <v>2055.88</v>
      </c>
      <c r="G460" s="20">
        <v>7.75</v>
      </c>
      <c r="H460" s="20">
        <v>9.6999999999999993</v>
      </c>
      <c r="I460" s="99">
        <f t="shared" si="59"/>
        <v>19942.03</v>
      </c>
      <c r="J460" s="100">
        <f>IFERROR(VLOOKUP(A460,'[1]resumo 1ºTermo aditivo'!$A$3:$O$155,11,FALSE),0)</f>
        <v>0</v>
      </c>
      <c r="K460" s="101">
        <f t="shared" si="62"/>
        <v>0</v>
      </c>
      <c r="L460" s="102">
        <f>IFERROR(VLOOKUP(A460,'[1]resumo 1ºTermo aditivo'!$A$3:$O$155,14,FALSE),0)</f>
        <v>0</v>
      </c>
      <c r="M460" s="101">
        <f t="shared" si="63"/>
        <v>0</v>
      </c>
      <c r="N460" s="146">
        <f t="shared" si="60"/>
        <v>2055.88</v>
      </c>
      <c r="O460" s="147">
        <f t="shared" si="61"/>
        <v>19942.03</v>
      </c>
    </row>
    <row r="461" spans="1:15" ht="38.25" x14ac:dyDescent="0.25">
      <c r="A461" s="17" t="s">
        <v>1207</v>
      </c>
      <c r="B461" s="18" t="s">
        <v>1208</v>
      </c>
      <c r="C461" s="17" t="s">
        <v>27</v>
      </c>
      <c r="D461" s="17" t="s">
        <v>1209</v>
      </c>
      <c r="E461" s="19" t="s">
        <v>34</v>
      </c>
      <c r="F461" s="18">
        <v>28.08</v>
      </c>
      <c r="G461" s="20">
        <v>157.22</v>
      </c>
      <c r="H461" s="20">
        <v>196.87</v>
      </c>
      <c r="I461" s="99">
        <f t="shared" si="59"/>
        <v>5528.1</v>
      </c>
      <c r="J461" s="100">
        <f>IFERROR(VLOOKUP(A461,'[1]resumo 1ºTermo aditivo'!$A$3:$O$155,11,FALSE),0)</f>
        <v>0</v>
      </c>
      <c r="K461" s="101">
        <f t="shared" si="62"/>
        <v>0</v>
      </c>
      <c r="L461" s="102">
        <f>IFERROR(VLOOKUP(A461,'[1]resumo 1ºTermo aditivo'!$A$3:$O$155,14,FALSE),0)</f>
        <v>0</v>
      </c>
      <c r="M461" s="101">
        <f t="shared" si="63"/>
        <v>0</v>
      </c>
      <c r="N461" s="146">
        <f t="shared" si="60"/>
        <v>28.08</v>
      </c>
      <c r="O461" s="147">
        <f t="shared" si="61"/>
        <v>5528.1</v>
      </c>
    </row>
    <row r="462" spans="1:15" ht="25.5" x14ac:dyDescent="0.25">
      <c r="A462" s="17" t="s">
        <v>1210</v>
      </c>
      <c r="B462" s="18" t="s">
        <v>1211</v>
      </c>
      <c r="C462" s="17" t="s">
        <v>27</v>
      </c>
      <c r="D462" s="17" t="s">
        <v>1212</v>
      </c>
      <c r="E462" s="19" t="s">
        <v>34</v>
      </c>
      <c r="F462" s="18">
        <v>30</v>
      </c>
      <c r="G462" s="20">
        <v>41.47</v>
      </c>
      <c r="H462" s="20">
        <v>51.92</v>
      </c>
      <c r="I462" s="99">
        <f t="shared" si="59"/>
        <v>1557.6</v>
      </c>
      <c r="J462" s="100">
        <f>IFERROR(VLOOKUP(A462,'[1]resumo 1ºTermo aditivo'!$A$3:$O$155,11,FALSE),0)</f>
        <v>0</v>
      </c>
      <c r="K462" s="101">
        <f t="shared" si="62"/>
        <v>0</v>
      </c>
      <c r="L462" s="102">
        <f>IFERROR(VLOOKUP(A462,'[1]resumo 1ºTermo aditivo'!$A$3:$O$155,14,FALSE),0)</f>
        <v>0</v>
      </c>
      <c r="M462" s="101">
        <f t="shared" si="63"/>
        <v>0</v>
      </c>
      <c r="N462" s="146">
        <f t="shared" si="60"/>
        <v>30</v>
      </c>
      <c r="O462" s="147">
        <f t="shared" si="61"/>
        <v>1557.6</v>
      </c>
    </row>
    <row r="463" spans="1:15" ht="39" thickBot="1" x14ac:dyDescent="0.3">
      <c r="A463" s="17" t="s">
        <v>1213</v>
      </c>
      <c r="B463" s="18" t="s">
        <v>1214</v>
      </c>
      <c r="C463" s="17" t="s">
        <v>32</v>
      </c>
      <c r="D463" s="17" t="s">
        <v>1215</v>
      </c>
      <c r="E463" s="19" t="s">
        <v>34</v>
      </c>
      <c r="F463" s="18">
        <v>412.08</v>
      </c>
      <c r="G463" s="20">
        <v>152.91</v>
      </c>
      <c r="H463" s="20">
        <v>191.47</v>
      </c>
      <c r="I463" s="99">
        <f t="shared" si="59"/>
        <v>78900.95</v>
      </c>
      <c r="J463" s="100">
        <f>IFERROR(VLOOKUP(A463,'[1]resumo 1ºTermo aditivo'!$A$3:$O$155,11,FALSE),0)</f>
        <v>0</v>
      </c>
      <c r="K463" s="101">
        <f t="shared" si="62"/>
        <v>0</v>
      </c>
      <c r="L463" s="102">
        <f>IFERROR(VLOOKUP(A463,'[1]resumo 1ºTermo aditivo'!$A$3:$O$155,14,FALSE),0)</f>
        <v>0</v>
      </c>
      <c r="M463" s="101">
        <f t="shared" si="63"/>
        <v>0</v>
      </c>
      <c r="N463" s="146">
        <f t="shared" si="60"/>
        <v>412.08</v>
      </c>
      <c r="O463" s="147">
        <f t="shared" si="61"/>
        <v>78900.95</v>
      </c>
    </row>
    <row r="464" spans="1:15" ht="15.75" thickBot="1" x14ac:dyDescent="0.3">
      <c r="A464" s="12">
        <v>10</v>
      </c>
      <c r="B464" s="12"/>
      <c r="C464" s="12"/>
      <c r="D464" s="12" t="s">
        <v>1216</v>
      </c>
      <c r="E464" s="12"/>
      <c r="F464" s="94"/>
      <c r="G464" s="14"/>
      <c r="H464" s="14"/>
      <c r="I464" s="95">
        <f>SUBTOTAL(9,I465:I478)</f>
        <v>23027.420000000002</v>
      </c>
      <c r="J464" s="96"/>
      <c r="K464" s="97">
        <f>SUBTOTAL(9,K465:K478)</f>
        <v>0</v>
      </c>
      <c r="L464" s="98"/>
      <c r="M464" s="97">
        <f>SUBTOTAL(9,M465:M478)</f>
        <v>0</v>
      </c>
      <c r="N464" s="148"/>
      <c r="O464" s="97">
        <f>SUBTOTAL(9,O465:O478)</f>
        <v>23027.420000000002</v>
      </c>
    </row>
    <row r="465" spans="1:15" ht="51" x14ac:dyDescent="0.25">
      <c r="A465" s="17" t="s">
        <v>1217</v>
      </c>
      <c r="B465" s="18" t="s">
        <v>333</v>
      </c>
      <c r="C465" s="17" t="s">
        <v>32</v>
      </c>
      <c r="D465" s="17" t="s">
        <v>334</v>
      </c>
      <c r="E465" s="19" t="s">
        <v>109</v>
      </c>
      <c r="F465" s="18">
        <v>78.5</v>
      </c>
      <c r="G465" s="20">
        <v>12.02</v>
      </c>
      <c r="H465" s="20">
        <v>15.05</v>
      </c>
      <c r="I465" s="99">
        <f t="shared" ref="I465:I478" si="64">TRUNC(H465*F465,2)</f>
        <v>1181.42</v>
      </c>
      <c r="J465" s="100">
        <f>IFERROR(VLOOKUP(A465,'[1]resumo 1ºTermo aditivo'!$A$3:$O$155,11,FALSE),0)</f>
        <v>0</v>
      </c>
      <c r="K465" s="101">
        <f t="shared" si="62"/>
        <v>0</v>
      </c>
      <c r="L465" s="102">
        <f>IFERROR(VLOOKUP(A465,'[1]resumo 1ºTermo aditivo'!$A$3:$O$155,14,FALSE),0)</f>
        <v>0</v>
      </c>
      <c r="M465" s="101">
        <f t="shared" si="63"/>
        <v>0</v>
      </c>
      <c r="N465" s="146">
        <f t="shared" ref="N465:N478" si="65">F465+J465-L465</f>
        <v>78.5</v>
      </c>
      <c r="O465" s="147">
        <f t="shared" ref="O465:O478" si="66">I465+K465-M465</f>
        <v>1181.42</v>
      </c>
    </row>
    <row r="466" spans="1:15" ht="51" x14ac:dyDescent="0.25">
      <c r="A466" s="17" t="s">
        <v>1218</v>
      </c>
      <c r="B466" s="18" t="s">
        <v>370</v>
      </c>
      <c r="C466" s="17" t="s">
        <v>32</v>
      </c>
      <c r="D466" s="17" t="s">
        <v>371</v>
      </c>
      <c r="E466" s="19" t="s">
        <v>109</v>
      </c>
      <c r="F466" s="18">
        <v>78.5</v>
      </c>
      <c r="G466" s="20">
        <v>9.6999999999999993</v>
      </c>
      <c r="H466" s="20">
        <v>12.14</v>
      </c>
      <c r="I466" s="99">
        <f t="shared" si="64"/>
        <v>952.99</v>
      </c>
      <c r="J466" s="100">
        <f>IFERROR(VLOOKUP(A466,'[1]resumo 1ºTermo aditivo'!$A$3:$O$155,11,FALSE),0)</f>
        <v>0</v>
      </c>
      <c r="K466" s="101">
        <f t="shared" si="62"/>
        <v>0</v>
      </c>
      <c r="L466" s="102">
        <f>IFERROR(VLOOKUP(A466,'[1]resumo 1ºTermo aditivo'!$A$3:$O$155,14,FALSE),0)</f>
        <v>0</v>
      </c>
      <c r="M466" s="101">
        <f t="shared" si="63"/>
        <v>0</v>
      </c>
      <c r="N466" s="146">
        <f t="shared" si="65"/>
        <v>78.5</v>
      </c>
      <c r="O466" s="147">
        <f t="shared" si="66"/>
        <v>952.99</v>
      </c>
    </row>
    <row r="467" spans="1:15" ht="38.25" x14ac:dyDescent="0.25">
      <c r="A467" s="17" t="s">
        <v>1219</v>
      </c>
      <c r="B467" s="18" t="s">
        <v>1220</v>
      </c>
      <c r="C467" s="17" t="s">
        <v>32</v>
      </c>
      <c r="D467" s="17" t="s">
        <v>1221</v>
      </c>
      <c r="E467" s="19" t="s">
        <v>42</v>
      </c>
      <c r="F467" s="18">
        <v>18</v>
      </c>
      <c r="G467" s="20">
        <v>44.34</v>
      </c>
      <c r="H467" s="20">
        <v>55.52</v>
      </c>
      <c r="I467" s="99">
        <f t="shared" si="64"/>
        <v>999.36</v>
      </c>
      <c r="J467" s="100">
        <f>IFERROR(VLOOKUP(A467,'[1]resumo 1ºTermo aditivo'!$A$3:$O$155,11,FALSE),0)</f>
        <v>0</v>
      </c>
      <c r="K467" s="101">
        <f t="shared" si="62"/>
        <v>0</v>
      </c>
      <c r="L467" s="102">
        <f>IFERROR(VLOOKUP(A467,'[1]resumo 1ºTermo aditivo'!$A$3:$O$155,14,FALSE),0)</f>
        <v>0</v>
      </c>
      <c r="M467" s="101">
        <f t="shared" si="63"/>
        <v>0</v>
      </c>
      <c r="N467" s="146">
        <f t="shared" si="65"/>
        <v>18</v>
      </c>
      <c r="O467" s="147">
        <f t="shared" si="66"/>
        <v>999.36</v>
      </c>
    </row>
    <row r="468" spans="1:15" x14ac:dyDescent="0.25">
      <c r="A468" s="17" t="s">
        <v>1222</v>
      </c>
      <c r="B468" s="18" t="s">
        <v>845</v>
      </c>
      <c r="C468" s="17" t="s">
        <v>40</v>
      </c>
      <c r="D468" s="17" t="s">
        <v>846</v>
      </c>
      <c r="E468" s="19" t="s">
        <v>109</v>
      </c>
      <c r="F468" s="18">
        <v>82.8</v>
      </c>
      <c r="G468" s="20">
        <v>26.36</v>
      </c>
      <c r="H468" s="20">
        <v>33</v>
      </c>
      <c r="I468" s="99">
        <f t="shared" si="64"/>
        <v>2732.4</v>
      </c>
      <c r="J468" s="100">
        <f>IFERROR(VLOOKUP(A468,'[1]resumo 1ºTermo aditivo'!$A$3:$O$155,11,FALSE),0)</f>
        <v>0</v>
      </c>
      <c r="K468" s="101">
        <f t="shared" si="62"/>
        <v>0</v>
      </c>
      <c r="L468" s="102">
        <f>IFERROR(VLOOKUP(A468,'[1]resumo 1ºTermo aditivo'!$A$3:$O$155,14,FALSE),0)</f>
        <v>0</v>
      </c>
      <c r="M468" s="101">
        <f t="shared" si="63"/>
        <v>0</v>
      </c>
      <c r="N468" s="146">
        <f t="shared" si="65"/>
        <v>82.8</v>
      </c>
      <c r="O468" s="147">
        <f t="shared" si="66"/>
        <v>2732.4</v>
      </c>
    </row>
    <row r="469" spans="1:15" x14ac:dyDescent="0.25">
      <c r="A469" s="17" t="s">
        <v>1223</v>
      </c>
      <c r="B469" s="18" t="s">
        <v>1224</v>
      </c>
      <c r="C469" s="17" t="s">
        <v>40</v>
      </c>
      <c r="D469" s="17" t="s">
        <v>1225</v>
      </c>
      <c r="E469" s="19" t="s">
        <v>109</v>
      </c>
      <c r="F469" s="18">
        <v>78.5</v>
      </c>
      <c r="G469" s="20">
        <v>32.07</v>
      </c>
      <c r="H469" s="20">
        <v>40.15</v>
      </c>
      <c r="I469" s="99">
        <f t="shared" si="64"/>
        <v>3151.77</v>
      </c>
      <c r="J469" s="100">
        <f>IFERROR(VLOOKUP(A469,'[1]resumo 1ºTermo aditivo'!$A$3:$O$155,11,FALSE),0)</f>
        <v>0</v>
      </c>
      <c r="K469" s="101">
        <f t="shared" si="62"/>
        <v>0</v>
      </c>
      <c r="L469" s="102">
        <f>IFERROR(VLOOKUP(A469,'[1]resumo 1ºTermo aditivo'!$A$3:$O$155,14,FALSE),0)</f>
        <v>0</v>
      </c>
      <c r="M469" s="101">
        <f t="shared" si="63"/>
        <v>0</v>
      </c>
      <c r="N469" s="146">
        <f t="shared" si="65"/>
        <v>78.5</v>
      </c>
      <c r="O469" s="147">
        <f t="shared" si="66"/>
        <v>3151.77</v>
      </c>
    </row>
    <row r="470" spans="1:15" ht="25.5" x14ac:dyDescent="0.25">
      <c r="A470" s="17" t="s">
        <v>1226</v>
      </c>
      <c r="B470" s="18" t="s">
        <v>1227</v>
      </c>
      <c r="C470" s="17" t="s">
        <v>32</v>
      </c>
      <c r="D470" s="17" t="s">
        <v>1228</v>
      </c>
      <c r="E470" s="19" t="s">
        <v>42</v>
      </c>
      <c r="F470" s="18">
        <v>7</v>
      </c>
      <c r="G470" s="20">
        <v>57.04</v>
      </c>
      <c r="H470" s="20">
        <v>71.42</v>
      </c>
      <c r="I470" s="99">
        <f t="shared" si="64"/>
        <v>499.94</v>
      </c>
      <c r="J470" s="100">
        <f>IFERROR(VLOOKUP(A470,'[1]resumo 1ºTermo aditivo'!$A$3:$O$155,11,FALSE),0)</f>
        <v>0</v>
      </c>
      <c r="K470" s="101">
        <f t="shared" si="62"/>
        <v>0</v>
      </c>
      <c r="L470" s="102">
        <f>IFERROR(VLOOKUP(A470,'[1]resumo 1ºTermo aditivo'!$A$3:$O$155,14,FALSE),0)</f>
        <v>0</v>
      </c>
      <c r="M470" s="101">
        <f t="shared" si="63"/>
        <v>0</v>
      </c>
      <c r="N470" s="146">
        <f t="shared" si="65"/>
        <v>7</v>
      </c>
      <c r="O470" s="147">
        <f t="shared" si="66"/>
        <v>499.94</v>
      </c>
    </row>
    <row r="471" spans="1:15" x14ac:dyDescent="0.25">
      <c r="A471" s="17" t="s">
        <v>1229</v>
      </c>
      <c r="B471" s="18" t="s">
        <v>1230</v>
      </c>
      <c r="C471" s="17" t="s">
        <v>40</v>
      </c>
      <c r="D471" s="17" t="s">
        <v>1231</v>
      </c>
      <c r="E471" s="19" t="s">
        <v>42</v>
      </c>
      <c r="F471" s="18">
        <v>7</v>
      </c>
      <c r="G471" s="20">
        <v>41.54</v>
      </c>
      <c r="H471" s="20">
        <v>52.01</v>
      </c>
      <c r="I471" s="99">
        <f t="shared" si="64"/>
        <v>364.07</v>
      </c>
      <c r="J471" s="100">
        <f>IFERROR(VLOOKUP(A471,'[1]resumo 1ºTermo aditivo'!$A$3:$O$155,11,FALSE),0)</f>
        <v>0</v>
      </c>
      <c r="K471" s="101">
        <f t="shared" si="62"/>
        <v>0</v>
      </c>
      <c r="L471" s="102">
        <f>IFERROR(VLOOKUP(A471,'[1]resumo 1ºTermo aditivo'!$A$3:$O$155,14,FALSE),0)</f>
        <v>0</v>
      </c>
      <c r="M471" s="101">
        <f t="shared" si="63"/>
        <v>0</v>
      </c>
      <c r="N471" s="146">
        <f t="shared" si="65"/>
        <v>7</v>
      </c>
      <c r="O471" s="147">
        <f t="shared" si="66"/>
        <v>364.07</v>
      </c>
    </row>
    <row r="472" spans="1:15" ht="38.25" x14ac:dyDescent="0.25">
      <c r="A472" s="17" t="s">
        <v>1232</v>
      </c>
      <c r="B472" s="18" t="s">
        <v>1233</v>
      </c>
      <c r="C472" s="17" t="s">
        <v>32</v>
      </c>
      <c r="D472" s="17" t="s">
        <v>1234</v>
      </c>
      <c r="E472" s="19" t="s">
        <v>42</v>
      </c>
      <c r="F472" s="18">
        <v>5</v>
      </c>
      <c r="G472" s="20">
        <v>42.24</v>
      </c>
      <c r="H472" s="20">
        <v>52.89</v>
      </c>
      <c r="I472" s="99">
        <f t="shared" si="64"/>
        <v>264.45</v>
      </c>
      <c r="J472" s="100">
        <f>IFERROR(VLOOKUP(A472,'[1]resumo 1ºTermo aditivo'!$A$3:$O$155,11,FALSE),0)</f>
        <v>0</v>
      </c>
      <c r="K472" s="101">
        <f t="shared" si="62"/>
        <v>0</v>
      </c>
      <c r="L472" s="102">
        <f>IFERROR(VLOOKUP(A472,'[1]resumo 1ºTermo aditivo'!$A$3:$O$155,14,FALSE),0)</f>
        <v>0</v>
      </c>
      <c r="M472" s="101">
        <f t="shared" si="63"/>
        <v>0</v>
      </c>
      <c r="N472" s="146">
        <f t="shared" si="65"/>
        <v>5</v>
      </c>
      <c r="O472" s="147">
        <f t="shared" si="66"/>
        <v>264.45</v>
      </c>
    </row>
    <row r="473" spans="1:15" ht="25.5" x14ac:dyDescent="0.25">
      <c r="A473" s="17" t="s">
        <v>1235</v>
      </c>
      <c r="B473" s="18" t="s">
        <v>1236</v>
      </c>
      <c r="C473" s="17" t="s">
        <v>40</v>
      </c>
      <c r="D473" s="17" t="s">
        <v>1237</v>
      </c>
      <c r="E473" s="19" t="s">
        <v>42</v>
      </c>
      <c r="F473" s="18">
        <v>18</v>
      </c>
      <c r="G473" s="20">
        <v>41.05</v>
      </c>
      <c r="H473" s="20">
        <v>51.4</v>
      </c>
      <c r="I473" s="99">
        <f t="shared" si="64"/>
        <v>925.2</v>
      </c>
      <c r="J473" s="100">
        <f>IFERROR(VLOOKUP(A473,'[1]resumo 1ºTermo aditivo'!$A$3:$O$155,11,FALSE),0)</f>
        <v>0</v>
      </c>
      <c r="K473" s="101">
        <f t="shared" si="62"/>
        <v>0</v>
      </c>
      <c r="L473" s="102">
        <f>IFERROR(VLOOKUP(A473,'[1]resumo 1ºTermo aditivo'!$A$3:$O$155,14,FALSE),0)</f>
        <v>0</v>
      </c>
      <c r="M473" s="101">
        <f t="shared" si="63"/>
        <v>0</v>
      </c>
      <c r="N473" s="146">
        <f t="shared" si="65"/>
        <v>18</v>
      </c>
      <c r="O473" s="147">
        <f t="shared" si="66"/>
        <v>925.2</v>
      </c>
    </row>
    <row r="474" spans="1:15" ht="51" x14ac:dyDescent="0.25">
      <c r="A474" s="17" t="s">
        <v>1238</v>
      </c>
      <c r="B474" s="18" t="s">
        <v>1239</v>
      </c>
      <c r="C474" s="17" t="s">
        <v>32</v>
      </c>
      <c r="D474" s="17" t="s">
        <v>1240</v>
      </c>
      <c r="E474" s="19" t="s">
        <v>42</v>
      </c>
      <c r="F474" s="18">
        <v>18</v>
      </c>
      <c r="G474" s="20">
        <v>11.6</v>
      </c>
      <c r="H474" s="20">
        <v>14.52</v>
      </c>
      <c r="I474" s="99">
        <f t="shared" si="64"/>
        <v>261.36</v>
      </c>
      <c r="J474" s="100">
        <f>IFERROR(VLOOKUP(A474,'[1]resumo 1ºTermo aditivo'!$A$3:$O$155,11,FALSE),0)</f>
        <v>0</v>
      </c>
      <c r="K474" s="101">
        <f t="shared" si="62"/>
        <v>0</v>
      </c>
      <c r="L474" s="102">
        <f>IFERROR(VLOOKUP(A474,'[1]resumo 1ºTermo aditivo'!$A$3:$O$155,14,FALSE),0)</f>
        <v>0</v>
      </c>
      <c r="M474" s="101">
        <f t="shared" si="63"/>
        <v>0</v>
      </c>
      <c r="N474" s="146">
        <f t="shared" si="65"/>
        <v>18</v>
      </c>
      <c r="O474" s="147">
        <f t="shared" si="66"/>
        <v>261.36</v>
      </c>
    </row>
    <row r="475" spans="1:15" ht="25.5" x14ac:dyDescent="0.25">
      <c r="A475" s="17" t="s">
        <v>1241</v>
      </c>
      <c r="B475" s="18" t="s">
        <v>1242</v>
      </c>
      <c r="C475" s="17" t="s">
        <v>40</v>
      </c>
      <c r="D475" s="17" t="s">
        <v>1243</v>
      </c>
      <c r="E475" s="19" t="s">
        <v>42</v>
      </c>
      <c r="F475" s="18">
        <v>56</v>
      </c>
      <c r="G475" s="20">
        <v>31.08</v>
      </c>
      <c r="H475" s="20">
        <v>38.909999999999997</v>
      </c>
      <c r="I475" s="99">
        <f t="shared" si="64"/>
        <v>2178.96</v>
      </c>
      <c r="J475" s="100">
        <f>IFERROR(VLOOKUP(A475,'[1]resumo 1ºTermo aditivo'!$A$3:$O$155,11,FALSE),0)</f>
        <v>0</v>
      </c>
      <c r="K475" s="101">
        <f t="shared" si="62"/>
        <v>0</v>
      </c>
      <c r="L475" s="102">
        <f>IFERROR(VLOOKUP(A475,'[1]resumo 1ºTermo aditivo'!$A$3:$O$155,14,FALSE),0)</f>
        <v>0</v>
      </c>
      <c r="M475" s="101">
        <f t="shared" si="63"/>
        <v>0</v>
      </c>
      <c r="N475" s="146">
        <f t="shared" si="65"/>
        <v>56</v>
      </c>
      <c r="O475" s="147">
        <f t="shared" si="66"/>
        <v>2178.96</v>
      </c>
    </row>
    <row r="476" spans="1:15" ht="25.5" x14ac:dyDescent="0.25">
      <c r="A476" s="17" t="s">
        <v>1244</v>
      </c>
      <c r="B476" s="18" t="s">
        <v>1245</v>
      </c>
      <c r="C476" s="17" t="s">
        <v>27</v>
      </c>
      <c r="D476" s="17" t="s">
        <v>1246</v>
      </c>
      <c r="E476" s="19" t="s">
        <v>1247</v>
      </c>
      <c r="F476" s="18">
        <v>578</v>
      </c>
      <c r="G476" s="20">
        <v>11.36</v>
      </c>
      <c r="H476" s="20">
        <v>14.22</v>
      </c>
      <c r="I476" s="99">
        <f t="shared" si="64"/>
        <v>8219.16</v>
      </c>
      <c r="J476" s="100">
        <f>IFERROR(VLOOKUP(A476,'[1]resumo 1ºTermo aditivo'!$A$3:$O$155,11,FALSE),0)</f>
        <v>0</v>
      </c>
      <c r="K476" s="101">
        <f t="shared" si="62"/>
        <v>0</v>
      </c>
      <c r="L476" s="102">
        <f>IFERROR(VLOOKUP(A476,'[1]resumo 1ºTermo aditivo'!$A$3:$O$155,14,FALSE),0)</f>
        <v>0</v>
      </c>
      <c r="M476" s="101">
        <f t="shared" si="63"/>
        <v>0</v>
      </c>
      <c r="N476" s="146">
        <f t="shared" si="65"/>
        <v>578</v>
      </c>
      <c r="O476" s="147">
        <f t="shared" si="66"/>
        <v>8219.16</v>
      </c>
    </row>
    <row r="477" spans="1:15" ht="25.5" x14ac:dyDescent="0.25">
      <c r="A477" s="17" t="s">
        <v>1248</v>
      </c>
      <c r="B477" s="18" t="s">
        <v>1249</v>
      </c>
      <c r="C477" s="17" t="s">
        <v>27</v>
      </c>
      <c r="D477" s="17" t="s">
        <v>1250</v>
      </c>
      <c r="E477" s="19" t="s">
        <v>42</v>
      </c>
      <c r="F477" s="18">
        <v>18</v>
      </c>
      <c r="G477" s="20">
        <v>13.62</v>
      </c>
      <c r="H477" s="20">
        <v>17.05</v>
      </c>
      <c r="I477" s="99">
        <f t="shared" si="64"/>
        <v>306.89999999999998</v>
      </c>
      <c r="J477" s="100">
        <f>IFERROR(VLOOKUP(A477,'[1]resumo 1ºTermo aditivo'!$A$3:$O$155,11,FALSE),0)</f>
        <v>0</v>
      </c>
      <c r="K477" s="101">
        <f t="shared" si="62"/>
        <v>0</v>
      </c>
      <c r="L477" s="102">
        <f>IFERROR(VLOOKUP(A477,'[1]resumo 1ºTermo aditivo'!$A$3:$O$155,14,FALSE),0)</f>
        <v>0</v>
      </c>
      <c r="M477" s="101">
        <f t="shared" si="63"/>
        <v>0</v>
      </c>
      <c r="N477" s="146">
        <f t="shared" si="65"/>
        <v>18</v>
      </c>
      <c r="O477" s="147">
        <f t="shared" si="66"/>
        <v>306.89999999999998</v>
      </c>
    </row>
    <row r="478" spans="1:15" ht="26.25" thickBot="1" x14ac:dyDescent="0.3">
      <c r="A478" s="17" t="s">
        <v>1251</v>
      </c>
      <c r="B478" s="18" t="s">
        <v>1252</v>
      </c>
      <c r="C478" s="17" t="s">
        <v>27</v>
      </c>
      <c r="D478" s="17" t="s">
        <v>1253</v>
      </c>
      <c r="E478" s="19" t="s">
        <v>42</v>
      </c>
      <c r="F478" s="18">
        <v>32</v>
      </c>
      <c r="G478" s="20">
        <v>24.7</v>
      </c>
      <c r="H478" s="20">
        <v>30.92</v>
      </c>
      <c r="I478" s="99">
        <f t="shared" si="64"/>
        <v>989.44</v>
      </c>
      <c r="J478" s="100">
        <f>IFERROR(VLOOKUP(A478,'[1]resumo 1ºTermo aditivo'!$A$3:$O$155,11,FALSE),0)</f>
        <v>0</v>
      </c>
      <c r="K478" s="101">
        <f t="shared" si="62"/>
        <v>0</v>
      </c>
      <c r="L478" s="102">
        <f>IFERROR(VLOOKUP(A478,'[1]resumo 1ºTermo aditivo'!$A$3:$O$155,14,FALSE),0)</f>
        <v>0</v>
      </c>
      <c r="M478" s="101">
        <f t="shared" si="63"/>
        <v>0</v>
      </c>
      <c r="N478" s="146">
        <f t="shared" si="65"/>
        <v>32</v>
      </c>
      <c r="O478" s="147">
        <f t="shared" si="66"/>
        <v>989.44</v>
      </c>
    </row>
    <row r="479" spans="1:15" ht="15.75" thickBot="1" x14ac:dyDescent="0.3">
      <c r="A479" s="12">
        <v>11</v>
      </c>
      <c r="B479" s="12"/>
      <c r="C479" s="12"/>
      <c r="D479" s="12" t="s">
        <v>1254</v>
      </c>
      <c r="E479" s="12"/>
      <c r="F479" s="94"/>
      <c r="G479" s="14"/>
      <c r="H479" s="14"/>
      <c r="I479" s="95">
        <f>SUBTOTAL(9,I480:I517)</f>
        <v>672188.02000000014</v>
      </c>
      <c r="J479" s="96"/>
      <c r="K479" s="97">
        <f>SUBTOTAL(9,K480:K517)</f>
        <v>6378.6980000000003</v>
      </c>
      <c r="L479" s="98"/>
      <c r="M479" s="97">
        <f>SUBTOTAL(9,M480:M517)</f>
        <v>0</v>
      </c>
      <c r="N479" s="148"/>
      <c r="O479" s="97">
        <f>SUBTOTAL(9,O480:O517)</f>
        <v>678566.71799999999</v>
      </c>
    </row>
    <row r="480" spans="1:15" x14ac:dyDescent="0.25">
      <c r="A480" s="25" t="s">
        <v>1255</v>
      </c>
      <c r="B480" s="25"/>
      <c r="C480" s="25"/>
      <c r="D480" s="25" t="s">
        <v>1256</v>
      </c>
      <c r="E480" s="25"/>
      <c r="F480" s="103"/>
      <c r="G480" s="26"/>
      <c r="H480" s="26"/>
      <c r="I480" s="104">
        <f>SUBTOTAL(9,I481:I486)</f>
        <v>200764.86</v>
      </c>
      <c r="J480" s="105"/>
      <c r="K480" s="106">
        <f>SUBTOTAL(9,K481:K486)</f>
        <v>0</v>
      </c>
      <c r="L480" s="107"/>
      <c r="M480" s="106">
        <f>SUBTOTAL(9,M481:M486)</f>
        <v>0</v>
      </c>
      <c r="N480" s="144"/>
      <c r="O480" s="106">
        <f>SUBTOTAL(9,O481:O486)</f>
        <v>200764.86</v>
      </c>
    </row>
    <row r="481" spans="1:15" ht="51" x14ac:dyDescent="0.25">
      <c r="A481" s="17" t="s">
        <v>1257</v>
      </c>
      <c r="B481" s="18" t="s">
        <v>1258</v>
      </c>
      <c r="C481" s="17" t="s">
        <v>32</v>
      </c>
      <c r="D481" s="17" t="s">
        <v>1259</v>
      </c>
      <c r="E481" s="19" t="s">
        <v>109</v>
      </c>
      <c r="F481" s="18">
        <v>474.87</v>
      </c>
      <c r="G481" s="20">
        <v>24.15</v>
      </c>
      <c r="H481" s="20">
        <v>30.24</v>
      </c>
      <c r="I481" s="99">
        <f t="shared" ref="I481:I486" si="67">TRUNC(H481*F481,2)</f>
        <v>14360.06</v>
      </c>
      <c r="J481" s="100">
        <f>IFERROR(VLOOKUP(A481,'[1]resumo 1ºTermo aditivo'!$A$3:$O$155,11,FALSE),0)</f>
        <v>0</v>
      </c>
      <c r="K481" s="101">
        <f t="shared" si="62"/>
        <v>0</v>
      </c>
      <c r="L481" s="102">
        <f>IFERROR(VLOOKUP(A481,'[1]resumo 1ºTermo aditivo'!$A$3:$O$155,14,FALSE),0)</f>
        <v>0</v>
      </c>
      <c r="M481" s="101">
        <f t="shared" si="63"/>
        <v>0</v>
      </c>
      <c r="N481" s="146">
        <f t="shared" ref="N481:N486" si="68">F481+J481-L481</f>
        <v>474.87</v>
      </c>
      <c r="O481" s="147">
        <f t="shared" ref="O481:O486" si="69">I481+K481-M481</f>
        <v>14360.06</v>
      </c>
    </row>
    <row r="482" spans="1:15" ht="63.75" x14ac:dyDescent="0.25">
      <c r="A482" s="17" t="s">
        <v>1260</v>
      </c>
      <c r="B482" s="18" t="s">
        <v>1261</v>
      </c>
      <c r="C482" s="17" t="s">
        <v>32</v>
      </c>
      <c r="D482" s="17" t="s">
        <v>1262</v>
      </c>
      <c r="E482" s="19" t="s">
        <v>109</v>
      </c>
      <c r="F482" s="18">
        <v>1074.9000000000001</v>
      </c>
      <c r="G482" s="20">
        <v>43.43</v>
      </c>
      <c r="H482" s="20">
        <v>54.38</v>
      </c>
      <c r="I482" s="99">
        <f t="shared" si="67"/>
        <v>58453.06</v>
      </c>
      <c r="J482" s="100">
        <f>IFERROR(VLOOKUP(A482,'[1]resumo 1ºTermo aditivo'!$A$3:$O$155,11,FALSE),0)</f>
        <v>0</v>
      </c>
      <c r="K482" s="101">
        <f t="shared" si="62"/>
        <v>0</v>
      </c>
      <c r="L482" s="102">
        <f>IFERROR(VLOOKUP(A482,'[1]resumo 1ºTermo aditivo'!$A$3:$O$155,14,FALSE),0)</f>
        <v>0</v>
      </c>
      <c r="M482" s="101">
        <f t="shared" si="63"/>
        <v>0</v>
      </c>
      <c r="N482" s="146">
        <f t="shared" si="68"/>
        <v>1074.9000000000001</v>
      </c>
      <c r="O482" s="147">
        <f t="shared" si="69"/>
        <v>58453.06</v>
      </c>
    </row>
    <row r="483" spans="1:15" ht="51" x14ac:dyDescent="0.25">
      <c r="A483" s="17" t="s">
        <v>1263</v>
      </c>
      <c r="B483" s="18" t="s">
        <v>1264</v>
      </c>
      <c r="C483" s="17" t="s">
        <v>32</v>
      </c>
      <c r="D483" s="17" t="s">
        <v>1265</v>
      </c>
      <c r="E483" s="19" t="s">
        <v>109</v>
      </c>
      <c r="F483" s="18">
        <v>92.92</v>
      </c>
      <c r="G483" s="20">
        <v>64.34</v>
      </c>
      <c r="H483" s="20">
        <v>80.56</v>
      </c>
      <c r="I483" s="99">
        <f t="shared" si="67"/>
        <v>7485.63</v>
      </c>
      <c r="J483" s="100">
        <f>IFERROR(VLOOKUP(A483,'[1]resumo 1ºTermo aditivo'!$A$3:$O$155,11,FALSE),0)</f>
        <v>0</v>
      </c>
      <c r="K483" s="101">
        <f t="shared" si="62"/>
        <v>0</v>
      </c>
      <c r="L483" s="102">
        <f>IFERROR(VLOOKUP(A483,'[1]resumo 1ºTermo aditivo'!$A$3:$O$155,14,FALSE),0)</f>
        <v>0</v>
      </c>
      <c r="M483" s="101">
        <f t="shared" si="63"/>
        <v>0</v>
      </c>
      <c r="N483" s="146">
        <f t="shared" si="68"/>
        <v>92.92</v>
      </c>
      <c r="O483" s="147">
        <f t="shared" si="69"/>
        <v>7485.63</v>
      </c>
    </row>
    <row r="484" spans="1:15" ht="63.75" x14ac:dyDescent="0.25">
      <c r="A484" s="17" t="s">
        <v>1266</v>
      </c>
      <c r="B484" s="18" t="s">
        <v>1267</v>
      </c>
      <c r="C484" s="17" t="s">
        <v>27</v>
      </c>
      <c r="D484" s="17" t="s">
        <v>1268</v>
      </c>
      <c r="E484" s="19" t="s">
        <v>109</v>
      </c>
      <c r="F484" s="18">
        <v>113.91</v>
      </c>
      <c r="G484" s="20">
        <v>148.49</v>
      </c>
      <c r="H484" s="20">
        <v>185.93</v>
      </c>
      <c r="I484" s="99">
        <f t="shared" si="67"/>
        <v>21179.279999999999</v>
      </c>
      <c r="J484" s="100">
        <f>IFERROR(VLOOKUP(A484,'[1]resumo 1ºTermo aditivo'!$A$3:$O$155,11,FALSE),0)</f>
        <v>0</v>
      </c>
      <c r="K484" s="101">
        <f t="shared" si="62"/>
        <v>0</v>
      </c>
      <c r="L484" s="102">
        <f>IFERROR(VLOOKUP(A484,'[1]resumo 1ºTermo aditivo'!$A$3:$O$155,14,FALSE),0)</f>
        <v>0</v>
      </c>
      <c r="M484" s="101">
        <f t="shared" si="63"/>
        <v>0</v>
      </c>
      <c r="N484" s="146">
        <f t="shared" si="68"/>
        <v>113.91</v>
      </c>
      <c r="O484" s="147">
        <f t="shared" si="69"/>
        <v>21179.279999999999</v>
      </c>
    </row>
    <row r="485" spans="1:15" ht="25.5" x14ac:dyDescent="0.25">
      <c r="A485" s="17" t="s">
        <v>1269</v>
      </c>
      <c r="B485" s="18" t="s">
        <v>1270</v>
      </c>
      <c r="C485" s="17" t="s">
        <v>27</v>
      </c>
      <c r="D485" s="17" t="s">
        <v>1271</v>
      </c>
      <c r="E485" s="19" t="s">
        <v>109</v>
      </c>
      <c r="F485" s="18">
        <v>900.22</v>
      </c>
      <c r="G485" s="20">
        <v>7.86</v>
      </c>
      <c r="H485" s="20">
        <v>9.84</v>
      </c>
      <c r="I485" s="99">
        <f t="shared" si="67"/>
        <v>8858.16</v>
      </c>
      <c r="J485" s="100">
        <f>IFERROR(VLOOKUP(A485,'[1]resumo 1ºTermo aditivo'!$A$3:$O$155,11,FALSE),0)</f>
        <v>0</v>
      </c>
      <c r="K485" s="101">
        <f t="shared" si="62"/>
        <v>0</v>
      </c>
      <c r="L485" s="102">
        <f>IFERROR(VLOOKUP(A485,'[1]resumo 1ºTermo aditivo'!$A$3:$O$155,14,FALSE),0)</f>
        <v>0</v>
      </c>
      <c r="M485" s="101">
        <f t="shared" si="63"/>
        <v>0</v>
      </c>
      <c r="N485" s="146">
        <f t="shared" si="68"/>
        <v>900.22</v>
      </c>
      <c r="O485" s="147">
        <f t="shared" si="69"/>
        <v>8858.16</v>
      </c>
    </row>
    <row r="486" spans="1:15" ht="63.75" x14ac:dyDescent="0.25">
      <c r="A486" s="17" t="s">
        <v>1272</v>
      </c>
      <c r="B486" s="18" t="s">
        <v>1273</v>
      </c>
      <c r="C486" s="17" t="s">
        <v>27</v>
      </c>
      <c r="D486" s="17" t="s">
        <v>1274</v>
      </c>
      <c r="E486" s="19" t="s">
        <v>109</v>
      </c>
      <c r="F486" s="18">
        <v>579.04</v>
      </c>
      <c r="G486" s="20">
        <v>124.72</v>
      </c>
      <c r="H486" s="20">
        <v>156.16999999999999</v>
      </c>
      <c r="I486" s="99">
        <f t="shared" si="67"/>
        <v>90428.67</v>
      </c>
      <c r="J486" s="100">
        <f>IFERROR(VLOOKUP(A486,'[1]resumo 1ºTermo aditivo'!$A$3:$O$155,11,FALSE),0)</f>
        <v>0</v>
      </c>
      <c r="K486" s="101">
        <f t="shared" si="62"/>
        <v>0</v>
      </c>
      <c r="L486" s="102">
        <f>IFERROR(VLOOKUP(A486,'[1]resumo 1ºTermo aditivo'!$A$3:$O$155,14,FALSE),0)</f>
        <v>0</v>
      </c>
      <c r="M486" s="101">
        <f t="shared" si="63"/>
        <v>0</v>
      </c>
      <c r="N486" s="146">
        <f t="shared" si="68"/>
        <v>579.04</v>
      </c>
      <c r="O486" s="147">
        <f t="shared" si="69"/>
        <v>90428.67</v>
      </c>
    </row>
    <row r="487" spans="1:15" x14ac:dyDescent="0.25">
      <c r="A487" s="25" t="s">
        <v>1275</v>
      </c>
      <c r="B487" s="25"/>
      <c r="C487" s="25"/>
      <c r="D487" s="25" t="s">
        <v>1276</v>
      </c>
      <c r="E487" s="25"/>
      <c r="F487" s="103"/>
      <c r="G487" s="26"/>
      <c r="H487" s="26"/>
      <c r="I487" s="104">
        <f>SUBTOTAL(9,I488:I503)</f>
        <v>136754.6</v>
      </c>
      <c r="J487" s="105"/>
      <c r="K487" s="106">
        <f>SUBTOTAL(9,K488:K503)</f>
        <v>6378.6980000000003</v>
      </c>
      <c r="L487" s="107"/>
      <c r="M487" s="106">
        <f>SUBTOTAL(9,M488:M503)</f>
        <v>0</v>
      </c>
      <c r="N487" s="144"/>
      <c r="O487" s="106">
        <f>SUBTOTAL(9,O488:O503)</f>
        <v>143133.29800000001</v>
      </c>
    </row>
    <row r="488" spans="1:15" ht="63.75" x14ac:dyDescent="0.25">
      <c r="A488" s="17" t="s">
        <v>1277</v>
      </c>
      <c r="B488" s="18" t="s">
        <v>1278</v>
      </c>
      <c r="C488" s="17" t="s">
        <v>27</v>
      </c>
      <c r="D488" s="17" t="s">
        <v>1279</v>
      </c>
      <c r="E488" s="19" t="s">
        <v>34</v>
      </c>
      <c r="F488" s="18">
        <v>54.45</v>
      </c>
      <c r="G488" s="20">
        <v>684.03</v>
      </c>
      <c r="H488" s="20">
        <v>856.54</v>
      </c>
      <c r="I488" s="99">
        <f t="shared" ref="I488:I503" si="70">TRUNC(H488*F488,2)</f>
        <v>46638.6</v>
      </c>
      <c r="J488" s="100">
        <f>IFERROR(VLOOKUP(A488,'[1]resumo 1ºTermo aditivo'!$A$3:$O$155,11,FALSE),0)</f>
        <v>0</v>
      </c>
      <c r="K488" s="101">
        <f t="shared" si="62"/>
        <v>0</v>
      </c>
      <c r="L488" s="102">
        <f>IFERROR(VLOOKUP(A488,'[1]resumo 1ºTermo aditivo'!$A$3:$O$155,14,FALSE),0)</f>
        <v>0</v>
      </c>
      <c r="M488" s="101">
        <f t="shared" si="63"/>
        <v>0</v>
      </c>
      <c r="N488" s="146">
        <f t="shared" ref="N488:N503" si="71">F488+J488-L488</f>
        <v>54.45</v>
      </c>
      <c r="O488" s="147">
        <f t="shared" ref="O488:O503" si="72">I488+K488-M488</f>
        <v>46638.6</v>
      </c>
    </row>
    <row r="489" spans="1:15" ht="63.75" x14ac:dyDescent="0.25">
      <c r="A489" s="17" t="s">
        <v>1280</v>
      </c>
      <c r="B489" s="18" t="s">
        <v>1281</v>
      </c>
      <c r="C489" s="17" t="s">
        <v>27</v>
      </c>
      <c r="D489" s="17" t="s">
        <v>1282</v>
      </c>
      <c r="E489" s="19" t="s">
        <v>34</v>
      </c>
      <c r="F489" s="18">
        <v>5.44</v>
      </c>
      <c r="G489" s="20">
        <v>737.34</v>
      </c>
      <c r="H489" s="20">
        <v>923.29</v>
      </c>
      <c r="I489" s="99">
        <f t="shared" si="70"/>
        <v>5022.6899999999996</v>
      </c>
      <c r="J489" s="100">
        <f>IFERROR(VLOOKUP(A489,'[1]resumo 1ºTermo aditivo'!$A$3:$O$155,11,FALSE),0)</f>
        <v>0</v>
      </c>
      <c r="K489" s="101">
        <f t="shared" si="62"/>
        <v>0</v>
      </c>
      <c r="L489" s="102">
        <f>IFERROR(VLOOKUP(A489,'[1]resumo 1ºTermo aditivo'!$A$3:$O$155,14,FALSE),0)</f>
        <v>0</v>
      </c>
      <c r="M489" s="101">
        <f t="shared" si="63"/>
        <v>0</v>
      </c>
      <c r="N489" s="146">
        <f t="shared" si="71"/>
        <v>5.44</v>
      </c>
      <c r="O489" s="147">
        <f t="shared" si="72"/>
        <v>5022.6899999999996</v>
      </c>
    </row>
    <row r="490" spans="1:15" ht="38.25" x14ac:dyDescent="0.25">
      <c r="A490" s="17" t="s">
        <v>1283</v>
      </c>
      <c r="B490" s="18" t="s">
        <v>1284</v>
      </c>
      <c r="C490" s="17" t="s">
        <v>27</v>
      </c>
      <c r="D490" s="17" t="s">
        <v>1285</v>
      </c>
      <c r="E490" s="19" t="s">
        <v>42</v>
      </c>
      <c r="F490" s="18">
        <v>5</v>
      </c>
      <c r="G490" s="20">
        <v>947.24</v>
      </c>
      <c r="H490" s="20">
        <v>1186.1300000000001</v>
      </c>
      <c r="I490" s="99">
        <f t="shared" si="70"/>
        <v>5930.65</v>
      </c>
      <c r="J490" s="100">
        <f>IFERROR(VLOOKUP(A490,'[1]resumo 1ºTermo aditivo'!$A$3:$O$155,11,FALSE),0)</f>
        <v>0</v>
      </c>
      <c r="K490" s="101">
        <f t="shared" si="62"/>
        <v>0</v>
      </c>
      <c r="L490" s="102">
        <f>IFERROR(VLOOKUP(A490,'[1]resumo 1ºTermo aditivo'!$A$3:$O$155,14,FALSE),0)</f>
        <v>0</v>
      </c>
      <c r="M490" s="101">
        <f t="shared" si="63"/>
        <v>0</v>
      </c>
      <c r="N490" s="146">
        <f t="shared" si="71"/>
        <v>5</v>
      </c>
      <c r="O490" s="147">
        <f t="shared" si="72"/>
        <v>5930.65</v>
      </c>
    </row>
    <row r="491" spans="1:15" ht="51" x14ac:dyDescent="0.25">
      <c r="A491" s="17" t="s">
        <v>1286</v>
      </c>
      <c r="B491" s="18" t="s">
        <v>286</v>
      </c>
      <c r="C491" s="17" t="s">
        <v>32</v>
      </c>
      <c r="D491" s="17" t="s">
        <v>287</v>
      </c>
      <c r="E491" s="19" t="s">
        <v>34</v>
      </c>
      <c r="F491" s="18">
        <v>99.15</v>
      </c>
      <c r="G491" s="20">
        <v>58.695324999999997</v>
      </c>
      <c r="H491" s="20">
        <v>73.489999999999995</v>
      </c>
      <c r="I491" s="99">
        <f t="shared" si="70"/>
        <v>7286.53</v>
      </c>
      <c r="J491" s="100">
        <f>IFERROR(VLOOKUP(A491,'[1]resumo 1ºTermo aditivo'!$A$3:$O$155,11,FALSE),0)</f>
        <v>0</v>
      </c>
      <c r="K491" s="101">
        <f t="shared" si="62"/>
        <v>0</v>
      </c>
      <c r="L491" s="102">
        <f>IFERROR(VLOOKUP(A491,'[1]resumo 1ºTermo aditivo'!$A$3:$O$155,14,FALSE),0)</f>
        <v>0</v>
      </c>
      <c r="M491" s="101">
        <f t="shared" si="63"/>
        <v>0</v>
      </c>
      <c r="N491" s="146">
        <f t="shared" si="71"/>
        <v>99.15</v>
      </c>
      <c r="O491" s="147">
        <f t="shared" si="72"/>
        <v>7286.53</v>
      </c>
    </row>
    <row r="492" spans="1:15" ht="25.5" x14ac:dyDescent="0.25">
      <c r="A492" s="17" t="s">
        <v>1287</v>
      </c>
      <c r="B492" s="18" t="s">
        <v>1288</v>
      </c>
      <c r="C492" s="17" t="s">
        <v>27</v>
      </c>
      <c r="D492" s="17" t="s">
        <v>1289</v>
      </c>
      <c r="E492" s="19" t="s">
        <v>34</v>
      </c>
      <c r="F492" s="18">
        <v>18.52</v>
      </c>
      <c r="G492" s="20">
        <v>35.04</v>
      </c>
      <c r="H492" s="20">
        <v>43.87</v>
      </c>
      <c r="I492" s="99">
        <f t="shared" si="70"/>
        <v>812.47</v>
      </c>
      <c r="J492" s="100">
        <f>IFERROR(VLOOKUP(A492,'[1]resumo 1ºTermo aditivo'!$A$3:$O$155,11,FALSE),0)</f>
        <v>145.4</v>
      </c>
      <c r="K492" s="101">
        <f t="shared" si="62"/>
        <v>6378.6980000000003</v>
      </c>
      <c r="L492" s="102">
        <f>IFERROR(VLOOKUP(A492,'[1]resumo 1ºTermo aditivo'!$A$3:$O$155,14,FALSE),0)</f>
        <v>0</v>
      </c>
      <c r="M492" s="101">
        <f t="shared" si="63"/>
        <v>0</v>
      </c>
      <c r="N492" s="146">
        <f t="shared" si="71"/>
        <v>163.92000000000002</v>
      </c>
      <c r="O492" s="147">
        <f t="shared" si="72"/>
        <v>7191.1680000000006</v>
      </c>
    </row>
    <row r="493" spans="1:15" ht="63.75" x14ac:dyDescent="0.25">
      <c r="A493" s="17" t="s">
        <v>1290</v>
      </c>
      <c r="B493" s="18" t="s">
        <v>1291</v>
      </c>
      <c r="C493" s="17" t="s">
        <v>27</v>
      </c>
      <c r="D493" s="17" t="s">
        <v>1292</v>
      </c>
      <c r="E493" s="19" t="s">
        <v>109</v>
      </c>
      <c r="F493" s="18">
        <v>89.2</v>
      </c>
      <c r="G493" s="20">
        <v>242.58</v>
      </c>
      <c r="H493" s="20">
        <v>303.75</v>
      </c>
      <c r="I493" s="99">
        <f t="shared" si="70"/>
        <v>27094.5</v>
      </c>
      <c r="J493" s="100">
        <f>IFERROR(VLOOKUP(A493,'[1]resumo 1ºTermo aditivo'!$A$3:$O$155,11,FALSE),0)</f>
        <v>0</v>
      </c>
      <c r="K493" s="101">
        <f t="shared" si="62"/>
        <v>0</v>
      </c>
      <c r="L493" s="102">
        <f>IFERROR(VLOOKUP(A493,'[1]resumo 1ºTermo aditivo'!$A$3:$O$155,14,FALSE),0)</f>
        <v>0</v>
      </c>
      <c r="M493" s="101">
        <f t="shared" si="63"/>
        <v>0</v>
      </c>
      <c r="N493" s="146">
        <f t="shared" si="71"/>
        <v>89.2</v>
      </c>
      <c r="O493" s="147">
        <f t="shared" si="72"/>
        <v>27094.5</v>
      </c>
    </row>
    <row r="494" spans="1:15" ht="25.5" x14ac:dyDescent="0.25">
      <c r="A494" s="17" t="s">
        <v>1293</v>
      </c>
      <c r="B494" s="18" t="s">
        <v>1294</v>
      </c>
      <c r="C494" s="17" t="s">
        <v>27</v>
      </c>
      <c r="D494" s="17" t="s">
        <v>1295</v>
      </c>
      <c r="E494" s="19" t="s">
        <v>42</v>
      </c>
      <c r="F494" s="18">
        <v>3</v>
      </c>
      <c r="G494" s="20">
        <v>451.88</v>
      </c>
      <c r="H494" s="20">
        <v>565.84</v>
      </c>
      <c r="I494" s="99">
        <f t="shared" si="70"/>
        <v>1697.52</v>
      </c>
      <c r="J494" s="100">
        <f>IFERROR(VLOOKUP(A494,'[1]resumo 1ºTermo aditivo'!$A$3:$O$155,11,FALSE),0)</f>
        <v>0</v>
      </c>
      <c r="K494" s="101">
        <f t="shared" si="62"/>
        <v>0</v>
      </c>
      <c r="L494" s="102">
        <f>IFERROR(VLOOKUP(A494,'[1]resumo 1ºTermo aditivo'!$A$3:$O$155,14,FALSE),0)</f>
        <v>0</v>
      </c>
      <c r="M494" s="101">
        <f t="shared" si="63"/>
        <v>0</v>
      </c>
      <c r="N494" s="146">
        <f t="shared" si="71"/>
        <v>3</v>
      </c>
      <c r="O494" s="147">
        <f t="shared" si="72"/>
        <v>1697.52</v>
      </c>
    </row>
    <row r="495" spans="1:15" ht="63.75" x14ac:dyDescent="0.25">
      <c r="A495" s="17" t="s">
        <v>1296</v>
      </c>
      <c r="B495" s="18" t="s">
        <v>1297</v>
      </c>
      <c r="C495" s="17" t="s">
        <v>32</v>
      </c>
      <c r="D495" s="17" t="s">
        <v>1298</v>
      </c>
      <c r="E495" s="19" t="s">
        <v>109</v>
      </c>
      <c r="F495" s="18">
        <v>89.2</v>
      </c>
      <c r="G495" s="20">
        <v>43.71</v>
      </c>
      <c r="H495" s="20">
        <v>54.73</v>
      </c>
      <c r="I495" s="99">
        <f t="shared" si="70"/>
        <v>4881.91</v>
      </c>
      <c r="J495" s="100">
        <f>IFERROR(VLOOKUP(A495,'[1]resumo 1ºTermo aditivo'!$A$3:$O$155,11,FALSE),0)</f>
        <v>0</v>
      </c>
      <c r="K495" s="101">
        <f t="shared" si="62"/>
        <v>0</v>
      </c>
      <c r="L495" s="102">
        <f>IFERROR(VLOOKUP(A495,'[1]resumo 1ºTermo aditivo'!$A$3:$O$155,14,FALSE),0)</f>
        <v>0</v>
      </c>
      <c r="M495" s="101">
        <f t="shared" si="63"/>
        <v>0</v>
      </c>
      <c r="N495" s="146">
        <f t="shared" si="71"/>
        <v>89.2</v>
      </c>
      <c r="O495" s="147">
        <f t="shared" si="72"/>
        <v>4881.91</v>
      </c>
    </row>
    <row r="496" spans="1:15" ht="51" x14ac:dyDescent="0.25">
      <c r="A496" s="17" t="s">
        <v>1299</v>
      </c>
      <c r="B496" s="18" t="s">
        <v>1300</v>
      </c>
      <c r="C496" s="17" t="s">
        <v>32</v>
      </c>
      <c r="D496" s="17" t="s">
        <v>1301</v>
      </c>
      <c r="E496" s="19" t="s">
        <v>109</v>
      </c>
      <c r="F496" s="18">
        <v>7.14</v>
      </c>
      <c r="G496" s="20">
        <v>21.33</v>
      </c>
      <c r="H496" s="20">
        <v>26.7</v>
      </c>
      <c r="I496" s="99">
        <f t="shared" si="70"/>
        <v>190.63</v>
      </c>
      <c r="J496" s="100">
        <f>IFERROR(VLOOKUP(A496,'[1]resumo 1ºTermo aditivo'!$A$3:$O$155,11,FALSE),0)</f>
        <v>0</v>
      </c>
      <c r="K496" s="101">
        <f t="shared" si="62"/>
        <v>0</v>
      </c>
      <c r="L496" s="102">
        <f>IFERROR(VLOOKUP(A496,'[1]resumo 1ºTermo aditivo'!$A$3:$O$155,14,FALSE),0)</f>
        <v>0</v>
      </c>
      <c r="M496" s="101">
        <f t="shared" si="63"/>
        <v>0</v>
      </c>
      <c r="N496" s="146">
        <f t="shared" si="71"/>
        <v>7.14</v>
      </c>
      <c r="O496" s="147">
        <f t="shared" si="72"/>
        <v>190.63</v>
      </c>
    </row>
    <row r="497" spans="1:15" ht="38.25" x14ac:dyDescent="0.25">
      <c r="A497" s="17" t="s">
        <v>1302</v>
      </c>
      <c r="B497" s="18" t="s">
        <v>1303</v>
      </c>
      <c r="C497" s="17" t="s">
        <v>27</v>
      </c>
      <c r="D497" s="17" t="s">
        <v>1304</v>
      </c>
      <c r="E497" s="19" t="s">
        <v>34</v>
      </c>
      <c r="F497" s="18">
        <v>20.37</v>
      </c>
      <c r="G497" s="20">
        <v>88.19</v>
      </c>
      <c r="H497" s="20">
        <v>110.43</v>
      </c>
      <c r="I497" s="99">
        <f t="shared" si="70"/>
        <v>2249.4499999999998</v>
      </c>
      <c r="J497" s="100">
        <f>IFERROR(VLOOKUP(A497,'[1]resumo 1ºTermo aditivo'!$A$3:$O$155,11,FALSE),0)</f>
        <v>0</v>
      </c>
      <c r="K497" s="101">
        <f t="shared" si="62"/>
        <v>0</v>
      </c>
      <c r="L497" s="102">
        <f>IFERROR(VLOOKUP(A497,'[1]resumo 1ºTermo aditivo'!$A$3:$O$155,14,FALSE),0)</f>
        <v>0</v>
      </c>
      <c r="M497" s="101">
        <f t="shared" si="63"/>
        <v>0</v>
      </c>
      <c r="N497" s="146">
        <f t="shared" si="71"/>
        <v>20.37</v>
      </c>
      <c r="O497" s="147">
        <f t="shared" si="72"/>
        <v>2249.4499999999998</v>
      </c>
    </row>
    <row r="498" spans="1:15" x14ac:dyDescent="0.25">
      <c r="A498" s="17" t="s">
        <v>1305</v>
      </c>
      <c r="B498" s="18" t="s">
        <v>1306</v>
      </c>
      <c r="C498" s="17" t="s">
        <v>40</v>
      </c>
      <c r="D498" s="17" t="s">
        <v>1307</v>
      </c>
      <c r="E498" s="19" t="s">
        <v>34</v>
      </c>
      <c r="F498" s="18">
        <v>28.9</v>
      </c>
      <c r="G498" s="20">
        <v>47.5</v>
      </c>
      <c r="H498" s="20">
        <v>59.47</v>
      </c>
      <c r="I498" s="99">
        <f t="shared" si="70"/>
        <v>1718.68</v>
      </c>
      <c r="J498" s="100">
        <f>IFERROR(VLOOKUP(A498,'[1]resumo 1ºTermo aditivo'!$A$3:$O$155,11,FALSE),0)</f>
        <v>0</v>
      </c>
      <c r="K498" s="101">
        <f t="shared" si="62"/>
        <v>0</v>
      </c>
      <c r="L498" s="102">
        <f>IFERROR(VLOOKUP(A498,'[1]resumo 1ºTermo aditivo'!$A$3:$O$155,14,FALSE),0)</f>
        <v>0</v>
      </c>
      <c r="M498" s="101">
        <f t="shared" si="63"/>
        <v>0</v>
      </c>
      <c r="N498" s="146">
        <f t="shared" si="71"/>
        <v>28.9</v>
      </c>
      <c r="O498" s="147">
        <f t="shared" si="72"/>
        <v>1718.68</v>
      </c>
    </row>
    <row r="499" spans="1:15" ht="63.75" x14ac:dyDescent="0.25">
      <c r="A499" s="17" t="s">
        <v>1308</v>
      </c>
      <c r="B499" s="18" t="s">
        <v>794</v>
      </c>
      <c r="C499" s="17" t="s">
        <v>32</v>
      </c>
      <c r="D499" s="17" t="s">
        <v>795</v>
      </c>
      <c r="E499" s="19" t="s">
        <v>109</v>
      </c>
      <c r="F499" s="18">
        <v>89.2</v>
      </c>
      <c r="G499" s="20">
        <v>10.44</v>
      </c>
      <c r="H499" s="20">
        <v>13.07</v>
      </c>
      <c r="I499" s="99">
        <f t="shared" si="70"/>
        <v>1165.8399999999999</v>
      </c>
      <c r="J499" s="100">
        <f>IFERROR(VLOOKUP(A499,'[1]resumo 1ºTermo aditivo'!$A$3:$O$155,11,FALSE),0)</f>
        <v>0</v>
      </c>
      <c r="K499" s="101">
        <f t="shared" si="62"/>
        <v>0</v>
      </c>
      <c r="L499" s="102">
        <f>IFERROR(VLOOKUP(A499,'[1]resumo 1ºTermo aditivo'!$A$3:$O$155,14,FALSE),0)</f>
        <v>0</v>
      </c>
      <c r="M499" s="101">
        <f t="shared" si="63"/>
        <v>0</v>
      </c>
      <c r="N499" s="146">
        <f t="shared" si="71"/>
        <v>89.2</v>
      </c>
      <c r="O499" s="147">
        <f t="shared" si="72"/>
        <v>1165.8399999999999</v>
      </c>
    </row>
    <row r="500" spans="1:15" x14ac:dyDescent="0.25">
      <c r="A500" s="17" t="s">
        <v>1309</v>
      </c>
      <c r="B500" s="18" t="s">
        <v>1310</v>
      </c>
      <c r="C500" s="17" t="s">
        <v>40</v>
      </c>
      <c r="D500" s="17" t="s">
        <v>1311</v>
      </c>
      <c r="E500" s="19" t="s">
        <v>109</v>
      </c>
      <c r="F500" s="18">
        <v>11</v>
      </c>
      <c r="G500" s="20">
        <v>17.940000000000001</v>
      </c>
      <c r="H500" s="20">
        <v>22.46</v>
      </c>
      <c r="I500" s="99">
        <f t="shared" si="70"/>
        <v>247.06</v>
      </c>
      <c r="J500" s="100">
        <f>IFERROR(VLOOKUP(A500,'[1]resumo 1ºTermo aditivo'!$A$3:$O$155,11,FALSE),0)</f>
        <v>0</v>
      </c>
      <c r="K500" s="101">
        <f t="shared" si="62"/>
        <v>0</v>
      </c>
      <c r="L500" s="102">
        <f>IFERROR(VLOOKUP(A500,'[1]resumo 1ºTermo aditivo'!$A$3:$O$155,14,FALSE),0)</f>
        <v>0</v>
      </c>
      <c r="M500" s="101">
        <f t="shared" si="63"/>
        <v>0</v>
      </c>
      <c r="N500" s="146">
        <f t="shared" si="71"/>
        <v>11</v>
      </c>
      <c r="O500" s="147">
        <f t="shared" si="72"/>
        <v>247.06</v>
      </c>
    </row>
    <row r="501" spans="1:15" ht="25.5" x14ac:dyDescent="0.25">
      <c r="A501" s="17" t="s">
        <v>1312</v>
      </c>
      <c r="B501" s="18" t="s">
        <v>1313</v>
      </c>
      <c r="C501" s="17" t="s">
        <v>27</v>
      </c>
      <c r="D501" s="17" t="s">
        <v>1314</v>
      </c>
      <c r="E501" s="19" t="s">
        <v>109</v>
      </c>
      <c r="F501" s="18">
        <v>14</v>
      </c>
      <c r="G501" s="20">
        <v>1364.44</v>
      </c>
      <c r="H501" s="20">
        <v>1708.55</v>
      </c>
      <c r="I501" s="99">
        <f t="shared" si="70"/>
        <v>23919.7</v>
      </c>
      <c r="J501" s="100">
        <f>IFERROR(VLOOKUP(A501,'[1]resumo 1ºTermo aditivo'!$A$3:$O$155,11,FALSE),0)</f>
        <v>0</v>
      </c>
      <c r="K501" s="101">
        <f t="shared" si="62"/>
        <v>0</v>
      </c>
      <c r="L501" s="102">
        <f>IFERROR(VLOOKUP(A501,'[1]resumo 1ºTermo aditivo'!$A$3:$O$155,14,FALSE),0)</f>
        <v>0</v>
      </c>
      <c r="M501" s="101">
        <f t="shared" si="63"/>
        <v>0</v>
      </c>
      <c r="N501" s="146">
        <f t="shared" si="71"/>
        <v>14</v>
      </c>
      <c r="O501" s="147">
        <f t="shared" si="72"/>
        <v>23919.7</v>
      </c>
    </row>
    <row r="502" spans="1:15" ht="38.25" x14ac:dyDescent="0.25">
      <c r="A502" s="17" t="s">
        <v>1315</v>
      </c>
      <c r="B502" s="18" t="s">
        <v>1316</v>
      </c>
      <c r="C502" s="17" t="s">
        <v>27</v>
      </c>
      <c r="D502" s="17" t="s">
        <v>1317</v>
      </c>
      <c r="E502" s="19" t="s">
        <v>42</v>
      </c>
      <c r="F502" s="18">
        <v>45</v>
      </c>
      <c r="G502" s="20">
        <v>120.82</v>
      </c>
      <c r="H502" s="20">
        <v>151.29</v>
      </c>
      <c r="I502" s="99">
        <f t="shared" si="70"/>
        <v>6808.05</v>
      </c>
      <c r="J502" s="100">
        <f>IFERROR(VLOOKUP(A502,'[1]resumo 1ºTermo aditivo'!$A$3:$O$155,11,FALSE),0)</f>
        <v>0</v>
      </c>
      <c r="K502" s="101">
        <f t="shared" si="62"/>
        <v>0</v>
      </c>
      <c r="L502" s="102">
        <f>IFERROR(VLOOKUP(A502,'[1]resumo 1ºTermo aditivo'!$A$3:$O$155,14,FALSE),0)</f>
        <v>0</v>
      </c>
      <c r="M502" s="101">
        <f t="shared" si="63"/>
        <v>0</v>
      </c>
      <c r="N502" s="146">
        <f t="shared" si="71"/>
        <v>45</v>
      </c>
      <c r="O502" s="147">
        <f t="shared" si="72"/>
        <v>6808.05</v>
      </c>
    </row>
    <row r="503" spans="1:15" x14ac:dyDescent="0.25">
      <c r="A503" s="17" t="s">
        <v>1318</v>
      </c>
      <c r="B503" s="18" t="s">
        <v>1319</v>
      </c>
      <c r="C503" s="17" t="s">
        <v>40</v>
      </c>
      <c r="D503" s="17" t="s">
        <v>1320</v>
      </c>
      <c r="E503" s="19" t="s">
        <v>222</v>
      </c>
      <c r="F503" s="18">
        <v>16.11</v>
      </c>
      <c r="G503" s="20">
        <v>54.05</v>
      </c>
      <c r="H503" s="20">
        <v>67.680000000000007</v>
      </c>
      <c r="I503" s="99">
        <f t="shared" si="70"/>
        <v>1090.32</v>
      </c>
      <c r="J503" s="100">
        <f>IFERROR(VLOOKUP(A503,'[1]resumo 1ºTermo aditivo'!$A$3:$O$155,11,FALSE),0)</f>
        <v>0</v>
      </c>
      <c r="K503" s="101">
        <f t="shared" si="62"/>
        <v>0</v>
      </c>
      <c r="L503" s="102">
        <f>IFERROR(VLOOKUP(A503,'[1]resumo 1ºTermo aditivo'!$A$3:$O$155,14,FALSE),0)</f>
        <v>0</v>
      </c>
      <c r="M503" s="101">
        <f t="shared" si="63"/>
        <v>0</v>
      </c>
      <c r="N503" s="146">
        <f t="shared" si="71"/>
        <v>16.11</v>
      </c>
      <c r="O503" s="147">
        <f t="shared" si="72"/>
        <v>1090.32</v>
      </c>
    </row>
    <row r="504" spans="1:15" x14ac:dyDescent="0.25">
      <c r="A504" s="25" t="s">
        <v>1321</v>
      </c>
      <c r="B504" s="25"/>
      <c r="C504" s="25"/>
      <c r="D504" s="25" t="s">
        <v>1322</v>
      </c>
      <c r="E504" s="25"/>
      <c r="F504" s="103"/>
      <c r="G504" s="26"/>
      <c r="H504" s="26"/>
      <c r="I504" s="104">
        <f>SUBTOTAL(9,I505:I517)</f>
        <v>334668.55999999994</v>
      </c>
      <c r="J504" s="105"/>
      <c r="K504" s="106">
        <f>SUBTOTAL(9,K505:K517)</f>
        <v>0</v>
      </c>
      <c r="L504" s="107"/>
      <c r="M504" s="106">
        <f>SUBTOTAL(9,M505:M517)</f>
        <v>0</v>
      </c>
      <c r="N504" s="144"/>
      <c r="O504" s="106">
        <f>SUBTOTAL(9,O505:O517)</f>
        <v>334668.55999999994</v>
      </c>
    </row>
    <row r="505" spans="1:15" ht="38.25" x14ac:dyDescent="0.25">
      <c r="A505" s="29" t="s">
        <v>1323</v>
      </c>
      <c r="B505" s="30" t="s">
        <v>1324</v>
      </c>
      <c r="C505" s="29" t="s">
        <v>32</v>
      </c>
      <c r="D505" s="29" t="s">
        <v>1325</v>
      </c>
      <c r="E505" s="31" t="s">
        <v>42</v>
      </c>
      <c r="F505" s="30">
        <v>18</v>
      </c>
      <c r="G505" s="32">
        <v>1846.15</v>
      </c>
      <c r="H505" s="32">
        <v>2147.44</v>
      </c>
      <c r="I505" s="108">
        <f t="shared" ref="I505:I517" si="73">TRUNC(H505*F505,2)</f>
        <v>38653.919999999998</v>
      </c>
      <c r="J505" s="100">
        <f>IFERROR(VLOOKUP(A505,'[1]resumo 1ºTermo aditivo'!$A$3:$O$155,11,FALSE),0)</f>
        <v>0</v>
      </c>
      <c r="K505" s="101">
        <f t="shared" si="62"/>
        <v>0</v>
      </c>
      <c r="L505" s="102">
        <f>IFERROR(VLOOKUP(A505,'[1]resumo 1ºTermo aditivo'!$A$3:$O$155,14,FALSE),0)</f>
        <v>0</v>
      </c>
      <c r="M505" s="101">
        <f t="shared" si="63"/>
        <v>0</v>
      </c>
      <c r="N505" s="146">
        <f t="shared" ref="N505:N510" si="74">F505+J505-L505</f>
        <v>18</v>
      </c>
      <c r="O505" s="147">
        <f t="shared" ref="O505:O510" si="75">I505+K505-M505</f>
        <v>38653.919999999998</v>
      </c>
    </row>
    <row r="506" spans="1:15" ht="38.25" x14ac:dyDescent="0.25">
      <c r="A506" s="29" t="s">
        <v>1326</v>
      </c>
      <c r="B506" s="30" t="s">
        <v>1327</v>
      </c>
      <c r="C506" s="29" t="s">
        <v>32</v>
      </c>
      <c r="D506" s="29" t="s">
        <v>1328</v>
      </c>
      <c r="E506" s="31" t="s">
        <v>42</v>
      </c>
      <c r="F506" s="30">
        <v>6</v>
      </c>
      <c r="G506" s="32">
        <v>2048.6799999999998</v>
      </c>
      <c r="H506" s="32">
        <v>2383.02</v>
      </c>
      <c r="I506" s="108">
        <f t="shared" si="73"/>
        <v>14298.12</v>
      </c>
      <c r="J506" s="100">
        <f>IFERROR(VLOOKUP(A506,'[1]resumo 1ºTermo aditivo'!$A$3:$O$155,11,FALSE),0)</f>
        <v>0</v>
      </c>
      <c r="K506" s="101">
        <f t="shared" si="62"/>
        <v>0</v>
      </c>
      <c r="L506" s="102">
        <f>IFERROR(VLOOKUP(A506,'[1]resumo 1ºTermo aditivo'!$A$3:$O$155,14,FALSE),0)</f>
        <v>0</v>
      </c>
      <c r="M506" s="101">
        <f t="shared" si="63"/>
        <v>0</v>
      </c>
      <c r="N506" s="146">
        <f t="shared" si="74"/>
        <v>6</v>
      </c>
      <c r="O506" s="147">
        <f t="shared" si="75"/>
        <v>14298.12</v>
      </c>
    </row>
    <row r="507" spans="1:15" ht="38.25" x14ac:dyDescent="0.25">
      <c r="A507" s="29" t="s">
        <v>1329</v>
      </c>
      <c r="B507" s="30" t="s">
        <v>1330</v>
      </c>
      <c r="C507" s="29" t="s">
        <v>32</v>
      </c>
      <c r="D507" s="29" t="s">
        <v>1331</v>
      </c>
      <c r="E507" s="31" t="s">
        <v>42</v>
      </c>
      <c r="F507" s="30">
        <v>6</v>
      </c>
      <c r="G507" s="32">
        <v>4052.48</v>
      </c>
      <c r="H507" s="32">
        <v>4713.84</v>
      </c>
      <c r="I507" s="108">
        <f t="shared" si="73"/>
        <v>28283.040000000001</v>
      </c>
      <c r="J507" s="100">
        <f>IFERROR(VLOOKUP(A507,'[1]resumo 1ºTermo aditivo'!$A$3:$O$155,11,FALSE),0)</f>
        <v>0</v>
      </c>
      <c r="K507" s="101">
        <f t="shared" si="62"/>
        <v>0</v>
      </c>
      <c r="L507" s="102">
        <f>IFERROR(VLOOKUP(A507,'[1]resumo 1ºTermo aditivo'!$A$3:$O$155,14,FALSE),0)</f>
        <v>0</v>
      </c>
      <c r="M507" s="101">
        <f t="shared" si="63"/>
        <v>0</v>
      </c>
      <c r="N507" s="146">
        <f t="shared" si="74"/>
        <v>6</v>
      </c>
      <c r="O507" s="147">
        <f t="shared" si="75"/>
        <v>28283.040000000001</v>
      </c>
    </row>
    <row r="508" spans="1:15" ht="38.25" x14ac:dyDescent="0.25">
      <c r="A508" s="29" t="s">
        <v>1332</v>
      </c>
      <c r="B508" s="30" t="s">
        <v>1333</v>
      </c>
      <c r="C508" s="29" t="s">
        <v>32</v>
      </c>
      <c r="D508" s="29" t="s">
        <v>1334</v>
      </c>
      <c r="E508" s="31" t="s">
        <v>42</v>
      </c>
      <c r="F508" s="30">
        <v>3</v>
      </c>
      <c r="G508" s="32">
        <v>9483.64</v>
      </c>
      <c r="H508" s="32">
        <v>11031.37</v>
      </c>
      <c r="I508" s="108">
        <f t="shared" si="73"/>
        <v>33094.11</v>
      </c>
      <c r="J508" s="100">
        <f>IFERROR(VLOOKUP(A508,'[1]resumo 1ºTermo aditivo'!$A$3:$O$155,11,FALSE),0)</f>
        <v>0</v>
      </c>
      <c r="K508" s="101">
        <f t="shared" si="62"/>
        <v>0</v>
      </c>
      <c r="L508" s="102">
        <f>IFERROR(VLOOKUP(A508,'[1]resumo 1ºTermo aditivo'!$A$3:$O$155,14,FALSE),0)</f>
        <v>0</v>
      </c>
      <c r="M508" s="101">
        <f t="shared" si="63"/>
        <v>0</v>
      </c>
      <c r="N508" s="146">
        <f t="shared" si="74"/>
        <v>3</v>
      </c>
      <c r="O508" s="147">
        <f t="shared" si="75"/>
        <v>33094.11</v>
      </c>
    </row>
    <row r="509" spans="1:15" ht="25.5" x14ac:dyDescent="0.25">
      <c r="A509" s="29" t="s">
        <v>1335</v>
      </c>
      <c r="B509" s="30" t="s">
        <v>1336</v>
      </c>
      <c r="C509" s="29" t="s">
        <v>27</v>
      </c>
      <c r="D509" s="29" t="s">
        <v>1337</v>
      </c>
      <c r="E509" s="31" t="s">
        <v>42</v>
      </c>
      <c r="F509" s="30">
        <v>5</v>
      </c>
      <c r="G509" s="32">
        <v>11797.05</v>
      </c>
      <c r="H509" s="32">
        <v>13722.32</v>
      </c>
      <c r="I509" s="108">
        <f t="shared" si="73"/>
        <v>68611.600000000006</v>
      </c>
      <c r="J509" s="100">
        <f>IFERROR(VLOOKUP(A509,'[1]resumo 1ºTermo aditivo'!$A$3:$O$155,11,FALSE),0)</f>
        <v>0</v>
      </c>
      <c r="K509" s="101">
        <f t="shared" si="62"/>
        <v>0</v>
      </c>
      <c r="L509" s="102">
        <f>IFERROR(VLOOKUP(A509,'[1]resumo 1ºTermo aditivo'!$A$3:$O$155,14,FALSE),0)</f>
        <v>0</v>
      </c>
      <c r="M509" s="101">
        <f t="shared" si="63"/>
        <v>0</v>
      </c>
      <c r="N509" s="146">
        <f t="shared" si="74"/>
        <v>5</v>
      </c>
      <c r="O509" s="147">
        <f t="shared" si="75"/>
        <v>68611.600000000006</v>
      </c>
    </row>
    <row r="510" spans="1:15" ht="25.5" x14ac:dyDescent="0.25">
      <c r="A510" s="29" t="s">
        <v>1338</v>
      </c>
      <c r="B510" s="30" t="s">
        <v>1339</v>
      </c>
      <c r="C510" s="29" t="s">
        <v>27</v>
      </c>
      <c r="D510" s="29" t="s">
        <v>1340</v>
      </c>
      <c r="E510" s="31" t="s">
        <v>42</v>
      </c>
      <c r="F510" s="30">
        <v>10</v>
      </c>
      <c r="G510" s="32">
        <v>12199.01</v>
      </c>
      <c r="H510" s="32">
        <v>14189.88</v>
      </c>
      <c r="I510" s="108">
        <f t="shared" si="73"/>
        <v>141898.79999999999</v>
      </c>
      <c r="J510" s="100">
        <f>IFERROR(VLOOKUP(A510,'[1]resumo 1ºTermo aditivo'!$A$3:$O$155,11,FALSE),0)</f>
        <v>0</v>
      </c>
      <c r="K510" s="101">
        <f t="shared" si="62"/>
        <v>0</v>
      </c>
      <c r="L510" s="102">
        <f>IFERROR(VLOOKUP(A510,'[1]resumo 1ºTermo aditivo'!$A$3:$O$155,14,FALSE),0)</f>
        <v>0</v>
      </c>
      <c r="M510" s="101">
        <f t="shared" si="63"/>
        <v>0</v>
      </c>
      <c r="N510" s="146">
        <f t="shared" si="74"/>
        <v>10</v>
      </c>
      <c r="O510" s="147">
        <f t="shared" si="75"/>
        <v>141898.79999999999</v>
      </c>
    </row>
    <row r="511" spans="1:15" ht="38.25" x14ac:dyDescent="0.25">
      <c r="A511" s="17" t="s">
        <v>1341</v>
      </c>
      <c r="B511" s="18" t="s">
        <v>1342</v>
      </c>
      <c r="C511" s="17" t="s">
        <v>27</v>
      </c>
      <c r="D511" s="17" t="s">
        <v>1343</v>
      </c>
      <c r="E511" s="19" t="s">
        <v>42</v>
      </c>
      <c r="F511" s="18">
        <v>8</v>
      </c>
      <c r="G511" s="20">
        <v>154.27000000000001</v>
      </c>
      <c r="H511" s="20">
        <v>193.17</v>
      </c>
      <c r="I511" s="99">
        <f t="shared" si="73"/>
        <v>1545.36</v>
      </c>
      <c r="J511" s="100">
        <f>IFERROR(VLOOKUP(A511,'[1]resumo 1ºTermo aditivo'!$A$3:$O$155,11,FALSE),0)</f>
        <v>0</v>
      </c>
      <c r="K511" s="101">
        <f t="shared" si="62"/>
        <v>0</v>
      </c>
      <c r="L511" s="102">
        <f>IFERROR(VLOOKUP(A511,'[1]resumo 1ºTermo aditivo'!$A$3:$O$155,14,FALSE),0)</f>
        <v>0</v>
      </c>
      <c r="M511" s="101">
        <f t="shared" si="63"/>
        <v>0</v>
      </c>
      <c r="N511" s="146">
        <f t="shared" ref="N511:N517" si="76">F511+J511-L511</f>
        <v>8</v>
      </c>
      <c r="O511" s="147">
        <f t="shared" ref="O511:O517" si="77">I511+K511-M511</f>
        <v>1545.36</v>
      </c>
    </row>
    <row r="512" spans="1:15" ht="38.25" x14ac:dyDescent="0.25">
      <c r="A512" s="17" t="s">
        <v>1344</v>
      </c>
      <c r="B512" s="18" t="s">
        <v>1345</v>
      </c>
      <c r="C512" s="17" t="s">
        <v>27</v>
      </c>
      <c r="D512" s="17" t="s">
        <v>1346</v>
      </c>
      <c r="E512" s="19" t="s">
        <v>42</v>
      </c>
      <c r="F512" s="18">
        <v>6</v>
      </c>
      <c r="G512" s="20">
        <v>161.43</v>
      </c>
      <c r="H512" s="20">
        <v>202.14</v>
      </c>
      <c r="I512" s="99">
        <f t="shared" si="73"/>
        <v>1212.8399999999999</v>
      </c>
      <c r="J512" s="100">
        <f>IFERROR(VLOOKUP(A512,'[1]resumo 1ºTermo aditivo'!$A$3:$O$155,11,FALSE),0)</f>
        <v>0</v>
      </c>
      <c r="K512" s="101">
        <f t="shared" si="62"/>
        <v>0</v>
      </c>
      <c r="L512" s="102">
        <f>IFERROR(VLOOKUP(A512,'[1]resumo 1ºTermo aditivo'!$A$3:$O$155,14,FALSE),0)</f>
        <v>0</v>
      </c>
      <c r="M512" s="101">
        <f t="shared" si="63"/>
        <v>0</v>
      </c>
      <c r="N512" s="146">
        <f t="shared" si="76"/>
        <v>6</v>
      </c>
      <c r="O512" s="147">
        <f t="shared" si="77"/>
        <v>1212.8399999999999</v>
      </c>
    </row>
    <row r="513" spans="1:15" ht="38.25" x14ac:dyDescent="0.25">
      <c r="A513" s="17" t="s">
        <v>1347</v>
      </c>
      <c r="B513" s="18" t="s">
        <v>1348</v>
      </c>
      <c r="C513" s="17" t="s">
        <v>27</v>
      </c>
      <c r="D513" s="17" t="s">
        <v>1349</v>
      </c>
      <c r="E513" s="19" t="s">
        <v>42</v>
      </c>
      <c r="F513" s="18">
        <v>5</v>
      </c>
      <c r="G513" s="20">
        <v>165.59</v>
      </c>
      <c r="H513" s="20">
        <v>207.35</v>
      </c>
      <c r="I513" s="99">
        <f t="shared" si="73"/>
        <v>1036.75</v>
      </c>
      <c r="J513" s="100">
        <f>IFERROR(VLOOKUP(A513,'[1]resumo 1ºTermo aditivo'!$A$3:$O$155,11,FALSE),0)</f>
        <v>0</v>
      </c>
      <c r="K513" s="101">
        <f t="shared" si="62"/>
        <v>0</v>
      </c>
      <c r="L513" s="102">
        <f>IFERROR(VLOOKUP(A513,'[1]resumo 1ºTermo aditivo'!$A$3:$O$155,14,FALSE),0)</f>
        <v>0</v>
      </c>
      <c r="M513" s="101">
        <f t="shared" si="63"/>
        <v>0</v>
      </c>
      <c r="N513" s="146">
        <f t="shared" si="76"/>
        <v>5</v>
      </c>
      <c r="O513" s="147">
        <f t="shared" si="77"/>
        <v>1036.75</v>
      </c>
    </row>
    <row r="514" spans="1:15" ht="38.25" x14ac:dyDescent="0.25">
      <c r="A514" s="17" t="s">
        <v>1350</v>
      </c>
      <c r="B514" s="18" t="s">
        <v>1351</v>
      </c>
      <c r="C514" s="17" t="s">
        <v>27</v>
      </c>
      <c r="D514" s="17" t="s">
        <v>1352</v>
      </c>
      <c r="E514" s="19" t="s">
        <v>42</v>
      </c>
      <c r="F514" s="18">
        <v>3</v>
      </c>
      <c r="G514" s="20">
        <v>165.59</v>
      </c>
      <c r="H514" s="20">
        <v>207.35</v>
      </c>
      <c r="I514" s="99">
        <f t="shared" si="73"/>
        <v>622.04999999999995</v>
      </c>
      <c r="J514" s="100">
        <f>IFERROR(VLOOKUP(A514,'[1]resumo 1ºTermo aditivo'!$A$3:$O$155,11,FALSE),0)</f>
        <v>0</v>
      </c>
      <c r="K514" s="101">
        <f t="shared" si="62"/>
        <v>0</v>
      </c>
      <c r="L514" s="102">
        <f>IFERROR(VLOOKUP(A514,'[1]resumo 1ºTermo aditivo'!$A$3:$O$155,14,FALSE),0)</f>
        <v>0</v>
      </c>
      <c r="M514" s="101">
        <f t="shared" si="63"/>
        <v>0</v>
      </c>
      <c r="N514" s="146">
        <f t="shared" si="76"/>
        <v>3</v>
      </c>
      <c r="O514" s="147">
        <f t="shared" si="77"/>
        <v>622.04999999999995</v>
      </c>
    </row>
    <row r="515" spans="1:15" ht="38.25" x14ac:dyDescent="0.25">
      <c r="A515" s="17" t="s">
        <v>1353</v>
      </c>
      <c r="B515" s="18" t="s">
        <v>1354</v>
      </c>
      <c r="C515" s="17" t="s">
        <v>27</v>
      </c>
      <c r="D515" s="17" t="s">
        <v>1355</v>
      </c>
      <c r="E515" s="19" t="s">
        <v>42</v>
      </c>
      <c r="F515" s="18">
        <v>9</v>
      </c>
      <c r="G515" s="20">
        <v>245.85</v>
      </c>
      <c r="H515" s="20">
        <v>307.85000000000002</v>
      </c>
      <c r="I515" s="99">
        <f t="shared" si="73"/>
        <v>2770.65</v>
      </c>
      <c r="J515" s="100">
        <f>IFERROR(VLOOKUP(A515,'[1]resumo 1ºTermo aditivo'!$A$3:$O$155,11,FALSE),0)</f>
        <v>0</v>
      </c>
      <c r="K515" s="101">
        <f t="shared" si="62"/>
        <v>0</v>
      </c>
      <c r="L515" s="102">
        <f>IFERROR(VLOOKUP(A515,'[1]resumo 1ºTermo aditivo'!$A$3:$O$155,14,FALSE),0)</f>
        <v>0</v>
      </c>
      <c r="M515" s="101">
        <f t="shared" si="63"/>
        <v>0</v>
      </c>
      <c r="N515" s="146">
        <f t="shared" si="76"/>
        <v>9</v>
      </c>
      <c r="O515" s="147">
        <f t="shared" si="77"/>
        <v>2770.65</v>
      </c>
    </row>
    <row r="516" spans="1:15" ht="38.25" x14ac:dyDescent="0.25">
      <c r="A516" s="17" t="s">
        <v>1356</v>
      </c>
      <c r="B516" s="18" t="s">
        <v>1357</v>
      </c>
      <c r="C516" s="17" t="s">
        <v>27</v>
      </c>
      <c r="D516" s="17" t="s">
        <v>1358</v>
      </c>
      <c r="E516" s="19" t="s">
        <v>42</v>
      </c>
      <c r="F516" s="18">
        <v>2</v>
      </c>
      <c r="G516" s="20">
        <v>527.34</v>
      </c>
      <c r="H516" s="20">
        <v>660.33</v>
      </c>
      <c r="I516" s="99">
        <f t="shared" si="73"/>
        <v>1320.66</v>
      </c>
      <c r="J516" s="100">
        <f>IFERROR(VLOOKUP(A516,'[1]resumo 1ºTermo aditivo'!$A$3:$O$155,11,FALSE),0)</f>
        <v>0</v>
      </c>
      <c r="K516" s="101">
        <f t="shared" si="62"/>
        <v>0</v>
      </c>
      <c r="L516" s="102">
        <f>IFERROR(VLOOKUP(A516,'[1]resumo 1ºTermo aditivo'!$A$3:$O$155,14,FALSE),0)</f>
        <v>0</v>
      </c>
      <c r="M516" s="101">
        <f t="shared" si="63"/>
        <v>0</v>
      </c>
      <c r="N516" s="146">
        <f t="shared" si="76"/>
        <v>2</v>
      </c>
      <c r="O516" s="147">
        <f t="shared" si="77"/>
        <v>1320.66</v>
      </c>
    </row>
    <row r="517" spans="1:15" ht="26.25" thickBot="1" x14ac:dyDescent="0.3">
      <c r="A517" s="17" t="s">
        <v>1359</v>
      </c>
      <c r="B517" s="18" t="s">
        <v>1360</v>
      </c>
      <c r="C517" s="17" t="s">
        <v>27</v>
      </c>
      <c r="D517" s="17" t="s">
        <v>1361</v>
      </c>
      <c r="E517" s="19" t="s">
        <v>42</v>
      </c>
      <c r="F517" s="18">
        <v>2</v>
      </c>
      <c r="G517" s="20">
        <v>527.34</v>
      </c>
      <c r="H517" s="20">
        <v>660.33</v>
      </c>
      <c r="I517" s="99">
        <f t="shared" si="73"/>
        <v>1320.66</v>
      </c>
      <c r="J517" s="100">
        <f>IFERROR(VLOOKUP(A517,'[1]resumo 1ºTermo aditivo'!$A$3:$O$155,11,FALSE),0)</f>
        <v>0</v>
      </c>
      <c r="K517" s="101">
        <f t="shared" si="62"/>
        <v>0</v>
      </c>
      <c r="L517" s="102">
        <f>IFERROR(VLOOKUP(A517,'[1]resumo 1ºTermo aditivo'!$A$3:$O$155,14,FALSE),0)</f>
        <v>0</v>
      </c>
      <c r="M517" s="101">
        <f t="shared" si="63"/>
        <v>0</v>
      </c>
      <c r="N517" s="146">
        <f t="shared" si="76"/>
        <v>2</v>
      </c>
      <c r="O517" s="147">
        <f t="shared" si="77"/>
        <v>1320.66</v>
      </c>
    </row>
    <row r="518" spans="1:15" ht="15.75" thickBot="1" x14ac:dyDescent="0.3">
      <c r="A518" s="12">
        <v>12</v>
      </c>
      <c r="B518" s="12"/>
      <c r="C518" s="12"/>
      <c r="D518" s="12" t="s">
        <v>1362</v>
      </c>
      <c r="E518" s="12"/>
      <c r="F518" s="94"/>
      <c r="G518" s="14"/>
      <c r="H518" s="14"/>
      <c r="I518" s="95">
        <f>SUBTOTAL(9,I519:I525)</f>
        <v>157518.82</v>
      </c>
      <c r="J518" s="96"/>
      <c r="K518" s="97">
        <f>SUBTOTAL(9,K519:K525)</f>
        <v>0</v>
      </c>
      <c r="L518" s="98"/>
      <c r="M518" s="97">
        <f>SUBTOTAL(9,M519:M525)</f>
        <v>0</v>
      </c>
      <c r="N518" s="148"/>
      <c r="O518" s="97">
        <f>SUBTOTAL(9,O519:O525)</f>
        <v>157518.82</v>
      </c>
    </row>
    <row r="519" spans="1:15" ht="38.25" x14ac:dyDescent="0.25">
      <c r="A519" s="17" t="s">
        <v>1363</v>
      </c>
      <c r="B519" s="18" t="s">
        <v>1364</v>
      </c>
      <c r="C519" s="17" t="s">
        <v>32</v>
      </c>
      <c r="D519" s="17" t="s">
        <v>1365</v>
      </c>
      <c r="E519" s="19" t="s">
        <v>34</v>
      </c>
      <c r="F519" s="18">
        <v>195.91</v>
      </c>
      <c r="G519" s="20">
        <v>70.69</v>
      </c>
      <c r="H519" s="20">
        <v>88.51</v>
      </c>
      <c r="I519" s="99">
        <f t="shared" ref="I519:I525" si="78">TRUNC(H519*F519,2)</f>
        <v>17339.990000000002</v>
      </c>
      <c r="J519" s="100">
        <f>IFERROR(VLOOKUP(A519,'[1]resumo 1ºTermo aditivo'!$A$3:$O$155,11,FALSE),0)</f>
        <v>0</v>
      </c>
      <c r="K519" s="101">
        <f t="shared" ref="K519:K582" si="79">J519*H519</f>
        <v>0</v>
      </c>
      <c r="L519" s="102">
        <f>IFERROR(VLOOKUP(A519,'[1]resumo 1ºTermo aditivo'!$A$3:$O$155,14,FALSE),0)</f>
        <v>0</v>
      </c>
      <c r="M519" s="101">
        <f t="shared" ref="M519:M582" si="80">L519*H519</f>
        <v>0</v>
      </c>
      <c r="N519" s="146">
        <f t="shared" ref="N519:N525" si="81">F519+J519-L519</f>
        <v>195.91</v>
      </c>
      <c r="O519" s="147">
        <f t="shared" ref="O519:O525" si="82">I519+K519-M519</f>
        <v>17339.990000000002</v>
      </c>
    </row>
    <row r="520" spans="1:15" ht="25.5" x14ac:dyDescent="0.25">
      <c r="A520" s="17" t="s">
        <v>1366</v>
      </c>
      <c r="B520" s="18" t="s">
        <v>1367</v>
      </c>
      <c r="C520" s="17" t="s">
        <v>32</v>
      </c>
      <c r="D520" s="17" t="s">
        <v>1368</v>
      </c>
      <c r="E520" s="19" t="s">
        <v>34</v>
      </c>
      <c r="F520" s="18">
        <v>195.91</v>
      </c>
      <c r="G520" s="20">
        <v>3.38</v>
      </c>
      <c r="H520" s="20">
        <v>4.2300000000000004</v>
      </c>
      <c r="I520" s="99">
        <f t="shared" si="78"/>
        <v>828.69</v>
      </c>
      <c r="J520" s="100">
        <f>IFERROR(VLOOKUP(A520,'[1]resumo 1ºTermo aditivo'!$A$3:$O$155,11,FALSE),0)</f>
        <v>0</v>
      </c>
      <c r="K520" s="101">
        <f t="shared" si="79"/>
        <v>0</v>
      </c>
      <c r="L520" s="102">
        <f>IFERROR(VLOOKUP(A520,'[1]resumo 1ºTermo aditivo'!$A$3:$O$155,14,FALSE),0)</f>
        <v>0</v>
      </c>
      <c r="M520" s="101">
        <f t="shared" si="80"/>
        <v>0</v>
      </c>
      <c r="N520" s="146">
        <f t="shared" si="81"/>
        <v>195.91</v>
      </c>
      <c r="O520" s="147">
        <f t="shared" si="82"/>
        <v>828.69</v>
      </c>
    </row>
    <row r="521" spans="1:15" ht="38.25" x14ac:dyDescent="0.25">
      <c r="A521" s="17" t="s">
        <v>1369</v>
      </c>
      <c r="B521" s="18" t="s">
        <v>1370</v>
      </c>
      <c r="C521" s="17" t="s">
        <v>32</v>
      </c>
      <c r="D521" s="17" t="s">
        <v>1371</v>
      </c>
      <c r="E521" s="19" t="s">
        <v>34</v>
      </c>
      <c r="F521" s="18">
        <v>195.91</v>
      </c>
      <c r="G521" s="20">
        <v>21.89</v>
      </c>
      <c r="H521" s="20">
        <v>27.41</v>
      </c>
      <c r="I521" s="99">
        <f t="shared" si="78"/>
        <v>5369.89</v>
      </c>
      <c r="J521" s="100">
        <f>IFERROR(VLOOKUP(A521,'[1]resumo 1ºTermo aditivo'!$A$3:$O$155,11,FALSE),0)</f>
        <v>0</v>
      </c>
      <c r="K521" s="101">
        <f t="shared" si="79"/>
        <v>0</v>
      </c>
      <c r="L521" s="102">
        <f>IFERROR(VLOOKUP(A521,'[1]resumo 1ºTermo aditivo'!$A$3:$O$155,14,FALSE),0)</f>
        <v>0</v>
      </c>
      <c r="M521" s="101">
        <f t="shared" si="80"/>
        <v>0</v>
      </c>
      <c r="N521" s="146">
        <f t="shared" si="81"/>
        <v>195.91</v>
      </c>
      <c r="O521" s="147">
        <f t="shared" si="82"/>
        <v>5369.89</v>
      </c>
    </row>
    <row r="522" spans="1:15" ht="25.5" x14ac:dyDescent="0.25">
      <c r="A522" s="17" t="s">
        <v>1372</v>
      </c>
      <c r="B522" s="18" t="s">
        <v>1373</v>
      </c>
      <c r="C522" s="17" t="s">
        <v>32</v>
      </c>
      <c r="D522" s="17" t="s">
        <v>1374</v>
      </c>
      <c r="E522" s="19" t="s">
        <v>34</v>
      </c>
      <c r="F522" s="18">
        <v>199.25</v>
      </c>
      <c r="G522" s="20">
        <v>11.35</v>
      </c>
      <c r="H522" s="20">
        <v>14.21</v>
      </c>
      <c r="I522" s="99">
        <f t="shared" si="78"/>
        <v>2831.34</v>
      </c>
      <c r="J522" s="100">
        <f>IFERROR(VLOOKUP(A522,'[1]resumo 1ºTermo aditivo'!$A$3:$O$155,11,FALSE),0)</f>
        <v>0</v>
      </c>
      <c r="K522" s="101">
        <f t="shared" si="79"/>
        <v>0</v>
      </c>
      <c r="L522" s="102">
        <f>IFERROR(VLOOKUP(A522,'[1]resumo 1ºTermo aditivo'!$A$3:$O$155,14,FALSE),0)</f>
        <v>0</v>
      </c>
      <c r="M522" s="101">
        <f t="shared" si="80"/>
        <v>0</v>
      </c>
      <c r="N522" s="146">
        <f t="shared" si="81"/>
        <v>199.25</v>
      </c>
      <c r="O522" s="147">
        <f t="shared" si="82"/>
        <v>2831.34</v>
      </c>
    </row>
    <row r="523" spans="1:15" ht="25.5" x14ac:dyDescent="0.25">
      <c r="A523" s="17" t="s">
        <v>1375</v>
      </c>
      <c r="B523" s="18" t="s">
        <v>1376</v>
      </c>
      <c r="C523" s="17" t="s">
        <v>32</v>
      </c>
      <c r="D523" s="17" t="s">
        <v>1377</v>
      </c>
      <c r="E523" s="19" t="s">
        <v>34</v>
      </c>
      <c r="F523" s="18">
        <v>9.7799999999999994</v>
      </c>
      <c r="G523" s="20">
        <v>46</v>
      </c>
      <c r="H523" s="20">
        <v>57.6</v>
      </c>
      <c r="I523" s="99">
        <f t="shared" si="78"/>
        <v>563.32000000000005</v>
      </c>
      <c r="J523" s="100">
        <f>IFERROR(VLOOKUP(A523,'[1]resumo 1ºTermo aditivo'!$A$3:$O$155,11,FALSE),0)</f>
        <v>0</v>
      </c>
      <c r="K523" s="101">
        <f t="shared" si="79"/>
        <v>0</v>
      </c>
      <c r="L523" s="102">
        <f>IFERROR(VLOOKUP(A523,'[1]resumo 1ºTermo aditivo'!$A$3:$O$155,14,FALSE),0)</f>
        <v>0</v>
      </c>
      <c r="M523" s="101">
        <f t="shared" si="80"/>
        <v>0</v>
      </c>
      <c r="N523" s="146">
        <f t="shared" si="81"/>
        <v>9.7799999999999994</v>
      </c>
      <c r="O523" s="147">
        <f t="shared" si="82"/>
        <v>563.32000000000005</v>
      </c>
    </row>
    <row r="524" spans="1:15" ht="38.25" x14ac:dyDescent="0.25">
      <c r="A524" s="17" t="s">
        <v>1378</v>
      </c>
      <c r="B524" s="18" t="s">
        <v>1379</v>
      </c>
      <c r="C524" s="17" t="s">
        <v>27</v>
      </c>
      <c r="D524" s="17" t="s">
        <v>1380</v>
      </c>
      <c r="E524" s="19" t="s">
        <v>34</v>
      </c>
      <c r="F524" s="18">
        <v>421.1</v>
      </c>
      <c r="G524" s="20">
        <v>93.52</v>
      </c>
      <c r="H524" s="20">
        <v>117.1</v>
      </c>
      <c r="I524" s="99">
        <f t="shared" si="78"/>
        <v>49310.81</v>
      </c>
      <c r="J524" s="100">
        <f>IFERROR(VLOOKUP(A524,'[1]resumo 1ºTermo aditivo'!$A$3:$O$155,11,FALSE),0)</f>
        <v>0</v>
      </c>
      <c r="K524" s="101">
        <f t="shared" si="79"/>
        <v>0</v>
      </c>
      <c r="L524" s="102">
        <f>IFERROR(VLOOKUP(A524,'[1]resumo 1ºTermo aditivo'!$A$3:$O$155,14,FALSE),0)</f>
        <v>0</v>
      </c>
      <c r="M524" s="101">
        <f t="shared" si="80"/>
        <v>0</v>
      </c>
      <c r="N524" s="146">
        <f t="shared" si="81"/>
        <v>421.1</v>
      </c>
      <c r="O524" s="147">
        <f t="shared" si="82"/>
        <v>49310.81</v>
      </c>
    </row>
    <row r="525" spans="1:15" ht="39" thickBot="1" x14ac:dyDescent="0.3">
      <c r="A525" s="17" t="s">
        <v>1381</v>
      </c>
      <c r="B525" s="18" t="s">
        <v>1382</v>
      </c>
      <c r="C525" s="17" t="s">
        <v>27</v>
      </c>
      <c r="D525" s="17" t="s">
        <v>1383</v>
      </c>
      <c r="E525" s="19" t="s">
        <v>34</v>
      </c>
      <c r="F525" s="18">
        <v>1522.57</v>
      </c>
      <c r="G525" s="20">
        <v>42.63</v>
      </c>
      <c r="H525" s="20">
        <v>53.38</v>
      </c>
      <c r="I525" s="99">
        <f t="shared" si="78"/>
        <v>81274.78</v>
      </c>
      <c r="J525" s="100">
        <f>IFERROR(VLOOKUP(A525,'[1]resumo 1ºTermo aditivo'!$A$3:$O$155,11,FALSE),0)</f>
        <v>0</v>
      </c>
      <c r="K525" s="101">
        <f t="shared" si="79"/>
        <v>0</v>
      </c>
      <c r="L525" s="102">
        <f>IFERROR(VLOOKUP(A525,'[1]resumo 1ºTermo aditivo'!$A$3:$O$155,14,FALSE),0)</f>
        <v>0</v>
      </c>
      <c r="M525" s="101">
        <f t="shared" si="80"/>
        <v>0</v>
      </c>
      <c r="N525" s="146">
        <f t="shared" si="81"/>
        <v>1522.57</v>
      </c>
      <c r="O525" s="147">
        <f t="shared" si="82"/>
        <v>81274.78</v>
      </c>
    </row>
    <row r="526" spans="1:15" ht="15.75" thickBot="1" x14ac:dyDescent="0.3">
      <c r="A526" s="12">
        <v>13</v>
      </c>
      <c r="B526" s="12"/>
      <c r="C526" s="12"/>
      <c r="D526" s="12" t="s">
        <v>1384</v>
      </c>
      <c r="E526" s="12"/>
      <c r="F526" s="94"/>
      <c r="G526" s="14"/>
      <c r="H526" s="14"/>
      <c r="I526" s="95">
        <f>SUBTOTAL(9,I527:I538)</f>
        <v>420338.74000000005</v>
      </c>
      <c r="J526" s="96"/>
      <c r="K526" s="97">
        <f>SUBTOTAL(9,K527:K538)</f>
        <v>36942.931200000006</v>
      </c>
      <c r="L526" s="98"/>
      <c r="M526" s="97">
        <f>SUBTOTAL(9,M527:M538)</f>
        <v>0</v>
      </c>
      <c r="N526" s="148"/>
      <c r="O526" s="97">
        <f>SUBTOTAL(9,O527:O538)</f>
        <v>457281.67120000016</v>
      </c>
    </row>
    <row r="527" spans="1:15" ht="25.5" x14ac:dyDescent="0.25">
      <c r="A527" s="17" t="s">
        <v>1385</v>
      </c>
      <c r="B527" s="18" t="s">
        <v>1386</v>
      </c>
      <c r="C527" s="17" t="s">
        <v>32</v>
      </c>
      <c r="D527" s="17" t="s">
        <v>1387</v>
      </c>
      <c r="E527" s="19" t="s">
        <v>34</v>
      </c>
      <c r="F527" s="18">
        <v>2958.12</v>
      </c>
      <c r="G527" s="20">
        <v>2.5299999999999998</v>
      </c>
      <c r="H527" s="20">
        <v>3.16</v>
      </c>
      <c r="I527" s="99">
        <f t="shared" ref="I527:I538" si="83">TRUNC(H527*F527,2)</f>
        <v>9347.65</v>
      </c>
      <c r="J527" s="100">
        <f>IFERROR(VLOOKUP(A527,'[1]resumo 1ºTermo aditivo'!$A$3:$O$155,11,FALSE),0)</f>
        <v>0</v>
      </c>
      <c r="K527" s="101">
        <f t="shared" si="79"/>
        <v>0</v>
      </c>
      <c r="L527" s="102">
        <f>IFERROR(VLOOKUP(A527,'[1]resumo 1ºTermo aditivo'!$A$3:$O$155,14,FALSE),0)</f>
        <v>0</v>
      </c>
      <c r="M527" s="101">
        <f t="shared" si="80"/>
        <v>0</v>
      </c>
      <c r="N527" s="146">
        <f t="shared" ref="N527:N538" si="84">F527+J527-L527</f>
        <v>2958.12</v>
      </c>
      <c r="O527" s="147">
        <f t="shared" ref="O527:O538" si="85">I527+K527-M527</f>
        <v>9347.65</v>
      </c>
    </row>
    <row r="528" spans="1:15" ht="63.75" x14ac:dyDescent="0.25">
      <c r="A528" s="17" t="s">
        <v>1388</v>
      </c>
      <c r="B528" s="18" t="s">
        <v>1389</v>
      </c>
      <c r="C528" s="17" t="s">
        <v>32</v>
      </c>
      <c r="D528" s="17" t="s">
        <v>1390</v>
      </c>
      <c r="E528" s="19" t="s">
        <v>34</v>
      </c>
      <c r="F528" s="18">
        <v>2388.0300000000002</v>
      </c>
      <c r="G528" s="20">
        <v>6.33</v>
      </c>
      <c r="H528" s="20">
        <v>7.92</v>
      </c>
      <c r="I528" s="99">
        <f t="shared" si="83"/>
        <v>18913.189999999999</v>
      </c>
      <c r="J528" s="100">
        <f>IFERROR(VLOOKUP(A528,'[1]resumo 1ºTermo aditivo'!$A$3:$O$155,11,FALSE),0)</f>
        <v>578.68000000000006</v>
      </c>
      <c r="K528" s="101">
        <f t="shared" si="79"/>
        <v>4583.1456000000007</v>
      </c>
      <c r="L528" s="102">
        <f>IFERROR(VLOOKUP(A528,'[1]resumo 1ºTermo aditivo'!$A$3:$O$155,14,FALSE),0)</f>
        <v>0</v>
      </c>
      <c r="M528" s="101">
        <f t="shared" si="80"/>
        <v>0</v>
      </c>
      <c r="N528" s="146">
        <f t="shared" si="84"/>
        <v>2966.71</v>
      </c>
      <c r="O528" s="147">
        <f t="shared" si="85"/>
        <v>23496.335599999999</v>
      </c>
    </row>
    <row r="529" spans="1:15" ht="63.75" x14ac:dyDescent="0.25">
      <c r="A529" s="17" t="s">
        <v>1391</v>
      </c>
      <c r="B529" s="18" t="s">
        <v>1392</v>
      </c>
      <c r="C529" s="17" t="s">
        <v>32</v>
      </c>
      <c r="D529" s="17" t="s">
        <v>1393</v>
      </c>
      <c r="E529" s="19" t="s">
        <v>34</v>
      </c>
      <c r="F529" s="18">
        <v>2388.0300000000002</v>
      </c>
      <c r="G529" s="20">
        <v>44.66</v>
      </c>
      <c r="H529" s="20">
        <v>55.92</v>
      </c>
      <c r="I529" s="99">
        <f t="shared" si="83"/>
        <v>133538.63</v>
      </c>
      <c r="J529" s="100">
        <f>IFERROR(VLOOKUP(A529,'[1]resumo 1ºTermo aditivo'!$A$3:$O$155,11,FALSE),0)</f>
        <v>578.68000000000006</v>
      </c>
      <c r="K529" s="101">
        <f t="shared" si="79"/>
        <v>32359.785600000003</v>
      </c>
      <c r="L529" s="102">
        <f>IFERROR(VLOOKUP(A529,'[1]resumo 1ºTermo aditivo'!$A$3:$O$155,14,FALSE),0)</f>
        <v>0</v>
      </c>
      <c r="M529" s="101">
        <f t="shared" si="80"/>
        <v>0</v>
      </c>
      <c r="N529" s="146">
        <f t="shared" si="84"/>
        <v>2966.71</v>
      </c>
      <c r="O529" s="147">
        <f t="shared" si="85"/>
        <v>165898.41560000001</v>
      </c>
    </row>
    <row r="530" spans="1:15" ht="38.25" x14ac:dyDescent="0.25">
      <c r="A530" s="17" t="s">
        <v>1394</v>
      </c>
      <c r="B530" s="18" t="s">
        <v>1395</v>
      </c>
      <c r="C530" s="17" t="s">
        <v>32</v>
      </c>
      <c r="D530" s="17" t="s">
        <v>1396</v>
      </c>
      <c r="E530" s="19" t="s">
        <v>34</v>
      </c>
      <c r="F530" s="18">
        <v>2119.81</v>
      </c>
      <c r="G530" s="20">
        <v>13.39</v>
      </c>
      <c r="H530" s="20">
        <v>16.760000000000002</v>
      </c>
      <c r="I530" s="99">
        <f t="shared" si="83"/>
        <v>35528.01</v>
      </c>
      <c r="J530" s="100">
        <f>IFERROR(VLOOKUP(A530,'[1]resumo 1ºTermo aditivo'!$A$3:$O$155,11,FALSE),0)</f>
        <v>0</v>
      </c>
      <c r="K530" s="101">
        <f t="shared" si="79"/>
        <v>0</v>
      </c>
      <c r="L530" s="102">
        <f>IFERROR(VLOOKUP(A530,'[1]resumo 1ºTermo aditivo'!$A$3:$O$155,14,FALSE),0)</f>
        <v>0</v>
      </c>
      <c r="M530" s="101">
        <f t="shared" si="80"/>
        <v>0</v>
      </c>
      <c r="N530" s="146">
        <f t="shared" si="84"/>
        <v>2119.81</v>
      </c>
      <c r="O530" s="147">
        <f t="shared" si="85"/>
        <v>35528.01</v>
      </c>
    </row>
    <row r="531" spans="1:15" ht="38.25" x14ac:dyDescent="0.25">
      <c r="A531" s="17" t="s">
        <v>1397</v>
      </c>
      <c r="B531" s="18" t="s">
        <v>1398</v>
      </c>
      <c r="C531" s="17" t="s">
        <v>27</v>
      </c>
      <c r="D531" s="17" t="s">
        <v>1399</v>
      </c>
      <c r="E531" s="19" t="s">
        <v>34</v>
      </c>
      <c r="F531" s="18">
        <v>2958.04</v>
      </c>
      <c r="G531" s="20">
        <v>10.28</v>
      </c>
      <c r="H531" s="20">
        <v>12.87</v>
      </c>
      <c r="I531" s="99">
        <f t="shared" si="83"/>
        <v>38069.97</v>
      </c>
      <c r="J531" s="100">
        <f>IFERROR(VLOOKUP(A531,'[1]resumo 1ºTermo aditivo'!$A$3:$O$155,11,FALSE),0)</f>
        <v>0</v>
      </c>
      <c r="K531" s="101">
        <f t="shared" si="79"/>
        <v>0</v>
      </c>
      <c r="L531" s="102">
        <f>IFERROR(VLOOKUP(A531,'[1]resumo 1ºTermo aditivo'!$A$3:$O$155,14,FALSE),0)</f>
        <v>0</v>
      </c>
      <c r="M531" s="101">
        <f t="shared" si="80"/>
        <v>0</v>
      </c>
      <c r="N531" s="146">
        <f t="shared" si="84"/>
        <v>2958.04</v>
      </c>
      <c r="O531" s="147">
        <f t="shared" si="85"/>
        <v>38069.97</v>
      </c>
    </row>
    <row r="532" spans="1:15" ht="25.5" x14ac:dyDescent="0.25">
      <c r="A532" s="17" t="s">
        <v>1400</v>
      </c>
      <c r="B532" s="18" t="s">
        <v>1401</v>
      </c>
      <c r="C532" s="17" t="s">
        <v>32</v>
      </c>
      <c r="D532" s="17" t="s">
        <v>1402</v>
      </c>
      <c r="E532" s="19" t="s">
        <v>34</v>
      </c>
      <c r="F532" s="18">
        <v>1172.48</v>
      </c>
      <c r="G532" s="20">
        <v>10.31</v>
      </c>
      <c r="H532" s="20">
        <v>12.91</v>
      </c>
      <c r="I532" s="99">
        <f t="shared" si="83"/>
        <v>15136.71</v>
      </c>
      <c r="J532" s="100">
        <f>IFERROR(VLOOKUP(A532,'[1]resumo 1ºTermo aditivo'!$A$3:$O$155,11,FALSE),0)</f>
        <v>0</v>
      </c>
      <c r="K532" s="101">
        <f t="shared" si="79"/>
        <v>0</v>
      </c>
      <c r="L532" s="102">
        <f>IFERROR(VLOOKUP(A532,'[1]resumo 1ºTermo aditivo'!$A$3:$O$155,14,FALSE),0)</f>
        <v>0</v>
      </c>
      <c r="M532" s="101">
        <f t="shared" si="80"/>
        <v>0</v>
      </c>
      <c r="N532" s="146">
        <f t="shared" si="84"/>
        <v>1172.48</v>
      </c>
      <c r="O532" s="147">
        <f t="shared" si="85"/>
        <v>15136.71</v>
      </c>
    </row>
    <row r="533" spans="1:15" ht="51" x14ac:dyDescent="0.25">
      <c r="A533" s="17" t="s">
        <v>1403</v>
      </c>
      <c r="B533" s="18" t="s">
        <v>1404</v>
      </c>
      <c r="C533" s="17" t="s">
        <v>32</v>
      </c>
      <c r="D533" s="17" t="s">
        <v>1405</v>
      </c>
      <c r="E533" s="19" t="s">
        <v>34</v>
      </c>
      <c r="F533" s="18">
        <v>305.95999999999998</v>
      </c>
      <c r="G533" s="20">
        <v>16.32</v>
      </c>
      <c r="H533" s="20">
        <v>20.43</v>
      </c>
      <c r="I533" s="99">
        <f t="shared" si="83"/>
        <v>6250.76</v>
      </c>
      <c r="J533" s="100">
        <f>IFERROR(VLOOKUP(A533,'[1]resumo 1ºTermo aditivo'!$A$3:$O$155,11,FALSE),0)</f>
        <v>0</v>
      </c>
      <c r="K533" s="101">
        <f t="shared" si="79"/>
        <v>0</v>
      </c>
      <c r="L533" s="102">
        <f>IFERROR(VLOOKUP(A533,'[1]resumo 1ºTermo aditivo'!$A$3:$O$155,14,FALSE),0)</f>
        <v>0</v>
      </c>
      <c r="M533" s="101">
        <f t="shared" si="80"/>
        <v>0</v>
      </c>
      <c r="N533" s="146">
        <f t="shared" si="84"/>
        <v>305.95999999999998</v>
      </c>
      <c r="O533" s="147">
        <f t="shared" si="85"/>
        <v>6250.76</v>
      </c>
    </row>
    <row r="534" spans="1:15" ht="63.75" x14ac:dyDescent="0.25">
      <c r="A534" s="17" t="s">
        <v>1406</v>
      </c>
      <c r="B534" s="18" t="s">
        <v>1407</v>
      </c>
      <c r="C534" s="17" t="s">
        <v>32</v>
      </c>
      <c r="D534" s="17" t="s">
        <v>1408</v>
      </c>
      <c r="E534" s="19" t="s">
        <v>34</v>
      </c>
      <c r="F534" s="18">
        <v>336.81</v>
      </c>
      <c r="G534" s="20">
        <v>35.340000000000003</v>
      </c>
      <c r="H534" s="20">
        <v>44.25</v>
      </c>
      <c r="I534" s="99">
        <f t="shared" si="83"/>
        <v>14903.84</v>
      </c>
      <c r="J534" s="100">
        <f>IFERROR(VLOOKUP(A534,'[1]resumo 1ºTermo aditivo'!$A$3:$O$155,11,FALSE),0)</f>
        <v>0</v>
      </c>
      <c r="K534" s="101">
        <f t="shared" si="79"/>
        <v>0</v>
      </c>
      <c r="L534" s="102">
        <f>IFERROR(VLOOKUP(A534,'[1]resumo 1ºTermo aditivo'!$A$3:$O$155,14,FALSE),0)</f>
        <v>0</v>
      </c>
      <c r="M534" s="101">
        <f t="shared" si="80"/>
        <v>0</v>
      </c>
      <c r="N534" s="146">
        <f t="shared" si="84"/>
        <v>336.81</v>
      </c>
      <c r="O534" s="147">
        <f t="shared" si="85"/>
        <v>14903.84</v>
      </c>
    </row>
    <row r="535" spans="1:15" ht="38.25" x14ac:dyDescent="0.25">
      <c r="A535" s="17" t="s">
        <v>1409</v>
      </c>
      <c r="B535" s="18" t="s">
        <v>1410</v>
      </c>
      <c r="C535" s="17" t="s">
        <v>27</v>
      </c>
      <c r="D535" s="17" t="s">
        <v>1411</v>
      </c>
      <c r="E535" s="19" t="s">
        <v>34</v>
      </c>
      <c r="F535" s="18">
        <v>4699.25</v>
      </c>
      <c r="G535" s="20">
        <v>14.3</v>
      </c>
      <c r="H535" s="20">
        <v>17.899999999999999</v>
      </c>
      <c r="I535" s="99">
        <f t="shared" si="83"/>
        <v>84116.57</v>
      </c>
      <c r="J535" s="100">
        <f>IFERROR(VLOOKUP(A535,'[1]resumo 1ºTermo aditivo'!$A$3:$O$155,11,FALSE),0)</f>
        <v>0</v>
      </c>
      <c r="K535" s="101">
        <f t="shared" si="79"/>
        <v>0</v>
      </c>
      <c r="L535" s="102">
        <f>IFERROR(VLOOKUP(A535,'[1]resumo 1ºTermo aditivo'!$A$3:$O$155,14,FALSE),0)</f>
        <v>0</v>
      </c>
      <c r="M535" s="101">
        <f t="shared" si="80"/>
        <v>0</v>
      </c>
      <c r="N535" s="146">
        <f t="shared" si="84"/>
        <v>4699.25</v>
      </c>
      <c r="O535" s="147">
        <f t="shared" si="85"/>
        <v>84116.57</v>
      </c>
    </row>
    <row r="536" spans="1:15" ht="38.25" x14ac:dyDescent="0.25">
      <c r="A536" s="17" t="s">
        <v>1412</v>
      </c>
      <c r="B536" s="18" t="s">
        <v>1413</v>
      </c>
      <c r="C536" s="17" t="s">
        <v>27</v>
      </c>
      <c r="D536" s="17" t="s">
        <v>1414</v>
      </c>
      <c r="E536" s="19" t="s">
        <v>34</v>
      </c>
      <c r="F536" s="18">
        <v>1706.64</v>
      </c>
      <c r="G536" s="20">
        <v>11.69</v>
      </c>
      <c r="H536" s="20">
        <v>14.63</v>
      </c>
      <c r="I536" s="99">
        <f t="shared" si="83"/>
        <v>24968.14</v>
      </c>
      <c r="J536" s="100">
        <f>IFERROR(VLOOKUP(A536,'[1]resumo 1ºTermo aditivo'!$A$3:$O$155,11,FALSE),0)</f>
        <v>0</v>
      </c>
      <c r="K536" s="101">
        <f t="shared" si="79"/>
        <v>0</v>
      </c>
      <c r="L536" s="102">
        <f>IFERROR(VLOOKUP(A536,'[1]resumo 1ºTermo aditivo'!$A$3:$O$155,14,FALSE),0)</f>
        <v>0</v>
      </c>
      <c r="M536" s="101">
        <f t="shared" si="80"/>
        <v>0</v>
      </c>
      <c r="N536" s="146">
        <f t="shared" si="84"/>
        <v>1706.64</v>
      </c>
      <c r="O536" s="147">
        <f t="shared" si="85"/>
        <v>24968.14</v>
      </c>
    </row>
    <row r="537" spans="1:15" ht="38.25" x14ac:dyDescent="0.25">
      <c r="A537" s="17" t="s">
        <v>1415</v>
      </c>
      <c r="B537" s="18" t="s">
        <v>1416</v>
      </c>
      <c r="C537" s="17" t="s">
        <v>27</v>
      </c>
      <c r="D537" s="17" t="s">
        <v>1417</v>
      </c>
      <c r="E537" s="19" t="s">
        <v>34</v>
      </c>
      <c r="F537" s="18">
        <v>660.55</v>
      </c>
      <c r="G537" s="20">
        <v>12.43</v>
      </c>
      <c r="H537" s="20">
        <v>15.56</v>
      </c>
      <c r="I537" s="99">
        <f t="shared" si="83"/>
        <v>10278.15</v>
      </c>
      <c r="J537" s="100">
        <f>IFERROR(VLOOKUP(A537,'[1]resumo 1ºTermo aditivo'!$A$3:$O$155,11,FALSE),0)</f>
        <v>0</v>
      </c>
      <c r="K537" s="101">
        <f t="shared" si="79"/>
        <v>0</v>
      </c>
      <c r="L537" s="102">
        <f>IFERROR(VLOOKUP(A537,'[1]resumo 1ºTermo aditivo'!$A$3:$O$155,14,FALSE),0)</f>
        <v>0</v>
      </c>
      <c r="M537" s="101">
        <f t="shared" si="80"/>
        <v>0</v>
      </c>
      <c r="N537" s="146">
        <f t="shared" si="84"/>
        <v>660.55</v>
      </c>
      <c r="O537" s="147">
        <f t="shared" si="85"/>
        <v>10278.15</v>
      </c>
    </row>
    <row r="538" spans="1:15" ht="51.75" thickBot="1" x14ac:dyDescent="0.3">
      <c r="A538" s="17" t="s">
        <v>1418</v>
      </c>
      <c r="B538" s="18" t="s">
        <v>1419</v>
      </c>
      <c r="C538" s="17" t="s">
        <v>27</v>
      </c>
      <c r="D538" s="17" t="s">
        <v>1420</v>
      </c>
      <c r="E538" s="19" t="s">
        <v>34</v>
      </c>
      <c r="F538" s="18">
        <v>157.5</v>
      </c>
      <c r="G538" s="20">
        <v>148.5</v>
      </c>
      <c r="H538" s="20">
        <v>185.95</v>
      </c>
      <c r="I538" s="99">
        <f t="shared" si="83"/>
        <v>29287.119999999999</v>
      </c>
      <c r="J538" s="100">
        <f>IFERROR(VLOOKUP(A538,'[1]resumo 1ºTermo aditivo'!$A$3:$O$155,11,FALSE),0)</f>
        <v>0</v>
      </c>
      <c r="K538" s="101">
        <f t="shared" si="79"/>
        <v>0</v>
      </c>
      <c r="L538" s="102">
        <f>IFERROR(VLOOKUP(A538,'[1]resumo 1ºTermo aditivo'!$A$3:$O$155,14,FALSE),0)</f>
        <v>0</v>
      </c>
      <c r="M538" s="101">
        <f t="shared" si="80"/>
        <v>0</v>
      </c>
      <c r="N538" s="146">
        <f t="shared" si="84"/>
        <v>157.5</v>
      </c>
      <c r="O538" s="147">
        <f t="shared" si="85"/>
        <v>29287.119999999999</v>
      </c>
    </row>
    <row r="539" spans="1:15" ht="15.75" thickBot="1" x14ac:dyDescent="0.3">
      <c r="A539" s="12">
        <v>14</v>
      </c>
      <c r="B539" s="12"/>
      <c r="C539" s="12"/>
      <c r="D539" s="12" t="s">
        <v>1421</v>
      </c>
      <c r="E539" s="12"/>
      <c r="F539" s="94"/>
      <c r="G539" s="14"/>
      <c r="H539" s="14"/>
      <c r="I539" s="95">
        <f>SUBTOTAL(9,I540:I547)</f>
        <v>272840.69999999995</v>
      </c>
      <c r="J539" s="96"/>
      <c r="K539" s="97">
        <f>SUBTOTAL(9,K540:K547)</f>
        <v>93925.574699999997</v>
      </c>
      <c r="L539" s="98"/>
      <c r="M539" s="97">
        <f>SUBTOTAL(9,M540:M547)</f>
        <v>0</v>
      </c>
      <c r="N539" s="148"/>
      <c r="O539" s="97">
        <f>SUBTOTAL(9,O540:O547)</f>
        <v>366766.27469999995</v>
      </c>
    </row>
    <row r="540" spans="1:15" ht="25.5" x14ac:dyDescent="0.25">
      <c r="A540" s="17" t="s">
        <v>1422</v>
      </c>
      <c r="B540" s="18" t="s">
        <v>1423</v>
      </c>
      <c r="C540" s="17" t="s">
        <v>32</v>
      </c>
      <c r="D540" s="17" t="s">
        <v>1424</v>
      </c>
      <c r="E540" s="19" t="s">
        <v>88</v>
      </c>
      <c r="F540" s="18">
        <v>173.71</v>
      </c>
      <c r="G540" s="20">
        <v>61.96</v>
      </c>
      <c r="H540" s="20">
        <v>77.58</v>
      </c>
      <c r="I540" s="99">
        <f t="shared" ref="I540:I547" si="86">TRUNC(H540*F540,2)</f>
        <v>13476.42</v>
      </c>
      <c r="J540" s="100">
        <f>IFERROR(VLOOKUP(A540,'[1]resumo 1ºTermo aditivo'!$A$3:$O$155,11,FALSE),0)</f>
        <v>0</v>
      </c>
      <c r="K540" s="101">
        <f t="shared" si="79"/>
        <v>0</v>
      </c>
      <c r="L540" s="102">
        <f>IFERROR(VLOOKUP(A540,'[1]resumo 1ºTermo aditivo'!$A$3:$O$155,14,FALSE),0)</f>
        <v>0</v>
      </c>
      <c r="M540" s="101">
        <f t="shared" si="80"/>
        <v>0</v>
      </c>
      <c r="N540" s="146">
        <f t="shared" ref="N540:N547" si="87">F540+J540-L540</f>
        <v>173.71</v>
      </c>
      <c r="O540" s="147">
        <f t="shared" ref="O540:O547" si="88">I540+K540-M540</f>
        <v>13476.42</v>
      </c>
    </row>
    <row r="541" spans="1:15" ht="51" x14ac:dyDescent="0.25">
      <c r="A541" s="17" t="s">
        <v>1425</v>
      </c>
      <c r="B541" s="18" t="s">
        <v>1426</v>
      </c>
      <c r="C541" s="17" t="s">
        <v>32</v>
      </c>
      <c r="D541" s="17" t="s">
        <v>1427</v>
      </c>
      <c r="E541" s="19" t="s">
        <v>34</v>
      </c>
      <c r="F541" s="18">
        <v>438.69</v>
      </c>
      <c r="G541" s="20">
        <v>0.53</v>
      </c>
      <c r="H541" s="20">
        <v>0.66</v>
      </c>
      <c r="I541" s="99">
        <f t="shared" si="86"/>
        <v>289.52999999999997</v>
      </c>
      <c r="J541" s="100">
        <f>IFERROR(VLOOKUP(A541,'[1]resumo 1ºTermo aditivo'!$A$3:$O$155,11,FALSE),0)</f>
        <v>0</v>
      </c>
      <c r="K541" s="101">
        <f t="shared" si="79"/>
        <v>0</v>
      </c>
      <c r="L541" s="102">
        <f>IFERROR(VLOOKUP(A541,'[1]resumo 1ºTermo aditivo'!$A$3:$O$155,14,FALSE),0)</f>
        <v>0</v>
      </c>
      <c r="M541" s="101">
        <f t="shared" si="80"/>
        <v>0</v>
      </c>
      <c r="N541" s="146">
        <f t="shared" si="87"/>
        <v>438.69</v>
      </c>
      <c r="O541" s="147">
        <f t="shared" si="88"/>
        <v>289.52999999999997</v>
      </c>
    </row>
    <row r="542" spans="1:15" ht="38.25" x14ac:dyDescent="0.25">
      <c r="A542" s="17" t="s">
        <v>1428</v>
      </c>
      <c r="B542" s="18" t="s">
        <v>1429</v>
      </c>
      <c r="C542" s="17" t="s">
        <v>32</v>
      </c>
      <c r="D542" s="17" t="s">
        <v>1430</v>
      </c>
      <c r="E542" s="19" t="s">
        <v>88</v>
      </c>
      <c r="F542" s="18">
        <v>23.52</v>
      </c>
      <c r="G542" s="20">
        <v>1591.62</v>
      </c>
      <c r="H542" s="20">
        <v>1993.02</v>
      </c>
      <c r="I542" s="99">
        <f t="shared" si="86"/>
        <v>46875.83</v>
      </c>
      <c r="J542" s="100">
        <f>IFERROR(VLOOKUP(A542,'[1]resumo 1ºTermo aditivo'!$A$3:$O$155,11,FALSE),0)</f>
        <v>0</v>
      </c>
      <c r="K542" s="101">
        <f t="shared" si="79"/>
        <v>0</v>
      </c>
      <c r="L542" s="102">
        <f>IFERROR(VLOOKUP(A542,'[1]resumo 1ºTermo aditivo'!$A$3:$O$155,14,FALSE),0)</f>
        <v>0</v>
      </c>
      <c r="M542" s="101">
        <f t="shared" si="80"/>
        <v>0</v>
      </c>
      <c r="N542" s="146">
        <f t="shared" si="87"/>
        <v>23.52</v>
      </c>
      <c r="O542" s="147">
        <f t="shared" si="88"/>
        <v>46875.83</v>
      </c>
    </row>
    <row r="543" spans="1:15" ht="51" x14ac:dyDescent="0.25">
      <c r="A543" s="17" t="s">
        <v>1431</v>
      </c>
      <c r="B543" s="18" t="s">
        <v>1432</v>
      </c>
      <c r="C543" s="17" t="s">
        <v>32</v>
      </c>
      <c r="D543" s="17" t="s">
        <v>1433</v>
      </c>
      <c r="E543" s="19" t="s">
        <v>34</v>
      </c>
      <c r="F543" s="18">
        <v>982.76</v>
      </c>
      <c r="G543" s="20">
        <v>148.5</v>
      </c>
      <c r="H543" s="20">
        <v>185.95</v>
      </c>
      <c r="I543" s="99">
        <f t="shared" si="86"/>
        <v>182744.22</v>
      </c>
      <c r="J543" s="100">
        <f>IFERROR(VLOOKUP(A543,'[1]resumo 1ºTermo aditivo'!$A$3:$O$155,11,FALSE),0)</f>
        <v>489.31</v>
      </c>
      <c r="K543" s="101">
        <f t="shared" si="79"/>
        <v>90987.194499999998</v>
      </c>
      <c r="L543" s="102">
        <f>IFERROR(VLOOKUP(A543,'[1]resumo 1ºTermo aditivo'!$A$3:$O$155,14,FALSE),0)</f>
        <v>0</v>
      </c>
      <c r="M543" s="101">
        <f t="shared" si="80"/>
        <v>0</v>
      </c>
      <c r="N543" s="146">
        <f t="shared" si="87"/>
        <v>1472.07</v>
      </c>
      <c r="O543" s="147">
        <f t="shared" si="88"/>
        <v>273731.41450000001</v>
      </c>
    </row>
    <row r="544" spans="1:15" ht="51" x14ac:dyDescent="0.25">
      <c r="A544" s="17" t="s">
        <v>1434</v>
      </c>
      <c r="B544" s="18" t="s">
        <v>1435</v>
      </c>
      <c r="C544" s="17" t="s">
        <v>27</v>
      </c>
      <c r="D544" s="17" t="s">
        <v>1436</v>
      </c>
      <c r="E544" s="19" t="s">
        <v>34</v>
      </c>
      <c r="F544" s="18">
        <v>482.4</v>
      </c>
      <c r="G544" s="20">
        <v>31.72</v>
      </c>
      <c r="H544" s="20">
        <v>39.71</v>
      </c>
      <c r="I544" s="99">
        <f t="shared" si="86"/>
        <v>19156.099999999999</v>
      </c>
      <c r="J544" s="100">
        <f>IFERROR(VLOOKUP(A544,'[1]resumo 1ºTermo aditivo'!$A$3:$O$155,11,FALSE),0)</f>
        <v>0</v>
      </c>
      <c r="K544" s="101">
        <f t="shared" si="79"/>
        <v>0</v>
      </c>
      <c r="L544" s="102">
        <f>IFERROR(VLOOKUP(A544,'[1]resumo 1ºTermo aditivo'!$A$3:$O$155,14,FALSE),0)</f>
        <v>0</v>
      </c>
      <c r="M544" s="101">
        <f t="shared" si="80"/>
        <v>0</v>
      </c>
      <c r="N544" s="146">
        <f t="shared" si="87"/>
        <v>482.4</v>
      </c>
      <c r="O544" s="147">
        <f t="shared" si="88"/>
        <v>19156.099999999999</v>
      </c>
    </row>
    <row r="545" spans="1:15" ht="38.25" x14ac:dyDescent="0.25">
      <c r="A545" s="17" t="s">
        <v>1437</v>
      </c>
      <c r="B545" s="18" t="s">
        <v>1438</v>
      </c>
      <c r="C545" s="17" t="s">
        <v>32</v>
      </c>
      <c r="D545" s="17" t="s">
        <v>1439</v>
      </c>
      <c r="E545" s="19" t="s">
        <v>109</v>
      </c>
      <c r="F545" s="18">
        <v>206.6</v>
      </c>
      <c r="G545" s="20">
        <v>15.01</v>
      </c>
      <c r="H545" s="20">
        <v>18.79</v>
      </c>
      <c r="I545" s="99">
        <f t="shared" si="86"/>
        <v>3882.01</v>
      </c>
      <c r="J545" s="100">
        <f>IFERROR(VLOOKUP(A545,'[1]resumo 1ºTermo aditivo'!$A$3:$O$155,11,FALSE),0)</f>
        <v>156.38</v>
      </c>
      <c r="K545" s="101">
        <f t="shared" si="79"/>
        <v>2938.3801999999996</v>
      </c>
      <c r="L545" s="102">
        <f>IFERROR(VLOOKUP(A545,'[1]resumo 1ºTermo aditivo'!$A$3:$O$155,14,FALSE),0)</f>
        <v>0</v>
      </c>
      <c r="M545" s="101">
        <f t="shared" si="80"/>
        <v>0</v>
      </c>
      <c r="N545" s="146">
        <f t="shared" si="87"/>
        <v>362.98</v>
      </c>
      <c r="O545" s="147">
        <f t="shared" si="88"/>
        <v>6820.3901999999998</v>
      </c>
    </row>
    <row r="546" spans="1:15" ht="25.5" x14ac:dyDescent="0.25">
      <c r="A546" s="17" t="s">
        <v>1440</v>
      </c>
      <c r="B546" s="18" t="s">
        <v>1441</v>
      </c>
      <c r="C546" s="17" t="s">
        <v>40</v>
      </c>
      <c r="D546" s="17" t="s">
        <v>1442</v>
      </c>
      <c r="E546" s="19" t="s">
        <v>34</v>
      </c>
      <c r="F546" s="18">
        <v>53.38</v>
      </c>
      <c r="G546" s="20">
        <v>78.3</v>
      </c>
      <c r="H546" s="20">
        <v>98.04</v>
      </c>
      <c r="I546" s="99">
        <f t="shared" si="86"/>
        <v>5233.37</v>
      </c>
      <c r="J546" s="100">
        <f>IFERROR(VLOOKUP(A546,'[1]resumo 1ºTermo aditivo'!$A$3:$O$155,11,FALSE),0)</f>
        <v>0</v>
      </c>
      <c r="K546" s="101">
        <f t="shared" si="79"/>
        <v>0</v>
      </c>
      <c r="L546" s="102">
        <f>IFERROR(VLOOKUP(A546,'[1]resumo 1ºTermo aditivo'!$A$3:$O$155,14,FALSE),0)</f>
        <v>0</v>
      </c>
      <c r="M546" s="101">
        <f t="shared" si="80"/>
        <v>0</v>
      </c>
      <c r="N546" s="146">
        <f t="shared" si="87"/>
        <v>53.38</v>
      </c>
      <c r="O546" s="147">
        <f t="shared" si="88"/>
        <v>5233.37</v>
      </c>
    </row>
    <row r="547" spans="1:15" ht="26.25" thickBot="1" x14ac:dyDescent="0.3">
      <c r="A547" s="17" t="s">
        <v>1443</v>
      </c>
      <c r="B547" s="18" t="s">
        <v>1444</v>
      </c>
      <c r="C547" s="17" t="s">
        <v>32</v>
      </c>
      <c r="D547" s="17" t="s">
        <v>1445</v>
      </c>
      <c r="E547" s="19" t="s">
        <v>109</v>
      </c>
      <c r="F547" s="18">
        <v>9.8800000000000008</v>
      </c>
      <c r="G547" s="20">
        <v>95.64</v>
      </c>
      <c r="H547" s="20">
        <v>119.76</v>
      </c>
      <c r="I547" s="99">
        <f t="shared" si="86"/>
        <v>1183.22</v>
      </c>
      <c r="J547" s="100">
        <f>IFERROR(VLOOKUP(A547,'[1]resumo 1ºTermo aditivo'!$A$3:$O$155,11,FALSE),0)</f>
        <v>0</v>
      </c>
      <c r="K547" s="101">
        <f t="shared" si="79"/>
        <v>0</v>
      </c>
      <c r="L547" s="102">
        <f>IFERROR(VLOOKUP(A547,'[1]resumo 1ºTermo aditivo'!$A$3:$O$155,14,FALSE),0)</f>
        <v>0</v>
      </c>
      <c r="M547" s="101">
        <f t="shared" si="80"/>
        <v>0</v>
      </c>
      <c r="N547" s="146">
        <f t="shared" si="87"/>
        <v>9.8800000000000008</v>
      </c>
      <c r="O547" s="147">
        <f t="shared" si="88"/>
        <v>1183.22</v>
      </c>
    </row>
    <row r="548" spans="1:15" ht="15.75" thickBot="1" x14ac:dyDescent="0.3">
      <c r="A548" s="12">
        <v>15</v>
      </c>
      <c r="B548" s="12"/>
      <c r="C548" s="12"/>
      <c r="D548" s="12" t="s">
        <v>1446</v>
      </c>
      <c r="E548" s="12"/>
      <c r="F548" s="94"/>
      <c r="G548" s="14"/>
      <c r="H548" s="14"/>
      <c r="I548" s="95">
        <f>SUBTOTAL(9,I549:I555)</f>
        <v>1481370.81</v>
      </c>
      <c r="J548" s="96"/>
      <c r="K548" s="97">
        <f>SUBTOTAL(9,K549:K555)</f>
        <v>0</v>
      </c>
      <c r="L548" s="98"/>
      <c r="M548" s="97">
        <f>SUBTOTAL(9,M549:M555)</f>
        <v>0</v>
      </c>
      <c r="N548" s="148"/>
      <c r="O548" s="97">
        <f>SUBTOTAL(9,O549:O555)</f>
        <v>1481370.81</v>
      </c>
    </row>
    <row r="549" spans="1:15" ht="51" x14ac:dyDescent="0.25">
      <c r="A549" s="17" t="s">
        <v>1447</v>
      </c>
      <c r="B549" s="18" t="s">
        <v>1448</v>
      </c>
      <c r="C549" s="17" t="s">
        <v>27</v>
      </c>
      <c r="D549" s="17" t="s">
        <v>1449</v>
      </c>
      <c r="E549" s="19" t="s">
        <v>34</v>
      </c>
      <c r="F549" s="18">
        <v>43.64</v>
      </c>
      <c r="G549" s="20">
        <v>685.68</v>
      </c>
      <c r="H549" s="20">
        <v>858.6</v>
      </c>
      <c r="I549" s="99">
        <f t="shared" ref="I549:I555" si="89">TRUNC(H549*F549,2)</f>
        <v>37469.300000000003</v>
      </c>
      <c r="J549" s="100">
        <f>IFERROR(VLOOKUP(A549,'[1]resumo 1ºTermo aditivo'!$A$3:$O$155,11,FALSE),0)</f>
        <v>0</v>
      </c>
      <c r="K549" s="101">
        <f t="shared" si="79"/>
        <v>0</v>
      </c>
      <c r="L549" s="102">
        <f>IFERROR(VLOOKUP(A549,'[1]resumo 1ºTermo aditivo'!$A$3:$O$155,14,FALSE),0)</f>
        <v>0</v>
      </c>
      <c r="M549" s="101">
        <f t="shared" si="80"/>
        <v>0</v>
      </c>
      <c r="N549" s="146">
        <f t="shared" ref="N549:N555" si="90">F549+J549-L549</f>
        <v>43.64</v>
      </c>
      <c r="O549" s="147">
        <f t="shared" ref="O549:O555" si="91">I549+K549-M549</f>
        <v>37469.300000000003</v>
      </c>
    </row>
    <row r="550" spans="1:15" ht="51" x14ac:dyDescent="0.25">
      <c r="A550" s="17" t="s">
        <v>1450</v>
      </c>
      <c r="B550" s="18" t="s">
        <v>1451</v>
      </c>
      <c r="C550" s="17" t="s">
        <v>27</v>
      </c>
      <c r="D550" s="17" t="s">
        <v>1452</v>
      </c>
      <c r="E550" s="19" t="s">
        <v>34</v>
      </c>
      <c r="F550" s="18">
        <v>29.81</v>
      </c>
      <c r="G550" s="20">
        <v>2142.4499999999998</v>
      </c>
      <c r="H550" s="20">
        <v>2682.77</v>
      </c>
      <c r="I550" s="99">
        <f t="shared" si="89"/>
        <v>79973.37</v>
      </c>
      <c r="J550" s="100">
        <f>IFERROR(VLOOKUP(A550,'[1]resumo 1ºTermo aditivo'!$A$3:$O$155,11,FALSE),0)</f>
        <v>0</v>
      </c>
      <c r="K550" s="101">
        <f t="shared" si="79"/>
        <v>0</v>
      </c>
      <c r="L550" s="102">
        <f>IFERROR(VLOOKUP(A550,'[1]resumo 1ºTermo aditivo'!$A$3:$O$155,14,FALSE),0)</f>
        <v>0</v>
      </c>
      <c r="M550" s="101">
        <f t="shared" si="80"/>
        <v>0</v>
      </c>
      <c r="N550" s="146">
        <f t="shared" si="90"/>
        <v>29.81</v>
      </c>
      <c r="O550" s="147">
        <f t="shared" si="91"/>
        <v>79973.37</v>
      </c>
    </row>
    <row r="551" spans="1:15" ht="63.75" x14ac:dyDescent="0.25">
      <c r="A551" s="17" t="s">
        <v>1453</v>
      </c>
      <c r="B551" s="18" t="s">
        <v>1454</v>
      </c>
      <c r="C551" s="17" t="s">
        <v>27</v>
      </c>
      <c r="D551" s="17" t="s">
        <v>1455</v>
      </c>
      <c r="E551" s="19" t="s">
        <v>34</v>
      </c>
      <c r="F551" s="18">
        <v>254.45</v>
      </c>
      <c r="G551" s="20">
        <v>881</v>
      </c>
      <c r="H551" s="20">
        <v>1103.18</v>
      </c>
      <c r="I551" s="99">
        <f t="shared" si="89"/>
        <v>280704.15000000002</v>
      </c>
      <c r="J551" s="100">
        <f>IFERROR(VLOOKUP(A551,'[1]resumo 1ºTermo aditivo'!$A$3:$O$155,11,FALSE),0)</f>
        <v>0</v>
      </c>
      <c r="K551" s="101">
        <f t="shared" si="79"/>
        <v>0</v>
      </c>
      <c r="L551" s="102">
        <f>IFERROR(VLOOKUP(A551,'[1]resumo 1ºTermo aditivo'!$A$3:$O$155,14,FALSE),0)</f>
        <v>0</v>
      </c>
      <c r="M551" s="101">
        <f t="shared" si="80"/>
        <v>0</v>
      </c>
      <c r="N551" s="146">
        <f t="shared" si="90"/>
        <v>254.45</v>
      </c>
      <c r="O551" s="147">
        <f t="shared" si="91"/>
        <v>280704.15000000002</v>
      </c>
    </row>
    <row r="552" spans="1:15" ht="51" x14ac:dyDescent="0.25">
      <c r="A552" s="17" t="s">
        <v>1456</v>
      </c>
      <c r="B552" s="18" t="s">
        <v>1457</v>
      </c>
      <c r="C552" s="17" t="s">
        <v>27</v>
      </c>
      <c r="D552" s="17" t="s">
        <v>1458</v>
      </c>
      <c r="E552" s="19" t="s">
        <v>34</v>
      </c>
      <c r="F552" s="18">
        <v>31.96</v>
      </c>
      <c r="G552" s="20">
        <v>1449.1</v>
      </c>
      <c r="H552" s="20">
        <v>1814.56</v>
      </c>
      <c r="I552" s="99">
        <f t="shared" si="89"/>
        <v>57993.33</v>
      </c>
      <c r="J552" s="100">
        <f>IFERROR(VLOOKUP(A552,'[1]resumo 1ºTermo aditivo'!$A$3:$O$155,11,FALSE),0)</f>
        <v>0</v>
      </c>
      <c r="K552" s="101">
        <f t="shared" si="79"/>
        <v>0</v>
      </c>
      <c r="L552" s="102">
        <f>IFERROR(VLOOKUP(A552,'[1]resumo 1ºTermo aditivo'!$A$3:$O$155,14,FALSE),0)</f>
        <v>0</v>
      </c>
      <c r="M552" s="101">
        <f t="shared" si="80"/>
        <v>0</v>
      </c>
      <c r="N552" s="146">
        <f t="shared" si="90"/>
        <v>31.96</v>
      </c>
      <c r="O552" s="147">
        <f t="shared" si="91"/>
        <v>57993.33</v>
      </c>
    </row>
    <row r="553" spans="1:15" ht="38.25" x14ac:dyDescent="0.25">
      <c r="A553" s="17" t="s">
        <v>1459</v>
      </c>
      <c r="B553" s="18" t="s">
        <v>1460</v>
      </c>
      <c r="C553" s="17" t="s">
        <v>27</v>
      </c>
      <c r="D553" s="17" t="s">
        <v>1461</v>
      </c>
      <c r="E553" s="19" t="s">
        <v>34</v>
      </c>
      <c r="F553" s="18">
        <v>395.5</v>
      </c>
      <c r="G553" s="20">
        <v>1871</v>
      </c>
      <c r="H553" s="20">
        <v>2342.86</v>
      </c>
      <c r="I553" s="99">
        <f t="shared" si="89"/>
        <v>926601.13</v>
      </c>
      <c r="J553" s="100">
        <f>IFERROR(VLOOKUP(A553,'[1]resumo 1ºTermo aditivo'!$A$3:$O$155,11,FALSE),0)</f>
        <v>0</v>
      </c>
      <c r="K553" s="101">
        <f t="shared" si="79"/>
        <v>0</v>
      </c>
      <c r="L553" s="102">
        <f>IFERROR(VLOOKUP(A553,'[1]resumo 1ºTermo aditivo'!$A$3:$O$155,14,FALSE),0)</f>
        <v>0</v>
      </c>
      <c r="M553" s="101">
        <f t="shared" si="80"/>
        <v>0</v>
      </c>
      <c r="N553" s="146">
        <f t="shared" si="90"/>
        <v>395.5</v>
      </c>
      <c r="O553" s="147">
        <f t="shared" si="91"/>
        <v>926601.13</v>
      </c>
    </row>
    <row r="554" spans="1:15" ht="51" x14ac:dyDescent="0.25">
      <c r="A554" s="17" t="s">
        <v>1462</v>
      </c>
      <c r="B554" s="18" t="s">
        <v>1463</v>
      </c>
      <c r="C554" s="17" t="s">
        <v>27</v>
      </c>
      <c r="D554" s="17" t="s">
        <v>1464</v>
      </c>
      <c r="E554" s="19" t="s">
        <v>34</v>
      </c>
      <c r="F554" s="18">
        <v>40.25</v>
      </c>
      <c r="G554" s="20">
        <v>1622.87</v>
      </c>
      <c r="H554" s="20">
        <v>2032.15</v>
      </c>
      <c r="I554" s="99">
        <f t="shared" si="89"/>
        <v>81794.03</v>
      </c>
      <c r="J554" s="100">
        <f>IFERROR(VLOOKUP(A554,'[1]resumo 1ºTermo aditivo'!$A$3:$O$155,11,FALSE),0)</f>
        <v>0</v>
      </c>
      <c r="K554" s="101">
        <f t="shared" si="79"/>
        <v>0</v>
      </c>
      <c r="L554" s="102">
        <f>IFERROR(VLOOKUP(A554,'[1]resumo 1ºTermo aditivo'!$A$3:$O$155,14,FALSE),0)</f>
        <v>0</v>
      </c>
      <c r="M554" s="101">
        <f t="shared" si="80"/>
        <v>0</v>
      </c>
      <c r="N554" s="146">
        <f t="shared" si="90"/>
        <v>40.25</v>
      </c>
      <c r="O554" s="147">
        <f t="shared" si="91"/>
        <v>81794.03</v>
      </c>
    </row>
    <row r="555" spans="1:15" ht="64.5" thickBot="1" x14ac:dyDescent="0.3">
      <c r="A555" s="17" t="s">
        <v>1465</v>
      </c>
      <c r="B555" s="18" t="s">
        <v>1466</v>
      </c>
      <c r="C555" s="17" t="s">
        <v>27</v>
      </c>
      <c r="D555" s="17" t="s">
        <v>1467</v>
      </c>
      <c r="E555" s="19" t="s">
        <v>42</v>
      </c>
      <c r="F555" s="18">
        <v>55</v>
      </c>
      <c r="G555" s="20">
        <v>244.45</v>
      </c>
      <c r="H555" s="20">
        <v>306.10000000000002</v>
      </c>
      <c r="I555" s="99">
        <f t="shared" si="89"/>
        <v>16835.5</v>
      </c>
      <c r="J555" s="100">
        <f>IFERROR(VLOOKUP(A555,'[1]resumo 1ºTermo aditivo'!$A$3:$O$155,11,FALSE),0)</f>
        <v>0</v>
      </c>
      <c r="K555" s="101">
        <f t="shared" si="79"/>
        <v>0</v>
      </c>
      <c r="L555" s="102">
        <f>IFERROR(VLOOKUP(A555,'[1]resumo 1ºTermo aditivo'!$A$3:$O$155,14,FALSE),0)</f>
        <v>0</v>
      </c>
      <c r="M555" s="101">
        <f t="shared" si="80"/>
        <v>0</v>
      </c>
      <c r="N555" s="146">
        <f t="shared" si="90"/>
        <v>55</v>
      </c>
      <c r="O555" s="147">
        <f t="shared" si="91"/>
        <v>16835.5</v>
      </c>
    </row>
    <row r="556" spans="1:15" ht="15.75" thickBot="1" x14ac:dyDescent="0.3">
      <c r="A556" s="12">
        <v>16</v>
      </c>
      <c r="B556" s="12"/>
      <c r="C556" s="12"/>
      <c r="D556" s="12" t="s">
        <v>1468</v>
      </c>
      <c r="E556" s="12"/>
      <c r="F556" s="94"/>
      <c r="G556" s="14"/>
      <c r="H556" s="14"/>
      <c r="I556" s="95">
        <f>SUBTOTAL(9,I557:I559)</f>
        <v>599230.64</v>
      </c>
      <c r="J556" s="96"/>
      <c r="K556" s="97">
        <f>SUBTOTAL(9,K557:K559)</f>
        <v>0</v>
      </c>
      <c r="L556" s="98"/>
      <c r="M556" s="97">
        <f>SUBTOTAL(9,M557:M559)</f>
        <v>0</v>
      </c>
      <c r="N556" s="148"/>
      <c r="O556" s="97">
        <f>SUBTOTAL(9,O557:O559)</f>
        <v>599230.64</v>
      </c>
    </row>
    <row r="557" spans="1:15" ht="25.5" x14ac:dyDescent="0.25">
      <c r="A557" s="17" t="s">
        <v>1469</v>
      </c>
      <c r="B557" s="18" t="s">
        <v>1470</v>
      </c>
      <c r="C557" s="17" t="s">
        <v>27</v>
      </c>
      <c r="D557" s="17" t="s">
        <v>1471</v>
      </c>
      <c r="E557" s="19" t="s">
        <v>34</v>
      </c>
      <c r="F557" s="18">
        <v>158.52000000000001</v>
      </c>
      <c r="G557" s="20">
        <v>429.07</v>
      </c>
      <c r="H557" s="20">
        <v>537.28</v>
      </c>
      <c r="I557" s="99">
        <f>TRUNC(H557*F557,2)</f>
        <v>85169.62</v>
      </c>
      <c r="J557" s="100">
        <f>IFERROR(VLOOKUP(A557,'[1]resumo 1ºTermo aditivo'!$A$3:$O$155,11,FALSE),0)</f>
        <v>0</v>
      </c>
      <c r="K557" s="101">
        <f t="shared" si="79"/>
        <v>0</v>
      </c>
      <c r="L557" s="102">
        <f>IFERROR(VLOOKUP(A557,'[1]resumo 1ºTermo aditivo'!$A$3:$O$155,14,FALSE),0)</f>
        <v>0</v>
      </c>
      <c r="M557" s="101">
        <f t="shared" si="80"/>
        <v>0</v>
      </c>
      <c r="N557" s="146">
        <f>F557+J557-L557</f>
        <v>158.52000000000001</v>
      </c>
      <c r="O557" s="147">
        <f>I557+K557-M557</f>
        <v>85169.62</v>
      </c>
    </row>
    <row r="558" spans="1:15" ht="76.5" x14ac:dyDescent="0.25">
      <c r="A558" s="17" t="s">
        <v>1472</v>
      </c>
      <c r="B558" s="18" t="s">
        <v>1473</v>
      </c>
      <c r="C558" s="17" t="s">
        <v>27</v>
      </c>
      <c r="D558" s="17" t="s">
        <v>1474</v>
      </c>
      <c r="E558" s="19" t="s">
        <v>34</v>
      </c>
      <c r="F558" s="18">
        <v>198.9</v>
      </c>
      <c r="G558" s="20">
        <v>1976</v>
      </c>
      <c r="H558" s="20">
        <v>2474.34</v>
      </c>
      <c r="I558" s="99">
        <f>TRUNC(H558*F558,2)</f>
        <v>492146.22</v>
      </c>
      <c r="J558" s="100">
        <f>IFERROR(VLOOKUP(A558,'[1]resumo 1ºTermo aditivo'!$A$3:$O$155,11,FALSE),0)</f>
        <v>0</v>
      </c>
      <c r="K558" s="101">
        <f t="shared" si="79"/>
        <v>0</v>
      </c>
      <c r="L558" s="102">
        <f>IFERROR(VLOOKUP(A558,'[1]resumo 1ºTermo aditivo'!$A$3:$O$155,14,FALSE),0)</f>
        <v>0</v>
      </c>
      <c r="M558" s="101">
        <f t="shared" si="80"/>
        <v>0</v>
      </c>
      <c r="N558" s="146">
        <f>F558+J558-L558</f>
        <v>198.9</v>
      </c>
      <c r="O558" s="147">
        <f>I558+K558-M558</f>
        <v>492146.22</v>
      </c>
    </row>
    <row r="559" spans="1:15" ht="15.75" thickBot="1" x14ac:dyDescent="0.3">
      <c r="A559" s="17" t="s">
        <v>1475</v>
      </c>
      <c r="B559" s="18" t="s">
        <v>1476</v>
      </c>
      <c r="C559" s="17" t="s">
        <v>32</v>
      </c>
      <c r="D559" s="17" t="s">
        <v>1477</v>
      </c>
      <c r="E559" s="19" t="s">
        <v>34</v>
      </c>
      <c r="F559" s="18">
        <v>198.9</v>
      </c>
      <c r="G559" s="20">
        <v>87.99</v>
      </c>
      <c r="H559" s="20">
        <v>110.18</v>
      </c>
      <c r="I559" s="99">
        <f>TRUNC(H559*F559,2)</f>
        <v>21914.799999999999</v>
      </c>
      <c r="J559" s="100">
        <f>IFERROR(VLOOKUP(A559,'[1]resumo 1ºTermo aditivo'!$A$3:$O$155,11,FALSE),0)</f>
        <v>0</v>
      </c>
      <c r="K559" s="101">
        <f t="shared" si="79"/>
        <v>0</v>
      </c>
      <c r="L559" s="102">
        <f>IFERROR(VLOOKUP(A559,'[1]resumo 1ºTermo aditivo'!$A$3:$O$155,14,FALSE),0)</f>
        <v>0</v>
      </c>
      <c r="M559" s="101">
        <f t="shared" si="80"/>
        <v>0</v>
      </c>
      <c r="N559" s="146">
        <f>F559+J559-L559</f>
        <v>198.9</v>
      </c>
      <c r="O559" s="147">
        <f>I559+K559-M559</f>
        <v>21914.799999999999</v>
      </c>
    </row>
    <row r="560" spans="1:15" ht="15.75" thickBot="1" x14ac:dyDescent="0.3">
      <c r="A560" s="12">
        <v>17</v>
      </c>
      <c r="B560" s="12"/>
      <c r="C560" s="12"/>
      <c r="D560" s="12" t="s">
        <v>1478</v>
      </c>
      <c r="E560" s="12"/>
      <c r="F560" s="94"/>
      <c r="G560" s="14"/>
      <c r="H560" s="14"/>
      <c r="I560" s="95">
        <f>SUBTOTAL(9,I561:I592)</f>
        <v>319929.14999999991</v>
      </c>
      <c r="J560" s="109"/>
      <c r="K560" s="97">
        <f>SUBTOTAL(9,K561:K592)</f>
        <v>1973.8480500000001</v>
      </c>
      <c r="L560" s="110"/>
      <c r="M560" s="97">
        <f>SUBTOTAL(9,M561:M592)</f>
        <v>0</v>
      </c>
      <c r="N560" s="148"/>
      <c r="O560" s="97">
        <f>SUBTOTAL(9,O561:O592)</f>
        <v>321902.99804999994</v>
      </c>
    </row>
    <row r="561" spans="1:15" x14ac:dyDescent="0.25">
      <c r="A561" s="25" t="s">
        <v>1479</v>
      </c>
      <c r="B561" s="25"/>
      <c r="C561" s="25"/>
      <c r="D561" s="25" t="s">
        <v>1480</v>
      </c>
      <c r="E561" s="25"/>
      <c r="F561" s="103"/>
      <c r="G561" s="26"/>
      <c r="H561" s="26"/>
      <c r="I561" s="104">
        <f>SUBTOTAL(9,I562:I583)</f>
        <v>297777.98999999993</v>
      </c>
      <c r="J561" s="105"/>
      <c r="K561" s="106">
        <f>SUBTOTAL(9,K562:K583)</f>
        <v>1973.8480500000001</v>
      </c>
      <c r="L561" s="107"/>
      <c r="M561" s="106">
        <f>SUBTOTAL(9,M562:M583)</f>
        <v>0</v>
      </c>
      <c r="N561" s="144"/>
      <c r="O561" s="106">
        <f>SUBTOTAL(9,O562:O583)</f>
        <v>299751.83804999996</v>
      </c>
    </row>
    <row r="562" spans="1:15" ht="38.25" x14ac:dyDescent="0.25">
      <c r="A562" s="17" t="s">
        <v>1481</v>
      </c>
      <c r="B562" s="18" t="s">
        <v>1482</v>
      </c>
      <c r="C562" s="17" t="s">
        <v>27</v>
      </c>
      <c r="D562" s="17" t="s">
        <v>1483</v>
      </c>
      <c r="E562" s="19" t="s">
        <v>42</v>
      </c>
      <c r="F562" s="18">
        <v>28</v>
      </c>
      <c r="G562" s="20">
        <v>5220</v>
      </c>
      <c r="H562" s="20">
        <v>6536.48</v>
      </c>
      <c r="I562" s="99">
        <f t="shared" ref="I562:I583" si="92">TRUNC(H562*F562,2)</f>
        <v>183021.44</v>
      </c>
      <c r="J562" s="100">
        <f>IFERROR(VLOOKUP(A562,'[1]resumo 1ºTermo aditivo'!$A$3:$O$155,11,FALSE),0)</f>
        <v>0</v>
      </c>
      <c r="K562" s="101">
        <f t="shared" si="79"/>
        <v>0</v>
      </c>
      <c r="L562" s="102">
        <f>IFERROR(VLOOKUP(A562,'[1]resumo 1ºTermo aditivo'!$A$3:$O$155,14,FALSE),0)</f>
        <v>0</v>
      </c>
      <c r="M562" s="101">
        <f t="shared" si="80"/>
        <v>0</v>
      </c>
      <c r="N562" s="146">
        <f t="shared" ref="N562:N583" si="93">F562+J562-L562</f>
        <v>28</v>
      </c>
      <c r="O562" s="147">
        <f t="shared" ref="O562:O583" si="94">I562+K562-M562</f>
        <v>183021.44</v>
      </c>
    </row>
    <row r="563" spans="1:15" ht="63.75" x14ac:dyDescent="0.25">
      <c r="A563" s="17" t="s">
        <v>1484</v>
      </c>
      <c r="B563" s="18" t="s">
        <v>1485</v>
      </c>
      <c r="C563" s="17" t="s">
        <v>27</v>
      </c>
      <c r="D563" s="17" t="s">
        <v>1486</v>
      </c>
      <c r="E563" s="19" t="s">
        <v>42</v>
      </c>
      <c r="F563" s="18">
        <v>6</v>
      </c>
      <c r="G563" s="20">
        <v>634.26</v>
      </c>
      <c r="H563" s="20">
        <v>794.22</v>
      </c>
      <c r="I563" s="99">
        <f t="shared" si="92"/>
        <v>4765.32</v>
      </c>
      <c r="J563" s="100">
        <f>IFERROR(VLOOKUP(A563,'[1]resumo 1ºTermo aditivo'!$A$3:$O$155,11,FALSE),0)</f>
        <v>0</v>
      </c>
      <c r="K563" s="101">
        <f t="shared" si="79"/>
        <v>0</v>
      </c>
      <c r="L563" s="102">
        <f>IFERROR(VLOOKUP(A563,'[1]resumo 1ºTermo aditivo'!$A$3:$O$155,14,FALSE),0)</f>
        <v>0</v>
      </c>
      <c r="M563" s="101">
        <f t="shared" si="80"/>
        <v>0</v>
      </c>
      <c r="N563" s="146">
        <f t="shared" si="93"/>
        <v>6</v>
      </c>
      <c r="O563" s="147">
        <f t="shared" si="94"/>
        <v>4765.32</v>
      </c>
    </row>
    <row r="564" spans="1:15" ht="63.75" x14ac:dyDescent="0.25">
      <c r="A564" s="17" t="s">
        <v>1487</v>
      </c>
      <c r="B564" s="18" t="s">
        <v>1488</v>
      </c>
      <c r="C564" s="17" t="s">
        <v>27</v>
      </c>
      <c r="D564" s="17" t="s">
        <v>1489</v>
      </c>
      <c r="E564" s="19" t="s">
        <v>42</v>
      </c>
      <c r="F564" s="18">
        <v>1</v>
      </c>
      <c r="G564" s="20">
        <v>625.22</v>
      </c>
      <c r="H564" s="20">
        <v>782.9</v>
      </c>
      <c r="I564" s="99">
        <f t="shared" si="92"/>
        <v>782.9</v>
      </c>
      <c r="J564" s="100">
        <f>IFERROR(VLOOKUP(A564,'[1]resumo 1ºTermo aditivo'!$A$3:$O$155,11,FALSE),0)</f>
        <v>0</v>
      </c>
      <c r="K564" s="101">
        <f t="shared" si="79"/>
        <v>0</v>
      </c>
      <c r="L564" s="102">
        <f>IFERROR(VLOOKUP(A564,'[1]resumo 1ºTermo aditivo'!$A$3:$O$155,14,FALSE),0)</f>
        <v>0</v>
      </c>
      <c r="M564" s="101">
        <f t="shared" si="80"/>
        <v>0</v>
      </c>
      <c r="N564" s="146">
        <f t="shared" si="93"/>
        <v>1</v>
      </c>
      <c r="O564" s="147">
        <f t="shared" si="94"/>
        <v>782.9</v>
      </c>
    </row>
    <row r="565" spans="1:15" ht="51" x14ac:dyDescent="0.25">
      <c r="A565" s="17" t="s">
        <v>1490</v>
      </c>
      <c r="B565" s="18" t="s">
        <v>1491</v>
      </c>
      <c r="C565" s="17" t="s">
        <v>27</v>
      </c>
      <c r="D565" s="17" t="s">
        <v>1492</v>
      </c>
      <c r="E565" s="19" t="s">
        <v>42</v>
      </c>
      <c r="F565" s="18">
        <v>1</v>
      </c>
      <c r="G565" s="20">
        <v>4880</v>
      </c>
      <c r="H565" s="20">
        <v>6110.73</v>
      </c>
      <c r="I565" s="99">
        <f t="shared" si="92"/>
        <v>6110.73</v>
      </c>
      <c r="J565" s="100">
        <f>IFERROR(VLOOKUP(A565,'[1]resumo 1ºTermo aditivo'!$A$3:$O$155,11,FALSE),0)</f>
        <v>0</v>
      </c>
      <c r="K565" s="101">
        <f t="shared" si="79"/>
        <v>0</v>
      </c>
      <c r="L565" s="102">
        <f>IFERROR(VLOOKUP(A565,'[1]resumo 1ºTermo aditivo'!$A$3:$O$155,14,FALSE),0)</f>
        <v>0</v>
      </c>
      <c r="M565" s="101">
        <f t="shared" si="80"/>
        <v>0</v>
      </c>
      <c r="N565" s="146">
        <f t="shared" si="93"/>
        <v>1</v>
      </c>
      <c r="O565" s="147">
        <f t="shared" si="94"/>
        <v>6110.73</v>
      </c>
    </row>
    <row r="566" spans="1:15" ht="76.5" x14ac:dyDescent="0.25">
      <c r="A566" s="17" t="s">
        <v>1493</v>
      </c>
      <c r="B566" s="18" t="s">
        <v>1494</v>
      </c>
      <c r="C566" s="17" t="s">
        <v>32</v>
      </c>
      <c r="D566" s="17" t="s">
        <v>1495</v>
      </c>
      <c r="E566" s="19" t="s">
        <v>42</v>
      </c>
      <c r="F566" s="18">
        <v>2</v>
      </c>
      <c r="G566" s="20">
        <v>827.3</v>
      </c>
      <c r="H566" s="20">
        <v>1035.94</v>
      </c>
      <c r="I566" s="99">
        <f t="shared" si="92"/>
        <v>2071.88</v>
      </c>
      <c r="J566" s="100">
        <f>IFERROR(VLOOKUP(A566,'[1]resumo 1ºTermo aditivo'!$A$3:$O$155,11,FALSE),0)</f>
        <v>0</v>
      </c>
      <c r="K566" s="101">
        <f t="shared" si="79"/>
        <v>0</v>
      </c>
      <c r="L566" s="102">
        <f>IFERROR(VLOOKUP(A566,'[1]resumo 1ºTermo aditivo'!$A$3:$O$155,14,FALSE),0)</f>
        <v>0</v>
      </c>
      <c r="M566" s="101">
        <f t="shared" si="80"/>
        <v>0</v>
      </c>
      <c r="N566" s="146">
        <f t="shared" si="93"/>
        <v>2</v>
      </c>
      <c r="O566" s="147">
        <f t="shared" si="94"/>
        <v>2071.88</v>
      </c>
    </row>
    <row r="567" spans="1:15" ht="51" x14ac:dyDescent="0.25">
      <c r="A567" s="17" t="s">
        <v>1496</v>
      </c>
      <c r="B567" s="18" t="s">
        <v>1497</v>
      </c>
      <c r="C567" s="17" t="s">
        <v>27</v>
      </c>
      <c r="D567" s="17" t="s">
        <v>1498</v>
      </c>
      <c r="E567" s="19" t="s">
        <v>42</v>
      </c>
      <c r="F567" s="18">
        <v>2</v>
      </c>
      <c r="G567" s="20">
        <v>2985</v>
      </c>
      <c r="H567" s="20">
        <v>3737.81</v>
      </c>
      <c r="I567" s="99">
        <f t="shared" si="92"/>
        <v>7475.62</v>
      </c>
      <c r="J567" s="100">
        <f>IFERROR(VLOOKUP(A567,'[1]resumo 1ºTermo aditivo'!$A$3:$O$155,11,FALSE),0)</f>
        <v>0</v>
      </c>
      <c r="K567" s="101">
        <f t="shared" si="79"/>
        <v>0</v>
      </c>
      <c r="L567" s="102">
        <f>IFERROR(VLOOKUP(A567,'[1]resumo 1ºTermo aditivo'!$A$3:$O$155,14,FALSE),0)</f>
        <v>0</v>
      </c>
      <c r="M567" s="101">
        <f t="shared" si="80"/>
        <v>0</v>
      </c>
      <c r="N567" s="146">
        <f t="shared" si="93"/>
        <v>2</v>
      </c>
      <c r="O567" s="147">
        <f t="shared" si="94"/>
        <v>7475.62</v>
      </c>
    </row>
    <row r="568" spans="1:15" ht="63.75" x14ac:dyDescent="0.25">
      <c r="A568" s="17" t="s">
        <v>1499</v>
      </c>
      <c r="B568" s="18" t="s">
        <v>1500</v>
      </c>
      <c r="C568" s="17" t="s">
        <v>27</v>
      </c>
      <c r="D568" s="17" t="s">
        <v>1501</v>
      </c>
      <c r="E568" s="19" t="s">
        <v>522</v>
      </c>
      <c r="F568" s="18">
        <v>2</v>
      </c>
      <c r="G568" s="20">
        <v>1182.5326499999999</v>
      </c>
      <c r="H568" s="20">
        <v>1480.76</v>
      </c>
      <c r="I568" s="99">
        <f t="shared" si="92"/>
        <v>2961.52</v>
      </c>
      <c r="J568" s="100">
        <f>IFERROR(VLOOKUP(A568,'[1]resumo 1ºTermo aditivo'!$A$3:$O$155,11,FALSE),0)</f>
        <v>0</v>
      </c>
      <c r="K568" s="101">
        <f t="shared" si="79"/>
        <v>0</v>
      </c>
      <c r="L568" s="102">
        <f>IFERROR(VLOOKUP(A568,'[1]resumo 1ºTermo aditivo'!$A$3:$O$155,14,FALSE),0)</f>
        <v>0</v>
      </c>
      <c r="M568" s="101">
        <f t="shared" si="80"/>
        <v>0</v>
      </c>
      <c r="N568" s="146">
        <f t="shared" si="93"/>
        <v>2</v>
      </c>
      <c r="O568" s="147">
        <f t="shared" si="94"/>
        <v>2961.52</v>
      </c>
    </row>
    <row r="569" spans="1:15" ht="51" x14ac:dyDescent="0.25">
      <c r="A569" s="17" t="s">
        <v>1502</v>
      </c>
      <c r="B569" s="18" t="s">
        <v>1503</v>
      </c>
      <c r="C569" s="17" t="s">
        <v>27</v>
      </c>
      <c r="D569" s="17" t="s">
        <v>1504</v>
      </c>
      <c r="E569" s="19" t="s">
        <v>42</v>
      </c>
      <c r="F569" s="18">
        <v>2</v>
      </c>
      <c r="G569" s="20">
        <v>637.91</v>
      </c>
      <c r="H569" s="20">
        <v>798.79</v>
      </c>
      <c r="I569" s="99">
        <f t="shared" si="92"/>
        <v>1597.58</v>
      </c>
      <c r="J569" s="100">
        <f>IFERROR(VLOOKUP(A569,'[1]resumo 1ºTermo aditivo'!$A$3:$O$155,11,FALSE),0)</f>
        <v>0</v>
      </c>
      <c r="K569" s="101">
        <f t="shared" si="79"/>
        <v>0</v>
      </c>
      <c r="L569" s="102">
        <f>IFERROR(VLOOKUP(A569,'[1]resumo 1ºTermo aditivo'!$A$3:$O$155,14,FALSE),0)</f>
        <v>0</v>
      </c>
      <c r="M569" s="101">
        <f t="shared" si="80"/>
        <v>0</v>
      </c>
      <c r="N569" s="146">
        <f t="shared" si="93"/>
        <v>2</v>
      </c>
      <c r="O569" s="147">
        <f t="shared" si="94"/>
        <v>1597.58</v>
      </c>
    </row>
    <row r="570" spans="1:15" ht="63.75" x14ac:dyDescent="0.25">
      <c r="A570" s="17" t="s">
        <v>1505</v>
      </c>
      <c r="B570" s="18" t="s">
        <v>1506</v>
      </c>
      <c r="C570" s="17" t="s">
        <v>27</v>
      </c>
      <c r="D570" s="17" t="s">
        <v>1507</v>
      </c>
      <c r="E570" s="19" t="s">
        <v>42</v>
      </c>
      <c r="F570" s="18">
        <v>3</v>
      </c>
      <c r="G570" s="20">
        <v>977.68</v>
      </c>
      <c r="H570" s="20">
        <v>1224.25</v>
      </c>
      <c r="I570" s="99">
        <f t="shared" si="92"/>
        <v>3672.75</v>
      </c>
      <c r="J570" s="100">
        <f>IFERROR(VLOOKUP(A570,'[1]resumo 1ºTermo aditivo'!$A$3:$O$155,11,FALSE),0)</f>
        <v>0</v>
      </c>
      <c r="K570" s="101">
        <f t="shared" si="79"/>
        <v>0</v>
      </c>
      <c r="L570" s="102">
        <f>IFERROR(VLOOKUP(A570,'[1]resumo 1ºTermo aditivo'!$A$3:$O$155,14,FALSE),0)</f>
        <v>0</v>
      </c>
      <c r="M570" s="101">
        <f t="shared" si="80"/>
        <v>0</v>
      </c>
      <c r="N570" s="146">
        <f t="shared" si="93"/>
        <v>3</v>
      </c>
      <c r="O570" s="147">
        <f t="shared" si="94"/>
        <v>3672.75</v>
      </c>
    </row>
    <row r="571" spans="1:15" ht="51" x14ac:dyDescent="0.25">
      <c r="A571" s="17" t="s">
        <v>1508</v>
      </c>
      <c r="B571" s="18" t="s">
        <v>1509</v>
      </c>
      <c r="C571" s="17" t="s">
        <v>27</v>
      </c>
      <c r="D571" s="17" t="s">
        <v>1510</v>
      </c>
      <c r="E571" s="19" t="s">
        <v>42</v>
      </c>
      <c r="F571" s="18">
        <v>2</v>
      </c>
      <c r="G571" s="20">
        <v>2330</v>
      </c>
      <c r="H571" s="20">
        <v>2917.62</v>
      </c>
      <c r="I571" s="99">
        <f t="shared" si="92"/>
        <v>5835.24</v>
      </c>
      <c r="J571" s="100">
        <f>IFERROR(VLOOKUP(A571,'[1]resumo 1ºTermo aditivo'!$A$3:$O$155,11,FALSE),0)</f>
        <v>0</v>
      </c>
      <c r="K571" s="101">
        <f t="shared" si="79"/>
        <v>0</v>
      </c>
      <c r="L571" s="102">
        <f>IFERROR(VLOOKUP(A571,'[1]resumo 1ºTermo aditivo'!$A$3:$O$155,14,FALSE),0)</f>
        <v>0</v>
      </c>
      <c r="M571" s="101">
        <f t="shared" si="80"/>
        <v>0</v>
      </c>
      <c r="N571" s="146">
        <f t="shared" si="93"/>
        <v>2</v>
      </c>
      <c r="O571" s="147">
        <f t="shared" si="94"/>
        <v>5835.24</v>
      </c>
    </row>
    <row r="572" spans="1:15" ht="51" x14ac:dyDescent="0.25">
      <c r="A572" s="17" t="s">
        <v>1511</v>
      </c>
      <c r="B572" s="18" t="s">
        <v>1512</v>
      </c>
      <c r="C572" s="17" t="s">
        <v>27</v>
      </c>
      <c r="D572" s="17" t="s">
        <v>1513</v>
      </c>
      <c r="E572" s="19" t="s">
        <v>42</v>
      </c>
      <c r="F572" s="18">
        <v>2</v>
      </c>
      <c r="G572" s="20">
        <v>1280.6099999999999</v>
      </c>
      <c r="H572" s="20">
        <v>1603.57</v>
      </c>
      <c r="I572" s="99">
        <f t="shared" si="92"/>
        <v>3207.14</v>
      </c>
      <c r="J572" s="100">
        <f>IFERROR(VLOOKUP(A572,'[1]resumo 1ºTermo aditivo'!$A$3:$O$155,11,FALSE),0)</f>
        <v>0</v>
      </c>
      <c r="K572" s="101">
        <f t="shared" si="79"/>
        <v>0</v>
      </c>
      <c r="L572" s="102">
        <f>IFERROR(VLOOKUP(A572,'[1]resumo 1ºTermo aditivo'!$A$3:$O$155,14,FALSE),0)</f>
        <v>0</v>
      </c>
      <c r="M572" s="101">
        <f t="shared" si="80"/>
        <v>0</v>
      </c>
      <c r="N572" s="146">
        <f t="shared" si="93"/>
        <v>2</v>
      </c>
      <c r="O572" s="147">
        <f t="shared" si="94"/>
        <v>3207.14</v>
      </c>
    </row>
    <row r="573" spans="1:15" ht="51" x14ac:dyDescent="0.25">
      <c r="A573" s="17" t="s">
        <v>1514</v>
      </c>
      <c r="B573" s="18" t="s">
        <v>1515</v>
      </c>
      <c r="C573" s="17" t="s">
        <v>27</v>
      </c>
      <c r="D573" s="17" t="s">
        <v>1516</v>
      </c>
      <c r="E573" s="19" t="s">
        <v>42</v>
      </c>
      <c r="F573" s="18">
        <v>1</v>
      </c>
      <c r="G573" s="20">
        <v>968.27</v>
      </c>
      <c r="H573" s="20">
        <v>1212.46</v>
      </c>
      <c r="I573" s="99">
        <f t="shared" si="92"/>
        <v>1212.46</v>
      </c>
      <c r="J573" s="100">
        <f>IFERROR(VLOOKUP(A573,'[1]resumo 1ºTermo aditivo'!$A$3:$O$155,11,FALSE),0)</f>
        <v>0</v>
      </c>
      <c r="K573" s="101">
        <f t="shared" si="79"/>
        <v>0</v>
      </c>
      <c r="L573" s="102">
        <f>IFERROR(VLOOKUP(A573,'[1]resumo 1ºTermo aditivo'!$A$3:$O$155,14,FALSE),0)</f>
        <v>0</v>
      </c>
      <c r="M573" s="101">
        <f t="shared" si="80"/>
        <v>0</v>
      </c>
      <c r="N573" s="146">
        <f t="shared" si="93"/>
        <v>1</v>
      </c>
      <c r="O573" s="147">
        <f t="shared" si="94"/>
        <v>1212.46</v>
      </c>
    </row>
    <row r="574" spans="1:15" ht="51" x14ac:dyDescent="0.25">
      <c r="A574" s="17" t="s">
        <v>1517</v>
      </c>
      <c r="B574" s="18" t="s">
        <v>1518</v>
      </c>
      <c r="C574" s="17" t="s">
        <v>27</v>
      </c>
      <c r="D574" s="17" t="s">
        <v>1519</v>
      </c>
      <c r="E574" s="19" t="s">
        <v>42</v>
      </c>
      <c r="F574" s="18">
        <v>1</v>
      </c>
      <c r="G574" s="20">
        <v>3043.6057599999999</v>
      </c>
      <c r="H574" s="20">
        <v>3811.2</v>
      </c>
      <c r="I574" s="99">
        <f t="shared" si="92"/>
        <v>3811.2</v>
      </c>
      <c r="J574" s="100">
        <f>IFERROR(VLOOKUP(A574,'[1]resumo 1ºTermo aditivo'!$A$3:$O$155,11,FALSE),0)</f>
        <v>0</v>
      </c>
      <c r="K574" s="101">
        <f t="shared" si="79"/>
        <v>0</v>
      </c>
      <c r="L574" s="102">
        <f>IFERROR(VLOOKUP(A574,'[1]resumo 1ºTermo aditivo'!$A$3:$O$155,14,FALSE),0)</f>
        <v>0</v>
      </c>
      <c r="M574" s="101">
        <f t="shared" si="80"/>
        <v>0</v>
      </c>
      <c r="N574" s="146">
        <f t="shared" si="93"/>
        <v>1</v>
      </c>
      <c r="O574" s="147">
        <f t="shared" si="94"/>
        <v>3811.2</v>
      </c>
    </row>
    <row r="575" spans="1:15" ht="25.5" x14ac:dyDescent="0.25">
      <c r="A575" s="17" t="s">
        <v>1520</v>
      </c>
      <c r="B575" s="18" t="s">
        <v>1521</v>
      </c>
      <c r="C575" s="17" t="s">
        <v>27</v>
      </c>
      <c r="D575" s="17" t="s">
        <v>1522</v>
      </c>
      <c r="E575" s="19" t="s">
        <v>42</v>
      </c>
      <c r="F575" s="18">
        <v>2</v>
      </c>
      <c r="G575" s="20">
        <v>5362.08</v>
      </c>
      <c r="H575" s="20">
        <v>6714.39</v>
      </c>
      <c r="I575" s="99">
        <f t="shared" si="92"/>
        <v>13428.78</v>
      </c>
      <c r="J575" s="100">
        <f>IFERROR(VLOOKUP(A575,'[1]resumo 1ºTermo aditivo'!$A$3:$O$155,11,FALSE),0)</f>
        <v>0</v>
      </c>
      <c r="K575" s="101">
        <f t="shared" si="79"/>
        <v>0</v>
      </c>
      <c r="L575" s="102">
        <f>IFERROR(VLOOKUP(A575,'[1]resumo 1ºTermo aditivo'!$A$3:$O$155,14,FALSE),0)</f>
        <v>0</v>
      </c>
      <c r="M575" s="101">
        <f t="shared" si="80"/>
        <v>0</v>
      </c>
      <c r="N575" s="146">
        <f t="shared" si="93"/>
        <v>2</v>
      </c>
      <c r="O575" s="147">
        <f t="shared" si="94"/>
        <v>13428.78</v>
      </c>
    </row>
    <row r="576" spans="1:15" ht="38.25" x14ac:dyDescent="0.25">
      <c r="A576" s="17" t="s">
        <v>1523</v>
      </c>
      <c r="B576" s="18" t="s">
        <v>1524</v>
      </c>
      <c r="C576" s="17" t="s">
        <v>27</v>
      </c>
      <c r="D576" s="17" t="s">
        <v>1525</v>
      </c>
      <c r="E576" s="19" t="s">
        <v>42</v>
      </c>
      <c r="F576" s="18">
        <v>1</v>
      </c>
      <c r="G576" s="20">
        <v>1691.56</v>
      </c>
      <c r="H576" s="20">
        <v>2118.17</v>
      </c>
      <c r="I576" s="99">
        <f t="shared" si="92"/>
        <v>2118.17</v>
      </c>
      <c r="J576" s="100">
        <f>IFERROR(VLOOKUP(A576,'[1]resumo 1ºTermo aditivo'!$A$3:$O$155,11,FALSE),0)</f>
        <v>0</v>
      </c>
      <c r="K576" s="101">
        <f t="shared" si="79"/>
        <v>0</v>
      </c>
      <c r="L576" s="102">
        <f>IFERROR(VLOOKUP(A576,'[1]resumo 1ºTermo aditivo'!$A$3:$O$155,14,FALSE),0)</f>
        <v>0</v>
      </c>
      <c r="M576" s="101">
        <f t="shared" si="80"/>
        <v>0</v>
      </c>
      <c r="N576" s="146">
        <f t="shared" si="93"/>
        <v>1</v>
      </c>
      <c r="O576" s="147">
        <f t="shared" si="94"/>
        <v>2118.17</v>
      </c>
    </row>
    <row r="577" spans="1:15" ht="51" x14ac:dyDescent="0.25">
      <c r="A577" s="17" t="s">
        <v>1526</v>
      </c>
      <c r="B577" s="18" t="s">
        <v>1527</v>
      </c>
      <c r="C577" s="17" t="s">
        <v>27</v>
      </c>
      <c r="D577" s="17" t="s">
        <v>1528</v>
      </c>
      <c r="E577" s="19" t="s">
        <v>42</v>
      </c>
      <c r="F577" s="18">
        <v>2</v>
      </c>
      <c r="G577" s="20">
        <v>1350.18</v>
      </c>
      <c r="H577" s="20">
        <v>1690.69</v>
      </c>
      <c r="I577" s="99">
        <f t="shared" si="92"/>
        <v>3381.38</v>
      </c>
      <c r="J577" s="100">
        <f>IFERROR(VLOOKUP(A577,'[1]resumo 1ºTermo aditivo'!$A$3:$O$155,11,FALSE),0)</f>
        <v>0</v>
      </c>
      <c r="K577" s="101">
        <f t="shared" si="79"/>
        <v>0</v>
      </c>
      <c r="L577" s="102">
        <f>IFERROR(VLOOKUP(A577,'[1]resumo 1ºTermo aditivo'!$A$3:$O$155,14,FALSE),0)</f>
        <v>0</v>
      </c>
      <c r="M577" s="101">
        <f t="shared" si="80"/>
        <v>0</v>
      </c>
      <c r="N577" s="146">
        <f t="shared" si="93"/>
        <v>2</v>
      </c>
      <c r="O577" s="147">
        <f t="shared" si="94"/>
        <v>3381.38</v>
      </c>
    </row>
    <row r="578" spans="1:15" ht="63.75" x14ac:dyDescent="0.25">
      <c r="A578" s="17" t="s">
        <v>1529</v>
      </c>
      <c r="B578" s="18" t="s">
        <v>1530</v>
      </c>
      <c r="C578" s="17" t="s">
        <v>27</v>
      </c>
      <c r="D578" s="17" t="s">
        <v>1531</v>
      </c>
      <c r="E578" s="19" t="s">
        <v>522</v>
      </c>
      <c r="F578" s="18">
        <v>1</v>
      </c>
      <c r="G578" s="20">
        <v>3667.989</v>
      </c>
      <c r="H578" s="20">
        <v>4593.05</v>
      </c>
      <c r="I578" s="99">
        <f t="shared" si="92"/>
        <v>4593.05</v>
      </c>
      <c r="J578" s="100">
        <f>IFERROR(VLOOKUP(A578,'[1]resumo 1ºTermo aditivo'!$A$3:$O$155,11,FALSE),0)</f>
        <v>0</v>
      </c>
      <c r="K578" s="101">
        <f t="shared" si="79"/>
        <v>0</v>
      </c>
      <c r="L578" s="102">
        <f>IFERROR(VLOOKUP(A578,'[1]resumo 1ºTermo aditivo'!$A$3:$O$155,14,FALSE),0)</f>
        <v>0</v>
      </c>
      <c r="M578" s="101">
        <f t="shared" si="80"/>
        <v>0</v>
      </c>
      <c r="N578" s="146">
        <f t="shared" si="93"/>
        <v>1</v>
      </c>
      <c r="O578" s="147">
        <f t="shared" si="94"/>
        <v>4593.05</v>
      </c>
    </row>
    <row r="579" spans="1:15" ht="51" x14ac:dyDescent="0.25">
      <c r="A579" s="17" t="s">
        <v>1532</v>
      </c>
      <c r="B579" s="18" t="s">
        <v>1533</v>
      </c>
      <c r="C579" s="17" t="s">
        <v>27</v>
      </c>
      <c r="D579" s="17" t="s">
        <v>1534</v>
      </c>
      <c r="E579" s="19" t="s">
        <v>42</v>
      </c>
      <c r="F579" s="18">
        <v>16</v>
      </c>
      <c r="G579" s="20">
        <v>1383.05</v>
      </c>
      <c r="H579" s="20">
        <v>1731.85</v>
      </c>
      <c r="I579" s="99">
        <f t="shared" si="92"/>
        <v>27709.599999999999</v>
      </c>
      <c r="J579" s="100">
        <f>IFERROR(VLOOKUP(A579,'[1]resumo 1ºTermo aditivo'!$A$3:$O$155,11,FALSE),0)</f>
        <v>0</v>
      </c>
      <c r="K579" s="101">
        <f t="shared" si="79"/>
        <v>0</v>
      </c>
      <c r="L579" s="102">
        <f>IFERROR(VLOOKUP(A579,'[1]resumo 1ºTermo aditivo'!$A$3:$O$155,14,FALSE),0)</f>
        <v>0</v>
      </c>
      <c r="M579" s="101">
        <f t="shared" si="80"/>
        <v>0</v>
      </c>
      <c r="N579" s="146">
        <f t="shared" si="93"/>
        <v>16</v>
      </c>
      <c r="O579" s="147">
        <f t="shared" si="94"/>
        <v>27709.599999999999</v>
      </c>
    </row>
    <row r="580" spans="1:15" ht="38.25" x14ac:dyDescent="0.25">
      <c r="A580" s="17" t="s">
        <v>1535</v>
      </c>
      <c r="B580" s="18" t="s">
        <v>1536</v>
      </c>
      <c r="C580" s="17" t="s">
        <v>27</v>
      </c>
      <c r="D580" s="17" t="s">
        <v>1537</v>
      </c>
      <c r="E580" s="19" t="s">
        <v>42</v>
      </c>
      <c r="F580" s="18">
        <v>1</v>
      </c>
      <c r="G580" s="20">
        <v>6780.9039999999995</v>
      </c>
      <c r="H580" s="20">
        <v>8491.0400000000009</v>
      </c>
      <c r="I580" s="99">
        <f t="shared" si="92"/>
        <v>8491.0400000000009</v>
      </c>
      <c r="J580" s="100">
        <f>IFERROR(VLOOKUP(A580,'[1]resumo 1ºTermo aditivo'!$A$3:$O$155,11,FALSE),0)</f>
        <v>0</v>
      </c>
      <c r="K580" s="101">
        <f t="shared" si="79"/>
        <v>0</v>
      </c>
      <c r="L580" s="102">
        <f>IFERROR(VLOOKUP(A580,'[1]resumo 1ºTermo aditivo'!$A$3:$O$155,14,FALSE),0)</f>
        <v>0</v>
      </c>
      <c r="M580" s="101">
        <f t="shared" si="80"/>
        <v>0</v>
      </c>
      <c r="N580" s="146">
        <f t="shared" si="93"/>
        <v>1</v>
      </c>
      <c r="O580" s="147">
        <f t="shared" si="94"/>
        <v>8491.0400000000009</v>
      </c>
    </row>
    <row r="581" spans="1:15" ht="63.75" x14ac:dyDescent="0.25">
      <c r="A581" s="17" t="s">
        <v>1538</v>
      </c>
      <c r="B581" s="18" t="s">
        <v>1539</v>
      </c>
      <c r="C581" s="17" t="s">
        <v>27</v>
      </c>
      <c r="D581" s="17" t="s">
        <v>1540</v>
      </c>
      <c r="E581" s="19" t="s">
        <v>42</v>
      </c>
      <c r="F581" s="18">
        <v>2</v>
      </c>
      <c r="G581" s="20">
        <v>911.24</v>
      </c>
      <c r="H581" s="20">
        <v>1141.05</v>
      </c>
      <c r="I581" s="99">
        <f t="shared" si="92"/>
        <v>2282.1</v>
      </c>
      <c r="J581" s="100">
        <f>IFERROR(VLOOKUP(A581,'[1]resumo 1ºTermo aditivo'!$A$3:$O$155,11,FALSE),0)</f>
        <v>0</v>
      </c>
      <c r="K581" s="101">
        <f t="shared" si="79"/>
        <v>0</v>
      </c>
      <c r="L581" s="102">
        <f>IFERROR(VLOOKUP(A581,'[1]resumo 1ºTermo aditivo'!$A$3:$O$155,14,FALSE),0)</f>
        <v>0</v>
      </c>
      <c r="M581" s="101">
        <f t="shared" si="80"/>
        <v>0</v>
      </c>
      <c r="N581" s="146">
        <f t="shared" si="93"/>
        <v>2</v>
      </c>
      <c r="O581" s="147">
        <f t="shared" si="94"/>
        <v>2282.1</v>
      </c>
    </row>
    <row r="582" spans="1:15" ht="51" x14ac:dyDescent="0.25">
      <c r="A582" s="17" t="s">
        <v>1541</v>
      </c>
      <c r="B582" s="18" t="s">
        <v>1542</v>
      </c>
      <c r="C582" s="17" t="s">
        <v>32</v>
      </c>
      <c r="D582" s="17" t="s">
        <v>1543</v>
      </c>
      <c r="E582" s="19" t="s">
        <v>34</v>
      </c>
      <c r="F582" s="18">
        <v>5.28</v>
      </c>
      <c r="G582" s="20">
        <v>1278.43</v>
      </c>
      <c r="H582" s="20">
        <v>1600.85</v>
      </c>
      <c r="I582" s="99">
        <f t="shared" si="92"/>
        <v>8452.48</v>
      </c>
      <c r="J582" s="100">
        <f>IFERROR(VLOOKUP(A582,'[1]resumo 1ºTermo aditivo'!$A$3:$O$155,11,FALSE),0)</f>
        <v>1.2330000000000001</v>
      </c>
      <c r="K582" s="101">
        <f t="shared" si="79"/>
        <v>1973.8480500000001</v>
      </c>
      <c r="L582" s="102">
        <f>IFERROR(VLOOKUP(A582,'[1]resumo 1ºTermo aditivo'!$A$3:$O$155,14,FALSE),0)</f>
        <v>0</v>
      </c>
      <c r="M582" s="101">
        <f t="shared" si="80"/>
        <v>0</v>
      </c>
      <c r="N582" s="146">
        <f t="shared" si="93"/>
        <v>6.5129999999999999</v>
      </c>
      <c r="O582" s="147">
        <f t="shared" si="94"/>
        <v>10426.32805</v>
      </c>
    </row>
    <row r="583" spans="1:15" ht="38.25" x14ac:dyDescent="0.25">
      <c r="A583" s="17" t="s">
        <v>1544</v>
      </c>
      <c r="B583" s="18" t="s">
        <v>1545</v>
      </c>
      <c r="C583" s="17" t="s">
        <v>32</v>
      </c>
      <c r="D583" s="17" t="s">
        <v>1546</v>
      </c>
      <c r="E583" s="19" t="s">
        <v>34</v>
      </c>
      <c r="F583" s="18">
        <v>53.29</v>
      </c>
      <c r="G583" s="20">
        <v>11.93</v>
      </c>
      <c r="H583" s="20">
        <v>14.93</v>
      </c>
      <c r="I583" s="99">
        <f t="shared" si="92"/>
        <v>795.61</v>
      </c>
      <c r="J583" s="100">
        <f>IFERROR(VLOOKUP(A583,'[1]resumo 1ºTermo aditivo'!$A$3:$O$155,11,FALSE),0)</f>
        <v>0</v>
      </c>
      <c r="K583" s="101">
        <f t="shared" ref="K583:K646" si="95">J583*H583</f>
        <v>0</v>
      </c>
      <c r="L583" s="102">
        <f>IFERROR(VLOOKUP(A583,'[1]resumo 1ºTermo aditivo'!$A$3:$O$155,14,FALSE),0)</f>
        <v>0</v>
      </c>
      <c r="M583" s="101">
        <f t="shared" ref="M583:M646" si="96">L583*H583</f>
        <v>0</v>
      </c>
      <c r="N583" s="146">
        <f t="shared" si="93"/>
        <v>53.29</v>
      </c>
      <c r="O583" s="147">
        <f t="shared" si="94"/>
        <v>795.61</v>
      </c>
    </row>
    <row r="584" spans="1:15" x14ac:dyDescent="0.25">
      <c r="A584" s="25" t="s">
        <v>1547</v>
      </c>
      <c r="B584" s="25"/>
      <c r="C584" s="25"/>
      <c r="D584" s="25" t="s">
        <v>1548</v>
      </c>
      <c r="E584" s="25"/>
      <c r="F584" s="103"/>
      <c r="G584" s="26"/>
      <c r="H584" s="26"/>
      <c r="I584" s="104">
        <f>SUBTOTAL(9,I585:I592)</f>
        <v>22151.159999999996</v>
      </c>
      <c r="J584" s="105"/>
      <c r="K584" s="106">
        <f>SUBTOTAL(9,K585:K592)</f>
        <v>0</v>
      </c>
      <c r="L584" s="107"/>
      <c r="M584" s="106">
        <f>SUBTOTAL(9,M585:M592)</f>
        <v>0</v>
      </c>
      <c r="N584" s="144"/>
      <c r="O584" s="106">
        <f>SUBTOTAL(9,O585:O592)</f>
        <v>22151.159999999996</v>
      </c>
    </row>
    <row r="585" spans="1:15" ht="51" x14ac:dyDescent="0.25">
      <c r="A585" s="17" t="s">
        <v>1549</v>
      </c>
      <c r="B585" s="18" t="s">
        <v>1550</v>
      </c>
      <c r="C585" s="17" t="s">
        <v>27</v>
      </c>
      <c r="D585" s="17" t="s">
        <v>1551</v>
      </c>
      <c r="E585" s="19" t="s">
        <v>109</v>
      </c>
      <c r="F585" s="18">
        <v>44.4</v>
      </c>
      <c r="G585" s="20">
        <v>26.75</v>
      </c>
      <c r="H585" s="20">
        <v>33.49</v>
      </c>
      <c r="I585" s="99">
        <f t="shared" ref="I585:I592" si="97">TRUNC(H585*F585,2)</f>
        <v>1486.95</v>
      </c>
      <c r="J585" s="100">
        <f>IFERROR(VLOOKUP(A585,'[1]resumo 1ºTermo aditivo'!$A$3:$O$155,11,FALSE),0)</f>
        <v>0</v>
      </c>
      <c r="K585" s="101">
        <f t="shared" si="95"/>
        <v>0</v>
      </c>
      <c r="L585" s="102">
        <f>IFERROR(VLOOKUP(A585,'[1]resumo 1ºTermo aditivo'!$A$3:$O$155,14,FALSE),0)</f>
        <v>0</v>
      </c>
      <c r="M585" s="101">
        <f t="shared" si="96"/>
        <v>0</v>
      </c>
      <c r="N585" s="146">
        <f t="shared" ref="N585:N592" si="98">F585+J585-L585</f>
        <v>44.4</v>
      </c>
      <c r="O585" s="147">
        <f t="shared" ref="O585:O592" si="99">I585+K585-M585</f>
        <v>1486.95</v>
      </c>
    </row>
    <row r="586" spans="1:15" ht="38.25" x14ac:dyDescent="0.25">
      <c r="A586" s="17" t="s">
        <v>1552</v>
      </c>
      <c r="B586" s="18" t="s">
        <v>1553</v>
      </c>
      <c r="C586" s="17" t="s">
        <v>27</v>
      </c>
      <c r="D586" s="17" t="s">
        <v>1554</v>
      </c>
      <c r="E586" s="19" t="s">
        <v>42</v>
      </c>
      <c r="F586" s="18">
        <v>2</v>
      </c>
      <c r="G586" s="20">
        <v>1340.91</v>
      </c>
      <c r="H586" s="20">
        <v>1679.08</v>
      </c>
      <c r="I586" s="99">
        <f t="shared" si="97"/>
        <v>3358.16</v>
      </c>
      <c r="J586" s="100">
        <f>IFERROR(VLOOKUP(A586,'[1]resumo 1ºTermo aditivo'!$A$3:$O$155,11,FALSE),0)</f>
        <v>0</v>
      </c>
      <c r="K586" s="101">
        <f t="shared" si="95"/>
        <v>0</v>
      </c>
      <c r="L586" s="102">
        <f>IFERROR(VLOOKUP(A586,'[1]resumo 1ºTermo aditivo'!$A$3:$O$155,14,FALSE),0)</f>
        <v>0</v>
      </c>
      <c r="M586" s="101">
        <f t="shared" si="96"/>
        <v>0</v>
      </c>
      <c r="N586" s="146">
        <f t="shared" si="98"/>
        <v>2</v>
      </c>
      <c r="O586" s="147">
        <f t="shared" si="99"/>
        <v>3358.16</v>
      </c>
    </row>
    <row r="587" spans="1:15" ht="38.25" x14ac:dyDescent="0.25">
      <c r="A587" s="17" t="s">
        <v>1555</v>
      </c>
      <c r="B587" s="18" t="s">
        <v>1556</v>
      </c>
      <c r="C587" s="17" t="s">
        <v>27</v>
      </c>
      <c r="D587" s="17" t="s">
        <v>1557</v>
      </c>
      <c r="E587" s="19" t="s">
        <v>42</v>
      </c>
      <c r="F587" s="18">
        <v>2</v>
      </c>
      <c r="G587" s="20">
        <v>1787.88</v>
      </c>
      <c r="H587" s="20">
        <v>2238.7800000000002</v>
      </c>
      <c r="I587" s="99">
        <f t="shared" si="97"/>
        <v>4477.5600000000004</v>
      </c>
      <c r="J587" s="100">
        <f>IFERROR(VLOOKUP(A587,'[1]resumo 1ºTermo aditivo'!$A$3:$O$155,11,FALSE),0)</f>
        <v>0</v>
      </c>
      <c r="K587" s="101">
        <f t="shared" si="95"/>
        <v>0</v>
      </c>
      <c r="L587" s="102">
        <f>IFERROR(VLOOKUP(A587,'[1]resumo 1ºTermo aditivo'!$A$3:$O$155,14,FALSE),0)</f>
        <v>0</v>
      </c>
      <c r="M587" s="101">
        <f t="shared" si="96"/>
        <v>0</v>
      </c>
      <c r="N587" s="146">
        <f t="shared" si="98"/>
        <v>2</v>
      </c>
      <c r="O587" s="147">
        <f t="shared" si="99"/>
        <v>4477.5600000000004</v>
      </c>
    </row>
    <row r="588" spans="1:15" ht="38.25" x14ac:dyDescent="0.25">
      <c r="A588" s="17" t="s">
        <v>1558</v>
      </c>
      <c r="B588" s="18" t="s">
        <v>1559</v>
      </c>
      <c r="C588" s="17" t="s">
        <v>27</v>
      </c>
      <c r="D588" s="17" t="s">
        <v>1560</v>
      </c>
      <c r="E588" s="19" t="s">
        <v>34</v>
      </c>
      <c r="F588" s="18">
        <v>24.54</v>
      </c>
      <c r="G588" s="20">
        <v>40.159999999999997</v>
      </c>
      <c r="H588" s="20">
        <v>50.28</v>
      </c>
      <c r="I588" s="99">
        <f t="shared" si="97"/>
        <v>1233.8699999999999</v>
      </c>
      <c r="J588" s="100">
        <f>IFERROR(VLOOKUP(A588,'[1]resumo 1ºTermo aditivo'!$A$3:$O$155,11,FALSE),0)</f>
        <v>0</v>
      </c>
      <c r="K588" s="101">
        <f t="shared" si="95"/>
        <v>0</v>
      </c>
      <c r="L588" s="102">
        <f>IFERROR(VLOOKUP(A588,'[1]resumo 1ºTermo aditivo'!$A$3:$O$155,14,FALSE),0)</f>
        <v>0</v>
      </c>
      <c r="M588" s="101">
        <f t="shared" si="96"/>
        <v>0</v>
      </c>
      <c r="N588" s="146">
        <f t="shared" si="98"/>
        <v>24.54</v>
      </c>
      <c r="O588" s="147">
        <f t="shared" si="99"/>
        <v>1233.8699999999999</v>
      </c>
    </row>
    <row r="589" spans="1:15" ht="51" x14ac:dyDescent="0.25">
      <c r="A589" s="17" t="s">
        <v>1561</v>
      </c>
      <c r="B589" s="18" t="s">
        <v>1562</v>
      </c>
      <c r="C589" s="17" t="s">
        <v>27</v>
      </c>
      <c r="D589" s="17" t="s">
        <v>1563</v>
      </c>
      <c r="E589" s="19" t="s">
        <v>906</v>
      </c>
      <c r="F589" s="18">
        <v>6</v>
      </c>
      <c r="G589" s="20">
        <v>630</v>
      </c>
      <c r="H589" s="20">
        <v>788.88</v>
      </c>
      <c r="I589" s="99">
        <f t="shared" si="97"/>
        <v>4733.28</v>
      </c>
      <c r="J589" s="100">
        <f>IFERROR(VLOOKUP(A589,'[1]resumo 1ºTermo aditivo'!$A$3:$O$155,11,FALSE),0)</f>
        <v>0</v>
      </c>
      <c r="K589" s="101">
        <f t="shared" si="95"/>
        <v>0</v>
      </c>
      <c r="L589" s="102">
        <f>IFERROR(VLOOKUP(A589,'[1]resumo 1ºTermo aditivo'!$A$3:$O$155,14,FALSE),0)</f>
        <v>0</v>
      </c>
      <c r="M589" s="101">
        <f t="shared" si="96"/>
        <v>0</v>
      </c>
      <c r="N589" s="146">
        <f t="shared" si="98"/>
        <v>6</v>
      </c>
      <c r="O589" s="147">
        <f t="shared" si="99"/>
        <v>4733.28</v>
      </c>
    </row>
    <row r="590" spans="1:15" ht="51" x14ac:dyDescent="0.25">
      <c r="A590" s="17" t="s">
        <v>1564</v>
      </c>
      <c r="B590" s="18" t="s">
        <v>1565</v>
      </c>
      <c r="C590" s="17" t="s">
        <v>27</v>
      </c>
      <c r="D590" s="17" t="s">
        <v>1566</v>
      </c>
      <c r="E590" s="19" t="s">
        <v>906</v>
      </c>
      <c r="F590" s="18">
        <v>1</v>
      </c>
      <c r="G590" s="20">
        <v>279.45</v>
      </c>
      <c r="H590" s="20">
        <v>349.92</v>
      </c>
      <c r="I590" s="99">
        <f t="shared" si="97"/>
        <v>349.92</v>
      </c>
      <c r="J590" s="100">
        <f>IFERROR(VLOOKUP(A590,'[1]resumo 1ºTermo aditivo'!$A$3:$O$155,11,FALSE),0)</f>
        <v>0</v>
      </c>
      <c r="K590" s="101">
        <f t="shared" si="95"/>
        <v>0</v>
      </c>
      <c r="L590" s="102">
        <f>IFERROR(VLOOKUP(A590,'[1]resumo 1ºTermo aditivo'!$A$3:$O$155,14,FALSE),0)</f>
        <v>0</v>
      </c>
      <c r="M590" s="101">
        <f t="shared" si="96"/>
        <v>0</v>
      </c>
      <c r="N590" s="146">
        <f t="shared" si="98"/>
        <v>1</v>
      </c>
      <c r="O590" s="147">
        <f t="shared" si="99"/>
        <v>349.92</v>
      </c>
    </row>
    <row r="591" spans="1:15" ht="51" x14ac:dyDescent="0.25">
      <c r="A591" s="17" t="s">
        <v>1567</v>
      </c>
      <c r="B591" s="18" t="s">
        <v>1568</v>
      </c>
      <c r="C591" s="17" t="s">
        <v>27</v>
      </c>
      <c r="D591" s="17" t="s">
        <v>1569</v>
      </c>
      <c r="E591" s="19" t="s">
        <v>906</v>
      </c>
      <c r="F591" s="18">
        <v>3</v>
      </c>
      <c r="G591" s="20">
        <v>1151.8235560000001</v>
      </c>
      <c r="H591" s="20">
        <v>1442.31</v>
      </c>
      <c r="I591" s="99">
        <f t="shared" si="97"/>
        <v>4326.93</v>
      </c>
      <c r="J591" s="100">
        <f>IFERROR(VLOOKUP(A591,'[1]resumo 1ºTermo aditivo'!$A$3:$O$155,11,FALSE),0)</f>
        <v>0</v>
      </c>
      <c r="K591" s="101">
        <f t="shared" si="95"/>
        <v>0</v>
      </c>
      <c r="L591" s="102">
        <f>IFERROR(VLOOKUP(A591,'[1]resumo 1ºTermo aditivo'!$A$3:$O$155,14,FALSE),0)</f>
        <v>0</v>
      </c>
      <c r="M591" s="101">
        <f t="shared" si="96"/>
        <v>0</v>
      </c>
      <c r="N591" s="146">
        <f t="shared" si="98"/>
        <v>3</v>
      </c>
      <c r="O591" s="147">
        <f t="shared" si="99"/>
        <v>4326.93</v>
      </c>
    </row>
    <row r="592" spans="1:15" ht="26.25" thickBot="1" x14ac:dyDescent="0.3">
      <c r="A592" s="17" t="s">
        <v>1570</v>
      </c>
      <c r="B592" s="18" t="s">
        <v>1571</v>
      </c>
      <c r="C592" s="17" t="s">
        <v>32</v>
      </c>
      <c r="D592" s="17" t="s">
        <v>1572</v>
      </c>
      <c r="E592" s="19" t="s">
        <v>34</v>
      </c>
      <c r="F592" s="18">
        <v>3.96</v>
      </c>
      <c r="G592" s="20">
        <v>440.54</v>
      </c>
      <c r="H592" s="20">
        <v>551.64</v>
      </c>
      <c r="I592" s="99">
        <f t="shared" si="97"/>
        <v>2184.4899999999998</v>
      </c>
      <c r="J592" s="100">
        <f>IFERROR(VLOOKUP(A592,'[1]resumo 1ºTermo aditivo'!$A$3:$O$155,11,FALSE),0)</f>
        <v>0</v>
      </c>
      <c r="K592" s="101">
        <f t="shared" si="95"/>
        <v>0</v>
      </c>
      <c r="L592" s="102">
        <f>IFERROR(VLOOKUP(A592,'[1]resumo 1ºTermo aditivo'!$A$3:$O$155,14,FALSE),0)</f>
        <v>0</v>
      </c>
      <c r="M592" s="101">
        <f t="shared" si="96"/>
        <v>0</v>
      </c>
      <c r="N592" s="146">
        <f t="shared" si="98"/>
        <v>3.96</v>
      </c>
      <c r="O592" s="147">
        <f t="shared" si="99"/>
        <v>2184.4899999999998</v>
      </c>
    </row>
    <row r="593" spans="1:15" ht="15.75" thickBot="1" x14ac:dyDescent="0.3">
      <c r="A593" s="12">
        <v>18</v>
      </c>
      <c r="B593" s="12"/>
      <c r="C593" s="12"/>
      <c r="D593" s="12" t="s">
        <v>1573</v>
      </c>
      <c r="E593" s="12"/>
      <c r="F593" s="94"/>
      <c r="G593" s="14"/>
      <c r="H593" s="14"/>
      <c r="I593" s="95">
        <f>SUBTOTAL(9,I594:I615)</f>
        <v>44546.490000000005</v>
      </c>
      <c r="J593" s="96"/>
      <c r="K593" s="97">
        <f>SUBTOTAL(9,K594:K615)</f>
        <v>5648.16</v>
      </c>
      <c r="L593" s="98"/>
      <c r="M593" s="97">
        <f>SUBTOTAL(9,M594:M615)</f>
        <v>0</v>
      </c>
      <c r="N593" s="148"/>
      <c r="O593" s="97">
        <f>SUBTOTAL(9,O594:O615)</f>
        <v>50194.65</v>
      </c>
    </row>
    <row r="594" spans="1:15" ht="25.5" x14ac:dyDescent="0.25">
      <c r="A594" s="17" t="s">
        <v>1574</v>
      </c>
      <c r="B594" s="18" t="s">
        <v>1575</v>
      </c>
      <c r="C594" s="17" t="s">
        <v>27</v>
      </c>
      <c r="D594" s="17" t="s">
        <v>1576</v>
      </c>
      <c r="E594" s="19" t="s">
        <v>42</v>
      </c>
      <c r="F594" s="18">
        <v>13</v>
      </c>
      <c r="G594" s="20">
        <v>7.55</v>
      </c>
      <c r="H594" s="20">
        <v>9.4499999999999993</v>
      </c>
      <c r="I594" s="99">
        <f t="shared" ref="I594:I615" si="100">TRUNC(H594*F594,2)</f>
        <v>122.85</v>
      </c>
      <c r="J594" s="100">
        <f>IFERROR(VLOOKUP(A594,'[1]resumo 1ºTermo aditivo'!$A$3:$O$155,11,FALSE),0)</f>
        <v>0</v>
      </c>
      <c r="K594" s="101">
        <f t="shared" si="95"/>
        <v>0</v>
      </c>
      <c r="L594" s="102">
        <f>IFERROR(VLOOKUP(A594,'[1]resumo 1ºTermo aditivo'!$A$3:$O$155,14,FALSE),0)</f>
        <v>0</v>
      </c>
      <c r="M594" s="101">
        <f t="shared" si="96"/>
        <v>0</v>
      </c>
      <c r="N594" s="146">
        <f t="shared" ref="N594:N615" si="101">F594+J594-L594</f>
        <v>13</v>
      </c>
      <c r="O594" s="147">
        <f t="shared" ref="O594:O615" si="102">I594+K594-M594</f>
        <v>122.85</v>
      </c>
    </row>
    <row r="595" spans="1:15" ht="25.5" x14ac:dyDescent="0.25">
      <c r="A595" s="17" t="s">
        <v>1577</v>
      </c>
      <c r="B595" s="18" t="s">
        <v>1578</v>
      </c>
      <c r="C595" s="17" t="s">
        <v>32</v>
      </c>
      <c r="D595" s="17" t="s">
        <v>1579</v>
      </c>
      <c r="E595" s="19" t="s">
        <v>42</v>
      </c>
      <c r="F595" s="18">
        <v>7</v>
      </c>
      <c r="G595" s="20">
        <v>39.6</v>
      </c>
      <c r="H595" s="20">
        <v>49.58</v>
      </c>
      <c r="I595" s="99">
        <f t="shared" si="100"/>
        <v>347.06</v>
      </c>
      <c r="J595" s="100">
        <f>IFERROR(VLOOKUP(A595,'[1]resumo 1ºTermo aditivo'!$A$3:$O$155,11,FALSE),0)</f>
        <v>0</v>
      </c>
      <c r="K595" s="101">
        <f t="shared" si="95"/>
        <v>0</v>
      </c>
      <c r="L595" s="102">
        <f>IFERROR(VLOOKUP(A595,'[1]resumo 1ºTermo aditivo'!$A$3:$O$155,14,FALSE),0)</f>
        <v>0</v>
      </c>
      <c r="M595" s="101">
        <f t="shared" si="96"/>
        <v>0</v>
      </c>
      <c r="N595" s="146">
        <f t="shared" si="101"/>
        <v>7</v>
      </c>
      <c r="O595" s="147">
        <f t="shared" si="102"/>
        <v>347.06</v>
      </c>
    </row>
    <row r="596" spans="1:15" ht="38.25" x14ac:dyDescent="0.25">
      <c r="A596" s="17" t="s">
        <v>1580</v>
      </c>
      <c r="B596" s="18" t="s">
        <v>1581</v>
      </c>
      <c r="C596" s="17" t="s">
        <v>32</v>
      </c>
      <c r="D596" s="17" t="s">
        <v>1582</v>
      </c>
      <c r="E596" s="19" t="s">
        <v>42</v>
      </c>
      <c r="F596" s="18">
        <v>7</v>
      </c>
      <c r="G596" s="20">
        <v>530.33000000000004</v>
      </c>
      <c r="H596" s="20">
        <v>664.07</v>
      </c>
      <c r="I596" s="99">
        <f t="shared" si="100"/>
        <v>4648.49</v>
      </c>
      <c r="J596" s="100">
        <f>IFERROR(VLOOKUP(A596,'[1]resumo 1ºTermo aditivo'!$A$3:$O$155,11,FALSE),0)</f>
        <v>0</v>
      </c>
      <c r="K596" s="101">
        <f t="shared" si="95"/>
        <v>0</v>
      </c>
      <c r="L596" s="102">
        <f>IFERROR(VLOOKUP(A596,'[1]resumo 1ºTermo aditivo'!$A$3:$O$155,14,FALSE),0)</f>
        <v>0</v>
      </c>
      <c r="M596" s="101">
        <f t="shared" si="96"/>
        <v>0</v>
      </c>
      <c r="N596" s="146">
        <f t="shared" si="101"/>
        <v>7</v>
      </c>
      <c r="O596" s="147">
        <f t="shared" si="102"/>
        <v>4648.49</v>
      </c>
    </row>
    <row r="597" spans="1:15" ht="25.5" x14ac:dyDescent="0.25">
      <c r="A597" s="17" t="s">
        <v>1583</v>
      </c>
      <c r="B597" s="18" t="s">
        <v>1584</v>
      </c>
      <c r="C597" s="17" t="s">
        <v>27</v>
      </c>
      <c r="D597" s="17" t="s">
        <v>1585</v>
      </c>
      <c r="E597" s="19" t="s">
        <v>906</v>
      </c>
      <c r="F597" s="18">
        <v>7</v>
      </c>
      <c r="G597" s="20">
        <v>89.72</v>
      </c>
      <c r="H597" s="20">
        <v>112.34</v>
      </c>
      <c r="I597" s="99">
        <f t="shared" si="100"/>
        <v>786.38</v>
      </c>
      <c r="J597" s="100">
        <f>IFERROR(VLOOKUP(A597,'[1]resumo 1ºTermo aditivo'!$A$3:$O$155,11,FALSE),0)</f>
        <v>0</v>
      </c>
      <c r="K597" s="101">
        <f t="shared" si="95"/>
        <v>0</v>
      </c>
      <c r="L597" s="102">
        <f>IFERROR(VLOOKUP(A597,'[1]resumo 1ºTermo aditivo'!$A$3:$O$155,14,FALSE),0)</f>
        <v>0</v>
      </c>
      <c r="M597" s="101">
        <f t="shared" si="96"/>
        <v>0</v>
      </c>
      <c r="N597" s="146">
        <f t="shared" si="101"/>
        <v>7</v>
      </c>
      <c r="O597" s="147">
        <f t="shared" si="102"/>
        <v>786.38</v>
      </c>
    </row>
    <row r="598" spans="1:15" ht="38.25" x14ac:dyDescent="0.25">
      <c r="A598" s="17" t="s">
        <v>1586</v>
      </c>
      <c r="B598" s="18" t="s">
        <v>1587</v>
      </c>
      <c r="C598" s="17" t="s">
        <v>27</v>
      </c>
      <c r="D598" s="17" t="s">
        <v>1588</v>
      </c>
      <c r="E598" s="19" t="s">
        <v>42</v>
      </c>
      <c r="F598" s="18">
        <v>3</v>
      </c>
      <c r="G598" s="20">
        <v>2.34</v>
      </c>
      <c r="H598" s="20">
        <v>2.93</v>
      </c>
      <c r="I598" s="99">
        <f t="shared" si="100"/>
        <v>8.7899999999999991</v>
      </c>
      <c r="J598" s="100">
        <f>IFERROR(VLOOKUP(A598,'[1]resumo 1ºTermo aditivo'!$A$3:$O$155,11,FALSE),0)</f>
        <v>0</v>
      </c>
      <c r="K598" s="101">
        <f t="shared" si="95"/>
        <v>0</v>
      </c>
      <c r="L598" s="102">
        <f>IFERROR(VLOOKUP(A598,'[1]resumo 1ºTermo aditivo'!$A$3:$O$155,14,FALSE),0)</f>
        <v>0</v>
      </c>
      <c r="M598" s="101">
        <f t="shared" si="96"/>
        <v>0</v>
      </c>
      <c r="N598" s="146">
        <f t="shared" si="101"/>
        <v>3</v>
      </c>
      <c r="O598" s="147">
        <f t="shared" si="102"/>
        <v>8.7899999999999991</v>
      </c>
    </row>
    <row r="599" spans="1:15" ht="51" x14ac:dyDescent="0.25">
      <c r="A599" s="17" t="s">
        <v>1589</v>
      </c>
      <c r="B599" s="18" t="s">
        <v>1590</v>
      </c>
      <c r="C599" s="17" t="s">
        <v>27</v>
      </c>
      <c r="D599" s="17" t="s">
        <v>1591</v>
      </c>
      <c r="E599" s="19" t="s">
        <v>42</v>
      </c>
      <c r="F599" s="18">
        <v>16</v>
      </c>
      <c r="G599" s="20">
        <v>126.2</v>
      </c>
      <c r="H599" s="20">
        <v>158.02000000000001</v>
      </c>
      <c r="I599" s="99">
        <f t="shared" si="100"/>
        <v>2528.3200000000002</v>
      </c>
      <c r="J599" s="100">
        <f>IFERROR(VLOOKUP(A599,'[1]resumo 1ºTermo aditivo'!$A$3:$O$155,11,FALSE),0)</f>
        <v>0</v>
      </c>
      <c r="K599" s="101">
        <f t="shared" si="95"/>
        <v>0</v>
      </c>
      <c r="L599" s="102">
        <f>IFERROR(VLOOKUP(A599,'[1]resumo 1ºTermo aditivo'!$A$3:$O$155,14,FALSE),0)</f>
        <v>0</v>
      </c>
      <c r="M599" s="101">
        <f t="shared" si="96"/>
        <v>0</v>
      </c>
      <c r="N599" s="146">
        <f t="shared" si="101"/>
        <v>16</v>
      </c>
      <c r="O599" s="147">
        <f t="shared" si="102"/>
        <v>2528.3200000000002</v>
      </c>
    </row>
    <row r="600" spans="1:15" ht="25.5" x14ac:dyDescent="0.25">
      <c r="A600" s="17" t="s">
        <v>1592</v>
      </c>
      <c r="B600" s="18" t="s">
        <v>1593</v>
      </c>
      <c r="C600" s="17" t="s">
        <v>32</v>
      </c>
      <c r="D600" s="17" t="s">
        <v>1594</v>
      </c>
      <c r="E600" s="19" t="s">
        <v>42</v>
      </c>
      <c r="F600" s="18">
        <v>18</v>
      </c>
      <c r="G600" s="20">
        <v>8.5399999999999991</v>
      </c>
      <c r="H600" s="20">
        <v>10.69</v>
      </c>
      <c r="I600" s="99">
        <f t="shared" si="100"/>
        <v>192.42</v>
      </c>
      <c r="J600" s="100">
        <f>IFERROR(VLOOKUP(A600,'[1]resumo 1ºTermo aditivo'!$A$3:$O$155,11,FALSE),0)</f>
        <v>0</v>
      </c>
      <c r="K600" s="101">
        <f t="shared" si="95"/>
        <v>0</v>
      </c>
      <c r="L600" s="102">
        <f>IFERROR(VLOOKUP(A600,'[1]resumo 1ºTermo aditivo'!$A$3:$O$155,14,FALSE),0)</f>
        <v>0</v>
      </c>
      <c r="M600" s="101">
        <f t="shared" si="96"/>
        <v>0</v>
      </c>
      <c r="N600" s="146">
        <f t="shared" si="101"/>
        <v>18</v>
      </c>
      <c r="O600" s="147">
        <f t="shared" si="102"/>
        <v>192.42</v>
      </c>
    </row>
    <row r="601" spans="1:15" ht="51" x14ac:dyDescent="0.25">
      <c r="A601" s="17" t="s">
        <v>1595</v>
      </c>
      <c r="B601" s="18" t="s">
        <v>1596</v>
      </c>
      <c r="C601" s="17" t="s">
        <v>32</v>
      </c>
      <c r="D601" s="17" t="s">
        <v>1597</v>
      </c>
      <c r="E601" s="19" t="s">
        <v>42</v>
      </c>
      <c r="F601" s="18">
        <v>16</v>
      </c>
      <c r="G601" s="20">
        <v>194.68</v>
      </c>
      <c r="H601" s="20">
        <v>243.77</v>
      </c>
      <c r="I601" s="99">
        <f t="shared" si="100"/>
        <v>3900.32</v>
      </c>
      <c r="J601" s="100">
        <f>IFERROR(VLOOKUP(A601,'[1]resumo 1ºTermo aditivo'!$A$3:$O$155,11,FALSE),0)</f>
        <v>0</v>
      </c>
      <c r="K601" s="101">
        <f t="shared" si="95"/>
        <v>0</v>
      </c>
      <c r="L601" s="102">
        <f>IFERROR(VLOOKUP(A601,'[1]resumo 1ºTermo aditivo'!$A$3:$O$155,14,FALSE),0)</f>
        <v>0</v>
      </c>
      <c r="M601" s="101">
        <f t="shared" si="96"/>
        <v>0</v>
      </c>
      <c r="N601" s="146">
        <f t="shared" si="101"/>
        <v>16</v>
      </c>
      <c r="O601" s="147">
        <f t="shared" si="102"/>
        <v>3900.32</v>
      </c>
    </row>
    <row r="602" spans="1:15" ht="38.25" x14ac:dyDescent="0.25">
      <c r="A602" s="17" t="s">
        <v>1598</v>
      </c>
      <c r="B602" s="18" t="s">
        <v>1599</v>
      </c>
      <c r="C602" s="17" t="s">
        <v>32</v>
      </c>
      <c r="D602" s="17" t="s">
        <v>1600</v>
      </c>
      <c r="E602" s="19" t="s">
        <v>42</v>
      </c>
      <c r="F602" s="18">
        <v>4</v>
      </c>
      <c r="G602" s="20">
        <v>108.8</v>
      </c>
      <c r="H602" s="20">
        <v>136.22999999999999</v>
      </c>
      <c r="I602" s="99">
        <f t="shared" si="100"/>
        <v>544.91999999999996</v>
      </c>
      <c r="J602" s="100">
        <f>IFERROR(VLOOKUP(A602,'[1]resumo 1ºTermo aditivo'!$A$3:$O$155,11,FALSE),0)</f>
        <v>0</v>
      </c>
      <c r="K602" s="101">
        <f t="shared" si="95"/>
        <v>0</v>
      </c>
      <c r="L602" s="102">
        <f>IFERROR(VLOOKUP(A602,'[1]resumo 1ºTermo aditivo'!$A$3:$O$155,14,FALSE),0)</f>
        <v>0</v>
      </c>
      <c r="M602" s="101">
        <f t="shared" si="96"/>
        <v>0</v>
      </c>
      <c r="N602" s="146">
        <f t="shared" si="101"/>
        <v>4</v>
      </c>
      <c r="O602" s="147">
        <f t="shared" si="102"/>
        <v>544.91999999999996</v>
      </c>
    </row>
    <row r="603" spans="1:15" ht="38.25" x14ac:dyDescent="0.25">
      <c r="A603" s="17" t="s">
        <v>1601</v>
      </c>
      <c r="B603" s="18" t="s">
        <v>1602</v>
      </c>
      <c r="C603" s="17" t="s">
        <v>32</v>
      </c>
      <c r="D603" s="17" t="s">
        <v>1603</v>
      </c>
      <c r="E603" s="19" t="s">
        <v>42</v>
      </c>
      <c r="F603" s="18">
        <v>4</v>
      </c>
      <c r="G603" s="20">
        <v>181.99</v>
      </c>
      <c r="H603" s="20">
        <v>227.88</v>
      </c>
      <c r="I603" s="99">
        <f t="shared" si="100"/>
        <v>911.52</v>
      </c>
      <c r="J603" s="100">
        <f>IFERROR(VLOOKUP(A603,'[1]resumo 1ºTermo aditivo'!$A$3:$O$155,11,FALSE),0)</f>
        <v>0</v>
      </c>
      <c r="K603" s="101">
        <f t="shared" si="95"/>
        <v>0</v>
      </c>
      <c r="L603" s="102">
        <f>IFERROR(VLOOKUP(A603,'[1]resumo 1ºTermo aditivo'!$A$3:$O$155,14,FALSE),0)</f>
        <v>0</v>
      </c>
      <c r="M603" s="101">
        <f t="shared" si="96"/>
        <v>0</v>
      </c>
      <c r="N603" s="146">
        <f t="shared" si="101"/>
        <v>4</v>
      </c>
      <c r="O603" s="147">
        <f t="shared" si="102"/>
        <v>911.52</v>
      </c>
    </row>
    <row r="604" spans="1:15" ht="51" x14ac:dyDescent="0.25">
      <c r="A604" s="17" t="s">
        <v>1604</v>
      </c>
      <c r="B604" s="18" t="s">
        <v>1605</v>
      </c>
      <c r="C604" s="17" t="s">
        <v>27</v>
      </c>
      <c r="D604" s="17" t="s">
        <v>1606</v>
      </c>
      <c r="E604" s="19" t="s">
        <v>42</v>
      </c>
      <c r="F604" s="18">
        <v>1</v>
      </c>
      <c r="G604" s="20">
        <v>1146.75</v>
      </c>
      <c r="H604" s="20">
        <v>1435.96</v>
      </c>
      <c r="I604" s="99">
        <f t="shared" si="100"/>
        <v>1435.96</v>
      </c>
      <c r="J604" s="100">
        <f>IFERROR(VLOOKUP(A604,'[1]resumo 1ºTermo aditivo'!$A$3:$O$155,11,FALSE),0)</f>
        <v>0</v>
      </c>
      <c r="K604" s="101">
        <f t="shared" si="95"/>
        <v>0</v>
      </c>
      <c r="L604" s="102">
        <f>IFERROR(VLOOKUP(A604,'[1]resumo 1ºTermo aditivo'!$A$3:$O$155,14,FALSE),0)</f>
        <v>0</v>
      </c>
      <c r="M604" s="101">
        <f t="shared" si="96"/>
        <v>0</v>
      </c>
      <c r="N604" s="146">
        <f t="shared" si="101"/>
        <v>1</v>
      </c>
      <c r="O604" s="147">
        <f t="shared" si="102"/>
        <v>1435.96</v>
      </c>
    </row>
    <row r="605" spans="1:15" ht="51" x14ac:dyDescent="0.25">
      <c r="A605" s="17" t="s">
        <v>1607</v>
      </c>
      <c r="B605" s="18" t="s">
        <v>1608</v>
      </c>
      <c r="C605" s="17" t="s">
        <v>27</v>
      </c>
      <c r="D605" s="17" t="s">
        <v>1609</v>
      </c>
      <c r="E605" s="19" t="s">
        <v>42</v>
      </c>
      <c r="F605" s="18">
        <v>3</v>
      </c>
      <c r="G605" s="20">
        <v>716.67</v>
      </c>
      <c r="H605" s="20">
        <v>897.41</v>
      </c>
      <c r="I605" s="99">
        <f t="shared" si="100"/>
        <v>2692.23</v>
      </c>
      <c r="J605" s="100">
        <f>IFERROR(VLOOKUP(A605,'[1]resumo 1ºTermo aditivo'!$A$3:$O$155,11,FALSE),0)</f>
        <v>0</v>
      </c>
      <c r="K605" s="101">
        <f t="shared" si="95"/>
        <v>0</v>
      </c>
      <c r="L605" s="102">
        <f>IFERROR(VLOOKUP(A605,'[1]resumo 1ºTermo aditivo'!$A$3:$O$155,14,FALSE),0)</f>
        <v>0</v>
      </c>
      <c r="M605" s="101">
        <f t="shared" si="96"/>
        <v>0</v>
      </c>
      <c r="N605" s="146">
        <f t="shared" si="101"/>
        <v>3</v>
      </c>
      <c r="O605" s="147">
        <f t="shared" si="102"/>
        <v>2692.23</v>
      </c>
    </row>
    <row r="606" spans="1:15" ht="51" x14ac:dyDescent="0.25">
      <c r="A606" s="17" t="s">
        <v>1610</v>
      </c>
      <c r="B606" s="18" t="s">
        <v>1611</v>
      </c>
      <c r="C606" s="17" t="s">
        <v>27</v>
      </c>
      <c r="D606" s="17" t="s">
        <v>1612</v>
      </c>
      <c r="E606" s="19" t="s">
        <v>42</v>
      </c>
      <c r="F606" s="18">
        <v>1</v>
      </c>
      <c r="G606" s="20">
        <v>1155.3</v>
      </c>
      <c r="H606" s="20">
        <v>1446.66</v>
      </c>
      <c r="I606" s="99">
        <f t="shared" si="100"/>
        <v>1446.66</v>
      </c>
      <c r="J606" s="100">
        <f>IFERROR(VLOOKUP(A606,'[1]resumo 1ºTermo aditivo'!$A$3:$O$155,11,FALSE),0)</f>
        <v>0</v>
      </c>
      <c r="K606" s="101">
        <f t="shared" si="95"/>
        <v>0</v>
      </c>
      <c r="L606" s="102">
        <f>IFERROR(VLOOKUP(A606,'[1]resumo 1ºTermo aditivo'!$A$3:$O$155,14,FALSE),0)</f>
        <v>0</v>
      </c>
      <c r="M606" s="101">
        <f t="shared" si="96"/>
        <v>0</v>
      </c>
      <c r="N606" s="146">
        <f t="shared" si="101"/>
        <v>1</v>
      </c>
      <c r="O606" s="147">
        <f t="shared" si="102"/>
        <v>1446.66</v>
      </c>
    </row>
    <row r="607" spans="1:15" ht="51" x14ac:dyDescent="0.25">
      <c r="A607" s="17" t="s">
        <v>1613</v>
      </c>
      <c r="B607" s="18" t="s">
        <v>1614</v>
      </c>
      <c r="C607" s="17" t="s">
        <v>27</v>
      </c>
      <c r="D607" s="17" t="s">
        <v>1615</v>
      </c>
      <c r="E607" s="19" t="s">
        <v>42</v>
      </c>
      <c r="F607" s="18">
        <v>1</v>
      </c>
      <c r="G607" s="20">
        <v>1175.55</v>
      </c>
      <c r="H607" s="20">
        <v>1472.02</v>
      </c>
      <c r="I607" s="99">
        <f t="shared" si="100"/>
        <v>1472.02</v>
      </c>
      <c r="J607" s="100">
        <f>IFERROR(VLOOKUP(A607,'[1]resumo 1ºTermo aditivo'!$A$3:$O$155,11,FALSE),0)</f>
        <v>0</v>
      </c>
      <c r="K607" s="101">
        <f t="shared" si="95"/>
        <v>0</v>
      </c>
      <c r="L607" s="102">
        <f>IFERROR(VLOOKUP(A607,'[1]resumo 1ºTermo aditivo'!$A$3:$O$155,14,FALSE),0)</f>
        <v>0</v>
      </c>
      <c r="M607" s="101">
        <f t="shared" si="96"/>
        <v>0</v>
      </c>
      <c r="N607" s="146">
        <f t="shared" si="101"/>
        <v>1</v>
      </c>
      <c r="O607" s="147">
        <f t="shared" si="102"/>
        <v>1472.02</v>
      </c>
    </row>
    <row r="608" spans="1:15" ht="51" x14ac:dyDescent="0.25">
      <c r="A608" s="17" t="s">
        <v>1616</v>
      </c>
      <c r="B608" s="18" t="s">
        <v>1617</v>
      </c>
      <c r="C608" s="17" t="s">
        <v>27</v>
      </c>
      <c r="D608" s="17" t="s">
        <v>1618</v>
      </c>
      <c r="E608" s="19" t="s">
        <v>42</v>
      </c>
      <c r="F608" s="18">
        <v>1</v>
      </c>
      <c r="G608" s="20">
        <v>1190.74</v>
      </c>
      <c r="H608" s="20">
        <v>1491.04</v>
      </c>
      <c r="I608" s="99">
        <f t="shared" si="100"/>
        <v>1491.04</v>
      </c>
      <c r="J608" s="100">
        <f>IFERROR(VLOOKUP(A608,'[1]resumo 1ºTermo aditivo'!$A$3:$O$155,11,FALSE),0)</f>
        <v>0</v>
      </c>
      <c r="K608" s="101">
        <f t="shared" si="95"/>
        <v>0</v>
      </c>
      <c r="L608" s="102">
        <f>IFERROR(VLOOKUP(A608,'[1]resumo 1ºTermo aditivo'!$A$3:$O$155,14,FALSE),0)</f>
        <v>0</v>
      </c>
      <c r="M608" s="101">
        <f t="shared" si="96"/>
        <v>0</v>
      </c>
      <c r="N608" s="146">
        <f t="shared" si="101"/>
        <v>1</v>
      </c>
      <c r="O608" s="147">
        <f t="shared" si="102"/>
        <v>1491.04</v>
      </c>
    </row>
    <row r="609" spans="1:15" ht="38.25" x14ac:dyDescent="0.25">
      <c r="A609" s="17" t="s">
        <v>1619</v>
      </c>
      <c r="B609" s="18" t="s">
        <v>1620</v>
      </c>
      <c r="C609" s="17" t="s">
        <v>27</v>
      </c>
      <c r="D609" s="17" t="s">
        <v>1621</v>
      </c>
      <c r="E609" s="19" t="s">
        <v>42</v>
      </c>
      <c r="F609" s="18">
        <v>1</v>
      </c>
      <c r="G609" s="20">
        <v>1443.43</v>
      </c>
      <c r="H609" s="20">
        <v>1807.46</v>
      </c>
      <c r="I609" s="99">
        <f t="shared" si="100"/>
        <v>1807.46</v>
      </c>
      <c r="J609" s="100">
        <f>IFERROR(VLOOKUP(A609,'[1]resumo 1ºTermo aditivo'!$A$3:$O$155,11,FALSE),0)</f>
        <v>0</v>
      </c>
      <c r="K609" s="101">
        <f t="shared" si="95"/>
        <v>0</v>
      </c>
      <c r="L609" s="102">
        <f>IFERROR(VLOOKUP(A609,'[1]resumo 1ºTermo aditivo'!$A$3:$O$155,14,FALSE),0)</f>
        <v>0</v>
      </c>
      <c r="M609" s="101">
        <f t="shared" si="96"/>
        <v>0</v>
      </c>
      <c r="N609" s="146">
        <f t="shared" si="101"/>
        <v>1</v>
      </c>
      <c r="O609" s="147">
        <f t="shared" si="102"/>
        <v>1807.46</v>
      </c>
    </row>
    <row r="610" spans="1:15" ht="38.25" x14ac:dyDescent="0.25">
      <c r="A610" s="17" t="s">
        <v>1622</v>
      </c>
      <c r="B610" s="18" t="s">
        <v>1623</v>
      </c>
      <c r="C610" s="17" t="s">
        <v>27</v>
      </c>
      <c r="D610" s="17" t="s">
        <v>1624</v>
      </c>
      <c r="E610" s="19" t="s">
        <v>42</v>
      </c>
      <c r="F610" s="18">
        <v>1</v>
      </c>
      <c r="G610" s="20">
        <v>890.01</v>
      </c>
      <c r="H610" s="20">
        <v>1114.47</v>
      </c>
      <c r="I610" s="99">
        <f t="shared" si="100"/>
        <v>1114.47</v>
      </c>
      <c r="J610" s="100">
        <f>IFERROR(VLOOKUP(A610,'[1]resumo 1ºTermo aditivo'!$A$3:$O$155,11,FALSE),0)</f>
        <v>0</v>
      </c>
      <c r="K610" s="101">
        <f t="shared" si="95"/>
        <v>0</v>
      </c>
      <c r="L610" s="102">
        <f>IFERROR(VLOOKUP(A610,'[1]resumo 1ºTermo aditivo'!$A$3:$O$155,14,FALSE),0)</f>
        <v>0</v>
      </c>
      <c r="M610" s="101">
        <f t="shared" si="96"/>
        <v>0</v>
      </c>
      <c r="N610" s="146">
        <f t="shared" si="101"/>
        <v>1</v>
      </c>
      <c r="O610" s="147">
        <f t="shared" si="102"/>
        <v>1114.47</v>
      </c>
    </row>
    <row r="611" spans="1:15" ht="38.25" x14ac:dyDescent="0.25">
      <c r="A611" s="17" t="s">
        <v>1625</v>
      </c>
      <c r="B611" s="18" t="s">
        <v>1626</v>
      </c>
      <c r="C611" s="17" t="s">
        <v>27</v>
      </c>
      <c r="D611" s="17" t="s">
        <v>1627</v>
      </c>
      <c r="E611" s="19" t="s">
        <v>42</v>
      </c>
      <c r="F611" s="18">
        <v>1</v>
      </c>
      <c r="G611" s="20">
        <v>3128.33</v>
      </c>
      <c r="H611" s="20">
        <v>3917.29</v>
      </c>
      <c r="I611" s="99">
        <f t="shared" si="100"/>
        <v>3917.29</v>
      </c>
      <c r="J611" s="100">
        <f>IFERROR(VLOOKUP(A611,'[1]resumo 1ºTermo aditivo'!$A$3:$O$155,11,FALSE),0)</f>
        <v>0</v>
      </c>
      <c r="K611" s="101">
        <f t="shared" si="95"/>
        <v>0</v>
      </c>
      <c r="L611" s="102">
        <f>IFERROR(VLOOKUP(A611,'[1]resumo 1ºTermo aditivo'!$A$3:$O$155,14,FALSE),0)</f>
        <v>0</v>
      </c>
      <c r="M611" s="101">
        <f t="shared" si="96"/>
        <v>0</v>
      </c>
      <c r="N611" s="146">
        <f t="shared" si="101"/>
        <v>1</v>
      </c>
      <c r="O611" s="147">
        <f t="shared" si="102"/>
        <v>3917.29</v>
      </c>
    </row>
    <row r="612" spans="1:15" ht="38.25" x14ac:dyDescent="0.25">
      <c r="A612" s="17" t="s">
        <v>1628</v>
      </c>
      <c r="B612" s="18" t="s">
        <v>1629</v>
      </c>
      <c r="C612" s="17" t="s">
        <v>27</v>
      </c>
      <c r="D612" s="17" t="s">
        <v>1630</v>
      </c>
      <c r="E612" s="19" t="s">
        <v>42</v>
      </c>
      <c r="F612" s="18">
        <v>1</v>
      </c>
      <c r="G612" s="20">
        <v>3906.66</v>
      </c>
      <c r="H612" s="20">
        <v>4891.91</v>
      </c>
      <c r="I612" s="99">
        <f t="shared" si="100"/>
        <v>4891.91</v>
      </c>
      <c r="J612" s="100">
        <f>IFERROR(VLOOKUP(A612,'[1]resumo 1ºTermo aditivo'!$A$3:$O$155,11,FALSE),0)</f>
        <v>0</v>
      </c>
      <c r="K612" s="101">
        <f t="shared" si="95"/>
        <v>0</v>
      </c>
      <c r="L612" s="102">
        <f>IFERROR(VLOOKUP(A612,'[1]resumo 1ºTermo aditivo'!$A$3:$O$155,14,FALSE),0)</f>
        <v>0</v>
      </c>
      <c r="M612" s="101">
        <f t="shared" si="96"/>
        <v>0</v>
      </c>
      <c r="N612" s="146">
        <f t="shared" si="101"/>
        <v>1</v>
      </c>
      <c r="O612" s="147">
        <f t="shared" si="102"/>
        <v>4891.91</v>
      </c>
    </row>
    <row r="613" spans="1:15" ht="38.25" x14ac:dyDescent="0.25">
      <c r="A613" s="17" t="s">
        <v>1631</v>
      </c>
      <c r="B613" s="18" t="s">
        <v>1632</v>
      </c>
      <c r="C613" s="17" t="s">
        <v>27</v>
      </c>
      <c r="D613" s="17" t="s">
        <v>1633</v>
      </c>
      <c r="E613" s="19" t="s">
        <v>906</v>
      </c>
      <c r="F613" s="18">
        <v>5</v>
      </c>
      <c r="G613" s="20">
        <v>751.77</v>
      </c>
      <c r="H613" s="20">
        <v>941.36</v>
      </c>
      <c r="I613" s="99">
        <f t="shared" si="100"/>
        <v>4706.8</v>
      </c>
      <c r="J613" s="100">
        <f>IFERROR(VLOOKUP(A613,'[1]resumo 1ºTermo aditivo'!$A$3:$O$155,11,FALSE),0)</f>
        <v>6</v>
      </c>
      <c r="K613" s="101">
        <f t="shared" si="95"/>
        <v>5648.16</v>
      </c>
      <c r="L613" s="102">
        <f>IFERROR(VLOOKUP(A613,'[1]resumo 1ºTermo aditivo'!$A$3:$O$155,14,FALSE),0)</f>
        <v>0</v>
      </c>
      <c r="M613" s="101">
        <f t="shared" si="96"/>
        <v>0</v>
      </c>
      <c r="N613" s="146">
        <f t="shared" si="101"/>
        <v>11</v>
      </c>
      <c r="O613" s="147">
        <f t="shared" si="102"/>
        <v>10354.959999999999</v>
      </c>
    </row>
    <row r="614" spans="1:15" ht="25.5" x14ac:dyDescent="0.25">
      <c r="A614" s="17" t="s">
        <v>1634</v>
      </c>
      <c r="B614" s="18" t="s">
        <v>1635</v>
      </c>
      <c r="C614" s="17" t="s">
        <v>40</v>
      </c>
      <c r="D614" s="17" t="s">
        <v>1636</v>
      </c>
      <c r="E614" s="19" t="s">
        <v>42</v>
      </c>
      <c r="F614" s="18">
        <v>20</v>
      </c>
      <c r="G614" s="20">
        <v>218.68</v>
      </c>
      <c r="H614" s="20">
        <v>273.83</v>
      </c>
      <c r="I614" s="99">
        <f t="shared" si="100"/>
        <v>5476.6</v>
      </c>
      <c r="J614" s="100">
        <f>IFERROR(VLOOKUP(A614,'[1]resumo 1ºTermo aditivo'!$A$3:$O$155,11,FALSE),0)</f>
        <v>0</v>
      </c>
      <c r="K614" s="101">
        <f t="shared" si="95"/>
        <v>0</v>
      </c>
      <c r="L614" s="102">
        <f>IFERROR(VLOOKUP(A614,'[1]resumo 1ºTermo aditivo'!$A$3:$O$155,14,FALSE),0)</f>
        <v>0</v>
      </c>
      <c r="M614" s="101">
        <f t="shared" si="96"/>
        <v>0</v>
      </c>
      <c r="N614" s="146">
        <f t="shared" si="101"/>
        <v>20</v>
      </c>
      <c r="O614" s="147">
        <f t="shared" si="102"/>
        <v>5476.6</v>
      </c>
    </row>
    <row r="615" spans="1:15" ht="39" thickBot="1" x14ac:dyDescent="0.3">
      <c r="A615" s="17" t="s">
        <v>1637</v>
      </c>
      <c r="B615" s="18" t="s">
        <v>1638</v>
      </c>
      <c r="C615" s="17" t="s">
        <v>32</v>
      </c>
      <c r="D615" s="17" t="s">
        <v>1639</v>
      </c>
      <c r="E615" s="19" t="s">
        <v>42</v>
      </c>
      <c r="F615" s="18">
        <v>1</v>
      </c>
      <c r="G615" s="20">
        <v>82.24</v>
      </c>
      <c r="H615" s="20">
        <v>102.98</v>
      </c>
      <c r="I615" s="99">
        <f t="shared" si="100"/>
        <v>102.98</v>
      </c>
      <c r="J615" s="100">
        <f>IFERROR(VLOOKUP(A615,'[1]resumo 1ºTermo aditivo'!$A$3:$O$155,11,FALSE),0)</f>
        <v>0</v>
      </c>
      <c r="K615" s="101">
        <f t="shared" si="95"/>
        <v>0</v>
      </c>
      <c r="L615" s="102">
        <f>IFERROR(VLOOKUP(A615,'[1]resumo 1ºTermo aditivo'!$A$3:$O$155,14,FALSE),0)</f>
        <v>0</v>
      </c>
      <c r="M615" s="101">
        <f t="shared" si="96"/>
        <v>0</v>
      </c>
      <c r="N615" s="146">
        <f t="shared" si="101"/>
        <v>1</v>
      </c>
      <c r="O615" s="147">
        <f t="shared" si="102"/>
        <v>102.98</v>
      </c>
    </row>
    <row r="616" spans="1:15" ht="15.75" thickBot="1" x14ac:dyDescent="0.3">
      <c r="A616" s="12">
        <v>19</v>
      </c>
      <c r="B616" s="12"/>
      <c r="C616" s="12"/>
      <c r="D616" s="12" t="s">
        <v>1640</v>
      </c>
      <c r="E616" s="12"/>
      <c r="F616" s="94"/>
      <c r="G616" s="14"/>
      <c r="H616" s="14"/>
      <c r="I616" s="95">
        <f>SUBTOTAL(9,I617:I650)</f>
        <v>50008.639999999992</v>
      </c>
      <c r="J616" s="96"/>
      <c r="K616" s="97">
        <f>SUBTOTAL(9,K617:K650)</f>
        <v>563.44500000000005</v>
      </c>
      <c r="L616" s="98"/>
      <c r="M616" s="97">
        <f>SUBTOTAL(9,M617:M650)</f>
        <v>0</v>
      </c>
      <c r="N616" s="148"/>
      <c r="O616" s="97">
        <f>SUBTOTAL(9,O617:O650)</f>
        <v>50572.084999999992</v>
      </c>
    </row>
    <row r="617" spans="1:15" x14ac:dyDescent="0.25">
      <c r="A617" s="25" t="s">
        <v>1641</v>
      </c>
      <c r="B617" s="25"/>
      <c r="C617" s="25"/>
      <c r="D617" s="25" t="s">
        <v>1642</v>
      </c>
      <c r="E617" s="25"/>
      <c r="F617" s="103"/>
      <c r="G617" s="26"/>
      <c r="H617" s="26"/>
      <c r="I617" s="104">
        <f>SUBTOTAL(9,I618:I638)</f>
        <v>47164.670000000006</v>
      </c>
      <c r="J617" s="105"/>
      <c r="K617" s="106">
        <f>SUBTOTAL(9,K618:K638)</f>
        <v>563.44500000000005</v>
      </c>
      <c r="L617" s="107"/>
      <c r="M617" s="106">
        <f>SUBTOTAL(9,M618:M638)</f>
        <v>0</v>
      </c>
      <c r="N617" s="144"/>
      <c r="O617" s="106">
        <f>SUBTOTAL(9,O618:O638)</f>
        <v>47728.115000000005</v>
      </c>
    </row>
    <row r="618" spans="1:15" ht="25.5" x14ac:dyDescent="0.25">
      <c r="A618" s="17" t="s">
        <v>1643</v>
      </c>
      <c r="B618" s="18" t="s">
        <v>1644</v>
      </c>
      <c r="C618" s="17" t="s">
        <v>27</v>
      </c>
      <c r="D618" s="17" t="s">
        <v>1645</v>
      </c>
      <c r="E618" s="19" t="s">
        <v>906</v>
      </c>
      <c r="F618" s="18">
        <v>47</v>
      </c>
      <c r="G618" s="20">
        <v>35.67</v>
      </c>
      <c r="H618" s="20">
        <v>44.66</v>
      </c>
      <c r="I618" s="99">
        <f t="shared" ref="I618:I638" si="103">TRUNC(H618*F618,2)</f>
        <v>2099.02</v>
      </c>
      <c r="J618" s="100">
        <f>IFERROR(VLOOKUP(A618,'[1]resumo 1ºTermo aditivo'!$A$3:$O$155,11,FALSE),0)</f>
        <v>0</v>
      </c>
      <c r="K618" s="101">
        <f t="shared" si="95"/>
        <v>0</v>
      </c>
      <c r="L618" s="102">
        <f>IFERROR(VLOOKUP(A618,'[1]resumo 1ºTermo aditivo'!$A$3:$O$155,14,FALSE),0)</f>
        <v>0</v>
      </c>
      <c r="M618" s="101">
        <f t="shared" si="96"/>
        <v>0</v>
      </c>
      <c r="N618" s="146">
        <f t="shared" ref="N618:N638" si="104">F618+J618-L618</f>
        <v>47</v>
      </c>
      <c r="O618" s="147">
        <f t="shared" ref="O618:O638" si="105">I618+K618-M618</f>
        <v>2099.02</v>
      </c>
    </row>
    <row r="619" spans="1:15" ht="25.5" x14ac:dyDescent="0.25">
      <c r="A619" s="17" t="s">
        <v>1646</v>
      </c>
      <c r="B619" s="18" t="s">
        <v>1647</v>
      </c>
      <c r="C619" s="17" t="s">
        <v>27</v>
      </c>
      <c r="D619" s="17" t="s">
        <v>1648</v>
      </c>
      <c r="E619" s="19" t="s">
        <v>906</v>
      </c>
      <c r="F619" s="18">
        <v>2</v>
      </c>
      <c r="G619" s="20">
        <v>3418.38</v>
      </c>
      <c r="H619" s="20">
        <v>4280.49</v>
      </c>
      <c r="I619" s="99">
        <f t="shared" si="103"/>
        <v>8560.98</v>
      </c>
      <c r="J619" s="100">
        <f>IFERROR(VLOOKUP(A619,'[1]resumo 1ºTermo aditivo'!$A$3:$O$155,11,FALSE),0)</f>
        <v>0</v>
      </c>
      <c r="K619" s="101">
        <f t="shared" si="95"/>
        <v>0</v>
      </c>
      <c r="L619" s="102">
        <f>IFERROR(VLOOKUP(A619,'[1]resumo 1ºTermo aditivo'!$A$3:$O$155,14,FALSE),0)</f>
        <v>0</v>
      </c>
      <c r="M619" s="101">
        <f t="shared" si="96"/>
        <v>0</v>
      </c>
      <c r="N619" s="146">
        <f t="shared" si="104"/>
        <v>2</v>
      </c>
      <c r="O619" s="147">
        <f t="shared" si="105"/>
        <v>8560.98</v>
      </c>
    </row>
    <row r="620" spans="1:15" ht="25.5" x14ac:dyDescent="0.25">
      <c r="A620" s="17" t="s">
        <v>1649</v>
      </c>
      <c r="B620" s="18" t="s">
        <v>1650</v>
      </c>
      <c r="C620" s="17" t="s">
        <v>27</v>
      </c>
      <c r="D620" s="17" t="s">
        <v>1651</v>
      </c>
      <c r="E620" s="19" t="s">
        <v>906</v>
      </c>
      <c r="F620" s="18">
        <v>28</v>
      </c>
      <c r="G620" s="20">
        <v>34.6</v>
      </c>
      <c r="H620" s="20">
        <v>43.32</v>
      </c>
      <c r="I620" s="99">
        <f t="shared" si="103"/>
        <v>1212.96</v>
      </c>
      <c r="J620" s="100">
        <f>IFERROR(VLOOKUP(A620,'[1]resumo 1ºTermo aditivo'!$A$3:$O$155,11,FALSE),0)</f>
        <v>0</v>
      </c>
      <c r="K620" s="101">
        <f t="shared" si="95"/>
        <v>0</v>
      </c>
      <c r="L620" s="102">
        <f>IFERROR(VLOOKUP(A620,'[1]resumo 1ºTermo aditivo'!$A$3:$O$155,14,FALSE),0)</f>
        <v>0</v>
      </c>
      <c r="M620" s="101">
        <f t="shared" si="96"/>
        <v>0</v>
      </c>
      <c r="N620" s="146">
        <f t="shared" si="104"/>
        <v>28</v>
      </c>
      <c r="O620" s="147">
        <f t="shared" si="105"/>
        <v>1212.96</v>
      </c>
    </row>
    <row r="621" spans="1:15" x14ac:dyDescent="0.25">
      <c r="A621" s="17" t="s">
        <v>1652</v>
      </c>
      <c r="B621" s="18" t="s">
        <v>1653</v>
      </c>
      <c r="C621" s="17" t="s">
        <v>40</v>
      </c>
      <c r="D621" s="17" t="s">
        <v>1654</v>
      </c>
      <c r="E621" s="19" t="s">
        <v>42</v>
      </c>
      <c r="F621" s="18">
        <v>4</v>
      </c>
      <c r="G621" s="20">
        <v>191.64</v>
      </c>
      <c r="H621" s="20">
        <v>239.97</v>
      </c>
      <c r="I621" s="99">
        <f t="shared" si="103"/>
        <v>959.88</v>
      </c>
      <c r="J621" s="100">
        <f>IFERROR(VLOOKUP(A621,'[1]resumo 1ºTermo aditivo'!$A$3:$O$155,11,FALSE),0)</f>
        <v>0</v>
      </c>
      <c r="K621" s="101">
        <f t="shared" si="95"/>
        <v>0</v>
      </c>
      <c r="L621" s="102">
        <f>IFERROR(VLOOKUP(A621,'[1]resumo 1ºTermo aditivo'!$A$3:$O$155,14,FALSE),0)</f>
        <v>0</v>
      </c>
      <c r="M621" s="101">
        <f t="shared" si="96"/>
        <v>0</v>
      </c>
      <c r="N621" s="146">
        <f t="shared" si="104"/>
        <v>4</v>
      </c>
      <c r="O621" s="147">
        <f t="shared" si="105"/>
        <v>959.88</v>
      </c>
    </row>
    <row r="622" spans="1:15" ht="25.5" x14ac:dyDescent="0.25">
      <c r="A622" s="17" t="s">
        <v>1655</v>
      </c>
      <c r="B622" s="18" t="s">
        <v>1656</v>
      </c>
      <c r="C622" s="17" t="s">
        <v>40</v>
      </c>
      <c r="D622" s="17" t="s">
        <v>1657</v>
      </c>
      <c r="E622" s="19" t="s">
        <v>42</v>
      </c>
      <c r="F622" s="18">
        <v>3</v>
      </c>
      <c r="G622" s="20">
        <v>436.2</v>
      </c>
      <c r="H622" s="20">
        <v>546.20000000000005</v>
      </c>
      <c r="I622" s="99">
        <f t="shared" si="103"/>
        <v>1638.6</v>
      </c>
      <c r="J622" s="100">
        <f>IFERROR(VLOOKUP(A622,'[1]resumo 1ºTermo aditivo'!$A$3:$O$155,11,FALSE),0)</f>
        <v>0</v>
      </c>
      <c r="K622" s="101">
        <f t="shared" si="95"/>
        <v>0</v>
      </c>
      <c r="L622" s="102">
        <f>IFERROR(VLOOKUP(A622,'[1]resumo 1ºTermo aditivo'!$A$3:$O$155,14,FALSE),0)</f>
        <v>0</v>
      </c>
      <c r="M622" s="101">
        <f t="shared" si="96"/>
        <v>0</v>
      </c>
      <c r="N622" s="146">
        <f t="shared" si="104"/>
        <v>3</v>
      </c>
      <c r="O622" s="147">
        <f t="shared" si="105"/>
        <v>1638.6</v>
      </c>
    </row>
    <row r="623" spans="1:15" ht="38.25" x14ac:dyDescent="0.25">
      <c r="A623" s="17" t="s">
        <v>1658</v>
      </c>
      <c r="B623" s="18" t="s">
        <v>1659</v>
      </c>
      <c r="C623" s="17" t="s">
        <v>27</v>
      </c>
      <c r="D623" s="17" t="s">
        <v>1660</v>
      </c>
      <c r="E623" s="19" t="s">
        <v>34</v>
      </c>
      <c r="F623" s="18">
        <v>15.18</v>
      </c>
      <c r="G623" s="20">
        <v>156.02000000000001</v>
      </c>
      <c r="H623" s="20">
        <v>195.36</v>
      </c>
      <c r="I623" s="99">
        <f t="shared" si="103"/>
        <v>2965.56</v>
      </c>
      <c r="J623" s="100">
        <f>IFERROR(VLOOKUP(A623,'[1]resumo 1ºTermo aditivo'!$A$3:$O$155,11,FALSE),0)</f>
        <v>0</v>
      </c>
      <c r="K623" s="101">
        <f t="shared" si="95"/>
        <v>0</v>
      </c>
      <c r="L623" s="102">
        <f>IFERROR(VLOOKUP(A623,'[1]resumo 1ºTermo aditivo'!$A$3:$O$155,14,FALSE),0)</f>
        <v>0</v>
      </c>
      <c r="M623" s="101">
        <f t="shared" si="96"/>
        <v>0</v>
      </c>
      <c r="N623" s="146">
        <f t="shared" si="104"/>
        <v>15.18</v>
      </c>
      <c r="O623" s="147">
        <f t="shared" si="105"/>
        <v>2965.56</v>
      </c>
    </row>
    <row r="624" spans="1:15" ht="38.25" x14ac:dyDescent="0.25">
      <c r="A624" s="17" t="s">
        <v>1661</v>
      </c>
      <c r="B624" s="18" t="s">
        <v>1662</v>
      </c>
      <c r="C624" s="17" t="s">
        <v>27</v>
      </c>
      <c r="D624" s="17" t="s">
        <v>1663</v>
      </c>
      <c r="E624" s="19" t="s">
        <v>34</v>
      </c>
      <c r="F624" s="18">
        <v>64</v>
      </c>
      <c r="G624" s="20">
        <v>125.55</v>
      </c>
      <c r="H624" s="20">
        <v>157.21</v>
      </c>
      <c r="I624" s="99">
        <f t="shared" si="103"/>
        <v>10061.44</v>
      </c>
      <c r="J624" s="100">
        <f>IFERROR(VLOOKUP(A624,'[1]resumo 1ºTermo aditivo'!$A$3:$O$155,11,FALSE),0)</f>
        <v>0</v>
      </c>
      <c r="K624" s="101">
        <f t="shared" si="95"/>
        <v>0</v>
      </c>
      <c r="L624" s="102">
        <f>IFERROR(VLOOKUP(A624,'[1]resumo 1ºTermo aditivo'!$A$3:$O$155,14,FALSE),0)</f>
        <v>0</v>
      </c>
      <c r="M624" s="101">
        <f t="shared" si="96"/>
        <v>0</v>
      </c>
      <c r="N624" s="146">
        <f t="shared" si="104"/>
        <v>64</v>
      </c>
      <c r="O624" s="147">
        <f t="shared" si="105"/>
        <v>10061.44</v>
      </c>
    </row>
    <row r="625" spans="1:15" ht="51" x14ac:dyDescent="0.25">
      <c r="A625" s="17" t="s">
        <v>1664</v>
      </c>
      <c r="B625" s="18" t="s">
        <v>1665</v>
      </c>
      <c r="C625" s="17" t="s">
        <v>27</v>
      </c>
      <c r="D625" s="17" t="s">
        <v>1666</v>
      </c>
      <c r="E625" s="19" t="s">
        <v>42</v>
      </c>
      <c r="F625" s="18">
        <v>6</v>
      </c>
      <c r="G625" s="20">
        <v>107.45</v>
      </c>
      <c r="H625" s="20">
        <v>134.54</v>
      </c>
      <c r="I625" s="99">
        <f t="shared" si="103"/>
        <v>807.24</v>
      </c>
      <c r="J625" s="100">
        <f>IFERROR(VLOOKUP(A625,'[1]resumo 1ºTermo aditivo'!$A$3:$O$155,11,FALSE),0)</f>
        <v>0</v>
      </c>
      <c r="K625" s="101">
        <f t="shared" si="95"/>
        <v>0</v>
      </c>
      <c r="L625" s="102">
        <f>IFERROR(VLOOKUP(A625,'[1]resumo 1ºTermo aditivo'!$A$3:$O$155,14,FALSE),0)</f>
        <v>0</v>
      </c>
      <c r="M625" s="101">
        <f t="shared" si="96"/>
        <v>0</v>
      </c>
      <c r="N625" s="146">
        <f t="shared" si="104"/>
        <v>6</v>
      </c>
      <c r="O625" s="147">
        <f t="shared" si="105"/>
        <v>807.24</v>
      </c>
    </row>
    <row r="626" spans="1:15" ht="38.25" x14ac:dyDescent="0.25">
      <c r="A626" s="17" t="s">
        <v>1667</v>
      </c>
      <c r="B626" s="18" t="s">
        <v>1668</v>
      </c>
      <c r="C626" s="17" t="s">
        <v>32</v>
      </c>
      <c r="D626" s="17" t="s">
        <v>1669</v>
      </c>
      <c r="E626" s="19" t="s">
        <v>42</v>
      </c>
      <c r="F626" s="18">
        <v>3</v>
      </c>
      <c r="G626" s="20">
        <v>272.73</v>
      </c>
      <c r="H626" s="20">
        <v>341.51</v>
      </c>
      <c r="I626" s="99">
        <f t="shared" si="103"/>
        <v>1024.53</v>
      </c>
      <c r="J626" s="100">
        <f>IFERROR(VLOOKUP(A626,'[1]resumo 1ºTermo aditivo'!$A$3:$O$155,11,FALSE),0)</f>
        <v>0</v>
      </c>
      <c r="K626" s="101">
        <f t="shared" si="95"/>
        <v>0</v>
      </c>
      <c r="L626" s="102">
        <f>IFERROR(VLOOKUP(A626,'[1]resumo 1ºTermo aditivo'!$A$3:$O$155,14,FALSE),0)</f>
        <v>0</v>
      </c>
      <c r="M626" s="101">
        <f t="shared" si="96"/>
        <v>0</v>
      </c>
      <c r="N626" s="146">
        <f t="shared" si="104"/>
        <v>3</v>
      </c>
      <c r="O626" s="147">
        <f t="shared" si="105"/>
        <v>1024.53</v>
      </c>
    </row>
    <row r="627" spans="1:15" ht="38.25" x14ac:dyDescent="0.25">
      <c r="A627" s="17" t="s">
        <v>1670</v>
      </c>
      <c r="B627" s="18" t="s">
        <v>1671</v>
      </c>
      <c r="C627" s="17" t="s">
        <v>32</v>
      </c>
      <c r="D627" s="17" t="s">
        <v>1672</v>
      </c>
      <c r="E627" s="19" t="s">
        <v>42</v>
      </c>
      <c r="F627" s="18">
        <v>2</v>
      </c>
      <c r="G627" s="20">
        <v>283.67</v>
      </c>
      <c r="H627" s="20">
        <v>355.21</v>
      </c>
      <c r="I627" s="99">
        <f t="shared" si="103"/>
        <v>710.42</v>
      </c>
      <c r="J627" s="100">
        <f>IFERROR(VLOOKUP(A627,'[1]resumo 1ºTermo aditivo'!$A$3:$O$155,11,FALSE),0)</f>
        <v>0</v>
      </c>
      <c r="K627" s="101">
        <f t="shared" si="95"/>
        <v>0</v>
      </c>
      <c r="L627" s="102">
        <f>IFERROR(VLOOKUP(A627,'[1]resumo 1ºTermo aditivo'!$A$3:$O$155,14,FALSE),0)</f>
        <v>0</v>
      </c>
      <c r="M627" s="101">
        <f t="shared" si="96"/>
        <v>0</v>
      </c>
      <c r="N627" s="146">
        <f t="shared" si="104"/>
        <v>2</v>
      </c>
      <c r="O627" s="147">
        <f t="shared" si="105"/>
        <v>710.42</v>
      </c>
    </row>
    <row r="628" spans="1:15" ht="25.5" x14ac:dyDescent="0.25">
      <c r="A628" s="17" t="s">
        <v>1673</v>
      </c>
      <c r="B628" s="18" t="s">
        <v>1674</v>
      </c>
      <c r="C628" s="17" t="s">
        <v>27</v>
      </c>
      <c r="D628" s="17" t="s">
        <v>1675</v>
      </c>
      <c r="E628" s="19" t="s">
        <v>522</v>
      </c>
      <c r="F628" s="18">
        <v>2</v>
      </c>
      <c r="G628" s="20">
        <v>1003.62</v>
      </c>
      <c r="H628" s="20">
        <v>1256.73</v>
      </c>
      <c r="I628" s="99">
        <f t="shared" si="103"/>
        <v>2513.46</v>
      </c>
      <c r="J628" s="100">
        <f>IFERROR(VLOOKUP(A628,'[1]resumo 1ºTermo aditivo'!$A$3:$O$155,11,FALSE),0)</f>
        <v>0</v>
      </c>
      <c r="K628" s="101">
        <f t="shared" si="95"/>
        <v>0</v>
      </c>
      <c r="L628" s="102">
        <f>IFERROR(VLOOKUP(A628,'[1]resumo 1ºTermo aditivo'!$A$3:$O$155,14,FALSE),0)</f>
        <v>0</v>
      </c>
      <c r="M628" s="101">
        <f t="shared" si="96"/>
        <v>0</v>
      </c>
      <c r="N628" s="146">
        <f t="shared" si="104"/>
        <v>2</v>
      </c>
      <c r="O628" s="147">
        <f t="shared" si="105"/>
        <v>2513.46</v>
      </c>
    </row>
    <row r="629" spans="1:15" ht="25.5" x14ac:dyDescent="0.25">
      <c r="A629" s="17" t="s">
        <v>1676</v>
      </c>
      <c r="B629" s="18" t="s">
        <v>1677</v>
      </c>
      <c r="C629" s="17" t="s">
        <v>27</v>
      </c>
      <c r="D629" s="17" t="s">
        <v>1678</v>
      </c>
      <c r="E629" s="19" t="s">
        <v>906</v>
      </c>
      <c r="F629" s="18">
        <v>2</v>
      </c>
      <c r="G629" s="20">
        <v>1003.62</v>
      </c>
      <c r="H629" s="20">
        <v>1256.73</v>
      </c>
      <c r="I629" s="99">
        <f t="shared" si="103"/>
        <v>2513.46</v>
      </c>
      <c r="J629" s="100">
        <f>IFERROR(VLOOKUP(A629,'[1]resumo 1ºTermo aditivo'!$A$3:$O$155,11,FALSE),0)</f>
        <v>0</v>
      </c>
      <c r="K629" s="101">
        <f t="shared" si="95"/>
        <v>0</v>
      </c>
      <c r="L629" s="102">
        <f>IFERROR(VLOOKUP(A629,'[1]resumo 1ºTermo aditivo'!$A$3:$O$155,14,FALSE),0)</f>
        <v>0</v>
      </c>
      <c r="M629" s="101">
        <f t="shared" si="96"/>
        <v>0</v>
      </c>
      <c r="N629" s="146">
        <f t="shared" si="104"/>
        <v>2</v>
      </c>
      <c r="O629" s="147">
        <f t="shared" si="105"/>
        <v>2513.46</v>
      </c>
    </row>
    <row r="630" spans="1:15" ht="25.5" x14ac:dyDescent="0.25">
      <c r="A630" s="17" t="s">
        <v>1679</v>
      </c>
      <c r="B630" s="18" t="s">
        <v>1680</v>
      </c>
      <c r="C630" s="17" t="s">
        <v>27</v>
      </c>
      <c r="D630" s="17" t="s">
        <v>1681</v>
      </c>
      <c r="E630" s="19" t="s">
        <v>109</v>
      </c>
      <c r="F630" s="18">
        <v>5</v>
      </c>
      <c r="G630" s="20">
        <v>118.42</v>
      </c>
      <c r="H630" s="20">
        <v>148.28</v>
      </c>
      <c r="I630" s="99">
        <f t="shared" si="103"/>
        <v>741.4</v>
      </c>
      <c r="J630" s="100">
        <f>IFERROR(VLOOKUP(A630,'[1]resumo 1ºTermo aditivo'!$A$3:$O$155,11,FALSE),0)</f>
        <v>0</v>
      </c>
      <c r="K630" s="101">
        <f t="shared" si="95"/>
        <v>0</v>
      </c>
      <c r="L630" s="102">
        <f>IFERROR(VLOOKUP(A630,'[1]resumo 1ºTermo aditivo'!$A$3:$O$155,14,FALSE),0)</f>
        <v>0</v>
      </c>
      <c r="M630" s="101">
        <f t="shared" si="96"/>
        <v>0</v>
      </c>
      <c r="N630" s="146">
        <f t="shared" si="104"/>
        <v>5</v>
      </c>
      <c r="O630" s="147">
        <f t="shared" si="105"/>
        <v>741.4</v>
      </c>
    </row>
    <row r="631" spans="1:15" ht="25.5" x14ac:dyDescent="0.25">
      <c r="A631" s="17" t="s">
        <v>1682</v>
      </c>
      <c r="B631" s="18" t="s">
        <v>1683</v>
      </c>
      <c r="C631" s="17" t="s">
        <v>27</v>
      </c>
      <c r="D631" s="17" t="s">
        <v>1684</v>
      </c>
      <c r="E631" s="19" t="s">
        <v>109</v>
      </c>
      <c r="F631" s="18">
        <v>20</v>
      </c>
      <c r="G631" s="20">
        <v>94.73</v>
      </c>
      <c r="H631" s="20">
        <v>118.62</v>
      </c>
      <c r="I631" s="99">
        <f t="shared" si="103"/>
        <v>2372.4</v>
      </c>
      <c r="J631" s="100">
        <f>IFERROR(VLOOKUP(A631,'[1]resumo 1ºTermo aditivo'!$A$3:$O$155,11,FALSE),0)</f>
        <v>4.75</v>
      </c>
      <c r="K631" s="101">
        <f t="shared" si="95"/>
        <v>563.44500000000005</v>
      </c>
      <c r="L631" s="102">
        <f>IFERROR(VLOOKUP(A631,'[1]resumo 1ºTermo aditivo'!$A$3:$O$155,14,FALSE),0)</f>
        <v>0</v>
      </c>
      <c r="M631" s="101">
        <f t="shared" si="96"/>
        <v>0</v>
      </c>
      <c r="N631" s="146">
        <f t="shared" si="104"/>
        <v>24.75</v>
      </c>
      <c r="O631" s="147">
        <f t="shared" si="105"/>
        <v>2935.8450000000003</v>
      </c>
    </row>
    <row r="632" spans="1:15" ht="76.5" x14ac:dyDescent="0.25">
      <c r="A632" s="17" t="s">
        <v>1685</v>
      </c>
      <c r="B632" s="18" t="s">
        <v>1686</v>
      </c>
      <c r="C632" s="17" t="s">
        <v>32</v>
      </c>
      <c r="D632" s="17" t="s">
        <v>1687</v>
      </c>
      <c r="E632" s="19" t="s">
        <v>109</v>
      </c>
      <c r="F632" s="18">
        <v>4.16</v>
      </c>
      <c r="G632" s="20">
        <v>523.41999999999996</v>
      </c>
      <c r="H632" s="20">
        <v>655.42</v>
      </c>
      <c r="I632" s="99">
        <f t="shared" si="103"/>
        <v>2726.54</v>
      </c>
      <c r="J632" s="100">
        <f>IFERROR(VLOOKUP(A632,'[1]resumo 1ºTermo aditivo'!$A$3:$O$155,11,FALSE),0)</f>
        <v>0</v>
      </c>
      <c r="K632" s="101">
        <f t="shared" si="95"/>
        <v>0</v>
      </c>
      <c r="L632" s="102">
        <f>IFERROR(VLOOKUP(A632,'[1]resumo 1ºTermo aditivo'!$A$3:$O$155,14,FALSE),0)</f>
        <v>0</v>
      </c>
      <c r="M632" s="101">
        <f t="shared" si="96"/>
        <v>0</v>
      </c>
      <c r="N632" s="146">
        <f t="shared" si="104"/>
        <v>4.16</v>
      </c>
      <c r="O632" s="147">
        <f t="shared" si="105"/>
        <v>2726.54</v>
      </c>
    </row>
    <row r="633" spans="1:15" ht="25.5" x14ac:dyDescent="0.25">
      <c r="A633" s="17" t="s">
        <v>1688</v>
      </c>
      <c r="B633" s="18" t="s">
        <v>1689</v>
      </c>
      <c r="C633" s="17" t="s">
        <v>27</v>
      </c>
      <c r="D633" s="17" t="s">
        <v>1690</v>
      </c>
      <c r="E633" s="19" t="s">
        <v>109</v>
      </c>
      <c r="F633" s="18">
        <v>15.57</v>
      </c>
      <c r="G633" s="20">
        <v>148.59</v>
      </c>
      <c r="H633" s="20">
        <v>186.06</v>
      </c>
      <c r="I633" s="99">
        <f t="shared" si="103"/>
        <v>2896.95</v>
      </c>
      <c r="J633" s="100">
        <f>IFERROR(VLOOKUP(A633,'[1]resumo 1ºTermo aditivo'!$A$3:$O$155,11,FALSE),0)</f>
        <v>0</v>
      </c>
      <c r="K633" s="101">
        <f t="shared" si="95"/>
        <v>0</v>
      </c>
      <c r="L633" s="102">
        <f>IFERROR(VLOOKUP(A633,'[1]resumo 1ºTermo aditivo'!$A$3:$O$155,14,FALSE),0)</f>
        <v>0</v>
      </c>
      <c r="M633" s="101">
        <f t="shared" si="96"/>
        <v>0</v>
      </c>
      <c r="N633" s="146">
        <f t="shared" si="104"/>
        <v>15.57</v>
      </c>
      <c r="O633" s="147">
        <f t="shared" si="105"/>
        <v>2896.95</v>
      </c>
    </row>
    <row r="634" spans="1:15" ht="38.25" x14ac:dyDescent="0.25">
      <c r="A634" s="17" t="s">
        <v>1691</v>
      </c>
      <c r="B634" s="18" t="s">
        <v>1692</v>
      </c>
      <c r="C634" s="17" t="s">
        <v>32</v>
      </c>
      <c r="D634" s="17" t="s">
        <v>1693</v>
      </c>
      <c r="E634" s="19" t="s">
        <v>34</v>
      </c>
      <c r="F634" s="18">
        <v>5.77</v>
      </c>
      <c r="G634" s="20">
        <v>17.260000000000002</v>
      </c>
      <c r="H634" s="20">
        <v>21.61</v>
      </c>
      <c r="I634" s="99">
        <f t="shared" si="103"/>
        <v>124.68</v>
      </c>
      <c r="J634" s="100">
        <f>IFERROR(VLOOKUP(A634,'[1]resumo 1ºTermo aditivo'!$A$3:$O$155,11,FALSE),0)</f>
        <v>0</v>
      </c>
      <c r="K634" s="101">
        <f t="shared" si="95"/>
        <v>0</v>
      </c>
      <c r="L634" s="102">
        <f>IFERROR(VLOOKUP(A634,'[1]resumo 1ºTermo aditivo'!$A$3:$O$155,14,FALSE),0)</f>
        <v>0</v>
      </c>
      <c r="M634" s="101">
        <f t="shared" si="96"/>
        <v>0</v>
      </c>
      <c r="N634" s="146">
        <f t="shared" si="104"/>
        <v>5.77</v>
      </c>
      <c r="O634" s="147">
        <f t="shared" si="105"/>
        <v>124.68</v>
      </c>
    </row>
    <row r="635" spans="1:15" ht="51" x14ac:dyDescent="0.25">
      <c r="A635" s="17" t="s">
        <v>1694</v>
      </c>
      <c r="B635" s="18" t="s">
        <v>1695</v>
      </c>
      <c r="C635" s="17" t="s">
        <v>32</v>
      </c>
      <c r="D635" s="17" t="s">
        <v>1696</v>
      </c>
      <c r="E635" s="19" t="s">
        <v>88</v>
      </c>
      <c r="F635" s="18">
        <v>0.78</v>
      </c>
      <c r="G635" s="20">
        <v>727.98</v>
      </c>
      <c r="H635" s="20">
        <v>911.57</v>
      </c>
      <c r="I635" s="99">
        <f t="shared" si="103"/>
        <v>711.02</v>
      </c>
      <c r="J635" s="100">
        <f>IFERROR(VLOOKUP(A635,'[1]resumo 1ºTermo aditivo'!$A$3:$O$155,11,FALSE),0)</f>
        <v>0</v>
      </c>
      <c r="K635" s="101">
        <f t="shared" si="95"/>
        <v>0</v>
      </c>
      <c r="L635" s="102">
        <f>IFERROR(VLOOKUP(A635,'[1]resumo 1ºTermo aditivo'!$A$3:$O$155,14,FALSE),0)</f>
        <v>0</v>
      </c>
      <c r="M635" s="101">
        <f t="shared" si="96"/>
        <v>0</v>
      </c>
      <c r="N635" s="146">
        <f t="shared" si="104"/>
        <v>0.78</v>
      </c>
      <c r="O635" s="147">
        <f t="shared" si="105"/>
        <v>711.02</v>
      </c>
    </row>
    <row r="636" spans="1:15" ht="38.25" x14ac:dyDescent="0.25">
      <c r="A636" s="17" t="s">
        <v>1697</v>
      </c>
      <c r="B636" s="18" t="s">
        <v>143</v>
      </c>
      <c r="C636" s="17" t="s">
        <v>32</v>
      </c>
      <c r="D636" s="17" t="s">
        <v>144</v>
      </c>
      <c r="E636" s="19" t="s">
        <v>88</v>
      </c>
      <c r="F636" s="18">
        <v>1.78</v>
      </c>
      <c r="G636" s="20">
        <v>83.15</v>
      </c>
      <c r="H636" s="20">
        <v>104.12</v>
      </c>
      <c r="I636" s="99">
        <f t="shared" si="103"/>
        <v>185.33</v>
      </c>
      <c r="J636" s="100">
        <f>IFERROR(VLOOKUP(A636,'[1]resumo 1ºTermo aditivo'!$A$3:$O$155,11,FALSE),0)</f>
        <v>0</v>
      </c>
      <c r="K636" s="101">
        <f t="shared" si="95"/>
        <v>0</v>
      </c>
      <c r="L636" s="102">
        <f>IFERROR(VLOOKUP(A636,'[1]resumo 1ºTermo aditivo'!$A$3:$O$155,14,FALSE),0)</f>
        <v>0</v>
      </c>
      <c r="M636" s="101">
        <f t="shared" si="96"/>
        <v>0</v>
      </c>
      <c r="N636" s="146">
        <f t="shared" si="104"/>
        <v>1.78</v>
      </c>
      <c r="O636" s="147">
        <f t="shared" si="105"/>
        <v>185.33</v>
      </c>
    </row>
    <row r="637" spans="1:15" ht="38.25" x14ac:dyDescent="0.25">
      <c r="A637" s="17" t="s">
        <v>1698</v>
      </c>
      <c r="B637" s="18" t="s">
        <v>1699</v>
      </c>
      <c r="C637" s="17" t="s">
        <v>27</v>
      </c>
      <c r="D637" s="17" t="s">
        <v>1700</v>
      </c>
      <c r="E637" s="19" t="s">
        <v>34</v>
      </c>
      <c r="F637" s="18">
        <v>14.16</v>
      </c>
      <c r="G637" s="20">
        <v>60.8</v>
      </c>
      <c r="H637" s="20">
        <v>76.13</v>
      </c>
      <c r="I637" s="99">
        <f t="shared" si="103"/>
        <v>1078</v>
      </c>
      <c r="J637" s="100">
        <f>IFERROR(VLOOKUP(A637,'[1]resumo 1ºTermo aditivo'!$A$3:$O$155,11,FALSE),0)</f>
        <v>0</v>
      </c>
      <c r="K637" s="101">
        <f t="shared" si="95"/>
        <v>0</v>
      </c>
      <c r="L637" s="102">
        <f>IFERROR(VLOOKUP(A637,'[1]resumo 1ºTermo aditivo'!$A$3:$O$155,14,FALSE),0)</f>
        <v>0</v>
      </c>
      <c r="M637" s="101">
        <f t="shared" si="96"/>
        <v>0</v>
      </c>
      <c r="N637" s="146">
        <f t="shared" si="104"/>
        <v>14.16</v>
      </c>
      <c r="O637" s="147">
        <f t="shared" si="105"/>
        <v>1078</v>
      </c>
    </row>
    <row r="638" spans="1:15" ht="25.5" x14ac:dyDescent="0.25">
      <c r="A638" s="17" t="s">
        <v>1701</v>
      </c>
      <c r="B638" s="18" t="s">
        <v>1702</v>
      </c>
      <c r="C638" s="17" t="s">
        <v>27</v>
      </c>
      <c r="D638" s="17" t="s">
        <v>1703</v>
      </c>
      <c r="E638" s="19" t="s">
        <v>522</v>
      </c>
      <c r="F638" s="18">
        <v>1</v>
      </c>
      <c r="G638" s="20">
        <v>1006.87</v>
      </c>
      <c r="H638" s="20">
        <v>1260.8</v>
      </c>
      <c r="I638" s="99">
        <f t="shared" si="103"/>
        <v>1260.8</v>
      </c>
      <c r="J638" s="100">
        <f>IFERROR(VLOOKUP(A638,'[1]resumo 1ºTermo aditivo'!$A$3:$O$155,11,FALSE),0)</f>
        <v>0</v>
      </c>
      <c r="K638" s="101">
        <f t="shared" si="95"/>
        <v>0</v>
      </c>
      <c r="L638" s="102">
        <f>IFERROR(VLOOKUP(A638,'[1]resumo 1ºTermo aditivo'!$A$3:$O$155,14,FALSE),0)</f>
        <v>0</v>
      </c>
      <c r="M638" s="101">
        <f t="shared" si="96"/>
        <v>0</v>
      </c>
      <c r="N638" s="146">
        <f t="shared" si="104"/>
        <v>1</v>
      </c>
      <c r="O638" s="147">
        <f t="shared" si="105"/>
        <v>1260.8</v>
      </c>
    </row>
    <row r="639" spans="1:15" x14ac:dyDescent="0.25">
      <c r="A639" s="25" t="s">
        <v>1704</v>
      </c>
      <c r="B639" s="25"/>
      <c r="C639" s="25"/>
      <c r="D639" s="25" t="s">
        <v>1705</v>
      </c>
      <c r="E639" s="25"/>
      <c r="F639" s="103"/>
      <c r="G639" s="26"/>
      <c r="H639" s="26"/>
      <c r="I639" s="104">
        <f>SUBTOTAL(9,I640:I650)</f>
        <v>2843.97</v>
      </c>
      <c r="J639" s="105"/>
      <c r="K639" s="106">
        <f>SUBTOTAL(9,K640:K650)</f>
        <v>0</v>
      </c>
      <c r="L639" s="107"/>
      <c r="M639" s="106">
        <f>SUBTOTAL(9,M640:M650)</f>
        <v>0</v>
      </c>
      <c r="N639" s="144"/>
      <c r="O639" s="106">
        <f>SUBTOTAL(9,O640:O650)</f>
        <v>2843.97</v>
      </c>
    </row>
    <row r="640" spans="1:15" ht="25.5" x14ac:dyDescent="0.25">
      <c r="A640" s="17" t="s">
        <v>1706</v>
      </c>
      <c r="B640" s="18" t="s">
        <v>1707</v>
      </c>
      <c r="C640" s="17" t="s">
        <v>27</v>
      </c>
      <c r="D640" s="17" t="s">
        <v>1708</v>
      </c>
      <c r="E640" s="19" t="s">
        <v>906</v>
      </c>
      <c r="F640" s="18">
        <v>2</v>
      </c>
      <c r="G640" s="20">
        <v>155.47</v>
      </c>
      <c r="H640" s="20">
        <v>194.67</v>
      </c>
      <c r="I640" s="99">
        <f t="shared" ref="I640:I650" si="106">TRUNC(H640*F640,2)</f>
        <v>389.34</v>
      </c>
      <c r="J640" s="100">
        <f>IFERROR(VLOOKUP(A640,'[1]resumo 1ºTermo aditivo'!$A$3:$O$155,11,FALSE),0)</f>
        <v>0</v>
      </c>
      <c r="K640" s="101">
        <f t="shared" si="95"/>
        <v>0</v>
      </c>
      <c r="L640" s="102">
        <f>IFERROR(VLOOKUP(A640,'[1]resumo 1ºTermo aditivo'!$A$3:$O$155,14,FALSE),0)</f>
        <v>0</v>
      </c>
      <c r="M640" s="101">
        <f t="shared" si="96"/>
        <v>0</v>
      </c>
      <c r="N640" s="146">
        <f t="shared" ref="N640:N650" si="107">F640+J640-L640</f>
        <v>2</v>
      </c>
      <c r="O640" s="147">
        <f t="shared" ref="O640:O650" si="108">I640+K640-M640</f>
        <v>389.34</v>
      </c>
    </row>
    <row r="641" spans="1:15" ht="25.5" x14ac:dyDescent="0.25">
      <c r="A641" s="17" t="s">
        <v>1709</v>
      </c>
      <c r="B641" s="18" t="s">
        <v>1710</v>
      </c>
      <c r="C641" s="17" t="s">
        <v>27</v>
      </c>
      <c r="D641" s="17" t="s">
        <v>1711</v>
      </c>
      <c r="E641" s="19" t="s">
        <v>906</v>
      </c>
      <c r="F641" s="18">
        <v>1</v>
      </c>
      <c r="G641" s="20">
        <v>125.49</v>
      </c>
      <c r="H641" s="20">
        <v>157.13</v>
      </c>
      <c r="I641" s="99">
        <f t="shared" si="106"/>
        <v>157.13</v>
      </c>
      <c r="J641" s="100">
        <f>IFERROR(VLOOKUP(A641,'[1]resumo 1ºTermo aditivo'!$A$3:$O$155,11,FALSE),0)</f>
        <v>0</v>
      </c>
      <c r="K641" s="101">
        <f t="shared" si="95"/>
        <v>0</v>
      </c>
      <c r="L641" s="102">
        <f>IFERROR(VLOOKUP(A641,'[1]resumo 1ºTermo aditivo'!$A$3:$O$155,14,FALSE),0)</f>
        <v>0</v>
      </c>
      <c r="M641" s="101">
        <f t="shared" si="96"/>
        <v>0</v>
      </c>
      <c r="N641" s="146">
        <f t="shared" si="107"/>
        <v>1</v>
      </c>
      <c r="O641" s="147">
        <f t="shared" si="108"/>
        <v>157.13</v>
      </c>
    </row>
    <row r="642" spans="1:15" ht="25.5" x14ac:dyDescent="0.25">
      <c r="A642" s="17" t="s">
        <v>1712</v>
      </c>
      <c r="B642" s="18" t="s">
        <v>1713</v>
      </c>
      <c r="C642" s="17" t="s">
        <v>27</v>
      </c>
      <c r="D642" s="17" t="s">
        <v>1714</v>
      </c>
      <c r="E642" s="19" t="s">
        <v>906</v>
      </c>
      <c r="F642" s="18">
        <v>2</v>
      </c>
      <c r="G642" s="20">
        <v>51.61</v>
      </c>
      <c r="H642" s="20">
        <v>64.62</v>
      </c>
      <c r="I642" s="99">
        <f t="shared" si="106"/>
        <v>129.24</v>
      </c>
      <c r="J642" s="100">
        <f>IFERROR(VLOOKUP(A642,'[1]resumo 1ºTermo aditivo'!$A$3:$O$155,11,FALSE),0)</f>
        <v>0</v>
      </c>
      <c r="K642" s="101">
        <f t="shared" si="95"/>
        <v>0</v>
      </c>
      <c r="L642" s="102">
        <f>IFERROR(VLOOKUP(A642,'[1]resumo 1ºTermo aditivo'!$A$3:$O$155,14,FALSE),0)</f>
        <v>0</v>
      </c>
      <c r="M642" s="101">
        <f t="shared" si="96"/>
        <v>0</v>
      </c>
      <c r="N642" s="146">
        <f t="shared" si="107"/>
        <v>2</v>
      </c>
      <c r="O642" s="147">
        <f t="shared" si="108"/>
        <v>129.24</v>
      </c>
    </row>
    <row r="643" spans="1:15" ht="25.5" x14ac:dyDescent="0.25">
      <c r="A643" s="17" t="s">
        <v>1715</v>
      </c>
      <c r="B643" s="18" t="s">
        <v>1716</v>
      </c>
      <c r="C643" s="17" t="s">
        <v>27</v>
      </c>
      <c r="D643" s="17" t="s">
        <v>1717</v>
      </c>
      <c r="E643" s="19" t="s">
        <v>906</v>
      </c>
      <c r="F643" s="18">
        <v>1</v>
      </c>
      <c r="G643" s="20">
        <v>77.489999999999995</v>
      </c>
      <c r="H643" s="20">
        <v>97.03</v>
      </c>
      <c r="I643" s="99">
        <f t="shared" si="106"/>
        <v>97.03</v>
      </c>
      <c r="J643" s="100">
        <f>IFERROR(VLOOKUP(A643,'[1]resumo 1ºTermo aditivo'!$A$3:$O$155,11,FALSE),0)</f>
        <v>0</v>
      </c>
      <c r="K643" s="101">
        <f t="shared" si="95"/>
        <v>0</v>
      </c>
      <c r="L643" s="102">
        <f>IFERROR(VLOOKUP(A643,'[1]resumo 1ºTermo aditivo'!$A$3:$O$155,14,FALSE),0)</f>
        <v>0</v>
      </c>
      <c r="M643" s="101">
        <f t="shared" si="96"/>
        <v>0</v>
      </c>
      <c r="N643" s="146">
        <f t="shared" si="107"/>
        <v>1</v>
      </c>
      <c r="O643" s="147">
        <f t="shared" si="108"/>
        <v>97.03</v>
      </c>
    </row>
    <row r="644" spans="1:15" ht="25.5" x14ac:dyDescent="0.25">
      <c r="A644" s="17" t="s">
        <v>1718</v>
      </c>
      <c r="B644" s="18" t="s">
        <v>1719</v>
      </c>
      <c r="C644" s="17" t="s">
        <v>27</v>
      </c>
      <c r="D644" s="17" t="s">
        <v>1720</v>
      </c>
      <c r="E644" s="19" t="s">
        <v>906</v>
      </c>
      <c r="F644" s="18">
        <v>1</v>
      </c>
      <c r="G644" s="20">
        <v>77.489999999999995</v>
      </c>
      <c r="H644" s="20">
        <v>97.03</v>
      </c>
      <c r="I644" s="99">
        <f t="shared" si="106"/>
        <v>97.03</v>
      </c>
      <c r="J644" s="100">
        <f>IFERROR(VLOOKUP(A644,'[1]resumo 1ºTermo aditivo'!$A$3:$O$155,11,FALSE),0)</f>
        <v>0</v>
      </c>
      <c r="K644" s="101">
        <f t="shared" si="95"/>
        <v>0</v>
      </c>
      <c r="L644" s="102">
        <f>IFERROR(VLOOKUP(A644,'[1]resumo 1ºTermo aditivo'!$A$3:$O$155,14,FALSE),0)</f>
        <v>0</v>
      </c>
      <c r="M644" s="101">
        <f t="shared" si="96"/>
        <v>0</v>
      </c>
      <c r="N644" s="146">
        <f t="shared" si="107"/>
        <v>1</v>
      </c>
      <c r="O644" s="147">
        <f t="shared" si="108"/>
        <v>97.03</v>
      </c>
    </row>
    <row r="645" spans="1:15" ht="25.5" x14ac:dyDescent="0.25">
      <c r="A645" s="17" t="s">
        <v>1721</v>
      </c>
      <c r="B645" s="18" t="s">
        <v>1722</v>
      </c>
      <c r="C645" s="17" t="s">
        <v>27</v>
      </c>
      <c r="D645" s="17" t="s">
        <v>1723</v>
      </c>
      <c r="E645" s="19" t="s">
        <v>906</v>
      </c>
      <c r="F645" s="18">
        <v>1</v>
      </c>
      <c r="G645" s="20">
        <v>76.5</v>
      </c>
      <c r="H645" s="20">
        <v>95.79</v>
      </c>
      <c r="I645" s="99">
        <f t="shared" si="106"/>
        <v>95.79</v>
      </c>
      <c r="J645" s="100">
        <f>IFERROR(VLOOKUP(A645,'[1]resumo 1ºTermo aditivo'!$A$3:$O$155,11,FALSE),0)</f>
        <v>0</v>
      </c>
      <c r="K645" s="101">
        <f t="shared" si="95"/>
        <v>0</v>
      </c>
      <c r="L645" s="102">
        <f>IFERROR(VLOOKUP(A645,'[1]resumo 1ºTermo aditivo'!$A$3:$O$155,14,FALSE),0)</f>
        <v>0</v>
      </c>
      <c r="M645" s="101">
        <f t="shared" si="96"/>
        <v>0</v>
      </c>
      <c r="N645" s="146">
        <f t="shared" si="107"/>
        <v>1</v>
      </c>
      <c r="O645" s="147">
        <f t="shared" si="108"/>
        <v>95.79</v>
      </c>
    </row>
    <row r="646" spans="1:15" ht="25.5" x14ac:dyDescent="0.25">
      <c r="A646" s="17" t="s">
        <v>1724</v>
      </c>
      <c r="B646" s="18" t="s">
        <v>1725</v>
      </c>
      <c r="C646" s="17" t="s">
        <v>27</v>
      </c>
      <c r="D646" s="17" t="s">
        <v>1726</v>
      </c>
      <c r="E646" s="19" t="s">
        <v>906</v>
      </c>
      <c r="F646" s="18">
        <v>2</v>
      </c>
      <c r="G646" s="20">
        <v>26.83</v>
      </c>
      <c r="H646" s="20">
        <v>33.590000000000003</v>
      </c>
      <c r="I646" s="99">
        <f t="shared" si="106"/>
        <v>67.180000000000007</v>
      </c>
      <c r="J646" s="100">
        <f>IFERROR(VLOOKUP(A646,'[1]resumo 1ºTermo aditivo'!$A$3:$O$155,11,FALSE),0)</f>
        <v>0</v>
      </c>
      <c r="K646" s="101">
        <f t="shared" si="95"/>
        <v>0</v>
      </c>
      <c r="L646" s="102">
        <f>IFERROR(VLOOKUP(A646,'[1]resumo 1ºTermo aditivo'!$A$3:$O$155,14,FALSE),0)</f>
        <v>0</v>
      </c>
      <c r="M646" s="101">
        <f t="shared" si="96"/>
        <v>0</v>
      </c>
      <c r="N646" s="146">
        <f t="shared" si="107"/>
        <v>2</v>
      </c>
      <c r="O646" s="147">
        <f t="shared" si="108"/>
        <v>67.180000000000007</v>
      </c>
    </row>
    <row r="647" spans="1:15" ht="51" x14ac:dyDescent="0.25">
      <c r="A647" s="17" t="s">
        <v>1727</v>
      </c>
      <c r="B647" s="18" t="s">
        <v>1728</v>
      </c>
      <c r="C647" s="17" t="s">
        <v>27</v>
      </c>
      <c r="D647" s="17" t="s">
        <v>1729</v>
      </c>
      <c r="E647" s="19" t="s">
        <v>42</v>
      </c>
      <c r="F647" s="18">
        <v>4</v>
      </c>
      <c r="G647" s="20">
        <v>289.35000000000002</v>
      </c>
      <c r="H647" s="20">
        <v>362.32</v>
      </c>
      <c r="I647" s="99">
        <f t="shared" si="106"/>
        <v>1449.28</v>
      </c>
      <c r="J647" s="100">
        <f>IFERROR(VLOOKUP(A647,'[1]resumo 1ºTermo aditivo'!$A$3:$O$155,11,FALSE),0)</f>
        <v>0</v>
      </c>
      <c r="K647" s="101">
        <f t="shared" ref="K647:K689" si="109">J647*H647</f>
        <v>0</v>
      </c>
      <c r="L647" s="102">
        <f>IFERROR(VLOOKUP(A647,'[1]resumo 1ºTermo aditivo'!$A$3:$O$155,14,FALSE),0)</f>
        <v>0</v>
      </c>
      <c r="M647" s="101">
        <f t="shared" ref="M647:M689" si="110">L647*H647</f>
        <v>0</v>
      </c>
      <c r="N647" s="146">
        <f t="shared" si="107"/>
        <v>4</v>
      </c>
      <c r="O647" s="147">
        <f t="shared" si="108"/>
        <v>1449.28</v>
      </c>
    </row>
    <row r="648" spans="1:15" ht="63.75" x14ac:dyDescent="0.25">
      <c r="A648" s="17" t="s">
        <v>1730</v>
      </c>
      <c r="B648" s="18" t="s">
        <v>1731</v>
      </c>
      <c r="C648" s="17" t="s">
        <v>27</v>
      </c>
      <c r="D648" s="17" t="s">
        <v>1732</v>
      </c>
      <c r="E648" s="19" t="s">
        <v>42</v>
      </c>
      <c r="F648" s="18">
        <v>3</v>
      </c>
      <c r="G648" s="20">
        <v>15.59</v>
      </c>
      <c r="H648" s="20">
        <v>19.52</v>
      </c>
      <c r="I648" s="99">
        <f t="shared" si="106"/>
        <v>58.56</v>
      </c>
      <c r="J648" s="100">
        <f>IFERROR(VLOOKUP(A648,'[1]resumo 1ºTermo aditivo'!$A$3:$O$155,11,FALSE),0)</f>
        <v>0</v>
      </c>
      <c r="K648" s="101">
        <f t="shared" si="109"/>
        <v>0</v>
      </c>
      <c r="L648" s="102">
        <f>IFERROR(VLOOKUP(A648,'[1]resumo 1ºTermo aditivo'!$A$3:$O$155,14,FALSE),0)</f>
        <v>0</v>
      </c>
      <c r="M648" s="101">
        <f t="shared" si="110"/>
        <v>0</v>
      </c>
      <c r="N648" s="146">
        <f t="shared" si="107"/>
        <v>3</v>
      </c>
      <c r="O648" s="147">
        <f t="shared" si="108"/>
        <v>58.56</v>
      </c>
    </row>
    <row r="649" spans="1:15" ht="63.75" x14ac:dyDescent="0.25">
      <c r="A649" s="17" t="s">
        <v>1733</v>
      </c>
      <c r="B649" s="18" t="s">
        <v>1734</v>
      </c>
      <c r="C649" s="17" t="s">
        <v>27</v>
      </c>
      <c r="D649" s="17" t="s">
        <v>1735</v>
      </c>
      <c r="E649" s="19" t="s">
        <v>42</v>
      </c>
      <c r="F649" s="18">
        <v>3</v>
      </c>
      <c r="G649" s="20">
        <v>15.59</v>
      </c>
      <c r="H649" s="20">
        <v>19.52</v>
      </c>
      <c r="I649" s="99">
        <f t="shared" si="106"/>
        <v>58.56</v>
      </c>
      <c r="J649" s="100">
        <f>IFERROR(VLOOKUP(A649,'[1]resumo 1ºTermo aditivo'!$A$3:$O$155,11,FALSE),0)</f>
        <v>0</v>
      </c>
      <c r="K649" s="101">
        <f t="shared" si="109"/>
        <v>0</v>
      </c>
      <c r="L649" s="102">
        <f>IFERROR(VLOOKUP(A649,'[1]resumo 1ºTermo aditivo'!$A$3:$O$155,14,FALSE),0)</f>
        <v>0</v>
      </c>
      <c r="M649" s="101">
        <f t="shared" si="110"/>
        <v>0</v>
      </c>
      <c r="N649" s="146">
        <f t="shared" si="107"/>
        <v>3</v>
      </c>
      <c r="O649" s="147">
        <f t="shared" si="108"/>
        <v>58.56</v>
      </c>
    </row>
    <row r="650" spans="1:15" ht="64.5" thickBot="1" x14ac:dyDescent="0.3">
      <c r="A650" s="17" t="s">
        <v>1736</v>
      </c>
      <c r="B650" s="18" t="s">
        <v>1737</v>
      </c>
      <c r="C650" s="17" t="s">
        <v>27</v>
      </c>
      <c r="D650" s="17" t="s">
        <v>1738</v>
      </c>
      <c r="E650" s="19" t="s">
        <v>42</v>
      </c>
      <c r="F650" s="18">
        <v>3</v>
      </c>
      <c r="G650" s="20">
        <v>65.180000000000007</v>
      </c>
      <c r="H650" s="20">
        <v>81.61</v>
      </c>
      <c r="I650" s="99">
        <f t="shared" si="106"/>
        <v>244.83</v>
      </c>
      <c r="J650" s="100">
        <f>IFERROR(VLOOKUP(A650,'[1]resumo 1ºTermo aditivo'!$A$3:$O$155,11,FALSE),0)</f>
        <v>0</v>
      </c>
      <c r="K650" s="101">
        <f t="shared" si="109"/>
        <v>0</v>
      </c>
      <c r="L650" s="102">
        <f>IFERROR(VLOOKUP(A650,'[1]resumo 1ºTermo aditivo'!$A$3:$O$155,14,FALSE),0)</f>
        <v>0</v>
      </c>
      <c r="M650" s="101">
        <f t="shared" si="110"/>
        <v>0</v>
      </c>
      <c r="N650" s="146">
        <f t="shared" si="107"/>
        <v>3</v>
      </c>
      <c r="O650" s="147">
        <f t="shared" si="108"/>
        <v>244.83</v>
      </c>
    </row>
    <row r="651" spans="1:15" ht="15.75" thickBot="1" x14ac:dyDescent="0.3">
      <c r="A651" s="12">
        <v>20</v>
      </c>
      <c r="B651" s="12"/>
      <c r="C651" s="12"/>
      <c r="D651" s="12" t="s">
        <v>1739</v>
      </c>
      <c r="E651" s="12"/>
      <c r="F651" s="94"/>
      <c r="G651" s="14"/>
      <c r="H651" s="14"/>
      <c r="I651" s="95">
        <f>SUBTOTAL(9,I652:I675)</f>
        <v>85318.43</v>
      </c>
      <c r="J651" s="96"/>
      <c r="K651" s="97">
        <f>SUBTOTAL(9,K652:K675)</f>
        <v>0</v>
      </c>
      <c r="L651" s="98"/>
      <c r="M651" s="97">
        <f>SUBTOTAL(9,M652:M675)</f>
        <v>0</v>
      </c>
      <c r="N651" s="148"/>
      <c r="O651" s="97">
        <f>SUBTOTAL(9,O652:O675)</f>
        <v>85318.43</v>
      </c>
    </row>
    <row r="652" spans="1:15" ht="25.5" x14ac:dyDescent="0.25">
      <c r="A652" s="17" t="s">
        <v>1740</v>
      </c>
      <c r="B652" s="18" t="s">
        <v>1741</v>
      </c>
      <c r="C652" s="17" t="s">
        <v>27</v>
      </c>
      <c r="D652" s="17" t="s">
        <v>1742</v>
      </c>
      <c r="E652" s="19" t="s">
        <v>906</v>
      </c>
      <c r="F652" s="18">
        <v>57</v>
      </c>
      <c r="G652" s="20">
        <v>60.67</v>
      </c>
      <c r="H652" s="20">
        <v>75.97</v>
      </c>
      <c r="I652" s="99">
        <f t="shared" ref="I652:I675" si="111">TRUNC(H652*F652,2)</f>
        <v>4330.29</v>
      </c>
      <c r="J652" s="100">
        <f>IFERROR(VLOOKUP(A652,'[1]resumo 1ºTermo aditivo'!$A$3:$O$155,11,FALSE),0)</f>
        <v>0</v>
      </c>
      <c r="K652" s="101">
        <f t="shared" si="109"/>
        <v>0</v>
      </c>
      <c r="L652" s="102">
        <f>IFERROR(VLOOKUP(A652,'[1]resumo 1ºTermo aditivo'!$A$3:$O$155,14,FALSE),0)</f>
        <v>0</v>
      </c>
      <c r="M652" s="101">
        <f t="shared" si="110"/>
        <v>0</v>
      </c>
      <c r="N652" s="146">
        <f t="shared" ref="N652:N675" si="112">F652+J652-L652</f>
        <v>57</v>
      </c>
      <c r="O652" s="147">
        <f t="shared" ref="O652:O675" si="113">I652+K652-M652</f>
        <v>4330.29</v>
      </c>
    </row>
    <row r="653" spans="1:15" ht="25.5" x14ac:dyDescent="0.25">
      <c r="A653" s="17" t="s">
        <v>1743</v>
      </c>
      <c r="B653" s="18" t="s">
        <v>1744</v>
      </c>
      <c r="C653" s="17" t="s">
        <v>27</v>
      </c>
      <c r="D653" s="17" t="s">
        <v>1745</v>
      </c>
      <c r="E653" s="19" t="s">
        <v>522</v>
      </c>
      <c r="F653" s="18">
        <v>2</v>
      </c>
      <c r="G653" s="20">
        <v>543.41999999999996</v>
      </c>
      <c r="H653" s="20">
        <v>680.47</v>
      </c>
      <c r="I653" s="99">
        <f t="shared" si="111"/>
        <v>1360.94</v>
      </c>
      <c r="J653" s="100">
        <f>IFERROR(VLOOKUP(A653,'[1]resumo 1ºTermo aditivo'!$A$3:$O$155,11,FALSE),0)</f>
        <v>0</v>
      </c>
      <c r="K653" s="101">
        <f t="shared" si="109"/>
        <v>0</v>
      </c>
      <c r="L653" s="102">
        <f>IFERROR(VLOOKUP(A653,'[1]resumo 1ºTermo aditivo'!$A$3:$O$155,14,FALSE),0)</f>
        <v>0</v>
      </c>
      <c r="M653" s="101">
        <f t="shared" si="110"/>
        <v>0</v>
      </c>
      <c r="N653" s="146">
        <f t="shared" si="112"/>
        <v>2</v>
      </c>
      <c r="O653" s="147">
        <f t="shared" si="113"/>
        <v>1360.94</v>
      </c>
    </row>
    <row r="654" spans="1:15" ht="25.5" x14ac:dyDescent="0.25">
      <c r="A654" s="17" t="s">
        <v>1746</v>
      </c>
      <c r="B654" s="18" t="s">
        <v>1747</v>
      </c>
      <c r="C654" s="17" t="s">
        <v>27</v>
      </c>
      <c r="D654" s="17" t="s">
        <v>1748</v>
      </c>
      <c r="E654" s="19" t="s">
        <v>906</v>
      </c>
      <c r="F654" s="18">
        <v>176</v>
      </c>
      <c r="G654" s="20">
        <v>64.400000000000006</v>
      </c>
      <c r="H654" s="20">
        <v>80.64</v>
      </c>
      <c r="I654" s="99">
        <f t="shared" si="111"/>
        <v>14192.64</v>
      </c>
      <c r="J654" s="100">
        <f>IFERROR(VLOOKUP(A654,'[1]resumo 1ºTermo aditivo'!$A$3:$O$155,11,FALSE),0)</f>
        <v>0</v>
      </c>
      <c r="K654" s="101">
        <f t="shared" si="109"/>
        <v>0</v>
      </c>
      <c r="L654" s="102">
        <f>IFERROR(VLOOKUP(A654,'[1]resumo 1ºTermo aditivo'!$A$3:$O$155,14,FALSE),0)</f>
        <v>0</v>
      </c>
      <c r="M654" s="101">
        <f t="shared" si="110"/>
        <v>0</v>
      </c>
      <c r="N654" s="146">
        <f t="shared" si="112"/>
        <v>176</v>
      </c>
      <c r="O654" s="147">
        <f t="shared" si="113"/>
        <v>14192.64</v>
      </c>
    </row>
    <row r="655" spans="1:15" ht="25.5" x14ac:dyDescent="0.25">
      <c r="A655" s="17" t="s">
        <v>1749</v>
      </c>
      <c r="B655" s="18" t="s">
        <v>1750</v>
      </c>
      <c r="C655" s="17" t="s">
        <v>27</v>
      </c>
      <c r="D655" s="17" t="s">
        <v>1751</v>
      </c>
      <c r="E655" s="19" t="s">
        <v>906</v>
      </c>
      <c r="F655" s="18">
        <v>48</v>
      </c>
      <c r="G655" s="20">
        <v>44.95</v>
      </c>
      <c r="H655" s="20">
        <v>56.28</v>
      </c>
      <c r="I655" s="99">
        <f t="shared" si="111"/>
        <v>2701.44</v>
      </c>
      <c r="J655" s="100">
        <f>IFERROR(VLOOKUP(A655,'[1]resumo 1ºTermo aditivo'!$A$3:$O$155,11,FALSE),0)</f>
        <v>0</v>
      </c>
      <c r="K655" s="101">
        <f t="shared" si="109"/>
        <v>0</v>
      </c>
      <c r="L655" s="102">
        <f>IFERROR(VLOOKUP(A655,'[1]resumo 1ºTermo aditivo'!$A$3:$O$155,14,FALSE),0)</f>
        <v>0</v>
      </c>
      <c r="M655" s="101">
        <f t="shared" si="110"/>
        <v>0</v>
      </c>
      <c r="N655" s="146">
        <f t="shared" si="112"/>
        <v>48</v>
      </c>
      <c r="O655" s="147">
        <f t="shared" si="113"/>
        <v>2701.44</v>
      </c>
    </row>
    <row r="656" spans="1:15" ht="25.5" x14ac:dyDescent="0.25">
      <c r="A656" s="17" t="s">
        <v>1752</v>
      </c>
      <c r="B656" s="18" t="s">
        <v>1753</v>
      </c>
      <c r="C656" s="17" t="s">
        <v>27</v>
      </c>
      <c r="D656" s="17" t="s">
        <v>1754</v>
      </c>
      <c r="E656" s="19" t="s">
        <v>522</v>
      </c>
      <c r="F656" s="18">
        <v>24</v>
      </c>
      <c r="G656" s="20">
        <v>44.95</v>
      </c>
      <c r="H656" s="20">
        <v>56.28</v>
      </c>
      <c r="I656" s="99">
        <f t="shared" si="111"/>
        <v>1350.72</v>
      </c>
      <c r="J656" s="100">
        <f>IFERROR(VLOOKUP(A656,'[1]resumo 1ºTermo aditivo'!$A$3:$O$155,11,FALSE),0)</f>
        <v>0</v>
      </c>
      <c r="K656" s="101">
        <f t="shared" si="109"/>
        <v>0</v>
      </c>
      <c r="L656" s="102">
        <f>IFERROR(VLOOKUP(A656,'[1]resumo 1ºTermo aditivo'!$A$3:$O$155,14,FALSE),0)</f>
        <v>0</v>
      </c>
      <c r="M656" s="101">
        <f t="shared" si="110"/>
        <v>0</v>
      </c>
      <c r="N656" s="146">
        <f t="shared" si="112"/>
        <v>24</v>
      </c>
      <c r="O656" s="147">
        <f t="shared" si="113"/>
        <v>1350.72</v>
      </c>
    </row>
    <row r="657" spans="1:15" ht="25.5" x14ac:dyDescent="0.25">
      <c r="A657" s="17" t="s">
        <v>1755</v>
      </c>
      <c r="B657" s="18" t="s">
        <v>1756</v>
      </c>
      <c r="C657" s="17" t="s">
        <v>27</v>
      </c>
      <c r="D657" s="17" t="s">
        <v>1757</v>
      </c>
      <c r="E657" s="19" t="s">
        <v>906</v>
      </c>
      <c r="F657" s="18">
        <v>12</v>
      </c>
      <c r="G657" s="20">
        <v>79.489999999999995</v>
      </c>
      <c r="H657" s="20">
        <v>99.53</v>
      </c>
      <c r="I657" s="99">
        <f t="shared" si="111"/>
        <v>1194.3599999999999</v>
      </c>
      <c r="J657" s="100">
        <f>IFERROR(VLOOKUP(A657,'[1]resumo 1ºTermo aditivo'!$A$3:$O$155,11,FALSE),0)</f>
        <v>0</v>
      </c>
      <c r="K657" s="101">
        <f t="shared" si="109"/>
        <v>0</v>
      </c>
      <c r="L657" s="102">
        <f>IFERROR(VLOOKUP(A657,'[1]resumo 1ºTermo aditivo'!$A$3:$O$155,14,FALSE),0)</f>
        <v>0</v>
      </c>
      <c r="M657" s="101">
        <f t="shared" si="110"/>
        <v>0</v>
      </c>
      <c r="N657" s="146">
        <f t="shared" si="112"/>
        <v>12</v>
      </c>
      <c r="O657" s="147">
        <f t="shared" si="113"/>
        <v>1194.3599999999999</v>
      </c>
    </row>
    <row r="658" spans="1:15" ht="25.5" x14ac:dyDescent="0.25">
      <c r="A658" s="17" t="s">
        <v>1758</v>
      </c>
      <c r="B658" s="18" t="s">
        <v>1759</v>
      </c>
      <c r="C658" s="17" t="s">
        <v>27</v>
      </c>
      <c r="D658" s="17" t="s">
        <v>1760</v>
      </c>
      <c r="E658" s="19" t="s">
        <v>906</v>
      </c>
      <c r="F658" s="18">
        <v>64</v>
      </c>
      <c r="G658" s="20">
        <v>21.95</v>
      </c>
      <c r="H658" s="20">
        <v>27.48</v>
      </c>
      <c r="I658" s="99">
        <f t="shared" si="111"/>
        <v>1758.72</v>
      </c>
      <c r="J658" s="100">
        <f>IFERROR(VLOOKUP(A658,'[1]resumo 1ºTermo aditivo'!$A$3:$O$155,11,FALSE),0)</f>
        <v>0</v>
      </c>
      <c r="K658" s="101">
        <f t="shared" si="109"/>
        <v>0</v>
      </c>
      <c r="L658" s="102">
        <f>IFERROR(VLOOKUP(A658,'[1]resumo 1ºTermo aditivo'!$A$3:$O$155,14,FALSE),0)</f>
        <v>0</v>
      </c>
      <c r="M658" s="101">
        <f t="shared" si="110"/>
        <v>0</v>
      </c>
      <c r="N658" s="146">
        <f t="shared" si="112"/>
        <v>64</v>
      </c>
      <c r="O658" s="147">
        <f t="shared" si="113"/>
        <v>1758.72</v>
      </c>
    </row>
    <row r="659" spans="1:15" ht="25.5" x14ac:dyDescent="0.25">
      <c r="A659" s="17" t="s">
        <v>1761</v>
      </c>
      <c r="B659" s="18" t="s">
        <v>1762</v>
      </c>
      <c r="C659" s="17" t="s">
        <v>27</v>
      </c>
      <c r="D659" s="17" t="s">
        <v>1763</v>
      </c>
      <c r="E659" s="19" t="s">
        <v>906</v>
      </c>
      <c r="F659" s="18">
        <v>24</v>
      </c>
      <c r="G659" s="20">
        <v>69.95</v>
      </c>
      <c r="H659" s="20">
        <v>87.59</v>
      </c>
      <c r="I659" s="99">
        <f t="shared" si="111"/>
        <v>2102.16</v>
      </c>
      <c r="J659" s="100">
        <f>IFERROR(VLOOKUP(A659,'[1]resumo 1ºTermo aditivo'!$A$3:$O$155,11,FALSE),0)</f>
        <v>0</v>
      </c>
      <c r="K659" s="101">
        <f t="shared" si="109"/>
        <v>0</v>
      </c>
      <c r="L659" s="102">
        <f>IFERROR(VLOOKUP(A659,'[1]resumo 1ºTermo aditivo'!$A$3:$O$155,14,FALSE),0)</f>
        <v>0</v>
      </c>
      <c r="M659" s="101">
        <f t="shared" si="110"/>
        <v>0</v>
      </c>
      <c r="N659" s="146">
        <f t="shared" si="112"/>
        <v>24</v>
      </c>
      <c r="O659" s="147">
        <f t="shared" si="113"/>
        <v>2102.16</v>
      </c>
    </row>
    <row r="660" spans="1:15" ht="25.5" x14ac:dyDescent="0.25">
      <c r="A660" s="17" t="s">
        <v>1764</v>
      </c>
      <c r="B660" s="18" t="s">
        <v>1765</v>
      </c>
      <c r="C660" s="17" t="s">
        <v>27</v>
      </c>
      <c r="D660" s="17" t="s">
        <v>1766</v>
      </c>
      <c r="E660" s="19" t="s">
        <v>906</v>
      </c>
      <c r="F660" s="18">
        <v>44</v>
      </c>
      <c r="G660" s="20">
        <v>52.67</v>
      </c>
      <c r="H660" s="20">
        <v>65.95</v>
      </c>
      <c r="I660" s="99">
        <f t="shared" si="111"/>
        <v>2901.8</v>
      </c>
      <c r="J660" s="100">
        <f>IFERROR(VLOOKUP(A660,'[1]resumo 1ºTermo aditivo'!$A$3:$O$155,11,FALSE),0)</f>
        <v>0</v>
      </c>
      <c r="K660" s="101">
        <f t="shared" si="109"/>
        <v>0</v>
      </c>
      <c r="L660" s="102">
        <f>IFERROR(VLOOKUP(A660,'[1]resumo 1ºTermo aditivo'!$A$3:$O$155,14,FALSE),0)</f>
        <v>0</v>
      </c>
      <c r="M660" s="101">
        <f t="shared" si="110"/>
        <v>0</v>
      </c>
      <c r="N660" s="146">
        <f t="shared" si="112"/>
        <v>44</v>
      </c>
      <c r="O660" s="147">
        <f t="shared" si="113"/>
        <v>2901.8</v>
      </c>
    </row>
    <row r="661" spans="1:15" ht="25.5" x14ac:dyDescent="0.25">
      <c r="A661" s="17" t="s">
        <v>1767</v>
      </c>
      <c r="B661" s="18" t="s">
        <v>1768</v>
      </c>
      <c r="C661" s="17" t="s">
        <v>27</v>
      </c>
      <c r="D661" s="17" t="s">
        <v>1769</v>
      </c>
      <c r="E661" s="19" t="s">
        <v>522</v>
      </c>
      <c r="F661" s="18">
        <v>9</v>
      </c>
      <c r="G661" s="20">
        <v>89.54</v>
      </c>
      <c r="H661" s="20">
        <v>112.12</v>
      </c>
      <c r="I661" s="99">
        <f t="shared" si="111"/>
        <v>1009.08</v>
      </c>
      <c r="J661" s="100">
        <f>IFERROR(VLOOKUP(A661,'[1]resumo 1ºTermo aditivo'!$A$3:$O$155,11,FALSE),0)</f>
        <v>0</v>
      </c>
      <c r="K661" s="101">
        <f t="shared" si="109"/>
        <v>0</v>
      </c>
      <c r="L661" s="102">
        <f>IFERROR(VLOOKUP(A661,'[1]resumo 1ºTermo aditivo'!$A$3:$O$155,14,FALSE),0)</f>
        <v>0</v>
      </c>
      <c r="M661" s="101">
        <f t="shared" si="110"/>
        <v>0</v>
      </c>
      <c r="N661" s="146">
        <f t="shared" si="112"/>
        <v>9</v>
      </c>
      <c r="O661" s="147">
        <f t="shared" si="113"/>
        <v>1009.08</v>
      </c>
    </row>
    <row r="662" spans="1:15" ht="25.5" x14ac:dyDescent="0.25">
      <c r="A662" s="17" t="s">
        <v>1770</v>
      </c>
      <c r="B662" s="18" t="s">
        <v>1771</v>
      </c>
      <c r="C662" s="17" t="s">
        <v>27</v>
      </c>
      <c r="D662" s="17" t="s">
        <v>1772</v>
      </c>
      <c r="E662" s="19" t="s">
        <v>906</v>
      </c>
      <c r="F662" s="18">
        <v>9</v>
      </c>
      <c r="G662" s="20">
        <v>61.45</v>
      </c>
      <c r="H662" s="20">
        <v>76.94</v>
      </c>
      <c r="I662" s="99">
        <f t="shared" si="111"/>
        <v>692.46</v>
      </c>
      <c r="J662" s="100">
        <f>IFERROR(VLOOKUP(A662,'[1]resumo 1ºTermo aditivo'!$A$3:$O$155,11,FALSE),0)</f>
        <v>0</v>
      </c>
      <c r="K662" s="101">
        <f t="shared" si="109"/>
        <v>0</v>
      </c>
      <c r="L662" s="102">
        <f>IFERROR(VLOOKUP(A662,'[1]resumo 1ºTermo aditivo'!$A$3:$O$155,14,FALSE),0)</f>
        <v>0</v>
      </c>
      <c r="M662" s="101">
        <f t="shared" si="110"/>
        <v>0</v>
      </c>
      <c r="N662" s="146">
        <f t="shared" si="112"/>
        <v>9</v>
      </c>
      <c r="O662" s="147">
        <f t="shared" si="113"/>
        <v>692.46</v>
      </c>
    </row>
    <row r="663" spans="1:15" ht="25.5" x14ac:dyDescent="0.25">
      <c r="A663" s="17" t="s">
        <v>1773</v>
      </c>
      <c r="B663" s="18" t="s">
        <v>1774</v>
      </c>
      <c r="C663" s="17" t="s">
        <v>27</v>
      </c>
      <c r="D663" s="17" t="s">
        <v>1775</v>
      </c>
      <c r="E663" s="19" t="s">
        <v>522</v>
      </c>
      <c r="F663" s="18">
        <v>3</v>
      </c>
      <c r="G663" s="20">
        <v>99.34</v>
      </c>
      <c r="H663" s="20">
        <v>124.39</v>
      </c>
      <c r="I663" s="99">
        <f t="shared" si="111"/>
        <v>373.17</v>
      </c>
      <c r="J663" s="100">
        <f>IFERROR(VLOOKUP(A663,'[1]resumo 1ºTermo aditivo'!$A$3:$O$155,11,FALSE),0)</f>
        <v>0</v>
      </c>
      <c r="K663" s="101">
        <f t="shared" si="109"/>
        <v>0</v>
      </c>
      <c r="L663" s="102">
        <f>IFERROR(VLOOKUP(A663,'[1]resumo 1ºTermo aditivo'!$A$3:$O$155,14,FALSE),0)</f>
        <v>0</v>
      </c>
      <c r="M663" s="101">
        <f t="shared" si="110"/>
        <v>0</v>
      </c>
      <c r="N663" s="146">
        <f t="shared" si="112"/>
        <v>3</v>
      </c>
      <c r="O663" s="147">
        <f t="shared" si="113"/>
        <v>373.17</v>
      </c>
    </row>
    <row r="664" spans="1:15" ht="25.5" x14ac:dyDescent="0.25">
      <c r="A664" s="17" t="s">
        <v>1776</v>
      </c>
      <c r="B664" s="18" t="s">
        <v>1777</v>
      </c>
      <c r="C664" s="17" t="s">
        <v>27</v>
      </c>
      <c r="D664" s="17" t="s">
        <v>1778</v>
      </c>
      <c r="E664" s="19" t="s">
        <v>522</v>
      </c>
      <c r="F664" s="18">
        <v>6</v>
      </c>
      <c r="G664" s="20">
        <v>88.01</v>
      </c>
      <c r="H664" s="20">
        <v>110.2</v>
      </c>
      <c r="I664" s="99">
        <f t="shared" si="111"/>
        <v>661.2</v>
      </c>
      <c r="J664" s="100">
        <f>IFERROR(VLOOKUP(A664,'[1]resumo 1ºTermo aditivo'!$A$3:$O$155,11,FALSE),0)</f>
        <v>0</v>
      </c>
      <c r="K664" s="101">
        <f t="shared" si="109"/>
        <v>0</v>
      </c>
      <c r="L664" s="102">
        <f>IFERROR(VLOOKUP(A664,'[1]resumo 1ºTermo aditivo'!$A$3:$O$155,14,FALSE),0)</f>
        <v>0</v>
      </c>
      <c r="M664" s="101">
        <f t="shared" si="110"/>
        <v>0</v>
      </c>
      <c r="N664" s="146">
        <f t="shared" si="112"/>
        <v>6</v>
      </c>
      <c r="O664" s="147">
        <f t="shared" si="113"/>
        <v>661.2</v>
      </c>
    </row>
    <row r="665" spans="1:15" ht="25.5" x14ac:dyDescent="0.25">
      <c r="A665" s="17" t="s">
        <v>1779</v>
      </c>
      <c r="B665" s="18" t="s">
        <v>1780</v>
      </c>
      <c r="C665" s="17" t="s">
        <v>27</v>
      </c>
      <c r="D665" s="17" t="s">
        <v>1781</v>
      </c>
      <c r="E665" s="19" t="s">
        <v>42</v>
      </c>
      <c r="F665" s="18">
        <v>13</v>
      </c>
      <c r="G665" s="20">
        <v>405.39</v>
      </c>
      <c r="H665" s="20">
        <v>507.62</v>
      </c>
      <c r="I665" s="99">
        <f t="shared" si="111"/>
        <v>6599.06</v>
      </c>
      <c r="J665" s="100">
        <f>IFERROR(VLOOKUP(A665,'[1]resumo 1ºTermo aditivo'!$A$3:$O$155,11,FALSE),0)</f>
        <v>0</v>
      </c>
      <c r="K665" s="101">
        <f t="shared" si="109"/>
        <v>0</v>
      </c>
      <c r="L665" s="102">
        <f>IFERROR(VLOOKUP(A665,'[1]resumo 1ºTermo aditivo'!$A$3:$O$155,14,FALSE),0)</f>
        <v>0</v>
      </c>
      <c r="M665" s="101">
        <f t="shared" si="110"/>
        <v>0</v>
      </c>
      <c r="N665" s="146">
        <f t="shared" si="112"/>
        <v>13</v>
      </c>
      <c r="O665" s="147">
        <f t="shared" si="113"/>
        <v>6599.06</v>
      </c>
    </row>
    <row r="666" spans="1:15" ht="25.5" x14ac:dyDescent="0.25">
      <c r="A666" s="17" t="s">
        <v>1782</v>
      </c>
      <c r="B666" s="18" t="s">
        <v>1783</v>
      </c>
      <c r="C666" s="17" t="s">
        <v>27</v>
      </c>
      <c r="D666" s="17" t="s">
        <v>1784</v>
      </c>
      <c r="E666" s="19" t="s">
        <v>522</v>
      </c>
      <c r="F666" s="18">
        <v>4</v>
      </c>
      <c r="G666" s="20">
        <v>369.29</v>
      </c>
      <c r="H666" s="20">
        <v>462.42</v>
      </c>
      <c r="I666" s="99">
        <f t="shared" si="111"/>
        <v>1849.68</v>
      </c>
      <c r="J666" s="100">
        <f>IFERROR(VLOOKUP(A666,'[1]resumo 1ºTermo aditivo'!$A$3:$O$155,11,FALSE),0)</f>
        <v>0</v>
      </c>
      <c r="K666" s="101">
        <f t="shared" si="109"/>
        <v>0</v>
      </c>
      <c r="L666" s="102">
        <f>IFERROR(VLOOKUP(A666,'[1]resumo 1ºTermo aditivo'!$A$3:$O$155,14,FALSE),0)</f>
        <v>0</v>
      </c>
      <c r="M666" s="101">
        <f t="shared" si="110"/>
        <v>0</v>
      </c>
      <c r="N666" s="146">
        <f t="shared" si="112"/>
        <v>4</v>
      </c>
      <c r="O666" s="147">
        <f t="shared" si="113"/>
        <v>1849.68</v>
      </c>
    </row>
    <row r="667" spans="1:15" ht="25.5" x14ac:dyDescent="0.25">
      <c r="A667" s="17" t="s">
        <v>1785</v>
      </c>
      <c r="B667" s="18" t="s">
        <v>1786</v>
      </c>
      <c r="C667" s="17" t="s">
        <v>27</v>
      </c>
      <c r="D667" s="17" t="s">
        <v>1787</v>
      </c>
      <c r="E667" s="19" t="s">
        <v>522</v>
      </c>
      <c r="F667" s="18">
        <v>5</v>
      </c>
      <c r="G667" s="20">
        <v>245.74</v>
      </c>
      <c r="H667" s="20">
        <v>307.70999999999998</v>
      </c>
      <c r="I667" s="99">
        <f t="shared" si="111"/>
        <v>1538.55</v>
      </c>
      <c r="J667" s="100">
        <f>IFERROR(VLOOKUP(A667,'[1]resumo 1ºTermo aditivo'!$A$3:$O$155,11,FALSE),0)</f>
        <v>0</v>
      </c>
      <c r="K667" s="101">
        <f t="shared" si="109"/>
        <v>0</v>
      </c>
      <c r="L667" s="102">
        <f>IFERROR(VLOOKUP(A667,'[1]resumo 1ºTermo aditivo'!$A$3:$O$155,14,FALSE),0)</f>
        <v>0</v>
      </c>
      <c r="M667" s="101">
        <f t="shared" si="110"/>
        <v>0</v>
      </c>
      <c r="N667" s="146">
        <f t="shared" si="112"/>
        <v>5</v>
      </c>
      <c r="O667" s="147">
        <f t="shared" si="113"/>
        <v>1538.55</v>
      </c>
    </row>
    <row r="668" spans="1:15" ht="25.5" x14ac:dyDescent="0.25">
      <c r="A668" s="17" t="s">
        <v>1788</v>
      </c>
      <c r="B668" s="18" t="s">
        <v>1789</v>
      </c>
      <c r="C668" s="17" t="s">
        <v>27</v>
      </c>
      <c r="D668" s="17" t="s">
        <v>1790</v>
      </c>
      <c r="E668" s="19" t="s">
        <v>906</v>
      </c>
      <c r="F668" s="18">
        <v>10</v>
      </c>
      <c r="G668" s="20">
        <v>150.46</v>
      </c>
      <c r="H668" s="20">
        <v>188.4</v>
      </c>
      <c r="I668" s="99">
        <f t="shared" si="111"/>
        <v>1884</v>
      </c>
      <c r="J668" s="100">
        <f>IFERROR(VLOOKUP(A668,'[1]resumo 1ºTermo aditivo'!$A$3:$O$155,11,FALSE),0)</f>
        <v>0</v>
      </c>
      <c r="K668" s="101">
        <f t="shared" si="109"/>
        <v>0</v>
      </c>
      <c r="L668" s="102">
        <f>IFERROR(VLOOKUP(A668,'[1]resumo 1ºTermo aditivo'!$A$3:$O$155,14,FALSE),0)</f>
        <v>0</v>
      </c>
      <c r="M668" s="101">
        <f t="shared" si="110"/>
        <v>0</v>
      </c>
      <c r="N668" s="146">
        <f t="shared" si="112"/>
        <v>10</v>
      </c>
      <c r="O668" s="147">
        <f t="shared" si="113"/>
        <v>1884</v>
      </c>
    </row>
    <row r="669" spans="1:15" ht="38.25" x14ac:dyDescent="0.25">
      <c r="A669" s="17" t="s">
        <v>1791</v>
      </c>
      <c r="B669" s="18" t="s">
        <v>1792</v>
      </c>
      <c r="C669" s="17" t="s">
        <v>27</v>
      </c>
      <c r="D669" s="17" t="s">
        <v>1793</v>
      </c>
      <c r="E669" s="19" t="s">
        <v>222</v>
      </c>
      <c r="F669" s="18">
        <v>413.44</v>
      </c>
      <c r="G669" s="20">
        <v>22.34</v>
      </c>
      <c r="H669" s="20">
        <v>27.97</v>
      </c>
      <c r="I669" s="99">
        <f t="shared" si="111"/>
        <v>11563.91</v>
      </c>
      <c r="J669" s="100">
        <f>IFERROR(VLOOKUP(A669,'[1]resumo 1ºTermo aditivo'!$A$3:$O$155,11,FALSE),0)</f>
        <v>0</v>
      </c>
      <c r="K669" s="101">
        <f t="shared" si="109"/>
        <v>0</v>
      </c>
      <c r="L669" s="102">
        <f>IFERROR(VLOOKUP(A669,'[1]resumo 1ºTermo aditivo'!$A$3:$O$155,14,FALSE),0)</f>
        <v>0</v>
      </c>
      <c r="M669" s="101">
        <f t="shared" si="110"/>
        <v>0</v>
      </c>
      <c r="N669" s="146">
        <f t="shared" si="112"/>
        <v>413.44</v>
      </c>
      <c r="O669" s="147">
        <f>I669+K669-M669</f>
        <v>11563.91</v>
      </c>
    </row>
    <row r="670" spans="1:15" ht="51" x14ac:dyDescent="0.25">
      <c r="A670" s="17" t="s">
        <v>1794</v>
      </c>
      <c r="B670" s="18" t="s">
        <v>1795</v>
      </c>
      <c r="C670" s="17" t="s">
        <v>32</v>
      </c>
      <c r="D670" s="17" t="s">
        <v>1796</v>
      </c>
      <c r="E670" s="19" t="s">
        <v>34</v>
      </c>
      <c r="F670" s="18">
        <v>15.93</v>
      </c>
      <c r="G670" s="20">
        <v>20.2</v>
      </c>
      <c r="H670" s="20">
        <v>25.29</v>
      </c>
      <c r="I670" s="99">
        <f t="shared" si="111"/>
        <v>402.86</v>
      </c>
      <c r="J670" s="100">
        <f>IFERROR(VLOOKUP(A670,'[1]resumo 1ºTermo aditivo'!$A$3:$O$155,11,FALSE),0)</f>
        <v>0</v>
      </c>
      <c r="K670" s="101">
        <f t="shared" si="109"/>
        <v>0</v>
      </c>
      <c r="L670" s="102">
        <f>IFERROR(VLOOKUP(A670,'[1]resumo 1ºTermo aditivo'!$A$3:$O$155,14,FALSE),0)</f>
        <v>0</v>
      </c>
      <c r="M670" s="101">
        <f t="shared" si="110"/>
        <v>0</v>
      </c>
      <c r="N670" s="146">
        <f t="shared" si="112"/>
        <v>15.93</v>
      </c>
      <c r="O670" s="147">
        <f t="shared" si="113"/>
        <v>402.86</v>
      </c>
    </row>
    <row r="671" spans="1:15" ht="25.5" x14ac:dyDescent="0.25">
      <c r="A671" s="17" t="s">
        <v>1797</v>
      </c>
      <c r="B671" s="18" t="s">
        <v>1798</v>
      </c>
      <c r="C671" s="17" t="s">
        <v>27</v>
      </c>
      <c r="D671" s="17" t="s">
        <v>1799</v>
      </c>
      <c r="E671" s="19" t="s">
        <v>42</v>
      </c>
      <c r="F671" s="18">
        <v>45</v>
      </c>
      <c r="G671" s="20">
        <v>5.0199999999999996</v>
      </c>
      <c r="H671" s="20">
        <v>6.28</v>
      </c>
      <c r="I671" s="99">
        <f t="shared" si="111"/>
        <v>282.60000000000002</v>
      </c>
      <c r="J671" s="100">
        <f>IFERROR(VLOOKUP(A671,'[1]resumo 1ºTermo aditivo'!$A$3:$O$155,11,FALSE),0)</f>
        <v>0</v>
      </c>
      <c r="K671" s="101">
        <f t="shared" si="109"/>
        <v>0</v>
      </c>
      <c r="L671" s="102">
        <f>IFERROR(VLOOKUP(A671,'[1]resumo 1ºTermo aditivo'!$A$3:$O$155,14,FALSE),0)</f>
        <v>0</v>
      </c>
      <c r="M671" s="101">
        <f t="shared" si="110"/>
        <v>0</v>
      </c>
      <c r="N671" s="146">
        <f t="shared" si="112"/>
        <v>45</v>
      </c>
      <c r="O671" s="147">
        <f t="shared" si="113"/>
        <v>282.60000000000002</v>
      </c>
    </row>
    <row r="672" spans="1:15" ht="38.25" x14ac:dyDescent="0.25">
      <c r="A672" s="17" t="s">
        <v>1800</v>
      </c>
      <c r="B672" s="18" t="s">
        <v>1801</v>
      </c>
      <c r="C672" s="17" t="s">
        <v>27</v>
      </c>
      <c r="D672" s="17" t="s">
        <v>1802</v>
      </c>
      <c r="E672" s="19" t="s">
        <v>906</v>
      </c>
      <c r="F672" s="18">
        <v>3</v>
      </c>
      <c r="G672" s="20">
        <v>245.66</v>
      </c>
      <c r="H672" s="20">
        <v>307.61</v>
      </c>
      <c r="I672" s="99">
        <f t="shared" si="111"/>
        <v>922.83</v>
      </c>
      <c r="J672" s="100">
        <f>IFERROR(VLOOKUP(A672,'[1]resumo 1ºTermo aditivo'!$A$3:$O$155,11,FALSE),0)</f>
        <v>0</v>
      </c>
      <c r="K672" s="101">
        <f t="shared" si="109"/>
        <v>0</v>
      </c>
      <c r="L672" s="102">
        <f>IFERROR(VLOOKUP(A672,'[1]resumo 1ºTermo aditivo'!$A$3:$O$155,14,FALSE),0)</f>
        <v>0</v>
      </c>
      <c r="M672" s="101">
        <f t="shared" si="110"/>
        <v>0</v>
      </c>
      <c r="N672" s="146">
        <f t="shared" si="112"/>
        <v>3</v>
      </c>
      <c r="O672" s="147">
        <f t="shared" si="113"/>
        <v>922.83</v>
      </c>
    </row>
    <row r="673" spans="1:15" ht="38.25" x14ac:dyDescent="0.25">
      <c r="A673" s="17" t="s">
        <v>1803</v>
      </c>
      <c r="B673" s="18" t="s">
        <v>1804</v>
      </c>
      <c r="C673" s="17" t="s">
        <v>27</v>
      </c>
      <c r="D673" s="17" t="s">
        <v>1805</v>
      </c>
      <c r="E673" s="19" t="s">
        <v>906</v>
      </c>
      <c r="F673" s="18">
        <v>4</v>
      </c>
      <c r="G673" s="20">
        <v>185.63</v>
      </c>
      <c r="H673" s="20">
        <v>232.44</v>
      </c>
      <c r="I673" s="99">
        <f t="shared" si="111"/>
        <v>929.76</v>
      </c>
      <c r="J673" s="100">
        <f>IFERROR(VLOOKUP(A673,'[1]resumo 1ºTermo aditivo'!$A$3:$O$155,11,FALSE),0)</f>
        <v>0</v>
      </c>
      <c r="K673" s="101">
        <f t="shared" si="109"/>
        <v>0</v>
      </c>
      <c r="L673" s="102">
        <f>IFERROR(VLOOKUP(A673,'[1]resumo 1ºTermo aditivo'!$A$3:$O$155,14,FALSE),0)</f>
        <v>0</v>
      </c>
      <c r="M673" s="101">
        <f t="shared" si="110"/>
        <v>0</v>
      </c>
      <c r="N673" s="146">
        <f t="shared" si="112"/>
        <v>4</v>
      </c>
      <c r="O673" s="147">
        <f t="shared" si="113"/>
        <v>929.76</v>
      </c>
    </row>
    <row r="674" spans="1:15" ht="25.5" x14ac:dyDescent="0.25">
      <c r="A674" s="17" t="s">
        <v>1806</v>
      </c>
      <c r="B674" s="18" t="s">
        <v>1807</v>
      </c>
      <c r="C674" s="17" t="s">
        <v>27</v>
      </c>
      <c r="D674" s="17" t="s">
        <v>1808</v>
      </c>
      <c r="E674" s="19" t="s">
        <v>948</v>
      </c>
      <c r="F674" s="18">
        <v>20</v>
      </c>
      <c r="G674" s="20">
        <v>152.12</v>
      </c>
      <c r="H674" s="20">
        <v>190.48</v>
      </c>
      <c r="I674" s="99">
        <f t="shared" si="111"/>
        <v>3809.6</v>
      </c>
      <c r="J674" s="100">
        <f>IFERROR(VLOOKUP(A674,'[1]resumo 1ºTermo aditivo'!$A$3:$O$155,11,FALSE),0)</f>
        <v>0</v>
      </c>
      <c r="K674" s="101">
        <f t="shared" si="109"/>
        <v>0</v>
      </c>
      <c r="L674" s="102">
        <f>IFERROR(VLOOKUP(A674,'[1]resumo 1ºTermo aditivo'!$A$3:$O$155,14,FALSE),0)</f>
        <v>0</v>
      </c>
      <c r="M674" s="101">
        <f t="shared" si="110"/>
        <v>0</v>
      </c>
      <c r="N674" s="146">
        <f t="shared" si="112"/>
        <v>20</v>
      </c>
      <c r="O674" s="147">
        <f t="shared" si="113"/>
        <v>3809.6</v>
      </c>
    </row>
    <row r="675" spans="1:15" ht="26.25" thickBot="1" x14ac:dyDescent="0.3">
      <c r="A675" s="17" t="s">
        <v>1809</v>
      </c>
      <c r="B675" s="18" t="s">
        <v>1810</v>
      </c>
      <c r="C675" s="17" t="s">
        <v>27</v>
      </c>
      <c r="D675" s="17" t="s">
        <v>1811</v>
      </c>
      <c r="E675" s="19" t="s">
        <v>906</v>
      </c>
      <c r="F675" s="18">
        <v>130</v>
      </c>
      <c r="G675" s="20">
        <v>128.43</v>
      </c>
      <c r="H675" s="20">
        <v>160.82</v>
      </c>
      <c r="I675" s="99">
        <f t="shared" si="111"/>
        <v>20906.599999999999</v>
      </c>
      <c r="J675" s="100">
        <f>IFERROR(VLOOKUP(A675,'[1]resumo 1ºTermo aditivo'!$A$3:$O$155,11,FALSE),0)</f>
        <v>0</v>
      </c>
      <c r="K675" s="101">
        <f t="shared" si="109"/>
        <v>0</v>
      </c>
      <c r="L675" s="102">
        <f>IFERROR(VLOOKUP(A675,'[1]resumo 1ºTermo aditivo'!$A$3:$O$155,14,FALSE),0)</f>
        <v>0</v>
      </c>
      <c r="M675" s="101">
        <f t="shared" si="110"/>
        <v>0</v>
      </c>
      <c r="N675" s="146">
        <f t="shared" si="112"/>
        <v>130</v>
      </c>
      <c r="O675" s="147">
        <f t="shared" si="113"/>
        <v>20906.599999999999</v>
      </c>
    </row>
    <row r="676" spans="1:15" ht="15.75" thickBot="1" x14ac:dyDescent="0.3">
      <c r="A676" s="12">
        <v>21</v>
      </c>
      <c r="B676" s="12"/>
      <c r="C676" s="12"/>
      <c r="D676" s="12" t="s">
        <v>1812</v>
      </c>
      <c r="E676" s="12"/>
      <c r="F676" s="94"/>
      <c r="G676" s="14"/>
      <c r="H676" s="14"/>
      <c r="I676" s="95">
        <f>SUBTOTAL(9,I677:I679)</f>
        <v>929.07</v>
      </c>
      <c r="J676" s="96"/>
      <c r="K676" s="97">
        <f>SUBTOTAL(9,K677:K679)</f>
        <v>4001.3462999999997</v>
      </c>
      <c r="L676" s="98"/>
      <c r="M676" s="97">
        <f>SUBTOTAL(9,M677:M679)</f>
        <v>0</v>
      </c>
      <c r="N676" s="148"/>
      <c r="O676" s="97">
        <f>SUBTOTAL(9,O677:O679)</f>
        <v>4930.416299999999</v>
      </c>
    </row>
    <row r="677" spans="1:15" ht="25.5" x14ac:dyDescent="0.25">
      <c r="A677" s="17" t="s">
        <v>1813</v>
      </c>
      <c r="B677" s="18" t="s">
        <v>1814</v>
      </c>
      <c r="C677" s="17" t="s">
        <v>27</v>
      </c>
      <c r="D677" s="17" t="s">
        <v>1815</v>
      </c>
      <c r="E677" s="19" t="s">
        <v>42</v>
      </c>
      <c r="F677" s="18">
        <v>3</v>
      </c>
      <c r="G677" s="20">
        <v>98.31</v>
      </c>
      <c r="H677" s="20">
        <v>123.1</v>
      </c>
      <c r="I677" s="99">
        <f>TRUNC(H677*F677,2)</f>
        <v>369.3</v>
      </c>
      <c r="J677" s="100">
        <f>IFERROR(VLOOKUP(A677,'[1]resumo 1ºTermo aditivo'!$A$3:$O$155,11,FALSE),0)</f>
        <v>0</v>
      </c>
      <c r="K677" s="101">
        <f t="shared" si="109"/>
        <v>0</v>
      </c>
      <c r="L677" s="102">
        <f>IFERROR(VLOOKUP(A677,'[1]resumo 1ºTermo aditivo'!$A$3:$O$155,14,FALSE),0)</f>
        <v>0</v>
      </c>
      <c r="M677" s="101">
        <f t="shared" si="110"/>
        <v>0</v>
      </c>
      <c r="N677" s="146">
        <f>F677+J677-L677</f>
        <v>3</v>
      </c>
      <c r="O677" s="147">
        <f>I677+K677-M677</f>
        <v>369.3</v>
      </c>
    </row>
    <row r="678" spans="1:15" ht="25.5" x14ac:dyDescent="0.25">
      <c r="A678" s="17" t="s">
        <v>1816</v>
      </c>
      <c r="B678" s="18" t="s">
        <v>1817</v>
      </c>
      <c r="C678" s="17" t="s">
        <v>27</v>
      </c>
      <c r="D678" s="17" t="s">
        <v>1818</v>
      </c>
      <c r="E678" s="19" t="s">
        <v>109</v>
      </c>
      <c r="F678" s="18">
        <v>6.52</v>
      </c>
      <c r="G678" s="20">
        <v>44.79</v>
      </c>
      <c r="H678" s="20">
        <v>56.08</v>
      </c>
      <c r="I678" s="99">
        <f>TRUNC(H678*F678,2)</f>
        <v>365.64</v>
      </c>
      <c r="J678" s="100">
        <f>IFERROR(VLOOKUP(A678,'[1]resumo 1ºTermo aditivo'!$A$3:$O$155,11,FALSE),0)</f>
        <v>0</v>
      </c>
      <c r="K678" s="101">
        <f t="shared" si="109"/>
        <v>0</v>
      </c>
      <c r="L678" s="102">
        <f>IFERROR(VLOOKUP(A678,'[1]resumo 1ºTermo aditivo'!$A$3:$O$155,14,FALSE),0)</f>
        <v>0</v>
      </c>
      <c r="M678" s="101">
        <f t="shared" si="110"/>
        <v>0</v>
      </c>
      <c r="N678" s="146">
        <f>F678+J678-L678</f>
        <v>6.52</v>
      </c>
      <c r="O678" s="147">
        <f>I678+K678-M678</f>
        <v>365.64</v>
      </c>
    </row>
    <row r="679" spans="1:15" ht="51.75" thickBot="1" x14ac:dyDescent="0.3">
      <c r="A679" s="17" t="s">
        <v>1819</v>
      </c>
      <c r="B679" s="18" t="s">
        <v>1820</v>
      </c>
      <c r="C679" s="17" t="s">
        <v>32</v>
      </c>
      <c r="D679" s="17" t="s">
        <v>1821</v>
      </c>
      <c r="E679" s="19" t="s">
        <v>88</v>
      </c>
      <c r="F679" s="18">
        <v>0.18</v>
      </c>
      <c r="G679" s="20">
        <v>861.31</v>
      </c>
      <c r="H679" s="20">
        <v>1078.53</v>
      </c>
      <c r="I679" s="99">
        <f>TRUNC(H679*F679,2)</f>
        <v>194.13</v>
      </c>
      <c r="J679" s="100">
        <f>IFERROR(VLOOKUP(A679,'[1]resumo 1ºTermo aditivo'!$A$3:$O$155,11,FALSE),0)</f>
        <v>3.71</v>
      </c>
      <c r="K679" s="101">
        <f t="shared" si="109"/>
        <v>4001.3462999999997</v>
      </c>
      <c r="L679" s="102">
        <f>IFERROR(VLOOKUP(A679,'[1]resumo 1ºTermo aditivo'!$A$3:$O$155,14,FALSE),0)</f>
        <v>0</v>
      </c>
      <c r="M679" s="101">
        <f t="shared" si="110"/>
        <v>0</v>
      </c>
      <c r="N679" s="146">
        <f>F679+J679-L679</f>
        <v>3.89</v>
      </c>
      <c r="O679" s="147">
        <f>I679+K679-M679</f>
        <v>4195.4762999999994</v>
      </c>
    </row>
    <row r="680" spans="1:15" ht="15.75" thickBot="1" x14ac:dyDescent="0.3">
      <c r="A680" s="12">
        <v>22</v>
      </c>
      <c r="B680" s="12"/>
      <c r="C680" s="12"/>
      <c r="D680" s="12" t="s">
        <v>1822</v>
      </c>
      <c r="E680" s="12"/>
      <c r="F680" s="94"/>
      <c r="G680" s="14"/>
      <c r="H680" s="14"/>
      <c r="I680" s="95">
        <f>SUBTOTAL(9,I681:I689)</f>
        <v>78210.260000000009</v>
      </c>
      <c r="J680" s="96"/>
      <c r="K680" s="97">
        <f>SUBTOTAL(9,K681:K689)</f>
        <v>0</v>
      </c>
      <c r="L680" s="98"/>
      <c r="M680" s="97">
        <f>SUBTOTAL(9,M681:M689)</f>
        <v>0</v>
      </c>
      <c r="N680" s="148"/>
      <c r="O680" s="97">
        <f>SUBTOTAL(9,O681:O689)</f>
        <v>78210.260000000009</v>
      </c>
    </row>
    <row r="681" spans="1:15" ht="25.5" x14ac:dyDescent="0.25">
      <c r="A681" s="17" t="s">
        <v>1823</v>
      </c>
      <c r="B681" s="18" t="s">
        <v>1824</v>
      </c>
      <c r="C681" s="17" t="s">
        <v>27</v>
      </c>
      <c r="D681" s="17" t="s">
        <v>1825</v>
      </c>
      <c r="E681" s="19" t="s">
        <v>34</v>
      </c>
      <c r="F681" s="18">
        <v>2356.0100000000002</v>
      </c>
      <c r="G681" s="20">
        <v>2.7</v>
      </c>
      <c r="H681" s="20">
        <v>3.38</v>
      </c>
      <c r="I681" s="99">
        <f>TRUNC(H681*F681,2)</f>
        <v>7963.31</v>
      </c>
      <c r="J681" s="100">
        <f>IFERROR(VLOOKUP(A681,'[1]resumo 1ºTermo aditivo'!$A$3:$O$155,11,FALSE),0)</f>
        <v>0</v>
      </c>
      <c r="K681" s="101">
        <f t="shared" si="109"/>
        <v>0</v>
      </c>
      <c r="L681" s="102">
        <f>IFERROR(VLOOKUP(A681,'[1]resumo 1ºTermo aditivo'!$A$3:$O$155,14,FALSE),0)</f>
        <v>0</v>
      </c>
      <c r="M681" s="101">
        <f t="shared" si="110"/>
        <v>0</v>
      </c>
      <c r="N681" s="146">
        <f t="shared" ref="N681:N689" si="114">F681+J681-L681</f>
        <v>2356.0100000000002</v>
      </c>
      <c r="O681" s="147">
        <f>I681+K681-M681</f>
        <v>7963.31</v>
      </c>
    </row>
    <row r="682" spans="1:15" ht="25.5" x14ac:dyDescent="0.25">
      <c r="A682" s="17" t="s">
        <v>1826</v>
      </c>
      <c r="B682" s="18" t="s">
        <v>1827</v>
      </c>
      <c r="C682" s="17" t="s">
        <v>27</v>
      </c>
      <c r="D682" s="17" t="s">
        <v>1828</v>
      </c>
      <c r="E682" s="19" t="s">
        <v>42</v>
      </c>
      <c r="F682" s="18">
        <v>111</v>
      </c>
      <c r="G682" s="20">
        <v>25.91</v>
      </c>
      <c r="H682" s="20">
        <v>32.44</v>
      </c>
      <c r="I682" s="99">
        <f t="shared" ref="I682:I689" si="115">TRUNC(H682*F682,2)</f>
        <v>3600.84</v>
      </c>
      <c r="J682" s="100">
        <f>IFERROR(VLOOKUP(A682,'[1]resumo 1ºTermo aditivo'!$A$3:$O$155,11,FALSE),0)</f>
        <v>0</v>
      </c>
      <c r="K682" s="101">
        <f t="shared" si="109"/>
        <v>0</v>
      </c>
      <c r="L682" s="102">
        <f>IFERROR(VLOOKUP(A682,'[1]resumo 1ºTermo aditivo'!$A$3:$O$155,14,FALSE),0)</f>
        <v>0</v>
      </c>
      <c r="M682" s="101">
        <f t="shared" si="110"/>
        <v>0</v>
      </c>
      <c r="N682" s="146">
        <f t="shared" si="114"/>
        <v>111</v>
      </c>
      <c r="O682" s="147">
        <f t="shared" ref="O682:O689" si="116">I682+K682-M682</f>
        <v>3600.84</v>
      </c>
    </row>
    <row r="683" spans="1:15" ht="25.5" x14ac:dyDescent="0.25">
      <c r="A683" s="17" t="s">
        <v>1829</v>
      </c>
      <c r="B683" s="18" t="s">
        <v>1830</v>
      </c>
      <c r="C683" s="17" t="s">
        <v>32</v>
      </c>
      <c r="D683" s="17" t="s">
        <v>1831</v>
      </c>
      <c r="E683" s="19" t="s">
        <v>34</v>
      </c>
      <c r="F683" s="18">
        <v>53.84</v>
      </c>
      <c r="G683" s="20">
        <v>2.68</v>
      </c>
      <c r="H683" s="20">
        <v>3.35</v>
      </c>
      <c r="I683" s="99">
        <f t="shared" si="115"/>
        <v>180.36</v>
      </c>
      <c r="J683" s="100">
        <f>IFERROR(VLOOKUP(A683,'[1]resumo 1ºTermo aditivo'!$A$3:$O$155,11,FALSE),0)</f>
        <v>0</v>
      </c>
      <c r="K683" s="101">
        <f t="shared" si="109"/>
        <v>0</v>
      </c>
      <c r="L683" s="102">
        <f>IFERROR(VLOOKUP(A683,'[1]resumo 1ºTermo aditivo'!$A$3:$O$155,14,FALSE),0)</f>
        <v>0</v>
      </c>
      <c r="M683" s="101">
        <f t="shared" si="110"/>
        <v>0</v>
      </c>
      <c r="N683" s="146">
        <f t="shared" si="114"/>
        <v>53.84</v>
      </c>
      <c r="O683" s="147">
        <f t="shared" si="116"/>
        <v>180.36</v>
      </c>
    </row>
    <row r="684" spans="1:15" ht="25.5" x14ac:dyDescent="0.25">
      <c r="A684" s="17" t="s">
        <v>1832</v>
      </c>
      <c r="B684" s="18" t="s">
        <v>1833</v>
      </c>
      <c r="C684" s="17" t="s">
        <v>32</v>
      </c>
      <c r="D684" s="17" t="s">
        <v>1834</v>
      </c>
      <c r="E684" s="19" t="s">
        <v>34</v>
      </c>
      <c r="F684" s="18">
        <v>45.42</v>
      </c>
      <c r="G684" s="20">
        <v>2.08</v>
      </c>
      <c r="H684" s="20">
        <v>2.6</v>
      </c>
      <c r="I684" s="99">
        <f t="shared" si="115"/>
        <v>118.09</v>
      </c>
      <c r="J684" s="100">
        <f>IFERROR(VLOOKUP(A684,'[1]resumo 1ºTermo aditivo'!$A$3:$O$155,11,FALSE),0)</f>
        <v>0</v>
      </c>
      <c r="K684" s="101">
        <f t="shared" si="109"/>
        <v>0</v>
      </c>
      <c r="L684" s="102">
        <f>IFERROR(VLOOKUP(A684,'[1]resumo 1ºTermo aditivo'!$A$3:$O$155,14,FALSE),0)</f>
        <v>0</v>
      </c>
      <c r="M684" s="101">
        <f t="shared" si="110"/>
        <v>0</v>
      </c>
      <c r="N684" s="146">
        <f t="shared" si="114"/>
        <v>45.42</v>
      </c>
      <c r="O684" s="147">
        <f t="shared" si="116"/>
        <v>118.09</v>
      </c>
    </row>
    <row r="685" spans="1:15" ht="25.5" x14ac:dyDescent="0.25">
      <c r="A685" s="17" t="s">
        <v>1835</v>
      </c>
      <c r="B685" s="18" t="s">
        <v>1836</v>
      </c>
      <c r="C685" s="17" t="s">
        <v>32</v>
      </c>
      <c r="D685" s="17" t="s">
        <v>1837</v>
      </c>
      <c r="E685" s="19" t="s">
        <v>34</v>
      </c>
      <c r="F685" s="18">
        <v>157.5</v>
      </c>
      <c r="G685" s="20">
        <v>0.82</v>
      </c>
      <c r="H685" s="20">
        <v>1.02</v>
      </c>
      <c r="I685" s="99">
        <f t="shared" si="115"/>
        <v>160.65</v>
      </c>
      <c r="J685" s="100">
        <f>IFERROR(VLOOKUP(A685,'[1]resumo 1ºTermo aditivo'!$A$3:$O$155,11,FALSE),0)</f>
        <v>0</v>
      </c>
      <c r="K685" s="101">
        <f t="shared" si="109"/>
        <v>0</v>
      </c>
      <c r="L685" s="102">
        <f>IFERROR(VLOOKUP(A685,'[1]resumo 1ºTermo aditivo'!$A$3:$O$155,14,FALSE),0)</f>
        <v>0</v>
      </c>
      <c r="M685" s="101">
        <f t="shared" si="110"/>
        <v>0</v>
      </c>
      <c r="N685" s="146">
        <f t="shared" si="114"/>
        <v>157.5</v>
      </c>
      <c r="O685" s="147">
        <f t="shared" si="116"/>
        <v>160.65</v>
      </c>
    </row>
    <row r="686" spans="1:15" ht="25.5" x14ac:dyDescent="0.25">
      <c r="A686" s="17" t="s">
        <v>1838</v>
      </c>
      <c r="B686" s="18" t="s">
        <v>1839</v>
      </c>
      <c r="C686" s="17" t="s">
        <v>32</v>
      </c>
      <c r="D686" s="17" t="s">
        <v>1840</v>
      </c>
      <c r="E686" s="19" t="s">
        <v>34</v>
      </c>
      <c r="F686" s="18">
        <v>12.46</v>
      </c>
      <c r="G686" s="20">
        <v>16.2</v>
      </c>
      <c r="H686" s="20">
        <v>20.28</v>
      </c>
      <c r="I686" s="99">
        <f t="shared" si="115"/>
        <v>252.68</v>
      </c>
      <c r="J686" s="100">
        <f>IFERROR(VLOOKUP(A686,'[1]resumo 1ºTermo aditivo'!$A$3:$O$155,11,FALSE),0)</f>
        <v>0</v>
      </c>
      <c r="K686" s="101">
        <f t="shared" si="109"/>
        <v>0</v>
      </c>
      <c r="L686" s="102">
        <f>IFERROR(VLOOKUP(A686,'[1]resumo 1ºTermo aditivo'!$A$3:$O$155,14,FALSE),0)</f>
        <v>0</v>
      </c>
      <c r="M686" s="101">
        <f t="shared" si="110"/>
        <v>0</v>
      </c>
      <c r="N686" s="146">
        <f t="shared" si="114"/>
        <v>12.46</v>
      </c>
      <c r="O686" s="147">
        <f t="shared" si="116"/>
        <v>252.68</v>
      </c>
    </row>
    <row r="687" spans="1:15" ht="25.5" x14ac:dyDescent="0.25">
      <c r="A687" s="17" t="s">
        <v>1841</v>
      </c>
      <c r="B687" s="18" t="s">
        <v>1842</v>
      </c>
      <c r="C687" s="17" t="s">
        <v>32</v>
      </c>
      <c r="D687" s="17" t="s">
        <v>1843</v>
      </c>
      <c r="E687" s="19" t="s">
        <v>34</v>
      </c>
      <c r="F687" s="18">
        <v>1441.85</v>
      </c>
      <c r="G687" s="20">
        <v>1.48</v>
      </c>
      <c r="H687" s="20">
        <v>1.85</v>
      </c>
      <c r="I687" s="99">
        <f t="shared" si="115"/>
        <v>2667.42</v>
      </c>
      <c r="J687" s="100">
        <f>IFERROR(VLOOKUP(A687,'[1]resumo 1ºTermo aditivo'!$A$3:$O$155,11,FALSE),0)</f>
        <v>0</v>
      </c>
      <c r="K687" s="101">
        <f t="shared" si="109"/>
        <v>0</v>
      </c>
      <c r="L687" s="102">
        <f>IFERROR(VLOOKUP(A687,'[1]resumo 1ºTermo aditivo'!$A$3:$O$155,14,FALSE),0)</f>
        <v>0</v>
      </c>
      <c r="M687" s="101">
        <f t="shared" si="110"/>
        <v>0</v>
      </c>
      <c r="N687" s="146">
        <f t="shared" si="114"/>
        <v>1441.85</v>
      </c>
      <c r="O687" s="147">
        <f t="shared" si="116"/>
        <v>2667.42</v>
      </c>
    </row>
    <row r="688" spans="1:15" ht="25.5" x14ac:dyDescent="0.25">
      <c r="A688" s="17" t="s">
        <v>1844</v>
      </c>
      <c r="B688" s="18" t="s">
        <v>1845</v>
      </c>
      <c r="C688" s="17" t="s">
        <v>40</v>
      </c>
      <c r="D688" s="17" t="s">
        <v>1846</v>
      </c>
      <c r="E688" s="19" t="s">
        <v>88</v>
      </c>
      <c r="F688" s="18">
        <v>230.04</v>
      </c>
      <c r="G688" s="20">
        <v>120.55</v>
      </c>
      <c r="H688" s="20">
        <v>150.94999999999999</v>
      </c>
      <c r="I688" s="99">
        <f>TRUNC(H688*F688,2)</f>
        <v>34724.53</v>
      </c>
      <c r="J688" s="150"/>
      <c r="K688" s="101">
        <f t="shared" si="109"/>
        <v>0</v>
      </c>
      <c r="L688" s="149"/>
      <c r="M688" s="101">
        <f t="shared" si="110"/>
        <v>0</v>
      </c>
      <c r="N688" s="146">
        <f>F688+J688-L688</f>
        <v>230.04</v>
      </c>
      <c r="O688" s="147">
        <f>I688+K688-M688</f>
        <v>34724.53</v>
      </c>
    </row>
    <row r="689" spans="1:15" ht="26.25" thickBot="1" x14ac:dyDescent="0.3">
      <c r="A689" s="17" t="s">
        <v>1847</v>
      </c>
      <c r="B689" s="18" t="s">
        <v>1848</v>
      </c>
      <c r="C689" s="17" t="s">
        <v>27</v>
      </c>
      <c r="D689" s="17" t="s">
        <v>1849</v>
      </c>
      <c r="E689" s="19" t="s">
        <v>42</v>
      </c>
      <c r="F689" s="18">
        <v>58</v>
      </c>
      <c r="G689" s="20">
        <v>393</v>
      </c>
      <c r="H689" s="20">
        <v>492.11</v>
      </c>
      <c r="I689" s="99">
        <f t="shared" si="115"/>
        <v>28542.38</v>
      </c>
      <c r="J689" s="111">
        <f>IFERROR(VLOOKUP(A689,'[1]resumo 1ºTermo aditivo'!$A$3:$O$155,11,FALSE),0)</f>
        <v>0</v>
      </c>
      <c r="K689" s="112">
        <f t="shared" si="109"/>
        <v>0</v>
      </c>
      <c r="L689" s="113">
        <f>IFERROR(VLOOKUP(A689,'[1]resumo 1ºTermo aditivo'!$A$3:$O$155,14,FALSE),0)</f>
        <v>0</v>
      </c>
      <c r="M689" s="112">
        <f t="shared" si="110"/>
        <v>0</v>
      </c>
      <c r="N689" s="146">
        <f t="shared" si="114"/>
        <v>58</v>
      </c>
      <c r="O689" s="147">
        <f t="shared" si="116"/>
        <v>28542.38</v>
      </c>
    </row>
    <row r="690" spans="1:15" x14ac:dyDescent="0.25">
      <c r="A690" s="410"/>
      <c r="B690" s="411"/>
      <c r="C690" s="412"/>
      <c r="D690" s="114" t="s">
        <v>1850</v>
      </c>
      <c r="E690" s="115"/>
      <c r="F690" s="116"/>
      <c r="G690" s="116"/>
      <c r="H690" s="116"/>
      <c r="I690" s="116"/>
      <c r="J690" s="116"/>
      <c r="K690" s="116"/>
      <c r="L690" s="117"/>
      <c r="M690" s="116"/>
      <c r="N690" s="145"/>
      <c r="O690" s="116"/>
    </row>
    <row r="691" spans="1:15" x14ac:dyDescent="0.25">
      <c r="A691" s="413">
        <v>2</v>
      </c>
      <c r="B691" s="413"/>
      <c r="C691" s="413"/>
      <c r="D691" s="414" t="s">
        <v>84</v>
      </c>
      <c r="E691" s="415"/>
      <c r="F691" s="415"/>
      <c r="G691" s="416"/>
      <c r="H691" s="416"/>
      <c r="I691" s="417">
        <f>SUBTOTAL(9,I692)</f>
        <v>0</v>
      </c>
      <c r="J691" s="418"/>
      <c r="K691" s="419">
        <f>SUBTOTAL(9,K692)</f>
        <v>2037.92</v>
      </c>
      <c r="L691" s="418"/>
      <c r="M691" s="419">
        <f>SUBTOTAL(9,M692)</f>
        <v>0</v>
      </c>
      <c r="N691" s="420"/>
      <c r="O691" s="421">
        <f>SUBTOTAL(9,O692)</f>
        <v>2037.92</v>
      </c>
    </row>
    <row r="692" spans="1:15" ht="38.25" x14ac:dyDescent="0.25">
      <c r="A692" s="422" t="s">
        <v>1851</v>
      </c>
      <c r="B692" s="422">
        <v>98528</v>
      </c>
      <c r="C692" s="422" t="s">
        <v>32</v>
      </c>
      <c r="D692" s="423" t="s">
        <v>1852</v>
      </c>
      <c r="E692" s="422" t="s">
        <v>1853</v>
      </c>
      <c r="F692" s="422">
        <v>0</v>
      </c>
      <c r="G692" s="424">
        <v>203.44</v>
      </c>
      <c r="H692" s="425">
        <v>254.74</v>
      </c>
      <c r="I692" s="426">
        <f>TRUNC(H692*F692,2)</f>
        <v>0</v>
      </c>
      <c r="J692" s="100">
        <f>IFERROR(VLOOKUP(A692,'[1]resumo 1ºTermo aditivo'!$A$3:$O$155,11,FALSE),0)</f>
        <v>8</v>
      </c>
      <c r="K692" s="101">
        <f t="shared" ref="K692:K741" si="117">J692*H692</f>
        <v>2037.92</v>
      </c>
      <c r="L692" s="102">
        <f>IFERROR(VLOOKUP(A692,'[1]resumo 1ºTermo aditivo'!$A$3:$O$155,14,FALSE),0)</f>
        <v>0</v>
      </c>
      <c r="M692" s="101">
        <f t="shared" ref="M692:M741" si="118">L692*H692</f>
        <v>0</v>
      </c>
      <c r="N692" s="146">
        <f>F692+J692-L692</f>
        <v>8</v>
      </c>
      <c r="O692" s="147">
        <f>I692+K692-M692</f>
        <v>2037.92</v>
      </c>
    </row>
    <row r="693" spans="1:15" x14ac:dyDescent="0.25">
      <c r="A693" s="413">
        <v>3</v>
      </c>
      <c r="B693" s="413"/>
      <c r="C693" s="413"/>
      <c r="D693" s="414" t="s">
        <v>203</v>
      </c>
      <c r="E693" s="415"/>
      <c r="F693" s="415"/>
      <c r="G693" s="416"/>
      <c r="H693" s="416"/>
      <c r="I693" s="417">
        <f>SUBTOTAL(9,I694:I701)</f>
        <v>0</v>
      </c>
      <c r="J693" s="427"/>
      <c r="K693" s="419">
        <f>SUBTOTAL(9,K694:K701)</f>
        <v>61090.128899999996</v>
      </c>
      <c r="L693" s="427"/>
      <c r="M693" s="419">
        <f>SUBTOTAL(9,M694:M701)</f>
        <v>0</v>
      </c>
      <c r="N693" s="420"/>
      <c r="O693" s="421">
        <f>SUBTOTAL(9,O694:O701)</f>
        <v>61090.128899999996</v>
      </c>
    </row>
    <row r="694" spans="1:15" ht="25.5" x14ac:dyDescent="0.25">
      <c r="A694" s="422" t="s">
        <v>1854</v>
      </c>
      <c r="B694" s="422">
        <v>96543</v>
      </c>
      <c r="C694" s="422" t="s">
        <v>32</v>
      </c>
      <c r="D694" s="423" t="s">
        <v>1855</v>
      </c>
      <c r="E694" s="422" t="s">
        <v>222</v>
      </c>
      <c r="F694" s="422">
        <v>0</v>
      </c>
      <c r="G694" s="424">
        <v>16.64</v>
      </c>
      <c r="H694" s="425">
        <v>20.83</v>
      </c>
      <c r="I694" s="426">
        <f t="shared" ref="I694:I701" si="119">TRUNC(H694*F694,2)</f>
        <v>0</v>
      </c>
      <c r="J694" s="100">
        <f>IFERROR(VLOOKUP(A694,'[1]resumo 1ºTermo aditivo'!$A$3:$O$155,11,FALSE),0)</f>
        <v>229.48000000000002</v>
      </c>
      <c r="K694" s="101">
        <f t="shared" si="117"/>
        <v>4780.0684000000001</v>
      </c>
      <c r="L694" s="102">
        <f>IFERROR(VLOOKUP(A694,'[1]resumo 1ºTermo aditivo'!$A$3:$O$155,14,FALSE),0)</f>
        <v>0</v>
      </c>
      <c r="M694" s="101">
        <f t="shared" si="118"/>
        <v>0</v>
      </c>
      <c r="N694" s="146">
        <f t="shared" ref="N694:N701" si="120">F694+J694-L694</f>
        <v>229.48000000000002</v>
      </c>
      <c r="O694" s="147">
        <f t="shared" ref="O694:O701" si="121">I694+K694-M694</f>
        <v>4780.0684000000001</v>
      </c>
    </row>
    <row r="695" spans="1:15" ht="25.5" x14ac:dyDescent="0.25">
      <c r="A695" s="422" t="s">
        <v>1856</v>
      </c>
      <c r="B695" s="422">
        <v>96544</v>
      </c>
      <c r="C695" s="422" t="s">
        <v>32</v>
      </c>
      <c r="D695" s="423" t="s">
        <v>1857</v>
      </c>
      <c r="E695" s="422" t="s">
        <v>222</v>
      </c>
      <c r="F695" s="422">
        <v>0</v>
      </c>
      <c r="G695" s="424">
        <v>15.48</v>
      </c>
      <c r="H695" s="425">
        <v>19.38</v>
      </c>
      <c r="I695" s="426">
        <f t="shared" si="119"/>
        <v>0</v>
      </c>
      <c r="J695" s="100">
        <f>IFERROR(VLOOKUP(A695,'[1]resumo 1ºTermo aditivo'!$A$3:$O$155,11,FALSE),0)</f>
        <v>0.6</v>
      </c>
      <c r="K695" s="101">
        <f t="shared" si="117"/>
        <v>11.627999999999998</v>
      </c>
      <c r="L695" s="102">
        <f>IFERROR(VLOOKUP(A695,'[1]resumo 1ºTermo aditivo'!$A$3:$O$155,14,FALSE),0)</f>
        <v>0</v>
      </c>
      <c r="M695" s="101">
        <f t="shared" si="118"/>
        <v>0</v>
      </c>
      <c r="N695" s="146">
        <f t="shared" si="120"/>
        <v>0.6</v>
      </c>
      <c r="O695" s="147">
        <f t="shared" si="121"/>
        <v>11.627999999999998</v>
      </c>
    </row>
    <row r="696" spans="1:15" ht="25.5" x14ac:dyDescent="0.25">
      <c r="A696" s="422" t="s">
        <v>1858</v>
      </c>
      <c r="B696" s="422">
        <v>96545</v>
      </c>
      <c r="C696" s="422" t="s">
        <v>32</v>
      </c>
      <c r="D696" s="423" t="s">
        <v>1859</v>
      </c>
      <c r="E696" s="422" t="s">
        <v>222</v>
      </c>
      <c r="F696" s="422">
        <v>0</v>
      </c>
      <c r="G696" s="424">
        <v>14.29</v>
      </c>
      <c r="H696" s="425">
        <v>17.89</v>
      </c>
      <c r="I696" s="426">
        <f t="shared" si="119"/>
        <v>0</v>
      </c>
      <c r="J696" s="100">
        <f>IFERROR(VLOOKUP(A696,'[1]resumo 1ºTermo aditivo'!$A$3:$O$155,11,FALSE),0)</f>
        <v>435.08</v>
      </c>
      <c r="K696" s="101">
        <f t="shared" si="117"/>
        <v>7783.5811999999996</v>
      </c>
      <c r="L696" s="102">
        <f>IFERROR(VLOOKUP(A696,'[1]resumo 1ºTermo aditivo'!$A$3:$O$155,14,FALSE),0)</f>
        <v>0</v>
      </c>
      <c r="M696" s="101">
        <f t="shared" si="118"/>
        <v>0</v>
      </c>
      <c r="N696" s="146">
        <f t="shared" si="120"/>
        <v>435.08</v>
      </c>
      <c r="O696" s="147">
        <f t="shared" si="121"/>
        <v>7783.5811999999996</v>
      </c>
    </row>
    <row r="697" spans="1:15" ht="25.5" x14ac:dyDescent="0.25">
      <c r="A697" s="422" t="s">
        <v>1860</v>
      </c>
      <c r="B697" s="422">
        <v>96546</v>
      </c>
      <c r="C697" s="422" t="s">
        <v>32</v>
      </c>
      <c r="D697" s="423" t="s">
        <v>1861</v>
      </c>
      <c r="E697" s="422" t="s">
        <v>222</v>
      </c>
      <c r="F697" s="422">
        <v>0</v>
      </c>
      <c r="G697" s="424">
        <v>12.69</v>
      </c>
      <c r="H697" s="425">
        <v>15.89</v>
      </c>
      <c r="I697" s="426">
        <f t="shared" si="119"/>
        <v>0</v>
      </c>
      <c r="J697" s="100">
        <f>IFERROR(VLOOKUP(A697,'[1]resumo 1ºTermo aditivo'!$A$3:$O$155,11,FALSE),0)</f>
        <v>827.55</v>
      </c>
      <c r="K697" s="101">
        <f t="shared" si="117"/>
        <v>13149.7695</v>
      </c>
      <c r="L697" s="102">
        <f>IFERROR(VLOOKUP(A697,'[1]resumo 1ºTermo aditivo'!$A$3:$O$155,14,FALSE),0)</f>
        <v>0</v>
      </c>
      <c r="M697" s="101">
        <f t="shared" si="118"/>
        <v>0</v>
      </c>
      <c r="N697" s="146">
        <f t="shared" si="120"/>
        <v>827.55</v>
      </c>
      <c r="O697" s="147">
        <f t="shared" si="121"/>
        <v>13149.7695</v>
      </c>
    </row>
    <row r="698" spans="1:15" ht="38.25" x14ac:dyDescent="0.25">
      <c r="A698" s="422" t="s">
        <v>1862</v>
      </c>
      <c r="B698" s="422">
        <v>104920</v>
      </c>
      <c r="C698" s="422" t="s">
        <v>32</v>
      </c>
      <c r="D698" s="423" t="s">
        <v>1863</v>
      </c>
      <c r="E698" s="422" t="s">
        <v>222</v>
      </c>
      <c r="F698" s="422">
        <v>0</v>
      </c>
      <c r="G698" s="424">
        <v>10.039999999999999</v>
      </c>
      <c r="H698" s="425">
        <v>12.57</v>
      </c>
      <c r="I698" s="426">
        <f t="shared" si="119"/>
        <v>0</v>
      </c>
      <c r="J698" s="100">
        <f>IFERROR(VLOOKUP(A698,'[1]resumo 1ºTermo aditivo'!$A$3:$O$155,11,FALSE),0)</f>
        <v>961.82999999999993</v>
      </c>
      <c r="K698" s="101">
        <f t="shared" si="117"/>
        <v>12090.203099999999</v>
      </c>
      <c r="L698" s="102">
        <f>IFERROR(VLOOKUP(A698,'[1]resumo 1ºTermo aditivo'!$A$3:$O$155,14,FALSE),0)</f>
        <v>0</v>
      </c>
      <c r="M698" s="101">
        <f t="shared" si="118"/>
        <v>0</v>
      </c>
      <c r="N698" s="146">
        <f t="shared" si="120"/>
        <v>961.82999999999993</v>
      </c>
      <c r="O698" s="147">
        <f t="shared" si="121"/>
        <v>12090.203099999999</v>
      </c>
    </row>
    <row r="699" spans="1:15" ht="38.25" x14ac:dyDescent="0.25">
      <c r="A699" s="422" t="s">
        <v>1864</v>
      </c>
      <c r="B699" s="422">
        <v>104921</v>
      </c>
      <c r="C699" s="422" t="s">
        <v>32</v>
      </c>
      <c r="D699" s="423" t="s">
        <v>1865</v>
      </c>
      <c r="E699" s="422" t="s">
        <v>222</v>
      </c>
      <c r="F699" s="422">
        <v>0</v>
      </c>
      <c r="G699" s="424">
        <v>9.59</v>
      </c>
      <c r="H699" s="425">
        <v>12</v>
      </c>
      <c r="I699" s="426">
        <f t="shared" si="119"/>
        <v>0</v>
      </c>
      <c r="J699" s="100">
        <f>IFERROR(VLOOKUP(A699,'[1]resumo 1ºTermo aditivo'!$A$3:$O$155,11,FALSE),0)</f>
        <v>390.5</v>
      </c>
      <c r="K699" s="101">
        <f t="shared" si="117"/>
        <v>4686</v>
      </c>
      <c r="L699" s="102">
        <f>IFERROR(VLOOKUP(A699,'[1]resumo 1ºTermo aditivo'!$A$3:$O$155,14,FALSE),0)</f>
        <v>0</v>
      </c>
      <c r="M699" s="101">
        <f t="shared" si="118"/>
        <v>0</v>
      </c>
      <c r="N699" s="146">
        <f t="shared" si="120"/>
        <v>390.5</v>
      </c>
      <c r="O699" s="147">
        <f t="shared" si="121"/>
        <v>4686</v>
      </c>
    </row>
    <row r="700" spans="1:15" ht="38.25" x14ac:dyDescent="0.25">
      <c r="A700" s="422" t="s">
        <v>1866</v>
      </c>
      <c r="B700" s="428">
        <v>103670</v>
      </c>
      <c r="C700" s="428" t="s">
        <v>32</v>
      </c>
      <c r="D700" s="429" t="s">
        <v>1867</v>
      </c>
      <c r="E700" s="428" t="s">
        <v>1868</v>
      </c>
      <c r="F700" s="422">
        <v>0</v>
      </c>
      <c r="G700" s="430">
        <v>218</v>
      </c>
      <c r="H700" s="431">
        <v>272.97000000000003</v>
      </c>
      <c r="I700" s="426">
        <f t="shared" si="119"/>
        <v>0</v>
      </c>
      <c r="J700" s="100">
        <f>IFERROR(VLOOKUP(A700,'[1]resumo 1ºTermo aditivo'!$A$3:$O$155,11,FALSE),0)</f>
        <v>35.21</v>
      </c>
      <c r="K700" s="101">
        <f t="shared" si="117"/>
        <v>9611.2737000000016</v>
      </c>
      <c r="L700" s="102">
        <f>IFERROR(VLOOKUP(A700,'[1]resumo 1ºTermo aditivo'!$A$3:$O$155,14,FALSE),0)</f>
        <v>0</v>
      </c>
      <c r="M700" s="101">
        <f t="shared" si="118"/>
        <v>0</v>
      </c>
      <c r="N700" s="146">
        <f t="shared" si="120"/>
        <v>35.21</v>
      </c>
      <c r="O700" s="147">
        <f t="shared" si="121"/>
        <v>9611.2737000000016</v>
      </c>
    </row>
    <row r="701" spans="1:15" ht="25.5" x14ac:dyDescent="0.25">
      <c r="A701" s="422" t="s">
        <v>1869</v>
      </c>
      <c r="B701" s="428" t="s">
        <v>1870</v>
      </c>
      <c r="C701" s="428" t="s">
        <v>1871</v>
      </c>
      <c r="D701" s="429" t="s">
        <v>1872</v>
      </c>
      <c r="E701" s="428" t="s">
        <v>1873</v>
      </c>
      <c r="F701" s="422">
        <v>0</v>
      </c>
      <c r="G701" s="430">
        <v>735.33</v>
      </c>
      <c r="H701" s="431">
        <v>920.78</v>
      </c>
      <c r="I701" s="426">
        <f t="shared" si="119"/>
        <v>0</v>
      </c>
      <c r="J701" s="100">
        <f>IFERROR(VLOOKUP(A701,'[1]resumo 1ºTermo aditivo'!$A$3:$O$155,11,FALSE),0)</f>
        <v>9.75</v>
      </c>
      <c r="K701" s="101">
        <f t="shared" si="117"/>
        <v>8977.6049999999996</v>
      </c>
      <c r="L701" s="102">
        <f>IFERROR(VLOOKUP(A701,'[1]resumo 1ºTermo aditivo'!$A$3:$O$155,14,FALSE),0)</f>
        <v>0</v>
      </c>
      <c r="M701" s="101">
        <f t="shared" si="118"/>
        <v>0</v>
      </c>
      <c r="N701" s="146">
        <f t="shared" si="120"/>
        <v>9.75</v>
      </c>
      <c r="O701" s="147">
        <f t="shared" si="121"/>
        <v>8977.6049999999996</v>
      </c>
    </row>
    <row r="702" spans="1:15" x14ac:dyDescent="0.25">
      <c r="A702" s="413">
        <v>4</v>
      </c>
      <c r="B702" s="413"/>
      <c r="C702" s="413"/>
      <c r="D702" s="414" t="s">
        <v>238</v>
      </c>
      <c r="E702" s="415"/>
      <c r="F702" s="415"/>
      <c r="G702" s="416"/>
      <c r="H702" s="416"/>
      <c r="I702" s="417">
        <f>SUBTOTAL(9,I703:I714)</f>
        <v>0</v>
      </c>
      <c r="J702" s="427"/>
      <c r="K702" s="419">
        <f>SUBTOTAL(9,K703:K714)</f>
        <v>279741.21230000001</v>
      </c>
      <c r="L702" s="427"/>
      <c r="M702" s="419">
        <f>SUBTOTAL(9,M703:M714)</f>
        <v>0</v>
      </c>
      <c r="N702" s="420"/>
      <c r="O702" s="421">
        <f>SUBTOTAL(9,O703:O714)</f>
        <v>279741.21230000001</v>
      </c>
    </row>
    <row r="703" spans="1:15" ht="38.25" x14ac:dyDescent="0.25">
      <c r="A703" s="422" t="s">
        <v>1874</v>
      </c>
      <c r="B703" s="422">
        <v>92760</v>
      </c>
      <c r="C703" s="422" t="s">
        <v>32</v>
      </c>
      <c r="D703" s="423" t="s">
        <v>1875</v>
      </c>
      <c r="E703" s="422" t="s">
        <v>222</v>
      </c>
      <c r="F703" s="422">
        <v>0</v>
      </c>
      <c r="G703" s="424">
        <v>12.17</v>
      </c>
      <c r="H703" s="425">
        <v>15.23</v>
      </c>
      <c r="I703" s="426">
        <f t="shared" ref="I703:I714" si="122">TRUNC(H703*F703,2)</f>
        <v>0</v>
      </c>
      <c r="J703" s="100">
        <f>IFERROR(VLOOKUP(A703,'[1]resumo 1ºTermo aditivo'!$A$3:$O$155,11,FALSE),0)</f>
        <v>5.5</v>
      </c>
      <c r="K703" s="101">
        <f t="shared" si="117"/>
        <v>83.765000000000001</v>
      </c>
      <c r="L703" s="102">
        <f>IFERROR(VLOOKUP(A703,'[1]resumo 1ºTermo aditivo'!$A$3:$O$155,14,FALSE),0)</f>
        <v>0</v>
      </c>
      <c r="M703" s="101">
        <f t="shared" si="118"/>
        <v>0</v>
      </c>
      <c r="N703" s="146">
        <f t="shared" ref="N703:N714" si="123">F703+J703-L703</f>
        <v>5.5</v>
      </c>
      <c r="O703" s="147">
        <f t="shared" ref="O703:O714" si="124">I703+K703-M703</f>
        <v>83.765000000000001</v>
      </c>
    </row>
    <row r="704" spans="1:15" ht="38.25" x14ac:dyDescent="0.25">
      <c r="A704" s="422" t="s">
        <v>1876</v>
      </c>
      <c r="B704" s="422">
        <v>92761</v>
      </c>
      <c r="C704" s="422" t="s">
        <v>32</v>
      </c>
      <c r="D704" s="423" t="s">
        <v>1877</v>
      </c>
      <c r="E704" s="422" t="s">
        <v>222</v>
      </c>
      <c r="F704" s="422">
        <v>0</v>
      </c>
      <c r="G704" s="424">
        <v>11.68</v>
      </c>
      <c r="H704" s="425">
        <v>14.62</v>
      </c>
      <c r="I704" s="426">
        <f t="shared" si="122"/>
        <v>0</v>
      </c>
      <c r="J704" s="100">
        <f>IFERROR(VLOOKUP(A704,'[1]resumo 1ºTermo aditivo'!$A$3:$O$155,11,FALSE),0)</f>
        <v>715.08</v>
      </c>
      <c r="K704" s="101">
        <f t="shared" si="117"/>
        <v>10454.4696</v>
      </c>
      <c r="L704" s="102">
        <f>IFERROR(VLOOKUP(A704,'[1]resumo 1ºTermo aditivo'!$A$3:$O$155,14,FALSE),0)</f>
        <v>0</v>
      </c>
      <c r="M704" s="101">
        <f t="shared" si="118"/>
        <v>0</v>
      </c>
      <c r="N704" s="146">
        <f t="shared" si="123"/>
        <v>715.08</v>
      </c>
      <c r="O704" s="147">
        <f t="shared" si="124"/>
        <v>10454.4696</v>
      </c>
    </row>
    <row r="705" spans="1:15" ht="38.25" x14ac:dyDescent="0.25">
      <c r="A705" s="422" t="s">
        <v>1878</v>
      </c>
      <c r="B705" s="422">
        <v>92762</v>
      </c>
      <c r="C705" s="422" t="s">
        <v>32</v>
      </c>
      <c r="D705" s="423" t="s">
        <v>1879</v>
      </c>
      <c r="E705" s="422" t="s">
        <v>222</v>
      </c>
      <c r="F705" s="422">
        <v>0</v>
      </c>
      <c r="G705" s="424">
        <v>10.57</v>
      </c>
      <c r="H705" s="425">
        <v>13.23</v>
      </c>
      <c r="I705" s="426">
        <f t="shared" si="122"/>
        <v>0</v>
      </c>
      <c r="J705" s="100">
        <f>IFERROR(VLOOKUP(A705,'[1]resumo 1ºTermo aditivo'!$A$3:$O$155,11,FALSE),0)</f>
        <v>357.34000000000003</v>
      </c>
      <c r="K705" s="101">
        <f t="shared" si="117"/>
        <v>4727.6082000000006</v>
      </c>
      <c r="L705" s="102">
        <f>IFERROR(VLOOKUP(A705,'[1]resumo 1ºTermo aditivo'!$A$3:$O$155,14,FALSE),0)</f>
        <v>0</v>
      </c>
      <c r="M705" s="101">
        <f t="shared" si="118"/>
        <v>0</v>
      </c>
      <c r="N705" s="146">
        <f t="shared" si="123"/>
        <v>357.34000000000003</v>
      </c>
      <c r="O705" s="147">
        <f t="shared" si="124"/>
        <v>4727.6082000000006</v>
      </c>
    </row>
    <row r="706" spans="1:15" ht="51" x14ac:dyDescent="0.25">
      <c r="A706" s="422" t="s">
        <v>1880</v>
      </c>
      <c r="B706" s="428">
        <v>104107</v>
      </c>
      <c r="C706" s="428" t="s">
        <v>32</v>
      </c>
      <c r="D706" s="429" t="s">
        <v>1881</v>
      </c>
      <c r="E706" s="428" t="s">
        <v>222</v>
      </c>
      <c r="F706" s="422">
        <v>0</v>
      </c>
      <c r="G706" s="424">
        <v>10.029999999999999</v>
      </c>
      <c r="H706" s="425">
        <v>12.55</v>
      </c>
      <c r="I706" s="426">
        <f t="shared" si="122"/>
        <v>0</v>
      </c>
      <c r="J706" s="100">
        <f>IFERROR(VLOOKUP(A706,'[1]resumo 1ºTermo aditivo'!$A$3:$O$155,11,FALSE),0)</f>
        <v>1287.58</v>
      </c>
      <c r="K706" s="101">
        <f t="shared" si="117"/>
        <v>16159.129000000001</v>
      </c>
      <c r="L706" s="102">
        <f>IFERROR(VLOOKUP(A706,'[1]resumo 1ºTermo aditivo'!$A$3:$O$155,14,FALSE),0)</f>
        <v>0</v>
      </c>
      <c r="M706" s="101">
        <f t="shared" si="118"/>
        <v>0</v>
      </c>
      <c r="N706" s="146">
        <f t="shared" si="123"/>
        <v>1287.58</v>
      </c>
      <c r="O706" s="147">
        <f t="shared" si="124"/>
        <v>16159.129000000001</v>
      </c>
    </row>
    <row r="707" spans="1:15" ht="38.25" x14ac:dyDescent="0.25">
      <c r="A707" s="422" t="s">
        <v>1882</v>
      </c>
      <c r="B707" s="428">
        <v>92768</v>
      </c>
      <c r="C707" s="428" t="s">
        <v>32</v>
      </c>
      <c r="D707" s="429" t="s">
        <v>1883</v>
      </c>
      <c r="E707" s="428" t="s">
        <v>222</v>
      </c>
      <c r="F707" s="422">
        <v>0</v>
      </c>
      <c r="G707" s="424">
        <v>12.12</v>
      </c>
      <c r="H707" s="425">
        <v>15.17</v>
      </c>
      <c r="I707" s="426">
        <f t="shared" si="122"/>
        <v>0</v>
      </c>
      <c r="J707" s="100">
        <f>IFERROR(VLOOKUP(A707,'[1]resumo 1ºTermo aditivo'!$A$3:$O$155,11,FALSE),0)</f>
        <v>104.1</v>
      </c>
      <c r="K707" s="101">
        <f t="shared" si="117"/>
        <v>1579.1969999999999</v>
      </c>
      <c r="L707" s="102">
        <f>IFERROR(VLOOKUP(A707,'[1]resumo 1ºTermo aditivo'!$A$3:$O$155,14,FALSE),0)</f>
        <v>0</v>
      </c>
      <c r="M707" s="101">
        <f t="shared" si="118"/>
        <v>0</v>
      </c>
      <c r="N707" s="146">
        <f t="shared" si="123"/>
        <v>104.1</v>
      </c>
      <c r="O707" s="147">
        <f t="shared" si="124"/>
        <v>1579.1969999999999</v>
      </c>
    </row>
    <row r="708" spans="1:15" ht="38.25" x14ac:dyDescent="0.25">
      <c r="A708" s="422" t="s">
        <v>1884</v>
      </c>
      <c r="B708" s="428">
        <v>92769</v>
      </c>
      <c r="C708" s="428" t="s">
        <v>32</v>
      </c>
      <c r="D708" s="429" t="s">
        <v>1885</v>
      </c>
      <c r="E708" s="428" t="s">
        <v>222</v>
      </c>
      <c r="F708" s="422">
        <v>0</v>
      </c>
      <c r="G708" s="424">
        <v>11.8</v>
      </c>
      <c r="H708" s="425">
        <v>14.77</v>
      </c>
      <c r="I708" s="426">
        <f t="shared" si="122"/>
        <v>0</v>
      </c>
      <c r="J708" s="100">
        <f>IFERROR(VLOOKUP(A708,'[1]resumo 1ºTermo aditivo'!$A$3:$O$155,11,FALSE),0)</f>
        <v>0.7</v>
      </c>
      <c r="K708" s="101">
        <f t="shared" si="117"/>
        <v>10.338999999999999</v>
      </c>
      <c r="L708" s="102">
        <f>IFERROR(VLOOKUP(A708,'[1]resumo 1ºTermo aditivo'!$A$3:$O$155,14,FALSE),0)</f>
        <v>0</v>
      </c>
      <c r="M708" s="101">
        <f t="shared" si="118"/>
        <v>0</v>
      </c>
      <c r="N708" s="146">
        <f t="shared" si="123"/>
        <v>0.7</v>
      </c>
      <c r="O708" s="147">
        <f t="shared" si="124"/>
        <v>10.338999999999999</v>
      </c>
    </row>
    <row r="709" spans="1:15" ht="38.25" x14ac:dyDescent="0.25">
      <c r="A709" s="422" t="s">
        <v>1886</v>
      </c>
      <c r="B709" s="428">
        <v>92770</v>
      </c>
      <c r="C709" s="428" t="s">
        <v>32</v>
      </c>
      <c r="D709" s="429" t="s">
        <v>1887</v>
      </c>
      <c r="E709" s="428" t="s">
        <v>222</v>
      </c>
      <c r="F709" s="422">
        <v>0</v>
      </c>
      <c r="G709" s="424">
        <v>11.33</v>
      </c>
      <c r="H709" s="425">
        <v>14.18</v>
      </c>
      <c r="I709" s="426">
        <f t="shared" si="122"/>
        <v>0</v>
      </c>
      <c r="J709" s="100">
        <f>IFERROR(VLOOKUP(A709,'[1]resumo 1ºTermo aditivo'!$A$3:$O$155,11,FALSE),0)</f>
        <v>563</v>
      </c>
      <c r="K709" s="101">
        <f t="shared" si="117"/>
        <v>7983.34</v>
      </c>
      <c r="L709" s="102">
        <f>IFERROR(VLOOKUP(A709,'[1]resumo 1ºTermo aditivo'!$A$3:$O$155,14,FALSE),0)</f>
        <v>0</v>
      </c>
      <c r="M709" s="101">
        <f t="shared" si="118"/>
        <v>0</v>
      </c>
      <c r="N709" s="146">
        <f t="shared" si="123"/>
        <v>563</v>
      </c>
      <c r="O709" s="147">
        <f t="shared" si="124"/>
        <v>7983.34</v>
      </c>
    </row>
    <row r="710" spans="1:15" ht="25.5" x14ac:dyDescent="0.25">
      <c r="A710" s="422" t="s">
        <v>1888</v>
      </c>
      <c r="B710" s="428" t="s">
        <v>1889</v>
      </c>
      <c r="C710" s="428" t="s">
        <v>1871</v>
      </c>
      <c r="D710" s="429" t="s">
        <v>1890</v>
      </c>
      <c r="E710" s="428" t="s">
        <v>1891</v>
      </c>
      <c r="F710" s="422">
        <v>0</v>
      </c>
      <c r="G710" s="424">
        <v>276.47000000000003</v>
      </c>
      <c r="H710" s="425">
        <v>346.19</v>
      </c>
      <c r="I710" s="426">
        <f t="shared" si="122"/>
        <v>0</v>
      </c>
      <c r="J710" s="100">
        <f>IFERROR(VLOOKUP(A710,'[1]resumo 1ºTermo aditivo'!$A$3:$O$155,11,FALSE),0)</f>
        <v>305.95999999999998</v>
      </c>
      <c r="K710" s="101">
        <f t="shared" si="117"/>
        <v>105920.29239999999</v>
      </c>
      <c r="L710" s="102">
        <f>IFERROR(VLOOKUP(A710,'[1]resumo 1ºTermo aditivo'!$A$3:$O$155,14,FALSE),0)</f>
        <v>0</v>
      </c>
      <c r="M710" s="101">
        <f t="shared" si="118"/>
        <v>0</v>
      </c>
      <c r="N710" s="146">
        <f t="shared" si="123"/>
        <v>305.95999999999998</v>
      </c>
      <c r="O710" s="147">
        <f t="shared" si="124"/>
        <v>105920.29239999999</v>
      </c>
    </row>
    <row r="711" spans="1:15" ht="38.25" x14ac:dyDescent="0.25">
      <c r="A711" s="422" t="s">
        <v>1892</v>
      </c>
      <c r="B711" s="428">
        <v>103670</v>
      </c>
      <c r="C711" s="428" t="s">
        <v>32</v>
      </c>
      <c r="D711" s="429" t="s">
        <v>1893</v>
      </c>
      <c r="E711" s="428" t="s">
        <v>1868</v>
      </c>
      <c r="F711" s="422">
        <v>0</v>
      </c>
      <c r="G711" s="430">
        <v>218</v>
      </c>
      <c r="H711" s="431">
        <v>272.97000000000003</v>
      </c>
      <c r="I711" s="426">
        <f t="shared" si="122"/>
        <v>0</v>
      </c>
      <c r="J711" s="100">
        <f>IFERROR(VLOOKUP(A711,'[1]resumo 1ºTermo aditivo'!$A$3:$O$155,11,FALSE),0)</f>
        <v>37.910000000000004</v>
      </c>
      <c r="K711" s="101">
        <f t="shared" si="117"/>
        <v>10348.292700000002</v>
      </c>
      <c r="L711" s="102">
        <f>IFERROR(VLOOKUP(A711,'[1]resumo 1ºTermo aditivo'!$A$3:$O$155,14,FALSE),0)</f>
        <v>0</v>
      </c>
      <c r="M711" s="101">
        <f t="shared" si="118"/>
        <v>0</v>
      </c>
      <c r="N711" s="146">
        <f t="shared" si="123"/>
        <v>37.910000000000004</v>
      </c>
      <c r="O711" s="147">
        <f t="shared" si="124"/>
        <v>10348.292700000002</v>
      </c>
    </row>
    <row r="712" spans="1:15" ht="51" x14ac:dyDescent="0.25">
      <c r="A712" s="422" t="s">
        <v>1894</v>
      </c>
      <c r="B712" s="428">
        <v>92413</v>
      </c>
      <c r="C712" s="428" t="s">
        <v>32</v>
      </c>
      <c r="D712" s="429" t="s">
        <v>1895</v>
      </c>
      <c r="E712" s="428" t="s">
        <v>1891</v>
      </c>
      <c r="F712" s="422">
        <v>0</v>
      </c>
      <c r="G712" s="430">
        <v>69.88</v>
      </c>
      <c r="H712" s="431">
        <v>87.5</v>
      </c>
      <c r="I712" s="426">
        <f t="shared" si="122"/>
        <v>0</v>
      </c>
      <c r="J712" s="100">
        <f>IFERROR(VLOOKUP(A712,'[1]resumo 1ºTermo aditivo'!$A$3:$O$155,11,FALSE),0)</f>
        <v>378.12</v>
      </c>
      <c r="K712" s="101">
        <f t="shared" si="117"/>
        <v>33085.5</v>
      </c>
      <c r="L712" s="102">
        <f>IFERROR(VLOOKUP(A712,'[1]resumo 1ºTermo aditivo'!$A$3:$O$155,14,FALSE),0)</f>
        <v>0</v>
      </c>
      <c r="M712" s="101">
        <f t="shared" si="118"/>
        <v>0</v>
      </c>
      <c r="N712" s="146">
        <f t="shared" si="123"/>
        <v>378.12</v>
      </c>
      <c r="O712" s="147">
        <f t="shared" si="124"/>
        <v>33085.5</v>
      </c>
    </row>
    <row r="713" spans="1:15" ht="51" x14ac:dyDescent="0.25">
      <c r="A713" s="422" t="s">
        <v>1896</v>
      </c>
      <c r="B713" s="428">
        <v>92448</v>
      </c>
      <c r="C713" s="428" t="s">
        <v>32</v>
      </c>
      <c r="D713" s="429" t="s">
        <v>1897</v>
      </c>
      <c r="E713" s="428" t="s">
        <v>1898</v>
      </c>
      <c r="F713" s="422">
        <v>0</v>
      </c>
      <c r="G713" s="430">
        <v>102.59</v>
      </c>
      <c r="H713" s="431">
        <v>128.46</v>
      </c>
      <c r="I713" s="426">
        <f t="shared" si="122"/>
        <v>0</v>
      </c>
      <c r="J713" s="100">
        <f>IFERROR(VLOOKUP(A713,'[1]resumo 1ºTermo aditivo'!$A$3:$O$155,11,FALSE),0)</f>
        <v>411.28999999999996</v>
      </c>
      <c r="K713" s="101">
        <f t="shared" si="117"/>
        <v>52834.313399999999</v>
      </c>
      <c r="L713" s="102">
        <f>IFERROR(VLOOKUP(A713,'[1]resumo 1ºTermo aditivo'!$A$3:$O$155,14,FALSE),0)</f>
        <v>0</v>
      </c>
      <c r="M713" s="101">
        <f t="shared" si="118"/>
        <v>0</v>
      </c>
      <c r="N713" s="146">
        <f t="shared" si="123"/>
        <v>411.28999999999996</v>
      </c>
      <c r="O713" s="147">
        <f>I713+K713-M713</f>
        <v>52834.313399999999</v>
      </c>
    </row>
    <row r="714" spans="1:15" ht="25.5" x14ac:dyDescent="0.25">
      <c r="A714" s="422" t="s">
        <v>1899</v>
      </c>
      <c r="B714" s="428" t="s">
        <v>1870</v>
      </c>
      <c r="C714" s="428" t="s">
        <v>1871</v>
      </c>
      <c r="D714" s="429" t="s">
        <v>1872</v>
      </c>
      <c r="E714" s="428" t="s">
        <v>1873</v>
      </c>
      <c r="F714" s="422">
        <v>0</v>
      </c>
      <c r="G714" s="430">
        <v>735.33</v>
      </c>
      <c r="H714" s="431">
        <v>920.78</v>
      </c>
      <c r="I714" s="426">
        <f t="shared" si="122"/>
        <v>0</v>
      </c>
      <c r="J714" s="100">
        <f>IFERROR(VLOOKUP(A714,'[1]resumo 1ºTermo aditivo'!$A$3:$O$155,11,FALSE),0)</f>
        <v>39.700000000000003</v>
      </c>
      <c r="K714" s="101">
        <f t="shared" si="117"/>
        <v>36554.966</v>
      </c>
      <c r="L714" s="102">
        <f>IFERROR(VLOOKUP(A714,'[1]resumo 1ºTermo aditivo'!$A$3:$O$155,14,FALSE),0)</f>
        <v>0</v>
      </c>
      <c r="M714" s="101">
        <f t="shared" si="118"/>
        <v>0</v>
      </c>
      <c r="N714" s="146">
        <f t="shared" si="123"/>
        <v>39.700000000000003</v>
      </c>
      <c r="O714" s="147">
        <f t="shared" si="124"/>
        <v>36554.966</v>
      </c>
    </row>
    <row r="715" spans="1:15" x14ac:dyDescent="0.25">
      <c r="A715" s="432">
        <v>5</v>
      </c>
      <c r="B715" s="432"/>
      <c r="C715" s="432"/>
      <c r="D715" s="433" t="s">
        <v>272</v>
      </c>
      <c r="E715" s="434"/>
      <c r="F715" s="434"/>
      <c r="G715" s="435"/>
      <c r="H715" s="435"/>
      <c r="I715" s="417">
        <f>SUBTOTAL(9,I716)</f>
        <v>0</v>
      </c>
      <c r="J715" s="427"/>
      <c r="K715" s="419">
        <f>SUBTOTAL(9,K716)</f>
        <v>16800.97</v>
      </c>
      <c r="L715" s="427"/>
      <c r="M715" s="419">
        <f>SUBTOTAL(9,M716)</f>
        <v>0</v>
      </c>
      <c r="N715" s="420"/>
      <c r="O715" s="421">
        <f>SUBTOTAL(9,O716)</f>
        <v>16800.97</v>
      </c>
    </row>
    <row r="716" spans="1:15" ht="51" x14ac:dyDescent="0.25">
      <c r="A716" s="436" t="s">
        <v>1900</v>
      </c>
      <c r="B716" s="436">
        <v>96358</v>
      </c>
      <c r="C716" s="436" t="s">
        <v>32</v>
      </c>
      <c r="D716" s="437" t="s">
        <v>1901</v>
      </c>
      <c r="E716" s="436" t="s">
        <v>1891</v>
      </c>
      <c r="F716" s="422">
        <v>0</v>
      </c>
      <c r="G716" s="438">
        <v>92.28</v>
      </c>
      <c r="H716" s="439">
        <v>115.55</v>
      </c>
      <c r="I716" s="426">
        <f>TRUNC(H716*F716,2)</f>
        <v>0</v>
      </c>
      <c r="J716" s="100">
        <f>IFERROR(VLOOKUP(A716,'[1]resumo 1ºTermo aditivo'!$A$3:$O$155,11,FALSE),0)</f>
        <v>145.4</v>
      </c>
      <c r="K716" s="101">
        <f t="shared" si="117"/>
        <v>16800.97</v>
      </c>
      <c r="L716" s="102">
        <f>IFERROR(VLOOKUP(A716,'[1]resumo 1ºTermo aditivo'!$A$3:$O$155,14,FALSE),0)</f>
        <v>0</v>
      </c>
      <c r="M716" s="101">
        <f t="shared" si="118"/>
        <v>0</v>
      </c>
      <c r="N716" s="146">
        <f>F716+J716-L716</f>
        <v>145.4</v>
      </c>
      <c r="O716" s="147">
        <f>I716+K716-M716</f>
        <v>16800.97</v>
      </c>
    </row>
    <row r="717" spans="1:15" x14ac:dyDescent="0.25">
      <c r="A717" s="118">
        <v>6</v>
      </c>
      <c r="B717" s="118"/>
      <c r="C717" s="118"/>
      <c r="D717" s="119" t="s">
        <v>288</v>
      </c>
      <c r="E717" s="120"/>
      <c r="F717" s="120"/>
      <c r="G717" s="121"/>
      <c r="H717" s="121"/>
      <c r="I717" s="417">
        <f>SUBTOTAL(9,I718:I724)</f>
        <v>0</v>
      </c>
      <c r="J717" s="427"/>
      <c r="K717" s="419">
        <f>SUBTOTAL(9,K718:K724)</f>
        <v>1959.8600000000001</v>
      </c>
      <c r="L717" s="427"/>
      <c r="M717" s="419">
        <f>SUBTOTAL(9,M718:M724)</f>
        <v>0</v>
      </c>
      <c r="N717" s="420"/>
      <c r="O717" s="421">
        <f>SUBTOTAL(9,O718:O724)</f>
        <v>1959.8600000000001</v>
      </c>
    </row>
    <row r="718" spans="1:15" x14ac:dyDescent="0.25">
      <c r="A718" s="118" t="s">
        <v>289</v>
      </c>
      <c r="B718" s="118"/>
      <c r="C718" s="118"/>
      <c r="D718" s="119" t="s">
        <v>290</v>
      </c>
      <c r="E718" s="120"/>
      <c r="F718" s="120"/>
      <c r="G718" s="121"/>
      <c r="H718" s="121"/>
      <c r="I718" s="417">
        <f>SUBTOTAL(9,I719:I721)</f>
        <v>0</v>
      </c>
      <c r="J718" s="427"/>
      <c r="K718" s="419">
        <f>SUBTOTAL(9,K719:K721)</f>
        <v>808.36</v>
      </c>
      <c r="L718" s="427"/>
      <c r="M718" s="419">
        <f>SUBTOTAL(9,M719:M721)</f>
        <v>0</v>
      </c>
      <c r="N718" s="420"/>
      <c r="O718" s="152">
        <f>SUBTOTAL(9,O719:O721)</f>
        <v>808.36</v>
      </c>
    </row>
    <row r="719" spans="1:15" ht="38.25" x14ac:dyDescent="0.25">
      <c r="A719" s="436" t="s">
        <v>1902</v>
      </c>
      <c r="B719" s="436">
        <v>94492</v>
      </c>
      <c r="C719" s="436" t="s">
        <v>32</v>
      </c>
      <c r="D719" s="437" t="s">
        <v>1903</v>
      </c>
      <c r="E719" s="436" t="s">
        <v>906</v>
      </c>
      <c r="F719" s="422">
        <v>0</v>
      </c>
      <c r="G719" s="438">
        <v>45.78</v>
      </c>
      <c r="H719" s="439">
        <v>57.32</v>
      </c>
      <c r="I719" s="426">
        <f>TRUNC(H719*F719,2)</f>
        <v>0</v>
      </c>
      <c r="J719" s="100">
        <f>IFERROR(VLOOKUP(A719,'[1]resumo 1ºTermo aditivo'!$A$3:$O$155,11,FALSE),0)</f>
        <v>8</v>
      </c>
      <c r="K719" s="101">
        <f t="shared" si="117"/>
        <v>458.56</v>
      </c>
      <c r="L719" s="102">
        <f>IFERROR(VLOOKUP(A719,'[1]resumo 1ºTermo aditivo'!$A$3:$O$155,14,FALSE),0)</f>
        <v>0</v>
      </c>
      <c r="M719" s="101">
        <f t="shared" si="118"/>
        <v>0</v>
      </c>
      <c r="N719" s="146">
        <f>F719+J719-L719</f>
        <v>8</v>
      </c>
      <c r="O719" s="147">
        <f>I719+K719-M719</f>
        <v>458.56</v>
      </c>
    </row>
    <row r="720" spans="1:15" ht="38.25" x14ac:dyDescent="0.25">
      <c r="A720" s="436" t="s">
        <v>1904</v>
      </c>
      <c r="B720" s="440">
        <v>89625</v>
      </c>
      <c r="C720" s="436" t="s">
        <v>32</v>
      </c>
      <c r="D720" s="437" t="s">
        <v>1905</v>
      </c>
      <c r="E720" s="436" t="s">
        <v>1853</v>
      </c>
      <c r="F720" s="422">
        <v>0</v>
      </c>
      <c r="G720" s="438">
        <v>18.03</v>
      </c>
      <c r="H720" s="439">
        <v>22.57</v>
      </c>
      <c r="I720" s="426">
        <f>TRUNC(H720*F720,2)</f>
        <v>0</v>
      </c>
      <c r="J720" s="100">
        <f>IFERROR(VLOOKUP(A720,'[1]resumo 1ºTermo aditivo'!$A$3:$O$155,11,FALSE),0)</f>
        <v>6</v>
      </c>
      <c r="K720" s="101">
        <f t="shared" si="117"/>
        <v>135.42000000000002</v>
      </c>
      <c r="L720" s="102">
        <f>IFERROR(VLOOKUP(A720,'[1]resumo 1ºTermo aditivo'!$A$3:$O$155,14,FALSE),0)</f>
        <v>0</v>
      </c>
      <c r="M720" s="101">
        <f t="shared" si="118"/>
        <v>0</v>
      </c>
      <c r="N720" s="146">
        <f>F720+J720-L720</f>
        <v>6</v>
      </c>
      <c r="O720" s="147">
        <f>I720+K720-M720</f>
        <v>135.42000000000002</v>
      </c>
    </row>
    <row r="721" spans="1:15" ht="25.5" x14ac:dyDescent="0.25">
      <c r="A721" s="436" t="s">
        <v>1906</v>
      </c>
      <c r="B721" s="440">
        <v>94797</v>
      </c>
      <c r="C721" s="436" t="s">
        <v>32</v>
      </c>
      <c r="D721" s="437" t="s">
        <v>1907</v>
      </c>
      <c r="E721" s="436" t="s">
        <v>906</v>
      </c>
      <c r="F721" s="422">
        <v>0</v>
      </c>
      <c r="G721" s="438">
        <v>57.07</v>
      </c>
      <c r="H721" s="439">
        <v>71.459999999999994</v>
      </c>
      <c r="I721" s="426">
        <f>TRUNC(H721*F721,2)</f>
        <v>0</v>
      </c>
      <c r="J721" s="100">
        <f>IFERROR(VLOOKUP(A721,'[1]resumo 1ºTermo aditivo'!$A$3:$O$155,11,FALSE),0)</f>
        <v>3</v>
      </c>
      <c r="K721" s="101">
        <f t="shared" si="117"/>
        <v>214.38</v>
      </c>
      <c r="L721" s="102">
        <f>IFERROR(VLOOKUP(A721,'[1]resumo 1ºTermo aditivo'!$A$3:$O$155,14,FALSE),0)</f>
        <v>0</v>
      </c>
      <c r="M721" s="101">
        <f t="shared" si="118"/>
        <v>0</v>
      </c>
      <c r="N721" s="146">
        <f>F721+J721-L721</f>
        <v>3</v>
      </c>
      <c r="O721" s="147">
        <f>I721+K721-M721</f>
        <v>214.38</v>
      </c>
    </row>
    <row r="722" spans="1:15" x14ac:dyDescent="0.25">
      <c r="A722" s="441" t="s">
        <v>330</v>
      </c>
      <c r="B722" s="441"/>
      <c r="C722" s="441"/>
      <c r="D722" s="442" t="s">
        <v>331</v>
      </c>
      <c r="E722" s="443"/>
      <c r="F722" s="443"/>
      <c r="G722" s="444"/>
      <c r="H722" s="444"/>
      <c r="I722" s="417">
        <f>SUBTOTAL(9,I723:I724)</f>
        <v>0</v>
      </c>
      <c r="J722" s="427"/>
      <c r="K722" s="419">
        <f>SUBTOTAL(9,K723:K724)</f>
        <v>1151.5</v>
      </c>
      <c r="L722" s="427"/>
      <c r="M722" s="419">
        <f>SUBTOTAL(9,M723:M724)</f>
        <v>0</v>
      </c>
      <c r="N722" s="420"/>
      <c r="O722" s="421">
        <f>SUBTOTAL(9,O723:O724)</f>
        <v>1151.5</v>
      </c>
    </row>
    <row r="723" spans="1:15" ht="38.25" x14ac:dyDescent="0.25">
      <c r="A723" s="436" t="s">
        <v>1908</v>
      </c>
      <c r="B723" s="436" t="s">
        <v>1909</v>
      </c>
      <c r="C723" s="436" t="s">
        <v>1871</v>
      </c>
      <c r="D723" s="437" t="s">
        <v>1910</v>
      </c>
      <c r="E723" s="436" t="s">
        <v>109</v>
      </c>
      <c r="F723" s="422">
        <v>0</v>
      </c>
      <c r="G723" s="438">
        <v>74.430000000000007</v>
      </c>
      <c r="H723" s="439">
        <v>93.2</v>
      </c>
      <c r="I723" s="426">
        <f>TRUNC(H723*F723,2)</f>
        <v>0</v>
      </c>
      <c r="J723" s="100">
        <f>IFERROR(VLOOKUP(A723,'[1]resumo 1ºTermo aditivo'!$A$3:$O$155,11,FALSE),0)</f>
        <v>8</v>
      </c>
      <c r="K723" s="101">
        <f t="shared" si="117"/>
        <v>745.6</v>
      </c>
      <c r="L723" s="102">
        <f>IFERROR(VLOOKUP(A723,'[1]resumo 1ºTermo aditivo'!$A$3:$O$155,14,FALSE),0)</f>
        <v>0</v>
      </c>
      <c r="M723" s="101">
        <f t="shared" si="118"/>
        <v>0</v>
      </c>
      <c r="N723" s="146">
        <f>F723+J723-L723</f>
        <v>8</v>
      </c>
      <c r="O723" s="147">
        <f>I723+K723-M723</f>
        <v>745.6</v>
      </c>
    </row>
    <row r="724" spans="1:15" ht="38.25" x14ac:dyDescent="0.25">
      <c r="A724" s="436" t="s">
        <v>1911</v>
      </c>
      <c r="B724" s="440" t="s">
        <v>1912</v>
      </c>
      <c r="C724" s="436" t="s">
        <v>1871</v>
      </c>
      <c r="D724" s="437" t="s">
        <v>1913</v>
      </c>
      <c r="E724" s="436" t="s">
        <v>1853</v>
      </c>
      <c r="F724" s="422">
        <v>0</v>
      </c>
      <c r="G724" s="438">
        <v>108.05</v>
      </c>
      <c r="H724" s="439">
        <v>135.30000000000001</v>
      </c>
      <c r="I724" s="426">
        <f>TRUNC(H724*F724,2)</f>
        <v>0</v>
      </c>
      <c r="J724" s="100">
        <f>IFERROR(VLOOKUP(A724,'[1]resumo 1ºTermo aditivo'!$A$3:$O$155,11,FALSE),0)</f>
        <v>3</v>
      </c>
      <c r="K724" s="101">
        <f t="shared" si="117"/>
        <v>405.90000000000003</v>
      </c>
      <c r="L724" s="102">
        <f>IFERROR(VLOOKUP(A724,'[1]resumo 1ºTermo aditivo'!$A$3:$O$155,14,FALSE),0)</f>
        <v>0</v>
      </c>
      <c r="M724" s="101">
        <f t="shared" si="118"/>
        <v>0</v>
      </c>
      <c r="N724" s="146">
        <f>F724+J724-L724</f>
        <v>3</v>
      </c>
      <c r="O724" s="147">
        <f>I724+K724-M724</f>
        <v>405.90000000000003</v>
      </c>
    </row>
    <row r="725" spans="1:15" x14ac:dyDescent="0.25">
      <c r="A725" s="118">
        <v>8</v>
      </c>
      <c r="B725" s="118"/>
      <c r="C725" s="118"/>
      <c r="D725" s="119" t="s">
        <v>1931</v>
      </c>
      <c r="E725" s="120"/>
      <c r="F725" s="120"/>
      <c r="G725" s="121"/>
      <c r="H725" s="121"/>
      <c r="I725" s="417">
        <f>SUBTOTAL(9,I726:I738)</f>
        <v>0</v>
      </c>
      <c r="J725" s="427"/>
      <c r="K725" s="419">
        <f>SUBTOTAL(9,K726:K738)</f>
        <v>1630.49</v>
      </c>
      <c r="L725" s="427"/>
      <c r="M725" s="419">
        <f>SUBTOTAL(9,M726:M738)</f>
        <v>0</v>
      </c>
      <c r="N725" s="420"/>
      <c r="O725" s="421">
        <f>SUBTOTAL(9,O726:O738)</f>
        <v>1630.49</v>
      </c>
    </row>
    <row r="726" spans="1:15" ht="38.25" x14ac:dyDescent="0.25">
      <c r="A726" s="122" t="s">
        <v>1932</v>
      </c>
      <c r="B726" s="123">
        <v>100799</v>
      </c>
      <c r="C726" s="124" t="s">
        <v>32</v>
      </c>
      <c r="D726" s="124" t="s">
        <v>1933</v>
      </c>
      <c r="E726" s="124" t="s">
        <v>109</v>
      </c>
      <c r="F726" s="422">
        <v>0</v>
      </c>
      <c r="G726" s="125">
        <v>13.2</v>
      </c>
      <c r="H726" s="126">
        <v>16.52</v>
      </c>
      <c r="I726" s="426">
        <f t="shared" ref="I726:I738" si="125">TRUNC(H726*F726,2)</f>
        <v>0</v>
      </c>
      <c r="J726" s="100">
        <f>IFERROR(VLOOKUP(A726,'[1]resumo 1ºTermo aditivo'!$A$3:$O$155,11,FALSE),0)</f>
        <v>44</v>
      </c>
      <c r="K726" s="101">
        <f t="shared" si="117"/>
        <v>726.88</v>
      </c>
      <c r="L726" s="102">
        <f>IFERROR(VLOOKUP(A726,'[1]resumo 1ºTermo aditivo'!$A$3:$O$155,14,FALSE),0)</f>
        <v>0</v>
      </c>
      <c r="M726" s="101">
        <f t="shared" si="118"/>
        <v>0</v>
      </c>
      <c r="N726" s="146">
        <f t="shared" ref="N726:N738" si="126">F726+J726-L726</f>
        <v>44</v>
      </c>
      <c r="O726" s="147">
        <f t="shared" ref="O726:O738" si="127">I726+K726-M726</f>
        <v>726.88</v>
      </c>
    </row>
    <row r="727" spans="1:15" ht="25.5" x14ac:dyDescent="0.25">
      <c r="A727" s="122" t="s">
        <v>1934</v>
      </c>
      <c r="B727" s="123">
        <v>103029</v>
      </c>
      <c r="C727" s="124" t="s">
        <v>32</v>
      </c>
      <c r="D727" s="124" t="s">
        <v>1935</v>
      </c>
      <c r="E727" s="124" t="s">
        <v>1853</v>
      </c>
      <c r="F727" s="422">
        <v>0</v>
      </c>
      <c r="G727" s="125">
        <v>29</v>
      </c>
      <c r="H727" s="126">
        <v>36.31</v>
      </c>
      <c r="I727" s="426">
        <f t="shared" si="125"/>
        <v>0</v>
      </c>
      <c r="J727" s="100">
        <f>IFERROR(VLOOKUP(A727,'[1]resumo 1ºTermo aditivo'!$A$3:$O$155,11,FALSE),0)</f>
        <v>1</v>
      </c>
      <c r="K727" s="101">
        <f t="shared" si="117"/>
        <v>36.31</v>
      </c>
      <c r="L727" s="102">
        <f>IFERROR(VLOOKUP(A727,'[1]resumo 1ºTermo aditivo'!$A$3:$O$155,14,FALSE),0)</f>
        <v>0</v>
      </c>
      <c r="M727" s="101">
        <f t="shared" si="118"/>
        <v>0</v>
      </c>
      <c r="N727" s="146">
        <f t="shared" si="126"/>
        <v>1</v>
      </c>
      <c r="O727" s="147">
        <f t="shared" si="127"/>
        <v>36.31</v>
      </c>
    </row>
    <row r="728" spans="1:15" ht="51" x14ac:dyDescent="0.25">
      <c r="A728" s="122" t="s">
        <v>1936</v>
      </c>
      <c r="B728" s="123">
        <v>92692</v>
      </c>
      <c r="C728" s="124" t="s">
        <v>32</v>
      </c>
      <c r="D728" s="124" t="s">
        <v>1937</v>
      </c>
      <c r="E728" s="124" t="s">
        <v>1853</v>
      </c>
      <c r="F728" s="422">
        <v>0</v>
      </c>
      <c r="G728" s="125">
        <v>9.9600000000000009</v>
      </c>
      <c r="H728" s="126">
        <v>12.47</v>
      </c>
      <c r="I728" s="426">
        <f t="shared" si="125"/>
        <v>0</v>
      </c>
      <c r="J728" s="100">
        <f>IFERROR(VLOOKUP(A728,'[1]resumo 1ºTermo aditivo'!$A$3:$O$155,11,FALSE),0)</f>
        <v>2</v>
      </c>
      <c r="K728" s="101">
        <f t="shared" si="117"/>
        <v>24.94</v>
      </c>
      <c r="L728" s="102">
        <f>IFERROR(VLOOKUP(A728,'[1]resumo 1ºTermo aditivo'!$A$3:$O$155,14,FALSE),0)</f>
        <v>0</v>
      </c>
      <c r="M728" s="101">
        <f t="shared" si="118"/>
        <v>0</v>
      </c>
      <c r="N728" s="146">
        <f t="shared" si="126"/>
        <v>2</v>
      </c>
      <c r="O728" s="147">
        <f t="shared" si="127"/>
        <v>24.94</v>
      </c>
    </row>
    <row r="729" spans="1:15" ht="51" x14ac:dyDescent="0.25">
      <c r="A729" s="122" t="s">
        <v>1938</v>
      </c>
      <c r="B729" s="123">
        <v>92699</v>
      </c>
      <c r="C729" s="124" t="s">
        <v>32</v>
      </c>
      <c r="D729" s="124" t="s">
        <v>1939</v>
      </c>
      <c r="E729" s="124" t="s">
        <v>1853</v>
      </c>
      <c r="F729" s="422">
        <v>0</v>
      </c>
      <c r="G729" s="125">
        <v>13.86</v>
      </c>
      <c r="H729" s="126">
        <v>17.350000000000001</v>
      </c>
      <c r="I729" s="426">
        <f t="shared" si="125"/>
        <v>0</v>
      </c>
      <c r="J729" s="100">
        <f>IFERROR(VLOOKUP(A729,'[1]resumo 1ºTermo aditivo'!$A$3:$O$155,11,FALSE),0)</f>
        <v>2</v>
      </c>
      <c r="K729" s="101">
        <f t="shared" si="117"/>
        <v>34.700000000000003</v>
      </c>
      <c r="L729" s="102">
        <f>IFERROR(VLOOKUP(A729,'[1]resumo 1ºTermo aditivo'!$A$3:$O$155,14,FALSE),0)</f>
        <v>0</v>
      </c>
      <c r="M729" s="101">
        <f t="shared" si="118"/>
        <v>0</v>
      </c>
      <c r="N729" s="146">
        <f t="shared" si="126"/>
        <v>2</v>
      </c>
      <c r="O729" s="147">
        <f t="shared" si="127"/>
        <v>34.700000000000003</v>
      </c>
    </row>
    <row r="730" spans="1:15" ht="38.25" x14ac:dyDescent="0.25">
      <c r="A730" s="122" t="s">
        <v>1940</v>
      </c>
      <c r="B730" s="123">
        <v>92704</v>
      </c>
      <c r="C730" s="124" t="s">
        <v>32</v>
      </c>
      <c r="D730" s="124" t="s">
        <v>1941</v>
      </c>
      <c r="E730" s="124" t="s">
        <v>1853</v>
      </c>
      <c r="F730" s="422">
        <v>0</v>
      </c>
      <c r="G730" s="125">
        <v>18.68</v>
      </c>
      <c r="H730" s="126">
        <v>23.39</v>
      </c>
      <c r="I730" s="426">
        <f t="shared" si="125"/>
        <v>0</v>
      </c>
      <c r="J730" s="100">
        <f>IFERROR(VLOOKUP(A730,'[1]resumo 1ºTermo aditivo'!$A$3:$O$155,11,FALSE),0)</f>
        <v>1</v>
      </c>
      <c r="K730" s="101">
        <f t="shared" si="117"/>
        <v>23.39</v>
      </c>
      <c r="L730" s="102">
        <f>IFERROR(VLOOKUP(A730,'[1]resumo 1ºTermo aditivo'!$A$3:$O$155,14,FALSE),0)</f>
        <v>0</v>
      </c>
      <c r="M730" s="101">
        <f t="shared" si="118"/>
        <v>0</v>
      </c>
      <c r="N730" s="146">
        <f t="shared" si="126"/>
        <v>1</v>
      </c>
      <c r="O730" s="147">
        <f t="shared" si="127"/>
        <v>23.39</v>
      </c>
    </row>
    <row r="731" spans="1:15" ht="38.25" x14ac:dyDescent="0.25">
      <c r="A731" s="122" t="s">
        <v>1942</v>
      </c>
      <c r="B731" s="123">
        <v>103008</v>
      </c>
      <c r="C731" s="124" t="s">
        <v>32</v>
      </c>
      <c r="D731" s="124" t="s">
        <v>1943</v>
      </c>
      <c r="E731" s="124" t="s">
        <v>1853</v>
      </c>
      <c r="F731" s="422">
        <v>0</v>
      </c>
      <c r="G731" s="125">
        <v>77.180000000000007</v>
      </c>
      <c r="H731" s="126">
        <v>96.64</v>
      </c>
      <c r="I731" s="426">
        <f t="shared" si="125"/>
        <v>0</v>
      </c>
      <c r="J731" s="100">
        <f>IFERROR(VLOOKUP(A731,'[1]resumo 1ºTermo aditivo'!$A$3:$O$155,11,FALSE),0)</f>
        <v>2</v>
      </c>
      <c r="K731" s="101">
        <f t="shared" si="117"/>
        <v>193.28</v>
      </c>
      <c r="L731" s="102">
        <f>IFERROR(VLOOKUP(A731,'[1]resumo 1ºTermo aditivo'!$A$3:$O$155,14,FALSE),0)</f>
        <v>0</v>
      </c>
      <c r="M731" s="101">
        <f t="shared" si="118"/>
        <v>0</v>
      </c>
      <c r="N731" s="146">
        <f t="shared" si="126"/>
        <v>2</v>
      </c>
      <c r="O731" s="147">
        <f t="shared" si="127"/>
        <v>193.28</v>
      </c>
    </row>
    <row r="732" spans="1:15" ht="25.5" x14ac:dyDescent="0.25">
      <c r="A732" s="122" t="s">
        <v>1944</v>
      </c>
      <c r="B732" s="123" t="s">
        <v>1945</v>
      </c>
      <c r="C732" s="124" t="s">
        <v>1871</v>
      </c>
      <c r="D732" s="124" t="s">
        <v>1946</v>
      </c>
      <c r="E732" s="124" t="s">
        <v>1853</v>
      </c>
      <c r="F732" s="422">
        <v>0</v>
      </c>
      <c r="G732" s="125">
        <v>32.17</v>
      </c>
      <c r="H732" s="126">
        <v>40.28</v>
      </c>
      <c r="I732" s="426">
        <f t="shared" si="125"/>
        <v>0</v>
      </c>
      <c r="J732" s="100">
        <f>IFERROR(VLOOKUP(A732,'[1]resumo 1ºTermo aditivo'!$A$3:$O$155,11,FALSE),0)</f>
        <v>2</v>
      </c>
      <c r="K732" s="101">
        <f t="shared" si="117"/>
        <v>80.56</v>
      </c>
      <c r="L732" s="102">
        <f>IFERROR(VLOOKUP(A732,'[1]resumo 1ºTermo aditivo'!$A$3:$O$155,14,FALSE),0)</f>
        <v>0</v>
      </c>
      <c r="M732" s="101">
        <f t="shared" si="118"/>
        <v>0</v>
      </c>
      <c r="N732" s="146">
        <f t="shared" si="126"/>
        <v>2</v>
      </c>
      <c r="O732" s="147">
        <f t="shared" si="127"/>
        <v>80.56</v>
      </c>
    </row>
    <row r="733" spans="1:15" ht="25.5" x14ac:dyDescent="0.25">
      <c r="A733" s="122" t="s">
        <v>1947</v>
      </c>
      <c r="B733" s="123" t="s">
        <v>1948</v>
      </c>
      <c r="C733" s="124" t="s">
        <v>1871</v>
      </c>
      <c r="D733" s="124" t="s">
        <v>1949</v>
      </c>
      <c r="E733" s="124" t="s">
        <v>1853</v>
      </c>
      <c r="F733" s="422">
        <v>0</v>
      </c>
      <c r="G733" s="125">
        <v>37.770000000000003</v>
      </c>
      <c r="H733" s="126">
        <v>47.29</v>
      </c>
      <c r="I733" s="426">
        <f t="shared" si="125"/>
        <v>0</v>
      </c>
      <c r="J733" s="100">
        <f>IFERROR(VLOOKUP(A733,'[1]resumo 1ºTermo aditivo'!$A$3:$O$155,11,FALSE),0)</f>
        <v>1</v>
      </c>
      <c r="K733" s="101">
        <f t="shared" si="117"/>
        <v>47.29</v>
      </c>
      <c r="L733" s="102">
        <f>IFERROR(VLOOKUP(A733,'[1]resumo 1ºTermo aditivo'!$A$3:$O$155,14,FALSE),0)</f>
        <v>0</v>
      </c>
      <c r="M733" s="101">
        <f t="shared" si="118"/>
        <v>0</v>
      </c>
      <c r="N733" s="146">
        <f t="shared" si="126"/>
        <v>1</v>
      </c>
      <c r="O733" s="147">
        <f t="shared" si="127"/>
        <v>47.29</v>
      </c>
    </row>
    <row r="734" spans="1:15" ht="25.5" x14ac:dyDescent="0.25">
      <c r="A734" s="122" t="s">
        <v>1950</v>
      </c>
      <c r="B734" s="123" t="s">
        <v>1951</v>
      </c>
      <c r="C734" s="124" t="s">
        <v>1871</v>
      </c>
      <c r="D734" s="124" t="s">
        <v>1952</v>
      </c>
      <c r="E734" s="124" t="s">
        <v>1853</v>
      </c>
      <c r="F734" s="422">
        <v>0</v>
      </c>
      <c r="G734" s="125">
        <v>69.709999999999994</v>
      </c>
      <c r="H734" s="126">
        <v>87.29</v>
      </c>
      <c r="I734" s="426">
        <f t="shared" si="125"/>
        <v>0</v>
      </c>
      <c r="J734" s="100">
        <f>IFERROR(VLOOKUP(A734,'[1]resumo 1ºTermo aditivo'!$A$3:$O$155,11,FALSE),0)</f>
        <v>2</v>
      </c>
      <c r="K734" s="101">
        <f t="shared" si="117"/>
        <v>174.58</v>
      </c>
      <c r="L734" s="102">
        <f>IFERROR(VLOOKUP(A734,'[1]resumo 1ºTermo aditivo'!$A$3:$O$155,14,FALSE),0)</f>
        <v>0</v>
      </c>
      <c r="M734" s="101">
        <f t="shared" si="118"/>
        <v>0</v>
      </c>
      <c r="N734" s="146">
        <f t="shared" si="126"/>
        <v>2</v>
      </c>
      <c r="O734" s="147">
        <f t="shared" si="127"/>
        <v>174.58</v>
      </c>
    </row>
    <row r="735" spans="1:15" ht="25.5" x14ac:dyDescent="0.25">
      <c r="A735" s="122" t="s">
        <v>1953</v>
      </c>
      <c r="B735" s="123" t="s">
        <v>1954</v>
      </c>
      <c r="C735" s="124" t="s">
        <v>1871</v>
      </c>
      <c r="D735" s="124" t="s">
        <v>1955</v>
      </c>
      <c r="E735" s="124" t="s">
        <v>1853</v>
      </c>
      <c r="F735" s="422">
        <v>0</v>
      </c>
      <c r="G735" s="125">
        <v>68.91</v>
      </c>
      <c r="H735" s="126">
        <v>86.28</v>
      </c>
      <c r="I735" s="426">
        <f t="shared" si="125"/>
        <v>0</v>
      </c>
      <c r="J735" s="100">
        <f>IFERROR(VLOOKUP(A735,'[1]resumo 1ºTermo aditivo'!$A$3:$O$155,11,FALSE),0)</f>
        <v>2</v>
      </c>
      <c r="K735" s="101">
        <f t="shared" si="117"/>
        <v>172.56</v>
      </c>
      <c r="L735" s="102">
        <f>IFERROR(VLOOKUP(A735,'[1]resumo 1ºTermo aditivo'!$A$3:$O$155,14,FALSE),0)</f>
        <v>0</v>
      </c>
      <c r="M735" s="101">
        <f t="shared" si="118"/>
        <v>0</v>
      </c>
      <c r="N735" s="146">
        <f t="shared" si="126"/>
        <v>2</v>
      </c>
      <c r="O735" s="147">
        <f t="shared" si="127"/>
        <v>172.56</v>
      </c>
    </row>
    <row r="736" spans="1:15" x14ac:dyDescent="0.25">
      <c r="A736" s="122" t="s">
        <v>1956</v>
      </c>
      <c r="B736" s="436" t="s">
        <v>1957</v>
      </c>
      <c r="C736" s="445" t="s">
        <v>32</v>
      </c>
      <c r="D736" s="445" t="s">
        <v>1958</v>
      </c>
      <c r="E736" s="124" t="s">
        <v>1853</v>
      </c>
      <c r="F736" s="422">
        <v>0</v>
      </c>
      <c r="G736" s="446">
        <v>12.76</v>
      </c>
      <c r="H736" s="126">
        <v>15.97</v>
      </c>
      <c r="I736" s="426">
        <f t="shared" si="125"/>
        <v>0</v>
      </c>
      <c r="J736" s="100">
        <f>IFERROR(VLOOKUP(A736,'[1]resumo 1ºTermo aditivo'!$A$3:$O$155,11,FALSE),0)</f>
        <v>2</v>
      </c>
      <c r="K736" s="101">
        <f t="shared" si="117"/>
        <v>31.94</v>
      </c>
      <c r="L736" s="102">
        <f>IFERROR(VLOOKUP(A736,'[1]resumo 1ºTermo aditivo'!$A$3:$O$155,14,FALSE),0)</f>
        <v>0</v>
      </c>
      <c r="M736" s="101">
        <f t="shared" si="118"/>
        <v>0</v>
      </c>
      <c r="N736" s="146">
        <f t="shared" si="126"/>
        <v>2</v>
      </c>
      <c r="O736" s="147">
        <f t="shared" si="127"/>
        <v>31.94</v>
      </c>
    </row>
    <row r="737" spans="1:15" ht="25.5" x14ac:dyDescent="0.25">
      <c r="A737" s="122" t="s">
        <v>1959</v>
      </c>
      <c r="B737" s="123" t="s">
        <v>1960</v>
      </c>
      <c r="C737" s="124" t="s">
        <v>1871</v>
      </c>
      <c r="D737" s="124" t="s">
        <v>1961</v>
      </c>
      <c r="E737" s="124" t="s">
        <v>1853</v>
      </c>
      <c r="F737" s="422">
        <v>0</v>
      </c>
      <c r="G737" s="125">
        <v>28.24</v>
      </c>
      <c r="H737" s="126">
        <v>35.36</v>
      </c>
      <c r="I737" s="426">
        <f t="shared" si="125"/>
        <v>0</v>
      </c>
      <c r="J737" s="100">
        <f>IFERROR(VLOOKUP(A737,'[1]resumo 1ºTermo aditivo'!$A$3:$O$155,11,FALSE),0)</f>
        <v>1</v>
      </c>
      <c r="K737" s="101">
        <f t="shared" si="117"/>
        <v>35.36</v>
      </c>
      <c r="L737" s="102">
        <f>IFERROR(VLOOKUP(A737,'[1]resumo 1ºTermo aditivo'!$A$3:$O$155,14,FALSE),0)</f>
        <v>0</v>
      </c>
      <c r="M737" s="101">
        <f t="shared" si="118"/>
        <v>0</v>
      </c>
      <c r="N737" s="146">
        <f t="shared" si="126"/>
        <v>1</v>
      </c>
      <c r="O737" s="147">
        <f t="shared" si="127"/>
        <v>35.36</v>
      </c>
    </row>
    <row r="738" spans="1:15" ht="25.5" x14ac:dyDescent="0.25">
      <c r="A738" s="122" t="s">
        <v>1962</v>
      </c>
      <c r="B738" s="123" t="s">
        <v>1963</v>
      </c>
      <c r="C738" s="124" t="s">
        <v>1871</v>
      </c>
      <c r="D738" s="124" t="s">
        <v>1964</v>
      </c>
      <c r="E738" s="124" t="s">
        <v>1853</v>
      </c>
      <c r="F738" s="422">
        <v>0</v>
      </c>
      <c r="G738" s="125">
        <v>19.45</v>
      </c>
      <c r="H738" s="126">
        <v>24.35</v>
      </c>
      <c r="I738" s="426">
        <f t="shared" si="125"/>
        <v>0</v>
      </c>
      <c r="J738" s="100">
        <f>IFERROR(VLOOKUP(A738,'[1]resumo 1ºTermo aditivo'!$A$3:$O$155,11,FALSE),0)</f>
        <v>2</v>
      </c>
      <c r="K738" s="101">
        <f t="shared" si="117"/>
        <v>48.7</v>
      </c>
      <c r="L738" s="102">
        <f>IFERROR(VLOOKUP(A738,'[1]resumo 1ºTermo aditivo'!$A$3:$O$155,14,FALSE),0)</f>
        <v>0</v>
      </c>
      <c r="M738" s="101">
        <f t="shared" si="118"/>
        <v>0</v>
      </c>
      <c r="N738" s="146">
        <f t="shared" si="126"/>
        <v>2</v>
      </c>
      <c r="O738" s="147">
        <f t="shared" si="127"/>
        <v>48.7</v>
      </c>
    </row>
    <row r="739" spans="1:15" x14ac:dyDescent="0.25">
      <c r="A739" s="127">
        <v>18</v>
      </c>
      <c r="B739" s="127"/>
      <c r="C739" s="127"/>
      <c r="D739" s="128" t="s">
        <v>1573</v>
      </c>
      <c r="E739" s="129"/>
      <c r="F739" s="129"/>
      <c r="G739" s="130"/>
      <c r="H739" s="130"/>
      <c r="I739" s="417">
        <f>SUBTOTAL(9,I740:I741)</f>
        <v>0</v>
      </c>
      <c r="J739" s="427"/>
      <c r="K739" s="419">
        <f>SUBTOTAL(9,K740:K741)</f>
        <v>768.67</v>
      </c>
      <c r="L739" s="427"/>
      <c r="M739" s="419">
        <f>SUBTOTAL(9,M740:M741)</f>
        <v>0</v>
      </c>
      <c r="N739" s="420"/>
      <c r="O739" s="421">
        <f>SUBTOTAL(9,O740:O741)</f>
        <v>768.67</v>
      </c>
    </row>
    <row r="740" spans="1:15" ht="25.5" x14ac:dyDescent="0.25">
      <c r="A740" s="123" t="s">
        <v>1968</v>
      </c>
      <c r="B740" s="123">
        <v>100858</v>
      </c>
      <c r="C740" s="123" t="s">
        <v>32</v>
      </c>
      <c r="D740" s="131" t="s">
        <v>1969</v>
      </c>
      <c r="E740" s="123" t="s">
        <v>1853</v>
      </c>
      <c r="F740" s="422">
        <v>0</v>
      </c>
      <c r="G740" s="125">
        <v>522.71</v>
      </c>
      <c r="H740" s="132">
        <v>654.53</v>
      </c>
      <c r="I740" s="426">
        <f>TRUNC(H740*F740,2)</f>
        <v>0</v>
      </c>
      <c r="J740" s="100">
        <f>IFERROR(VLOOKUP(A740,'[1]resumo 1ºTermo aditivo'!$A$3:$O$155,11,FALSE),0)</f>
        <v>1</v>
      </c>
      <c r="K740" s="101">
        <f t="shared" si="117"/>
        <v>654.53</v>
      </c>
      <c r="L740" s="102">
        <f>IFERROR(VLOOKUP(A740,'[1]resumo 1ºTermo aditivo'!$A$3:$O$155,14,FALSE),0)</f>
        <v>0</v>
      </c>
      <c r="M740" s="101">
        <f t="shared" si="118"/>
        <v>0</v>
      </c>
      <c r="N740" s="146">
        <f>F740+J740-L740</f>
        <v>1</v>
      </c>
      <c r="O740" s="147">
        <f>I740+K740-M740</f>
        <v>654.53</v>
      </c>
    </row>
    <row r="741" spans="1:15" ht="39" thickBot="1" x14ac:dyDescent="0.3">
      <c r="A741" s="123" t="s">
        <v>1970</v>
      </c>
      <c r="B741" s="123">
        <v>86913</v>
      </c>
      <c r="C741" s="123" t="s">
        <v>32</v>
      </c>
      <c r="D741" s="131" t="s">
        <v>1971</v>
      </c>
      <c r="E741" s="123" t="s">
        <v>1853</v>
      </c>
      <c r="F741" s="422">
        <v>0</v>
      </c>
      <c r="G741" s="125">
        <v>45.58</v>
      </c>
      <c r="H741" s="132">
        <v>57.07</v>
      </c>
      <c r="I741" s="426">
        <f>TRUNC(H741*F741,2)</f>
        <v>0</v>
      </c>
      <c r="J741" s="111">
        <f>IFERROR(VLOOKUP(A741,'[1]resumo 1ºTermo aditivo'!$A$3:$O$155,11,FALSE),0)</f>
        <v>2</v>
      </c>
      <c r="K741" s="112">
        <f t="shared" si="117"/>
        <v>114.14</v>
      </c>
      <c r="L741" s="113">
        <f>IFERROR(VLOOKUP(A741,'[1]resumo 1ºTermo aditivo'!$A$3:$O$155,14,FALSE),0)</f>
        <v>0</v>
      </c>
      <c r="M741" s="112">
        <f t="shared" si="118"/>
        <v>0</v>
      </c>
      <c r="N741" s="146">
        <f>F741+J741-L741</f>
        <v>2</v>
      </c>
      <c r="O741" s="147">
        <f>I741+K741-M741</f>
        <v>114.14</v>
      </c>
    </row>
    <row r="742" spans="1:15" ht="15.75" thickBot="1" x14ac:dyDescent="0.3">
      <c r="A742" s="133"/>
      <c r="B742" s="134"/>
      <c r="C742" s="134"/>
      <c r="D742" s="134"/>
      <c r="E742" s="134"/>
      <c r="F742" s="134"/>
      <c r="G742" s="134"/>
      <c r="H742" s="134"/>
      <c r="I742" s="134"/>
      <c r="J742" s="134"/>
      <c r="K742" s="134"/>
      <c r="L742" s="134"/>
      <c r="M742" s="134"/>
    </row>
    <row r="743" spans="1:15" ht="29.25" customHeight="1" x14ac:dyDescent="0.25">
      <c r="A743" s="567" t="e">
        <f>[2]Planilha1!$A$54</f>
        <v>#REF!</v>
      </c>
      <c r="B743" s="568"/>
      <c r="C743" s="568"/>
      <c r="D743" s="568"/>
      <c r="E743" s="569"/>
      <c r="F743" s="576" t="s">
        <v>1972</v>
      </c>
      <c r="G743" s="577"/>
      <c r="H743" s="578">
        <f>ROUND(SUMPRODUCT(F4:F741,G4:G741)-1.13,2)</f>
        <v>5490269.4500000002</v>
      </c>
      <c r="I743" s="579"/>
      <c r="J743" s="135" t="s">
        <v>2068</v>
      </c>
      <c r="K743" s="136">
        <f>SUMPRODUCT(G4:G741,J4:J741)</f>
        <v>496429.09378999996</v>
      </c>
      <c r="L743" s="137" t="s">
        <v>2069</v>
      </c>
      <c r="M743" s="136">
        <f>SUMPRODUCT(G4:G741,L4:L741)</f>
        <v>106696.27828335999</v>
      </c>
      <c r="N743" s="137" t="s">
        <v>2070</v>
      </c>
      <c r="O743" s="136">
        <f>SUMPRODUCT(G4:G741,N4:N741)</f>
        <v>5880003.3957013721</v>
      </c>
    </row>
    <row r="744" spans="1:15" x14ac:dyDescent="0.25">
      <c r="A744" s="570"/>
      <c r="B744" s="571"/>
      <c r="C744" s="571"/>
      <c r="D744" s="571"/>
      <c r="E744" s="572"/>
      <c r="F744" s="580" t="s">
        <v>1990</v>
      </c>
      <c r="G744" s="581"/>
      <c r="H744" s="582">
        <f>H745-H743</f>
        <v>1359060.6699999971</v>
      </c>
      <c r="I744" s="583"/>
      <c r="J744" s="447" t="s">
        <v>1991</v>
      </c>
      <c r="K744" s="138">
        <f>K745-K743</f>
        <v>125142.15026000026</v>
      </c>
      <c r="L744" s="139" t="s">
        <v>1991</v>
      </c>
      <c r="M744" s="138">
        <f>M745-M743</f>
        <v>26886.058316640047</v>
      </c>
      <c r="N744" s="139" t="s">
        <v>2071</v>
      </c>
      <c r="O744" s="138">
        <f>O745-O743</f>
        <v>1457315.6817486212</v>
      </c>
    </row>
    <row r="745" spans="1:15" ht="30" customHeight="1" x14ac:dyDescent="0.25">
      <c r="A745" s="570"/>
      <c r="B745" s="571"/>
      <c r="C745" s="571"/>
      <c r="D745" s="571"/>
      <c r="E745" s="572"/>
      <c r="F745" s="580" t="s">
        <v>1992</v>
      </c>
      <c r="G745" s="581"/>
      <c r="H745" s="582">
        <f>SUBTOTAL(9,I4:I689)</f>
        <v>6849330.1199999973</v>
      </c>
      <c r="I745" s="583"/>
      <c r="J745" s="447" t="s">
        <v>2072</v>
      </c>
      <c r="K745" s="138">
        <f>SUBTOTAL(9,K4:K741)-0.1</f>
        <v>621571.24405000021</v>
      </c>
      <c r="L745" s="139" t="s">
        <v>2073</v>
      </c>
      <c r="M745" s="138">
        <f>SUBTOTAL(9,M4:M741)-0.02</f>
        <v>133582.33660000004</v>
      </c>
      <c r="N745" s="561" t="s">
        <v>2074</v>
      </c>
      <c r="O745" s="448">
        <f>SUBTOTAL(9,O4:O741)-0.03</f>
        <v>7337319.0774499932</v>
      </c>
    </row>
    <row r="746" spans="1:15" ht="43.5" customHeight="1" thickBot="1" x14ac:dyDescent="0.3">
      <c r="A746" s="573"/>
      <c r="B746" s="574"/>
      <c r="C746" s="574"/>
      <c r="D746" s="574"/>
      <c r="E746" s="575"/>
      <c r="F746" s="584"/>
      <c r="G746" s="585"/>
      <c r="H746" s="140"/>
      <c r="I746" s="141"/>
      <c r="J746" s="586" t="s">
        <v>2075</v>
      </c>
      <c r="K746" s="587"/>
      <c r="L746" s="588">
        <f>K745-M745</f>
        <v>487988.90745000017</v>
      </c>
      <c r="M746" s="589"/>
      <c r="N746" s="562"/>
      <c r="O746" s="362"/>
    </row>
    <row r="748" spans="1:15" x14ac:dyDescent="0.25">
      <c r="N748" s="560"/>
      <c r="O748" s="560"/>
    </row>
    <row r="749" spans="1:15" x14ac:dyDescent="0.25">
      <c r="O749" s="151"/>
    </row>
  </sheetData>
  <autoFilter ref="A4:O746"/>
  <mergeCells count="15">
    <mergeCell ref="N3:O3"/>
    <mergeCell ref="N748:O748"/>
    <mergeCell ref="N745:N746"/>
    <mergeCell ref="A3:I3"/>
    <mergeCell ref="J3:M3"/>
    <mergeCell ref="A743:E746"/>
    <mergeCell ref="F743:G743"/>
    <mergeCell ref="H743:I743"/>
    <mergeCell ref="F744:G744"/>
    <mergeCell ref="H744:I744"/>
    <mergeCell ref="F745:G745"/>
    <mergeCell ref="H745:I745"/>
    <mergeCell ref="F746:G746"/>
    <mergeCell ref="J746:K746"/>
    <mergeCell ref="L746:M746"/>
  </mergeCells>
  <conditionalFormatting sqref="J5:J741 L5:L741">
    <cfRule type="cellIs" dxfId="108" priority="51" operator="equal">
      <formula>0</formula>
    </cfRule>
  </conditionalFormatting>
  <conditionalFormatting sqref="N5:N6 O6 N690:N691">
    <cfRule type="cellIs" dxfId="107" priority="50" operator="equal">
      <formula>0</formula>
    </cfRule>
  </conditionalFormatting>
  <conditionalFormatting sqref="N23">
    <cfRule type="cellIs" dxfId="106" priority="48" operator="equal">
      <formula>0</formula>
    </cfRule>
  </conditionalFormatting>
  <conditionalFormatting sqref="N64">
    <cfRule type="cellIs" dxfId="105" priority="46" operator="equal">
      <formula>0</formula>
    </cfRule>
  </conditionalFormatting>
  <conditionalFormatting sqref="N76">
    <cfRule type="cellIs" dxfId="104" priority="44" operator="equal">
      <formula>0</formula>
    </cfRule>
  </conditionalFormatting>
  <conditionalFormatting sqref="N91">
    <cfRule type="cellIs" dxfId="103" priority="42" operator="equal">
      <formula>0</formula>
    </cfRule>
  </conditionalFormatting>
  <conditionalFormatting sqref="N97:N98">
    <cfRule type="cellIs" dxfId="102" priority="40" operator="equal">
      <formula>0</formula>
    </cfRule>
  </conditionalFormatting>
  <conditionalFormatting sqref="N112 N127 N134 N139:N140 N200 N246 N321 N378 N411 N479:N480 N487 N504 N560:N561 N584 N616:N617 N639">
    <cfRule type="cellIs" dxfId="101" priority="2" operator="equal">
      <formula>0</formula>
    </cfRule>
  </conditionalFormatting>
  <conditionalFormatting sqref="N429">
    <cfRule type="cellIs" dxfId="100" priority="36" operator="equal">
      <formula>0</formula>
    </cfRule>
  </conditionalFormatting>
  <conditionalFormatting sqref="N453">
    <cfRule type="cellIs" dxfId="99" priority="34" operator="equal">
      <formula>0</formula>
    </cfRule>
  </conditionalFormatting>
  <conditionalFormatting sqref="N464">
    <cfRule type="cellIs" dxfId="98" priority="32" operator="equal">
      <formula>0</formula>
    </cfRule>
  </conditionalFormatting>
  <conditionalFormatting sqref="N518">
    <cfRule type="cellIs" dxfId="97" priority="28" operator="equal">
      <formula>0</formula>
    </cfRule>
  </conditionalFormatting>
  <conditionalFormatting sqref="N526">
    <cfRule type="cellIs" dxfId="96" priority="26" operator="equal">
      <formula>0</formula>
    </cfRule>
  </conditionalFormatting>
  <conditionalFormatting sqref="N539">
    <cfRule type="cellIs" dxfId="95" priority="24" operator="equal">
      <formula>0</formula>
    </cfRule>
  </conditionalFormatting>
  <conditionalFormatting sqref="N548">
    <cfRule type="cellIs" dxfId="94" priority="22" operator="equal">
      <formula>0</formula>
    </cfRule>
  </conditionalFormatting>
  <conditionalFormatting sqref="N556">
    <cfRule type="cellIs" dxfId="93" priority="20" operator="equal">
      <formula>0</formula>
    </cfRule>
  </conditionalFormatting>
  <conditionalFormatting sqref="N593">
    <cfRule type="cellIs" dxfId="92" priority="16" operator="equal">
      <formula>0</formula>
    </cfRule>
  </conditionalFormatting>
  <conditionalFormatting sqref="N651">
    <cfRule type="cellIs" dxfId="91" priority="12" operator="equal">
      <formula>0</formula>
    </cfRule>
  </conditionalFormatting>
  <conditionalFormatting sqref="N676">
    <cfRule type="cellIs" dxfId="90" priority="10" operator="equal">
      <formula>0</formula>
    </cfRule>
  </conditionalFormatting>
  <conditionalFormatting sqref="N680">
    <cfRule type="cellIs" dxfId="89" priority="8" operator="equal">
      <formula>0</formula>
    </cfRule>
  </conditionalFormatting>
  <conditionalFormatting sqref="N693 N702 N715 N717:N718 N722 N725 N739">
    <cfRule type="cellIs" dxfId="88" priority="1" operator="equal">
      <formula>0</formula>
    </cfRule>
  </conditionalFormatting>
  <conditionalFormatting sqref="N7:O22 N24:O63 N65:O75 N77:O90 N92:O96 N99:O111 N113:O126 N128:O133 N135:O138 N141:O199 N201:O245 N247:O320 N322:O377 N379:O410 N412:O428 N430:O452 N454:O463 N465:O478 N481:O486 N488:O503 N505:O517 N519:O525 N527:O538 N540:O547 N549:O555 N557:O559 N562:O583 N585:O592 N594:O615 N618:O638 N640:O650 N652:O675 N677:O679 N681:O689">
    <cfRule type="cellIs" dxfId="87" priority="6" operator="equal">
      <formula>0</formula>
    </cfRule>
  </conditionalFormatting>
  <conditionalFormatting sqref="N692:O692">
    <cfRule type="cellIs" dxfId="86" priority="5" operator="equal">
      <formula>0</formula>
    </cfRule>
  </conditionalFormatting>
  <conditionalFormatting sqref="N694:O701">
    <cfRule type="cellIs" dxfId="85" priority="4" operator="equal">
      <formula>0</formula>
    </cfRule>
  </conditionalFormatting>
  <conditionalFormatting sqref="N703:O714 N716:O716 N719:O721 N723:O724 N726:O738 N740:O741">
    <cfRule type="cellIs" dxfId="84" priority="3" operator="equal">
      <formula>0</formula>
    </cfRule>
  </conditionalFormatting>
  <pageMargins left="0.51181102362204722" right="0.51181102362204722" top="0.78740157480314965" bottom="0.78740157480314965" header="0.31496062992125984" footer="0.31496062992125984"/>
  <pageSetup paperSize="9" scale="64" fitToHeight="0" orientation="portrait" r:id="rId1"/>
  <headerFooter>
    <oddFoote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0"/>
  <sheetViews>
    <sheetView zoomScale="85" zoomScaleNormal="85" workbookViewId="0">
      <pane ySplit="4" topLeftCell="A746" activePane="bottomLeft" state="frozen"/>
      <selection pane="bottomLeft" activeCell="I756" sqref="I756:J756"/>
    </sheetView>
  </sheetViews>
  <sheetFormatPr defaultColWidth="8.85546875" defaultRowHeight="15" x14ac:dyDescent="0.25"/>
  <cols>
    <col min="1" max="2" width="7.7109375" style="1" customWidth="1"/>
    <col min="3" max="3" width="13.7109375" style="1" customWidth="1"/>
    <col min="4" max="4" width="7.140625" style="1" customWidth="1"/>
    <col min="5" max="5" width="52.5703125" style="1" customWidth="1"/>
    <col min="6" max="6" width="5.85546875" style="1" customWidth="1"/>
    <col min="7" max="7" width="11" style="1" bestFit="1" customWidth="1"/>
    <col min="8" max="8" width="13.7109375" style="4" customWidth="1"/>
    <col min="9" max="9" width="16.7109375" style="4" customWidth="1"/>
    <col min="10" max="10" width="18.5703125" style="4" bestFit="1" customWidth="1"/>
    <col min="11" max="11" width="17.42578125" style="85" hidden="1" customWidth="1"/>
    <col min="12" max="14" width="17.42578125" style="3" hidden="1" customWidth="1"/>
    <col min="15" max="15" width="17.42578125" style="331" customWidth="1"/>
    <col min="16" max="18" width="17.42578125" style="55" customWidth="1"/>
    <col min="19" max="19" width="20.42578125" style="142" customWidth="1"/>
    <col min="20" max="20" width="20.42578125" style="1" customWidth="1"/>
    <col min="21" max="21" width="12.5703125" style="1" bestFit="1" customWidth="1"/>
    <col min="22" max="16384" width="8.85546875" style="1"/>
  </cols>
  <sheetData>
    <row r="1" spans="1:21" x14ac:dyDescent="0.25">
      <c r="E1" s="2" t="s">
        <v>0</v>
      </c>
    </row>
    <row r="2" spans="1:21" ht="15.75" thickBot="1" x14ac:dyDescent="0.3">
      <c r="E2" s="2" t="s">
        <v>1</v>
      </c>
    </row>
    <row r="3" spans="1:21" ht="38.25" customHeight="1" thickBot="1" x14ac:dyDescent="0.3">
      <c r="B3" s="563" t="s">
        <v>2057</v>
      </c>
      <c r="C3" s="564"/>
      <c r="D3" s="564"/>
      <c r="E3" s="564"/>
      <c r="F3" s="564"/>
      <c r="G3" s="564"/>
      <c r="H3" s="564"/>
      <c r="I3" s="564"/>
      <c r="J3" s="565"/>
      <c r="K3" s="566" t="s">
        <v>2058</v>
      </c>
      <c r="L3" s="564"/>
      <c r="M3" s="564"/>
      <c r="N3" s="590"/>
      <c r="O3" s="591" t="s">
        <v>2076</v>
      </c>
      <c r="P3" s="591"/>
      <c r="Q3" s="591"/>
      <c r="R3" s="591"/>
      <c r="S3" s="558" t="s">
        <v>2077</v>
      </c>
      <c r="T3" s="559"/>
    </row>
    <row r="4" spans="1:21" ht="45.75" thickBot="1" x14ac:dyDescent="0.3">
      <c r="A4" s="86" t="s">
        <v>7</v>
      </c>
      <c r="B4" s="86" t="s">
        <v>7</v>
      </c>
      <c r="C4" s="87" t="s">
        <v>8</v>
      </c>
      <c r="D4" s="86" t="s">
        <v>9</v>
      </c>
      <c r="E4" s="86" t="s">
        <v>10</v>
      </c>
      <c r="F4" s="88" t="s">
        <v>11</v>
      </c>
      <c r="G4" s="88" t="s">
        <v>12</v>
      </c>
      <c r="H4" s="89" t="s">
        <v>13</v>
      </c>
      <c r="I4" s="89" t="s">
        <v>14</v>
      </c>
      <c r="J4" s="90" t="s">
        <v>15</v>
      </c>
      <c r="K4" s="91" t="s">
        <v>2060</v>
      </c>
      <c r="L4" s="92" t="s">
        <v>2061</v>
      </c>
      <c r="M4" s="93" t="s">
        <v>2062</v>
      </c>
      <c r="N4" s="310" t="s">
        <v>2063</v>
      </c>
      <c r="O4" s="331" t="s">
        <v>2060</v>
      </c>
      <c r="P4" s="55" t="s">
        <v>2061</v>
      </c>
      <c r="Q4" s="55" t="s">
        <v>2062</v>
      </c>
      <c r="R4" s="55" t="s">
        <v>2063</v>
      </c>
      <c r="S4" s="313" t="s">
        <v>2078</v>
      </c>
      <c r="T4" s="92" t="s">
        <v>2079</v>
      </c>
    </row>
    <row r="5" spans="1:21" ht="24.75" customHeight="1" thickBot="1" x14ac:dyDescent="0.3">
      <c r="A5" s="12">
        <v>1</v>
      </c>
      <c r="B5" s="12">
        <v>1</v>
      </c>
      <c r="C5" s="12"/>
      <c r="D5" s="12"/>
      <c r="E5" s="12" t="s">
        <v>24</v>
      </c>
      <c r="F5" s="12"/>
      <c r="G5" s="94"/>
      <c r="H5" s="14"/>
      <c r="I5" s="14"/>
      <c r="J5" s="95">
        <f>SUBTOTAL(9,J6:J22)</f>
        <v>648005.80000000016</v>
      </c>
      <c r="K5" s="96"/>
      <c r="L5" s="95">
        <f>SUBTOTAL(9,L6:L22)</f>
        <v>15310.735000000001</v>
      </c>
      <c r="M5" s="98"/>
      <c r="N5" s="95">
        <f>SUBTOTAL(9,N6:N22)</f>
        <v>0</v>
      </c>
      <c r="O5" s="332"/>
      <c r="P5" s="95">
        <f>SUBTOTAL(9,P6:P22)</f>
        <v>0</v>
      </c>
      <c r="Q5" s="316"/>
      <c r="R5" s="95">
        <f>SUBTOTAL(9,R6:R22)</f>
        <v>2069.6999999999998</v>
      </c>
      <c r="S5" s="314"/>
      <c r="T5" s="97"/>
    </row>
    <row r="6" spans="1:21" ht="38.25" x14ac:dyDescent="0.25">
      <c r="A6" s="17" t="s">
        <v>25</v>
      </c>
      <c r="B6" s="17" t="s">
        <v>25</v>
      </c>
      <c r="C6" s="18" t="s">
        <v>26</v>
      </c>
      <c r="D6" s="17" t="s">
        <v>27</v>
      </c>
      <c r="E6" s="17" t="s">
        <v>28</v>
      </c>
      <c r="F6" s="19" t="s">
        <v>29</v>
      </c>
      <c r="G6" s="18">
        <v>12</v>
      </c>
      <c r="H6" s="20">
        <v>23929.050000000003</v>
      </c>
      <c r="I6" s="20">
        <v>29963.95</v>
      </c>
      <c r="J6" s="99">
        <f t="shared" ref="J6:J22" si="0">TRUNC(I6*G6,2)</f>
        <v>359567.4</v>
      </c>
      <c r="K6" s="100">
        <f>IFERROR(VLOOKUP(B6,'[1]resumo 1ºTermo aditivo'!$A$3:$O$155,11,FALSE),0)</f>
        <v>0.5</v>
      </c>
      <c r="L6" s="101">
        <f>K6*I6</f>
        <v>14981.975</v>
      </c>
      <c r="M6" s="102">
        <f>IFERROR(VLOOKUP(B6,'[1]resumo 1ºTermo aditivo'!$A$3:$O$155,14,FALSE),0)</f>
        <v>0</v>
      </c>
      <c r="N6" s="312">
        <f>M6*I6</f>
        <v>0</v>
      </c>
      <c r="P6" s="165">
        <f>TRUNC(I6*O6,2)</f>
        <v>0</v>
      </c>
      <c r="Q6" s="165"/>
      <c r="R6" s="165">
        <f>TRUNC(Q6*I6,2)</f>
        <v>0</v>
      </c>
      <c r="S6" s="315">
        <f>G6+K6-M6+O6-Q6</f>
        <v>12.5</v>
      </c>
      <c r="T6" s="147">
        <f>J6+L6-N6+P6-R6</f>
        <v>374549.375</v>
      </c>
      <c r="U6" s="1" t="e">
        <f>S6=#REF!</f>
        <v>#REF!</v>
      </c>
    </row>
    <row r="7" spans="1:21" ht="38.25" x14ac:dyDescent="0.25">
      <c r="A7" s="17" t="s">
        <v>30</v>
      </c>
      <c r="B7" s="17" t="s">
        <v>30</v>
      </c>
      <c r="C7" s="18" t="s">
        <v>31</v>
      </c>
      <c r="D7" s="17" t="s">
        <v>32</v>
      </c>
      <c r="E7" s="17" t="s">
        <v>33</v>
      </c>
      <c r="F7" s="19" t="s">
        <v>34</v>
      </c>
      <c r="G7" s="18">
        <v>6</v>
      </c>
      <c r="H7" s="20">
        <v>246.6</v>
      </c>
      <c r="I7" s="20">
        <v>308.79000000000002</v>
      </c>
      <c r="J7" s="99">
        <f t="shared" si="0"/>
        <v>1852.74</v>
      </c>
      <c r="K7" s="100">
        <f>IFERROR(VLOOKUP(B7,'[1]resumo 1ºTermo aditivo'!$A$3:$O$155,11,FALSE),0)</f>
        <v>0</v>
      </c>
      <c r="L7" s="101">
        <f t="shared" ref="L7:L70" si="1">K7*I7</f>
        <v>0</v>
      </c>
      <c r="M7" s="102">
        <f>IFERROR(VLOOKUP(B7,'[1]resumo 1ºTermo aditivo'!$A$3:$O$155,14,FALSE),0)</f>
        <v>0</v>
      </c>
      <c r="N7" s="312">
        <f t="shared" ref="N7:N70" si="2">M7*I7</f>
        <v>0</v>
      </c>
      <c r="P7" s="165">
        <f t="shared" ref="P7:P70" si="3">TRUNC(I7*O7,2)</f>
        <v>0</v>
      </c>
      <c r="Q7" s="165"/>
      <c r="R7" s="165">
        <f t="shared" ref="R7:R70" si="4">TRUNC(Q7*I7,2)</f>
        <v>0</v>
      </c>
      <c r="S7" s="315">
        <f t="shared" ref="S7:S70" si="5">G7+K7-M7+O7-Q7</f>
        <v>6</v>
      </c>
      <c r="T7" s="147">
        <f t="shared" ref="T7:T70" si="6">J7+L7-N7+P7-R7</f>
        <v>1852.74</v>
      </c>
      <c r="U7" s="1" t="e">
        <f>S7=#REF!</f>
        <v>#REF!</v>
      </c>
    </row>
    <row r="8" spans="1:21" x14ac:dyDescent="0.25">
      <c r="A8" s="17" t="s">
        <v>35</v>
      </c>
      <c r="B8" s="17" t="s">
        <v>35</v>
      </c>
      <c r="C8" s="18" t="s">
        <v>36</v>
      </c>
      <c r="D8" s="17" t="s">
        <v>32</v>
      </c>
      <c r="E8" s="17" t="s">
        <v>37</v>
      </c>
      <c r="F8" s="19" t="s">
        <v>34</v>
      </c>
      <c r="G8" s="18">
        <v>314.27999999999997</v>
      </c>
      <c r="H8" s="20">
        <v>63.38</v>
      </c>
      <c r="I8" s="20">
        <v>79.36</v>
      </c>
      <c r="J8" s="99">
        <f t="shared" si="0"/>
        <v>24941.26</v>
      </c>
      <c r="K8" s="100">
        <f>IFERROR(VLOOKUP(B8,'[1]resumo 1ºTermo aditivo'!$A$3:$O$155,11,FALSE),0)</f>
        <v>0</v>
      </c>
      <c r="L8" s="101">
        <f t="shared" si="1"/>
        <v>0</v>
      </c>
      <c r="M8" s="102">
        <f>IFERROR(VLOOKUP(B8,'[1]resumo 1ºTermo aditivo'!$A$3:$O$155,14,FALSE),0)</f>
        <v>0</v>
      </c>
      <c r="N8" s="312">
        <f t="shared" si="2"/>
        <v>0</v>
      </c>
      <c r="P8" s="165">
        <f t="shared" si="3"/>
        <v>0</v>
      </c>
      <c r="Q8" s="165">
        <v>26.08</v>
      </c>
      <c r="R8" s="165">
        <f t="shared" si="4"/>
        <v>2069.6999999999998</v>
      </c>
      <c r="S8" s="315">
        <f t="shared" si="5"/>
        <v>288.2</v>
      </c>
      <c r="T8" s="147">
        <f t="shared" si="6"/>
        <v>22871.559999999998</v>
      </c>
      <c r="U8" s="1" t="e">
        <f>S8=#REF!</f>
        <v>#REF!</v>
      </c>
    </row>
    <row r="9" spans="1:21" x14ac:dyDescent="0.25">
      <c r="A9" s="17" t="s">
        <v>38</v>
      </c>
      <c r="B9" s="17" t="s">
        <v>38</v>
      </c>
      <c r="C9" s="18" t="s">
        <v>39</v>
      </c>
      <c r="D9" s="17" t="s">
        <v>40</v>
      </c>
      <c r="E9" s="17" t="s">
        <v>41</v>
      </c>
      <c r="F9" s="19" t="s">
        <v>42</v>
      </c>
      <c r="G9" s="18">
        <v>1</v>
      </c>
      <c r="H9" s="20">
        <v>1500</v>
      </c>
      <c r="I9" s="20">
        <v>1878.3</v>
      </c>
      <c r="J9" s="99">
        <f t="shared" si="0"/>
        <v>1878.3</v>
      </c>
      <c r="K9" s="100">
        <f>IFERROR(VLOOKUP(B9,'[1]resumo 1ºTermo aditivo'!$A$3:$O$155,11,FALSE),0)</f>
        <v>0</v>
      </c>
      <c r="L9" s="101">
        <f t="shared" si="1"/>
        <v>0</v>
      </c>
      <c r="M9" s="102">
        <f>IFERROR(VLOOKUP(B9,'[1]resumo 1ºTermo aditivo'!$A$3:$O$155,14,FALSE),0)</f>
        <v>0</v>
      </c>
      <c r="N9" s="312">
        <f t="shared" si="2"/>
        <v>0</v>
      </c>
      <c r="P9" s="165">
        <f t="shared" si="3"/>
        <v>0</v>
      </c>
      <c r="Q9" s="165"/>
      <c r="R9" s="165">
        <f t="shared" si="4"/>
        <v>0</v>
      </c>
      <c r="S9" s="315">
        <f t="shared" si="5"/>
        <v>1</v>
      </c>
      <c r="T9" s="147">
        <f t="shared" si="6"/>
        <v>1878.3</v>
      </c>
      <c r="U9" s="1" t="e">
        <f>S9=#REF!</f>
        <v>#REF!</v>
      </c>
    </row>
    <row r="10" spans="1:21" ht="38.25" x14ac:dyDescent="0.25">
      <c r="A10" s="17" t="s">
        <v>43</v>
      </c>
      <c r="B10" s="17" t="s">
        <v>43</v>
      </c>
      <c r="C10" s="18" t="s">
        <v>44</v>
      </c>
      <c r="D10" s="17" t="s">
        <v>32</v>
      </c>
      <c r="E10" s="17" t="s">
        <v>45</v>
      </c>
      <c r="F10" s="19" t="s">
        <v>34</v>
      </c>
      <c r="G10" s="18">
        <v>17.5</v>
      </c>
      <c r="H10" s="20">
        <v>858.33</v>
      </c>
      <c r="I10" s="20">
        <v>1074.8</v>
      </c>
      <c r="J10" s="99">
        <f t="shared" si="0"/>
        <v>18809</v>
      </c>
      <c r="K10" s="100">
        <f>IFERROR(VLOOKUP(B10,'[1]resumo 1ºTermo aditivo'!$A$3:$O$155,11,FALSE),0)</f>
        <v>0</v>
      </c>
      <c r="L10" s="101">
        <f t="shared" si="1"/>
        <v>0</v>
      </c>
      <c r="M10" s="102">
        <f>IFERROR(VLOOKUP(B10,'[1]resumo 1ºTermo aditivo'!$A$3:$O$155,14,FALSE),0)</f>
        <v>0</v>
      </c>
      <c r="N10" s="312">
        <f t="shared" si="2"/>
        <v>0</v>
      </c>
      <c r="P10" s="165">
        <f t="shared" si="3"/>
        <v>0</v>
      </c>
      <c r="Q10" s="165"/>
      <c r="R10" s="165">
        <f t="shared" si="4"/>
        <v>0</v>
      </c>
      <c r="S10" s="315">
        <f t="shared" si="5"/>
        <v>17.5</v>
      </c>
      <c r="T10" s="147">
        <f t="shared" si="6"/>
        <v>18809</v>
      </c>
      <c r="U10" s="1" t="e">
        <f>S10=#REF!</f>
        <v>#REF!</v>
      </c>
    </row>
    <row r="11" spans="1:21" ht="38.25" x14ac:dyDescent="0.25">
      <c r="A11" s="17" t="s">
        <v>46</v>
      </c>
      <c r="B11" s="17" t="s">
        <v>46</v>
      </c>
      <c r="C11" s="18" t="s">
        <v>47</v>
      </c>
      <c r="D11" s="17" t="s">
        <v>32</v>
      </c>
      <c r="E11" s="17" t="s">
        <v>48</v>
      </c>
      <c r="F11" s="19" t="s">
        <v>34</v>
      </c>
      <c r="G11" s="18">
        <v>40</v>
      </c>
      <c r="H11" s="20">
        <v>730.79</v>
      </c>
      <c r="I11" s="20">
        <v>915.09</v>
      </c>
      <c r="J11" s="99">
        <f t="shared" si="0"/>
        <v>36603.599999999999</v>
      </c>
      <c r="K11" s="100">
        <f>IFERROR(VLOOKUP(B11,'[1]resumo 1ºTermo aditivo'!$A$3:$O$155,11,FALSE),0)</f>
        <v>0</v>
      </c>
      <c r="L11" s="101">
        <f t="shared" si="1"/>
        <v>0</v>
      </c>
      <c r="M11" s="102">
        <f>IFERROR(VLOOKUP(B11,'[1]resumo 1ºTermo aditivo'!$A$3:$O$155,14,FALSE),0)</f>
        <v>0</v>
      </c>
      <c r="N11" s="312">
        <f t="shared" si="2"/>
        <v>0</v>
      </c>
      <c r="P11" s="165">
        <f t="shared" si="3"/>
        <v>0</v>
      </c>
      <c r="Q11" s="165"/>
      <c r="R11" s="165">
        <f t="shared" si="4"/>
        <v>0</v>
      </c>
      <c r="S11" s="315">
        <f t="shared" si="5"/>
        <v>40</v>
      </c>
      <c r="T11" s="147">
        <f t="shared" si="6"/>
        <v>36603.599999999999</v>
      </c>
      <c r="U11" s="1" t="e">
        <f>S11=#REF!</f>
        <v>#REF!</v>
      </c>
    </row>
    <row r="12" spans="1:21" ht="38.25" x14ac:dyDescent="0.25">
      <c r="A12" s="17" t="s">
        <v>49</v>
      </c>
      <c r="B12" s="17" t="s">
        <v>49</v>
      </c>
      <c r="C12" s="18" t="s">
        <v>50</v>
      </c>
      <c r="D12" s="17" t="s">
        <v>32</v>
      </c>
      <c r="E12" s="17" t="s">
        <v>51</v>
      </c>
      <c r="F12" s="19" t="s">
        <v>34</v>
      </c>
      <c r="G12" s="18">
        <v>25</v>
      </c>
      <c r="H12" s="20">
        <v>495.85</v>
      </c>
      <c r="I12" s="20">
        <v>620.9</v>
      </c>
      <c r="J12" s="99">
        <f t="shared" si="0"/>
        <v>15522.5</v>
      </c>
      <c r="K12" s="100">
        <f>IFERROR(VLOOKUP(B12,'[1]resumo 1ºTermo aditivo'!$A$3:$O$155,11,FALSE),0)</f>
        <v>0</v>
      </c>
      <c r="L12" s="101">
        <f t="shared" si="1"/>
        <v>0</v>
      </c>
      <c r="M12" s="102">
        <f>IFERROR(VLOOKUP(B12,'[1]resumo 1ºTermo aditivo'!$A$3:$O$155,14,FALSE),0)</f>
        <v>0</v>
      </c>
      <c r="N12" s="312">
        <f t="shared" si="2"/>
        <v>0</v>
      </c>
      <c r="P12" s="165">
        <f t="shared" si="3"/>
        <v>0</v>
      </c>
      <c r="Q12" s="165"/>
      <c r="R12" s="165">
        <f t="shared" si="4"/>
        <v>0</v>
      </c>
      <c r="S12" s="315">
        <f t="shared" si="5"/>
        <v>25</v>
      </c>
      <c r="T12" s="147">
        <f t="shared" si="6"/>
        <v>15522.5</v>
      </c>
      <c r="U12" s="1" t="e">
        <f>S12=#REF!</f>
        <v>#REF!</v>
      </c>
    </row>
    <row r="13" spans="1:21" ht="38.25" x14ac:dyDescent="0.25">
      <c r="A13" s="17" t="s">
        <v>52</v>
      </c>
      <c r="B13" s="17" t="s">
        <v>52</v>
      </c>
      <c r="C13" s="18" t="s">
        <v>53</v>
      </c>
      <c r="D13" s="17" t="s">
        <v>32</v>
      </c>
      <c r="E13" s="17" t="s">
        <v>54</v>
      </c>
      <c r="F13" s="19" t="s">
        <v>34</v>
      </c>
      <c r="G13" s="18">
        <v>10.5</v>
      </c>
      <c r="H13" s="20">
        <v>974.81</v>
      </c>
      <c r="I13" s="20">
        <v>1220.6500000000001</v>
      </c>
      <c r="J13" s="99">
        <f t="shared" si="0"/>
        <v>12816.82</v>
      </c>
      <c r="K13" s="100">
        <f>IFERROR(VLOOKUP(B13,'[1]resumo 1ºTermo aditivo'!$A$3:$O$155,11,FALSE),0)</f>
        <v>0</v>
      </c>
      <c r="L13" s="101">
        <f t="shared" si="1"/>
        <v>0</v>
      </c>
      <c r="M13" s="102">
        <f>IFERROR(VLOOKUP(B13,'[1]resumo 1ºTermo aditivo'!$A$3:$O$155,14,FALSE),0)</f>
        <v>0</v>
      </c>
      <c r="N13" s="312">
        <f t="shared" si="2"/>
        <v>0</v>
      </c>
      <c r="P13" s="165">
        <f t="shared" si="3"/>
        <v>0</v>
      </c>
      <c r="Q13" s="165"/>
      <c r="R13" s="165">
        <f t="shared" si="4"/>
        <v>0</v>
      </c>
      <c r="S13" s="315">
        <f t="shared" si="5"/>
        <v>10.5</v>
      </c>
      <c r="T13" s="147">
        <f t="shared" si="6"/>
        <v>12816.82</v>
      </c>
      <c r="U13" s="1" t="e">
        <f>S13=#REF!</f>
        <v>#REF!</v>
      </c>
    </row>
    <row r="14" spans="1:21" ht="25.5" x14ac:dyDescent="0.25">
      <c r="A14" s="17" t="s">
        <v>55</v>
      </c>
      <c r="B14" s="17" t="s">
        <v>55</v>
      </c>
      <c r="C14" s="18" t="s">
        <v>56</v>
      </c>
      <c r="D14" s="17" t="s">
        <v>27</v>
      </c>
      <c r="E14" s="17" t="s">
        <v>57</v>
      </c>
      <c r="F14" s="19" t="s">
        <v>58</v>
      </c>
      <c r="G14" s="18">
        <v>12</v>
      </c>
      <c r="H14" s="20">
        <v>5761.69</v>
      </c>
      <c r="I14" s="20">
        <v>7214.78</v>
      </c>
      <c r="J14" s="99">
        <f t="shared" si="0"/>
        <v>86577.36</v>
      </c>
      <c r="K14" s="100">
        <f>IFERROR(VLOOKUP(B14,'[1]resumo 1ºTermo aditivo'!$A$3:$O$155,11,FALSE),0)</f>
        <v>0</v>
      </c>
      <c r="L14" s="101">
        <f t="shared" si="1"/>
        <v>0</v>
      </c>
      <c r="M14" s="102">
        <f>IFERROR(VLOOKUP(B14,'[1]resumo 1ºTermo aditivo'!$A$3:$O$155,14,FALSE),0)</f>
        <v>0</v>
      </c>
      <c r="N14" s="312">
        <f t="shared" si="2"/>
        <v>0</v>
      </c>
      <c r="P14" s="165">
        <f t="shared" si="3"/>
        <v>0</v>
      </c>
      <c r="Q14" s="165"/>
      <c r="R14" s="165">
        <f t="shared" si="4"/>
        <v>0</v>
      </c>
      <c r="S14" s="315">
        <f t="shared" si="5"/>
        <v>12</v>
      </c>
      <c r="T14" s="147">
        <f t="shared" si="6"/>
        <v>86577.36</v>
      </c>
      <c r="U14" s="1" t="e">
        <f>S14=#REF!</f>
        <v>#REF!</v>
      </c>
    </row>
    <row r="15" spans="1:21" ht="51" x14ac:dyDescent="0.25">
      <c r="A15" s="17" t="s">
        <v>59</v>
      </c>
      <c r="B15" s="17" t="s">
        <v>59</v>
      </c>
      <c r="C15" s="18" t="s">
        <v>60</v>
      </c>
      <c r="D15" s="17" t="s">
        <v>32</v>
      </c>
      <c r="E15" s="17" t="s">
        <v>61</v>
      </c>
      <c r="F15" s="19" t="s">
        <v>42</v>
      </c>
      <c r="G15" s="18">
        <v>1</v>
      </c>
      <c r="H15" s="20">
        <v>9223.99</v>
      </c>
      <c r="I15" s="20">
        <v>11550.28</v>
      </c>
      <c r="J15" s="99">
        <f t="shared" si="0"/>
        <v>11550.28</v>
      </c>
      <c r="K15" s="100">
        <f>IFERROR(VLOOKUP(B15,'[1]resumo 1ºTermo aditivo'!$A$3:$O$155,11,FALSE),0)</f>
        <v>0</v>
      </c>
      <c r="L15" s="101">
        <f t="shared" si="1"/>
        <v>0</v>
      </c>
      <c r="M15" s="102">
        <f>IFERROR(VLOOKUP(B15,'[1]resumo 1ºTermo aditivo'!$A$3:$O$155,14,FALSE),0)</f>
        <v>0</v>
      </c>
      <c r="N15" s="312">
        <f t="shared" si="2"/>
        <v>0</v>
      </c>
      <c r="P15" s="165">
        <f t="shared" si="3"/>
        <v>0</v>
      </c>
      <c r="Q15" s="165"/>
      <c r="R15" s="165">
        <f t="shared" si="4"/>
        <v>0</v>
      </c>
      <c r="S15" s="315">
        <f t="shared" si="5"/>
        <v>1</v>
      </c>
      <c r="T15" s="147">
        <f t="shared" si="6"/>
        <v>11550.28</v>
      </c>
      <c r="U15" s="1" t="e">
        <f>S15=#REF!</f>
        <v>#REF!</v>
      </c>
    </row>
    <row r="16" spans="1:21" x14ac:dyDescent="0.25">
      <c r="A16" s="17" t="s">
        <v>62</v>
      </c>
      <c r="B16" s="17" t="s">
        <v>62</v>
      </c>
      <c r="C16" s="18" t="s">
        <v>63</v>
      </c>
      <c r="D16" s="17" t="s">
        <v>32</v>
      </c>
      <c r="E16" s="17" t="s">
        <v>64</v>
      </c>
      <c r="F16" s="19" t="s">
        <v>42</v>
      </c>
      <c r="G16" s="18">
        <v>1</v>
      </c>
      <c r="H16" s="20">
        <v>45.77</v>
      </c>
      <c r="I16" s="20">
        <v>57.31</v>
      </c>
      <c r="J16" s="99">
        <f t="shared" si="0"/>
        <v>57.31</v>
      </c>
      <c r="K16" s="100">
        <f>IFERROR(VLOOKUP(B16,'[1]resumo 1ºTermo aditivo'!$A$3:$O$155,11,FALSE),0)</f>
        <v>0</v>
      </c>
      <c r="L16" s="101">
        <f t="shared" si="1"/>
        <v>0</v>
      </c>
      <c r="M16" s="102">
        <f>IFERROR(VLOOKUP(B16,'[1]resumo 1ºTermo aditivo'!$A$3:$O$155,14,FALSE),0)</f>
        <v>0</v>
      </c>
      <c r="N16" s="312">
        <f t="shared" si="2"/>
        <v>0</v>
      </c>
      <c r="P16" s="165">
        <f t="shared" si="3"/>
        <v>0</v>
      </c>
      <c r="Q16" s="165"/>
      <c r="R16" s="165">
        <f t="shared" si="4"/>
        <v>0</v>
      </c>
      <c r="S16" s="315">
        <f t="shared" si="5"/>
        <v>1</v>
      </c>
      <c r="T16" s="147">
        <f t="shared" si="6"/>
        <v>57.31</v>
      </c>
      <c r="U16" s="1" t="e">
        <f>S16=#REF!</f>
        <v>#REF!</v>
      </c>
    </row>
    <row r="17" spans="1:21" ht="25.5" x14ac:dyDescent="0.25">
      <c r="A17" s="17" t="s">
        <v>65</v>
      </c>
      <c r="B17" s="17" t="s">
        <v>65</v>
      </c>
      <c r="C17" s="18" t="s">
        <v>66</v>
      </c>
      <c r="D17" s="17" t="s">
        <v>27</v>
      </c>
      <c r="E17" s="17" t="s">
        <v>67</v>
      </c>
      <c r="F17" s="19" t="s">
        <v>42</v>
      </c>
      <c r="G17" s="18">
        <v>2</v>
      </c>
      <c r="H17" s="20">
        <v>262.55</v>
      </c>
      <c r="I17" s="20">
        <v>328.76</v>
      </c>
      <c r="J17" s="99">
        <f t="shared" si="0"/>
        <v>657.52</v>
      </c>
      <c r="K17" s="100">
        <f>IFERROR(VLOOKUP(B17,'[1]resumo 1ºTermo aditivo'!$A$3:$O$155,11,FALSE),0)</f>
        <v>1</v>
      </c>
      <c r="L17" s="101">
        <f t="shared" si="1"/>
        <v>328.76</v>
      </c>
      <c r="M17" s="102">
        <f>IFERROR(VLOOKUP(B17,'[1]resumo 1ºTermo aditivo'!$A$3:$O$155,14,FALSE),0)</f>
        <v>0</v>
      </c>
      <c r="N17" s="312">
        <f t="shared" si="2"/>
        <v>0</v>
      </c>
      <c r="P17" s="165">
        <f t="shared" si="3"/>
        <v>0</v>
      </c>
      <c r="Q17" s="165"/>
      <c r="R17" s="165">
        <f t="shared" si="4"/>
        <v>0</v>
      </c>
      <c r="S17" s="315">
        <f t="shared" si="5"/>
        <v>3</v>
      </c>
      <c r="T17" s="147">
        <f t="shared" si="6"/>
        <v>986.28</v>
      </c>
      <c r="U17" s="1" t="e">
        <f>S17=#REF!</f>
        <v>#REF!</v>
      </c>
    </row>
    <row r="18" spans="1:21" ht="25.5" x14ac:dyDescent="0.25">
      <c r="A18" s="17" t="s">
        <v>68</v>
      </c>
      <c r="B18" s="17" t="s">
        <v>68</v>
      </c>
      <c r="C18" s="18" t="s">
        <v>69</v>
      </c>
      <c r="D18" s="17" t="s">
        <v>32</v>
      </c>
      <c r="E18" s="17" t="s">
        <v>70</v>
      </c>
      <c r="F18" s="19" t="s">
        <v>71</v>
      </c>
      <c r="G18" s="18">
        <v>6</v>
      </c>
      <c r="H18" s="20">
        <v>94.76</v>
      </c>
      <c r="I18" s="20">
        <v>118.65</v>
      </c>
      <c r="J18" s="99">
        <f t="shared" si="0"/>
        <v>711.9</v>
      </c>
      <c r="K18" s="100">
        <f>IFERROR(VLOOKUP(B18,'[1]resumo 1ºTermo aditivo'!$A$3:$O$155,11,FALSE),0)</f>
        <v>0</v>
      </c>
      <c r="L18" s="101">
        <f t="shared" si="1"/>
        <v>0</v>
      </c>
      <c r="M18" s="102">
        <f>IFERROR(VLOOKUP(B18,'[1]resumo 1ºTermo aditivo'!$A$3:$O$155,14,FALSE),0)</f>
        <v>0</v>
      </c>
      <c r="N18" s="312">
        <f t="shared" si="2"/>
        <v>0</v>
      </c>
      <c r="P18" s="165">
        <f t="shared" si="3"/>
        <v>0</v>
      </c>
      <c r="Q18" s="165"/>
      <c r="R18" s="165">
        <f t="shared" si="4"/>
        <v>0</v>
      </c>
      <c r="S18" s="315">
        <f t="shared" si="5"/>
        <v>6</v>
      </c>
      <c r="T18" s="147">
        <f t="shared" si="6"/>
        <v>711.9</v>
      </c>
      <c r="U18" s="1" t="e">
        <f>S18=#REF!</f>
        <v>#REF!</v>
      </c>
    </row>
    <row r="19" spans="1:21" ht="25.5" x14ac:dyDescent="0.25">
      <c r="A19" s="17" t="s">
        <v>72</v>
      </c>
      <c r="B19" s="17" t="s">
        <v>72</v>
      </c>
      <c r="C19" s="18" t="s">
        <v>73</v>
      </c>
      <c r="D19" s="17" t="s">
        <v>27</v>
      </c>
      <c r="E19" s="17" t="s">
        <v>74</v>
      </c>
      <c r="F19" s="19" t="s">
        <v>42</v>
      </c>
      <c r="G19" s="18">
        <v>1</v>
      </c>
      <c r="H19" s="20">
        <v>2175.29</v>
      </c>
      <c r="I19" s="20">
        <v>2723.89</v>
      </c>
      <c r="J19" s="99">
        <f t="shared" si="0"/>
        <v>2723.89</v>
      </c>
      <c r="K19" s="100">
        <f>IFERROR(VLOOKUP(B19,'[1]resumo 1ºTermo aditivo'!$A$3:$O$155,11,FALSE),0)</f>
        <v>0</v>
      </c>
      <c r="L19" s="101">
        <f t="shared" si="1"/>
        <v>0</v>
      </c>
      <c r="M19" s="102">
        <f>IFERROR(VLOOKUP(B19,'[1]resumo 1ºTermo aditivo'!$A$3:$O$155,14,FALSE),0)</f>
        <v>0</v>
      </c>
      <c r="N19" s="312">
        <f t="shared" si="2"/>
        <v>0</v>
      </c>
      <c r="P19" s="165">
        <f t="shared" si="3"/>
        <v>0</v>
      </c>
      <c r="Q19" s="165"/>
      <c r="R19" s="165">
        <f t="shared" si="4"/>
        <v>0</v>
      </c>
      <c r="S19" s="315">
        <f t="shared" si="5"/>
        <v>1</v>
      </c>
      <c r="T19" s="147">
        <f t="shared" si="6"/>
        <v>2723.89</v>
      </c>
      <c r="U19" s="1" t="e">
        <f>S19=#REF!</f>
        <v>#REF!</v>
      </c>
    </row>
    <row r="20" spans="1:21" ht="25.5" x14ac:dyDescent="0.25">
      <c r="A20" s="17" t="s">
        <v>75</v>
      </c>
      <c r="B20" s="17" t="s">
        <v>75</v>
      </c>
      <c r="C20" s="18" t="s">
        <v>76</v>
      </c>
      <c r="D20" s="17" t="s">
        <v>27</v>
      </c>
      <c r="E20" s="17" t="s">
        <v>77</v>
      </c>
      <c r="F20" s="19" t="s">
        <v>42</v>
      </c>
      <c r="G20" s="18">
        <v>1</v>
      </c>
      <c r="H20" s="20">
        <v>700</v>
      </c>
      <c r="I20" s="20">
        <v>876.54</v>
      </c>
      <c r="J20" s="99">
        <f t="shared" si="0"/>
        <v>876.54</v>
      </c>
      <c r="K20" s="100">
        <f>IFERROR(VLOOKUP(B20,'[1]resumo 1ºTermo aditivo'!$A$3:$O$155,11,FALSE),0)</f>
        <v>0</v>
      </c>
      <c r="L20" s="101">
        <f t="shared" si="1"/>
        <v>0</v>
      </c>
      <c r="M20" s="102">
        <f>IFERROR(VLOOKUP(B20,'[1]resumo 1ºTermo aditivo'!$A$3:$O$155,14,FALSE),0)</f>
        <v>0</v>
      </c>
      <c r="N20" s="312">
        <f t="shared" si="2"/>
        <v>0</v>
      </c>
      <c r="P20" s="165">
        <f t="shared" si="3"/>
        <v>0</v>
      </c>
      <c r="Q20" s="165"/>
      <c r="R20" s="165">
        <f t="shared" si="4"/>
        <v>0</v>
      </c>
      <c r="S20" s="315">
        <f t="shared" si="5"/>
        <v>1</v>
      </c>
      <c r="T20" s="147">
        <f t="shared" si="6"/>
        <v>876.54</v>
      </c>
      <c r="U20" s="1" t="e">
        <f>S20=#REF!</f>
        <v>#REF!</v>
      </c>
    </row>
    <row r="21" spans="1:21" ht="25.5" x14ac:dyDescent="0.25">
      <c r="A21" s="17" t="s">
        <v>78</v>
      </c>
      <c r="B21" s="17" t="s">
        <v>78</v>
      </c>
      <c r="C21" s="18" t="s">
        <v>79</v>
      </c>
      <c r="D21" s="17" t="s">
        <v>27</v>
      </c>
      <c r="E21" s="17" t="s">
        <v>80</v>
      </c>
      <c r="F21" s="19" t="s">
        <v>29</v>
      </c>
      <c r="G21" s="18">
        <v>12</v>
      </c>
      <c r="H21" s="20">
        <v>3860.8</v>
      </c>
      <c r="I21" s="20">
        <v>4834.49</v>
      </c>
      <c r="J21" s="99">
        <f t="shared" si="0"/>
        <v>58013.88</v>
      </c>
      <c r="K21" s="100">
        <f>IFERROR(VLOOKUP(B21,'[1]resumo 1ºTermo aditivo'!$A$3:$O$155,11,FALSE),0)</f>
        <v>0</v>
      </c>
      <c r="L21" s="101">
        <f t="shared" si="1"/>
        <v>0</v>
      </c>
      <c r="M21" s="102">
        <f>IFERROR(VLOOKUP(B21,'[1]resumo 1ºTermo aditivo'!$A$3:$O$155,14,FALSE),0)</f>
        <v>0</v>
      </c>
      <c r="N21" s="312">
        <f t="shared" si="2"/>
        <v>0</v>
      </c>
      <c r="P21" s="165">
        <f t="shared" si="3"/>
        <v>0</v>
      </c>
      <c r="Q21" s="165"/>
      <c r="R21" s="165">
        <f t="shared" si="4"/>
        <v>0</v>
      </c>
      <c r="S21" s="315">
        <f t="shared" si="5"/>
        <v>12</v>
      </c>
      <c r="T21" s="147">
        <f t="shared" si="6"/>
        <v>58013.88</v>
      </c>
      <c r="U21" s="1" t="e">
        <f>S21=#REF!</f>
        <v>#REF!</v>
      </c>
    </row>
    <row r="22" spans="1:21" ht="51" x14ac:dyDescent="0.25">
      <c r="A22" s="17" t="s">
        <v>81</v>
      </c>
      <c r="B22" s="17" t="s">
        <v>81</v>
      </c>
      <c r="C22" s="18" t="s">
        <v>82</v>
      </c>
      <c r="D22" s="17" t="s">
        <v>27</v>
      </c>
      <c r="E22" s="17" t="s">
        <v>83</v>
      </c>
      <c r="F22" s="19" t="s">
        <v>34</v>
      </c>
      <c r="G22" s="18">
        <v>150</v>
      </c>
      <c r="H22" s="20">
        <v>79.040000000000006</v>
      </c>
      <c r="I22" s="20">
        <v>98.97</v>
      </c>
      <c r="J22" s="99">
        <f t="shared" si="0"/>
        <v>14845.5</v>
      </c>
      <c r="K22" s="100">
        <f>IFERROR(VLOOKUP(B22,'[1]resumo 1ºTermo aditivo'!$A$3:$O$155,11,FALSE),0)</f>
        <v>0</v>
      </c>
      <c r="L22" s="101">
        <f t="shared" si="1"/>
        <v>0</v>
      </c>
      <c r="M22" s="102">
        <f>IFERROR(VLOOKUP(B22,'[1]resumo 1ºTermo aditivo'!$A$3:$O$155,14,FALSE),0)</f>
        <v>0</v>
      </c>
      <c r="N22" s="312">
        <f t="shared" si="2"/>
        <v>0</v>
      </c>
      <c r="P22" s="165">
        <f t="shared" si="3"/>
        <v>0</v>
      </c>
      <c r="Q22" s="165"/>
      <c r="R22" s="165">
        <f t="shared" si="4"/>
        <v>0</v>
      </c>
      <c r="S22" s="315">
        <f t="shared" si="5"/>
        <v>150</v>
      </c>
      <c r="T22" s="147">
        <f t="shared" si="6"/>
        <v>14845.5</v>
      </c>
      <c r="U22" s="1" t="e">
        <f>S22=#REF!</f>
        <v>#REF!</v>
      </c>
    </row>
    <row r="23" spans="1:21" x14ac:dyDescent="0.25">
      <c r="A23" s="12">
        <v>2</v>
      </c>
      <c r="B23" s="12">
        <v>2</v>
      </c>
      <c r="C23" s="12"/>
      <c r="D23" s="12"/>
      <c r="E23" s="12" t="s">
        <v>84</v>
      </c>
      <c r="F23" s="12"/>
      <c r="G23" s="94"/>
      <c r="H23" s="14"/>
      <c r="I23" s="14"/>
      <c r="J23" s="95">
        <f>SUBTOTAL(9,J24:J63)</f>
        <v>84328.689999999988</v>
      </c>
      <c r="K23" s="96"/>
      <c r="L23" s="95">
        <f>SUBTOTAL(9,L24:L63)</f>
        <v>0</v>
      </c>
      <c r="M23" s="98"/>
      <c r="N23" s="95">
        <f>SUBTOTAL(9,N24:N63)</f>
        <v>1371.8520000000001</v>
      </c>
      <c r="O23" s="332"/>
      <c r="P23" s="95">
        <f>SUBTOTAL(9,P24:P63)</f>
        <v>1478.25</v>
      </c>
      <c r="Q23" s="316"/>
      <c r="R23" s="95">
        <f>SUBTOTAL(9,R24:R63)</f>
        <v>1128.2</v>
      </c>
      <c r="S23" s="315">
        <f t="shared" si="5"/>
        <v>0</v>
      </c>
      <c r="T23" s="147"/>
      <c r="U23" s="1" t="e">
        <f>S23=#REF!</f>
        <v>#REF!</v>
      </c>
    </row>
    <row r="24" spans="1:21" ht="38.25" x14ac:dyDescent="0.25">
      <c r="A24" s="17" t="s">
        <v>85</v>
      </c>
      <c r="B24" s="17" t="s">
        <v>85</v>
      </c>
      <c r="C24" s="18" t="s">
        <v>86</v>
      </c>
      <c r="D24" s="17" t="s">
        <v>32</v>
      </c>
      <c r="E24" s="17" t="s">
        <v>87</v>
      </c>
      <c r="F24" s="19" t="s">
        <v>88</v>
      </c>
      <c r="G24" s="18">
        <v>61.67</v>
      </c>
      <c r="H24" s="20">
        <v>43.1</v>
      </c>
      <c r="I24" s="20">
        <v>53.96</v>
      </c>
      <c r="J24" s="99">
        <f t="shared" ref="J24:J63" si="7">TRUNC(I24*G24,2)</f>
        <v>3327.71</v>
      </c>
      <c r="K24" s="100">
        <f>IFERROR(VLOOKUP(B24,'[1]resumo 1ºTermo aditivo'!$A$3:$O$155,11,FALSE),0)</f>
        <v>0</v>
      </c>
      <c r="L24" s="101">
        <f t="shared" si="1"/>
        <v>0</v>
      </c>
      <c r="M24" s="102">
        <f>IFERROR(VLOOKUP(B24,'[1]resumo 1ºTermo aditivo'!$A$3:$O$155,14,FALSE),0)</f>
        <v>0</v>
      </c>
      <c r="N24" s="312">
        <f t="shared" si="2"/>
        <v>0</v>
      </c>
      <c r="P24" s="165">
        <f t="shared" si="3"/>
        <v>0</v>
      </c>
      <c r="Q24" s="165"/>
      <c r="R24" s="165">
        <f t="shared" si="4"/>
        <v>0</v>
      </c>
      <c r="S24" s="315">
        <f t="shared" si="5"/>
        <v>61.67</v>
      </c>
      <c r="T24" s="147">
        <f t="shared" si="6"/>
        <v>3327.71</v>
      </c>
      <c r="U24" s="1" t="e">
        <f>S24=#REF!</f>
        <v>#REF!</v>
      </c>
    </row>
    <row r="25" spans="1:21" ht="38.25" x14ac:dyDescent="0.25">
      <c r="A25" s="17" t="s">
        <v>89</v>
      </c>
      <c r="B25" s="17" t="s">
        <v>89</v>
      </c>
      <c r="C25" s="18" t="s">
        <v>90</v>
      </c>
      <c r="D25" s="17" t="s">
        <v>32</v>
      </c>
      <c r="E25" s="17" t="s">
        <v>91</v>
      </c>
      <c r="F25" s="19" t="s">
        <v>88</v>
      </c>
      <c r="G25" s="18">
        <v>2.14</v>
      </c>
      <c r="H25" s="20">
        <v>201.75</v>
      </c>
      <c r="I25" s="20">
        <v>252.63</v>
      </c>
      <c r="J25" s="99">
        <f t="shared" si="7"/>
        <v>540.62</v>
      </c>
      <c r="K25" s="100">
        <f>IFERROR(VLOOKUP(B25,'[1]resumo 1ºTermo aditivo'!$A$3:$O$155,11,FALSE),0)</f>
        <v>0</v>
      </c>
      <c r="L25" s="101">
        <f t="shared" si="1"/>
        <v>0</v>
      </c>
      <c r="M25" s="102">
        <f>IFERROR(VLOOKUP(B25,'[1]resumo 1ºTermo aditivo'!$A$3:$O$155,14,FALSE),0)</f>
        <v>0</v>
      </c>
      <c r="N25" s="312">
        <f t="shared" si="2"/>
        <v>0</v>
      </c>
      <c r="P25" s="165">
        <f t="shared" si="3"/>
        <v>0</v>
      </c>
      <c r="Q25" s="165"/>
      <c r="R25" s="165">
        <f t="shared" si="4"/>
        <v>0</v>
      </c>
      <c r="S25" s="315">
        <f t="shared" si="5"/>
        <v>2.14</v>
      </c>
      <c r="T25" s="147">
        <f t="shared" si="6"/>
        <v>540.62</v>
      </c>
      <c r="U25" s="1" t="e">
        <f>S25=#REF!</f>
        <v>#REF!</v>
      </c>
    </row>
    <row r="26" spans="1:21" ht="38.25" x14ac:dyDescent="0.25">
      <c r="A26" s="17" t="s">
        <v>92</v>
      </c>
      <c r="B26" s="17" t="s">
        <v>92</v>
      </c>
      <c r="C26" s="18" t="s">
        <v>93</v>
      </c>
      <c r="D26" s="17" t="s">
        <v>32</v>
      </c>
      <c r="E26" s="17" t="s">
        <v>94</v>
      </c>
      <c r="F26" s="19" t="s">
        <v>88</v>
      </c>
      <c r="G26" s="18">
        <v>3.35</v>
      </c>
      <c r="H26" s="20">
        <v>159.22</v>
      </c>
      <c r="I26" s="20">
        <v>199.37</v>
      </c>
      <c r="J26" s="99">
        <f t="shared" si="7"/>
        <v>667.88</v>
      </c>
      <c r="K26" s="100">
        <f>IFERROR(VLOOKUP(B26,'[1]resumo 1ºTermo aditivo'!$A$3:$O$155,11,FALSE),0)</f>
        <v>0</v>
      </c>
      <c r="L26" s="101">
        <f t="shared" si="1"/>
        <v>0</v>
      </c>
      <c r="M26" s="102">
        <f>IFERROR(VLOOKUP(B26,'[1]resumo 1ºTermo aditivo'!$A$3:$O$155,14,FALSE),0)</f>
        <v>0</v>
      </c>
      <c r="N26" s="312">
        <f t="shared" si="2"/>
        <v>0</v>
      </c>
      <c r="P26" s="165">
        <f t="shared" si="3"/>
        <v>0</v>
      </c>
      <c r="Q26" s="165"/>
      <c r="R26" s="165">
        <f t="shared" si="4"/>
        <v>0</v>
      </c>
      <c r="S26" s="315">
        <f t="shared" si="5"/>
        <v>3.35</v>
      </c>
      <c r="T26" s="147">
        <f t="shared" si="6"/>
        <v>667.88</v>
      </c>
      <c r="U26" s="1" t="e">
        <f>S26=#REF!</f>
        <v>#REF!</v>
      </c>
    </row>
    <row r="27" spans="1:21" ht="38.25" x14ac:dyDescent="0.25">
      <c r="A27" s="17" t="s">
        <v>95</v>
      </c>
      <c r="B27" s="17" t="s">
        <v>95</v>
      </c>
      <c r="C27" s="18" t="s">
        <v>96</v>
      </c>
      <c r="D27" s="17" t="s">
        <v>32</v>
      </c>
      <c r="E27" s="17" t="s">
        <v>97</v>
      </c>
      <c r="F27" s="19" t="s">
        <v>34</v>
      </c>
      <c r="G27" s="18">
        <v>51.13</v>
      </c>
      <c r="H27" s="20">
        <v>5.68</v>
      </c>
      <c r="I27" s="20">
        <v>7.11</v>
      </c>
      <c r="J27" s="99">
        <f t="shared" si="7"/>
        <v>363.53</v>
      </c>
      <c r="K27" s="100">
        <f>IFERROR(VLOOKUP(B27,'[1]resumo 1ºTermo aditivo'!$A$3:$O$155,11,FALSE),0)</f>
        <v>0</v>
      </c>
      <c r="L27" s="101">
        <f t="shared" si="1"/>
        <v>0</v>
      </c>
      <c r="M27" s="102">
        <f>IFERROR(VLOOKUP(B27,'[1]resumo 1ºTermo aditivo'!$A$3:$O$155,14,FALSE),0)</f>
        <v>0</v>
      </c>
      <c r="N27" s="312">
        <f t="shared" si="2"/>
        <v>0</v>
      </c>
      <c r="P27" s="165">
        <f t="shared" si="3"/>
        <v>0</v>
      </c>
      <c r="Q27" s="165"/>
      <c r="R27" s="165">
        <f t="shared" si="4"/>
        <v>0</v>
      </c>
      <c r="S27" s="315">
        <f t="shared" si="5"/>
        <v>51.13</v>
      </c>
      <c r="T27" s="147">
        <f t="shared" si="6"/>
        <v>363.53</v>
      </c>
      <c r="U27" s="1" t="e">
        <f>S27=#REF!</f>
        <v>#REF!</v>
      </c>
    </row>
    <row r="28" spans="1:21" ht="38.25" x14ac:dyDescent="0.25">
      <c r="A28" s="17" t="s">
        <v>98</v>
      </c>
      <c r="B28" s="17" t="s">
        <v>98</v>
      </c>
      <c r="C28" s="18" t="s">
        <v>96</v>
      </c>
      <c r="D28" s="17" t="s">
        <v>32</v>
      </c>
      <c r="E28" s="17" t="s">
        <v>99</v>
      </c>
      <c r="F28" s="19" t="s">
        <v>34</v>
      </c>
      <c r="G28" s="18">
        <v>34.93</v>
      </c>
      <c r="H28" s="20">
        <v>5.03</v>
      </c>
      <c r="I28" s="20">
        <v>6.29</v>
      </c>
      <c r="J28" s="99">
        <f t="shared" si="7"/>
        <v>219.7</v>
      </c>
      <c r="K28" s="100">
        <f>IFERROR(VLOOKUP(B28,'[1]resumo 1ºTermo aditivo'!$A$3:$O$155,11,FALSE),0)</f>
        <v>0</v>
      </c>
      <c r="L28" s="101">
        <f t="shared" si="1"/>
        <v>0</v>
      </c>
      <c r="M28" s="102">
        <f>IFERROR(VLOOKUP(B28,'[1]resumo 1ºTermo aditivo'!$A$3:$O$155,14,FALSE),0)</f>
        <v>0</v>
      </c>
      <c r="N28" s="312">
        <f t="shared" si="2"/>
        <v>0</v>
      </c>
      <c r="P28" s="165">
        <f t="shared" si="3"/>
        <v>0</v>
      </c>
      <c r="Q28" s="165"/>
      <c r="R28" s="165">
        <f t="shared" si="4"/>
        <v>0</v>
      </c>
      <c r="S28" s="315">
        <f t="shared" si="5"/>
        <v>34.93</v>
      </c>
      <c r="T28" s="147">
        <f t="shared" si="6"/>
        <v>219.7</v>
      </c>
      <c r="U28" s="1" t="e">
        <f>S28=#REF!</f>
        <v>#REF!</v>
      </c>
    </row>
    <row r="29" spans="1:21" ht="38.25" x14ac:dyDescent="0.25">
      <c r="A29" s="17" t="s">
        <v>100</v>
      </c>
      <c r="B29" s="17" t="s">
        <v>100</v>
      </c>
      <c r="C29" s="18" t="s">
        <v>101</v>
      </c>
      <c r="D29" s="17" t="s">
        <v>27</v>
      </c>
      <c r="E29" s="17" t="s">
        <v>102</v>
      </c>
      <c r="F29" s="19" t="s">
        <v>34</v>
      </c>
      <c r="G29" s="18">
        <v>797.44</v>
      </c>
      <c r="H29" s="20">
        <v>34.74</v>
      </c>
      <c r="I29" s="20">
        <v>43.5</v>
      </c>
      <c r="J29" s="99">
        <f t="shared" si="7"/>
        <v>34688.639999999999</v>
      </c>
      <c r="K29" s="100">
        <f>IFERROR(VLOOKUP(B29,'[1]resumo 1ºTermo aditivo'!$A$3:$O$155,11,FALSE),0)</f>
        <v>0</v>
      </c>
      <c r="L29" s="101">
        <f t="shared" si="1"/>
        <v>0</v>
      </c>
      <c r="M29" s="102">
        <f>IFERROR(VLOOKUP(B29,'[1]resumo 1ºTermo aditivo'!$A$3:$O$155,14,FALSE),0)</f>
        <v>0</v>
      </c>
      <c r="N29" s="312">
        <f t="shared" si="2"/>
        <v>0</v>
      </c>
      <c r="P29" s="165">
        <f t="shared" si="3"/>
        <v>0</v>
      </c>
      <c r="Q29" s="165"/>
      <c r="R29" s="165">
        <f t="shared" si="4"/>
        <v>0</v>
      </c>
      <c r="S29" s="315">
        <f t="shared" si="5"/>
        <v>797.44</v>
      </c>
      <c r="T29" s="147">
        <f t="shared" si="6"/>
        <v>34688.639999999999</v>
      </c>
      <c r="U29" s="1" t="e">
        <f>S29=#REF!</f>
        <v>#REF!</v>
      </c>
    </row>
    <row r="30" spans="1:21" ht="38.25" x14ac:dyDescent="0.25">
      <c r="A30" s="17" t="s">
        <v>103</v>
      </c>
      <c r="B30" s="17" t="s">
        <v>103</v>
      </c>
      <c r="C30" s="18" t="s">
        <v>104</v>
      </c>
      <c r="D30" s="17" t="s">
        <v>32</v>
      </c>
      <c r="E30" s="17" t="s">
        <v>105</v>
      </c>
      <c r="F30" s="19" t="s">
        <v>34</v>
      </c>
      <c r="G30" s="18">
        <v>368.17</v>
      </c>
      <c r="H30" s="20">
        <v>11.38</v>
      </c>
      <c r="I30" s="20">
        <v>14.25</v>
      </c>
      <c r="J30" s="99">
        <f t="shared" si="7"/>
        <v>5246.42</v>
      </c>
      <c r="K30" s="100">
        <f>IFERROR(VLOOKUP(B30,'[1]resumo 1ºTermo aditivo'!$A$3:$O$155,11,FALSE),0)</f>
        <v>0</v>
      </c>
      <c r="L30" s="101">
        <f t="shared" si="1"/>
        <v>0</v>
      </c>
      <c r="M30" s="102">
        <f>IFERROR(VLOOKUP(B30,'[1]resumo 1ºTermo aditivo'!$A$3:$O$155,14,FALSE),0)</f>
        <v>0</v>
      </c>
      <c r="N30" s="312">
        <f t="shared" si="2"/>
        <v>0</v>
      </c>
      <c r="P30" s="165">
        <f t="shared" si="3"/>
        <v>0</v>
      </c>
      <c r="Q30" s="165"/>
      <c r="R30" s="165">
        <f t="shared" si="4"/>
        <v>0</v>
      </c>
      <c r="S30" s="315">
        <f t="shared" si="5"/>
        <v>368.17</v>
      </c>
      <c r="T30" s="147">
        <f t="shared" si="6"/>
        <v>5246.42</v>
      </c>
      <c r="U30" s="1" t="e">
        <f>S30=#REF!</f>
        <v>#REF!</v>
      </c>
    </row>
    <row r="31" spans="1:21" ht="25.5" x14ac:dyDescent="0.25">
      <c r="A31" s="17" t="s">
        <v>106</v>
      </c>
      <c r="B31" s="17" t="s">
        <v>106</v>
      </c>
      <c r="C31" s="18" t="s">
        <v>107</v>
      </c>
      <c r="D31" s="17" t="s">
        <v>32</v>
      </c>
      <c r="E31" s="17" t="s">
        <v>108</v>
      </c>
      <c r="F31" s="19" t="s">
        <v>109</v>
      </c>
      <c r="G31" s="18">
        <v>410.6</v>
      </c>
      <c r="H31" s="20">
        <v>3.39</v>
      </c>
      <c r="I31" s="20">
        <v>4.24</v>
      </c>
      <c r="J31" s="99">
        <f t="shared" si="7"/>
        <v>1740.94</v>
      </c>
      <c r="K31" s="100">
        <f>IFERROR(VLOOKUP(B31,'[1]resumo 1ºTermo aditivo'!$A$3:$O$155,11,FALSE),0)</f>
        <v>0</v>
      </c>
      <c r="L31" s="101">
        <f t="shared" si="1"/>
        <v>0</v>
      </c>
      <c r="M31" s="102">
        <f>IFERROR(VLOOKUP(B31,'[1]resumo 1ºTermo aditivo'!$A$3:$O$155,14,FALSE),0)</f>
        <v>323.55</v>
      </c>
      <c r="N31" s="312">
        <f t="shared" si="2"/>
        <v>1371.8520000000001</v>
      </c>
      <c r="P31" s="165">
        <f t="shared" si="3"/>
        <v>0</v>
      </c>
      <c r="Q31" s="165"/>
      <c r="R31" s="165">
        <f t="shared" si="4"/>
        <v>0</v>
      </c>
      <c r="S31" s="315">
        <f t="shared" si="5"/>
        <v>87.050000000000011</v>
      </c>
      <c r="T31" s="147">
        <f t="shared" si="6"/>
        <v>369.08799999999997</v>
      </c>
      <c r="U31" s="1" t="e">
        <f>S31=#REF!</f>
        <v>#REF!</v>
      </c>
    </row>
    <row r="32" spans="1:21" ht="38.25" x14ac:dyDescent="0.25">
      <c r="A32" s="17" t="s">
        <v>110</v>
      </c>
      <c r="B32" s="17" t="s">
        <v>110</v>
      </c>
      <c r="C32" s="18" t="s">
        <v>111</v>
      </c>
      <c r="D32" s="17" t="s">
        <v>32</v>
      </c>
      <c r="E32" s="17" t="s">
        <v>112</v>
      </c>
      <c r="F32" s="19" t="s">
        <v>34</v>
      </c>
      <c r="G32" s="18">
        <v>12.56</v>
      </c>
      <c r="H32" s="20">
        <v>6.49</v>
      </c>
      <c r="I32" s="20">
        <v>8.1199999999999992</v>
      </c>
      <c r="J32" s="99">
        <f t="shared" si="7"/>
        <v>101.98</v>
      </c>
      <c r="K32" s="100">
        <f>IFERROR(VLOOKUP(B32,'[1]resumo 1ºTermo aditivo'!$A$3:$O$155,11,FALSE),0)</f>
        <v>0</v>
      </c>
      <c r="L32" s="101">
        <f t="shared" si="1"/>
        <v>0</v>
      </c>
      <c r="M32" s="102">
        <f>IFERROR(VLOOKUP(B32,'[1]resumo 1ºTermo aditivo'!$A$3:$O$155,14,FALSE),0)</f>
        <v>0</v>
      </c>
      <c r="N32" s="312">
        <f t="shared" si="2"/>
        <v>0</v>
      </c>
      <c r="P32" s="165">
        <f t="shared" si="3"/>
        <v>0</v>
      </c>
      <c r="Q32" s="165"/>
      <c r="R32" s="165">
        <f t="shared" si="4"/>
        <v>0</v>
      </c>
      <c r="S32" s="315">
        <f t="shared" si="5"/>
        <v>12.56</v>
      </c>
      <c r="T32" s="147">
        <f t="shared" si="6"/>
        <v>101.98</v>
      </c>
      <c r="U32" s="1" t="e">
        <f>S32=#REF!</f>
        <v>#REF!</v>
      </c>
    </row>
    <row r="33" spans="1:21" x14ac:dyDescent="0.25">
      <c r="A33" s="17" t="s">
        <v>113</v>
      </c>
      <c r="B33" s="17" t="s">
        <v>113</v>
      </c>
      <c r="C33" s="18" t="s">
        <v>114</v>
      </c>
      <c r="D33" s="17" t="s">
        <v>40</v>
      </c>
      <c r="E33" s="17" t="s">
        <v>115</v>
      </c>
      <c r="F33" s="19" t="s">
        <v>42</v>
      </c>
      <c r="G33" s="18">
        <v>1</v>
      </c>
      <c r="H33" s="20">
        <v>19.190000000000001</v>
      </c>
      <c r="I33" s="20">
        <v>24.02</v>
      </c>
      <c r="J33" s="99">
        <f t="shared" si="7"/>
        <v>24.02</v>
      </c>
      <c r="K33" s="100">
        <f>IFERROR(VLOOKUP(B33,'[1]resumo 1ºTermo aditivo'!$A$3:$O$155,11,FALSE),0)</f>
        <v>0</v>
      </c>
      <c r="L33" s="101">
        <f t="shared" si="1"/>
        <v>0</v>
      </c>
      <c r="M33" s="102">
        <f>IFERROR(VLOOKUP(B33,'[1]resumo 1ºTermo aditivo'!$A$3:$O$155,14,FALSE),0)</f>
        <v>0</v>
      </c>
      <c r="N33" s="312">
        <f t="shared" si="2"/>
        <v>0</v>
      </c>
      <c r="P33" s="165">
        <f t="shared" si="3"/>
        <v>0</v>
      </c>
      <c r="Q33" s="165"/>
      <c r="R33" s="165">
        <f t="shared" si="4"/>
        <v>0</v>
      </c>
      <c r="S33" s="315">
        <f t="shared" si="5"/>
        <v>1</v>
      </c>
      <c r="T33" s="147">
        <f t="shared" si="6"/>
        <v>24.02</v>
      </c>
      <c r="U33" s="1" t="e">
        <f>S33=#REF!</f>
        <v>#REF!</v>
      </c>
    </row>
    <row r="34" spans="1:21" ht="38.25" x14ac:dyDescent="0.25">
      <c r="A34" s="17" t="s">
        <v>116</v>
      </c>
      <c r="B34" s="17" t="s">
        <v>116</v>
      </c>
      <c r="C34" s="18" t="s">
        <v>117</v>
      </c>
      <c r="D34" s="17" t="s">
        <v>27</v>
      </c>
      <c r="E34" s="17" t="s">
        <v>118</v>
      </c>
      <c r="F34" s="19" t="s">
        <v>34</v>
      </c>
      <c r="G34" s="18">
        <v>1199.74</v>
      </c>
      <c r="H34" s="20">
        <v>3.03</v>
      </c>
      <c r="I34" s="20">
        <v>3.79</v>
      </c>
      <c r="J34" s="99">
        <f t="shared" si="7"/>
        <v>4547.01</v>
      </c>
      <c r="K34" s="100">
        <f>IFERROR(VLOOKUP(B34,'[1]resumo 1ºTermo aditivo'!$A$3:$O$155,11,FALSE),0)</f>
        <v>0</v>
      </c>
      <c r="L34" s="101">
        <f t="shared" si="1"/>
        <v>0</v>
      </c>
      <c r="M34" s="102">
        <f>IFERROR(VLOOKUP(B34,'[1]resumo 1ºTermo aditivo'!$A$3:$O$155,14,FALSE),0)</f>
        <v>0</v>
      </c>
      <c r="N34" s="312">
        <f t="shared" si="2"/>
        <v>0</v>
      </c>
      <c r="O34" s="331">
        <v>390.04</v>
      </c>
      <c r="P34" s="165">
        <f t="shared" si="3"/>
        <v>1478.25</v>
      </c>
      <c r="Q34" s="165"/>
      <c r="R34" s="165">
        <f t="shared" si="4"/>
        <v>0</v>
      </c>
      <c r="S34" s="315">
        <f t="shared" si="5"/>
        <v>1589.78</v>
      </c>
      <c r="T34" s="147">
        <f t="shared" si="6"/>
        <v>6025.26</v>
      </c>
      <c r="U34" s="1" t="e">
        <f>S34=#REF!</f>
        <v>#REF!</v>
      </c>
    </row>
    <row r="35" spans="1:21" ht="25.5" x14ac:dyDescent="0.25">
      <c r="A35" s="17" t="s">
        <v>119</v>
      </c>
      <c r="B35" s="17" t="s">
        <v>119</v>
      </c>
      <c r="C35" s="18" t="s">
        <v>120</v>
      </c>
      <c r="D35" s="17" t="s">
        <v>27</v>
      </c>
      <c r="E35" s="17" t="s">
        <v>121</v>
      </c>
      <c r="F35" s="19" t="s">
        <v>42</v>
      </c>
      <c r="G35" s="18">
        <v>339</v>
      </c>
      <c r="H35" s="20">
        <v>2.74</v>
      </c>
      <c r="I35" s="20">
        <v>3.43</v>
      </c>
      <c r="J35" s="99">
        <f t="shared" si="7"/>
        <v>1162.77</v>
      </c>
      <c r="K35" s="100">
        <f>IFERROR(VLOOKUP(B35,'[1]resumo 1ºTermo aditivo'!$A$3:$O$155,11,FALSE),0)</f>
        <v>0</v>
      </c>
      <c r="L35" s="101">
        <f t="shared" si="1"/>
        <v>0</v>
      </c>
      <c r="M35" s="102">
        <f>IFERROR(VLOOKUP(B35,'[1]resumo 1ºTermo aditivo'!$A$3:$O$155,14,FALSE),0)</f>
        <v>0</v>
      </c>
      <c r="N35" s="312">
        <f t="shared" si="2"/>
        <v>0</v>
      </c>
      <c r="P35" s="165">
        <f t="shared" si="3"/>
        <v>0</v>
      </c>
      <c r="Q35" s="165">
        <v>47</v>
      </c>
      <c r="R35" s="165">
        <f t="shared" si="4"/>
        <v>161.21</v>
      </c>
      <c r="S35" s="315">
        <f t="shared" si="5"/>
        <v>292</v>
      </c>
      <c r="T35" s="147">
        <f t="shared" si="6"/>
        <v>1001.56</v>
      </c>
      <c r="U35" s="1" t="e">
        <f>S35=#REF!</f>
        <v>#REF!</v>
      </c>
    </row>
    <row r="36" spans="1:21" ht="25.5" x14ac:dyDescent="0.25">
      <c r="A36" s="17" t="s">
        <v>122</v>
      </c>
      <c r="B36" s="17" t="s">
        <v>122</v>
      </c>
      <c r="C36" s="18" t="s">
        <v>123</v>
      </c>
      <c r="D36" s="17" t="s">
        <v>27</v>
      </c>
      <c r="E36" s="17" t="s">
        <v>124</v>
      </c>
      <c r="F36" s="19" t="s">
        <v>109</v>
      </c>
      <c r="G36" s="18">
        <v>100</v>
      </c>
      <c r="H36" s="20">
        <v>4.55</v>
      </c>
      <c r="I36" s="20">
        <v>5.69</v>
      </c>
      <c r="J36" s="99">
        <f t="shared" si="7"/>
        <v>569</v>
      </c>
      <c r="K36" s="100">
        <f>IFERROR(VLOOKUP(B36,'[1]resumo 1ºTermo aditivo'!$A$3:$O$155,11,FALSE),0)</f>
        <v>0</v>
      </c>
      <c r="L36" s="101">
        <f t="shared" si="1"/>
        <v>0</v>
      </c>
      <c r="M36" s="102">
        <f>IFERROR(VLOOKUP(B36,'[1]resumo 1ºTermo aditivo'!$A$3:$O$155,14,FALSE),0)</f>
        <v>0</v>
      </c>
      <c r="N36" s="312">
        <f t="shared" si="2"/>
        <v>0</v>
      </c>
      <c r="P36" s="165">
        <f t="shared" si="3"/>
        <v>0</v>
      </c>
      <c r="Q36" s="165"/>
      <c r="R36" s="165">
        <f t="shared" si="4"/>
        <v>0</v>
      </c>
      <c r="S36" s="315">
        <f t="shared" si="5"/>
        <v>100</v>
      </c>
      <c r="T36" s="147">
        <f t="shared" si="6"/>
        <v>569</v>
      </c>
      <c r="U36" s="1" t="e">
        <f>S36=#REF!</f>
        <v>#REF!</v>
      </c>
    </row>
    <row r="37" spans="1:21" ht="25.5" x14ac:dyDescent="0.25">
      <c r="A37" s="17" t="s">
        <v>125</v>
      </c>
      <c r="B37" s="17" t="s">
        <v>125</v>
      </c>
      <c r="C37" s="18" t="s">
        <v>126</v>
      </c>
      <c r="D37" s="17" t="s">
        <v>27</v>
      </c>
      <c r="E37" s="17" t="s">
        <v>127</v>
      </c>
      <c r="F37" s="19" t="s">
        <v>42</v>
      </c>
      <c r="G37" s="18">
        <v>38</v>
      </c>
      <c r="H37" s="20">
        <v>99.52</v>
      </c>
      <c r="I37" s="20">
        <v>124.61</v>
      </c>
      <c r="J37" s="99">
        <f t="shared" si="7"/>
        <v>4735.18</v>
      </c>
      <c r="K37" s="100">
        <f>IFERROR(VLOOKUP(B37,'[1]resumo 1ºTermo aditivo'!$A$3:$O$155,11,FALSE),0)</f>
        <v>0</v>
      </c>
      <c r="L37" s="101">
        <f t="shared" si="1"/>
        <v>0</v>
      </c>
      <c r="M37" s="102">
        <f>IFERROR(VLOOKUP(B37,'[1]resumo 1ºTermo aditivo'!$A$3:$O$155,14,FALSE),0)</f>
        <v>0</v>
      </c>
      <c r="N37" s="312">
        <f t="shared" si="2"/>
        <v>0</v>
      </c>
      <c r="P37" s="165">
        <f t="shared" si="3"/>
        <v>0</v>
      </c>
      <c r="Q37" s="165"/>
      <c r="R37" s="165">
        <f t="shared" si="4"/>
        <v>0</v>
      </c>
      <c r="S37" s="315">
        <f t="shared" si="5"/>
        <v>38</v>
      </c>
      <c r="T37" s="147">
        <f t="shared" si="6"/>
        <v>4735.18</v>
      </c>
      <c r="U37" s="1" t="e">
        <f>S37=#REF!</f>
        <v>#REF!</v>
      </c>
    </row>
    <row r="38" spans="1:21" ht="25.5" x14ac:dyDescent="0.25">
      <c r="A38" s="17" t="s">
        <v>128</v>
      </c>
      <c r="B38" s="17" t="s">
        <v>128</v>
      </c>
      <c r="C38" s="18" t="s">
        <v>2066</v>
      </c>
      <c r="D38" s="17" t="s">
        <v>32</v>
      </c>
      <c r="E38" s="17" t="s">
        <v>129</v>
      </c>
      <c r="F38" s="19" t="s">
        <v>34</v>
      </c>
      <c r="G38" s="18">
        <v>262.86</v>
      </c>
      <c r="H38" s="20">
        <v>17.63</v>
      </c>
      <c r="I38" s="20">
        <v>22.07</v>
      </c>
      <c r="J38" s="99">
        <f t="shared" si="7"/>
        <v>5801.32</v>
      </c>
      <c r="K38" s="100">
        <f>IFERROR(VLOOKUP(B38,'[1]resumo 1ºTermo aditivo'!$A$3:$O$155,11,FALSE),0)</f>
        <v>0</v>
      </c>
      <c r="L38" s="101">
        <f t="shared" si="1"/>
        <v>0</v>
      </c>
      <c r="M38" s="102">
        <f>IFERROR(VLOOKUP(B38,'[1]resumo 1ºTermo aditivo'!$A$3:$O$155,14,FALSE),0)</f>
        <v>0</v>
      </c>
      <c r="N38" s="312">
        <f t="shared" si="2"/>
        <v>0</v>
      </c>
      <c r="P38" s="165">
        <f t="shared" si="3"/>
        <v>0</v>
      </c>
      <c r="Q38" s="165">
        <v>37.61</v>
      </c>
      <c r="R38" s="165">
        <f t="shared" si="4"/>
        <v>830.05</v>
      </c>
      <c r="S38" s="315">
        <f t="shared" si="5"/>
        <v>225.25</v>
      </c>
      <c r="T38" s="147">
        <f t="shared" si="6"/>
        <v>4971.2699999999995</v>
      </c>
      <c r="U38" s="1" t="e">
        <f>S38=#REF!</f>
        <v>#REF!</v>
      </c>
    </row>
    <row r="39" spans="1:21" ht="25.5" x14ac:dyDescent="0.25">
      <c r="A39" s="17" t="s">
        <v>130</v>
      </c>
      <c r="B39" s="17" t="s">
        <v>130</v>
      </c>
      <c r="C39" s="18" t="s">
        <v>131</v>
      </c>
      <c r="D39" s="17" t="s">
        <v>27</v>
      </c>
      <c r="E39" s="17" t="s">
        <v>132</v>
      </c>
      <c r="F39" s="19" t="s">
        <v>34</v>
      </c>
      <c r="G39" s="18">
        <v>22.85</v>
      </c>
      <c r="H39" s="20">
        <v>37.06</v>
      </c>
      <c r="I39" s="20">
        <v>46.4</v>
      </c>
      <c r="J39" s="99">
        <f t="shared" si="7"/>
        <v>1060.24</v>
      </c>
      <c r="K39" s="100">
        <f>IFERROR(VLOOKUP(B39,'[1]resumo 1ºTermo aditivo'!$A$3:$O$155,11,FALSE),0)</f>
        <v>0</v>
      </c>
      <c r="L39" s="101">
        <f t="shared" si="1"/>
        <v>0</v>
      </c>
      <c r="M39" s="102">
        <f>IFERROR(VLOOKUP(B39,'[1]resumo 1ºTermo aditivo'!$A$3:$O$155,14,FALSE),0)</f>
        <v>0</v>
      </c>
      <c r="N39" s="312">
        <f t="shared" si="2"/>
        <v>0</v>
      </c>
      <c r="P39" s="165">
        <f t="shared" si="3"/>
        <v>0</v>
      </c>
      <c r="Q39" s="165"/>
      <c r="R39" s="165">
        <f t="shared" si="4"/>
        <v>0</v>
      </c>
      <c r="S39" s="315">
        <f t="shared" si="5"/>
        <v>22.85</v>
      </c>
      <c r="T39" s="147">
        <f t="shared" si="6"/>
        <v>1060.24</v>
      </c>
      <c r="U39" s="1" t="e">
        <f>S39=#REF!</f>
        <v>#REF!</v>
      </c>
    </row>
    <row r="40" spans="1:21" ht="25.5" x14ac:dyDescent="0.25">
      <c r="A40" s="17" t="s">
        <v>133</v>
      </c>
      <c r="B40" s="17" t="s">
        <v>133</v>
      </c>
      <c r="C40" s="18" t="s">
        <v>134</v>
      </c>
      <c r="D40" s="17" t="s">
        <v>32</v>
      </c>
      <c r="E40" s="17" t="s">
        <v>135</v>
      </c>
      <c r="F40" s="19" t="s">
        <v>109</v>
      </c>
      <c r="G40" s="18">
        <v>193.31</v>
      </c>
      <c r="H40" s="20">
        <v>1.98</v>
      </c>
      <c r="I40" s="20">
        <v>2.4700000000000002</v>
      </c>
      <c r="J40" s="99">
        <f t="shared" si="7"/>
        <v>477.47</v>
      </c>
      <c r="K40" s="100">
        <f>IFERROR(VLOOKUP(B40,'[1]resumo 1ºTermo aditivo'!$A$3:$O$155,11,FALSE),0)</f>
        <v>0</v>
      </c>
      <c r="L40" s="101">
        <f t="shared" si="1"/>
        <v>0</v>
      </c>
      <c r="M40" s="102">
        <f>IFERROR(VLOOKUP(B40,'[1]resumo 1ºTermo aditivo'!$A$3:$O$155,14,FALSE),0)</f>
        <v>0</v>
      </c>
      <c r="N40" s="312">
        <f t="shared" si="2"/>
        <v>0</v>
      </c>
      <c r="P40" s="165">
        <f t="shared" si="3"/>
        <v>0</v>
      </c>
      <c r="Q40" s="165"/>
      <c r="R40" s="165">
        <f t="shared" si="4"/>
        <v>0</v>
      </c>
      <c r="S40" s="315">
        <f t="shared" si="5"/>
        <v>193.31</v>
      </c>
      <c r="T40" s="147">
        <f t="shared" si="6"/>
        <v>477.47</v>
      </c>
      <c r="U40" s="1" t="e">
        <f>S40=#REF!</f>
        <v>#REF!</v>
      </c>
    </row>
    <row r="41" spans="1:21" ht="25.5" x14ac:dyDescent="0.25">
      <c r="A41" s="17" t="s">
        <v>136</v>
      </c>
      <c r="B41" s="17" t="s">
        <v>136</v>
      </c>
      <c r="C41" s="18" t="s">
        <v>137</v>
      </c>
      <c r="D41" s="17" t="s">
        <v>27</v>
      </c>
      <c r="E41" s="17" t="s">
        <v>138</v>
      </c>
      <c r="F41" s="19" t="s">
        <v>34</v>
      </c>
      <c r="G41" s="18">
        <v>2.91</v>
      </c>
      <c r="H41" s="20">
        <v>19.41</v>
      </c>
      <c r="I41" s="20">
        <v>24.3</v>
      </c>
      <c r="J41" s="99">
        <f t="shared" si="7"/>
        <v>70.709999999999994</v>
      </c>
      <c r="K41" s="100">
        <f>IFERROR(VLOOKUP(B41,'[1]resumo 1ºTermo aditivo'!$A$3:$O$155,11,FALSE),0)</f>
        <v>0</v>
      </c>
      <c r="L41" s="101">
        <f t="shared" si="1"/>
        <v>0</v>
      </c>
      <c r="M41" s="102">
        <f>IFERROR(VLOOKUP(B41,'[1]resumo 1ºTermo aditivo'!$A$3:$O$155,14,FALSE),0)</f>
        <v>0</v>
      </c>
      <c r="N41" s="312">
        <f t="shared" si="2"/>
        <v>0</v>
      </c>
      <c r="P41" s="165">
        <f t="shared" si="3"/>
        <v>0</v>
      </c>
      <c r="Q41" s="165"/>
      <c r="R41" s="165">
        <f t="shared" si="4"/>
        <v>0</v>
      </c>
      <c r="S41" s="315">
        <f t="shared" si="5"/>
        <v>2.91</v>
      </c>
      <c r="T41" s="147">
        <f t="shared" si="6"/>
        <v>70.709999999999994</v>
      </c>
      <c r="U41" s="1" t="e">
        <f>S41=#REF!</f>
        <v>#REF!</v>
      </c>
    </row>
    <row r="42" spans="1:21" ht="25.5" x14ac:dyDescent="0.25">
      <c r="A42" s="17" t="s">
        <v>139</v>
      </c>
      <c r="B42" s="17" t="s">
        <v>139</v>
      </c>
      <c r="C42" s="18" t="s">
        <v>140</v>
      </c>
      <c r="D42" s="17" t="s">
        <v>27</v>
      </c>
      <c r="E42" s="17" t="s">
        <v>141</v>
      </c>
      <c r="F42" s="19" t="s">
        <v>34</v>
      </c>
      <c r="G42" s="18">
        <v>552.58000000000004</v>
      </c>
      <c r="H42" s="20">
        <v>3.3</v>
      </c>
      <c r="I42" s="20">
        <v>4.13</v>
      </c>
      <c r="J42" s="99">
        <f t="shared" si="7"/>
        <v>2282.15</v>
      </c>
      <c r="K42" s="100">
        <f>IFERROR(VLOOKUP(B42,'[1]resumo 1ºTermo aditivo'!$A$3:$O$155,11,FALSE),0)</f>
        <v>0</v>
      </c>
      <c r="L42" s="101">
        <f t="shared" si="1"/>
        <v>0</v>
      </c>
      <c r="M42" s="102">
        <f>IFERROR(VLOOKUP(B42,'[1]resumo 1ºTermo aditivo'!$A$3:$O$155,14,FALSE),0)</f>
        <v>0</v>
      </c>
      <c r="N42" s="312">
        <f t="shared" si="2"/>
        <v>0</v>
      </c>
      <c r="P42" s="165">
        <f t="shared" si="3"/>
        <v>0</v>
      </c>
      <c r="Q42" s="165"/>
      <c r="R42" s="165">
        <f t="shared" si="4"/>
        <v>0</v>
      </c>
      <c r="S42" s="315">
        <f t="shared" si="5"/>
        <v>552.58000000000004</v>
      </c>
      <c r="T42" s="147">
        <f t="shared" si="6"/>
        <v>2282.15</v>
      </c>
      <c r="U42" s="1" t="e">
        <f>S42=#REF!</f>
        <v>#REF!</v>
      </c>
    </row>
    <row r="43" spans="1:21" ht="38.25" x14ac:dyDescent="0.25">
      <c r="A43" s="17" t="s">
        <v>142</v>
      </c>
      <c r="B43" s="17" t="s">
        <v>142</v>
      </c>
      <c r="C43" s="18" t="s">
        <v>143</v>
      </c>
      <c r="D43" s="17" t="s">
        <v>32</v>
      </c>
      <c r="E43" s="17" t="s">
        <v>144</v>
      </c>
      <c r="F43" s="19" t="s">
        <v>88</v>
      </c>
      <c r="G43" s="18">
        <v>2.04</v>
      </c>
      <c r="H43" s="20">
        <v>101.62</v>
      </c>
      <c r="I43" s="20">
        <v>127.24</v>
      </c>
      <c r="J43" s="99">
        <f t="shared" si="7"/>
        <v>259.56</v>
      </c>
      <c r="K43" s="100">
        <f>IFERROR(VLOOKUP(B43,'[1]resumo 1ºTermo aditivo'!$A$3:$O$155,11,FALSE),0)</f>
        <v>0</v>
      </c>
      <c r="L43" s="101">
        <f t="shared" si="1"/>
        <v>0</v>
      </c>
      <c r="M43" s="102">
        <f>IFERROR(VLOOKUP(B43,'[1]resumo 1ºTermo aditivo'!$A$3:$O$155,14,FALSE),0)</f>
        <v>0</v>
      </c>
      <c r="N43" s="312">
        <f t="shared" si="2"/>
        <v>0</v>
      </c>
      <c r="P43" s="165">
        <f t="shared" si="3"/>
        <v>0</v>
      </c>
      <c r="Q43" s="165"/>
      <c r="R43" s="165">
        <f t="shared" si="4"/>
        <v>0</v>
      </c>
      <c r="S43" s="315">
        <f t="shared" si="5"/>
        <v>2.04</v>
      </c>
      <c r="T43" s="147">
        <f t="shared" si="6"/>
        <v>259.56</v>
      </c>
      <c r="U43" s="1" t="e">
        <f>S43=#REF!</f>
        <v>#REF!</v>
      </c>
    </row>
    <row r="44" spans="1:21" ht="25.5" x14ac:dyDescent="0.25">
      <c r="A44" s="17" t="s">
        <v>145</v>
      </c>
      <c r="B44" s="17" t="s">
        <v>145</v>
      </c>
      <c r="C44" s="18" t="s">
        <v>146</v>
      </c>
      <c r="D44" s="17" t="s">
        <v>32</v>
      </c>
      <c r="E44" s="17" t="s">
        <v>147</v>
      </c>
      <c r="F44" s="19" t="s">
        <v>88</v>
      </c>
      <c r="G44" s="18">
        <v>10.43</v>
      </c>
      <c r="H44" s="20">
        <v>65.349999999999994</v>
      </c>
      <c r="I44" s="20">
        <v>81.83</v>
      </c>
      <c r="J44" s="99">
        <f t="shared" si="7"/>
        <v>853.48</v>
      </c>
      <c r="K44" s="100">
        <f>IFERROR(VLOOKUP(B44,'[1]resumo 1ºTermo aditivo'!$A$3:$O$155,11,FALSE),0)</f>
        <v>0</v>
      </c>
      <c r="L44" s="101">
        <f t="shared" si="1"/>
        <v>0</v>
      </c>
      <c r="M44" s="102">
        <f>IFERROR(VLOOKUP(B44,'[1]resumo 1ºTermo aditivo'!$A$3:$O$155,14,FALSE),0)</f>
        <v>0</v>
      </c>
      <c r="N44" s="312">
        <f t="shared" si="2"/>
        <v>0</v>
      </c>
      <c r="P44" s="165">
        <f t="shared" si="3"/>
        <v>0</v>
      </c>
      <c r="Q44" s="165"/>
      <c r="R44" s="165">
        <f t="shared" si="4"/>
        <v>0</v>
      </c>
      <c r="S44" s="315">
        <f t="shared" si="5"/>
        <v>10.43</v>
      </c>
      <c r="T44" s="147">
        <f t="shared" si="6"/>
        <v>853.48</v>
      </c>
      <c r="U44" s="1" t="e">
        <f>S44=#REF!</f>
        <v>#REF!</v>
      </c>
    </row>
    <row r="45" spans="1:21" ht="38.25" x14ac:dyDescent="0.25">
      <c r="A45" s="17" t="s">
        <v>148</v>
      </c>
      <c r="B45" s="17" t="s">
        <v>148</v>
      </c>
      <c r="C45" s="18" t="s">
        <v>149</v>
      </c>
      <c r="D45" s="17" t="s">
        <v>27</v>
      </c>
      <c r="E45" s="17" t="s">
        <v>150</v>
      </c>
      <c r="F45" s="19" t="s">
        <v>88</v>
      </c>
      <c r="G45" s="18">
        <v>0.03</v>
      </c>
      <c r="H45" s="20">
        <v>35.93</v>
      </c>
      <c r="I45" s="20">
        <v>44.99</v>
      </c>
      <c r="J45" s="99">
        <f t="shared" si="7"/>
        <v>1.34</v>
      </c>
      <c r="K45" s="100">
        <f>IFERROR(VLOOKUP(B45,'[1]resumo 1ºTermo aditivo'!$A$3:$O$155,11,FALSE),0)</f>
        <v>0</v>
      </c>
      <c r="L45" s="101">
        <f t="shared" si="1"/>
        <v>0</v>
      </c>
      <c r="M45" s="102">
        <f>IFERROR(VLOOKUP(B45,'[1]resumo 1ºTermo aditivo'!$A$3:$O$155,14,FALSE),0)</f>
        <v>0</v>
      </c>
      <c r="N45" s="312">
        <f t="shared" si="2"/>
        <v>0</v>
      </c>
      <c r="P45" s="165">
        <f t="shared" si="3"/>
        <v>0</v>
      </c>
      <c r="Q45" s="165"/>
      <c r="R45" s="165">
        <f t="shared" si="4"/>
        <v>0</v>
      </c>
      <c r="S45" s="315">
        <f t="shared" si="5"/>
        <v>0.03</v>
      </c>
      <c r="T45" s="147">
        <f t="shared" si="6"/>
        <v>1.34</v>
      </c>
      <c r="U45" s="1" t="e">
        <f>S45=#REF!</f>
        <v>#REF!</v>
      </c>
    </row>
    <row r="46" spans="1:21" ht="25.5" x14ac:dyDescent="0.25">
      <c r="A46" s="17" t="s">
        <v>151</v>
      </c>
      <c r="B46" s="17" t="s">
        <v>151</v>
      </c>
      <c r="C46" s="18" t="s">
        <v>152</v>
      </c>
      <c r="D46" s="17" t="s">
        <v>32</v>
      </c>
      <c r="E46" s="17" t="s">
        <v>153</v>
      </c>
      <c r="F46" s="19" t="s">
        <v>34</v>
      </c>
      <c r="G46" s="18">
        <v>69.849999999999994</v>
      </c>
      <c r="H46" s="20">
        <v>7.16</v>
      </c>
      <c r="I46" s="20">
        <v>8.9600000000000009</v>
      </c>
      <c r="J46" s="99">
        <f t="shared" si="7"/>
        <v>625.85</v>
      </c>
      <c r="K46" s="100">
        <f>IFERROR(VLOOKUP(B46,'[1]resumo 1ºTermo aditivo'!$A$3:$O$155,11,FALSE),0)</f>
        <v>0</v>
      </c>
      <c r="L46" s="101">
        <f t="shared" si="1"/>
        <v>0</v>
      </c>
      <c r="M46" s="102">
        <f>IFERROR(VLOOKUP(B46,'[1]resumo 1ºTermo aditivo'!$A$3:$O$155,14,FALSE),0)</f>
        <v>0</v>
      </c>
      <c r="N46" s="312">
        <f t="shared" si="2"/>
        <v>0</v>
      </c>
      <c r="P46" s="165">
        <f t="shared" si="3"/>
        <v>0</v>
      </c>
      <c r="Q46" s="165">
        <v>1</v>
      </c>
      <c r="R46" s="165">
        <f t="shared" si="4"/>
        <v>8.9600000000000009</v>
      </c>
      <c r="S46" s="315">
        <f t="shared" si="5"/>
        <v>68.849999999999994</v>
      </c>
      <c r="T46" s="147">
        <f t="shared" si="6"/>
        <v>616.89</v>
      </c>
      <c r="U46" s="1" t="e">
        <f>S46=#REF!</f>
        <v>#REF!</v>
      </c>
    </row>
    <row r="47" spans="1:21" ht="25.5" x14ac:dyDescent="0.25">
      <c r="A47" s="17" t="s">
        <v>154</v>
      </c>
      <c r="B47" s="17" t="s">
        <v>154</v>
      </c>
      <c r="C47" s="18" t="s">
        <v>155</v>
      </c>
      <c r="D47" s="17" t="s">
        <v>27</v>
      </c>
      <c r="E47" s="17" t="s">
        <v>156</v>
      </c>
      <c r="F47" s="19" t="s">
        <v>34</v>
      </c>
      <c r="G47" s="18">
        <v>29.33</v>
      </c>
      <c r="H47" s="20">
        <v>14.34</v>
      </c>
      <c r="I47" s="20">
        <v>17.95</v>
      </c>
      <c r="J47" s="99">
        <f t="shared" si="7"/>
        <v>526.47</v>
      </c>
      <c r="K47" s="100">
        <f>IFERROR(VLOOKUP(B47,'[1]resumo 1ºTermo aditivo'!$A$3:$O$155,11,FALSE),0)</f>
        <v>0</v>
      </c>
      <c r="L47" s="101">
        <f t="shared" si="1"/>
        <v>0</v>
      </c>
      <c r="M47" s="102">
        <f>IFERROR(VLOOKUP(B47,'[1]resumo 1ºTermo aditivo'!$A$3:$O$155,14,FALSE),0)</f>
        <v>0</v>
      </c>
      <c r="N47" s="312">
        <f t="shared" si="2"/>
        <v>0</v>
      </c>
      <c r="P47" s="165">
        <f t="shared" si="3"/>
        <v>0</v>
      </c>
      <c r="Q47" s="165">
        <v>7.13</v>
      </c>
      <c r="R47" s="165">
        <f t="shared" si="4"/>
        <v>127.98</v>
      </c>
      <c r="S47" s="315">
        <f t="shared" si="5"/>
        <v>22.2</v>
      </c>
      <c r="T47" s="147">
        <f t="shared" si="6"/>
        <v>398.49</v>
      </c>
      <c r="U47" s="1" t="e">
        <f>S47=#REF!</f>
        <v>#REF!</v>
      </c>
    </row>
    <row r="48" spans="1:21" ht="25.5" x14ac:dyDescent="0.25">
      <c r="A48" s="17" t="s">
        <v>157</v>
      </c>
      <c r="B48" s="17" t="s">
        <v>157</v>
      </c>
      <c r="C48" s="18" t="s">
        <v>158</v>
      </c>
      <c r="D48" s="17" t="s">
        <v>27</v>
      </c>
      <c r="E48" s="17" t="s">
        <v>159</v>
      </c>
      <c r="F48" s="19" t="s">
        <v>109</v>
      </c>
      <c r="G48" s="18">
        <v>51.8</v>
      </c>
      <c r="H48" s="20">
        <v>13.21</v>
      </c>
      <c r="I48" s="20">
        <v>16.54</v>
      </c>
      <c r="J48" s="99">
        <f t="shared" si="7"/>
        <v>856.77</v>
      </c>
      <c r="K48" s="100">
        <f>IFERROR(VLOOKUP(B48,'[1]resumo 1ºTermo aditivo'!$A$3:$O$155,11,FALSE),0)</f>
        <v>0</v>
      </c>
      <c r="L48" s="101">
        <f t="shared" si="1"/>
        <v>0</v>
      </c>
      <c r="M48" s="102">
        <f>IFERROR(VLOOKUP(B48,'[1]resumo 1ºTermo aditivo'!$A$3:$O$155,14,FALSE),0)</f>
        <v>0</v>
      </c>
      <c r="N48" s="312">
        <f t="shared" si="2"/>
        <v>0</v>
      </c>
      <c r="P48" s="165">
        <f t="shared" si="3"/>
        <v>0</v>
      </c>
      <c r="Q48" s="165"/>
      <c r="R48" s="165">
        <f t="shared" si="4"/>
        <v>0</v>
      </c>
      <c r="S48" s="315">
        <f t="shared" si="5"/>
        <v>51.8</v>
      </c>
      <c r="T48" s="147">
        <f t="shared" si="6"/>
        <v>856.77</v>
      </c>
      <c r="U48" s="1" t="e">
        <f>S48=#REF!</f>
        <v>#REF!</v>
      </c>
    </row>
    <row r="49" spans="1:21" ht="38.25" x14ac:dyDescent="0.25">
      <c r="A49" s="17" t="s">
        <v>160</v>
      </c>
      <c r="B49" s="17" t="s">
        <v>160</v>
      </c>
      <c r="C49" s="18" t="s">
        <v>161</v>
      </c>
      <c r="D49" s="17" t="s">
        <v>32</v>
      </c>
      <c r="E49" s="17" t="s">
        <v>162</v>
      </c>
      <c r="F49" s="19" t="s">
        <v>34</v>
      </c>
      <c r="G49" s="18">
        <v>1713.92</v>
      </c>
      <c r="H49" s="20">
        <v>2.17</v>
      </c>
      <c r="I49" s="20">
        <v>2.71</v>
      </c>
      <c r="J49" s="99">
        <f t="shared" si="7"/>
        <v>4644.72</v>
      </c>
      <c r="K49" s="100">
        <f>IFERROR(VLOOKUP(B49,'[1]resumo 1ºTermo aditivo'!$A$3:$O$155,11,FALSE),0)</f>
        <v>0</v>
      </c>
      <c r="L49" s="101">
        <f t="shared" si="1"/>
        <v>0</v>
      </c>
      <c r="M49" s="102">
        <f>IFERROR(VLOOKUP(B49,'[1]resumo 1ºTermo aditivo'!$A$3:$O$155,14,FALSE),0)</f>
        <v>0</v>
      </c>
      <c r="N49" s="312">
        <f t="shared" si="2"/>
        <v>0</v>
      </c>
      <c r="P49" s="165">
        <f t="shared" si="3"/>
        <v>0</v>
      </c>
      <c r="Q49" s="165"/>
      <c r="R49" s="165">
        <f t="shared" si="4"/>
        <v>0</v>
      </c>
      <c r="S49" s="315">
        <f t="shared" si="5"/>
        <v>1713.92</v>
      </c>
      <c r="T49" s="147">
        <f t="shared" si="6"/>
        <v>4644.72</v>
      </c>
      <c r="U49" s="1" t="e">
        <f>S49=#REF!</f>
        <v>#REF!</v>
      </c>
    </row>
    <row r="50" spans="1:21" ht="25.5" x14ac:dyDescent="0.25">
      <c r="A50" s="17" t="s">
        <v>163</v>
      </c>
      <c r="B50" s="17" t="s">
        <v>163</v>
      </c>
      <c r="C50" s="18" t="s">
        <v>164</v>
      </c>
      <c r="D50" s="17" t="s">
        <v>27</v>
      </c>
      <c r="E50" s="17" t="s">
        <v>165</v>
      </c>
      <c r="F50" s="19" t="s">
        <v>34</v>
      </c>
      <c r="G50" s="18">
        <v>167.62</v>
      </c>
      <c r="H50" s="20">
        <v>6.6</v>
      </c>
      <c r="I50" s="20">
        <v>8.26</v>
      </c>
      <c r="J50" s="99">
        <f t="shared" si="7"/>
        <v>1384.54</v>
      </c>
      <c r="K50" s="100">
        <f>IFERROR(VLOOKUP(B50,'[1]resumo 1ºTermo aditivo'!$A$3:$O$155,11,FALSE),0)</f>
        <v>0</v>
      </c>
      <c r="L50" s="101">
        <f t="shared" si="1"/>
        <v>0</v>
      </c>
      <c r="M50" s="102">
        <f>IFERROR(VLOOKUP(B50,'[1]resumo 1ºTermo aditivo'!$A$3:$O$155,14,FALSE),0)</f>
        <v>0</v>
      </c>
      <c r="N50" s="312">
        <f t="shared" si="2"/>
        <v>0</v>
      </c>
      <c r="P50" s="165">
        <f t="shared" si="3"/>
        <v>0</v>
      </c>
      <c r="Q50" s="165"/>
      <c r="R50" s="165">
        <f t="shared" si="4"/>
        <v>0</v>
      </c>
      <c r="S50" s="315">
        <f t="shared" si="5"/>
        <v>167.62</v>
      </c>
      <c r="T50" s="147">
        <f t="shared" si="6"/>
        <v>1384.54</v>
      </c>
      <c r="U50" s="1" t="e">
        <f>S50=#REF!</f>
        <v>#REF!</v>
      </c>
    </row>
    <row r="51" spans="1:21" ht="25.5" x14ac:dyDescent="0.25">
      <c r="A51" s="17" t="s">
        <v>166</v>
      </c>
      <c r="B51" s="17" t="s">
        <v>166</v>
      </c>
      <c r="C51" s="18" t="s">
        <v>167</v>
      </c>
      <c r="D51" s="17" t="s">
        <v>40</v>
      </c>
      <c r="E51" s="17" t="s">
        <v>168</v>
      </c>
      <c r="F51" s="19" t="s">
        <v>109</v>
      </c>
      <c r="G51" s="18">
        <v>3.47</v>
      </c>
      <c r="H51" s="20">
        <v>17.670000000000002</v>
      </c>
      <c r="I51" s="20">
        <v>22.12</v>
      </c>
      <c r="J51" s="99">
        <f t="shared" si="7"/>
        <v>76.75</v>
      </c>
      <c r="K51" s="100">
        <f>IFERROR(VLOOKUP(B51,'[1]resumo 1ºTermo aditivo'!$A$3:$O$155,11,FALSE),0)</f>
        <v>0</v>
      </c>
      <c r="L51" s="101">
        <f t="shared" si="1"/>
        <v>0</v>
      </c>
      <c r="M51" s="102">
        <f>IFERROR(VLOOKUP(B51,'[1]resumo 1ºTermo aditivo'!$A$3:$O$155,14,FALSE),0)</f>
        <v>0</v>
      </c>
      <c r="N51" s="312">
        <f t="shared" si="2"/>
        <v>0</v>
      </c>
      <c r="P51" s="165">
        <f t="shared" si="3"/>
        <v>0</v>
      </c>
      <c r="Q51" s="165"/>
      <c r="R51" s="165">
        <f t="shared" si="4"/>
        <v>0</v>
      </c>
      <c r="S51" s="315">
        <f t="shared" si="5"/>
        <v>3.47</v>
      </c>
      <c r="T51" s="147">
        <f t="shared" si="6"/>
        <v>76.75</v>
      </c>
      <c r="U51" s="1" t="e">
        <f>S51=#REF!</f>
        <v>#REF!</v>
      </c>
    </row>
    <row r="52" spans="1:21" ht="38.25" x14ac:dyDescent="0.25">
      <c r="A52" s="17" t="s">
        <v>169</v>
      </c>
      <c r="B52" s="17" t="s">
        <v>169</v>
      </c>
      <c r="C52" s="18" t="s">
        <v>170</v>
      </c>
      <c r="D52" s="17" t="s">
        <v>27</v>
      </c>
      <c r="E52" s="17" t="s">
        <v>171</v>
      </c>
      <c r="F52" s="19" t="s">
        <v>109</v>
      </c>
      <c r="G52" s="18">
        <v>6.52</v>
      </c>
      <c r="H52" s="20">
        <v>57.32</v>
      </c>
      <c r="I52" s="20">
        <v>71.77</v>
      </c>
      <c r="J52" s="99">
        <f t="shared" si="7"/>
        <v>467.94</v>
      </c>
      <c r="K52" s="100">
        <f>IFERROR(VLOOKUP(B52,'[1]resumo 1ºTermo aditivo'!$A$3:$O$155,11,FALSE),0)</f>
        <v>0</v>
      </c>
      <c r="L52" s="101">
        <f t="shared" si="1"/>
        <v>0</v>
      </c>
      <c r="M52" s="102">
        <f>IFERROR(VLOOKUP(B52,'[1]resumo 1ºTermo aditivo'!$A$3:$O$155,14,FALSE),0)</f>
        <v>0</v>
      </c>
      <c r="N52" s="312">
        <f t="shared" si="2"/>
        <v>0</v>
      </c>
      <c r="P52" s="165">
        <f t="shared" si="3"/>
        <v>0</v>
      </c>
      <c r="Q52" s="165"/>
      <c r="R52" s="165">
        <f t="shared" si="4"/>
        <v>0</v>
      </c>
      <c r="S52" s="315">
        <f t="shared" si="5"/>
        <v>6.52</v>
      </c>
      <c r="T52" s="147">
        <f t="shared" si="6"/>
        <v>467.94</v>
      </c>
      <c r="U52" s="1" t="e">
        <f>S52=#REF!</f>
        <v>#REF!</v>
      </c>
    </row>
    <row r="53" spans="1:21" ht="25.5" x14ac:dyDescent="0.25">
      <c r="A53" s="17" t="s">
        <v>172</v>
      </c>
      <c r="B53" s="17" t="s">
        <v>172</v>
      </c>
      <c r="C53" s="18" t="s">
        <v>173</v>
      </c>
      <c r="D53" s="17" t="s">
        <v>27</v>
      </c>
      <c r="E53" s="17" t="s">
        <v>174</v>
      </c>
      <c r="F53" s="19" t="s">
        <v>42</v>
      </c>
      <c r="G53" s="18">
        <v>39</v>
      </c>
      <c r="H53" s="20">
        <v>2.36</v>
      </c>
      <c r="I53" s="20">
        <v>2.95</v>
      </c>
      <c r="J53" s="99">
        <f t="shared" si="7"/>
        <v>115.05</v>
      </c>
      <c r="K53" s="100">
        <f>IFERROR(VLOOKUP(B53,'[1]resumo 1ºTermo aditivo'!$A$3:$O$155,11,FALSE),0)</f>
        <v>0</v>
      </c>
      <c r="L53" s="101">
        <f t="shared" si="1"/>
        <v>0</v>
      </c>
      <c r="M53" s="102">
        <f>IFERROR(VLOOKUP(B53,'[1]resumo 1ºTermo aditivo'!$A$3:$O$155,14,FALSE),0)</f>
        <v>0</v>
      </c>
      <c r="N53" s="312">
        <f t="shared" si="2"/>
        <v>0</v>
      </c>
      <c r="P53" s="165">
        <f t="shared" si="3"/>
        <v>0</v>
      </c>
      <c r="Q53" s="165"/>
      <c r="R53" s="165">
        <f t="shared" si="4"/>
        <v>0</v>
      </c>
      <c r="S53" s="315">
        <f t="shared" si="5"/>
        <v>39</v>
      </c>
      <c r="T53" s="147">
        <f t="shared" si="6"/>
        <v>115.05</v>
      </c>
      <c r="U53" s="1" t="e">
        <f>S53=#REF!</f>
        <v>#REF!</v>
      </c>
    </row>
    <row r="54" spans="1:21" ht="25.5" x14ac:dyDescent="0.25">
      <c r="A54" s="17" t="s">
        <v>175</v>
      </c>
      <c r="B54" s="17" t="s">
        <v>175</v>
      </c>
      <c r="C54" s="18" t="s">
        <v>176</v>
      </c>
      <c r="D54" s="17" t="s">
        <v>32</v>
      </c>
      <c r="E54" s="17" t="s">
        <v>177</v>
      </c>
      <c r="F54" s="19" t="s">
        <v>42</v>
      </c>
      <c r="G54" s="18">
        <v>9</v>
      </c>
      <c r="H54" s="20">
        <v>8.6199999999999992</v>
      </c>
      <c r="I54" s="20">
        <v>10.79</v>
      </c>
      <c r="J54" s="99">
        <f t="shared" si="7"/>
        <v>97.11</v>
      </c>
      <c r="K54" s="100">
        <f>IFERROR(VLOOKUP(B54,'[1]resumo 1ºTermo aditivo'!$A$3:$O$155,11,FALSE),0)</f>
        <v>0</v>
      </c>
      <c r="L54" s="101">
        <f t="shared" si="1"/>
        <v>0</v>
      </c>
      <c r="M54" s="102">
        <f>IFERROR(VLOOKUP(B54,'[1]resumo 1ºTermo aditivo'!$A$3:$O$155,14,FALSE),0)</f>
        <v>0</v>
      </c>
      <c r="N54" s="312">
        <f t="shared" si="2"/>
        <v>0</v>
      </c>
      <c r="P54" s="165">
        <f t="shared" si="3"/>
        <v>0</v>
      </c>
      <c r="Q54" s="165"/>
      <c r="R54" s="165">
        <f t="shared" si="4"/>
        <v>0</v>
      </c>
      <c r="S54" s="315">
        <f t="shared" si="5"/>
        <v>9</v>
      </c>
      <c r="T54" s="147">
        <f t="shared" si="6"/>
        <v>97.11</v>
      </c>
      <c r="U54" s="1" t="e">
        <f>S54=#REF!</f>
        <v>#REF!</v>
      </c>
    </row>
    <row r="55" spans="1:21" ht="25.5" x14ac:dyDescent="0.25">
      <c r="A55" s="17" t="s">
        <v>178</v>
      </c>
      <c r="B55" s="17" t="s">
        <v>178</v>
      </c>
      <c r="C55" s="18" t="s">
        <v>179</v>
      </c>
      <c r="D55" s="17" t="s">
        <v>27</v>
      </c>
      <c r="E55" s="17" t="s">
        <v>180</v>
      </c>
      <c r="F55" s="19" t="s">
        <v>34</v>
      </c>
      <c r="G55" s="18">
        <v>19.78</v>
      </c>
      <c r="H55" s="20">
        <v>30.97</v>
      </c>
      <c r="I55" s="20">
        <v>38.78</v>
      </c>
      <c r="J55" s="99">
        <f t="shared" si="7"/>
        <v>767.06</v>
      </c>
      <c r="K55" s="100">
        <f>IFERROR(VLOOKUP(B55,'[1]resumo 1ºTermo aditivo'!$A$3:$O$155,11,FALSE),0)</f>
        <v>0</v>
      </c>
      <c r="L55" s="101">
        <f t="shared" si="1"/>
        <v>0</v>
      </c>
      <c r="M55" s="102">
        <f>IFERROR(VLOOKUP(B55,'[1]resumo 1ºTermo aditivo'!$A$3:$O$155,14,FALSE),0)</f>
        <v>0</v>
      </c>
      <c r="N55" s="312">
        <f t="shared" si="2"/>
        <v>0</v>
      </c>
      <c r="P55" s="165">
        <f t="shared" si="3"/>
        <v>0</v>
      </c>
      <c r="Q55" s="165"/>
      <c r="R55" s="165">
        <f t="shared" si="4"/>
        <v>0</v>
      </c>
      <c r="S55" s="315">
        <f t="shared" si="5"/>
        <v>19.78</v>
      </c>
      <c r="T55" s="147">
        <f t="shared" si="6"/>
        <v>767.06</v>
      </c>
      <c r="U55" s="1" t="e">
        <f>S55=#REF!</f>
        <v>#REF!</v>
      </c>
    </row>
    <row r="56" spans="1:21" ht="38.25" x14ac:dyDescent="0.25">
      <c r="A56" s="17" t="s">
        <v>181</v>
      </c>
      <c r="B56" s="17" t="s">
        <v>181</v>
      </c>
      <c r="C56" s="18" t="s">
        <v>182</v>
      </c>
      <c r="D56" s="17" t="s">
        <v>27</v>
      </c>
      <c r="E56" s="17" t="s">
        <v>183</v>
      </c>
      <c r="F56" s="19" t="s">
        <v>42</v>
      </c>
      <c r="G56" s="18">
        <v>2</v>
      </c>
      <c r="H56" s="20">
        <v>13.81</v>
      </c>
      <c r="I56" s="20">
        <v>17.29</v>
      </c>
      <c r="J56" s="99">
        <f t="shared" si="7"/>
        <v>34.58</v>
      </c>
      <c r="K56" s="100">
        <f>IFERROR(VLOOKUP(B56,'[1]resumo 1ºTermo aditivo'!$A$3:$O$155,11,FALSE),0)</f>
        <v>0</v>
      </c>
      <c r="L56" s="101">
        <f t="shared" si="1"/>
        <v>0</v>
      </c>
      <c r="M56" s="102">
        <f>IFERROR(VLOOKUP(B56,'[1]resumo 1ºTermo aditivo'!$A$3:$O$155,14,FALSE),0)</f>
        <v>0</v>
      </c>
      <c r="N56" s="312">
        <f t="shared" si="2"/>
        <v>0</v>
      </c>
      <c r="P56" s="165">
        <f t="shared" si="3"/>
        <v>0</v>
      </c>
      <c r="Q56" s="165"/>
      <c r="R56" s="165">
        <f t="shared" si="4"/>
        <v>0</v>
      </c>
      <c r="S56" s="315">
        <f t="shared" si="5"/>
        <v>2</v>
      </c>
      <c r="T56" s="147">
        <f t="shared" si="6"/>
        <v>34.58</v>
      </c>
      <c r="U56" s="1" t="e">
        <f>S56=#REF!</f>
        <v>#REF!</v>
      </c>
    </row>
    <row r="57" spans="1:21" ht="25.5" x14ac:dyDescent="0.25">
      <c r="A57" s="17" t="s">
        <v>184</v>
      </c>
      <c r="B57" s="17" t="s">
        <v>184</v>
      </c>
      <c r="C57" s="18" t="s">
        <v>185</v>
      </c>
      <c r="D57" s="17" t="s">
        <v>27</v>
      </c>
      <c r="E57" s="17" t="s">
        <v>186</v>
      </c>
      <c r="F57" s="19" t="s">
        <v>109</v>
      </c>
      <c r="G57" s="18">
        <v>3.2</v>
      </c>
      <c r="H57" s="20">
        <v>11.58</v>
      </c>
      <c r="I57" s="20">
        <v>14.5</v>
      </c>
      <c r="J57" s="99">
        <f t="shared" si="7"/>
        <v>46.4</v>
      </c>
      <c r="K57" s="100">
        <f>IFERROR(VLOOKUP(B57,'[1]resumo 1ºTermo aditivo'!$A$3:$O$155,11,FALSE),0)</f>
        <v>0</v>
      </c>
      <c r="L57" s="101">
        <f t="shared" si="1"/>
        <v>0</v>
      </c>
      <c r="M57" s="102">
        <f>IFERROR(VLOOKUP(B57,'[1]resumo 1ºTermo aditivo'!$A$3:$O$155,14,FALSE),0)</f>
        <v>0</v>
      </c>
      <c r="N57" s="312">
        <f t="shared" si="2"/>
        <v>0</v>
      </c>
      <c r="P57" s="165">
        <f t="shared" si="3"/>
        <v>0</v>
      </c>
      <c r="Q57" s="165"/>
      <c r="R57" s="165">
        <f t="shared" si="4"/>
        <v>0</v>
      </c>
      <c r="S57" s="315">
        <f t="shared" si="5"/>
        <v>3.2</v>
      </c>
      <c r="T57" s="147">
        <f t="shared" si="6"/>
        <v>46.4</v>
      </c>
      <c r="U57" s="1" t="e">
        <f>S57=#REF!</f>
        <v>#REF!</v>
      </c>
    </row>
    <row r="58" spans="1:21" ht="25.5" x14ac:dyDescent="0.25">
      <c r="A58" s="17" t="s">
        <v>187</v>
      </c>
      <c r="B58" s="17" t="s">
        <v>187</v>
      </c>
      <c r="C58" s="18" t="s">
        <v>188</v>
      </c>
      <c r="D58" s="17" t="s">
        <v>27</v>
      </c>
      <c r="E58" s="17" t="s">
        <v>189</v>
      </c>
      <c r="F58" s="19" t="s">
        <v>34</v>
      </c>
      <c r="G58" s="18">
        <v>110.74</v>
      </c>
      <c r="H58" s="20">
        <v>33.04</v>
      </c>
      <c r="I58" s="20">
        <v>41.37</v>
      </c>
      <c r="J58" s="99">
        <f t="shared" si="7"/>
        <v>4581.3100000000004</v>
      </c>
      <c r="K58" s="100">
        <f>IFERROR(VLOOKUP(B58,'[1]resumo 1ºTermo aditivo'!$A$3:$O$155,11,FALSE),0)</f>
        <v>0</v>
      </c>
      <c r="L58" s="101">
        <f t="shared" si="1"/>
        <v>0</v>
      </c>
      <c r="M58" s="102">
        <f>IFERROR(VLOOKUP(B58,'[1]resumo 1ºTermo aditivo'!$A$3:$O$155,14,FALSE),0)</f>
        <v>0</v>
      </c>
      <c r="N58" s="312">
        <f t="shared" si="2"/>
        <v>0</v>
      </c>
      <c r="P58" s="165">
        <f t="shared" si="3"/>
        <v>0</v>
      </c>
      <c r="Q58" s="165"/>
      <c r="R58" s="165">
        <f t="shared" si="4"/>
        <v>0</v>
      </c>
      <c r="S58" s="315">
        <f t="shared" si="5"/>
        <v>110.74</v>
      </c>
      <c r="T58" s="147">
        <f t="shared" si="6"/>
        <v>4581.3100000000004</v>
      </c>
      <c r="U58" s="1" t="e">
        <f>S58=#REF!</f>
        <v>#REF!</v>
      </c>
    </row>
    <row r="59" spans="1:21" ht="25.5" x14ac:dyDescent="0.25">
      <c r="A59" s="17" t="s">
        <v>190</v>
      </c>
      <c r="B59" s="17" t="s">
        <v>190</v>
      </c>
      <c r="C59" s="18" t="s">
        <v>191</v>
      </c>
      <c r="D59" s="17" t="s">
        <v>40</v>
      </c>
      <c r="E59" s="17" t="s">
        <v>192</v>
      </c>
      <c r="F59" s="19" t="s">
        <v>42</v>
      </c>
      <c r="G59" s="18">
        <v>13</v>
      </c>
      <c r="H59" s="20">
        <v>17.59</v>
      </c>
      <c r="I59" s="20">
        <v>22.02</v>
      </c>
      <c r="J59" s="99">
        <f t="shared" si="7"/>
        <v>286.26</v>
      </c>
      <c r="K59" s="100">
        <f>IFERROR(VLOOKUP(B59,'[1]resumo 1ºTermo aditivo'!$A$3:$O$155,11,FALSE),0)</f>
        <v>0</v>
      </c>
      <c r="L59" s="101">
        <f t="shared" si="1"/>
        <v>0</v>
      </c>
      <c r="M59" s="102">
        <f>IFERROR(VLOOKUP(B59,'[1]resumo 1ºTermo aditivo'!$A$3:$O$155,14,FALSE),0)</f>
        <v>0</v>
      </c>
      <c r="N59" s="312">
        <f t="shared" si="2"/>
        <v>0</v>
      </c>
      <c r="P59" s="165">
        <f t="shared" si="3"/>
        <v>0</v>
      </c>
      <c r="Q59" s="165"/>
      <c r="R59" s="165">
        <f t="shared" si="4"/>
        <v>0</v>
      </c>
      <c r="S59" s="315">
        <f t="shared" si="5"/>
        <v>13</v>
      </c>
      <c r="T59" s="147">
        <f t="shared" si="6"/>
        <v>286.26</v>
      </c>
      <c r="U59" s="1" t="e">
        <f>S59=#REF!</f>
        <v>#REF!</v>
      </c>
    </row>
    <row r="60" spans="1:21" ht="38.25" x14ac:dyDescent="0.25">
      <c r="A60" s="17" t="s">
        <v>193</v>
      </c>
      <c r="B60" s="17" t="s">
        <v>193</v>
      </c>
      <c r="C60" s="18">
        <v>104790</v>
      </c>
      <c r="D60" s="17" t="s">
        <v>32</v>
      </c>
      <c r="E60" s="17" t="s">
        <v>144</v>
      </c>
      <c r="F60" s="19" t="s">
        <v>88</v>
      </c>
      <c r="G60" s="18">
        <v>2.87</v>
      </c>
      <c r="H60" s="20">
        <v>83.15</v>
      </c>
      <c r="I60" s="20">
        <v>104.12</v>
      </c>
      <c r="J60" s="99">
        <f t="shared" si="7"/>
        <v>298.82</v>
      </c>
      <c r="K60" s="100">
        <f>IFERROR(VLOOKUP(B60,'[1]resumo 1ºTermo aditivo'!$A$3:$O$155,11,FALSE),0)</f>
        <v>0</v>
      </c>
      <c r="L60" s="101">
        <f t="shared" si="1"/>
        <v>0</v>
      </c>
      <c r="M60" s="102">
        <f>IFERROR(VLOOKUP(B60,'[1]resumo 1ºTermo aditivo'!$A$3:$O$155,14,FALSE),0)</f>
        <v>0</v>
      </c>
      <c r="N60" s="312">
        <f t="shared" si="2"/>
        <v>0</v>
      </c>
      <c r="P60" s="165">
        <f t="shared" si="3"/>
        <v>0</v>
      </c>
      <c r="Q60" s="165"/>
      <c r="R60" s="165">
        <f t="shared" si="4"/>
        <v>0</v>
      </c>
      <c r="S60" s="315">
        <f t="shared" si="5"/>
        <v>2.87</v>
      </c>
      <c r="T60" s="147">
        <f t="shared" si="6"/>
        <v>298.82</v>
      </c>
      <c r="U60" s="1" t="e">
        <f>S60=#REF!</f>
        <v>#REF!</v>
      </c>
    </row>
    <row r="61" spans="1:21" ht="25.5" x14ac:dyDescent="0.25">
      <c r="A61" s="17" t="s">
        <v>194</v>
      </c>
      <c r="B61" s="17" t="s">
        <v>194</v>
      </c>
      <c r="C61" s="18" t="s">
        <v>195</v>
      </c>
      <c r="D61" s="17" t="s">
        <v>27</v>
      </c>
      <c r="E61" s="17" t="s">
        <v>196</v>
      </c>
      <c r="F61" s="19" t="s">
        <v>34</v>
      </c>
      <c r="G61" s="18">
        <v>1.06</v>
      </c>
      <c r="H61" s="20">
        <v>4.13</v>
      </c>
      <c r="I61" s="20">
        <v>5.17</v>
      </c>
      <c r="J61" s="99">
        <f t="shared" si="7"/>
        <v>5.48</v>
      </c>
      <c r="K61" s="100">
        <f>IFERROR(VLOOKUP(B61,'[1]resumo 1ºTermo aditivo'!$A$3:$O$155,11,FALSE),0)</f>
        <v>0</v>
      </c>
      <c r="L61" s="101">
        <f t="shared" si="1"/>
        <v>0</v>
      </c>
      <c r="M61" s="102">
        <f>IFERROR(VLOOKUP(B61,'[1]resumo 1ºTermo aditivo'!$A$3:$O$155,14,FALSE),0)</f>
        <v>0</v>
      </c>
      <c r="N61" s="312">
        <f t="shared" si="2"/>
        <v>0</v>
      </c>
      <c r="P61" s="165">
        <f t="shared" si="3"/>
        <v>0</v>
      </c>
      <c r="Q61" s="165"/>
      <c r="R61" s="165">
        <f t="shared" si="4"/>
        <v>0</v>
      </c>
      <c r="S61" s="315">
        <f t="shared" si="5"/>
        <v>1.06</v>
      </c>
      <c r="T61" s="147">
        <f t="shared" si="6"/>
        <v>5.48</v>
      </c>
      <c r="U61" s="1" t="e">
        <f>S61=#REF!</f>
        <v>#REF!</v>
      </c>
    </row>
    <row r="62" spans="1:21" ht="25.5" x14ac:dyDescent="0.25">
      <c r="A62" s="17" t="s">
        <v>197</v>
      </c>
      <c r="B62" s="17" t="s">
        <v>197</v>
      </c>
      <c r="C62" s="18" t="s">
        <v>198</v>
      </c>
      <c r="D62" s="17" t="s">
        <v>27</v>
      </c>
      <c r="E62" s="17" t="s">
        <v>199</v>
      </c>
      <c r="F62" s="19" t="s">
        <v>42</v>
      </c>
      <c r="G62" s="18">
        <v>3</v>
      </c>
      <c r="H62" s="20">
        <v>85.47</v>
      </c>
      <c r="I62" s="20">
        <v>107.02</v>
      </c>
      <c r="J62" s="99">
        <f t="shared" si="7"/>
        <v>321.06</v>
      </c>
      <c r="K62" s="100">
        <f>IFERROR(VLOOKUP(B62,'[1]resumo 1ºTermo aditivo'!$A$3:$O$155,11,FALSE),0)</f>
        <v>0</v>
      </c>
      <c r="L62" s="101">
        <f t="shared" si="1"/>
        <v>0</v>
      </c>
      <c r="M62" s="102">
        <f>IFERROR(VLOOKUP(B62,'[1]resumo 1ºTermo aditivo'!$A$3:$O$155,14,FALSE),0)</f>
        <v>0</v>
      </c>
      <c r="N62" s="312">
        <f t="shared" si="2"/>
        <v>0</v>
      </c>
      <c r="P62" s="165">
        <f t="shared" si="3"/>
        <v>0</v>
      </c>
      <c r="Q62" s="165"/>
      <c r="R62" s="165">
        <f t="shared" si="4"/>
        <v>0</v>
      </c>
      <c r="S62" s="315">
        <f t="shared" si="5"/>
        <v>3</v>
      </c>
      <c r="T62" s="147">
        <f t="shared" si="6"/>
        <v>321.06</v>
      </c>
      <c r="U62" s="1" t="e">
        <f>S62=#REF!</f>
        <v>#REF!</v>
      </c>
    </row>
    <row r="63" spans="1:21" ht="25.5" x14ac:dyDescent="0.25">
      <c r="A63" s="17" t="s">
        <v>200</v>
      </c>
      <c r="B63" s="17" t="s">
        <v>200</v>
      </c>
      <c r="C63" s="18" t="s">
        <v>201</v>
      </c>
      <c r="D63" s="17" t="s">
        <v>27</v>
      </c>
      <c r="E63" s="17" t="s">
        <v>202</v>
      </c>
      <c r="F63" s="19" t="s">
        <v>34</v>
      </c>
      <c r="G63" s="18">
        <v>14.16</v>
      </c>
      <c r="H63" s="20">
        <v>25.43</v>
      </c>
      <c r="I63" s="20">
        <v>31.84</v>
      </c>
      <c r="J63" s="99">
        <f t="shared" si="7"/>
        <v>450.85</v>
      </c>
      <c r="K63" s="100">
        <f>IFERROR(VLOOKUP(B63,'[1]resumo 1ºTermo aditivo'!$A$3:$O$155,11,FALSE),0)</f>
        <v>0</v>
      </c>
      <c r="L63" s="101">
        <f t="shared" si="1"/>
        <v>0</v>
      </c>
      <c r="M63" s="102">
        <f>IFERROR(VLOOKUP(B63,'[1]resumo 1ºTermo aditivo'!$A$3:$O$155,14,FALSE),0)</f>
        <v>0</v>
      </c>
      <c r="N63" s="312">
        <f t="shared" si="2"/>
        <v>0</v>
      </c>
      <c r="P63" s="165">
        <f t="shared" si="3"/>
        <v>0</v>
      </c>
      <c r="Q63" s="165"/>
      <c r="R63" s="165">
        <f t="shared" si="4"/>
        <v>0</v>
      </c>
      <c r="S63" s="315">
        <f t="shared" si="5"/>
        <v>14.16</v>
      </c>
      <c r="T63" s="147">
        <f t="shared" si="6"/>
        <v>450.85</v>
      </c>
      <c r="U63" s="1" t="e">
        <f>S63=#REF!</f>
        <v>#REF!</v>
      </c>
    </row>
    <row r="64" spans="1:21" x14ac:dyDescent="0.25">
      <c r="A64" s="12">
        <v>3</v>
      </c>
      <c r="B64" s="12">
        <v>3</v>
      </c>
      <c r="C64" s="12"/>
      <c r="D64" s="12"/>
      <c r="E64" s="12" t="s">
        <v>203</v>
      </c>
      <c r="F64" s="12"/>
      <c r="G64" s="94"/>
      <c r="H64" s="14"/>
      <c r="I64" s="14"/>
      <c r="J64" s="95">
        <f>SUBTOTAL(9,J65:J75)</f>
        <v>64497.38</v>
      </c>
      <c r="K64" s="96"/>
      <c r="L64" s="95">
        <f>SUBTOTAL(9,L65:L75)</f>
        <v>30221.1561</v>
      </c>
      <c r="M64" s="98"/>
      <c r="N64" s="95">
        <f>SUBTOTAL(9,N65:N75)</f>
        <v>16352.399599999999</v>
      </c>
      <c r="O64" s="332"/>
      <c r="P64" s="95">
        <f>SUBTOTAL(9,P65:P75)</f>
        <v>0</v>
      </c>
      <c r="Q64" s="316"/>
      <c r="R64" s="95">
        <f>SUBTOTAL(9,R65:R75)</f>
        <v>974.12</v>
      </c>
      <c r="S64" s="315">
        <f t="shared" si="5"/>
        <v>0</v>
      </c>
      <c r="T64" s="147"/>
      <c r="U64" s="1" t="e">
        <f>S64=#REF!</f>
        <v>#REF!</v>
      </c>
    </row>
    <row r="65" spans="1:21" ht="38.25" x14ac:dyDescent="0.25">
      <c r="A65" s="17" t="s">
        <v>204</v>
      </c>
      <c r="B65" s="17" t="s">
        <v>204</v>
      </c>
      <c r="C65" s="18" t="s">
        <v>205</v>
      </c>
      <c r="D65" s="17" t="s">
        <v>32</v>
      </c>
      <c r="E65" s="17" t="s">
        <v>206</v>
      </c>
      <c r="F65" s="19" t="s">
        <v>109</v>
      </c>
      <c r="G65" s="18">
        <v>362.3</v>
      </c>
      <c r="H65" s="20">
        <v>43.24</v>
      </c>
      <c r="I65" s="20">
        <v>54.14</v>
      </c>
      <c r="J65" s="99">
        <f t="shared" ref="J65:J75" si="8">TRUNC(I65*G65,2)</f>
        <v>19614.919999999998</v>
      </c>
      <c r="K65" s="100">
        <f>IFERROR(VLOOKUP(B65,'[1]resumo 1ºTermo aditivo'!$A$3:$O$155,11,FALSE),0)</f>
        <v>0</v>
      </c>
      <c r="L65" s="101">
        <f t="shared" si="1"/>
        <v>0</v>
      </c>
      <c r="M65" s="102">
        <f>IFERROR(VLOOKUP(B65,'[1]resumo 1ºTermo aditivo'!$A$3:$O$155,14,FALSE),0)</f>
        <v>201.42</v>
      </c>
      <c r="N65" s="312">
        <f t="shared" si="2"/>
        <v>10904.878799999999</v>
      </c>
      <c r="P65" s="165">
        <f t="shared" si="3"/>
        <v>0</v>
      </c>
      <c r="Q65" s="165"/>
      <c r="R65" s="165">
        <f t="shared" si="4"/>
        <v>0</v>
      </c>
      <c r="S65" s="315">
        <f t="shared" si="5"/>
        <v>160.88000000000002</v>
      </c>
      <c r="T65" s="147">
        <f t="shared" si="6"/>
        <v>8710.0411999999997</v>
      </c>
      <c r="U65" s="1" t="e">
        <f>S65=#REF!</f>
        <v>#REF!</v>
      </c>
    </row>
    <row r="66" spans="1:21" ht="38.25" x14ac:dyDescent="0.25">
      <c r="A66" s="17" t="s">
        <v>207</v>
      </c>
      <c r="B66" s="17" t="s">
        <v>207</v>
      </c>
      <c r="C66" s="18" t="s">
        <v>208</v>
      </c>
      <c r="D66" s="17" t="s">
        <v>32</v>
      </c>
      <c r="E66" s="17" t="s">
        <v>209</v>
      </c>
      <c r="F66" s="19" t="s">
        <v>88</v>
      </c>
      <c r="G66" s="18">
        <v>31.8</v>
      </c>
      <c r="H66" s="20">
        <v>70.290000000000006</v>
      </c>
      <c r="I66" s="20">
        <v>88.01</v>
      </c>
      <c r="J66" s="99">
        <f t="shared" si="8"/>
        <v>2798.71</v>
      </c>
      <c r="K66" s="100">
        <f>IFERROR(VLOOKUP(B66,'[1]resumo 1ºTermo aditivo'!$A$3:$O$155,11,FALSE),0)</f>
        <v>49.2</v>
      </c>
      <c r="L66" s="101">
        <f t="shared" si="1"/>
        <v>4330.0920000000006</v>
      </c>
      <c r="M66" s="102">
        <f>IFERROR(VLOOKUP(B66,'[1]resumo 1ºTermo aditivo'!$A$3:$O$155,14,FALSE),0)</f>
        <v>0</v>
      </c>
      <c r="N66" s="312">
        <f t="shared" si="2"/>
        <v>0</v>
      </c>
      <c r="P66" s="165">
        <f t="shared" si="3"/>
        <v>0</v>
      </c>
      <c r="Q66" s="165"/>
      <c r="R66" s="165">
        <f t="shared" si="4"/>
        <v>0</v>
      </c>
      <c r="S66" s="315">
        <f t="shared" si="5"/>
        <v>81</v>
      </c>
      <c r="T66" s="147">
        <f t="shared" si="6"/>
        <v>7128.8020000000006</v>
      </c>
      <c r="U66" s="1" t="e">
        <f>S66=#REF!</f>
        <v>#REF!</v>
      </c>
    </row>
    <row r="67" spans="1:21" ht="38.25" x14ac:dyDescent="0.25">
      <c r="A67" s="17" t="s">
        <v>210</v>
      </c>
      <c r="B67" s="17" t="s">
        <v>210</v>
      </c>
      <c r="C67" s="18" t="s">
        <v>211</v>
      </c>
      <c r="D67" s="17" t="s">
        <v>32</v>
      </c>
      <c r="E67" s="17" t="s">
        <v>212</v>
      </c>
      <c r="F67" s="19" t="s">
        <v>88</v>
      </c>
      <c r="G67" s="18">
        <v>35.090000000000003</v>
      </c>
      <c r="H67" s="20">
        <v>77.44</v>
      </c>
      <c r="I67" s="20">
        <v>96.97</v>
      </c>
      <c r="J67" s="99">
        <f t="shared" si="8"/>
        <v>3402.67</v>
      </c>
      <c r="K67" s="100">
        <f>IFERROR(VLOOKUP(B67,'[1]resumo 1ºTermo aditivo'!$A$3:$O$155,11,FALSE),0)</f>
        <v>0</v>
      </c>
      <c r="L67" s="101">
        <f t="shared" si="1"/>
        <v>0</v>
      </c>
      <c r="M67" s="102">
        <f>IFERROR(VLOOKUP(B67,'[1]resumo 1ºTermo aditivo'!$A$3:$O$155,14,FALSE),0)</f>
        <v>20.140000000000004</v>
      </c>
      <c r="N67" s="312">
        <f t="shared" si="2"/>
        <v>1952.9758000000004</v>
      </c>
      <c r="P67" s="165">
        <f t="shared" si="3"/>
        <v>0</v>
      </c>
      <c r="Q67" s="165"/>
      <c r="R67" s="165">
        <f t="shared" si="4"/>
        <v>0</v>
      </c>
      <c r="S67" s="315">
        <f t="shared" si="5"/>
        <v>14.95</v>
      </c>
      <c r="T67" s="147">
        <f t="shared" si="6"/>
        <v>1449.6941999999997</v>
      </c>
      <c r="U67" s="1" t="e">
        <f>S67=#REF!</f>
        <v>#REF!</v>
      </c>
    </row>
    <row r="68" spans="1:21" ht="38.25" x14ac:dyDescent="0.25">
      <c r="A68" s="17" t="s">
        <v>213</v>
      </c>
      <c r="B68" s="17" t="s">
        <v>213</v>
      </c>
      <c r="C68" s="18" t="s">
        <v>214</v>
      </c>
      <c r="D68" s="17" t="s">
        <v>32</v>
      </c>
      <c r="E68" s="17" t="s">
        <v>215</v>
      </c>
      <c r="F68" s="19" t="s">
        <v>34</v>
      </c>
      <c r="G68" s="18">
        <v>31.8</v>
      </c>
      <c r="H68" s="20">
        <v>166.79</v>
      </c>
      <c r="I68" s="20">
        <v>208.85</v>
      </c>
      <c r="J68" s="99">
        <f t="shared" si="8"/>
        <v>6641.43</v>
      </c>
      <c r="K68" s="100">
        <f>IFERROR(VLOOKUP(B68,'[1]resumo 1ºTermo aditivo'!$A$3:$O$155,11,FALSE),0)</f>
        <v>22.789999999999996</v>
      </c>
      <c r="L68" s="101">
        <f t="shared" si="1"/>
        <v>4759.691499999999</v>
      </c>
      <c r="M68" s="102">
        <f>IFERROR(VLOOKUP(B68,'[1]resumo 1ºTermo aditivo'!$A$3:$O$155,14,FALSE),0)</f>
        <v>0</v>
      </c>
      <c r="N68" s="312">
        <f t="shared" si="2"/>
        <v>0</v>
      </c>
      <c r="P68" s="165">
        <f t="shared" si="3"/>
        <v>0</v>
      </c>
      <c r="Q68" s="165"/>
      <c r="R68" s="165">
        <f t="shared" si="4"/>
        <v>0</v>
      </c>
      <c r="S68" s="315">
        <f t="shared" si="5"/>
        <v>54.589999999999996</v>
      </c>
      <c r="T68" s="147">
        <f t="shared" si="6"/>
        <v>11401.121499999999</v>
      </c>
      <c r="U68" s="1" t="e">
        <f>S68=#REF!</f>
        <v>#REF!</v>
      </c>
    </row>
    <row r="69" spans="1:21" ht="38.25" x14ac:dyDescent="0.25">
      <c r="A69" s="17" t="s">
        <v>216</v>
      </c>
      <c r="B69" s="17" t="s">
        <v>216</v>
      </c>
      <c r="C69" s="18" t="s">
        <v>217</v>
      </c>
      <c r="D69" s="17" t="s">
        <v>32</v>
      </c>
      <c r="E69" s="17" t="s">
        <v>218</v>
      </c>
      <c r="F69" s="19" t="s">
        <v>34</v>
      </c>
      <c r="G69" s="18">
        <v>92.2</v>
      </c>
      <c r="H69" s="20">
        <v>89.71</v>
      </c>
      <c r="I69" s="20">
        <v>112.33</v>
      </c>
      <c r="J69" s="99">
        <f t="shared" si="8"/>
        <v>10356.82</v>
      </c>
      <c r="K69" s="100">
        <f>IFERROR(VLOOKUP(B69,'[1]resumo 1ºTermo aditivo'!$A$3:$O$155,11,FALSE),0)</f>
        <v>29.069999999999993</v>
      </c>
      <c r="L69" s="101">
        <f t="shared" si="1"/>
        <v>3265.4330999999993</v>
      </c>
      <c r="M69" s="102">
        <f>IFERROR(VLOOKUP(B69,'[1]resumo 1ºTermo aditivo'!$A$3:$O$155,14,FALSE),0)</f>
        <v>0</v>
      </c>
      <c r="N69" s="312">
        <f t="shared" si="2"/>
        <v>0</v>
      </c>
      <c r="P69" s="165">
        <f t="shared" si="3"/>
        <v>0</v>
      </c>
      <c r="Q69" s="165"/>
      <c r="R69" s="165">
        <f t="shared" si="4"/>
        <v>0</v>
      </c>
      <c r="S69" s="315">
        <f t="shared" si="5"/>
        <v>121.27</v>
      </c>
      <c r="T69" s="147">
        <f t="shared" si="6"/>
        <v>13622.253099999998</v>
      </c>
      <c r="U69" s="1" t="e">
        <f>S69=#REF!</f>
        <v>#REF!</v>
      </c>
    </row>
    <row r="70" spans="1:21" ht="25.5" x14ac:dyDescent="0.25">
      <c r="A70" s="17" t="s">
        <v>219</v>
      </c>
      <c r="B70" s="17" t="s">
        <v>219</v>
      </c>
      <c r="C70" s="18" t="s">
        <v>220</v>
      </c>
      <c r="D70" s="17" t="s">
        <v>32</v>
      </c>
      <c r="E70" s="17" t="s">
        <v>221</v>
      </c>
      <c r="F70" s="19" t="s">
        <v>222</v>
      </c>
      <c r="G70" s="18">
        <v>151.5</v>
      </c>
      <c r="H70" s="20">
        <v>11.8</v>
      </c>
      <c r="I70" s="20">
        <v>14.77</v>
      </c>
      <c r="J70" s="99">
        <f t="shared" si="8"/>
        <v>2237.65</v>
      </c>
      <c r="K70" s="100">
        <f>IFERROR(VLOOKUP(B70,'[1]resumo 1ºTermo aditivo'!$A$3:$O$155,11,FALSE),0)</f>
        <v>0</v>
      </c>
      <c r="L70" s="101">
        <f t="shared" si="1"/>
        <v>0</v>
      </c>
      <c r="M70" s="102">
        <f>IFERROR(VLOOKUP(B70,'[1]resumo 1ºTermo aditivo'!$A$3:$O$155,14,FALSE),0)</f>
        <v>151.5</v>
      </c>
      <c r="N70" s="312">
        <f t="shared" si="2"/>
        <v>2237.6549999999997</v>
      </c>
      <c r="P70" s="165">
        <f t="shared" si="3"/>
        <v>0</v>
      </c>
      <c r="Q70" s="165"/>
      <c r="R70" s="165">
        <f t="shared" si="4"/>
        <v>0</v>
      </c>
      <c r="S70" s="315">
        <f t="shared" si="5"/>
        <v>0</v>
      </c>
      <c r="T70" s="147">
        <f t="shared" si="6"/>
        <v>-4.999999999654392E-3</v>
      </c>
      <c r="U70" s="1" t="e">
        <f>S70=#REF!</f>
        <v>#REF!</v>
      </c>
    </row>
    <row r="71" spans="1:21" ht="25.5" x14ac:dyDescent="0.25">
      <c r="A71" s="17" t="s">
        <v>223</v>
      </c>
      <c r="B71" s="17" t="s">
        <v>223</v>
      </c>
      <c r="C71" s="18" t="s">
        <v>224</v>
      </c>
      <c r="D71" s="17" t="s">
        <v>32</v>
      </c>
      <c r="E71" s="17" t="s">
        <v>225</v>
      </c>
      <c r="F71" s="19" t="s">
        <v>222</v>
      </c>
      <c r="G71" s="18">
        <v>61</v>
      </c>
      <c r="H71" s="20">
        <v>12.17</v>
      </c>
      <c r="I71" s="20">
        <v>15.23</v>
      </c>
      <c r="J71" s="99">
        <f t="shared" si="8"/>
        <v>929.03</v>
      </c>
      <c r="K71" s="100">
        <f>IFERROR(VLOOKUP(B71,'[1]resumo 1ºTermo aditivo'!$A$3:$O$155,11,FALSE),0)</f>
        <v>0</v>
      </c>
      <c r="L71" s="101">
        <f t="shared" ref="L71:L133" si="9">K71*I71</f>
        <v>0</v>
      </c>
      <c r="M71" s="102">
        <f>IFERROR(VLOOKUP(B71,'[1]resumo 1ºTermo aditivo'!$A$3:$O$155,14,FALSE),0)</f>
        <v>61</v>
      </c>
      <c r="N71" s="312">
        <f t="shared" ref="N71:N133" si="10">M71*I71</f>
        <v>929.03</v>
      </c>
      <c r="P71" s="165">
        <f t="shared" ref="P71:P133" si="11">TRUNC(I71*O71,2)</f>
        <v>0</v>
      </c>
      <c r="Q71" s="165"/>
      <c r="R71" s="165">
        <f t="shared" ref="R71:R133" si="12">TRUNC(Q71*I71,2)</f>
        <v>0</v>
      </c>
      <c r="S71" s="315">
        <f t="shared" ref="S71:S134" si="13">G71+K71-M71+O71-Q71</f>
        <v>0</v>
      </c>
      <c r="T71" s="147">
        <f t="shared" ref="T71:T133" si="14">J71+L71-N71+P71-R71</f>
        <v>0</v>
      </c>
      <c r="U71" s="1" t="e">
        <f>S71=#REF!</f>
        <v>#REF!</v>
      </c>
    </row>
    <row r="72" spans="1:21" ht="51" x14ac:dyDescent="0.25">
      <c r="A72" s="17" t="s">
        <v>226</v>
      </c>
      <c r="B72" s="17" t="s">
        <v>226</v>
      </c>
      <c r="C72" s="18" t="s">
        <v>227</v>
      </c>
      <c r="D72" s="17" t="s">
        <v>32</v>
      </c>
      <c r="E72" s="17" t="s">
        <v>228</v>
      </c>
      <c r="F72" s="19" t="s">
        <v>88</v>
      </c>
      <c r="G72" s="18">
        <v>5.09</v>
      </c>
      <c r="H72" s="20">
        <v>442.01</v>
      </c>
      <c r="I72" s="20">
        <v>553.48</v>
      </c>
      <c r="J72" s="99">
        <f t="shared" si="8"/>
        <v>2817.21</v>
      </c>
      <c r="K72" s="100">
        <f>IFERROR(VLOOKUP(B72,'[1]resumo 1ºTermo aditivo'!$A$3:$O$155,11,FALSE),0)</f>
        <v>0</v>
      </c>
      <c r="L72" s="101">
        <f t="shared" si="9"/>
        <v>0</v>
      </c>
      <c r="M72" s="102">
        <f>IFERROR(VLOOKUP(B72,'[1]resumo 1ºTermo aditivo'!$A$3:$O$155,14,FALSE),0)</f>
        <v>0</v>
      </c>
      <c r="N72" s="312">
        <f t="shared" si="10"/>
        <v>0</v>
      </c>
      <c r="P72" s="165">
        <f t="shared" si="11"/>
        <v>0</v>
      </c>
      <c r="Q72" s="165">
        <f>'[3]2ºTermo aditivo'!$N$15</f>
        <v>1.7599999999999998</v>
      </c>
      <c r="R72" s="165">
        <f t="shared" si="12"/>
        <v>974.12</v>
      </c>
      <c r="S72" s="315">
        <f t="shared" si="13"/>
        <v>3.33</v>
      </c>
      <c r="T72" s="147">
        <f t="shared" si="14"/>
        <v>1843.0900000000001</v>
      </c>
      <c r="U72" s="1" t="e">
        <f>S72=#REF!</f>
        <v>#REF!</v>
      </c>
    </row>
    <row r="73" spans="1:21" ht="38.25" x14ac:dyDescent="0.25">
      <c r="A73" s="17" t="s">
        <v>229</v>
      </c>
      <c r="B73" s="17" t="s">
        <v>229</v>
      </c>
      <c r="C73" s="18" t="s">
        <v>230</v>
      </c>
      <c r="D73" s="17" t="s">
        <v>32</v>
      </c>
      <c r="E73" s="17" t="s">
        <v>231</v>
      </c>
      <c r="F73" s="19" t="s">
        <v>88</v>
      </c>
      <c r="G73" s="18">
        <v>18.2</v>
      </c>
      <c r="H73" s="20">
        <v>580.25</v>
      </c>
      <c r="I73" s="20">
        <v>726.58</v>
      </c>
      <c r="J73" s="99">
        <f t="shared" si="8"/>
        <v>13223.75</v>
      </c>
      <c r="K73" s="100">
        <f>IFERROR(VLOOKUP(B73,'[1]resumo 1ºTermo aditivo'!$A$3:$O$155,11,FALSE),0)</f>
        <v>17.010000000000002</v>
      </c>
      <c r="L73" s="101">
        <f t="shared" si="9"/>
        <v>12359.125800000002</v>
      </c>
      <c r="M73" s="102">
        <f>IFERROR(VLOOKUP(B73,'[1]resumo 1ºTermo aditivo'!$A$3:$O$155,14,FALSE),0)</f>
        <v>0</v>
      </c>
      <c r="N73" s="312">
        <f t="shared" si="10"/>
        <v>0</v>
      </c>
      <c r="P73" s="165">
        <f t="shared" si="11"/>
        <v>0</v>
      </c>
      <c r="Q73" s="165"/>
      <c r="R73" s="165">
        <f t="shared" si="12"/>
        <v>0</v>
      </c>
      <c r="S73" s="315">
        <f t="shared" si="13"/>
        <v>35.21</v>
      </c>
      <c r="T73" s="147">
        <f t="shared" si="14"/>
        <v>25582.875800000002</v>
      </c>
      <c r="U73" s="1" t="e">
        <f>S73=#REF!</f>
        <v>#REF!</v>
      </c>
    </row>
    <row r="74" spans="1:21" ht="38.25" x14ac:dyDescent="0.25">
      <c r="A74" s="17" t="s">
        <v>232</v>
      </c>
      <c r="B74" s="17" t="s">
        <v>232</v>
      </c>
      <c r="C74" s="18" t="s">
        <v>233</v>
      </c>
      <c r="D74" s="17" t="s">
        <v>32</v>
      </c>
      <c r="E74" s="17" t="s">
        <v>234</v>
      </c>
      <c r="F74" s="19" t="s">
        <v>88</v>
      </c>
      <c r="G74" s="18">
        <v>18.2</v>
      </c>
      <c r="H74" s="20">
        <v>30.99</v>
      </c>
      <c r="I74" s="20">
        <v>38.799999999999997</v>
      </c>
      <c r="J74" s="99">
        <f t="shared" si="8"/>
        <v>706.16</v>
      </c>
      <c r="K74" s="100">
        <f>IFERROR(VLOOKUP(B74,'[1]resumo 1ºTermo aditivo'!$A$3:$O$155,11,FALSE),0)</f>
        <v>0</v>
      </c>
      <c r="L74" s="101">
        <f t="shared" si="9"/>
        <v>0</v>
      </c>
      <c r="M74" s="102">
        <f>IFERROR(VLOOKUP(B74,'[1]resumo 1ºTermo aditivo'!$A$3:$O$155,14,FALSE),0)</f>
        <v>8.4499999999999993</v>
      </c>
      <c r="N74" s="312">
        <f t="shared" si="10"/>
        <v>327.85999999999996</v>
      </c>
      <c r="P74" s="165">
        <f t="shared" si="11"/>
        <v>0</v>
      </c>
      <c r="Q74" s="165"/>
      <c r="R74" s="165">
        <f t="shared" si="12"/>
        <v>0</v>
      </c>
      <c r="S74" s="315">
        <f t="shared" si="13"/>
        <v>9.75</v>
      </c>
      <c r="T74" s="147">
        <f t="shared" si="14"/>
        <v>378.3</v>
      </c>
      <c r="U74" s="1" t="e">
        <f>S74=#REF!</f>
        <v>#REF!</v>
      </c>
    </row>
    <row r="75" spans="1:21" ht="25.5" x14ac:dyDescent="0.25">
      <c r="A75" s="17" t="s">
        <v>235</v>
      </c>
      <c r="B75" s="17" t="s">
        <v>235</v>
      </c>
      <c r="C75" s="18" t="s">
        <v>236</v>
      </c>
      <c r="D75" s="17" t="s">
        <v>32</v>
      </c>
      <c r="E75" s="17" t="s">
        <v>237</v>
      </c>
      <c r="F75" s="19" t="s">
        <v>34</v>
      </c>
      <c r="G75" s="18">
        <v>31.8</v>
      </c>
      <c r="H75" s="20">
        <v>44.43</v>
      </c>
      <c r="I75" s="20">
        <v>55.63</v>
      </c>
      <c r="J75" s="99">
        <f t="shared" si="8"/>
        <v>1769.03</v>
      </c>
      <c r="K75" s="100">
        <f>IFERROR(VLOOKUP(B75,'[1]resumo 1ºTermo aditivo'!$A$3:$O$155,11,FALSE),0)</f>
        <v>98.99</v>
      </c>
      <c r="L75" s="101">
        <f t="shared" si="9"/>
        <v>5506.8136999999997</v>
      </c>
      <c r="M75" s="102">
        <f>IFERROR(VLOOKUP(B75,'[1]resumo 1ºTermo aditivo'!$A$3:$O$155,14,FALSE),0)</f>
        <v>0</v>
      </c>
      <c r="N75" s="312">
        <f t="shared" si="10"/>
        <v>0</v>
      </c>
      <c r="P75" s="165">
        <f t="shared" si="11"/>
        <v>0</v>
      </c>
      <c r="Q75" s="165"/>
      <c r="R75" s="165">
        <f t="shared" si="12"/>
        <v>0</v>
      </c>
      <c r="S75" s="315">
        <f t="shared" si="13"/>
        <v>130.79</v>
      </c>
      <c r="T75" s="147">
        <f t="shared" si="14"/>
        <v>7275.8436999999994</v>
      </c>
      <c r="U75" s="1" t="e">
        <f>S75=#REF!</f>
        <v>#REF!</v>
      </c>
    </row>
    <row r="76" spans="1:21" x14ac:dyDescent="0.25">
      <c r="A76" s="12">
        <v>4</v>
      </c>
      <c r="B76" s="12">
        <v>4</v>
      </c>
      <c r="C76" s="12"/>
      <c r="D76" s="12"/>
      <c r="E76" s="12" t="s">
        <v>238</v>
      </c>
      <c r="F76" s="12"/>
      <c r="G76" s="94"/>
      <c r="H76" s="14"/>
      <c r="I76" s="14"/>
      <c r="J76" s="95">
        <f>SUBTOTAL(9,J77:J90)</f>
        <v>324667.06</v>
      </c>
      <c r="K76" s="96"/>
      <c r="L76" s="95">
        <f>SUBTOTAL(9,L77:L90)</f>
        <v>5696.2333999999992</v>
      </c>
      <c r="M76" s="98"/>
      <c r="N76" s="95">
        <f>SUBTOTAL(9,N77:N90)</f>
        <v>54481.406200000005</v>
      </c>
      <c r="O76" s="332"/>
      <c r="P76" s="95">
        <f>SUBTOTAL(9,P77:P90)</f>
        <v>0</v>
      </c>
      <c r="Q76" s="316"/>
      <c r="R76" s="95">
        <f>SUBTOTAL(9,R77:R90)</f>
        <v>4651.0200000000004</v>
      </c>
      <c r="S76" s="315">
        <f t="shared" si="13"/>
        <v>0</v>
      </c>
      <c r="T76" s="147"/>
      <c r="U76" s="1" t="e">
        <f>S76=#REF!</f>
        <v>#REF!</v>
      </c>
    </row>
    <row r="77" spans="1:21" ht="25.5" x14ac:dyDescent="0.25">
      <c r="A77" s="17" t="s">
        <v>239</v>
      </c>
      <c r="B77" s="17" t="s">
        <v>239</v>
      </c>
      <c r="C77" s="18" t="s">
        <v>240</v>
      </c>
      <c r="D77" s="17" t="s">
        <v>32</v>
      </c>
      <c r="E77" s="17" t="s">
        <v>241</v>
      </c>
      <c r="F77" s="19" t="s">
        <v>222</v>
      </c>
      <c r="G77" s="18">
        <v>141.80000000000001</v>
      </c>
      <c r="H77" s="20">
        <v>12.57</v>
      </c>
      <c r="I77" s="20">
        <v>15.74</v>
      </c>
      <c r="J77" s="99">
        <f t="shared" ref="J77:J90" si="15">TRUNC(I77*G77,2)</f>
        <v>2231.9299999999998</v>
      </c>
      <c r="K77" s="100">
        <f>IFERROR(VLOOKUP(B77,'[1]resumo 1ºTermo aditivo'!$A$3:$O$155,11,FALSE),0)</f>
        <v>0</v>
      </c>
      <c r="L77" s="101">
        <f t="shared" si="9"/>
        <v>0</v>
      </c>
      <c r="M77" s="102">
        <f>IFERROR(VLOOKUP(B77,'[1]resumo 1ºTermo aditivo'!$A$3:$O$155,14,FALSE),0)</f>
        <v>141.80000000000001</v>
      </c>
      <c r="N77" s="312">
        <f t="shared" si="10"/>
        <v>2231.9320000000002</v>
      </c>
      <c r="P77" s="165">
        <f t="shared" si="11"/>
        <v>0</v>
      </c>
      <c r="Q77" s="165"/>
      <c r="R77" s="165">
        <f t="shared" si="12"/>
        <v>0</v>
      </c>
      <c r="S77" s="315">
        <f t="shared" si="13"/>
        <v>0</v>
      </c>
      <c r="T77" s="147">
        <f t="shared" si="14"/>
        <v>-2.0000000004074536E-3</v>
      </c>
      <c r="U77" s="1" t="e">
        <f>S77=#REF!</f>
        <v>#REF!</v>
      </c>
    </row>
    <row r="78" spans="1:21" ht="25.5" x14ac:dyDescent="0.25">
      <c r="A78" s="17" t="s">
        <v>242</v>
      </c>
      <c r="B78" s="17" t="s">
        <v>242</v>
      </c>
      <c r="C78" s="18" t="s">
        <v>220</v>
      </c>
      <c r="D78" s="17" t="s">
        <v>32</v>
      </c>
      <c r="E78" s="17" t="s">
        <v>221</v>
      </c>
      <c r="F78" s="19" t="s">
        <v>222</v>
      </c>
      <c r="G78" s="18">
        <v>1148.2</v>
      </c>
      <c r="H78" s="20">
        <v>11.25</v>
      </c>
      <c r="I78" s="20">
        <v>14.08</v>
      </c>
      <c r="J78" s="99">
        <f t="shared" si="15"/>
        <v>16166.65</v>
      </c>
      <c r="K78" s="100">
        <f>IFERROR(VLOOKUP(B78,'[1]resumo 1ºTermo aditivo'!$A$3:$O$155,11,FALSE),0)</f>
        <v>0</v>
      </c>
      <c r="L78" s="101">
        <f t="shared" si="9"/>
        <v>0</v>
      </c>
      <c r="M78" s="102">
        <f>IFERROR(VLOOKUP(B78,'[1]resumo 1ºTermo aditivo'!$A$3:$O$155,14,FALSE),0)</f>
        <v>1148.2</v>
      </c>
      <c r="N78" s="312">
        <f t="shared" si="10"/>
        <v>16166.656000000001</v>
      </c>
      <c r="P78" s="165">
        <f t="shared" si="11"/>
        <v>0</v>
      </c>
      <c r="Q78" s="165"/>
      <c r="R78" s="165">
        <f t="shared" si="12"/>
        <v>0</v>
      </c>
      <c r="S78" s="315">
        <f t="shared" si="13"/>
        <v>0</v>
      </c>
      <c r="T78" s="147">
        <f t="shared" si="14"/>
        <v>-6.0000000012223609E-3</v>
      </c>
      <c r="U78" s="1" t="e">
        <f>S78=#REF!</f>
        <v>#REF!</v>
      </c>
    </row>
    <row r="79" spans="1:21" ht="25.5" x14ac:dyDescent="0.25">
      <c r="A79" s="17" t="s">
        <v>243</v>
      </c>
      <c r="B79" s="17" t="s">
        <v>243</v>
      </c>
      <c r="C79" s="18" t="s">
        <v>224</v>
      </c>
      <c r="D79" s="17" t="s">
        <v>32</v>
      </c>
      <c r="E79" s="17" t="s">
        <v>225</v>
      </c>
      <c r="F79" s="19" t="s">
        <v>222</v>
      </c>
      <c r="G79" s="18">
        <v>1634.9</v>
      </c>
      <c r="H79" s="20">
        <v>11.62</v>
      </c>
      <c r="I79" s="20">
        <v>14.55</v>
      </c>
      <c r="J79" s="99">
        <f t="shared" si="15"/>
        <v>23787.79</v>
      </c>
      <c r="K79" s="100">
        <f>IFERROR(VLOOKUP(B79,'[1]resumo 1ºTermo aditivo'!$A$3:$O$155,11,FALSE),0)</f>
        <v>0</v>
      </c>
      <c r="L79" s="101">
        <f t="shared" si="9"/>
        <v>0</v>
      </c>
      <c r="M79" s="102">
        <f>IFERROR(VLOOKUP(B79,'[1]resumo 1ºTermo aditivo'!$A$3:$O$155,14,FALSE),0)</f>
        <v>1634.9</v>
      </c>
      <c r="N79" s="312">
        <f t="shared" si="10"/>
        <v>23787.795000000002</v>
      </c>
      <c r="P79" s="165">
        <f t="shared" si="11"/>
        <v>0</v>
      </c>
      <c r="Q79" s="165"/>
      <c r="R79" s="165">
        <f t="shared" si="12"/>
        <v>0</v>
      </c>
      <c r="S79" s="315">
        <f t="shared" si="13"/>
        <v>0</v>
      </c>
      <c r="T79" s="147">
        <f t="shared" si="14"/>
        <v>-5.0000000010186341E-3</v>
      </c>
      <c r="U79" s="1" t="e">
        <f>S79=#REF!</f>
        <v>#REF!</v>
      </c>
    </row>
    <row r="80" spans="1:21" ht="38.25" x14ac:dyDescent="0.25">
      <c r="A80" s="17" t="s">
        <v>244</v>
      </c>
      <c r="B80" s="17" t="s">
        <v>244</v>
      </c>
      <c r="C80" s="18" t="s">
        <v>245</v>
      </c>
      <c r="D80" s="17" t="s">
        <v>32</v>
      </c>
      <c r="E80" s="17" t="s">
        <v>246</v>
      </c>
      <c r="F80" s="19" t="s">
        <v>34</v>
      </c>
      <c r="G80" s="18">
        <v>91.2</v>
      </c>
      <c r="H80" s="20">
        <v>67.040000000000006</v>
      </c>
      <c r="I80" s="20">
        <v>83.94</v>
      </c>
      <c r="J80" s="99">
        <f t="shared" si="15"/>
        <v>7655.32</v>
      </c>
      <c r="K80" s="100">
        <f>IFERROR(VLOOKUP(B80,'[1]resumo 1ºTermo aditivo'!$A$3:$O$155,11,FALSE),0)</f>
        <v>0</v>
      </c>
      <c r="L80" s="101">
        <f t="shared" si="9"/>
        <v>0</v>
      </c>
      <c r="M80" s="102">
        <f>IFERROR(VLOOKUP(B80,'[1]resumo 1ºTermo aditivo'!$A$3:$O$155,14,FALSE),0)</f>
        <v>0</v>
      </c>
      <c r="N80" s="312">
        <f t="shared" si="10"/>
        <v>0</v>
      </c>
      <c r="P80" s="165">
        <f t="shared" si="11"/>
        <v>0</v>
      </c>
      <c r="Q80" s="165"/>
      <c r="R80" s="165">
        <f t="shared" si="12"/>
        <v>0</v>
      </c>
      <c r="S80" s="315">
        <f t="shared" si="13"/>
        <v>91.2</v>
      </c>
      <c r="T80" s="147">
        <f t="shared" si="14"/>
        <v>7655.32</v>
      </c>
      <c r="U80" s="1" t="e">
        <f>S80=#REF!</f>
        <v>#REF!</v>
      </c>
    </row>
    <row r="81" spans="1:21" ht="38.25" x14ac:dyDescent="0.25">
      <c r="A81" s="17" t="s">
        <v>247</v>
      </c>
      <c r="B81" s="17" t="s">
        <v>247</v>
      </c>
      <c r="C81" s="18" t="s">
        <v>248</v>
      </c>
      <c r="D81" s="17" t="s">
        <v>32</v>
      </c>
      <c r="E81" s="17" t="s">
        <v>249</v>
      </c>
      <c r="F81" s="19" t="s">
        <v>34</v>
      </c>
      <c r="G81" s="18">
        <v>91.2</v>
      </c>
      <c r="H81" s="20">
        <v>199.64</v>
      </c>
      <c r="I81" s="20">
        <v>249.98</v>
      </c>
      <c r="J81" s="99">
        <f t="shared" si="15"/>
        <v>22798.17</v>
      </c>
      <c r="K81" s="100">
        <f>IFERROR(VLOOKUP(B81,'[1]resumo 1ºTermo aditivo'!$A$3:$O$155,11,FALSE),0)</f>
        <v>13.799999999999997</v>
      </c>
      <c r="L81" s="101">
        <f t="shared" si="9"/>
        <v>3449.7239999999993</v>
      </c>
      <c r="M81" s="102">
        <f>IFERROR(VLOOKUP(B81,'[1]resumo 1ºTermo aditivo'!$A$3:$O$155,14,FALSE),0)</f>
        <v>0</v>
      </c>
      <c r="N81" s="312">
        <f t="shared" si="10"/>
        <v>0</v>
      </c>
      <c r="P81" s="165">
        <f t="shared" si="11"/>
        <v>0</v>
      </c>
      <c r="Q81" s="165"/>
      <c r="R81" s="165">
        <f t="shared" si="12"/>
        <v>0</v>
      </c>
      <c r="S81" s="315">
        <f t="shared" si="13"/>
        <v>105</v>
      </c>
      <c r="T81" s="147">
        <f t="shared" si="14"/>
        <v>26247.893999999997</v>
      </c>
      <c r="U81" s="1" t="e">
        <f>S81=#REF!</f>
        <v>#REF!</v>
      </c>
    </row>
    <row r="82" spans="1:21" ht="38.25" x14ac:dyDescent="0.25">
      <c r="A82" s="17" t="s">
        <v>250</v>
      </c>
      <c r="B82" s="17" t="s">
        <v>250</v>
      </c>
      <c r="C82" s="18" t="s">
        <v>230</v>
      </c>
      <c r="D82" s="17" t="s">
        <v>32</v>
      </c>
      <c r="E82" s="17" t="s">
        <v>231</v>
      </c>
      <c r="F82" s="19" t="s">
        <v>88</v>
      </c>
      <c r="G82" s="18">
        <v>36.5</v>
      </c>
      <c r="H82" s="20">
        <v>578.75</v>
      </c>
      <c r="I82" s="20">
        <v>724.71</v>
      </c>
      <c r="J82" s="99">
        <f t="shared" si="15"/>
        <v>26451.91</v>
      </c>
      <c r="K82" s="100">
        <f>IFERROR(VLOOKUP(B82,'[1]resumo 1ºTermo aditivo'!$A$3:$O$155,11,FALSE),0)</f>
        <v>1.4100000000000037</v>
      </c>
      <c r="L82" s="101">
        <f t="shared" si="9"/>
        <v>1021.8411000000027</v>
      </c>
      <c r="M82" s="102">
        <f>IFERROR(VLOOKUP(B82,'[1]resumo 1ºTermo aditivo'!$A$3:$O$155,14,FALSE),0)</f>
        <v>0</v>
      </c>
      <c r="N82" s="312">
        <f t="shared" si="10"/>
        <v>0</v>
      </c>
      <c r="P82" s="165">
        <f t="shared" si="11"/>
        <v>0</v>
      </c>
      <c r="Q82" s="165"/>
      <c r="R82" s="165">
        <f t="shared" si="12"/>
        <v>0</v>
      </c>
      <c r="S82" s="315">
        <f t="shared" si="13"/>
        <v>37.910000000000004</v>
      </c>
      <c r="T82" s="147">
        <f t="shared" si="14"/>
        <v>27473.751100000001</v>
      </c>
      <c r="U82" s="1" t="e">
        <f>S82=#REF!</f>
        <v>#REF!</v>
      </c>
    </row>
    <row r="83" spans="1:21" ht="38.25" x14ac:dyDescent="0.25">
      <c r="A83" s="17" t="s">
        <v>251</v>
      </c>
      <c r="B83" s="17" t="s">
        <v>251</v>
      </c>
      <c r="C83" s="18" t="s">
        <v>233</v>
      </c>
      <c r="D83" s="17" t="s">
        <v>32</v>
      </c>
      <c r="E83" s="17" t="s">
        <v>234</v>
      </c>
      <c r="F83" s="19" t="s">
        <v>88</v>
      </c>
      <c r="G83" s="18">
        <v>36.5</v>
      </c>
      <c r="H83" s="20">
        <v>30.99</v>
      </c>
      <c r="I83" s="20">
        <v>38.799999999999997</v>
      </c>
      <c r="J83" s="99">
        <f t="shared" si="15"/>
        <v>1416.2</v>
      </c>
      <c r="K83" s="100">
        <f>IFERROR(VLOOKUP(B83,'[1]resumo 1ºTermo aditivo'!$A$3:$O$155,11,FALSE),0)</f>
        <v>3.2000000000000028</v>
      </c>
      <c r="L83" s="101">
        <f t="shared" si="9"/>
        <v>124.1600000000001</v>
      </c>
      <c r="M83" s="102">
        <f>IFERROR(VLOOKUP(B83,'[1]resumo 1ºTermo aditivo'!$A$3:$O$155,14,FALSE),0)</f>
        <v>0</v>
      </c>
      <c r="N83" s="312">
        <f t="shared" si="10"/>
        <v>0</v>
      </c>
      <c r="P83" s="165">
        <f t="shared" si="11"/>
        <v>0</v>
      </c>
      <c r="Q83" s="165"/>
      <c r="R83" s="165">
        <f t="shared" si="12"/>
        <v>0</v>
      </c>
      <c r="S83" s="315">
        <f t="shared" si="13"/>
        <v>39.700000000000003</v>
      </c>
      <c r="T83" s="147">
        <f t="shared" si="14"/>
        <v>1540.3600000000001</v>
      </c>
      <c r="U83" s="1" t="e">
        <f>S83=#REF!</f>
        <v>#REF!</v>
      </c>
    </row>
    <row r="84" spans="1:21" ht="51" x14ac:dyDescent="0.25">
      <c r="A84" s="17" t="s">
        <v>252</v>
      </c>
      <c r="B84" s="17" t="s">
        <v>252</v>
      </c>
      <c r="C84" s="18" t="s">
        <v>253</v>
      </c>
      <c r="D84" s="17" t="s">
        <v>32</v>
      </c>
      <c r="E84" s="17" t="s">
        <v>254</v>
      </c>
      <c r="F84" s="19" t="s">
        <v>222</v>
      </c>
      <c r="G84" s="18">
        <v>4577.92</v>
      </c>
      <c r="H84" s="20">
        <v>26.05</v>
      </c>
      <c r="I84" s="20">
        <v>32.61</v>
      </c>
      <c r="J84" s="99">
        <f t="shared" si="15"/>
        <v>149285.97</v>
      </c>
      <c r="K84" s="100">
        <f>IFERROR(VLOOKUP(B84,'[1]resumo 1ºTermo aditivo'!$A$3:$O$155,11,FALSE),0)</f>
        <v>0</v>
      </c>
      <c r="L84" s="101">
        <f t="shared" si="9"/>
        <v>0</v>
      </c>
      <c r="M84" s="102">
        <f>IFERROR(VLOOKUP(B84,'[1]resumo 1ºTermo aditivo'!$A$3:$O$155,14,FALSE),0)</f>
        <v>0</v>
      </c>
      <c r="N84" s="312">
        <f t="shared" si="10"/>
        <v>0</v>
      </c>
      <c r="P84" s="165">
        <f t="shared" si="11"/>
        <v>0</v>
      </c>
      <c r="Q84" s="165"/>
      <c r="R84" s="165">
        <f t="shared" si="12"/>
        <v>0</v>
      </c>
      <c r="S84" s="315">
        <f t="shared" si="13"/>
        <v>4577.92</v>
      </c>
      <c r="T84" s="147">
        <f t="shared" si="14"/>
        <v>149285.97</v>
      </c>
      <c r="U84" s="1" t="e">
        <f>S84=#REF!</f>
        <v>#REF!</v>
      </c>
    </row>
    <row r="85" spans="1:21" ht="38.25" x14ac:dyDescent="0.25">
      <c r="A85" s="17" t="s">
        <v>255</v>
      </c>
      <c r="B85" s="17" t="s">
        <v>255</v>
      </c>
      <c r="C85" s="18" t="s">
        <v>256</v>
      </c>
      <c r="D85" s="17" t="s">
        <v>32</v>
      </c>
      <c r="E85" s="17" t="s">
        <v>257</v>
      </c>
      <c r="F85" s="19" t="s">
        <v>222</v>
      </c>
      <c r="G85" s="18">
        <v>1848.6</v>
      </c>
      <c r="H85" s="20">
        <v>9.02</v>
      </c>
      <c r="I85" s="20">
        <v>11.29</v>
      </c>
      <c r="J85" s="99">
        <f t="shared" si="15"/>
        <v>20870.689999999999</v>
      </c>
      <c r="K85" s="100">
        <f>IFERROR(VLOOKUP(B85,'[1]resumo 1ºTermo aditivo'!$A$3:$O$155,11,FALSE),0)</f>
        <v>0</v>
      </c>
      <c r="L85" s="101">
        <f t="shared" si="9"/>
        <v>0</v>
      </c>
      <c r="M85" s="102">
        <f>IFERROR(VLOOKUP(B85,'[1]resumo 1ºTermo aditivo'!$A$3:$O$155,14,FALSE),0)</f>
        <v>0</v>
      </c>
      <c r="N85" s="312">
        <f t="shared" si="10"/>
        <v>0</v>
      </c>
      <c r="P85" s="165">
        <f t="shared" si="11"/>
        <v>0</v>
      </c>
      <c r="Q85" s="165">
        <f>'[3]2ºTermo aditivo'!$N$18</f>
        <v>411.96</v>
      </c>
      <c r="R85" s="165">
        <f t="shared" si="12"/>
        <v>4651.0200000000004</v>
      </c>
      <c r="S85" s="315">
        <f t="shared" si="13"/>
        <v>1436.6399999999999</v>
      </c>
      <c r="T85" s="147">
        <f t="shared" si="14"/>
        <v>16219.669999999998</v>
      </c>
      <c r="U85" s="1" t="e">
        <f>S85=#REF!</f>
        <v>#REF!</v>
      </c>
    </row>
    <row r="86" spans="1:21" ht="38.25" x14ac:dyDescent="0.25">
      <c r="A86" s="17" t="s">
        <v>258</v>
      </c>
      <c r="B86" s="17" t="s">
        <v>258</v>
      </c>
      <c r="C86" s="18" t="s">
        <v>259</v>
      </c>
      <c r="D86" s="17" t="s">
        <v>32</v>
      </c>
      <c r="E86" s="17" t="s">
        <v>260</v>
      </c>
      <c r="F86" s="19" t="s">
        <v>222</v>
      </c>
      <c r="G86" s="18">
        <v>844.4</v>
      </c>
      <c r="H86" s="20">
        <v>12.49</v>
      </c>
      <c r="I86" s="20">
        <v>15.63</v>
      </c>
      <c r="J86" s="99">
        <f t="shared" si="15"/>
        <v>13197.97</v>
      </c>
      <c r="K86" s="100">
        <f>IFERROR(VLOOKUP(B86,'[1]resumo 1ºTermo aditivo'!$A$3:$O$155,11,FALSE),0)</f>
        <v>70.409999999999854</v>
      </c>
      <c r="L86" s="101">
        <f t="shared" si="9"/>
        <v>1100.5082999999977</v>
      </c>
      <c r="M86" s="102">
        <f>IFERROR(VLOOKUP(B86,'[1]resumo 1ºTermo aditivo'!$A$3:$O$155,14,FALSE),0)</f>
        <v>0</v>
      </c>
      <c r="N86" s="312">
        <f t="shared" si="10"/>
        <v>0</v>
      </c>
      <c r="P86" s="165">
        <f t="shared" si="11"/>
        <v>0</v>
      </c>
      <c r="Q86" s="165"/>
      <c r="R86" s="165">
        <f t="shared" si="12"/>
        <v>0</v>
      </c>
      <c r="S86" s="315">
        <f t="shared" si="13"/>
        <v>914.80999999999983</v>
      </c>
      <c r="T86" s="147">
        <f t="shared" si="14"/>
        <v>14298.478299999997</v>
      </c>
      <c r="U86" s="1" t="e">
        <f>S86=#REF!</f>
        <v>#REF!</v>
      </c>
    </row>
    <row r="87" spans="1:21" ht="38.25" x14ac:dyDescent="0.25">
      <c r="A87" s="17" t="s">
        <v>261</v>
      </c>
      <c r="B87" s="17" t="s">
        <v>261</v>
      </c>
      <c r="C87" s="18" t="s">
        <v>262</v>
      </c>
      <c r="D87" s="17" t="s">
        <v>32</v>
      </c>
      <c r="E87" s="17" t="s">
        <v>263</v>
      </c>
      <c r="F87" s="19" t="s">
        <v>222</v>
      </c>
      <c r="G87" s="18">
        <v>389.3</v>
      </c>
      <c r="H87" s="20">
        <v>9.14</v>
      </c>
      <c r="I87" s="20">
        <v>11.44</v>
      </c>
      <c r="J87" s="99">
        <f t="shared" si="15"/>
        <v>4453.59</v>
      </c>
      <c r="K87" s="100">
        <f>IFERROR(VLOOKUP(B87,'[1]resumo 1ºTermo aditivo'!$A$3:$O$155,11,FALSE),0)</f>
        <v>0</v>
      </c>
      <c r="L87" s="101">
        <f t="shared" si="9"/>
        <v>0</v>
      </c>
      <c r="M87" s="102">
        <f>IFERROR(VLOOKUP(B87,'[1]resumo 1ºTermo aditivo'!$A$3:$O$155,14,FALSE),0)</f>
        <v>79.3</v>
      </c>
      <c r="N87" s="312">
        <f t="shared" si="10"/>
        <v>907.19199999999989</v>
      </c>
      <c r="P87" s="165">
        <f t="shared" si="11"/>
        <v>0</v>
      </c>
      <c r="Q87" s="165"/>
      <c r="R87" s="165">
        <f t="shared" si="12"/>
        <v>0</v>
      </c>
      <c r="S87" s="315">
        <f t="shared" si="13"/>
        <v>310</v>
      </c>
      <c r="T87" s="147">
        <f t="shared" si="14"/>
        <v>3546.3980000000001</v>
      </c>
      <c r="U87" s="1" t="e">
        <f>S87=#REF!</f>
        <v>#REF!</v>
      </c>
    </row>
    <row r="88" spans="1:21" ht="25.5" x14ac:dyDescent="0.25">
      <c r="A88" s="17" t="s">
        <v>264</v>
      </c>
      <c r="B88" s="17" t="s">
        <v>264</v>
      </c>
      <c r="C88" s="18" t="s">
        <v>265</v>
      </c>
      <c r="D88" s="17" t="s">
        <v>40</v>
      </c>
      <c r="E88" s="17" t="s">
        <v>266</v>
      </c>
      <c r="F88" s="19" t="s">
        <v>34</v>
      </c>
      <c r="G88" s="18">
        <v>305.95999999999998</v>
      </c>
      <c r="H88" s="20">
        <v>29.73</v>
      </c>
      <c r="I88" s="20">
        <v>37.22</v>
      </c>
      <c r="J88" s="99">
        <f t="shared" si="15"/>
        <v>11387.83</v>
      </c>
      <c r="K88" s="100">
        <f>IFERROR(VLOOKUP(B88,'[1]resumo 1ºTermo aditivo'!$A$3:$O$155,11,FALSE),0)</f>
        <v>0</v>
      </c>
      <c r="L88" s="101">
        <f t="shared" si="9"/>
        <v>0</v>
      </c>
      <c r="M88" s="102">
        <f>IFERROR(VLOOKUP(B88,'[1]resumo 1ºTermo aditivo'!$A$3:$O$155,14,FALSE),0)</f>
        <v>305.95999999999998</v>
      </c>
      <c r="N88" s="312">
        <f t="shared" si="10"/>
        <v>11387.831199999999</v>
      </c>
      <c r="P88" s="165">
        <f t="shared" si="11"/>
        <v>0</v>
      </c>
      <c r="Q88" s="165"/>
      <c r="R88" s="165">
        <f t="shared" si="12"/>
        <v>0</v>
      </c>
      <c r="S88" s="315">
        <f t="shared" si="13"/>
        <v>0</v>
      </c>
      <c r="T88" s="147">
        <f t="shared" si="14"/>
        <v>-1.1999999987892807E-3</v>
      </c>
      <c r="U88" s="1" t="e">
        <f>S88=#REF!</f>
        <v>#REF!</v>
      </c>
    </row>
    <row r="89" spans="1:21" ht="38.25" x14ac:dyDescent="0.25">
      <c r="A89" s="17" t="s">
        <v>267</v>
      </c>
      <c r="B89" s="17" t="s">
        <v>267</v>
      </c>
      <c r="C89" s="18" t="s">
        <v>2067</v>
      </c>
      <c r="D89" s="17" t="s">
        <v>32</v>
      </c>
      <c r="E89" s="17" t="s">
        <v>268</v>
      </c>
      <c r="F89" s="19" t="s">
        <v>88</v>
      </c>
      <c r="G89" s="18">
        <v>91.2</v>
      </c>
      <c r="H89" s="20">
        <v>11.71</v>
      </c>
      <c r="I89" s="20">
        <v>14.66</v>
      </c>
      <c r="J89" s="99">
        <f t="shared" si="15"/>
        <v>1336.99</v>
      </c>
      <c r="K89" s="100">
        <f>IFERROR(VLOOKUP(B89,'[1]resumo 1ºTermo aditivo'!$A$3:$O$155,11,FALSE),0)</f>
        <v>0</v>
      </c>
      <c r="L89" s="101">
        <f t="shared" si="9"/>
        <v>0</v>
      </c>
      <c r="M89" s="102">
        <f>IFERROR(VLOOKUP(B89,'[1]resumo 1ºTermo aditivo'!$A$3:$O$155,14,FALSE),0)</f>
        <v>0</v>
      </c>
      <c r="N89" s="312">
        <f t="shared" si="10"/>
        <v>0</v>
      </c>
      <c r="P89" s="165">
        <f t="shared" si="11"/>
        <v>0</v>
      </c>
      <c r="Q89" s="165"/>
      <c r="R89" s="165">
        <f t="shared" si="12"/>
        <v>0</v>
      </c>
      <c r="S89" s="315">
        <f t="shared" si="13"/>
        <v>91.2</v>
      </c>
      <c r="T89" s="147">
        <f t="shared" si="14"/>
        <v>1336.99</v>
      </c>
      <c r="U89" s="1" t="e">
        <f>S89=#REF!</f>
        <v>#REF!</v>
      </c>
    </row>
    <row r="90" spans="1:21" ht="38.25" x14ac:dyDescent="0.25">
      <c r="A90" s="17" t="s">
        <v>269</v>
      </c>
      <c r="B90" s="17" t="s">
        <v>269</v>
      </c>
      <c r="C90" s="18" t="s">
        <v>270</v>
      </c>
      <c r="D90" s="17" t="s">
        <v>27</v>
      </c>
      <c r="E90" s="17" t="s">
        <v>271</v>
      </c>
      <c r="F90" s="19" t="s">
        <v>34</v>
      </c>
      <c r="G90" s="18">
        <v>35</v>
      </c>
      <c r="H90" s="20">
        <v>539.08000000000004</v>
      </c>
      <c r="I90" s="20">
        <v>675.03</v>
      </c>
      <c r="J90" s="99">
        <f t="shared" si="15"/>
        <v>23626.05</v>
      </c>
      <c r="K90" s="100">
        <f>IFERROR(VLOOKUP(B90,'[1]resumo 1ºTermo aditivo'!$A$3:$O$155,11,FALSE),0)</f>
        <v>0</v>
      </c>
      <c r="L90" s="101">
        <f t="shared" si="9"/>
        <v>0</v>
      </c>
      <c r="M90" s="102">
        <f>IFERROR(VLOOKUP(B90,'[1]resumo 1ºTermo aditivo'!$A$3:$O$155,14,FALSE),0)</f>
        <v>0</v>
      </c>
      <c r="N90" s="312">
        <f t="shared" si="10"/>
        <v>0</v>
      </c>
      <c r="P90" s="165">
        <f t="shared" si="11"/>
        <v>0</v>
      </c>
      <c r="Q90" s="165"/>
      <c r="R90" s="165">
        <f t="shared" si="12"/>
        <v>0</v>
      </c>
      <c r="S90" s="315">
        <f t="shared" si="13"/>
        <v>35</v>
      </c>
      <c r="T90" s="147">
        <f t="shared" si="14"/>
        <v>23626.05</v>
      </c>
      <c r="U90" s="1" t="e">
        <f>S90=#REF!</f>
        <v>#REF!</v>
      </c>
    </row>
    <row r="91" spans="1:21" x14ac:dyDescent="0.25">
      <c r="A91" s="12">
        <v>5</v>
      </c>
      <c r="B91" s="12">
        <v>5</v>
      </c>
      <c r="C91" s="12"/>
      <c r="D91" s="12"/>
      <c r="E91" s="12" t="s">
        <v>272</v>
      </c>
      <c r="F91" s="12"/>
      <c r="G91" s="94"/>
      <c r="H91" s="14"/>
      <c r="I91" s="14"/>
      <c r="J91" s="95">
        <f>SUBTOTAL(9,J92:J96)</f>
        <v>209360.58</v>
      </c>
      <c r="K91" s="96"/>
      <c r="L91" s="95">
        <f>SUBTOTAL(9,L92:L96)</f>
        <v>14426.337500000003</v>
      </c>
      <c r="M91" s="98"/>
      <c r="N91" s="95">
        <f>SUBTOTAL(9,N92:N96)</f>
        <v>35310.474200000004</v>
      </c>
      <c r="O91" s="332"/>
      <c r="P91" s="95">
        <f>SUBTOTAL(9,P92:P96)</f>
        <v>19021.88</v>
      </c>
      <c r="Q91" s="316"/>
      <c r="R91" s="95">
        <f>SUBTOTAL(9,R92:R96)</f>
        <v>0</v>
      </c>
      <c r="S91" s="315">
        <f t="shared" si="13"/>
        <v>0</v>
      </c>
      <c r="T91" s="147"/>
      <c r="U91" s="1" t="e">
        <f>S91=#REF!</f>
        <v>#REF!</v>
      </c>
    </row>
    <row r="92" spans="1:21" ht="63.75" x14ac:dyDescent="0.25">
      <c r="A92" s="17" t="s">
        <v>273</v>
      </c>
      <c r="B92" s="17" t="s">
        <v>273</v>
      </c>
      <c r="C92" s="18" t="s">
        <v>274</v>
      </c>
      <c r="D92" s="17" t="s">
        <v>32</v>
      </c>
      <c r="E92" s="17" t="s">
        <v>275</v>
      </c>
      <c r="F92" s="19" t="s">
        <v>34</v>
      </c>
      <c r="G92" s="18">
        <v>1.1399999999999999</v>
      </c>
      <c r="H92" s="20">
        <v>122.9</v>
      </c>
      <c r="I92" s="20">
        <v>153.88999999999999</v>
      </c>
      <c r="J92" s="99">
        <f>TRUNC(I92*G92,2)</f>
        <v>175.43</v>
      </c>
      <c r="K92" s="100">
        <f>IFERROR(VLOOKUP(B92,'[1]resumo 1ºTermo aditivo'!$A$3:$O$155,11,FALSE),0)</f>
        <v>0</v>
      </c>
      <c r="L92" s="101">
        <f t="shared" si="9"/>
        <v>0</v>
      </c>
      <c r="M92" s="102">
        <f>IFERROR(VLOOKUP(B92,'[1]resumo 1ºTermo aditivo'!$A$3:$O$155,14,FALSE),0)</f>
        <v>0</v>
      </c>
      <c r="N92" s="312">
        <f t="shared" si="10"/>
        <v>0</v>
      </c>
      <c r="P92" s="165">
        <f t="shared" si="11"/>
        <v>0</v>
      </c>
      <c r="Q92" s="165"/>
      <c r="R92" s="165">
        <f t="shared" si="12"/>
        <v>0</v>
      </c>
      <c r="S92" s="315">
        <f t="shared" si="13"/>
        <v>1.1399999999999999</v>
      </c>
      <c r="T92" s="147">
        <f t="shared" si="14"/>
        <v>175.43</v>
      </c>
      <c r="U92" s="1" t="e">
        <f>S92=#REF!</f>
        <v>#REF!</v>
      </c>
    </row>
    <row r="93" spans="1:21" ht="38.25" x14ac:dyDescent="0.25">
      <c r="A93" s="17" t="s">
        <v>276</v>
      </c>
      <c r="B93" s="17" t="s">
        <v>276</v>
      </c>
      <c r="C93" s="18" t="s">
        <v>277</v>
      </c>
      <c r="D93" s="17" t="s">
        <v>32</v>
      </c>
      <c r="E93" s="17" t="s">
        <v>278</v>
      </c>
      <c r="F93" s="19" t="s">
        <v>109</v>
      </c>
      <c r="G93" s="18">
        <v>78.77</v>
      </c>
      <c r="H93" s="20">
        <v>58.86</v>
      </c>
      <c r="I93" s="20">
        <v>73.7</v>
      </c>
      <c r="J93" s="99">
        <f>TRUNC(I93*G93,2)</f>
        <v>5805.34</v>
      </c>
      <c r="K93" s="100">
        <f>IFERROR(VLOOKUP(B93,'[1]resumo 1ºTermo aditivo'!$A$3:$O$155,11,FALSE),0)</f>
        <v>0</v>
      </c>
      <c r="L93" s="101">
        <f t="shared" si="9"/>
        <v>0</v>
      </c>
      <c r="M93" s="102">
        <f>IFERROR(VLOOKUP(B93,'[1]resumo 1ºTermo aditivo'!$A$3:$O$155,14,FALSE),0)</f>
        <v>0</v>
      </c>
      <c r="N93" s="312">
        <f t="shared" si="10"/>
        <v>0</v>
      </c>
      <c r="P93" s="165">
        <f t="shared" si="11"/>
        <v>0</v>
      </c>
      <c r="Q93" s="165"/>
      <c r="R93" s="165">
        <f t="shared" si="12"/>
        <v>0</v>
      </c>
      <c r="S93" s="315">
        <f t="shared" si="13"/>
        <v>78.77</v>
      </c>
      <c r="T93" s="147">
        <f t="shared" si="14"/>
        <v>5805.34</v>
      </c>
      <c r="U93" s="1" t="e">
        <f>S93=#REF!</f>
        <v>#REF!</v>
      </c>
    </row>
    <row r="94" spans="1:21" ht="63.75" x14ac:dyDescent="0.25">
      <c r="A94" s="17" t="s">
        <v>279</v>
      </c>
      <c r="B94" s="17" t="s">
        <v>279</v>
      </c>
      <c r="C94" s="18" t="s">
        <v>280</v>
      </c>
      <c r="D94" s="17" t="s">
        <v>32</v>
      </c>
      <c r="E94" s="17" t="s">
        <v>281</v>
      </c>
      <c r="F94" s="19" t="s">
        <v>34</v>
      </c>
      <c r="G94" s="18">
        <v>1169.04</v>
      </c>
      <c r="H94" s="20">
        <v>96.04</v>
      </c>
      <c r="I94" s="20">
        <v>120.26</v>
      </c>
      <c r="J94" s="99">
        <f>TRUNC(I94*G94,2)</f>
        <v>140588.75</v>
      </c>
      <c r="K94" s="100">
        <f>IFERROR(VLOOKUP(B94,'[1]resumo 1ºTermo aditivo'!$A$3:$O$155,11,FALSE),0)</f>
        <v>0</v>
      </c>
      <c r="L94" s="101">
        <f t="shared" si="9"/>
        <v>0</v>
      </c>
      <c r="M94" s="102">
        <f>IFERROR(VLOOKUP(B94,'[1]resumo 1ºTermo aditivo'!$A$3:$O$155,14,FALSE),0)</f>
        <v>0</v>
      </c>
      <c r="N94" s="312">
        <f t="shared" si="10"/>
        <v>0</v>
      </c>
      <c r="O94" s="331">
        <f>'[3]2ºTermo aditivo'!$K$21</f>
        <v>129.22999999999999</v>
      </c>
      <c r="P94" s="165">
        <f t="shared" si="11"/>
        <v>15541.19</v>
      </c>
      <c r="Q94" s="165"/>
      <c r="R94" s="165">
        <f t="shared" si="12"/>
        <v>0</v>
      </c>
      <c r="S94" s="315">
        <f t="shared" si="13"/>
        <v>1298.27</v>
      </c>
      <c r="T94" s="147">
        <f t="shared" si="14"/>
        <v>156129.94</v>
      </c>
      <c r="U94" s="1" t="e">
        <f>S94=#REF!</f>
        <v>#REF!</v>
      </c>
    </row>
    <row r="95" spans="1:21" ht="63.75" x14ac:dyDescent="0.25">
      <c r="A95" s="17" t="s">
        <v>282</v>
      </c>
      <c r="B95" s="17" t="s">
        <v>282</v>
      </c>
      <c r="C95" s="18" t="s">
        <v>283</v>
      </c>
      <c r="D95" s="17" t="s">
        <v>32</v>
      </c>
      <c r="E95" s="17" t="s">
        <v>284</v>
      </c>
      <c r="F95" s="19" t="s">
        <v>34</v>
      </c>
      <c r="G95" s="18">
        <v>208.39</v>
      </c>
      <c r="H95" s="20">
        <v>200.18</v>
      </c>
      <c r="I95" s="20">
        <v>250.66</v>
      </c>
      <c r="J95" s="99">
        <f>TRUNC(I95*G95,2)</f>
        <v>52235.03</v>
      </c>
      <c r="K95" s="100">
        <f>IFERROR(VLOOKUP(B95,'[1]resumo 1ºTermo aditivo'!$A$3:$O$155,11,FALSE),0)</f>
        <v>0</v>
      </c>
      <c r="L95" s="101">
        <f t="shared" si="9"/>
        <v>0</v>
      </c>
      <c r="M95" s="102">
        <f>IFERROR(VLOOKUP(B95,'[1]resumo 1ºTermo aditivo'!$A$3:$O$155,14,FALSE),0)</f>
        <v>140.87</v>
      </c>
      <c r="N95" s="312">
        <f t="shared" si="10"/>
        <v>35310.474200000004</v>
      </c>
      <c r="P95" s="165">
        <f t="shared" si="11"/>
        <v>0</v>
      </c>
      <c r="Q95" s="165"/>
      <c r="R95" s="165">
        <f t="shared" si="12"/>
        <v>0</v>
      </c>
      <c r="S95" s="315">
        <f t="shared" si="13"/>
        <v>67.519999999999982</v>
      </c>
      <c r="T95" s="147">
        <f t="shared" si="14"/>
        <v>16924.555799999995</v>
      </c>
      <c r="U95" s="1" t="e">
        <f>S95=#REF!</f>
        <v>#REF!</v>
      </c>
    </row>
    <row r="96" spans="1:21" ht="51" x14ac:dyDescent="0.25">
      <c r="A96" s="17" t="s">
        <v>285</v>
      </c>
      <c r="B96" s="17" t="s">
        <v>285</v>
      </c>
      <c r="C96" s="18" t="s">
        <v>286</v>
      </c>
      <c r="D96" s="17" t="s">
        <v>32</v>
      </c>
      <c r="E96" s="17" t="s">
        <v>287</v>
      </c>
      <c r="F96" s="19" t="s">
        <v>34</v>
      </c>
      <c r="G96" s="18">
        <v>143.6</v>
      </c>
      <c r="H96" s="20">
        <v>58.71</v>
      </c>
      <c r="I96" s="20">
        <v>73.510000000000005</v>
      </c>
      <c r="J96" s="99">
        <f>TRUNC(I96*G96,2)</f>
        <v>10556.03</v>
      </c>
      <c r="K96" s="100">
        <f>IFERROR(VLOOKUP(B96,'[1]resumo 1ºTermo aditivo'!$A$3:$O$155,11,FALSE),0)</f>
        <v>196.25000000000003</v>
      </c>
      <c r="L96" s="101">
        <f t="shared" si="9"/>
        <v>14426.337500000003</v>
      </c>
      <c r="M96" s="102">
        <f>IFERROR(VLOOKUP(B96,'[1]resumo 1ºTermo aditivo'!$A$3:$O$155,14,FALSE),0)</f>
        <v>0</v>
      </c>
      <c r="N96" s="312">
        <f t="shared" si="10"/>
        <v>0</v>
      </c>
      <c r="O96" s="331">
        <f>'[3]2ºTermo aditivo'!$K$22</f>
        <v>47.35</v>
      </c>
      <c r="P96" s="165">
        <f t="shared" si="11"/>
        <v>3480.69</v>
      </c>
      <c r="Q96" s="165"/>
      <c r="R96" s="165">
        <f t="shared" si="12"/>
        <v>0</v>
      </c>
      <c r="S96" s="315">
        <f t="shared" si="13"/>
        <v>387.20000000000005</v>
      </c>
      <c r="T96" s="147">
        <f t="shared" si="14"/>
        <v>28463.057500000003</v>
      </c>
      <c r="U96" s="1" t="e">
        <f>S96=#REF!</f>
        <v>#REF!</v>
      </c>
    </row>
    <row r="97" spans="1:21" x14ac:dyDescent="0.25">
      <c r="A97" s="12">
        <v>6</v>
      </c>
      <c r="B97" s="12">
        <v>6</v>
      </c>
      <c r="C97" s="12"/>
      <c r="D97" s="12"/>
      <c r="E97" s="12" t="s">
        <v>288</v>
      </c>
      <c r="F97" s="12"/>
      <c r="G97" s="94"/>
      <c r="H97" s="14"/>
      <c r="I97" s="14"/>
      <c r="J97" s="95">
        <f>SUBTOTAL(9,J98:J138)</f>
        <v>79366.040000000008</v>
      </c>
      <c r="K97" s="96"/>
      <c r="L97" s="97">
        <f>SUBTOTAL(9,L98:L138)</f>
        <v>26733.352199999998</v>
      </c>
      <c r="M97" s="98"/>
      <c r="N97" s="95">
        <f>SUBTOTAL(9,N98:N138)</f>
        <v>18082.1456</v>
      </c>
      <c r="O97" s="332"/>
      <c r="P97" s="95">
        <f>SUBTOTAL(9,P98:P138)</f>
        <v>0</v>
      </c>
      <c r="Q97" s="316"/>
      <c r="R97" s="95">
        <f>SUBTOTAL(9,R98:R138)</f>
        <v>0</v>
      </c>
      <c r="S97" s="315">
        <f t="shared" si="13"/>
        <v>0</v>
      </c>
      <c r="T97" s="147"/>
      <c r="U97" s="1" t="e">
        <f>S97=#REF!</f>
        <v>#REF!</v>
      </c>
    </row>
    <row r="98" spans="1:21" x14ac:dyDescent="0.25">
      <c r="A98" s="25" t="s">
        <v>289</v>
      </c>
      <c r="B98" s="25" t="s">
        <v>289</v>
      </c>
      <c r="C98" s="25"/>
      <c r="D98" s="25"/>
      <c r="E98" s="25" t="s">
        <v>290</v>
      </c>
      <c r="F98" s="25"/>
      <c r="G98" s="103"/>
      <c r="H98" s="26"/>
      <c r="I98" s="26"/>
      <c r="J98" s="104">
        <f>SUBTOTAL(9,J99:J111)</f>
        <v>10353.119999999999</v>
      </c>
      <c r="K98" s="105"/>
      <c r="L98" s="106">
        <f>SUBTOTAL(9,L99:L111)</f>
        <v>9858.9089999999997</v>
      </c>
      <c r="M98" s="107"/>
      <c r="N98" s="104">
        <f>SUBTOTAL(9,N99:N111)</f>
        <v>0</v>
      </c>
      <c r="O98" s="333"/>
      <c r="P98" s="104">
        <f>SUBTOTAL(9,P99:P111)</f>
        <v>0</v>
      </c>
      <c r="Q98" s="317"/>
      <c r="R98" s="104">
        <f>SUBTOTAL(9,R99:R111)</f>
        <v>0</v>
      </c>
      <c r="S98" s="315">
        <f t="shared" si="13"/>
        <v>0</v>
      </c>
      <c r="T98" s="147"/>
      <c r="U98" s="1" t="e">
        <f>S98=#REF!</f>
        <v>#REF!</v>
      </c>
    </row>
    <row r="99" spans="1:21" ht="38.25" x14ac:dyDescent="0.25">
      <c r="A99" s="17" t="s">
        <v>291</v>
      </c>
      <c r="B99" s="17" t="s">
        <v>291</v>
      </c>
      <c r="C99" s="18" t="s">
        <v>292</v>
      </c>
      <c r="D99" s="17" t="s">
        <v>27</v>
      </c>
      <c r="E99" s="17" t="s">
        <v>293</v>
      </c>
      <c r="F99" s="19" t="s">
        <v>42</v>
      </c>
      <c r="G99" s="18">
        <v>3</v>
      </c>
      <c r="H99" s="20">
        <v>155.56</v>
      </c>
      <c r="I99" s="20">
        <v>194.79</v>
      </c>
      <c r="J99" s="99">
        <f t="shared" ref="J99:J111" si="16">TRUNC(I99*G99,2)</f>
        <v>584.37</v>
      </c>
      <c r="K99" s="100">
        <f>IFERROR(VLOOKUP(B99,'[1]resumo 1ºTermo aditivo'!$A$3:$O$155,11,FALSE),0)</f>
        <v>0</v>
      </c>
      <c r="L99" s="101">
        <f t="shared" si="9"/>
        <v>0</v>
      </c>
      <c r="M99" s="102">
        <f>IFERROR(VLOOKUP(B99,'[1]resumo 1ºTermo aditivo'!$A$3:$O$155,14,FALSE),0)</f>
        <v>0</v>
      </c>
      <c r="N99" s="312">
        <f t="shared" si="10"/>
        <v>0</v>
      </c>
      <c r="P99" s="165">
        <f t="shared" si="11"/>
        <v>0</v>
      </c>
      <c r="Q99" s="165"/>
      <c r="R99" s="165">
        <f t="shared" si="12"/>
        <v>0</v>
      </c>
      <c r="S99" s="315">
        <f t="shared" si="13"/>
        <v>3</v>
      </c>
      <c r="T99" s="147">
        <f t="shared" si="14"/>
        <v>584.37</v>
      </c>
      <c r="U99" s="1" t="e">
        <f>S99=#REF!</f>
        <v>#REF!</v>
      </c>
    </row>
    <row r="100" spans="1:21" ht="76.5" x14ac:dyDescent="0.25">
      <c r="A100" s="17" t="s">
        <v>294</v>
      </c>
      <c r="B100" s="17" t="s">
        <v>294</v>
      </c>
      <c r="C100" s="18" t="s">
        <v>295</v>
      </c>
      <c r="D100" s="17" t="s">
        <v>27</v>
      </c>
      <c r="E100" s="17" t="s">
        <v>296</v>
      </c>
      <c r="F100" s="19" t="s">
        <v>109</v>
      </c>
      <c r="G100" s="18">
        <v>143.53</v>
      </c>
      <c r="H100" s="20">
        <v>40.809999999999995</v>
      </c>
      <c r="I100" s="20">
        <v>51.1</v>
      </c>
      <c r="J100" s="99">
        <f t="shared" si="16"/>
        <v>7334.38</v>
      </c>
      <c r="K100" s="100">
        <f>IFERROR(VLOOKUP(B100,'[1]resumo 1ºTermo aditivo'!$A$3:$O$155,11,FALSE),0)</f>
        <v>44.19</v>
      </c>
      <c r="L100" s="101">
        <f t="shared" si="9"/>
        <v>2258.1089999999999</v>
      </c>
      <c r="M100" s="102">
        <f>IFERROR(VLOOKUP(B100,'[1]resumo 1ºTermo aditivo'!$A$3:$O$155,14,FALSE),0)</f>
        <v>0</v>
      </c>
      <c r="N100" s="312">
        <f t="shared" si="10"/>
        <v>0</v>
      </c>
      <c r="P100" s="165">
        <f t="shared" si="11"/>
        <v>0</v>
      </c>
      <c r="Q100" s="165"/>
      <c r="R100" s="165">
        <f t="shared" si="12"/>
        <v>0</v>
      </c>
      <c r="S100" s="315">
        <f t="shared" si="13"/>
        <v>187.72</v>
      </c>
      <c r="T100" s="147">
        <f t="shared" si="14"/>
        <v>9592.4889999999996</v>
      </c>
      <c r="U100" s="1" t="e">
        <f>S100=#REF!</f>
        <v>#REF!</v>
      </c>
    </row>
    <row r="101" spans="1:21" ht="76.5" x14ac:dyDescent="0.25">
      <c r="A101" s="17" t="s">
        <v>297</v>
      </c>
      <c r="B101" s="17" t="s">
        <v>297</v>
      </c>
      <c r="C101" s="18" t="s">
        <v>298</v>
      </c>
      <c r="D101" s="17" t="s">
        <v>27</v>
      </c>
      <c r="E101" s="17" t="s">
        <v>299</v>
      </c>
      <c r="F101" s="19" t="s">
        <v>109</v>
      </c>
      <c r="G101" s="18">
        <v>3.55</v>
      </c>
      <c r="H101" s="20">
        <v>28.530000000000005</v>
      </c>
      <c r="I101" s="20">
        <v>35.72</v>
      </c>
      <c r="J101" s="99">
        <f t="shared" si="16"/>
        <v>126.8</v>
      </c>
      <c r="K101" s="100">
        <f>IFERROR(VLOOKUP(B101,'[1]resumo 1ºTermo aditivo'!$A$3:$O$155,11,FALSE),0)</f>
        <v>46.42</v>
      </c>
      <c r="L101" s="101">
        <f t="shared" si="9"/>
        <v>1658.1224</v>
      </c>
      <c r="M101" s="102">
        <f>IFERROR(VLOOKUP(B101,'[1]resumo 1ºTermo aditivo'!$A$3:$O$155,14,FALSE),0)</f>
        <v>0</v>
      </c>
      <c r="N101" s="312">
        <f t="shared" si="10"/>
        <v>0</v>
      </c>
      <c r="P101" s="165">
        <f t="shared" si="11"/>
        <v>0</v>
      </c>
      <c r="Q101" s="165"/>
      <c r="R101" s="165">
        <f t="shared" si="12"/>
        <v>0</v>
      </c>
      <c r="S101" s="315">
        <f t="shared" si="13"/>
        <v>49.97</v>
      </c>
      <c r="T101" s="147">
        <f t="shared" si="14"/>
        <v>1784.9223999999999</v>
      </c>
      <c r="U101" s="1" t="e">
        <f>S101=#REF!</f>
        <v>#REF!</v>
      </c>
    </row>
    <row r="102" spans="1:21" ht="63.75" x14ac:dyDescent="0.25">
      <c r="A102" s="17" t="s">
        <v>300</v>
      </c>
      <c r="B102" s="17" t="s">
        <v>300</v>
      </c>
      <c r="C102" s="18" t="s">
        <v>301</v>
      </c>
      <c r="D102" s="17" t="s">
        <v>27</v>
      </c>
      <c r="E102" s="17" t="s">
        <v>302</v>
      </c>
      <c r="F102" s="19" t="s">
        <v>109</v>
      </c>
      <c r="G102" s="18">
        <v>9.43</v>
      </c>
      <c r="H102" s="20">
        <v>47.14</v>
      </c>
      <c r="I102" s="20">
        <v>59.02</v>
      </c>
      <c r="J102" s="99">
        <f t="shared" si="16"/>
        <v>556.54999999999995</v>
      </c>
      <c r="K102" s="100">
        <f>IFERROR(VLOOKUP(B102,'[1]resumo 1ºTermo aditivo'!$A$3:$O$155,11,FALSE),0)</f>
        <v>87.88</v>
      </c>
      <c r="L102" s="101">
        <f t="shared" si="9"/>
        <v>5186.6776</v>
      </c>
      <c r="M102" s="102">
        <f>IFERROR(VLOOKUP(B102,'[1]resumo 1ºTermo aditivo'!$A$3:$O$155,14,FALSE),0)</f>
        <v>0</v>
      </c>
      <c r="N102" s="312">
        <f t="shared" si="10"/>
        <v>0</v>
      </c>
      <c r="P102" s="165">
        <f t="shared" si="11"/>
        <v>0</v>
      </c>
      <c r="Q102" s="165"/>
      <c r="R102" s="165">
        <f t="shared" si="12"/>
        <v>0</v>
      </c>
      <c r="S102" s="315">
        <f t="shared" si="13"/>
        <v>97.31</v>
      </c>
      <c r="T102" s="147">
        <f t="shared" si="14"/>
        <v>5743.2276000000002</v>
      </c>
      <c r="U102" s="1" t="e">
        <f>S102=#REF!</f>
        <v>#REF!</v>
      </c>
    </row>
    <row r="103" spans="1:21" ht="38.25" x14ac:dyDescent="0.25">
      <c r="A103" s="17" t="s">
        <v>303</v>
      </c>
      <c r="B103" s="17" t="s">
        <v>303</v>
      </c>
      <c r="C103" s="18" t="s">
        <v>304</v>
      </c>
      <c r="D103" s="17" t="s">
        <v>32</v>
      </c>
      <c r="E103" s="17" t="s">
        <v>305</v>
      </c>
      <c r="F103" s="19" t="s">
        <v>42</v>
      </c>
      <c r="G103" s="18">
        <v>3</v>
      </c>
      <c r="H103" s="20">
        <v>14.32</v>
      </c>
      <c r="I103" s="20">
        <v>17.93</v>
      </c>
      <c r="J103" s="99">
        <f t="shared" si="16"/>
        <v>53.79</v>
      </c>
      <c r="K103" s="100">
        <f>IFERROR(VLOOKUP(B103,'[1]resumo 1ºTermo aditivo'!$A$3:$O$155,11,FALSE),0)</f>
        <v>0</v>
      </c>
      <c r="L103" s="101">
        <f t="shared" si="9"/>
        <v>0</v>
      </c>
      <c r="M103" s="102">
        <f>IFERROR(VLOOKUP(B103,'[1]resumo 1ºTermo aditivo'!$A$3:$O$155,14,FALSE),0)</f>
        <v>0</v>
      </c>
      <c r="N103" s="312">
        <f t="shared" si="10"/>
        <v>0</v>
      </c>
      <c r="P103" s="165">
        <f t="shared" si="11"/>
        <v>0</v>
      </c>
      <c r="Q103" s="165"/>
      <c r="R103" s="165">
        <f t="shared" si="12"/>
        <v>0</v>
      </c>
      <c r="S103" s="315">
        <f t="shared" si="13"/>
        <v>3</v>
      </c>
      <c r="T103" s="147">
        <f t="shared" si="14"/>
        <v>53.79</v>
      </c>
      <c r="U103" s="1" t="e">
        <f>S103=#REF!</f>
        <v>#REF!</v>
      </c>
    </row>
    <row r="104" spans="1:21" ht="38.25" x14ac:dyDescent="0.25">
      <c r="A104" s="17" t="s">
        <v>306</v>
      </c>
      <c r="B104" s="17" t="s">
        <v>306</v>
      </c>
      <c r="C104" s="18" t="s">
        <v>307</v>
      </c>
      <c r="D104" s="17" t="s">
        <v>32</v>
      </c>
      <c r="E104" s="17" t="s">
        <v>308</v>
      </c>
      <c r="F104" s="19" t="s">
        <v>42</v>
      </c>
      <c r="G104" s="18">
        <v>2</v>
      </c>
      <c r="H104" s="20">
        <v>22.7</v>
      </c>
      <c r="I104" s="20">
        <v>28.42</v>
      </c>
      <c r="J104" s="99">
        <f t="shared" si="16"/>
        <v>56.84</v>
      </c>
      <c r="K104" s="100">
        <f>IFERROR(VLOOKUP(B104,'[1]resumo 1ºTermo aditivo'!$A$3:$O$155,11,FALSE),0)</f>
        <v>0</v>
      </c>
      <c r="L104" s="101">
        <f t="shared" si="9"/>
        <v>0</v>
      </c>
      <c r="M104" s="102">
        <f>IFERROR(VLOOKUP(B104,'[1]resumo 1ºTermo aditivo'!$A$3:$O$155,14,FALSE),0)</f>
        <v>0</v>
      </c>
      <c r="N104" s="312">
        <f t="shared" si="10"/>
        <v>0</v>
      </c>
      <c r="P104" s="165">
        <f t="shared" si="11"/>
        <v>0</v>
      </c>
      <c r="Q104" s="165"/>
      <c r="R104" s="165">
        <f t="shared" si="12"/>
        <v>0</v>
      </c>
      <c r="S104" s="315">
        <f t="shared" si="13"/>
        <v>2</v>
      </c>
      <c r="T104" s="147">
        <f t="shared" si="14"/>
        <v>56.84</v>
      </c>
      <c r="U104" s="1" t="e">
        <f>S104=#REF!</f>
        <v>#REF!</v>
      </c>
    </row>
    <row r="105" spans="1:21" ht="38.25" x14ac:dyDescent="0.25">
      <c r="A105" s="17" t="s">
        <v>309</v>
      </c>
      <c r="B105" s="17" t="s">
        <v>309</v>
      </c>
      <c r="C105" s="18" t="s">
        <v>310</v>
      </c>
      <c r="D105" s="17" t="s">
        <v>32</v>
      </c>
      <c r="E105" s="17" t="s">
        <v>311</v>
      </c>
      <c r="F105" s="19" t="s">
        <v>42</v>
      </c>
      <c r="G105" s="18">
        <v>3</v>
      </c>
      <c r="H105" s="20">
        <v>60.38</v>
      </c>
      <c r="I105" s="20">
        <v>75.599999999999994</v>
      </c>
      <c r="J105" s="99">
        <f t="shared" si="16"/>
        <v>226.8</v>
      </c>
      <c r="K105" s="100">
        <f>IFERROR(VLOOKUP(B105,'[1]resumo 1ºTermo aditivo'!$A$3:$O$155,11,FALSE),0)</f>
        <v>10</v>
      </c>
      <c r="L105" s="101">
        <f t="shared" si="9"/>
        <v>756</v>
      </c>
      <c r="M105" s="102">
        <f>IFERROR(VLOOKUP(B105,'[1]resumo 1ºTermo aditivo'!$A$3:$O$155,14,FALSE),0)</f>
        <v>0</v>
      </c>
      <c r="N105" s="312">
        <f t="shared" si="10"/>
        <v>0</v>
      </c>
      <c r="P105" s="165">
        <f t="shared" si="11"/>
        <v>0</v>
      </c>
      <c r="Q105" s="165"/>
      <c r="R105" s="165">
        <f t="shared" si="12"/>
        <v>0</v>
      </c>
      <c r="S105" s="315">
        <f t="shared" si="13"/>
        <v>13</v>
      </c>
      <c r="T105" s="147">
        <f t="shared" si="14"/>
        <v>982.8</v>
      </c>
      <c r="U105" s="1" t="e">
        <f>S105=#REF!</f>
        <v>#REF!</v>
      </c>
    </row>
    <row r="106" spans="1:21" ht="38.25" x14ac:dyDescent="0.25">
      <c r="A106" s="17" t="s">
        <v>312</v>
      </c>
      <c r="B106" s="17" t="s">
        <v>312</v>
      </c>
      <c r="C106" s="18" t="s">
        <v>313</v>
      </c>
      <c r="D106" s="17" t="s">
        <v>32</v>
      </c>
      <c r="E106" s="17" t="s">
        <v>314</v>
      </c>
      <c r="F106" s="19" t="s">
        <v>42</v>
      </c>
      <c r="G106" s="18">
        <v>6</v>
      </c>
      <c r="H106" s="20">
        <v>73.510000000000005</v>
      </c>
      <c r="I106" s="20">
        <v>92.04</v>
      </c>
      <c r="J106" s="99">
        <f t="shared" si="16"/>
        <v>552.24</v>
      </c>
      <c r="K106" s="100">
        <f>IFERROR(VLOOKUP(B106,'[1]resumo 1ºTermo aditivo'!$A$3:$O$155,11,FALSE),0)</f>
        <v>0</v>
      </c>
      <c r="L106" s="101">
        <f t="shared" si="9"/>
        <v>0</v>
      </c>
      <c r="M106" s="102">
        <f>IFERROR(VLOOKUP(B106,'[1]resumo 1ºTermo aditivo'!$A$3:$O$155,14,FALSE),0)</f>
        <v>0</v>
      </c>
      <c r="N106" s="312">
        <f t="shared" si="10"/>
        <v>0</v>
      </c>
      <c r="P106" s="165">
        <f t="shared" si="11"/>
        <v>0</v>
      </c>
      <c r="Q106" s="165"/>
      <c r="R106" s="165">
        <f t="shared" si="12"/>
        <v>0</v>
      </c>
      <c r="S106" s="315">
        <f t="shared" si="13"/>
        <v>6</v>
      </c>
      <c r="T106" s="147">
        <f t="shared" si="14"/>
        <v>552.24</v>
      </c>
      <c r="U106" s="1" t="e">
        <f>S106=#REF!</f>
        <v>#REF!</v>
      </c>
    </row>
    <row r="107" spans="1:21" ht="38.25" x14ac:dyDescent="0.25">
      <c r="A107" s="17" t="s">
        <v>315</v>
      </c>
      <c r="B107" s="17" t="s">
        <v>315</v>
      </c>
      <c r="C107" s="18" t="s">
        <v>316</v>
      </c>
      <c r="D107" s="17" t="s">
        <v>32</v>
      </c>
      <c r="E107" s="17" t="s">
        <v>317</v>
      </c>
      <c r="F107" s="19" t="s">
        <v>42</v>
      </c>
      <c r="G107" s="18">
        <v>2</v>
      </c>
      <c r="H107" s="20">
        <v>106.81</v>
      </c>
      <c r="I107" s="20">
        <v>133.74</v>
      </c>
      <c r="J107" s="99">
        <f t="shared" si="16"/>
        <v>267.48</v>
      </c>
      <c r="K107" s="100">
        <f>IFERROR(VLOOKUP(B107,'[1]resumo 1ºTermo aditivo'!$A$3:$O$155,11,FALSE),0)</f>
        <v>0</v>
      </c>
      <c r="L107" s="101">
        <f t="shared" si="9"/>
        <v>0</v>
      </c>
      <c r="M107" s="102">
        <f>IFERROR(VLOOKUP(B107,'[1]resumo 1ºTermo aditivo'!$A$3:$O$155,14,FALSE),0)</f>
        <v>0</v>
      </c>
      <c r="N107" s="312">
        <f t="shared" si="10"/>
        <v>0</v>
      </c>
      <c r="P107" s="165">
        <f t="shared" si="11"/>
        <v>0</v>
      </c>
      <c r="Q107" s="165"/>
      <c r="R107" s="165">
        <f t="shared" si="12"/>
        <v>0</v>
      </c>
      <c r="S107" s="315">
        <f t="shared" si="13"/>
        <v>2</v>
      </c>
      <c r="T107" s="147">
        <f t="shared" si="14"/>
        <v>267.48</v>
      </c>
      <c r="U107" s="1" t="e">
        <f>S107=#REF!</f>
        <v>#REF!</v>
      </c>
    </row>
    <row r="108" spans="1:21" ht="25.5" x14ac:dyDescent="0.25">
      <c r="A108" s="17" t="s">
        <v>318</v>
      </c>
      <c r="B108" s="17" t="s">
        <v>318</v>
      </c>
      <c r="C108" s="18" t="s">
        <v>319</v>
      </c>
      <c r="D108" s="17" t="s">
        <v>32</v>
      </c>
      <c r="E108" s="17" t="s">
        <v>320</v>
      </c>
      <c r="F108" s="19" t="s">
        <v>42</v>
      </c>
      <c r="G108" s="18">
        <v>1</v>
      </c>
      <c r="H108" s="20">
        <v>53.56</v>
      </c>
      <c r="I108" s="20">
        <v>67.06</v>
      </c>
      <c r="J108" s="99">
        <f t="shared" si="16"/>
        <v>67.06</v>
      </c>
      <c r="K108" s="100">
        <f>IFERROR(VLOOKUP(B108,'[1]resumo 1ºTermo aditivo'!$A$3:$O$155,11,FALSE),0)</f>
        <v>0</v>
      </c>
      <c r="L108" s="101">
        <f t="shared" si="9"/>
        <v>0</v>
      </c>
      <c r="M108" s="102">
        <f>IFERROR(VLOOKUP(B108,'[1]resumo 1ºTermo aditivo'!$A$3:$O$155,14,FALSE),0)</f>
        <v>0</v>
      </c>
      <c r="N108" s="312">
        <f t="shared" si="10"/>
        <v>0</v>
      </c>
      <c r="P108" s="165">
        <f t="shared" si="11"/>
        <v>0</v>
      </c>
      <c r="Q108" s="165"/>
      <c r="R108" s="165">
        <f t="shared" si="12"/>
        <v>0</v>
      </c>
      <c r="S108" s="315">
        <f t="shared" si="13"/>
        <v>1</v>
      </c>
      <c r="T108" s="147">
        <f t="shared" si="14"/>
        <v>67.06</v>
      </c>
      <c r="U108" s="1" t="e">
        <f>S108=#REF!</f>
        <v>#REF!</v>
      </c>
    </row>
    <row r="109" spans="1:21" ht="63.75" x14ac:dyDescent="0.25">
      <c r="A109" s="17" t="s">
        <v>321</v>
      </c>
      <c r="B109" s="17" t="s">
        <v>321</v>
      </c>
      <c r="C109" s="18" t="s">
        <v>322</v>
      </c>
      <c r="D109" s="17" t="s">
        <v>32</v>
      </c>
      <c r="E109" s="17" t="s">
        <v>323</v>
      </c>
      <c r="F109" s="19" t="s">
        <v>42</v>
      </c>
      <c r="G109" s="18">
        <v>8</v>
      </c>
      <c r="H109" s="20">
        <v>29.97</v>
      </c>
      <c r="I109" s="20">
        <v>37.520000000000003</v>
      </c>
      <c r="J109" s="99">
        <f t="shared" si="16"/>
        <v>300.16000000000003</v>
      </c>
      <c r="K109" s="100">
        <f>IFERROR(VLOOKUP(B109,'[1]resumo 1ºTermo aditivo'!$A$3:$O$155,11,FALSE),0)</f>
        <v>0</v>
      </c>
      <c r="L109" s="101">
        <f t="shared" si="9"/>
        <v>0</v>
      </c>
      <c r="M109" s="102">
        <f>IFERROR(VLOOKUP(B109,'[1]resumo 1ºTermo aditivo'!$A$3:$O$155,14,FALSE),0)</f>
        <v>0</v>
      </c>
      <c r="N109" s="312">
        <f t="shared" si="10"/>
        <v>0</v>
      </c>
      <c r="P109" s="165">
        <f t="shared" si="11"/>
        <v>0</v>
      </c>
      <c r="Q109" s="165"/>
      <c r="R109" s="165">
        <f t="shared" si="12"/>
        <v>0</v>
      </c>
      <c r="S109" s="315">
        <f t="shared" si="13"/>
        <v>8</v>
      </c>
      <c r="T109" s="147">
        <f t="shared" si="14"/>
        <v>300.16000000000003</v>
      </c>
      <c r="U109" s="1" t="e">
        <f>S109=#REF!</f>
        <v>#REF!</v>
      </c>
    </row>
    <row r="110" spans="1:21" ht="51" x14ac:dyDescent="0.25">
      <c r="A110" s="17" t="s">
        <v>324</v>
      </c>
      <c r="B110" s="17" t="s">
        <v>324</v>
      </c>
      <c r="C110" s="18" t="s">
        <v>325</v>
      </c>
      <c r="D110" s="17" t="s">
        <v>32</v>
      </c>
      <c r="E110" s="17" t="s">
        <v>326</v>
      </c>
      <c r="F110" s="19" t="s">
        <v>42</v>
      </c>
      <c r="G110" s="18">
        <v>16</v>
      </c>
      <c r="H110" s="20">
        <v>10.29</v>
      </c>
      <c r="I110" s="20">
        <v>12.88</v>
      </c>
      <c r="J110" s="99">
        <f t="shared" si="16"/>
        <v>206.08</v>
      </c>
      <c r="K110" s="100">
        <f>IFERROR(VLOOKUP(B110,'[1]resumo 1ºTermo aditivo'!$A$3:$O$155,11,FALSE),0)</f>
        <v>0</v>
      </c>
      <c r="L110" s="101">
        <f t="shared" si="9"/>
        <v>0</v>
      </c>
      <c r="M110" s="102">
        <f>IFERROR(VLOOKUP(B110,'[1]resumo 1ºTermo aditivo'!$A$3:$O$155,14,FALSE),0)</f>
        <v>0</v>
      </c>
      <c r="N110" s="312">
        <f t="shared" si="10"/>
        <v>0</v>
      </c>
      <c r="P110" s="165">
        <f t="shared" si="11"/>
        <v>0</v>
      </c>
      <c r="Q110" s="165"/>
      <c r="R110" s="165">
        <f t="shared" si="12"/>
        <v>0</v>
      </c>
      <c r="S110" s="315">
        <f t="shared" si="13"/>
        <v>16</v>
      </c>
      <c r="T110" s="147">
        <f t="shared" si="14"/>
        <v>206.08</v>
      </c>
      <c r="U110" s="1" t="e">
        <f>S110=#REF!</f>
        <v>#REF!</v>
      </c>
    </row>
    <row r="111" spans="1:21" ht="51" x14ac:dyDescent="0.25">
      <c r="A111" s="17" t="s">
        <v>327</v>
      </c>
      <c r="B111" s="17" t="s">
        <v>327</v>
      </c>
      <c r="C111" s="18" t="s">
        <v>328</v>
      </c>
      <c r="D111" s="17" t="s">
        <v>32</v>
      </c>
      <c r="E111" s="17" t="s">
        <v>329</v>
      </c>
      <c r="F111" s="19" t="s">
        <v>42</v>
      </c>
      <c r="G111" s="18">
        <v>1</v>
      </c>
      <c r="H111" s="20">
        <v>16.43</v>
      </c>
      <c r="I111" s="20">
        <v>20.57</v>
      </c>
      <c r="J111" s="99">
        <f t="shared" si="16"/>
        <v>20.57</v>
      </c>
      <c r="K111" s="100">
        <f>IFERROR(VLOOKUP(B111,'[1]resumo 1ºTermo aditivo'!$A$3:$O$155,11,FALSE),0)</f>
        <v>0</v>
      </c>
      <c r="L111" s="101">
        <f t="shared" si="9"/>
        <v>0</v>
      </c>
      <c r="M111" s="102">
        <f>IFERROR(VLOOKUP(B111,'[1]resumo 1ºTermo aditivo'!$A$3:$O$155,14,FALSE),0)</f>
        <v>0</v>
      </c>
      <c r="N111" s="312">
        <f t="shared" si="10"/>
        <v>0</v>
      </c>
      <c r="P111" s="165">
        <f t="shared" si="11"/>
        <v>0</v>
      </c>
      <c r="Q111" s="165"/>
      <c r="R111" s="165">
        <f t="shared" si="12"/>
        <v>0</v>
      </c>
      <c r="S111" s="315">
        <f t="shared" si="13"/>
        <v>1</v>
      </c>
      <c r="T111" s="147">
        <f t="shared" si="14"/>
        <v>20.57</v>
      </c>
      <c r="U111" s="1" t="e">
        <f>S111=#REF!</f>
        <v>#REF!</v>
      </c>
    </row>
    <row r="112" spans="1:21" x14ac:dyDescent="0.25">
      <c r="A112" s="25" t="s">
        <v>330</v>
      </c>
      <c r="B112" s="25" t="s">
        <v>330</v>
      </c>
      <c r="C112" s="25"/>
      <c r="D112" s="25"/>
      <c r="E112" s="25" t="s">
        <v>331</v>
      </c>
      <c r="F112" s="25"/>
      <c r="G112" s="103"/>
      <c r="H112" s="26"/>
      <c r="I112" s="26"/>
      <c r="J112" s="104">
        <f>SUBTOTAL(9,J113:J126)</f>
        <v>25051.290000000005</v>
      </c>
      <c r="K112" s="105"/>
      <c r="L112" s="104">
        <f>SUBTOTAL(9,L113:L126)</f>
        <v>2998.4504999999999</v>
      </c>
      <c r="M112" s="107"/>
      <c r="N112" s="104">
        <f>SUBTOTAL(9,N113:N126)</f>
        <v>4231.3487999999998</v>
      </c>
      <c r="O112" s="333"/>
      <c r="P112" s="104">
        <f>SUBTOTAL(9,P113:P126)</f>
        <v>0</v>
      </c>
      <c r="Q112" s="317"/>
      <c r="R112" s="104">
        <f>SUBTOTAL(9,R113:R126)</f>
        <v>0</v>
      </c>
      <c r="S112" s="315">
        <f t="shared" si="13"/>
        <v>0</v>
      </c>
      <c r="T112" s="147"/>
      <c r="U112" s="1" t="e">
        <f>S112=#REF!</f>
        <v>#REF!</v>
      </c>
    </row>
    <row r="113" spans="1:21" ht="51" x14ac:dyDescent="0.25">
      <c r="A113" s="17" t="s">
        <v>332</v>
      </c>
      <c r="B113" s="17" t="s">
        <v>332</v>
      </c>
      <c r="C113" s="18" t="s">
        <v>333</v>
      </c>
      <c r="D113" s="17" t="s">
        <v>32</v>
      </c>
      <c r="E113" s="17" t="s">
        <v>334</v>
      </c>
      <c r="F113" s="19" t="s">
        <v>109</v>
      </c>
      <c r="G113" s="18">
        <v>88.2</v>
      </c>
      <c r="H113" s="20">
        <v>13.38</v>
      </c>
      <c r="I113" s="20">
        <v>16.75</v>
      </c>
      <c r="J113" s="99">
        <f t="shared" ref="J113:J126" si="17">TRUNC(I113*G113,2)</f>
        <v>1477.35</v>
      </c>
      <c r="K113" s="100">
        <f>IFERROR(VLOOKUP(B113,'[1]resumo 1ºTermo aditivo'!$A$3:$O$155,11,FALSE),0)</f>
        <v>0</v>
      </c>
      <c r="L113" s="101">
        <f t="shared" si="9"/>
        <v>0</v>
      </c>
      <c r="M113" s="102">
        <f>IFERROR(VLOOKUP(B113,'[1]resumo 1ºTermo aditivo'!$A$3:$O$155,14,FALSE),0)</f>
        <v>0</v>
      </c>
      <c r="N113" s="312">
        <f t="shared" si="10"/>
        <v>0</v>
      </c>
      <c r="P113" s="165">
        <f t="shared" si="11"/>
        <v>0</v>
      </c>
      <c r="Q113" s="165"/>
      <c r="R113" s="165">
        <f t="shared" si="12"/>
        <v>0</v>
      </c>
      <c r="S113" s="315">
        <f t="shared" si="13"/>
        <v>88.2</v>
      </c>
      <c r="T113" s="147">
        <f t="shared" si="14"/>
        <v>1477.35</v>
      </c>
      <c r="U113" s="1" t="e">
        <f>S113=#REF!</f>
        <v>#REF!</v>
      </c>
    </row>
    <row r="114" spans="1:21" ht="51" x14ac:dyDescent="0.25">
      <c r="A114" s="17" t="s">
        <v>335</v>
      </c>
      <c r="B114" s="17" t="s">
        <v>335</v>
      </c>
      <c r="C114" s="18" t="s">
        <v>336</v>
      </c>
      <c r="D114" s="17" t="s">
        <v>32</v>
      </c>
      <c r="E114" s="17" t="s">
        <v>337</v>
      </c>
      <c r="F114" s="19" t="s">
        <v>109</v>
      </c>
      <c r="G114" s="18">
        <v>77.790000000000006</v>
      </c>
      <c r="H114" s="20">
        <v>17.77</v>
      </c>
      <c r="I114" s="20">
        <v>22.25</v>
      </c>
      <c r="J114" s="99">
        <f t="shared" si="17"/>
        <v>1730.82</v>
      </c>
      <c r="K114" s="100">
        <f>IFERROR(VLOOKUP(B114,'[1]resumo 1ºTermo aditivo'!$A$3:$O$155,11,FALSE),0)</f>
        <v>0</v>
      </c>
      <c r="L114" s="101">
        <f t="shared" si="9"/>
        <v>0</v>
      </c>
      <c r="M114" s="102">
        <f>IFERROR(VLOOKUP(B114,'[1]resumo 1ºTermo aditivo'!$A$3:$O$155,14,FALSE),0)</f>
        <v>0</v>
      </c>
      <c r="N114" s="312">
        <f t="shared" si="10"/>
        <v>0</v>
      </c>
      <c r="P114" s="165">
        <f t="shared" si="11"/>
        <v>0</v>
      </c>
      <c r="Q114" s="165"/>
      <c r="R114" s="165">
        <f t="shared" si="12"/>
        <v>0</v>
      </c>
      <c r="S114" s="315">
        <f t="shared" si="13"/>
        <v>77.790000000000006</v>
      </c>
      <c r="T114" s="147">
        <f t="shared" si="14"/>
        <v>1730.82</v>
      </c>
      <c r="U114" s="1" t="e">
        <f>S114=#REF!</f>
        <v>#REF!</v>
      </c>
    </row>
    <row r="115" spans="1:21" ht="25.5" x14ac:dyDescent="0.25">
      <c r="A115" s="17" t="s">
        <v>338</v>
      </c>
      <c r="B115" s="17" t="s">
        <v>338</v>
      </c>
      <c r="C115" s="18" t="s">
        <v>146</v>
      </c>
      <c r="D115" s="17" t="s">
        <v>32</v>
      </c>
      <c r="E115" s="17" t="s">
        <v>147</v>
      </c>
      <c r="F115" s="19" t="s">
        <v>88</v>
      </c>
      <c r="G115" s="18">
        <v>2.21</v>
      </c>
      <c r="H115" s="20">
        <v>65.430000000000007</v>
      </c>
      <c r="I115" s="20">
        <v>81.93</v>
      </c>
      <c r="J115" s="99">
        <f t="shared" si="17"/>
        <v>181.06</v>
      </c>
      <c r="K115" s="100">
        <f>IFERROR(VLOOKUP(B115,'[1]resumo 1ºTermo aditivo'!$A$3:$O$155,11,FALSE),0)</f>
        <v>0</v>
      </c>
      <c r="L115" s="101">
        <f t="shared" si="9"/>
        <v>0</v>
      </c>
      <c r="M115" s="102">
        <f>IFERROR(VLOOKUP(B115,'[1]resumo 1ºTermo aditivo'!$A$3:$O$155,14,FALSE),0)</f>
        <v>0</v>
      </c>
      <c r="N115" s="312">
        <f t="shared" si="10"/>
        <v>0</v>
      </c>
      <c r="P115" s="165">
        <f t="shared" si="11"/>
        <v>0</v>
      </c>
      <c r="Q115" s="165"/>
      <c r="R115" s="165">
        <f t="shared" si="12"/>
        <v>0</v>
      </c>
      <c r="S115" s="315">
        <f t="shared" si="13"/>
        <v>2.21</v>
      </c>
      <c r="T115" s="147">
        <f t="shared" si="14"/>
        <v>181.06</v>
      </c>
      <c r="U115" s="1" t="e">
        <f>S115=#REF!</f>
        <v>#REF!</v>
      </c>
    </row>
    <row r="116" spans="1:21" ht="25.5" x14ac:dyDescent="0.25">
      <c r="A116" s="17" t="s">
        <v>339</v>
      </c>
      <c r="B116" s="17" t="s">
        <v>339</v>
      </c>
      <c r="C116" s="18" t="s">
        <v>340</v>
      </c>
      <c r="D116" s="17" t="s">
        <v>27</v>
      </c>
      <c r="E116" s="17" t="s">
        <v>341</v>
      </c>
      <c r="F116" s="19" t="s">
        <v>88</v>
      </c>
      <c r="G116" s="18">
        <v>2.21</v>
      </c>
      <c r="H116" s="20">
        <v>39.619999999999997</v>
      </c>
      <c r="I116" s="20">
        <v>49.61</v>
      </c>
      <c r="J116" s="99">
        <f t="shared" si="17"/>
        <v>109.63</v>
      </c>
      <c r="K116" s="100">
        <f>IFERROR(VLOOKUP(B116,'[1]resumo 1ºTermo aditivo'!$A$3:$O$155,11,FALSE),0)</f>
        <v>0</v>
      </c>
      <c r="L116" s="101">
        <f t="shared" si="9"/>
        <v>0</v>
      </c>
      <c r="M116" s="102">
        <f>IFERROR(VLOOKUP(B116,'[1]resumo 1ºTermo aditivo'!$A$3:$O$155,14,FALSE),0)</f>
        <v>0</v>
      </c>
      <c r="N116" s="312">
        <f t="shared" si="10"/>
        <v>0</v>
      </c>
      <c r="P116" s="165">
        <f t="shared" si="11"/>
        <v>0</v>
      </c>
      <c r="Q116" s="165"/>
      <c r="R116" s="165">
        <f t="shared" si="12"/>
        <v>0</v>
      </c>
      <c r="S116" s="315">
        <f t="shared" si="13"/>
        <v>2.21</v>
      </c>
      <c r="T116" s="147">
        <f t="shared" si="14"/>
        <v>109.63</v>
      </c>
      <c r="U116" s="1" t="e">
        <f>S116=#REF!</f>
        <v>#REF!</v>
      </c>
    </row>
    <row r="117" spans="1:21" ht="76.5" x14ac:dyDescent="0.25">
      <c r="A117" s="17" t="s">
        <v>342</v>
      </c>
      <c r="B117" s="17" t="s">
        <v>342</v>
      </c>
      <c r="C117" s="18" t="s">
        <v>343</v>
      </c>
      <c r="D117" s="17" t="s">
        <v>27</v>
      </c>
      <c r="E117" s="17" t="s">
        <v>344</v>
      </c>
      <c r="F117" s="19" t="s">
        <v>109</v>
      </c>
      <c r="G117" s="18">
        <v>85.46</v>
      </c>
      <c r="H117" s="20">
        <v>70.08</v>
      </c>
      <c r="I117" s="20">
        <v>87.75</v>
      </c>
      <c r="J117" s="99">
        <f t="shared" si="17"/>
        <v>7499.11</v>
      </c>
      <c r="K117" s="100">
        <f>IFERROR(VLOOKUP(B117,'[1]resumo 1ºTermo aditivo'!$A$3:$O$155,11,FALSE),0)</f>
        <v>0</v>
      </c>
      <c r="L117" s="101">
        <f t="shared" si="9"/>
        <v>0</v>
      </c>
      <c r="M117" s="102">
        <f>IFERROR(VLOOKUP(B117,'[1]resumo 1ºTermo aditivo'!$A$3:$O$155,14,FALSE),0)</f>
        <v>26.949999999999996</v>
      </c>
      <c r="N117" s="312">
        <f t="shared" si="10"/>
        <v>2364.8624999999997</v>
      </c>
      <c r="P117" s="165">
        <f t="shared" si="11"/>
        <v>0</v>
      </c>
      <c r="Q117" s="165"/>
      <c r="R117" s="165">
        <f t="shared" si="12"/>
        <v>0</v>
      </c>
      <c r="S117" s="315">
        <f t="shared" si="13"/>
        <v>58.51</v>
      </c>
      <c r="T117" s="147">
        <f t="shared" si="14"/>
        <v>5134.2474999999995</v>
      </c>
      <c r="U117" s="1" t="e">
        <f>S117=#REF!</f>
        <v>#REF!</v>
      </c>
    </row>
    <row r="118" spans="1:21" ht="76.5" x14ac:dyDescent="0.25">
      <c r="A118" s="17" t="s">
        <v>345</v>
      </c>
      <c r="B118" s="17" t="s">
        <v>345</v>
      </c>
      <c r="C118" s="18" t="s">
        <v>346</v>
      </c>
      <c r="D118" s="17" t="s">
        <v>27</v>
      </c>
      <c r="E118" s="17" t="s">
        <v>347</v>
      </c>
      <c r="F118" s="19" t="s">
        <v>109</v>
      </c>
      <c r="G118" s="18">
        <v>29.69</v>
      </c>
      <c r="H118" s="20">
        <v>42.48</v>
      </c>
      <c r="I118" s="20">
        <v>53.19</v>
      </c>
      <c r="J118" s="99">
        <f t="shared" si="17"/>
        <v>1579.21</v>
      </c>
      <c r="K118" s="100">
        <f>IFERROR(VLOOKUP(B118,'[1]resumo 1ºTermo aditivo'!$A$3:$O$155,11,FALSE),0)</f>
        <v>17.459999999999997</v>
      </c>
      <c r="L118" s="101">
        <f t="shared" si="9"/>
        <v>928.69739999999979</v>
      </c>
      <c r="M118" s="102">
        <f>IFERROR(VLOOKUP(B118,'[1]resumo 1ºTermo aditivo'!$A$3:$O$155,14,FALSE),0)</f>
        <v>0</v>
      </c>
      <c r="N118" s="312">
        <f t="shared" si="10"/>
        <v>0</v>
      </c>
      <c r="P118" s="165">
        <f t="shared" si="11"/>
        <v>0</v>
      </c>
      <c r="Q118" s="165"/>
      <c r="R118" s="165">
        <f t="shared" si="12"/>
        <v>0</v>
      </c>
      <c r="S118" s="315">
        <f t="shared" si="13"/>
        <v>47.15</v>
      </c>
      <c r="T118" s="147">
        <f t="shared" si="14"/>
        <v>2507.9074000000001</v>
      </c>
      <c r="U118" s="1" t="e">
        <f>S118=#REF!</f>
        <v>#REF!</v>
      </c>
    </row>
    <row r="119" spans="1:21" ht="76.5" x14ac:dyDescent="0.25">
      <c r="A119" s="17" t="s">
        <v>348</v>
      </c>
      <c r="B119" s="17" t="s">
        <v>348</v>
      </c>
      <c r="C119" s="18" t="s">
        <v>349</v>
      </c>
      <c r="D119" s="17" t="s">
        <v>27</v>
      </c>
      <c r="E119" s="17" t="s">
        <v>350</v>
      </c>
      <c r="F119" s="19" t="s">
        <v>109</v>
      </c>
      <c r="G119" s="18">
        <v>77.790000000000006</v>
      </c>
      <c r="H119" s="20">
        <v>67.94</v>
      </c>
      <c r="I119" s="20">
        <v>85.07</v>
      </c>
      <c r="J119" s="99">
        <f t="shared" si="17"/>
        <v>6617.59</v>
      </c>
      <c r="K119" s="100">
        <f>IFERROR(VLOOKUP(B119,'[1]resumo 1ºTermo aditivo'!$A$3:$O$155,11,FALSE),0)</f>
        <v>24.33</v>
      </c>
      <c r="L119" s="101">
        <f t="shared" si="9"/>
        <v>2069.7530999999999</v>
      </c>
      <c r="M119" s="102">
        <f>IFERROR(VLOOKUP(B119,'[1]resumo 1ºTermo aditivo'!$A$3:$O$155,14,FALSE),0)</f>
        <v>0</v>
      </c>
      <c r="N119" s="312">
        <f t="shared" si="10"/>
        <v>0</v>
      </c>
      <c r="P119" s="165">
        <f t="shared" si="11"/>
        <v>0</v>
      </c>
      <c r="Q119" s="165"/>
      <c r="R119" s="165">
        <f t="shared" si="12"/>
        <v>0</v>
      </c>
      <c r="S119" s="315">
        <f t="shared" si="13"/>
        <v>102.12</v>
      </c>
      <c r="T119" s="147">
        <f t="shared" si="14"/>
        <v>8687.3431</v>
      </c>
      <c r="U119" s="1" t="e">
        <f>S119=#REF!</f>
        <v>#REF!</v>
      </c>
    </row>
    <row r="120" spans="1:21" ht="38.25" x14ac:dyDescent="0.25">
      <c r="A120" s="17" t="s">
        <v>351</v>
      </c>
      <c r="B120" s="17" t="s">
        <v>351</v>
      </c>
      <c r="C120" s="18" t="s">
        <v>352</v>
      </c>
      <c r="D120" s="17" t="s">
        <v>32</v>
      </c>
      <c r="E120" s="17" t="s">
        <v>353</v>
      </c>
      <c r="F120" s="19" t="s">
        <v>109</v>
      </c>
      <c r="G120" s="18">
        <v>36.97</v>
      </c>
      <c r="H120" s="20">
        <v>47.13</v>
      </c>
      <c r="I120" s="20">
        <v>59.01</v>
      </c>
      <c r="J120" s="99">
        <f t="shared" si="17"/>
        <v>2181.59</v>
      </c>
      <c r="K120" s="100">
        <f>IFERROR(VLOOKUP(B120,'[1]resumo 1ºTermo aditivo'!$A$3:$O$155,11,FALSE),0)</f>
        <v>0</v>
      </c>
      <c r="L120" s="101">
        <f t="shared" si="9"/>
        <v>0</v>
      </c>
      <c r="M120" s="102">
        <f>IFERROR(VLOOKUP(B120,'[1]resumo 1ºTermo aditivo'!$A$3:$O$155,14,FALSE),0)</f>
        <v>31.63</v>
      </c>
      <c r="N120" s="312">
        <f t="shared" si="10"/>
        <v>1866.4862999999998</v>
      </c>
      <c r="P120" s="165">
        <f t="shared" si="11"/>
        <v>0</v>
      </c>
      <c r="Q120" s="165"/>
      <c r="R120" s="165">
        <f t="shared" si="12"/>
        <v>0</v>
      </c>
      <c r="S120" s="315">
        <f t="shared" si="13"/>
        <v>5.34</v>
      </c>
      <c r="T120" s="147">
        <f t="shared" si="14"/>
        <v>315.10370000000034</v>
      </c>
      <c r="U120" s="1" t="e">
        <f>S120=#REF!</f>
        <v>#REF!</v>
      </c>
    </row>
    <row r="121" spans="1:21" ht="51" x14ac:dyDescent="0.25">
      <c r="A121" s="17" t="s">
        <v>354</v>
      </c>
      <c r="B121" s="17" t="s">
        <v>354</v>
      </c>
      <c r="C121" s="18" t="s">
        <v>355</v>
      </c>
      <c r="D121" s="17" t="s">
        <v>32</v>
      </c>
      <c r="E121" s="17" t="s">
        <v>356</v>
      </c>
      <c r="F121" s="19" t="s">
        <v>42</v>
      </c>
      <c r="G121" s="18">
        <v>4</v>
      </c>
      <c r="H121" s="20">
        <v>91.91</v>
      </c>
      <c r="I121" s="20">
        <v>115.08</v>
      </c>
      <c r="J121" s="99">
        <f t="shared" si="17"/>
        <v>460.32</v>
      </c>
      <c r="K121" s="100">
        <f>IFERROR(VLOOKUP(B121,'[1]resumo 1ºTermo aditivo'!$A$3:$O$155,11,FALSE),0)</f>
        <v>0</v>
      </c>
      <c r="L121" s="101">
        <f t="shared" si="9"/>
        <v>0</v>
      </c>
      <c r="M121" s="102">
        <f>IFERROR(VLOOKUP(B121,'[1]resumo 1ºTermo aditivo'!$A$3:$O$155,14,FALSE),0)</f>
        <v>0</v>
      </c>
      <c r="N121" s="312">
        <f t="shared" si="10"/>
        <v>0</v>
      </c>
      <c r="P121" s="165">
        <f t="shared" si="11"/>
        <v>0</v>
      </c>
      <c r="Q121" s="165"/>
      <c r="R121" s="165">
        <f t="shared" si="12"/>
        <v>0</v>
      </c>
      <c r="S121" s="315">
        <f t="shared" si="13"/>
        <v>4</v>
      </c>
      <c r="T121" s="147">
        <f t="shared" si="14"/>
        <v>460.32</v>
      </c>
      <c r="U121" s="1" t="e">
        <f>S121=#REF!</f>
        <v>#REF!</v>
      </c>
    </row>
    <row r="122" spans="1:21" ht="51" x14ac:dyDescent="0.25">
      <c r="A122" s="17" t="s">
        <v>357</v>
      </c>
      <c r="B122" s="17" t="s">
        <v>357</v>
      </c>
      <c r="C122" s="18" t="s">
        <v>358</v>
      </c>
      <c r="D122" s="17" t="s">
        <v>32</v>
      </c>
      <c r="E122" s="17" t="s">
        <v>359</v>
      </c>
      <c r="F122" s="19" t="s">
        <v>42</v>
      </c>
      <c r="G122" s="18">
        <v>4</v>
      </c>
      <c r="H122" s="20">
        <v>41.88</v>
      </c>
      <c r="I122" s="20">
        <v>52.44</v>
      </c>
      <c r="J122" s="99">
        <f t="shared" si="17"/>
        <v>209.76</v>
      </c>
      <c r="K122" s="100">
        <f>IFERROR(VLOOKUP(B122,'[1]resumo 1ºTermo aditivo'!$A$3:$O$155,11,FALSE),0)</f>
        <v>0</v>
      </c>
      <c r="L122" s="101">
        <f t="shared" si="9"/>
        <v>0</v>
      </c>
      <c r="M122" s="102">
        <f>IFERROR(VLOOKUP(B122,'[1]resumo 1ºTermo aditivo'!$A$3:$O$155,14,FALSE),0)</f>
        <v>0</v>
      </c>
      <c r="N122" s="312">
        <f t="shared" si="10"/>
        <v>0</v>
      </c>
      <c r="P122" s="165">
        <f t="shared" si="11"/>
        <v>0</v>
      </c>
      <c r="Q122" s="165"/>
      <c r="R122" s="165">
        <f t="shared" si="12"/>
        <v>0</v>
      </c>
      <c r="S122" s="315">
        <f t="shared" si="13"/>
        <v>4</v>
      </c>
      <c r="T122" s="147">
        <f t="shared" si="14"/>
        <v>209.76</v>
      </c>
      <c r="U122" s="1" t="e">
        <f>S122=#REF!</f>
        <v>#REF!</v>
      </c>
    </row>
    <row r="123" spans="1:21" ht="38.25" x14ac:dyDescent="0.25">
      <c r="A123" s="17" t="s">
        <v>360</v>
      </c>
      <c r="B123" s="17" t="s">
        <v>360</v>
      </c>
      <c r="C123" s="18" t="s">
        <v>361</v>
      </c>
      <c r="D123" s="17" t="s">
        <v>32</v>
      </c>
      <c r="E123" s="17" t="s">
        <v>362</v>
      </c>
      <c r="F123" s="19" t="s">
        <v>42</v>
      </c>
      <c r="G123" s="18">
        <v>2</v>
      </c>
      <c r="H123" s="20">
        <v>309.61</v>
      </c>
      <c r="I123" s="20">
        <v>387.69</v>
      </c>
      <c r="J123" s="99">
        <f t="shared" si="17"/>
        <v>775.38</v>
      </c>
      <c r="K123" s="100">
        <f>IFERROR(VLOOKUP(B123,'[1]resumo 1ºTermo aditivo'!$A$3:$O$155,11,FALSE),0)</f>
        <v>0</v>
      </c>
      <c r="L123" s="101">
        <f t="shared" si="9"/>
        <v>0</v>
      </c>
      <c r="M123" s="102">
        <f>IFERROR(VLOOKUP(B123,'[1]resumo 1ºTermo aditivo'!$A$3:$O$155,14,FALSE),0)</f>
        <v>0</v>
      </c>
      <c r="N123" s="312">
        <f t="shared" si="10"/>
        <v>0</v>
      </c>
      <c r="P123" s="165">
        <f t="shared" si="11"/>
        <v>0</v>
      </c>
      <c r="Q123" s="165"/>
      <c r="R123" s="165">
        <f t="shared" si="12"/>
        <v>0</v>
      </c>
      <c r="S123" s="315">
        <f t="shared" si="13"/>
        <v>2</v>
      </c>
      <c r="T123" s="147">
        <f t="shared" si="14"/>
        <v>775.38</v>
      </c>
      <c r="U123" s="1" t="e">
        <f>S123=#REF!</f>
        <v>#REF!</v>
      </c>
    </row>
    <row r="124" spans="1:21" ht="51" x14ac:dyDescent="0.25">
      <c r="A124" s="17" t="s">
        <v>363</v>
      </c>
      <c r="B124" s="17" t="s">
        <v>363</v>
      </c>
      <c r="C124" s="18" t="s">
        <v>364</v>
      </c>
      <c r="D124" s="17" t="s">
        <v>32</v>
      </c>
      <c r="E124" s="17" t="s">
        <v>365</v>
      </c>
      <c r="F124" s="19" t="s">
        <v>42</v>
      </c>
      <c r="G124" s="18">
        <v>12</v>
      </c>
      <c r="H124" s="20">
        <v>54.47</v>
      </c>
      <c r="I124" s="20">
        <v>68.2</v>
      </c>
      <c r="J124" s="99">
        <f t="shared" si="17"/>
        <v>818.4</v>
      </c>
      <c r="K124" s="100">
        <f>IFERROR(VLOOKUP(B124,'[1]resumo 1ºTermo aditivo'!$A$3:$O$155,11,FALSE),0)</f>
        <v>0</v>
      </c>
      <c r="L124" s="101">
        <f t="shared" si="9"/>
        <v>0</v>
      </c>
      <c r="M124" s="102">
        <f>IFERROR(VLOOKUP(B124,'[1]resumo 1ºTermo aditivo'!$A$3:$O$155,14,FALSE),0)</f>
        <v>0</v>
      </c>
      <c r="N124" s="312">
        <f t="shared" si="10"/>
        <v>0</v>
      </c>
      <c r="P124" s="165">
        <f t="shared" si="11"/>
        <v>0</v>
      </c>
      <c r="Q124" s="165"/>
      <c r="R124" s="165">
        <f t="shared" si="12"/>
        <v>0</v>
      </c>
      <c r="S124" s="315">
        <f t="shared" si="13"/>
        <v>12</v>
      </c>
      <c r="T124" s="147">
        <f t="shared" si="14"/>
        <v>818.4</v>
      </c>
      <c r="U124" s="1" t="e">
        <f>S124=#REF!</f>
        <v>#REF!</v>
      </c>
    </row>
    <row r="125" spans="1:21" ht="25.5" x14ac:dyDescent="0.25">
      <c r="A125" s="17" t="s">
        <v>366</v>
      </c>
      <c r="B125" s="17" t="s">
        <v>366</v>
      </c>
      <c r="C125" s="18" t="s">
        <v>367</v>
      </c>
      <c r="D125" s="17" t="s">
        <v>40</v>
      </c>
      <c r="E125" s="17" t="s">
        <v>368</v>
      </c>
      <c r="F125" s="19" t="s">
        <v>42</v>
      </c>
      <c r="G125" s="18">
        <v>4</v>
      </c>
      <c r="H125" s="20">
        <v>187.69</v>
      </c>
      <c r="I125" s="20">
        <v>235.02</v>
      </c>
      <c r="J125" s="99">
        <f t="shared" si="17"/>
        <v>940.08</v>
      </c>
      <c r="K125" s="100">
        <f>IFERROR(VLOOKUP(B125,'[1]resumo 1ºTermo aditivo'!$A$3:$O$155,11,FALSE),0)</f>
        <v>0</v>
      </c>
      <c r="L125" s="101">
        <f t="shared" si="9"/>
        <v>0</v>
      </c>
      <c r="M125" s="102">
        <f>IFERROR(VLOOKUP(B125,'[1]resumo 1ºTermo aditivo'!$A$3:$O$155,14,FALSE),0)</f>
        <v>0</v>
      </c>
      <c r="N125" s="312">
        <f t="shared" si="10"/>
        <v>0</v>
      </c>
      <c r="P125" s="165">
        <f t="shared" si="11"/>
        <v>0</v>
      </c>
      <c r="Q125" s="165"/>
      <c r="R125" s="165">
        <f t="shared" si="12"/>
        <v>0</v>
      </c>
      <c r="S125" s="315">
        <f t="shared" si="13"/>
        <v>4</v>
      </c>
      <c r="T125" s="147">
        <f t="shared" si="14"/>
        <v>940.08</v>
      </c>
      <c r="U125" s="1" t="e">
        <f>S125=#REF!</f>
        <v>#REF!</v>
      </c>
    </row>
    <row r="126" spans="1:21" ht="51" x14ac:dyDescent="0.25">
      <c r="A126" s="17" t="s">
        <v>369</v>
      </c>
      <c r="B126" s="17" t="s">
        <v>369</v>
      </c>
      <c r="C126" s="18" t="s">
        <v>370</v>
      </c>
      <c r="D126" s="17" t="s">
        <v>32</v>
      </c>
      <c r="E126" s="17" t="s">
        <v>371</v>
      </c>
      <c r="F126" s="19" t="s">
        <v>109</v>
      </c>
      <c r="G126" s="18">
        <v>36.97</v>
      </c>
      <c r="H126" s="20">
        <v>10.18</v>
      </c>
      <c r="I126" s="20">
        <v>12.74</v>
      </c>
      <c r="J126" s="99">
        <f t="shared" si="17"/>
        <v>470.99</v>
      </c>
      <c r="K126" s="100">
        <f>IFERROR(VLOOKUP(B126,'[1]resumo 1ºTermo aditivo'!$A$3:$O$155,11,FALSE),0)</f>
        <v>0</v>
      </c>
      <c r="L126" s="101">
        <f t="shared" si="9"/>
        <v>0</v>
      </c>
      <c r="M126" s="102">
        <f>IFERROR(VLOOKUP(B126,'[1]resumo 1ºTermo aditivo'!$A$3:$O$155,14,FALSE),0)</f>
        <v>0</v>
      </c>
      <c r="N126" s="312">
        <f t="shared" si="10"/>
        <v>0</v>
      </c>
      <c r="P126" s="165">
        <f t="shared" si="11"/>
        <v>0</v>
      </c>
      <c r="Q126" s="165"/>
      <c r="R126" s="165">
        <f t="shared" si="12"/>
        <v>0</v>
      </c>
      <c r="S126" s="315">
        <f t="shared" si="13"/>
        <v>36.97</v>
      </c>
      <c r="T126" s="147">
        <f t="shared" si="14"/>
        <v>470.99</v>
      </c>
      <c r="U126" s="1" t="e">
        <f>S126=#REF!</f>
        <v>#REF!</v>
      </c>
    </row>
    <row r="127" spans="1:21" x14ac:dyDescent="0.25">
      <c r="A127" s="25" t="s">
        <v>372</v>
      </c>
      <c r="B127" s="25" t="s">
        <v>372</v>
      </c>
      <c r="C127" s="25"/>
      <c r="D127" s="25"/>
      <c r="E127" s="25" t="s">
        <v>373</v>
      </c>
      <c r="F127" s="25"/>
      <c r="G127" s="103"/>
      <c r="H127" s="26"/>
      <c r="I127" s="26"/>
      <c r="J127" s="104">
        <f>SUBTOTAL(9,J128:J133)</f>
        <v>26533.160000000003</v>
      </c>
      <c r="K127" s="105"/>
      <c r="L127" s="104">
        <f>SUBTOTAL(9,L128:L133)</f>
        <v>1359.2031999999999</v>
      </c>
      <c r="M127" s="107"/>
      <c r="N127" s="104">
        <f>SUBTOTAL(9,N128:N133)</f>
        <v>3076.2591999999995</v>
      </c>
      <c r="O127" s="333"/>
      <c r="P127" s="104">
        <f>SUBTOTAL(9,P128:P133)</f>
        <v>0</v>
      </c>
      <c r="Q127" s="317"/>
      <c r="R127" s="104">
        <f>SUBTOTAL(9,R128:R133)</f>
        <v>0</v>
      </c>
      <c r="S127" s="315">
        <f t="shared" si="13"/>
        <v>0</v>
      </c>
      <c r="T127" s="147"/>
      <c r="U127" s="1" t="e">
        <f>S127=#REF!</f>
        <v>#REF!</v>
      </c>
    </row>
    <row r="128" spans="1:21" ht="25.5" x14ac:dyDescent="0.25">
      <c r="A128" s="17" t="s">
        <v>374</v>
      </c>
      <c r="B128" s="17" t="s">
        <v>374</v>
      </c>
      <c r="C128" s="18" t="s">
        <v>146</v>
      </c>
      <c r="D128" s="17" t="s">
        <v>32</v>
      </c>
      <c r="E128" s="17" t="s">
        <v>147</v>
      </c>
      <c r="F128" s="19" t="s">
        <v>88</v>
      </c>
      <c r="G128" s="18">
        <v>9.36</v>
      </c>
      <c r="H128" s="20">
        <v>65.430000000000007</v>
      </c>
      <c r="I128" s="20">
        <v>81.93</v>
      </c>
      <c r="J128" s="99">
        <f t="shared" ref="J128:J133" si="18">TRUNC(I128*G128,2)</f>
        <v>766.86</v>
      </c>
      <c r="K128" s="100">
        <f>IFERROR(VLOOKUP(B128,'[1]resumo 1ºTermo aditivo'!$A$3:$O$155,11,FALSE),0)</f>
        <v>0</v>
      </c>
      <c r="L128" s="101">
        <f t="shared" si="9"/>
        <v>0</v>
      </c>
      <c r="M128" s="102">
        <f>IFERROR(VLOOKUP(B128,'[1]resumo 1ºTermo aditivo'!$A$3:$O$155,14,FALSE),0)</f>
        <v>0</v>
      </c>
      <c r="N128" s="312">
        <f t="shared" si="10"/>
        <v>0</v>
      </c>
      <c r="P128" s="165">
        <f t="shared" si="11"/>
        <v>0</v>
      </c>
      <c r="Q128" s="165"/>
      <c r="R128" s="165">
        <f t="shared" si="12"/>
        <v>0</v>
      </c>
      <c r="S128" s="315">
        <f t="shared" si="13"/>
        <v>9.36</v>
      </c>
      <c r="T128" s="147">
        <f t="shared" si="14"/>
        <v>766.86</v>
      </c>
      <c r="U128" s="1" t="e">
        <f>S128=#REF!</f>
        <v>#REF!</v>
      </c>
    </row>
    <row r="129" spans="1:21" ht="76.5" x14ac:dyDescent="0.25">
      <c r="A129" s="17" t="s">
        <v>375</v>
      </c>
      <c r="B129" s="17" t="s">
        <v>375</v>
      </c>
      <c r="C129" s="18" t="s">
        <v>376</v>
      </c>
      <c r="D129" s="17" t="s">
        <v>27</v>
      </c>
      <c r="E129" s="17" t="s">
        <v>377</v>
      </c>
      <c r="F129" s="19" t="s">
        <v>109</v>
      </c>
      <c r="G129" s="18">
        <v>144.91</v>
      </c>
      <c r="H129" s="20">
        <v>54.499999999999979</v>
      </c>
      <c r="I129" s="20">
        <v>68.239999999999995</v>
      </c>
      <c r="J129" s="99">
        <f t="shared" si="18"/>
        <v>9888.65</v>
      </c>
      <c r="K129" s="100">
        <f>IFERROR(VLOOKUP(B129,'[1]resumo 1ºTermo aditivo'!$A$3:$O$155,11,FALSE),0)</f>
        <v>0</v>
      </c>
      <c r="L129" s="101">
        <f t="shared" si="9"/>
        <v>0</v>
      </c>
      <c r="M129" s="102">
        <f>IFERROR(VLOOKUP(B129,'[1]resumo 1ºTermo aditivo'!$A$3:$O$155,14,FALSE),0)</f>
        <v>45.08</v>
      </c>
      <c r="N129" s="312">
        <f t="shared" si="10"/>
        <v>3076.2591999999995</v>
      </c>
      <c r="P129" s="165">
        <f t="shared" si="11"/>
        <v>0</v>
      </c>
      <c r="Q129" s="165"/>
      <c r="R129" s="165">
        <f t="shared" si="12"/>
        <v>0</v>
      </c>
      <c r="S129" s="315">
        <f t="shared" si="13"/>
        <v>99.83</v>
      </c>
      <c r="T129" s="147">
        <f t="shared" si="14"/>
        <v>6812.3908000000001</v>
      </c>
      <c r="U129" s="1" t="e">
        <f>S129=#REF!</f>
        <v>#REF!</v>
      </c>
    </row>
    <row r="130" spans="1:21" ht="63.75" x14ac:dyDescent="0.25">
      <c r="A130" s="17" t="s">
        <v>378</v>
      </c>
      <c r="B130" s="17" t="s">
        <v>378</v>
      </c>
      <c r="C130" s="18" t="s">
        <v>379</v>
      </c>
      <c r="D130" s="17" t="s">
        <v>27</v>
      </c>
      <c r="E130" s="17" t="s">
        <v>380</v>
      </c>
      <c r="F130" s="19" t="s">
        <v>109</v>
      </c>
      <c r="G130" s="18">
        <v>48.6</v>
      </c>
      <c r="H130" s="20">
        <v>68.75</v>
      </c>
      <c r="I130" s="20">
        <v>86.08</v>
      </c>
      <c r="J130" s="99">
        <f t="shared" si="18"/>
        <v>4183.4799999999996</v>
      </c>
      <c r="K130" s="100">
        <f>IFERROR(VLOOKUP(B130,'[1]resumo 1ºTermo aditivo'!$A$3:$O$155,11,FALSE),0)</f>
        <v>15.79</v>
      </c>
      <c r="L130" s="101">
        <f t="shared" si="9"/>
        <v>1359.2031999999999</v>
      </c>
      <c r="M130" s="102">
        <f>IFERROR(VLOOKUP(B130,'[1]resumo 1ºTermo aditivo'!$A$3:$O$155,14,FALSE),0)</f>
        <v>0</v>
      </c>
      <c r="N130" s="312">
        <f t="shared" si="10"/>
        <v>0</v>
      </c>
      <c r="P130" s="165">
        <f t="shared" si="11"/>
        <v>0</v>
      </c>
      <c r="Q130" s="165"/>
      <c r="R130" s="165">
        <f t="shared" si="12"/>
        <v>0</v>
      </c>
      <c r="S130" s="315">
        <f t="shared" si="13"/>
        <v>64.39</v>
      </c>
      <c r="T130" s="147">
        <f t="shared" si="14"/>
        <v>5542.6831999999995</v>
      </c>
      <c r="U130" s="1" t="e">
        <f>S130=#REF!</f>
        <v>#REF!</v>
      </c>
    </row>
    <row r="131" spans="1:21" ht="25.5" x14ac:dyDescent="0.25">
      <c r="A131" s="17" t="s">
        <v>381</v>
      </c>
      <c r="B131" s="17" t="s">
        <v>381</v>
      </c>
      <c r="C131" s="18" t="s">
        <v>382</v>
      </c>
      <c r="D131" s="17" t="s">
        <v>40</v>
      </c>
      <c r="E131" s="17" t="s">
        <v>383</v>
      </c>
      <c r="F131" s="19" t="s">
        <v>109</v>
      </c>
      <c r="G131" s="18">
        <v>32.200000000000003</v>
      </c>
      <c r="H131" s="20">
        <v>44.16</v>
      </c>
      <c r="I131" s="20">
        <v>55.29</v>
      </c>
      <c r="J131" s="99">
        <f t="shared" si="18"/>
        <v>1780.33</v>
      </c>
      <c r="K131" s="100">
        <f>IFERROR(VLOOKUP(B131,'[1]resumo 1ºTermo aditivo'!$A$3:$O$155,11,FALSE),0)</f>
        <v>0</v>
      </c>
      <c r="L131" s="101">
        <f t="shared" si="9"/>
        <v>0</v>
      </c>
      <c r="M131" s="102">
        <f>IFERROR(VLOOKUP(B131,'[1]resumo 1ºTermo aditivo'!$A$3:$O$155,14,FALSE),0)</f>
        <v>0</v>
      </c>
      <c r="N131" s="312">
        <f t="shared" si="10"/>
        <v>0</v>
      </c>
      <c r="P131" s="165">
        <f t="shared" si="11"/>
        <v>0</v>
      </c>
      <c r="Q131" s="165"/>
      <c r="R131" s="165">
        <f t="shared" si="12"/>
        <v>0</v>
      </c>
      <c r="S131" s="315">
        <f t="shared" si="13"/>
        <v>32.200000000000003</v>
      </c>
      <c r="T131" s="147">
        <f t="shared" si="14"/>
        <v>1780.33</v>
      </c>
      <c r="U131" s="1" t="e">
        <f>S131=#REF!</f>
        <v>#REF!</v>
      </c>
    </row>
    <row r="132" spans="1:21" ht="51" x14ac:dyDescent="0.25">
      <c r="A132" s="17" t="s">
        <v>384</v>
      </c>
      <c r="B132" s="17" t="s">
        <v>384</v>
      </c>
      <c r="C132" s="18" t="s">
        <v>385</v>
      </c>
      <c r="D132" s="17" t="s">
        <v>32</v>
      </c>
      <c r="E132" s="17" t="s">
        <v>386</v>
      </c>
      <c r="F132" s="19" t="s">
        <v>42</v>
      </c>
      <c r="G132" s="18">
        <v>32.200000000000003</v>
      </c>
      <c r="H132" s="20">
        <v>237.81</v>
      </c>
      <c r="I132" s="20">
        <v>297.77999999999997</v>
      </c>
      <c r="J132" s="99">
        <f t="shared" si="18"/>
        <v>9588.51</v>
      </c>
      <c r="K132" s="100">
        <f>IFERROR(VLOOKUP(B132,'[1]resumo 1ºTermo aditivo'!$A$3:$O$155,11,FALSE),0)</f>
        <v>0</v>
      </c>
      <c r="L132" s="101">
        <f t="shared" si="9"/>
        <v>0</v>
      </c>
      <c r="M132" s="102">
        <f>IFERROR(VLOOKUP(B132,'[1]resumo 1ºTermo aditivo'!$A$3:$O$155,14,FALSE),0)</f>
        <v>0</v>
      </c>
      <c r="N132" s="312">
        <f t="shared" si="10"/>
        <v>0</v>
      </c>
      <c r="P132" s="165">
        <f t="shared" si="11"/>
        <v>0</v>
      </c>
      <c r="Q132" s="165"/>
      <c r="R132" s="165">
        <f t="shared" si="12"/>
        <v>0</v>
      </c>
      <c r="S132" s="315">
        <f t="shared" si="13"/>
        <v>32.200000000000003</v>
      </c>
      <c r="T132" s="147">
        <f t="shared" si="14"/>
        <v>9588.51</v>
      </c>
      <c r="U132" s="1" t="e">
        <f>S132=#REF!</f>
        <v>#REF!</v>
      </c>
    </row>
    <row r="133" spans="1:21" ht="25.5" x14ac:dyDescent="0.25">
      <c r="A133" s="17" t="s">
        <v>387</v>
      </c>
      <c r="B133" s="17" t="s">
        <v>387</v>
      </c>
      <c r="C133" s="18" t="s">
        <v>340</v>
      </c>
      <c r="D133" s="17" t="s">
        <v>27</v>
      </c>
      <c r="E133" s="17" t="s">
        <v>341</v>
      </c>
      <c r="F133" s="19" t="s">
        <v>88</v>
      </c>
      <c r="G133" s="18">
        <v>6.55</v>
      </c>
      <c r="H133" s="20">
        <v>39.67</v>
      </c>
      <c r="I133" s="20">
        <v>49.67</v>
      </c>
      <c r="J133" s="99">
        <f t="shared" si="18"/>
        <v>325.33</v>
      </c>
      <c r="K133" s="100">
        <f>IFERROR(VLOOKUP(B133,'[1]resumo 1ºTermo aditivo'!$A$3:$O$155,11,FALSE),0)</f>
        <v>0</v>
      </c>
      <c r="L133" s="101">
        <f t="shared" si="9"/>
        <v>0</v>
      </c>
      <c r="M133" s="102">
        <f>IFERROR(VLOOKUP(B133,'[1]resumo 1ºTermo aditivo'!$A$3:$O$155,14,FALSE),0)</f>
        <v>0</v>
      </c>
      <c r="N133" s="312">
        <f t="shared" si="10"/>
        <v>0</v>
      </c>
      <c r="P133" s="165">
        <f t="shared" si="11"/>
        <v>0</v>
      </c>
      <c r="Q133" s="165"/>
      <c r="R133" s="165">
        <f t="shared" si="12"/>
        <v>0</v>
      </c>
      <c r="S133" s="315">
        <f t="shared" si="13"/>
        <v>6.55</v>
      </c>
      <c r="T133" s="147">
        <f t="shared" si="14"/>
        <v>325.33</v>
      </c>
      <c r="U133" s="1" t="e">
        <f>S133=#REF!</f>
        <v>#REF!</v>
      </c>
    </row>
    <row r="134" spans="1:21" x14ac:dyDescent="0.25">
      <c r="A134" s="25" t="s">
        <v>388</v>
      </c>
      <c r="B134" s="25" t="s">
        <v>388</v>
      </c>
      <c r="C134" s="25"/>
      <c r="D134" s="25"/>
      <c r="E134" s="25" t="s">
        <v>389</v>
      </c>
      <c r="F134" s="25"/>
      <c r="G134" s="103"/>
      <c r="H134" s="26"/>
      <c r="I134" s="26"/>
      <c r="J134" s="104">
        <f>SUBTOTAL(9,J135:J138)</f>
        <v>17428.47</v>
      </c>
      <c r="K134" s="105"/>
      <c r="L134" s="104">
        <f>SUBTOTAL(9,L135:L138)</f>
        <v>12516.789500000001</v>
      </c>
      <c r="M134" s="107"/>
      <c r="N134" s="104">
        <f>SUBTOTAL(9,N135:N138)</f>
        <v>10774.5376</v>
      </c>
      <c r="O134" s="333"/>
      <c r="P134" s="104">
        <f>SUBTOTAL(9,P135:P138)</f>
        <v>0</v>
      </c>
      <c r="Q134" s="317"/>
      <c r="R134" s="104">
        <f>SUBTOTAL(9,R135:R138)</f>
        <v>0</v>
      </c>
      <c r="S134" s="315">
        <f t="shared" si="13"/>
        <v>0</v>
      </c>
      <c r="T134" s="147"/>
      <c r="U134" s="1" t="e">
        <f>S134=#REF!</f>
        <v>#REF!</v>
      </c>
    </row>
    <row r="135" spans="1:21" ht="51" x14ac:dyDescent="0.25">
      <c r="A135" s="17" t="s">
        <v>390</v>
      </c>
      <c r="B135" s="17" t="s">
        <v>390</v>
      </c>
      <c r="C135" s="18" t="s">
        <v>391</v>
      </c>
      <c r="D135" s="17" t="s">
        <v>32</v>
      </c>
      <c r="E135" s="17" t="s">
        <v>392</v>
      </c>
      <c r="F135" s="19" t="s">
        <v>109</v>
      </c>
      <c r="G135" s="18">
        <v>137.12</v>
      </c>
      <c r="H135" s="20">
        <v>10.09</v>
      </c>
      <c r="I135" s="20">
        <v>12.63</v>
      </c>
      <c r="J135" s="99">
        <f>TRUNC(I135*G135,2)</f>
        <v>1731.82</v>
      </c>
      <c r="K135" s="100">
        <f>IFERROR(VLOOKUP(B135,'[1]resumo 1ºTermo aditivo'!$A$3:$O$155,11,FALSE),0)</f>
        <v>40.269999999999982</v>
      </c>
      <c r="L135" s="101">
        <f t="shared" ref="L135:L198" si="19">K135*I135</f>
        <v>508.61009999999982</v>
      </c>
      <c r="M135" s="102">
        <f>IFERROR(VLOOKUP(B135,'[1]resumo 1ºTermo aditivo'!$A$3:$O$155,14,FALSE),0)</f>
        <v>0</v>
      </c>
      <c r="N135" s="312">
        <f t="shared" ref="N135:N198" si="20">M135*I135</f>
        <v>0</v>
      </c>
      <c r="P135" s="165">
        <f t="shared" ref="P135:P198" si="21">TRUNC(I135*O135,2)</f>
        <v>0</v>
      </c>
      <c r="Q135" s="165"/>
      <c r="R135" s="165">
        <f t="shared" ref="R135:R198" si="22">TRUNC(Q135*I135,2)</f>
        <v>0</v>
      </c>
      <c r="S135" s="315">
        <f t="shared" ref="S135:S198" si="23">G135+K135-M135+O135-Q135</f>
        <v>177.39</v>
      </c>
      <c r="T135" s="147">
        <f t="shared" ref="T135:T198" si="24">J135+L135-N135+P135-R135</f>
        <v>2240.4300999999996</v>
      </c>
      <c r="U135" s="1" t="e">
        <f>S135=#REF!</f>
        <v>#REF!</v>
      </c>
    </row>
    <row r="136" spans="1:21" ht="76.5" x14ac:dyDescent="0.25">
      <c r="A136" s="17" t="s">
        <v>393</v>
      </c>
      <c r="B136" s="17" t="s">
        <v>393</v>
      </c>
      <c r="C136" s="18" t="s">
        <v>295</v>
      </c>
      <c r="D136" s="17" t="s">
        <v>27</v>
      </c>
      <c r="E136" s="17" t="s">
        <v>296</v>
      </c>
      <c r="F136" s="19" t="s">
        <v>109</v>
      </c>
      <c r="G136" s="18">
        <v>268.95999999999998</v>
      </c>
      <c r="H136" s="20">
        <v>31.999265999999999</v>
      </c>
      <c r="I136" s="20">
        <v>40.06</v>
      </c>
      <c r="J136" s="99">
        <f>TRUNC(I136*G136,2)</f>
        <v>10774.53</v>
      </c>
      <c r="K136" s="100">
        <f>IFERROR(VLOOKUP(B136,'[1]resumo 1ºTermo aditivo'!$A$3:$O$155,11,FALSE),0)</f>
        <v>0</v>
      </c>
      <c r="L136" s="101">
        <f t="shared" si="19"/>
        <v>0</v>
      </c>
      <c r="M136" s="102">
        <f>IFERROR(VLOOKUP(B136,'[1]resumo 1ºTermo aditivo'!$A$3:$O$155,14,FALSE),0)</f>
        <v>268.95999999999998</v>
      </c>
      <c r="N136" s="312">
        <f t="shared" si="20"/>
        <v>10774.5376</v>
      </c>
      <c r="P136" s="165">
        <f t="shared" si="21"/>
        <v>0</v>
      </c>
      <c r="Q136" s="165"/>
      <c r="R136" s="165">
        <f t="shared" si="22"/>
        <v>0</v>
      </c>
      <c r="S136" s="315">
        <f t="shared" si="23"/>
        <v>0</v>
      </c>
      <c r="T136" s="147">
        <f t="shared" si="24"/>
        <v>-7.5999999990017386E-3</v>
      </c>
      <c r="U136" s="1" t="e">
        <f>S136=#REF!</f>
        <v>#REF!</v>
      </c>
    </row>
    <row r="137" spans="1:21" ht="76.5" x14ac:dyDescent="0.25">
      <c r="A137" s="17" t="s">
        <v>394</v>
      </c>
      <c r="B137" s="17" t="s">
        <v>394</v>
      </c>
      <c r="C137" s="18" t="s">
        <v>298</v>
      </c>
      <c r="D137" s="17" t="s">
        <v>27</v>
      </c>
      <c r="E137" s="17" t="s">
        <v>299</v>
      </c>
      <c r="F137" s="19" t="s">
        <v>109</v>
      </c>
      <c r="G137" s="18">
        <v>103.61</v>
      </c>
      <c r="H137" s="20">
        <v>25.11</v>
      </c>
      <c r="I137" s="20">
        <v>31.44</v>
      </c>
      <c r="J137" s="99">
        <f>TRUNC(I137*G137,2)</f>
        <v>3257.49</v>
      </c>
      <c r="K137" s="100">
        <f>IFERROR(VLOOKUP(B137,'[1]resumo 1ºTermo aditivo'!$A$3:$O$155,11,FALSE),0)</f>
        <v>366.39</v>
      </c>
      <c r="L137" s="101">
        <f t="shared" si="19"/>
        <v>11519.301600000001</v>
      </c>
      <c r="M137" s="102">
        <f>IFERROR(VLOOKUP(B137,'[1]resumo 1ºTermo aditivo'!$A$3:$O$155,14,FALSE),0)</f>
        <v>0</v>
      </c>
      <c r="N137" s="312">
        <f t="shared" si="20"/>
        <v>0</v>
      </c>
      <c r="P137" s="165">
        <f t="shared" si="21"/>
        <v>0</v>
      </c>
      <c r="Q137" s="165"/>
      <c r="R137" s="165">
        <f t="shared" si="22"/>
        <v>0</v>
      </c>
      <c r="S137" s="315">
        <f t="shared" si="23"/>
        <v>470</v>
      </c>
      <c r="T137" s="147">
        <f t="shared" si="24"/>
        <v>14776.7916</v>
      </c>
      <c r="U137" s="1" t="e">
        <f>S137=#REF!</f>
        <v>#REF!</v>
      </c>
    </row>
    <row r="138" spans="1:21" ht="51" x14ac:dyDescent="0.25">
      <c r="A138" s="17" t="s">
        <v>395</v>
      </c>
      <c r="B138" s="17" t="s">
        <v>395</v>
      </c>
      <c r="C138" s="18">
        <v>90469</v>
      </c>
      <c r="D138" s="17" t="s">
        <v>32</v>
      </c>
      <c r="E138" s="17" t="s">
        <v>371</v>
      </c>
      <c r="F138" s="19" t="s">
        <v>109</v>
      </c>
      <c r="G138" s="18">
        <v>137.12</v>
      </c>
      <c r="H138" s="20">
        <v>9.6999999999999993</v>
      </c>
      <c r="I138" s="20">
        <v>12.14</v>
      </c>
      <c r="J138" s="99">
        <f>TRUNC(I138*G138,2)</f>
        <v>1664.63</v>
      </c>
      <c r="K138" s="100">
        <f>IFERROR(VLOOKUP(B138,'[1]resumo 1ºTermo aditivo'!$A$3:$O$155,11,FALSE),0)</f>
        <v>40.269999999999982</v>
      </c>
      <c r="L138" s="101">
        <f t="shared" si="19"/>
        <v>488.87779999999981</v>
      </c>
      <c r="M138" s="102">
        <f>IFERROR(VLOOKUP(B138,'[1]resumo 1ºTermo aditivo'!$A$3:$O$155,14,FALSE),0)</f>
        <v>0</v>
      </c>
      <c r="N138" s="312">
        <f t="shared" si="20"/>
        <v>0</v>
      </c>
      <c r="P138" s="165">
        <f t="shared" si="21"/>
        <v>0</v>
      </c>
      <c r="Q138" s="165"/>
      <c r="R138" s="165">
        <f t="shared" si="22"/>
        <v>0</v>
      </c>
      <c r="S138" s="315">
        <f t="shared" si="23"/>
        <v>177.39</v>
      </c>
      <c r="T138" s="147">
        <f t="shared" si="24"/>
        <v>2153.5077999999999</v>
      </c>
      <c r="U138" s="1" t="e">
        <f>S138=#REF!</f>
        <v>#REF!</v>
      </c>
    </row>
    <row r="139" spans="1:21" x14ac:dyDescent="0.25">
      <c r="A139" s="12">
        <v>7</v>
      </c>
      <c r="B139" s="12">
        <v>7</v>
      </c>
      <c r="C139" s="12"/>
      <c r="D139" s="12"/>
      <c r="E139" s="12" t="s">
        <v>396</v>
      </c>
      <c r="F139" s="12"/>
      <c r="G139" s="94"/>
      <c r="H139" s="14"/>
      <c r="I139" s="14"/>
      <c r="J139" s="95">
        <f>SUBTOTAL(9,J140:J428)</f>
        <v>973342.89000000048</v>
      </c>
      <c r="K139" s="96"/>
      <c r="L139" s="95">
        <f>SUBTOTAL(9,L140:L428)</f>
        <v>15334.5154</v>
      </c>
      <c r="M139" s="98"/>
      <c r="N139" s="95">
        <f>SUBTOTAL(9,N140:N428)</f>
        <v>7984.0789999999997</v>
      </c>
      <c r="O139" s="332"/>
      <c r="P139" s="95">
        <f>SUBTOTAL(9,P140:P428)</f>
        <v>7951.33</v>
      </c>
      <c r="Q139" s="316"/>
      <c r="R139" s="95">
        <f>SUBTOTAL(9,R140:R428)</f>
        <v>53877.21</v>
      </c>
      <c r="S139" s="315">
        <f t="shared" si="23"/>
        <v>0</v>
      </c>
      <c r="T139" s="147"/>
      <c r="U139" s="1" t="e">
        <f>S139=#REF!</f>
        <v>#REF!</v>
      </c>
    </row>
    <row r="140" spans="1:21" x14ac:dyDescent="0.25">
      <c r="A140" s="25" t="s">
        <v>397</v>
      </c>
      <c r="B140" s="25" t="s">
        <v>397</v>
      </c>
      <c r="C140" s="25"/>
      <c r="D140" s="25"/>
      <c r="E140" s="25" t="s">
        <v>398</v>
      </c>
      <c r="F140" s="25"/>
      <c r="G140" s="103"/>
      <c r="H140" s="26"/>
      <c r="I140" s="26"/>
      <c r="J140" s="104">
        <f>SUBTOTAL(9,J141:J199)</f>
        <v>258439.59000000008</v>
      </c>
      <c r="K140" s="105"/>
      <c r="L140" s="104">
        <f>SUBTOTAL(9,L141:L199)</f>
        <v>12800.220000000001</v>
      </c>
      <c r="M140" s="107"/>
      <c r="N140" s="104">
        <f>SUBTOTAL(9,N141:N199)</f>
        <v>4031.7809999999999</v>
      </c>
      <c r="O140" s="333"/>
      <c r="P140" s="104">
        <f>SUBTOTAL(9,P141:P199)</f>
        <v>1521.29</v>
      </c>
      <c r="Q140" s="317"/>
      <c r="R140" s="104">
        <f>SUBTOTAL(9,R141:R199)</f>
        <v>0</v>
      </c>
      <c r="S140" s="315">
        <f t="shared" si="23"/>
        <v>0</v>
      </c>
      <c r="T140" s="147"/>
      <c r="U140" s="1" t="e">
        <f>S140=#REF!</f>
        <v>#REF!</v>
      </c>
    </row>
    <row r="141" spans="1:21" ht="38.25" x14ac:dyDescent="0.25">
      <c r="A141" s="17" t="s">
        <v>399</v>
      </c>
      <c r="B141" s="17" t="s">
        <v>399</v>
      </c>
      <c r="C141" s="18" t="s">
        <v>400</v>
      </c>
      <c r="D141" s="17" t="s">
        <v>27</v>
      </c>
      <c r="E141" s="17" t="s">
        <v>401</v>
      </c>
      <c r="F141" s="19" t="s">
        <v>109</v>
      </c>
      <c r="G141" s="18">
        <v>6</v>
      </c>
      <c r="H141" s="20">
        <v>6.57</v>
      </c>
      <c r="I141" s="20">
        <v>8.2200000000000006</v>
      </c>
      <c r="J141" s="99">
        <f t="shared" ref="J141:J199" si="25">TRUNC(I141*G141,2)</f>
        <v>49.32</v>
      </c>
      <c r="K141" s="100">
        <f>IFERROR(VLOOKUP(B141,'[1]resumo 1ºTermo aditivo'!$A$3:$O$155,11,FALSE),0)</f>
        <v>0</v>
      </c>
      <c r="L141" s="101">
        <f t="shared" si="19"/>
        <v>0</v>
      </c>
      <c r="M141" s="102">
        <f>IFERROR(VLOOKUP(B141,'[1]resumo 1ºTermo aditivo'!$A$3:$O$155,14,FALSE),0)</f>
        <v>0</v>
      </c>
      <c r="N141" s="312">
        <f t="shared" si="20"/>
        <v>0</v>
      </c>
      <c r="P141" s="165">
        <f t="shared" si="21"/>
        <v>0</v>
      </c>
      <c r="Q141" s="165"/>
      <c r="R141" s="165">
        <f t="shared" si="22"/>
        <v>0</v>
      </c>
      <c r="S141" s="315">
        <f t="shared" si="23"/>
        <v>6</v>
      </c>
      <c r="T141" s="147">
        <f t="shared" si="24"/>
        <v>49.32</v>
      </c>
      <c r="U141" s="1" t="e">
        <f>S141=#REF!</f>
        <v>#REF!</v>
      </c>
    </row>
    <row r="142" spans="1:21" ht="38.25" x14ac:dyDescent="0.25">
      <c r="A142" s="17" t="s">
        <v>402</v>
      </c>
      <c r="B142" s="17" t="s">
        <v>402</v>
      </c>
      <c r="C142" s="18" t="s">
        <v>403</v>
      </c>
      <c r="D142" s="17" t="s">
        <v>27</v>
      </c>
      <c r="E142" s="17" t="s">
        <v>404</v>
      </c>
      <c r="F142" s="19" t="s">
        <v>109</v>
      </c>
      <c r="G142" s="18">
        <v>6</v>
      </c>
      <c r="H142" s="20">
        <v>19.12</v>
      </c>
      <c r="I142" s="20">
        <v>23.94</v>
      </c>
      <c r="J142" s="99">
        <f t="shared" si="25"/>
        <v>143.63999999999999</v>
      </c>
      <c r="K142" s="100">
        <f>IFERROR(VLOOKUP(B142,'[1]resumo 1ºTermo aditivo'!$A$3:$O$155,11,FALSE),0)</f>
        <v>0</v>
      </c>
      <c r="L142" s="101">
        <f t="shared" si="19"/>
        <v>0</v>
      </c>
      <c r="M142" s="102">
        <f>IFERROR(VLOOKUP(B142,'[1]resumo 1ºTermo aditivo'!$A$3:$O$155,14,FALSE),0)</f>
        <v>0</v>
      </c>
      <c r="N142" s="312">
        <f t="shared" si="20"/>
        <v>0</v>
      </c>
      <c r="P142" s="165">
        <f t="shared" si="21"/>
        <v>0</v>
      </c>
      <c r="Q142" s="165"/>
      <c r="R142" s="165">
        <f t="shared" si="22"/>
        <v>0</v>
      </c>
      <c r="S142" s="315">
        <f t="shared" si="23"/>
        <v>6</v>
      </c>
      <c r="T142" s="147">
        <f t="shared" si="24"/>
        <v>143.63999999999999</v>
      </c>
      <c r="U142" s="1" t="e">
        <f>S142=#REF!</f>
        <v>#REF!</v>
      </c>
    </row>
    <row r="143" spans="1:21" ht="25.5" x14ac:dyDescent="0.25">
      <c r="A143" s="17" t="s">
        <v>405</v>
      </c>
      <c r="B143" s="17" t="s">
        <v>405</v>
      </c>
      <c r="C143" s="18" t="s">
        <v>146</v>
      </c>
      <c r="D143" s="17" t="s">
        <v>32</v>
      </c>
      <c r="E143" s="17" t="s">
        <v>147</v>
      </c>
      <c r="F143" s="19" t="s">
        <v>88</v>
      </c>
      <c r="G143" s="18">
        <v>2.4</v>
      </c>
      <c r="H143" s="20">
        <v>65.430000000000007</v>
      </c>
      <c r="I143" s="20">
        <v>81.93</v>
      </c>
      <c r="J143" s="99">
        <f t="shared" si="25"/>
        <v>196.63</v>
      </c>
      <c r="K143" s="100">
        <f>IFERROR(VLOOKUP(B143,'[1]resumo 1ºTermo aditivo'!$A$3:$O$155,11,FALSE),0)</f>
        <v>0</v>
      </c>
      <c r="L143" s="101">
        <f t="shared" si="19"/>
        <v>0</v>
      </c>
      <c r="M143" s="102">
        <f>IFERROR(VLOOKUP(B143,'[1]resumo 1ºTermo aditivo'!$A$3:$O$155,14,FALSE),0)</f>
        <v>0</v>
      </c>
      <c r="N143" s="312">
        <f t="shared" si="20"/>
        <v>0</v>
      </c>
      <c r="O143" s="331">
        <f>'[3]2ºTermo aditivo'!$K$26</f>
        <v>11.56</v>
      </c>
      <c r="P143" s="165">
        <f t="shared" si="21"/>
        <v>947.11</v>
      </c>
      <c r="Q143" s="165"/>
      <c r="R143" s="165">
        <f t="shared" si="22"/>
        <v>0</v>
      </c>
      <c r="S143" s="315">
        <f t="shared" si="23"/>
        <v>13.96</v>
      </c>
      <c r="T143" s="147">
        <f t="shared" si="24"/>
        <v>1143.74</v>
      </c>
      <c r="U143" s="1" t="e">
        <f>S143=#REF!</f>
        <v>#REF!</v>
      </c>
    </row>
    <row r="144" spans="1:21" ht="25.5" x14ac:dyDescent="0.25">
      <c r="A144" s="17" t="s">
        <v>406</v>
      </c>
      <c r="B144" s="17" t="s">
        <v>406</v>
      </c>
      <c r="C144" s="18" t="s">
        <v>340</v>
      </c>
      <c r="D144" s="17" t="s">
        <v>27</v>
      </c>
      <c r="E144" s="17" t="s">
        <v>341</v>
      </c>
      <c r="F144" s="19" t="s">
        <v>88</v>
      </c>
      <c r="G144" s="18">
        <v>2.4</v>
      </c>
      <c r="H144" s="20">
        <v>39.67</v>
      </c>
      <c r="I144" s="20">
        <v>49.67</v>
      </c>
      <c r="J144" s="99">
        <f t="shared" si="25"/>
        <v>119.2</v>
      </c>
      <c r="K144" s="100">
        <f>IFERROR(VLOOKUP(B144,'[1]resumo 1ºTermo aditivo'!$A$3:$O$155,11,FALSE),0)</f>
        <v>0</v>
      </c>
      <c r="L144" s="101">
        <f t="shared" si="19"/>
        <v>0</v>
      </c>
      <c r="M144" s="102">
        <f>IFERROR(VLOOKUP(B144,'[1]resumo 1ºTermo aditivo'!$A$3:$O$155,14,FALSE),0)</f>
        <v>0</v>
      </c>
      <c r="N144" s="312">
        <f t="shared" si="20"/>
        <v>0</v>
      </c>
      <c r="O144" s="331">
        <f>'[3]2ºTermo aditivo'!$K$27</f>
        <v>11.56</v>
      </c>
      <c r="P144" s="165">
        <f t="shared" si="21"/>
        <v>574.17999999999995</v>
      </c>
      <c r="Q144" s="165"/>
      <c r="R144" s="165">
        <f t="shared" si="22"/>
        <v>0</v>
      </c>
      <c r="S144" s="315">
        <f t="shared" si="23"/>
        <v>13.96</v>
      </c>
      <c r="T144" s="147">
        <f t="shared" si="24"/>
        <v>693.38</v>
      </c>
      <c r="U144" s="1" t="e">
        <f>S144=#REF!</f>
        <v>#REF!</v>
      </c>
    </row>
    <row r="145" spans="1:21" ht="38.25" x14ac:dyDescent="0.25">
      <c r="A145" s="17" t="s">
        <v>407</v>
      </c>
      <c r="B145" s="17" t="s">
        <v>407</v>
      </c>
      <c r="C145" s="18" t="s">
        <v>408</v>
      </c>
      <c r="D145" s="17" t="s">
        <v>32</v>
      </c>
      <c r="E145" s="17" t="s">
        <v>409</v>
      </c>
      <c r="F145" s="19" t="s">
        <v>42</v>
      </c>
      <c r="G145" s="18">
        <v>12</v>
      </c>
      <c r="H145" s="20">
        <v>25.6</v>
      </c>
      <c r="I145" s="20">
        <v>32.049999999999997</v>
      </c>
      <c r="J145" s="99">
        <f t="shared" si="25"/>
        <v>384.6</v>
      </c>
      <c r="K145" s="100">
        <f>IFERROR(VLOOKUP(B145,'[1]resumo 1ºTermo aditivo'!$A$3:$O$155,11,FALSE),0)</f>
        <v>0</v>
      </c>
      <c r="L145" s="101">
        <f t="shared" si="19"/>
        <v>0</v>
      </c>
      <c r="M145" s="102">
        <f>IFERROR(VLOOKUP(B145,'[1]resumo 1ºTermo aditivo'!$A$3:$O$155,14,FALSE),0)</f>
        <v>0</v>
      </c>
      <c r="N145" s="312">
        <f t="shared" si="20"/>
        <v>0</v>
      </c>
      <c r="P145" s="165">
        <f t="shared" si="21"/>
        <v>0</v>
      </c>
      <c r="Q145" s="165"/>
      <c r="R145" s="165">
        <f t="shared" si="22"/>
        <v>0</v>
      </c>
      <c r="S145" s="315">
        <f t="shared" si="23"/>
        <v>12</v>
      </c>
      <c r="T145" s="147">
        <f t="shared" si="24"/>
        <v>384.6</v>
      </c>
      <c r="U145" s="1" t="e">
        <f>S145=#REF!</f>
        <v>#REF!</v>
      </c>
    </row>
    <row r="146" spans="1:21" ht="63.75" x14ac:dyDescent="0.25">
      <c r="A146" s="17" t="s">
        <v>410</v>
      </c>
      <c r="B146" s="17" t="s">
        <v>410</v>
      </c>
      <c r="C146" s="18" t="s">
        <v>411</v>
      </c>
      <c r="D146" s="17" t="s">
        <v>27</v>
      </c>
      <c r="E146" s="17" t="s">
        <v>412</v>
      </c>
      <c r="F146" s="19" t="s">
        <v>42</v>
      </c>
      <c r="G146" s="18">
        <v>1</v>
      </c>
      <c r="H146" s="20">
        <v>629.85</v>
      </c>
      <c r="I146" s="20">
        <v>788.69</v>
      </c>
      <c r="J146" s="99">
        <f t="shared" si="25"/>
        <v>788.69</v>
      </c>
      <c r="K146" s="100">
        <f>IFERROR(VLOOKUP(B146,'[1]resumo 1ºTermo aditivo'!$A$3:$O$155,11,FALSE),0)</f>
        <v>0</v>
      </c>
      <c r="L146" s="101">
        <f t="shared" si="19"/>
        <v>0</v>
      </c>
      <c r="M146" s="102">
        <f>IFERROR(VLOOKUP(B146,'[1]resumo 1ºTermo aditivo'!$A$3:$O$155,14,FALSE),0)</f>
        <v>0</v>
      </c>
      <c r="N146" s="312">
        <f t="shared" si="20"/>
        <v>0</v>
      </c>
      <c r="P146" s="165">
        <f t="shared" si="21"/>
        <v>0</v>
      </c>
      <c r="Q146" s="165"/>
      <c r="R146" s="165">
        <f t="shared" si="22"/>
        <v>0</v>
      </c>
      <c r="S146" s="315">
        <f t="shared" si="23"/>
        <v>1</v>
      </c>
      <c r="T146" s="147">
        <f t="shared" si="24"/>
        <v>788.69</v>
      </c>
      <c r="U146" s="1" t="e">
        <f>S146=#REF!</f>
        <v>#REF!</v>
      </c>
    </row>
    <row r="147" spans="1:21" ht="51" x14ac:dyDescent="0.25">
      <c r="A147" s="17" t="s">
        <v>413</v>
      </c>
      <c r="B147" s="17" t="s">
        <v>413</v>
      </c>
      <c r="C147" s="18" t="s">
        <v>414</v>
      </c>
      <c r="D147" s="17" t="s">
        <v>32</v>
      </c>
      <c r="E147" s="17" t="s">
        <v>415</v>
      </c>
      <c r="F147" s="19" t="s">
        <v>42</v>
      </c>
      <c r="G147" s="18">
        <v>4</v>
      </c>
      <c r="H147" s="20">
        <v>617.01</v>
      </c>
      <c r="I147" s="20">
        <v>772.61</v>
      </c>
      <c r="J147" s="99">
        <f t="shared" si="25"/>
        <v>3090.44</v>
      </c>
      <c r="K147" s="100">
        <f>IFERROR(VLOOKUP(B147,'[1]resumo 1ºTermo aditivo'!$A$3:$O$155,11,FALSE),0)</f>
        <v>0</v>
      </c>
      <c r="L147" s="101">
        <f t="shared" si="19"/>
        <v>0</v>
      </c>
      <c r="M147" s="102">
        <f>IFERROR(VLOOKUP(B147,'[1]resumo 1ºTermo aditivo'!$A$3:$O$155,14,FALSE),0)</f>
        <v>0</v>
      </c>
      <c r="N147" s="312">
        <f t="shared" si="20"/>
        <v>0</v>
      </c>
      <c r="P147" s="165">
        <f t="shared" si="21"/>
        <v>0</v>
      </c>
      <c r="Q147" s="165"/>
      <c r="R147" s="165">
        <f t="shared" si="22"/>
        <v>0</v>
      </c>
      <c r="S147" s="315">
        <f t="shared" si="23"/>
        <v>4</v>
      </c>
      <c r="T147" s="147">
        <f t="shared" si="24"/>
        <v>3090.44</v>
      </c>
      <c r="U147" s="1" t="e">
        <f>S147=#REF!</f>
        <v>#REF!</v>
      </c>
    </row>
    <row r="148" spans="1:21" ht="51" x14ac:dyDescent="0.25">
      <c r="A148" s="17" t="s">
        <v>416</v>
      </c>
      <c r="B148" s="17" t="s">
        <v>416</v>
      </c>
      <c r="C148" s="18" t="s">
        <v>417</v>
      </c>
      <c r="D148" s="17" t="s">
        <v>27</v>
      </c>
      <c r="E148" s="17" t="s">
        <v>418</v>
      </c>
      <c r="F148" s="19" t="s">
        <v>42</v>
      </c>
      <c r="G148" s="18">
        <v>1</v>
      </c>
      <c r="H148" s="20">
        <v>885.91</v>
      </c>
      <c r="I148" s="20">
        <v>1109.33</v>
      </c>
      <c r="J148" s="99">
        <f t="shared" si="25"/>
        <v>1109.33</v>
      </c>
      <c r="K148" s="100">
        <f>IFERROR(VLOOKUP(B148,'[1]resumo 1ºTermo aditivo'!$A$3:$O$155,11,FALSE),0)</f>
        <v>0</v>
      </c>
      <c r="L148" s="101">
        <f t="shared" si="19"/>
        <v>0</v>
      </c>
      <c r="M148" s="102">
        <f>IFERROR(VLOOKUP(B148,'[1]resumo 1ºTermo aditivo'!$A$3:$O$155,14,FALSE),0)</f>
        <v>0</v>
      </c>
      <c r="N148" s="312">
        <f t="shared" si="20"/>
        <v>0</v>
      </c>
      <c r="P148" s="165">
        <f t="shared" si="21"/>
        <v>0</v>
      </c>
      <c r="Q148" s="165"/>
      <c r="R148" s="165">
        <f t="shared" si="22"/>
        <v>0</v>
      </c>
      <c r="S148" s="315">
        <f t="shared" si="23"/>
        <v>1</v>
      </c>
      <c r="T148" s="147">
        <f t="shared" si="24"/>
        <v>1109.33</v>
      </c>
      <c r="U148" s="1" t="e">
        <f>S148=#REF!</f>
        <v>#REF!</v>
      </c>
    </row>
    <row r="149" spans="1:21" ht="38.25" x14ac:dyDescent="0.25">
      <c r="A149" s="17" t="s">
        <v>419</v>
      </c>
      <c r="B149" s="17" t="s">
        <v>419</v>
      </c>
      <c r="C149" s="18" t="s">
        <v>420</v>
      </c>
      <c r="D149" s="17" t="s">
        <v>32</v>
      </c>
      <c r="E149" s="17" t="s">
        <v>421</v>
      </c>
      <c r="F149" s="19" t="s">
        <v>109</v>
      </c>
      <c r="G149" s="18">
        <v>116</v>
      </c>
      <c r="H149" s="20">
        <v>8.17</v>
      </c>
      <c r="I149" s="20">
        <v>10.23</v>
      </c>
      <c r="J149" s="99">
        <f t="shared" si="25"/>
        <v>1186.68</v>
      </c>
      <c r="K149" s="100">
        <f>IFERROR(VLOOKUP(B149,'[1]resumo 1ºTermo aditivo'!$A$3:$O$155,11,FALSE),0)</f>
        <v>0</v>
      </c>
      <c r="L149" s="101">
        <f t="shared" si="19"/>
        <v>0</v>
      </c>
      <c r="M149" s="102">
        <f>IFERROR(VLOOKUP(B149,'[1]resumo 1ºTermo aditivo'!$A$3:$O$155,14,FALSE),0)</f>
        <v>0</v>
      </c>
      <c r="N149" s="312">
        <f t="shared" si="20"/>
        <v>0</v>
      </c>
      <c r="P149" s="165">
        <f t="shared" si="21"/>
        <v>0</v>
      </c>
      <c r="Q149" s="165"/>
      <c r="R149" s="165">
        <f t="shared" si="22"/>
        <v>0</v>
      </c>
      <c r="S149" s="315">
        <f t="shared" si="23"/>
        <v>116</v>
      </c>
      <c r="T149" s="147">
        <f t="shared" si="24"/>
        <v>1186.68</v>
      </c>
      <c r="U149" s="1" t="e">
        <f>S149=#REF!</f>
        <v>#REF!</v>
      </c>
    </row>
    <row r="150" spans="1:21" ht="38.25" x14ac:dyDescent="0.25">
      <c r="A150" s="17" t="s">
        <v>422</v>
      </c>
      <c r="B150" s="17" t="s">
        <v>422</v>
      </c>
      <c r="C150" s="18" t="s">
        <v>423</v>
      </c>
      <c r="D150" s="17" t="s">
        <v>32</v>
      </c>
      <c r="E150" s="17" t="s">
        <v>424</v>
      </c>
      <c r="F150" s="19" t="s">
        <v>109</v>
      </c>
      <c r="G150" s="18">
        <v>597.79999999999995</v>
      </c>
      <c r="H150" s="20">
        <v>7.87</v>
      </c>
      <c r="I150" s="20">
        <v>9.85</v>
      </c>
      <c r="J150" s="99">
        <f t="shared" si="25"/>
        <v>5888.33</v>
      </c>
      <c r="K150" s="100">
        <f>IFERROR(VLOOKUP(B150,'[1]resumo 1ºTermo aditivo'!$A$3:$O$155,11,FALSE),0)</f>
        <v>0</v>
      </c>
      <c r="L150" s="101">
        <f t="shared" si="19"/>
        <v>0</v>
      </c>
      <c r="M150" s="102">
        <f>IFERROR(VLOOKUP(B150,'[1]resumo 1ºTermo aditivo'!$A$3:$O$155,14,FALSE),0)</f>
        <v>0</v>
      </c>
      <c r="N150" s="312">
        <f t="shared" si="20"/>
        <v>0</v>
      </c>
      <c r="P150" s="165">
        <f t="shared" si="21"/>
        <v>0</v>
      </c>
      <c r="Q150" s="165"/>
      <c r="R150" s="165">
        <f t="shared" si="22"/>
        <v>0</v>
      </c>
      <c r="S150" s="315">
        <f t="shared" si="23"/>
        <v>597.79999999999995</v>
      </c>
      <c r="T150" s="147">
        <f t="shared" si="24"/>
        <v>5888.33</v>
      </c>
      <c r="U150" s="1" t="e">
        <f>S150=#REF!</f>
        <v>#REF!</v>
      </c>
    </row>
    <row r="151" spans="1:21" ht="38.25" x14ac:dyDescent="0.25">
      <c r="A151" s="17" t="s">
        <v>425</v>
      </c>
      <c r="B151" s="17" t="s">
        <v>425</v>
      </c>
      <c r="C151" s="18" t="s">
        <v>426</v>
      </c>
      <c r="D151" s="17" t="s">
        <v>32</v>
      </c>
      <c r="E151" s="17" t="s">
        <v>427</v>
      </c>
      <c r="F151" s="19" t="s">
        <v>109</v>
      </c>
      <c r="G151" s="18">
        <v>76</v>
      </c>
      <c r="H151" s="20">
        <v>12.94</v>
      </c>
      <c r="I151" s="20">
        <v>16.2</v>
      </c>
      <c r="J151" s="99">
        <f t="shared" si="25"/>
        <v>1231.2</v>
      </c>
      <c r="K151" s="100">
        <f>IFERROR(VLOOKUP(B151,'[1]resumo 1ºTermo aditivo'!$A$3:$O$155,11,FALSE),0)</f>
        <v>81.400000000000006</v>
      </c>
      <c r="L151" s="101">
        <f t="shared" si="19"/>
        <v>1318.68</v>
      </c>
      <c r="M151" s="102">
        <f>IFERROR(VLOOKUP(B151,'[1]resumo 1ºTermo aditivo'!$A$3:$O$155,14,FALSE),0)</f>
        <v>0</v>
      </c>
      <c r="N151" s="312">
        <f t="shared" si="20"/>
        <v>0</v>
      </c>
      <c r="P151" s="165">
        <f t="shared" si="21"/>
        <v>0</v>
      </c>
      <c r="Q151" s="165"/>
      <c r="R151" s="165">
        <f t="shared" si="22"/>
        <v>0</v>
      </c>
      <c r="S151" s="315">
        <f t="shared" si="23"/>
        <v>157.4</v>
      </c>
      <c r="T151" s="147">
        <f t="shared" si="24"/>
        <v>2549.88</v>
      </c>
      <c r="U151" s="1" t="e">
        <f>S151=#REF!</f>
        <v>#REF!</v>
      </c>
    </row>
    <row r="152" spans="1:21" ht="38.25" x14ac:dyDescent="0.25">
      <c r="A152" s="17" t="s">
        <v>428</v>
      </c>
      <c r="B152" s="17" t="s">
        <v>428</v>
      </c>
      <c r="C152" s="18" t="s">
        <v>429</v>
      </c>
      <c r="D152" s="17" t="s">
        <v>32</v>
      </c>
      <c r="E152" s="17" t="s">
        <v>430</v>
      </c>
      <c r="F152" s="19" t="s">
        <v>109</v>
      </c>
      <c r="G152" s="18">
        <v>468.2</v>
      </c>
      <c r="H152" s="20">
        <v>18.48</v>
      </c>
      <c r="I152" s="20">
        <v>23.14</v>
      </c>
      <c r="J152" s="99">
        <f t="shared" si="25"/>
        <v>10834.14</v>
      </c>
      <c r="K152" s="100">
        <f>IFERROR(VLOOKUP(B152,'[1]resumo 1ºTermo aditivo'!$A$3:$O$155,11,FALSE),0)</f>
        <v>0</v>
      </c>
      <c r="L152" s="101">
        <f t="shared" si="19"/>
        <v>0</v>
      </c>
      <c r="M152" s="102">
        <f>IFERROR(VLOOKUP(B152,'[1]resumo 1ºTermo aditivo'!$A$3:$O$155,14,FALSE),0)</f>
        <v>133.19999999999999</v>
      </c>
      <c r="N152" s="312">
        <f t="shared" si="20"/>
        <v>3082.2479999999996</v>
      </c>
      <c r="P152" s="165">
        <f t="shared" si="21"/>
        <v>0</v>
      </c>
      <c r="Q152" s="165"/>
      <c r="R152" s="165">
        <f t="shared" si="22"/>
        <v>0</v>
      </c>
      <c r="S152" s="315">
        <f t="shared" si="23"/>
        <v>335</v>
      </c>
      <c r="T152" s="147">
        <f t="shared" si="24"/>
        <v>7751.8919999999998</v>
      </c>
      <c r="U152" s="1" t="e">
        <f>S152=#REF!</f>
        <v>#REF!</v>
      </c>
    </row>
    <row r="153" spans="1:21" ht="51" x14ac:dyDescent="0.25">
      <c r="A153" s="17" t="s">
        <v>431</v>
      </c>
      <c r="B153" s="17" t="s">
        <v>431</v>
      </c>
      <c r="C153" s="18" t="s">
        <v>432</v>
      </c>
      <c r="D153" s="17" t="s">
        <v>32</v>
      </c>
      <c r="E153" s="17" t="s">
        <v>433</v>
      </c>
      <c r="F153" s="19" t="s">
        <v>109</v>
      </c>
      <c r="G153" s="18">
        <v>653</v>
      </c>
      <c r="H153" s="20">
        <v>27.63</v>
      </c>
      <c r="I153" s="20">
        <v>34.590000000000003</v>
      </c>
      <c r="J153" s="99">
        <f t="shared" si="25"/>
        <v>22587.27</v>
      </c>
      <c r="K153" s="100">
        <f>IFERROR(VLOOKUP(B153,'[1]resumo 1ºTermo aditivo'!$A$3:$O$155,11,FALSE),0)</f>
        <v>25</v>
      </c>
      <c r="L153" s="101">
        <f t="shared" si="19"/>
        <v>864.75000000000011</v>
      </c>
      <c r="M153" s="102">
        <f>IFERROR(VLOOKUP(B153,'[1]resumo 1ºTermo aditivo'!$A$3:$O$155,14,FALSE),0)</f>
        <v>0</v>
      </c>
      <c r="N153" s="312">
        <f t="shared" si="20"/>
        <v>0</v>
      </c>
      <c r="P153" s="165">
        <f t="shared" si="21"/>
        <v>0</v>
      </c>
      <c r="Q153" s="165"/>
      <c r="R153" s="165">
        <f t="shared" si="22"/>
        <v>0</v>
      </c>
      <c r="S153" s="315">
        <f t="shared" si="23"/>
        <v>678</v>
      </c>
      <c r="T153" s="147">
        <f t="shared" si="24"/>
        <v>23452.02</v>
      </c>
      <c r="U153" s="1" t="e">
        <f>S153=#REF!</f>
        <v>#REF!</v>
      </c>
    </row>
    <row r="154" spans="1:21" ht="51" x14ac:dyDescent="0.25">
      <c r="A154" s="17" t="s">
        <v>434</v>
      </c>
      <c r="B154" s="17" t="s">
        <v>434</v>
      </c>
      <c r="C154" s="18" t="s">
        <v>435</v>
      </c>
      <c r="D154" s="17" t="s">
        <v>32</v>
      </c>
      <c r="E154" s="17" t="s">
        <v>436</v>
      </c>
      <c r="F154" s="19" t="s">
        <v>109</v>
      </c>
      <c r="G154" s="18">
        <v>208.5</v>
      </c>
      <c r="H154" s="20">
        <v>40.74</v>
      </c>
      <c r="I154" s="20">
        <v>51.01</v>
      </c>
      <c r="J154" s="99">
        <f t="shared" si="25"/>
        <v>10635.58</v>
      </c>
      <c r="K154" s="100">
        <f>IFERROR(VLOOKUP(B154,'[1]resumo 1ºTermo aditivo'!$A$3:$O$155,11,FALSE),0)</f>
        <v>146.5</v>
      </c>
      <c r="L154" s="101">
        <f t="shared" si="19"/>
        <v>7472.9650000000001</v>
      </c>
      <c r="M154" s="102">
        <f>IFERROR(VLOOKUP(B154,'[1]resumo 1ºTermo aditivo'!$A$3:$O$155,14,FALSE),0)</f>
        <v>0</v>
      </c>
      <c r="N154" s="312">
        <f t="shared" si="20"/>
        <v>0</v>
      </c>
      <c r="P154" s="165">
        <f t="shared" si="21"/>
        <v>0</v>
      </c>
      <c r="Q154" s="165"/>
      <c r="R154" s="165">
        <f t="shared" si="22"/>
        <v>0</v>
      </c>
      <c r="S154" s="315">
        <f t="shared" si="23"/>
        <v>355</v>
      </c>
      <c r="T154" s="147">
        <f t="shared" si="24"/>
        <v>18108.544999999998</v>
      </c>
      <c r="U154" s="1" t="e">
        <f>S154=#REF!</f>
        <v>#REF!</v>
      </c>
    </row>
    <row r="155" spans="1:21" ht="51" x14ac:dyDescent="0.25">
      <c r="A155" s="17" t="s">
        <v>437</v>
      </c>
      <c r="B155" s="17" t="s">
        <v>437</v>
      </c>
      <c r="C155" s="18" t="s">
        <v>438</v>
      </c>
      <c r="D155" s="17" t="s">
        <v>32</v>
      </c>
      <c r="E155" s="17" t="s">
        <v>439</v>
      </c>
      <c r="F155" s="19" t="s">
        <v>109</v>
      </c>
      <c r="G155" s="18">
        <v>426</v>
      </c>
      <c r="H155" s="20">
        <v>57.08</v>
      </c>
      <c r="I155" s="20">
        <v>71.47</v>
      </c>
      <c r="J155" s="99">
        <f t="shared" si="25"/>
        <v>30446.22</v>
      </c>
      <c r="K155" s="100">
        <f>IFERROR(VLOOKUP(B155,'[1]resumo 1ºTermo aditivo'!$A$3:$O$155,11,FALSE),0)</f>
        <v>39</v>
      </c>
      <c r="L155" s="101">
        <f t="shared" si="19"/>
        <v>2787.33</v>
      </c>
      <c r="M155" s="102">
        <f>IFERROR(VLOOKUP(B155,'[1]resumo 1ºTermo aditivo'!$A$3:$O$155,14,FALSE),0)</f>
        <v>0</v>
      </c>
      <c r="N155" s="312">
        <f t="shared" si="20"/>
        <v>0</v>
      </c>
      <c r="P155" s="165">
        <f t="shared" si="21"/>
        <v>0</v>
      </c>
      <c r="Q155" s="165"/>
      <c r="R155" s="165">
        <f t="shared" si="22"/>
        <v>0</v>
      </c>
      <c r="S155" s="315">
        <f t="shared" si="23"/>
        <v>465</v>
      </c>
      <c r="T155" s="147">
        <f t="shared" si="24"/>
        <v>33233.550000000003</v>
      </c>
      <c r="U155" s="1" t="e">
        <f>S155=#REF!</f>
        <v>#REF!</v>
      </c>
    </row>
    <row r="156" spans="1:21" ht="51" x14ac:dyDescent="0.25">
      <c r="A156" s="17" t="s">
        <v>440</v>
      </c>
      <c r="B156" s="17" t="s">
        <v>440</v>
      </c>
      <c r="C156" s="18" t="s">
        <v>441</v>
      </c>
      <c r="D156" s="17" t="s">
        <v>32</v>
      </c>
      <c r="E156" s="17" t="s">
        <v>442</v>
      </c>
      <c r="F156" s="19" t="s">
        <v>109</v>
      </c>
      <c r="G156" s="18">
        <v>63</v>
      </c>
      <c r="H156" s="20">
        <v>74.64</v>
      </c>
      <c r="I156" s="20">
        <v>93.46</v>
      </c>
      <c r="J156" s="99">
        <f t="shared" si="25"/>
        <v>5887.98</v>
      </c>
      <c r="K156" s="100">
        <f>IFERROR(VLOOKUP(B156,'[1]resumo 1ºTermo aditivo'!$A$3:$O$155,11,FALSE),0)</f>
        <v>0</v>
      </c>
      <c r="L156" s="101">
        <f t="shared" si="19"/>
        <v>0</v>
      </c>
      <c r="M156" s="102">
        <f>IFERROR(VLOOKUP(B156,'[1]resumo 1ºTermo aditivo'!$A$3:$O$155,14,FALSE),0)</f>
        <v>0</v>
      </c>
      <c r="N156" s="312">
        <f t="shared" si="20"/>
        <v>0</v>
      </c>
      <c r="P156" s="165">
        <f t="shared" si="21"/>
        <v>0</v>
      </c>
      <c r="Q156" s="165"/>
      <c r="R156" s="165">
        <f t="shared" si="22"/>
        <v>0</v>
      </c>
      <c r="S156" s="315">
        <f t="shared" si="23"/>
        <v>63</v>
      </c>
      <c r="T156" s="147">
        <f t="shared" si="24"/>
        <v>5887.98</v>
      </c>
      <c r="U156" s="1" t="e">
        <f>S156=#REF!</f>
        <v>#REF!</v>
      </c>
    </row>
    <row r="157" spans="1:21" ht="51" x14ac:dyDescent="0.25">
      <c r="A157" s="17" t="s">
        <v>443</v>
      </c>
      <c r="B157" s="17" t="s">
        <v>443</v>
      </c>
      <c r="C157" s="18" t="s">
        <v>444</v>
      </c>
      <c r="D157" s="17" t="s">
        <v>32</v>
      </c>
      <c r="E157" s="17" t="s">
        <v>445</v>
      </c>
      <c r="F157" s="19" t="s">
        <v>109</v>
      </c>
      <c r="G157" s="18">
        <v>117</v>
      </c>
      <c r="H157" s="20">
        <v>100.02</v>
      </c>
      <c r="I157" s="20">
        <v>125.24</v>
      </c>
      <c r="J157" s="99">
        <f t="shared" si="25"/>
        <v>14653.08</v>
      </c>
      <c r="K157" s="100">
        <f>IFERROR(VLOOKUP(B157,'[1]resumo 1ºTermo aditivo'!$A$3:$O$155,11,FALSE),0)</f>
        <v>0</v>
      </c>
      <c r="L157" s="101">
        <f t="shared" si="19"/>
        <v>0</v>
      </c>
      <c r="M157" s="102">
        <f>IFERROR(VLOOKUP(B157,'[1]resumo 1ºTermo aditivo'!$A$3:$O$155,14,FALSE),0)</f>
        <v>0</v>
      </c>
      <c r="N157" s="312">
        <f t="shared" si="20"/>
        <v>0</v>
      </c>
      <c r="P157" s="165">
        <f t="shared" si="21"/>
        <v>0</v>
      </c>
      <c r="Q157" s="165"/>
      <c r="R157" s="165">
        <f t="shared" si="22"/>
        <v>0</v>
      </c>
      <c r="S157" s="315">
        <f t="shared" si="23"/>
        <v>117</v>
      </c>
      <c r="T157" s="147">
        <f t="shared" si="24"/>
        <v>14653.08</v>
      </c>
      <c r="U157" s="1" t="e">
        <f>S157=#REF!</f>
        <v>#REF!</v>
      </c>
    </row>
    <row r="158" spans="1:21" ht="38.25" x14ac:dyDescent="0.25">
      <c r="A158" s="17" t="s">
        <v>446</v>
      </c>
      <c r="B158" s="17" t="s">
        <v>446</v>
      </c>
      <c r="C158" s="18" t="s">
        <v>447</v>
      </c>
      <c r="D158" s="17" t="s">
        <v>32</v>
      </c>
      <c r="E158" s="17" t="s">
        <v>448</v>
      </c>
      <c r="F158" s="19" t="s">
        <v>109</v>
      </c>
      <c r="G158" s="18">
        <v>51</v>
      </c>
      <c r="H158" s="20">
        <v>5.0999999999999996</v>
      </c>
      <c r="I158" s="20">
        <v>6.38</v>
      </c>
      <c r="J158" s="99">
        <f t="shared" si="25"/>
        <v>325.38</v>
      </c>
      <c r="K158" s="100">
        <f>IFERROR(VLOOKUP(B158,'[1]resumo 1ºTermo aditivo'!$A$3:$O$155,11,FALSE),0)</f>
        <v>0</v>
      </c>
      <c r="L158" s="101">
        <f t="shared" si="19"/>
        <v>0</v>
      </c>
      <c r="M158" s="102">
        <f>IFERROR(VLOOKUP(B158,'[1]resumo 1ºTermo aditivo'!$A$3:$O$155,14,FALSE),0)</f>
        <v>0</v>
      </c>
      <c r="N158" s="312">
        <f t="shared" si="20"/>
        <v>0</v>
      </c>
      <c r="P158" s="165">
        <f t="shared" si="21"/>
        <v>0</v>
      </c>
      <c r="Q158" s="165"/>
      <c r="R158" s="165">
        <f t="shared" si="22"/>
        <v>0</v>
      </c>
      <c r="S158" s="315">
        <f t="shared" si="23"/>
        <v>51</v>
      </c>
      <c r="T158" s="147">
        <f t="shared" si="24"/>
        <v>325.38</v>
      </c>
      <c r="U158" s="1" t="e">
        <f>S158=#REF!</f>
        <v>#REF!</v>
      </c>
    </row>
    <row r="159" spans="1:21" ht="38.25" x14ac:dyDescent="0.25">
      <c r="A159" s="17" t="s">
        <v>449</v>
      </c>
      <c r="B159" s="17" t="s">
        <v>449</v>
      </c>
      <c r="C159" s="18" t="s">
        <v>450</v>
      </c>
      <c r="D159" s="17" t="s">
        <v>32</v>
      </c>
      <c r="E159" s="17" t="s">
        <v>451</v>
      </c>
      <c r="F159" s="19" t="s">
        <v>109</v>
      </c>
      <c r="G159" s="18">
        <v>64</v>
      </c>
      <c r="H159" s="20">
        <v>7.14</v>
      </c>
      <c r="I159" s="20">
        <v>8.94</v>
      </c>
      <c r="J159" s="99">
        <f t="shared" si="25"/>
        <v>572.16</v>
      </c>
      <c r="K159" s="100">
        <f>IFERROR(VLOOKUP(B159,'[1]resumo 1ºTermo aditivo'!$A$3:$O$155,11,FALSE),0)</f>
        <v>0</v>
      </c>
      <c r="L159" s="101">
        <f t="shared" si="19"/>
        <v>0</v>
      </c>
      <c r="M159" s="102">
        <f>IFERROR(VLOOKUP(B159,'[1]resumo 1ºTermo aditivo'!$A$3:$O$155,14,FALSE),0)</f>
        <v>0</v>
      </c>
      <c r="N159" s="312">
        <f t="shared" si="20"/>
        <v>0</v>
      </c>
      <c r="P159" s="165">
        <f t="shared" si="21"/>
        <v>0</v>
      </c>
      <c r="Q159" s="165"/>
      <c r="R159" s="165">
        <f t="shared" si="22"/>
        <v>0</v>
      </c>
      <c r="S159" s="315">
        <f t="shared" si="23"/>
        <v>64</v>
      </c>
      <c r="T159" s="147">
        <f t="shared" si="24"/>
        <v>572.16</v>
      </c>
      <c r="U159" s="1" t="e">
        <f>S159=#REF!</f>
        <v>#REF!</v>
      </c>
    </row>
    <row r="160" spans="1:21" ht="38.25" x14ac:dyDescent="0.25">
      <c r="A160" s="17" t="s">
        <v>452</v>
      </c>
      <c r="B160" s="17" t="s">
        <v>452</v>
      </c>
      <c r="C160" s="18" t="s">
        <v>453</v>
      </c>
      <c r="D160" s="17" t="s">
        <v>32</v>
      </c>
      <c r="E160" s="17" t="s">
        <v>454</v>
      </c>
      <c r="F160" s="19" t="s">
        <v>109</v>
      </c>
      <c r="G160" s="18">
        <v>4</v>
      </c>
      <c r="H160" s="20">
        <v>14.22</v>
      </c>
      <c r="I160" s="20">
        <v>17.8</v>
      </c>
      <c r="J160" s="99">
        <f t="shared" si="25"/>
        <v>71.2</v>
      </c>
      <c r="K160" s="100">
        <f>IFERROR(VLOOKUP(B160,'[1]resumo 1ºTermo aditivo'!$A$3:$O$155,11,FALSE),0)</f>
        <v>0</v>
      </c>
      <c r="L160" s="101">
        <f t="shared" si="19"/>
        <v>0</v>
      </c>
      <c r="M160" s="102">
        <f>IFERROR(VLOOKUP(B160,'[1]resumo 1ºTermo aditivo'!$A$3:$O$155,14,FALSE),0)</f>
        <v>0</v>
      </c>
      <c r="N160" s="312">
        <f t="shared" si="20"/>
        <v>0</v>
      </c>
      <c r="P160" s="165">
        <f t="shared" si="21"/>
        <v>0</v>
      </c>
      <c r="Q160" s="165"/>
      <c r="R160" s="165">
        <f t="shared" si="22"/>
        <v>0</v>
      </c>
      <c r="S160" s="315">
        <f t="shared" si="23"/>
        <v>4</v>
      </c>
      <c r="T160" s="147">
        <f t="shared" si="24"/>
        <v>71.2</v>
      </c>
      <c r="U160" s="1" t="e">
        <f>S160=#REF!</f>
        <v>#REF!</v>
      </c>
    </row>
    <row r="161" spans="1:21" ht="51" x14ac:dyDescent="0.25">
      <c r="A161" s="17" t="s">
        <v>455</v>
      </c>
      <c r="B161" s="17" t="s">
        <v>455</v>
      </c>
      <c r="C161" s="18" t="s">
        <v>456</v>
      </c>
      <c r="D161" s="17" t="s">
        <v>32</v>
      </c>
      <c r="E161" s="17" t="s">
        <v>457</v>
      </c>
      <c r="F161" s="19" t="s">
        <v>109</v>
      </c>
      <c r="G161" s="18">
        <v>51</v>
      </c>
      <c r="H161" s="20">
        <v>14.9</v>
      </c>
      <c r="I161" s="20">
        <v>18.649999999999999</v>
      </c>
      <c r="J161" s="99">
        <f t="shared" si="25"/>
        <v>951.15</v>
      </c>
      <c r="K161" s="100">
        <f>IFERROR(VLOOKUP(B161,'[1]resumo 1ºTermo aditivo'!$A$3:$O$155,11,FALSE),0)</f>
        <v>0</v>
      </c>
      <c r="L161" s="101">
        <f t="shared" si="19"/>
        <v>0</v>
      </c>
      <c r="M161" s="102">
        <f>IFERROR(VLOOKUP(B161,'[1]resumo 1ºTermo aditivo'!$A$3:$O$155,14,FALSE),0)</f>
        <v>0</v>
      </c>
      <c r="N161" s="312">
        <f t="shared" si="20"/>
        <v>0</v>
      </c>
      <c r="P161" s="165">
        <f t="shared" si="21"/>
        <v>0</v>
      </c>
      <c r="Q161" s="165"/>
      <c r="R161" s="165">
        <f t="shared" si="22"/>
        <v>0</v>
      </c>
      <c r="S161" s="315">
        <f t="shared" si="23"/>
        <v>51</v>
      </c>
      <c r="T161" s="147">
        <f t="shared" si="24"/>
        <v>951.15</v>
      </c>
      <c r="U161" s="1" t="e">
        <f>S161=#REF!</f>
        <v>#REF!</v>
      </c>
    </row>
    <row r="162" spans="1:21" ht="51" x14ac:dyDescent="0.25">
      <c r="A162" s="17" t="s">
        <v>458</v>
      </c>
      <c r="B162" s="17" t="s">
        <v>458</v>
      </c>
      <c r="C162" s="18" t="s">
        <v>459</v>
      </c>
      <c r="D162" s="17" t="s">
        <v>32</v>
      </c>
      <c r="E162" s="17" t="s">
        <v>460</v>
      </c>
      <c r="F162" s="19" t="s">
        <v>109</v>
      </c>
      <c r="G162" s="18">
        <v>37.5</v>
      </c>
      <c r="H162" s="20">
        <v>22.3</v>
      </c>
      <c r="I162" s="20">
        <v>27.92</v>
      </c>
      <c r="J162" s="99">
        <f t="shared" si="25"/>
        <v>1047</v>
      </c>
      <c r="K162" s="100">
        <f>IFERROR(VLOOKUP(B162,'[1]resumo 1ºTermo aditivo'!$A$3:$O$155,11,FALSE),0)</f>
        <v>0</v>
      </c>
      <c r="L162" s="101">
        <f t="shared" si="19"/>
        <v>0</v>
      </c>
      <c r="M162" s="102">
        <f>IFERROR(VLOOKUP(B162,'[1]resumo 1ºTermo aditivo'!$A$3:$O$155,14,FALSE),0)</f>
        <v>0</v>
      </c>
      <c r="N162" s="312">
        <f t="shared" si="20"/>
        <v>0</v>
      </c>
      <c r="P162" s="165">
        <f t="shared" si="21"/>
        <v>0</v>
      </c>
      <c r="Q162" s="165"/>
      <c r="R162" s="165">
        <f t="shared" si="22"/>
        <v>0</v>
      </c>
      <c r="S162" s="315">
        <f t="shared" si="23"/>
        <v>37.5</v>
      </c>
      <c r="T162" s="147">
        <f t="shared" si="24"/>
        <v>1047</v>
      </c>
      <c r="U162" s="1" t="e">
        <f>S162=#REF!</f>
        <v>#REF!</v>
      </c>
    </row>
    <row r="163" spans="1:21" ht="51" x14ac:dyDescent="0.25">
      <c r="A163" s="17" t="s">
        <v>461</v>
      </c>
      <c r="B163" s="17" t="s">
        <v>461</v>
      </c>
      <c r="C163" s="18" t="s">
        <v>462</v>
      </c>
      <c r="D163" s="17" t="s">
        <v>32</v>
      </c>
      <c r="E163" s="17" t="s">
        <v>463</v>
      </c>
      <c r="F163" s="19" t="s">
        <v>109</v>
      </c>
      <c r="G163" s="18">
        <v>24.5</v>
      </c>
      <c r="H163" s="20">
        <v>31.23</v>
      </c>
      <c r="I163" s="20">
        <v>39.1</v>
      </c>
      <c r="J163" s="99">
        <f t="shared" si="25"/>
        <v>957.95</v>
      </c>
      <c r="K163" s="100">
        <f>IFERROR(VLOOKUP(B163,'[1]resumo 1ºTermo aditivo'!$A$3:$O$155,11,FALSE),0)</f>
        <v>0</v>
      </c>
      <c r="L163" s="101">
        <f t="shared" si="19"/>
        <v>0</v>
      </c>
      <c r="M163" s="102">
        <f>IFERROR(VLOOKUP(B163,'[1]resumo 1ºTermo aditivo'!$A$3:$O$155,14,FALSE),0)</f>
        <v>0</v>
      </c>
      <c r="N163" s="312">
        <f t="shared" si="20"/>
        <v>0</v>
      </c>
      <c r="P163" s="165">
        <f t="shared" si="21"/>
        <v>0</v>
      </c>
      <c r="Q163" s="165"/>
      <c r="R163" s="165">
        <f t="shared" si="22"/>
        <v>0</v>
      </c>
      <c r="S163" s="315">
        <f t="shared" si="23"/>
        <v>24.5</v>
      </c>
      <c r="T163" s="147">
        <f t="shared" si="24"/>
        <v>957.95</v>
      </c>
      <c r="U163" s="1" t="e">
        <f>S163=#REF!</f>
        <v>#REF!</v>
      </c>
    </row>
    <row r="164" spans="1:21" ht="51" x14ac:dyDescent="0.25">
      <c r="A164" s="17" t="s">
        <v>464</v>
      </c>
      <c r="B164" s="17" t="s">
        <v>464</v>
      </c>
      <c r="C164" s="18" t="s">
        <v>465</v>
      </c>
      <c r="D164" s="17" t="s">
        <v>32</v>
      </c>
      <c r="E164" s="17" t="s">
        <v>466</v>
      </c>
      <c r="F164" s="19" t="s">
        <v>109</v>
      </c>
      <c r="G164" s="18">
        <v>13.5</v>
      </c>
      <c r="H164" s="20">
        <v>38.32</v>
      </c>
      <c r="I164" s="20">
        <v>47.98</v>
      </c>
      <c r="J164" s="99">
        <f t="shared" si="25"/>
        <v>647.73</v>
      </c>
      <c r="K164" s="100">
        <f>IFERROR(VLOOKUP(B164,'[1]resumo 1ºTermo aditivo'!$A$3:$O$155,11,FALSE),0)</f>
        <v>0</v>
      </c>
      <c r="L164" s="101">
        <f t="shared" si="19"/>
        <v>0</v>
      </c>
      <c r="M164" s="102">
        <f>IFERROR(VLOOKUP(B164,'[1]resumo 1ºTermo aditivo'!$A$3:$O$155,14,FALSE),0)</f>
        <v>0</v>
      </c>
      <c r="N164" s="312">
        <f t="shared" si="20"/>
        <v>0</v>
      </c>
      <c r="P164" s="165">
        <f t="shared" si="21"/>
        <v>0</v>
      </c>
      <c r="Q164" s="165"/>
      <c r="R164" s="165">
        <f t="shared" si="22"/>
        <v>0</v>
      </c>
      <c r="S164" s="315">
        <f t="shared" si="23"/>
        <v>13.5</v>
      </c>
      <c r="T164" s="147">
        <f t="shared" si="24"/>
        <v>647.73</v>
      </c>
      <c r="U164" s="1" t="e">
        <f>S164=#REF!</f>
        <v>#REF!</v>
      </c>
    </row>
    <row r="165" spans="1:21" ht="38.25" x14ac:dyDescent="0.25">
      <c r="A165" s="17" t="s">
        <v>467</v>
      </c>
      <c r="B165" s="17" t="s">
        <v>467</v>
      </c>
      <c r="C165" s="18" t="s">
        <v>468</v>
      </c>
      <c r="D165" s="17" t="s">
        <v>32</v>
      </c>
      <c r="E165" s="17" t="s">
        <v>469</v>
      </c>
      <c r="F165" s="19" t="s">
        <v>109</v>
      </c>
      <c r="G165" s="18">
        <v>11</v>
      </c>
      <c r="H165" s="20">
        <v>11.03</v>
      </c>
      <c r="I165" s="20">
        <v>13.81</v>
      </c>
      <c r="J165" s="99">
        <f t="shared" si="25"/>
        <v>151.91</v>
      </c>
      <c r="K165" s="100">
        <f>IFERROR(VLOOKUP(B165,'[1]resumo 1ºTermo aditivo'!$A$3:$O$155,11,FALSE),0)</f>
        <v>0</v>
      </c>
      <c r="L165" s="101">
        <f t="shared" si="19"/>
        <v>0</v>
      </c>
      <c r="M165" s="102">
        <f>IFERROR(VLOOKUP(B165,'[1]resumo 1ºTermo aditivo'!$A$3:$O$155,14,FALSE),0)</f>
        <v>0</v>
      </c>
      <c r="N165" s="312">
        <f t="shared" si="20"/>
        <v>0</v>
      </c>
      <c r="P165" s="165">
        <f t="shared" si="21"/>
        <v>0</v>
      </c>
      <c r="Q165" s="165"/>
      <c r="R165" s="165">
        <f t="shared" si="22"/>
        <v>0</v>
      </c>
      <c r="S165" s="315">
        <f t="shared" si="23"/>
        <v>11</v>
      </c>
      <c r="T165" s="147">
        <f t="shared" si="24"/>
        <v>151.91</v>
      </c>
      <c r="U165" s="1" t="e">
        <f>S165=#REF!</f>
        <v>#REF!</v>
      </c>
    </row>
    <row r="166" spans="1:21" ht="51" x14ac:dyDescent="0.25">
      <c r="A166" s="17" t="s">
        <v>470</v>
      </c>
      <c r="B166" s="17" t="s">
        <v>470</v>
      </c>
      <c r="C166" s="18" t="s">
        <v>471</v>
      </c>
      <c r="D166" s="17" t="s">
        <v>32</v>
      </c>
      <c r="E166" s="17" t="s">
        <v>472</v>
      </c>
      <c r="F166" s="19" t="s">
        <v>109</v>
      </c>
      <c r="G166" s="18">
        <v>24</v>
      </c>
      <c r="H166" s="20">
        <v>58.23</v>
      </c>
      <c r="I166" s="20">
        <v>72.91</v>
      </c>
      <c r="J166" s="99">
        <f t="shared" si="25"/>
        <v>1749.84</v>
      </c>
      <c r="K166" s="100">
        <f>IFERROR(VLOOKUP(B166,'[1]resumo 1ºTermo aditivo'!$A$3:$O$155,11,FALSE),0)</f>
        <v>0</v>
      </c>
      <c r="L166" s="101">
        <f t="shared" si="19"/>
        <v>0</v>
      </c>
      <c r="M166" s="102">
        <f>IFERROR(VLOOKUP(B166,'[1]resumo 1ºTermo aditivo'!$A$3:$O$155,14,FALSE),0)</f>
        <v>0</v>
      </c>
      <c r="N166" s="312">
        <f t="shared" si="20"/>
        <v>0</v>
      </c>
      <c r="P166" s="165">
        <f t="shared" si="21"/>
        <v>0</v>
      </c>
      <c r="Q166" s="165"/>
      <c r="R166" s="165">
        <f t="shared" si="22"/>
        <v>0</v>
      </c>
      <c r="S166" s="315">
        <f t="shared" si="23"/>
        <v>24</v>
      </c>
      <c r="T166" s="147">
        <f t="shared" si="24"/>
        <v>1749.84</v>
      </c>
      <c r="U166" s="1" t="e">
        <f>S166=#REF!</f>
        <v>#REF!</v>
      </c>
    </row>
    <row r="167" spans="1:21" ht="25.5" x14ac:dyDescent="0.25">
      <c r="A167" s="17" t="s">
        <v>473</v>
      </c>
      <c r="B167" s="17" t="s">
        <v>473</v>
      </c>
      <c r="C167" s="18" t="s">
        <v>474</v>
      </c>
      <c r="D167" s="17" t="s">
        <v>27</v>
      </c>
      <c r="E167" s="17" t="s">
        <v>475</v>
      </c>
      <c r="F167" s="19" t="s">
        <v>109</v>
      </c>
      <c r="G167" s="18">
        <v>55</v>
      </c>
      <c r="H167" s="20">
        <v>84.73</v>
      </c>
      <c r="I167" s="20">
        <v>106.09</v>
      </c>
      <c r="J167" s="99">
        <f t="shared" si="25"/>
        <v>5834.95</v>
      </c>
      <c r="K167" s="100">
        <f>IFERROR(VLOOKUP(B167,'[1]resumo 1ºTermo aditivo'!$A$3:$O$155,11,FALSE),0)</f>
        <v>0</v>
      </c>
      <c r="L167" s="101">
        <f t="shared" si="19"/>
        <v>0</v>
      </c>
      <c r="M167" s="102">
        <f>IFERROR(VLOOKUP(B167,'[1]resumo 1ºTermo aditivo'!$A$3:$O$155,14,FALSE),0)</f>
        <v>0</v>
      </c>
      <c r="N167" s="312">
        <f t="shared" si="20"/>
        <v>0</v>
      </c>
      <c r="P167" s="165">
        <f t="shared" si="21"/>
        <v>0</v>
      </c>
      <c r="Q167" s="165"/>
      <c r="R167" s="165">
        <f t="shared" si="22"/>
        <v>0</v>
      </c>
      <c r="S167" s="315">
        <f t="shared" si="23"/>
        <v>55</v>
      </c>
      <c r="T167" s="147">
        <f t="shared" si="24"/>
        <v>5834.95</v>
      </c>
      <c r="U167" s="1" t="e">
        <f>S167=#REF!</f>
        <v>#REF!</v>
      </c>
    </row>
    <row r="168" spans="1:21" ht="25.5" x14ac:dyDescent="0.25">
      <c r="A168" s="17" t="s">
        <v>476</v>
      </c>
      <c r="B168" s="17" t="s">
        <v>476</v>
      </c>
      <c r="C168" s="18" t="s">
        <v>477</v>
      </c>
      <c r="D168" s="17" t="s">
        <v>27</v>
      </c>
      <c r="E168" s="17" t="s">
        <v>478</v>
      </c>
      <c r="F168" s="19" t="s">
        <v>109</v>
      </c>
      <c r="G168" s="18">
        <v>28.8</v>
      </c>
      <c r="H168" s="20">
        <v>99.86</v>
      </c>
      <c r="I168" s="20">
        <v>125.04</v>
      </c>
      <c r="J168" s="99">
        <f t="shared" si="25"/>
        <v>3601.15</v>
      </c>
      <c r="K168" s="100">
        <f>IFERROR(VLOOKUP(B168,'[1]resumo 1ºTermo aditivo'!$A$3:$O$155,11,FALSE),0)</f>
        <v>0</v>
      </c>
      <c r="L168" s="101">
        <f t="shared" si="19"/>
        <v>0</v>
      </c>
      <c r="M168" s="102">
        <f>IFERROR(VLOOKUP(B168,'[1]resumo 1ºTermo aditivo'!$A$3:$O$155,14,FALSE),0)</f>
        <v>0</v>
      </c>
      <c r="N168" s="312">
        <f t="shared" si="20"/>
        <v>0</v>
      </c>
      <c r="P168" s="165">
        <f t="shared" si="21"/>
        <v>0</v>
      </c>
      <c r="Q168" s="165"/>
      <c r="R168" s="165">
        <f t="shared" si="22"/>
        <v>0</v>
      </c>
      <c r="S168" s="315">
        <f t="shared" si="23"/>
        <v>28.8</v>
      </c>
      <c r="T168" s="147">
        <f t="shared" si="24"/>
        <v>3601.15</v>
      </c>
      <c r="U168" s="1" t="e">
        <f>S168=#REF!</f>
        <v>#REF!</v>
      </c>
    </row>
    <row r="169" spans="1:21" ht="38.25" x14ac:dyDescent="0.25">
      <c r="A169" s="17" t="s">
        <v>479</v>
      </c>
      <c r="B169" s="17" t="s">
        <v>479</v>
      </c>
      <c r="C169" s="18" t="s">
        <v>480</v>
      </c>
      <c r="D169" s="17" t="s">
        <v>32</v>
      </c>
      <c r="E169" s="17" t="s">
        <v>481</v>
      </c>
      <c r="F169" s="19" t="s">
        <v>42</v>
      </c>
      <c r="G169" s="18">
        <v>2</v>
      </c>
      <c r="H169" s="20">
        <v>575.59</v>
      </c>
      <c r="I169" s="20">
        <v>720.75</v>
      </c>
      <c r="J169" s="99">
        <f t="shared" si="25"/>
        <v>1441.5</v>
      </c>
      <c r="K169" s="100">
        <f>IFERROR(VLOOKUP(B169,'[1]resumo 1ºTermo aditivo'!$A$3:$O$155,11,FALSE),0)</f>
        <v>0</v>
      </c>
      <c r="L169" s="101">
        <f t="shared" si="19"/>
        <v>0</v>
      </c>
      <c r="M169" s="102">
        <f>IFERROR(VLOOKUP(B169,'[1]resumo 1ºTermo aditivo'!$A$3:$O$155,14,FALSE),0)</f>
        <v>0</v>
      </c>
      <c r="N169" s="312">
        <f t="shared" si="20"/>
        <v>0</v>
      </c>
      <c r="P169" s="165">
        <f t="shared" si="21"/>
        <v>0</v>
      </c>
      <c r="Q169" s="165"/>
      <c r="R169" s="165">
        <f t="shared" si="22"/>
        <v>0</v>
      </c>
      <c r="S169" s="315">
        <f t="shared" si="23"/>
        <v>2</v>
      </c>
      <c r="T169" s="147">
        <f t="shared" si="24"/>
        <v>1441.5</v>
      </c>
      <c r="U169" s="1" t="e">
        <f>S169=#REF!</f>
        <v>#REF!</v>
      </c>
    </row>
    <row r="170" spans="1:21" ht="25.5" x14ac:dyDescent="0.25">
      <c r="A170" s="17" t="s">
        <v>482</v>
      </c>
      <c r="B170" s="17" t="s">
        <v>482</v>
      </c>
      <c r="C170" s="18" t="s">
        <v>483</v>
      </c>
      <c r="D170" s="17" t="s">
        <v>27</v>
      </c>
      <c r="E170" s="17" t="s">
        <v>484</v>
      </c>
      <c r="F170" s="19" t="s">
        <v>42</v>
      </c>
      <c r="G170" s="18">
        <v>130</v>
      </c>
      <c r="H170" s="20">
        <v>2.1800000000000002</v>
      </c>
      <c r="I170" s="20">
        <v>2.72</v>
      </c>
      <c r="J170" s="99">
        <f t="shared" si="25"/>
        <v>353.6</v>
      </c>
      <c r="K170" s="100">
        <f>IFERROR(VLOOKUP(B170,'[1]resumo 1ºTermo aditivo'!$A$3:$O$155,11,FALSE),0)</f>
        <v>0</v>
      </c>
      <c r="L170" s="101">
        <f t="shared" si="19"/>
        <v>0</v>
      </c>
      <c r="M170" s="102">
        <f>IFERROR(VLOOKUP(B170,'[1]resumo 1ºTermo aditivo'!$A$3:$O$155,14,FALSE),0)</f>
        <v>0</v>
      </c>
      <c r="N170" s="312">
        <f t="shared" si="20"/>
        <v>0</v>
      </c>
      <c r="P170" s="165">
        <f t="shared" si="21"/>
        <v>0</v>
      </c>
      <c r="Q170" s="165"/>
      <c r="R170" s="165">
        <f t="shared" si="22"/>
        <v>0</v>
      </c>
      <c r="S170" s="315">
        <f t="shared" si="23"/>
        <v>130</v>
      </c>
      <c r="T170" s="147">
        <f t="shared" si="24"/>
        <v>353.6</v>
      </c>
      <c r="U170" s="1" t="e">
        <f>S170=#REF!</f>
        <v>#REF!</v>
      </c>
    </row>
    <row r="171" spans="1:21" x14ac:dyDescent="0.25">
      <c r="A171" s="17" t="s">
        <v>485</v>
      </c>
      <c r="B171" s="17" t="s">
        <v>485</v>
      </c>
      <c r="C171" s="18" t="s">
        <v>486</v>
      </c>
      <c r="D171" s="17" t="s">
        <v>40</v>
      </c>
      <c r="E171" s="17" t="s">
        <v>487</v>
      </c>
      <c r="F171" s="19" t="s">
        <v>42</v>
      </c>
      <c r="G171" s="18">
        <v>22</v>
      </c>
      <c r="H171" s="20">
        <v>1.81</v>
      </c>
      <c r="I171" s="20">
        <v>2.2599999999999998</v>
      </c>
      <c r="J171" s="99">
        <f t="shared" si="25"/>
        <v>49.72</v>
      </c>
      <c r="K171" s="100">
        <f>IFERROR(VLOOKUP(B171,'[1]resumo 1ºTermo aditivo'!$A$3:$O$155,11,FALSE),0)</f>
        <v>0</v>
      </c>
      <c r="L171" s="101">
        <f t="shared" si="19"/>
        <v>0</v>
      </c>
      <c r="M171" s="102">
        <f>IFERROR(VLOOKUP(B171,'[1]resumo 1ºTermo aditivo'!$A$3:$O$155,14,FALSE),0)</f>
        <v>0</v>
      </c>
      <c r="N171" s="312">
        <f t="shared" si="20"/>
        <v>0</v>
      </c>
      <c r="P171" s="165">
        <f t="shared" si="21"/>
        <v>0</v>
      </c>
      <c r="Q171" s="165"/>
      <c r="R171" s="165">
        <f t="shared" si="22"/>
        <v>0</v>
      </c>
      <c r="S171" s="315">
        <f t="shared" si="23"/>
        <v>22</v>
      </c>
      <c r="T171" s="147">
        <f t="shared" si="24"/>
        <v>49.72</v>
      </c>
      <c r="U171" s="1" t="e">
        <f>S171=#REF!</f>
        <v>#REF!</v>
      </c>
    </row>
    <row r="172" spans="1:21" ht="25.5" x14ac:dyDescent="0.25">
      <c r="A172" s="17" t="s">
        <v>488</v>
      </c>
      <c r="B172" s="17" t="s">
        <v>488</v>
      </c>
      <c r="C172" s="18" t="s">
        <v>489</v>
      </c>
      <c r="D172" s="17" t="s">
        <v>40</v>
      </c>
      <c r="E172" s="17" t="s">
        <v>490</v>
      </c>
      <c r="F172" s="19" t="s">
        <v>42</v>
      </c>
      <c r="G172" s="18">
        <v>44</v>
      </c>
      <c r="H172" s="20">
        <v>2.72</v>
      </c>
      <c r="I172" s="20">
        <v>3.4</v>
      </c>
      <c r="J172" s="99">
        <f t="shared" si="25"/>
        <v>149.6</v>
      </c>
      <c r="K172" s="100">
        <f>IFERROR(VLOOKUP(B172,'[1]resumo 1ºTermo aditivo'!$A$3:$O$155,11,FALSE),0)</f>
        <v>0</v>
      </c>
      <c r="L172" s="101">
        <f t="shared" si="19"/>
        <v>0</v>
      </c>
      <c r="M172" s="102">
        <f>IFERROR(VLOOKUP(B172,'[1]resumo 1ºTermo aditivo'!$A$3:$O$155,14,FALSE),0)</f>
        <v>0</v>
      </c>
      <c r="N172" s="312">
        <f t="shared" si="20"/>
        <v>0</v>
      </c>
      <c r="P172" s="165">
        <f t="shared" si="21"/>
        <v>0</v>
      </c>
      <c r="Q172" s="165"/>
      <c r="R172" s="165">
        <f t="shared" si="22"/>
        <v>0</v>
      </c>
      <c r="S172" s="315">
        <f t="shared" si="23"/>
        <v>44</v>
      </c>
      <c r="T172" s="147">
        <f t="shared" si="24"/>
        <v>149.6</v>
      </c>
      <c r="U172" s="1" t="e">
        <f>S172=#REF!</f>
        <v>#REF!</v>
      </c>
    </row>
    <row r="173" spans="1:21" x14ac:dyDescent="0.25">
      <c r="A173" s="17" t="s">
        <v>491</v>
      </c>
      <c r="B173" s="17" t="s">
        <v>491</v>
      </c>
      <c r="C173" s="18" t="s">
        <v>492</v>
      </c>
      <c r="D173" s="17" t="s">
        <v>40</v>
      </c>
      <c r="E173" s="17" t="s">
        <v>493</v>
      </c>
      <c r="F173" s="19" t="s">
        <v>42</v>
      </c>
      <c r="G173" s="18">
        <v>46</v>
      </c>
      <c r="H173" s="20">
        <v>3.75</v>
      </c>
      <c r="I173" s="20">
        <v>4.6900000000000004</v>
      </c>
      <c r="J173" s="99">
        <f t="shared" si="25"/>
        <v>215.74</v>
      </c>
      <c r="K173" s="100">
        <f>IFERROR(VLOOKUP(B173,'[1]resumo 1ºTermo aditivo'!$A$3:$O$155,11,FALSE),0)</f>
        <v>0</v>
      </c>
      <c r="L173" s="101">
        <f t="shared" si="19"/>
        <v>0</v>
      </c>
      <c r="M173" s="102">
        <f>IFERROR(VLOOKUP(B173,'[1]resumo 1ºTermo aditivo'!$A$3:$O$155,14,FALSE),0)</f>
        <v>0</v>
      </c>
      <c r="N173" s="312">
        <f t="shared" si="20"/>
        <v>0</v>
      </c>
      <c r="P173" s="165">
        <f t="shared" si="21"/>
        <v>0</v>
      </c>
      <c r="Q173" s="165"/>
      <c r="R173" s="165">
        <f t="shared" si="22"/>
        <v>0</v>
      </c>
      <c r="S173" s="315">
        <f t="shared" si="23"/>
        <v>46</v>
      </c>
      <c r="T173" s="147">
        <f t="shared" si="24"/>
        <v>215.74</v>
      </c>
      <c r="U173" s="1" t="e">
        <f>S173=#REF!</f>
        <v>#REF!</v>
      </c>
    </row>
    <row r="174" spans="1:21" x14ac:dyDescent="0.25">
      <c r="A174" s="17" t="s">
        <v>494</v>
      </c>
      <c r="B174" s="17" t="s">
        <v>494</v>
      </c>
      <c r="C174" s="18" t="s">
        <v>495</v>
      </c>
      <c r="D174" s="17" t="s">
        <v>40</v>
      </c>
      <c r="E174" s="17" t="s">
        <v>496</v>
      </c>
      <c r="F174" s="19" t="s">
        <v>42</v>
      </c>
      <c r="G174" s="18">
        <v>73</v>
      </c>
      <c r="H174" s="20">
        <v>18.68</v>
      </c>
      <c r="I174" s="20">
        <v>23.39</v>
      </c>
      <c r="J174" s="99">
        <f t="shared" si="25"/>
        <v>1707.47</v>
      </c>
      <c r="K174" s="100">
        <f>IFERROR(VLOOKUP(B174,'[1]resumo 1ºTermo aditivo'!$A$3:$O$155,11,FALSE),0)</f>
        <v>0</v>
      </c>
      <c r="L174" s="101">
        <f t="shared" si="19"/>
        <v>0</v>
      </c>
      <c r="M174" s="102">
        <f>IFERROR(VLOOKUP(B174,'[1]resumo 1ºTermo aditivo'!$A$3:$O$155,14,FALSE),0)</f>
        <v>0</v>
      </c>
      <c r="N174" s="312">
        <f t="shared" si="20"/>
        <v>0</v>
      </c>
      <c r="P174" s="165">
        <f t="shared" si="21"/>
        <v>0</v>
      </c>
      <c r="Q174" s="165"/>
      <c r="R174" s="165">
        <f t="shared" si="22"/>
        <v>0</v>
      </c>
      <c r="S174" s="315">
        <f t="shared" si="23"/>
        <v>73</v>
      </c>
      <c r="T174" s="147">
        <f t="shared" si="24"/>
        <v>1707.47</v>
      </c>
      <c r="U174" s="1" t="e">
        <f>S174=#REF!</f>
        <v>#REF!</v>
      </c>
    </row>
    <row r="175" spans="1:21" ht="25.5" x14ac:dyDescent="0.25">
      <c r="A175" s="17" t="s">
        <v>497</v>
      </c>
      <c r="B175" s="17" t="s">
        <v>497</v>
      </c>
      <c r="C175" s="18" t="s">
        <v>498</v>
      </c>
      <c r="D175" s="17" t="s">
        <v>27</v>
      </c>
      <c r="E175" s="17" t="s">
        <v>499</v>
      </c>
      <c r="F175" s="19" t="s">
        <v>42</v>
      </c>
      <c r="G175" s="18">
        <v>24</v>
      </c>
      <c r="H175" s="20">
        <v>26.73</v>
      </c>
      <c r="I175" s="20">
        <v>33.47</v>
      </c>
      <c r="J175" s="99">
        <f t="shared" si="25"/>
        <v>803.28</v>
      </c>
      <c r="K175" s="100">
        <f>IFERROR(VLOOKUP(B175,'[1]resumo 1ºTermo aditivo'!$A$3:$O$155,11,FALSE),0)</f>
        <v>0</v>
      </c>
      <c r="L175" s="101">
        <f t="shared" si="19"/>
        <v>0</v>
      </c>
      <c r="M175" s="102">
        <f>IFERROR(VLOOKUP(B175,'[1]resumo 1ºTermo aditivo'!$A$3:$O$155,14,FALSE),0)</f>
        <v>0</v>
      </c>
      <c r="N175" s="312">
        <f t="shared" si="20"/>
        <v>0</v>
      </c>
      <c r="P175" s="165">
        <f t="shared" si="21"/>
        <v>0</v>
      </c>
      <c r="Q175" s="165"/>
      <c r="R175" s="165">
        <f t="shared" si="22"/>
        <v>0</v>
      </c>
      <c r="S175" s="315">
        <f t="shared" si="23"/>
        <v>24</v>
      </c>
      <c r="T175" s="147">
        <f t="shared" si="24"/>
        <v>803.28</v>
      </c>
      <c r="U175" s="1" t="e">
        <f>S175=#REF!</f>
        <v>#REF!</v>
      </c>
    </row>
    <row r="176" spans="1:21" ht="25.5" x14ac:dyDescent="0.25">
      <c r="A176" s="17" t="s">
        <v>500</v>
      </c>
      <c r="B176" s="17" t="s">
        <v>500</v>
      </c>
      <c r="C176" s="18" t="s">
        <v>501</v>
      </c>
      <c r="D176" s="17" t="s">
        <v>27</v>
      </c>
      <c r="E176" s="17" t="s">
        <v>502</v>
      </c>
      <c r="F176" s="19" t="s">
        <v>42</v>
      </c>
      <c r="G176" s="18">
        <v>42</v>
      </c>
      <c r="H176" s="20">
        <v>3.28</v>
      </c>
      <c r="I176" s="20">
        <v>4.0999999999999996</v>
      </c>
      <c r="J176" s="99">
        <f t="shared" si="25"/>
        <v>172.2</v>
      </c>
      <c r="K176" s="100">
        <f>IFERROR(VLOOKUP(B176,'[1]resumo 1ºTermo aditivo'!$A$3:$O$155,11,FALSE),0)</f>
        <v>0</v>
      </c>
      <c r="L176" s="101">
        <f t="shared" si="19"/>
        <v>0</v>
      </c>
      <c r="M176" s="102">
        <f>IFERROR(VLOOKUP(B176,'[1]resumo 1ºTermo aditivo'!$A$3:$O$155,14,FALSE),0)</f>
        <v>0</v>
      </c>
      <c r="N176" s="312">
        <f t="shared" si="20"/>
        <v>0</v>
      </c>
      <c r="P176" s="165">
        <f t="shared" si="21"/>
        <v>0</v>
      </c>
      <c r="Q176" s="165"/>
      <c r="R176" s="165">
        <f t="shared" si="22"/>
        <v>0</v>
      </c>
      <c r="S176" s="315">
        <f t="shared" si="23"/>
        <v>42</v>
      </c>
      <c r="T176" s="147">
        <f t="shared" si="24"/>
        <v>172.2</v>
      </c>
      <c r="U176" s="1" t="e">
        <f>S176=#REF!</f>
        <v>#REF!</v>
      </c>
    </row>
    <row r="177" spans="1:21" ht="25.5" x14ac:dyDescent="0.25">
      <c r="A177" s="17" t="s">
        <v>503</v>
      </c>
      <c r="B177" s="17" t="s">
        <v>503</v>
      </c>
      <c r="C177" s="18" t="s">
        <v>504</v>
      </c>
      <c r="D177" s="17" t="s">
        <v>27</v>
      </c>
      <c r="E177" s="17" t="s">
        <v>505</v>
      </c>
      <c r="F177" s="19" t="s">
        <v>42</v>
      </c>
      <c r="G177" s="18">
        <v>27</v>
      </c>
      <c r="H177" s="20">
        <v>27.86</v>
      </c>
      <c r="I177" s="20">
        <v>34.880000000000003</v>
      </c>
      <c r="J177" s="99">
        <f t="shared" si="25"/>
        <v>941.76</v>
      </c>
      <c r="K177" s="100">
        <f>IFERROR(VLOOKUP(B177,'[1]resumo 1ºTermo aditivo'!$A$3:$O$155,11,FALSE),0)</f>
        <v>0</v>
      </c>
      <c r="L177" s="101">
        <f t="shared" si="19"/>
        <v>0</v>
      </c>
      <c r="M177" s="102">
        <f>IFERROR(VLOOKUP(B177,'[1]resumo 1ºTermo aditivo'!$A$3:$O$155,14,FALSE),0)</f>
        <v>0</v>
      </c>
      <c r="N177" s="312">
        <f t="shared" si="20"/>
        <v>0</v>
      </c>
      <c r="P177" s="165">
        <f t="shared" si="21"/>
        <v>0</v>
      </c>
      <c r="Q177" s="165"/>
      <c r="R177" s="165">
        <f t="shared" si="22"/>
        <v>0</v>
      </c>
      <c r="S177" s="315">
        <f t="shared" si="23"/>
        <v>27</v>
      </c>
      <c r="T177" s="147">
        <f t="shared" si="24"/>
        <v>941.76</v>
      </c>
      <c r="U177" s="1" t="e">
        <f>S177=#REF!</f>
        <v>#REF!</v>
      </c>
    </row>
    <row r="178" spans="1:21" ht="25.5" x14ac:dyDescent="0.25">
      <c r="A178" s="17" t="s">
        <v>506</v>
      </c>
      <c r="B178" s="17" t="s">
        <v>506</v>
      </c>
      <c r="C178" s="18" t="s">
        <v>507</v>
      </c>
      <c r="D178" s="17" t="s">
        <v>27</v>
      </c>
      <c r="E178" s="17" t="s">
        <v>508</v>
      </c>
      <c r="F178" s="19" t="s">
        <v>42</v>
      </c>
      <c r="G178" s="18">
        <v>5</v>
      </c>
      <c r="H178" s="20">
        <v>28.27</v>
      </c>
      <c r="I178" s="20">
        <v>35.39</v>
      </c>
      <c r="J178" s="99">
        <f t="shared" si="25"/>
        <v>176.95</v>
      </c>
      <c r="K178" s="100">
        <f>IFERROR(VLOOKUP(B178,'[1]resumo 1ºTermo aditivo'!$A$3:$O$155,11,FALSE),0)</f>
        <v>0</v>
      </c>
      <c r="L178" s="101">
        <f t="shared" si="19"/>
        <v>0</v>
      </c>
      <c r="M178" s="102">
        <f>IFERROR(VLOOKUP(B178,'[1]resumo 1ºTermo aditivo'!$A$3:$O$155,14,FALSE),0)</f>
        <v>0</v>
      </c>
      <c r="N178" s="312">
        <f t="shared" si="20"/>
        <v>0</v>
      </c>
      <c r="P178" s="165">
        <f t="shared" si="21"/>
        <v>0</v>
      </c>
      <c r="Q178" s="165"/>
      <c r="R178" s="165">
        <f t="shared" si="22"/>
        <v>0</v>
      </c>
      <c r="S178" s="315">
        <f t="shared" si="23"/>
        <v>5</v>
      </c>
      <c r="T178" s="147">
        <f t="shared" si="24"/>
        <v>176.95</v>
      </c>
      <c r="U178" s="1" t="e">
        <f>S178=#REF!</f>
        <v>#REF!</v>
      </c>
    </row>
    <row r="179" spans="1:21" ht="25.5" x14ac:dyDescent="0.25">
      <c r="A179" s="17" t="s">
        <v>509</v>
      </c>
      <c r="B179" s="17" t="s">
        <v>509</v>
      </c>
      <c r="C179" s="18" t="s">
        <v>498</v>
      </c>
      <c r="D179" s="17" t="s">
        <v>27</v>
      </c>
      <c r="E179" s="17" t="s">
        <v>499</v>
      </c>
      <c r="F179" s="19" t="s">
        <v>42</v>
      </c>
      <c r="G179" s="18">
        <v>24</v>
      </c>
      <c r="H179" s="20">
        <v>25.91</v>
      </c>
      <c r="I179" s="20">
        <v>32.44</v>
      </c>
      <c r="J179" s="99">
        <f t="shared" si="25"/>
        <v>778.56</v>
      </c>
      <c r="K179" s="100">
        <f>IFERROR(VLOOKUP(B179,'[1]resumo 1ºTermo aditivo'!$A$3:$O$155,11,FALSE),0)</f>
        <v>0</v>
      </c>
      <c r="L179" s="101">
        <f t="shared" si="19"/>
        <v>0</v>
      </c>
      <c r="M179" s="102">
        <f>IFERROR(VLOOKUP(B179,'[1]resumo 1ºTermo aditivo'!$A$3:$O$155,14,FALSE),0)</f>
        <v>0</v>
      </c>
      <c r="N179" s="312">
        <f t="shared" si="20"/>
        <v>0</v>
      </c>
      <c r="P179" s="165">
        <f t="shared" si="21"/>
        <v>0</v>
      </c>
      <c r="Q179" s="165"/>
      <c r="R179" s="165">
        <f t="shared" si="22"/>
        <v>0</v>
      </c>
      <c r="S179" s="315">
        <f t="shared" si="23"/>
        <v>24</v>
      </c>
      <c r="T179" s="147">
        <f t="shared" si="24"/>
        <v>778.56</v>
      </c>
      <c r="U179" s="1" t="e">
        <f>S179=#REF!</f>
        <v>#REF!</v>
      </c>
    </row>
    <row r="180" spans="1:21" ht="51" x14ac:dyDescent="0.25">
      <c r="A180" s="17" t="s">
        <v>510</v>
      </c>
      <c r="B180" s="17" t="s">
        <v>510</v>
      </c>
      <c r="C180" s="18" t="s">
        <v>511</v>
      </c>
      <c r="D180" s="17" t="s">
        <v>27</v>
      </c>
      <c r="E180" s="17" t="s">
        <v>512</v>
      </c>
      <c r="F180" s="19" t="s">
        <v>42</v>
      </c>
      <c r="G180" s="18">
        <v>1</v>
      </c>
      <c r="H180" s="20">
        <v>1061.52</v>
      </c>
      <c r="I180" s="20">
        <v>1329.23</v>
      </c>
      <c r="J180" s="99">
        <f t="shared" si="25"/>
        <v>1329.23</v>
      </c>
      <c r="K180" s="100">
        <f>IFERROR(VLOOKUP(B180,'[1]resumo 1ºTermo aditivo'!$A$3:$O$155,11,FALSE),0)</f>
        <v>0</v>
      </c>
      <c r="L180" s="101">
        <f t="shared" si="19"/>
        <v>0</v>
      </c>
      <c r="M180" s="102">
        <f>IFERROR(VLOOKUP(B180,'[1]resumo 1ºTermo aditivo'!$A$3:$O$155,14,FALSE),0)</f>
        <v>0</v>
      </c>
      <c r="N180" s="312">
        <f t="shared" si="20"/>
        <v>0</v>
      </c>
      <c r="P180" s="165">
        <f t="shared" si="21"/>
        <v>0</v>
      </c>
      <c r="Q180" s="165"/>
      <c r="R180" s="165">
        <f t="shared" si="22"/>
        <v>0</v>
      </c>
      <c r="S180" s="315">
        <f t="shared" si="23"/>
        <v>1</v>
      </c>
      <c r="T180" s="147">
        <f t="shared" si="24"/>
        <v>1329.23</v>
      </c>
      <c r="U180" s="1" t="e">
        <f>S180=#REF!</f>
        <v>#REF!</v>
      </c>
    </row>
    <row r="181" spans="1:21" ht="51" x14ac:dyDescent="0.25">
      <c r="A181" s="17" t="s">
        <v>513</v>
      </c>
      <c r="B181" s="17" t="s">
        <v>513</v>
      </c>
      <c r="C181" s="18" t="s">
        <v>514</v>
      </c>
      <c r="D181" s="17" t="s">
        <v>27</v>
      </c>
      <c r="E181" s="17" t="s">
        <v>515</v>
      </c>
      <c r="F181" s="19" t="s">
        <v>42</v>
      </c>
      <c r="G181" s="18">
        <v>3</v>
      </c>
      <c r="H181" s="20">
        <v>1233.3699999999999</v>
      </c>
      <c r="I181" s="20">
        <v>1544.42</v>
      </c>
      <c r="J181" s="99">
        <f t="shared" si="25"/>
        <v>4633.26</v>
      </c>
      <c r="K181" s="100">
        <f>IFERROR(VLOOKUP(B181,'[1]resumo 1ºTermo aditivo'!$A$3:$O$155,11,FALSE),0)</f>
        <v>0</v>
      </c>
      <c r="L181" s="101">
        <f t="shared" si="19"/>
        <v>0</v>
      </c>
      <c r="M181" s="102">
        <f>IFERROR(VLOOKUP(B181,'[1]resumo 1ºTermo aditivo'!$A$3:$O$155,14,FALSE),0)</f>
        <v>0</v>
      </c>
      <c r="N181" s="312">
        <f t="shared" si="20"/>
        <v>0</v>
      </c>
      <c r="P181" s="165">
        <f t="shared" si="21"/>
        <v>0</v>
      </c>
      <c r="Q181" s="165"/>
      <c r="R181" s="165">
        <f t="shared" si="22"/>
        <v>0</v>
      </c>
      <c r="S181" s="315">
        <f t="shared" si="23"/>
        <v>3</v>
      </c>
      <c r="T181" s="147">
        <f t="shared" si="24"/>
        <v>4633.26</v>
      </c>
      <c r="U181" s="1" t="e">
        <f>S181=#REF!</f>
        <v>#REF!</v>
      </c>
    </row>
    <row r="182" spans="1:21" ht="25.5" x14ac:dyDescent="0.25">
      <c r="A182" s="17" t="s">
        <v>516</v>
      </c>
      <c r="B182" s="17" t="s">
        <v>516</v>
      </c>
      <c r="C182" s="18" t="s">
        <v>517</v>
      </c>
      <c r="D182" s="17" t="s">
        <v>27</v>
      </c>
      <c r="E182" s="17" t="s">
        <v>518</v>
      </c>
      <c r="F182" s="19" t="s">
        <v>109</v>
      </c>
      <c r="G182" s="18">
        <v>16.2</v>
      </c>
      <c r="H182" s="20">
        <v>178.47</v>
      </c>
      <c r="I182" s="20">
        <v>223.48</v>
      </c>
      <c r="J182" s="99">
        <f t="shared" si="25"/>
        <v>3620.37</v>
      </c>
      <c r="K182" s="100">
        <f>IFERROR(VLOOKUP(B182,'[1]resumo 1ºTermo aditivo'!$A$3:$O$155,11,FALSE),0)</f>
        <v>0</v>
      </c>
      <c r="L182" s="101">
        <f t="shared" si="19"/>
        <v>0</v>
      </c>
      <c r="M182" s="102">
        <f>IFERROR(VLOOKUP(B182,'[1]resumo 1ºTermo aditivo'!$A$3:$O$155,14,FALSE),0)</f>
        <v>0</v>
      </c>
      <c r="N182" s="312">
        <f t="shared" si="20"/>
        <v>0</v>
      </c>
      <c r="P182" s="165">
        <f t="shared" si="21"/>
        <v>0</v>
      </c>
      <c r="Q182" s="165"/>
      <c r="R182" s="165">
        <f t="shared" si="22"/>
        <v>0</v>
      </c>
      <c r="S182" s="315">
        <f t="shared" si="23"/>
        <v>16.2</v>
      </c>
      <c r="T182" s="147">
        <f t="shared" si="24"/>
        <v>3620.37</v>
      </c>
      <c r="U182" s="1" t="e">
        <f>S182=#REF!</f>
        <v>#REF!</v>
      </c>
    </row>
    <row r="183" spans="1:21" ht="38.25" x14ac:dyDescent="0.25">
      <c r="A183" s="17" t="s">
        <v>519</v>
      </c>
      <c r="B183" s="17" t="s">
        <v>519</v>
      </c>
      <c r="C183" s="18" t="s">
        <v>520</v>
      </c>
      <c r="D183" s="17" t="s">
        <v>27</v>
      </c>
      <c r="E183" s="17" t="s">
        <v>521</v>
      </c>
      <c r="F183" s="19" t="s">
        <v>522</v>
      </c>
      <c r="G183" s="18">
        <v>15</v>
      </c>
      <c r="H183" s="20">
        <v>71.66</v>
      </c>
      <c r="I183" s="20">
        <v>89.73</v>
      </c>
      <c r="J183" s="99">
        <f t="shared" si="25"/>
        <v>1345.95</v>
      </c>
      <c r="K183" s="100">
        <f>IFERROR(VLOOKUP(B183,'[1]resumo 1ºTermo aditivo'!$A$3:$O$155,11,FALSE),0)</f>
        <v>0</v>
      </c>
      <c r="L183" s="101">
        <f t="shared" si="19"/>
        <v>0</v>
      </c>
      <c r="M183" s="102">
        <f>IFERROR(VLOOKUP(B183,'[1]resumo 1ºTermo aditivo'!$A$3:$O$155,14,FALSE),0)</f>
        <v>0</v>
      </c>
      <c r="N183" s="312">
        <f t="shared" si="20"/>
        <v>0</v>
      </c>
      <c r="P183" s="165">
        <f t="shared" si="21"/>
        <v>0</v>
      </c>
      <c r="Q183" s="165"/>
      <c r="R183" s="165">
        <f t="shared" si="22"/>
        <v>0</v>
      </c>
      <c r="S183" s="315">
        <f t="shared" si="23"/>
        <v>15</v>
      </c>
      <c r="T183" s="147">
        <f t="shared" si="24"/>
        <v>1345.95</v>
      </c>
      <c r="U183" s="1" t="e">
        <f>S183=#REF!</f>
        <v>#REF!</v>
      </c>
    </row>
    <row r="184" spans="1:21" ht="38.25" x14ac:dyDescent="0.25">
      <c r="A184" s="17" t="s">
        <v>523</v>
      </c>
      <c r="B184" s="17" t="s">
        <v>523</v>
      </c>
      <c r="C184" s="18" t="s">
        <v>524</v>
      </c>
      <c r="D184" s="17" t="s">
        <v>27</v>
      </c>
      <c r="E184" s="17" t="s">
        <v>525</v>
      </c>
      <c r="F184" s="19" t="s">
        <v>42</v>
      </c>
      <c r="G184" s="18">
        <v>3</v>
      </c>
      <c r="H184" s="20">
        <v>58.07</v>
      </c>
      <c r="I184" s="20">
        <v>72.709999999999994</v>
      </c>
      <c r="J184" s="99">
        <f t="shared" si="25"/>
        <v>218.13</v>
      </c>
      <c r="K184" s="100">
        <f>IFERROR(VLOOKUP(B184,'[1]resumo 1ºTermo aditivo'!$A$3:$O$155,11,FALSE),0)</f>
        <v>0</v>
      </c>
      <c r="L184" s="101">
        <f t="shared" si="19"/>
        <v>0</v>
      </c>
      <c r="M184" s="102">
        <f>IFERROR(VLOOKUP(B184,'[1]resumo 1ºTermo aditivo'!$A$3:$O$155,14,FALSE),0)</f>
        <v>0</v>
      </c>
      <c r="N184" s="312">
        <f t="shared" si="20"/>
        <v>0</v>
      </c>
      <c r="P184" s="165">
        <f t="shared" si="21"/>
        <v>0</v>
      </c>
      <c r="Q184" s="165"/>
      <c r="R184" s="165">
        <f t="shared" si="22"/>
        <v>0</v>
      </c>
      <c r="S184" s="315">
        <f t="shared" si="23"/>
        <v>3</v>
      </c>
      <c r="T184" s="147">
        <f t="shared" si="24"/>
        <v>218.13</v>
      </c>
      <c r="U184" s="1" t="e">
        <f>S184=#REF!</f>
        <v>#REF!</v>
      </c>
    </row>
    <row r="185" spans="1:21" ht="25.5" x14ac:dyDescent="0.25">
      <c r="A185" s="17" t="s">
        <v>526</v>
      </c>
      <c r="B185" s="17" t="s">
        <v>526</v>
      </c>
      <c r="C185" s="18" t="s">
        <v>527</v>
      </c>
      <c r="D185" s="17" t="s">
        <v>27</v>
      </c>
      <c r="E185" s="17" t="s">
        <v>528</v>
      </c>
      <c r="F185" s="19" t="s">
        <v>42</v>
      </c>
      <c r="G185" s="18">
        <v>60</v>
      </c>
      <c r="H185" s="20">
        <v>51.07</v>
      </c>
      <c r="I185" s="20">
        <v>63.94</v>
      </c>
      <c r="J185" s="99">
        <f t="shared" si="25"/>
        <v>3836.4</v>
      </c>
      <c r="K185" s="100">
        <f>IFERROR(VLOOKUP(B185,'[1]resumo 1ºTermo aditivo'!$A$3:$O$155,11,FALSE),0)</f>
        <v>0</v>
      </c>
      <c r="L185" s="101">
        <f t="shared" si="19"/>
        <v>0</v>
      </c>
      <c r="M185" s="102">
        <f>IFERROR(VLOOKUP(B185,'[1]resumo 1ºTermo aditivo'!$A$3:$O$155,14,FALSE),0)</f>
        <v>0</v>
      </c>
      <c r="N185" s="312">
        <f t="shared" si="20"/>
        <v>0</v>
      </c>
      <c r="P185" s="165">
        <f t="shared" si="21"/>
        <v>0</v>
      </c>
      <c r="Q185" s="165"/>
      <c r="R185" s="165">
        <f t="shared" si="22"/>
        <v>0</v>
      </c>
      <c r="S185" s="315">
        <f t="shared" si="23"/>
        <v>60</v>
      </c>
      <c r="T185" s="147">
        <f t="shared" si="24"/>
        <v>3836.4</v>
      </c>
      <c r="U185" s="1" t="e">
        <f>S185=#REF!</f>
        <v>#REF!</v>
      </c>
    </row>
    <row r="186" spans="1:21" ht="25.5" x14ac:dyDescent="0.25">
      <c r="A186" s="17" t="s">
        <v>529</v>
      </c>
      <c r="B186" s="17" t="s">
        <v>529</v>
      </c>
      <c r="C186" s="18" t="s">
        <v>530</v>
      </c>
      <c r="D186" s="17" t="s">
        <v>27</v>
      </c>
      <c r="E186" s="17" t="s">
        <v>531</v>
      </c>
      <c r="F186" s="19" t="s">
        <v>109</v>
      </c>
      <c r="G186" s="18">
        <v>164</v>
      </c>
      <c r="H186" s="20">
        <v>18.71</v>
      </c>
      <c r="I186" s="20">
        <v>23.42</v>
      </c>
      <c r="J186" s="99">
        <f t="shared" si="25"/>
        <v>3840.88</v>
      </c>
      <c r="K186" s="100">
        <f>IFERROR(VLOOKUP(B186,'[1]resumo 1ºTermo aditivo'!$A$3:$O$155,11,FALSE),0)</f>
        <v>0</v>
      </c>
      <c r="L186" s="101">
        <f t="shared" si="19"/>
        <v>0</v>
      </c>
      <c r="M186" s="102">
        <f>IFERROR(VLOOKUP(B186,'[1]resumo 1ºTermo aditivo'!$A$3:$O$155,14,FALSE),0)</f>
        <v>0</v>
      </c>
      <c r="N186" s="312">
        <f t="shared" si="20"/>
        <v>0</v>
      </c>
      <c r="P186" s="165">
        <f t="shared" si="21"/>
        <v>0</v>
      </c>
      <c r="Q186" s="165"/>
      <c r="R186" s="165">
        <f t="shared" si="22"/>
        <v>0</v>
      </c>
      <c r="S186" s="315">
        <f t="shared" si="23"/>
        <v>164</v>
      </c>
      <c r="T186" s="147">
        <f t="shared" si="24"/>
        <v>3840.88</v>
      </c>
      <c r="U186" s="1" t="e">
        <f>S186=#REF!</f>
        <v>#REF!</v>
      </c>
    </row>
    <row r="187" spans="1:21" ht="38.25" x14ac:dyDescent="0.25">
      <c r="A187" s="17" t="s">
        <v>532</v>
      </c>
      <c r="B187" s="17" t="s">
        <v>532</v>
      </c>
      <c r="C187" s="18" t="s">
        <v>533</v>
      </c>
      <c r="D187" s="17" t="s">
        <v>27</v>
      </c>
      <c r="E187" s="17" t="s">
        <v>534</v>
      </c>
      <c r="F187" s="19" t="s">
        <v>109</v>
      </c>
      <c r="G187" s="18">
        <v>1722</v>
      </c>
      <c r="H187" s="20">
        <v>1</v>
      </c>
      <c r="I187" s="20">
        <v>1.25</v>
      </c>
      <c r="J187" s="99">
        <f t="shared" si="25"/>
        <v>2152.5</v>
      </c>
      <c r="K187" s="100">
        <f>IFERROR(VLOOKUP(B187,'[1]resumo 1ºTermo aditivo'!$A$3:$O$155,11,FALSE),0)</f>
        <v>76</v>
      </c>
      <c r="L187" s="101">
        <f t="shared" si="19"/>
        <v>95</v>
      </c>
      <c r="M187" s="102">
        <f>IFERROR(VLOOKUP(B187,'[1]resumo 1ºTermo aditivo'!$A$3:$O$155,14,FALSE),0)</f>
        <v>0</v>
      </c>
      <c r="N187" s="312">
        <f t="shared" si="20"/>
        <v>0</v>
      </c>
      <c r="P187" s="165">
        <f t="shared" si="21"/>
        <v>0</v>
      </c>
      <c r="Q187" s="165"/>
      <c r="R187" s="165">
        <f t="shared" si="22"/>
        <v>0</v>
      </c>
      <c r="S187" s="315">
        <f t="shared" si="23"/>
        <v>1798</v>
      </c>
      <c r="T187" s="147">
        <f t="shared" si="24"/>
        <v>2247.5</v>
      </c>
      <c r="U187" s="1" t="e">
        <f>S187=#REF!</f>
        <v>#REF!</v>
      </c>
    </row>
    <row r="188" spans="1:21" ht="51" x14ac:dyDescent="0.25">
      <c r="A188" s="17" t="s">
        <v>535</v>
      </c>
      <c r="B188" s="17" t="s">
        <v>535</v>
      </c>
      <c r="C188" s="18" t="s">
        <v>536</v>
      </c>
      <c r="D188" s="17" t="s">
        <v>27</v>
      </c>
      <c r="E188" s="17" t="s">
        <v>537</v>
      </c>
      <c r="F188" s="19" t="s">
        <v>109</v>
      </c>
      <c r="G188" s="18">
        <v>164</v>
      </c>
      <c r="H188" s="20">
        <v>18.61</v>
      </c>
      <c r="I188" s="20">
        <v>23.3</v>
      </c>
      <c r="J188" s="99">
        <f t="shared" si="25"/>
        <v>3821.2</v>
      </c>
      <c r="K188" s="100">
        <f>IFERROR(VLOOKUP(B188,'[1]resumo 1ºTermo aditivo'!$A$3:$O$155,11,FALSE),0)</f>
        <v>0</v>
      </c>
      <c r="L188" s="101">
        <f t="shared" si="19"/>
        <v>0</v>
      </c>
      <c r="M188" s="102">
        <f>IFERROR(VLOOKUP(B188,'[1]resumo 1ºTermo aditivo'!$A$3:$O$155,14,FALSE),0)</f>
        <v>0</v>
      </c>
      <c r="N188" s="312">
        <f t="shared" si="20"/>
        <v>0</v>
      </c>
      <c r="P188" s="165">
        <f t="shared" si="21"/>
        <v>0</v>
      </c>
      <c r="Q188" s="165"/>
      <c r="R188" s="165">
        <f t="shared" si="22"/>
        <v>0</v>
      </c>
      <c r="S188" s="315">
        <f t="shared" si="23"/>
        <v>164</v>
      </c>
      <c r="T188" s="147">
        <f t="shared" si="24"/>
        <v>3821.2</v>
      </c>
      <c r="U188" s="1" t="e">
        <f>S188=#REF!</f>
        <v>#REF!</v>
      </c>
    </row>
    <row r="189" spans="1:21" ht="38.25" x14ac:dyDescent="0.25">
      <c r="A189" s="17" t="s">
        <v>538</v>
      </c>
      <c r="B189" s="17" t="s">
        <v>538</v>
      </c>
      <c r="C189" s="18" t="s">
        <v>539</v>
      </c>
      <c r="D189" s="17" t="s">
        <v>27</v>
      </c>
      <c r="E189" s="17" t="s">
        <v>540</v>
      </c>
      <c r="F189" s="19" t="s">
        <v>109</v>
      </c>
      <c r="G189" s="18">
        <v>428</v>
      </c>
      <c r="H189" s="20">
        <v>0.52</v>
      </c>
      <c r="I189" s="20">
        <v>0.65</v>
      </c>
      <c r="J189" s="99">
        <f t="shared" si="25"/>
        <v>278.2</v>
      </c>
      <c r="K189" s="100">
        <f>IFERROR(VLOOKUP(B189,'[1]resumo 1ºTermo aditivo'!$A$3:$O$155,11,FALSE),0)</f>
        <v>402.3</v>
      </c>
      <c r="L189" s="101">
        <f t="shared" si="19"/>
        <v>261.495</v>
      </c>
      <c r="M189" s="102">
        <f>IFERROR(VLOOKUP(B189,'[1]resumo 1ºTermo aditivo'!$A$3:$O$155,14,FALSE),0)</f>
        <v>0</v>
      </c>
      <c r="N189" s="312">
        <f t="shared" si="20"/>
        <v>0</v>
      </c>
      <c r="P189" s="165">
        <f t="shared" si="21"/>
        <v>0</v>
      </c>
      <c r="Q189" s="165"/>
      <c r="R189" s="165">
        <f t="shared" si="22"/>
        <v>0</v>
      </c>
      <c r="S189" s="315">
        <f t="shared" si="23"/>
        <v>830.3</v>
      </c>
      <c r="T189" s="147">
        <f t="shared" si="24"/>
        <v>539.69499999999994</v>
      </c>
      <c r="U189" s="1" t="e">
        <f>S189=#REF!</f>
        <v>#REF!</v>
      </c>
    </row>
    <row r="190" spans="1:21" ht="38.25" x14ac:dyDescent="0.25">
      <c r="A190" s="17" t="s">
        <v>541</v>
      </c>
      <c r="B190" s="17" t="s">
        <v>541</v>
      </c>
      <c r="C190" s="18" t="s">
        <v>542</v>
      </c>
      <c r="D190" s="17" t="s">
        <v>27</v>
      </c>
      <c r="E190" s="17" t="s">
        <v>543</v>
      </c>
      <c r="F190" s="19" t="s">
        <v>109</v>
      </c>
      <c r="G190" s="18">
        <v>839.5</v>
      </c>
      <c r="H190" s="20">
        <v>2.33</v>
      </c>
      <c r="I190" s="20">
        <v>2.91</v>
      </c>
      <c r="J190" s="99">
        <f t="shared" si="25"/>
        <v>2442.94</v>
      </c>
      <c r="K190" s="100">
        <f>IFERROR(VLOOKUP(B190,'[1]resumo 1ºTermo aditivo'!$A$3:$O$155,11,FALSE),0)</f>
        <v>0</v>
      </c>
      <c r="L190" s="101">
        <f t="shared" si="19"/>
        <v>0</v>
      </c>
      <c r="M190" s="102">
        <f>IFERROR(VLOOKUP(B190,'[1]resumo 1ºTermo aditivo'!$A$3:$O$155,14,FALSE),0)</f>
        <v>326.3</v>
      </c>
      <c r="N190" s="312">
        <f t="shared" si="20"/>
        <v>949.53300000000013</v>
      </c>
      <c r="P190" s="165">
        <f t="shared" si="21"/>
        <v>0</v>
      </c>
      <c r="Q190" s="165"/>
      <c r="R190" s="165">
        <f t="shared" si="22"/>
        <v>0</v>
      </c>
      <c r="S190" s="315">
        <f t="shared" si="23"/>
        <v>513.20000000000005</v>
      </c>
      <c r="T190" s="147">
        <f t="shared" si="24"/>
        <v>1493.4069999999999</v>
      </c>
      <c r="U190" s="1" t="e">
        <f>S190=#REF!</f>
        <v>#REF!</v>
      </c>
    </row>
    <row r="191" spans="1:21" ht="38.25" x14ac:dyDescent="0.25">
      <c r="A191" s="17" t="s">
        <v>544</v>
      </c>
      <c r="B191" s="17" t="s">
        <v>544</v>
      </c>
      <c r="C191" s="18" t="s">
        <v>545</v>
      </c>
      <c r="D191" s="17" t="s">
        <v>27</v>
      </c>
      <c r="E191" s="17" t="s">
        <v>546</v>
      </c>
      <c r="F191" s="19" t="s">
        <v>109</v>
      </c>
      <c r="G191" s="18">
        <v>454.5</v>
      </c>
      <c r="H191" s="20">
        <v>2.67</v>
      </c>
      <c r="I191" s="20">
        <v>3.34</v>
      </c>
      <c r="J191" s="99">
        <f t="shared" si="25"/>
        <v>1518.03</v>
      </c>
      <c r="K191" s="100">
        <f>IFERROR(VLOOKUP(B191,'[1]resumo 1ºTermo aditivo'!$A$3:$O$155,11,FALSE),0)</f>
        <v>0</v>
      </c>
      <c r="L191" s="101">
        <f t="shared" si="19"/>
        <v>0</v>
      </c>
      <c r="M191" s="102">
        <f>IFERROR(VLOOKUP(B191,'[1]resumo 1ºTermo aditivo'!$A$3:$O$155,14,FALSE),0)</f>
        <v>0</v>
      </c>
      <c r="N191" s="312">
        <f t="shared" si="20"/>
        <v>0</v>
      </c>
      <c r="P191" s="165">
        <f t="shared" si="21"/>
        <v>0</v>
      </c>
      <c r="Q191" s="165"/>
      <c r="R191" s="165">
        <f t="shared" si="22"/>
        <v>0</v>
      </c>
      <c r="S191" s="315">
        <f t="shared" si="23"/>
        <v>454.5</v>
      </c>
      <c r="T191" s="147">
        <f t="shared" si="24"/>
        <v>1518.03</v>
      </c>
      <c r="U191" s="1" t="e">
        <f>S191=#REF!</f>
        <v>#REF!</v>
      </c>
    </row>
    <row r="192" spans="1:21" ht="38.25" x14ac:dyDescent="0.25">
      <c r="A192" s="17" t="s">
        <v>547</v>
      </c>
      <c r="B192" s="17" t="s">
        <v>547</v>
      </c>
      <c r="C192" s="18" t="s">
        <v>548</v>
      </c>
      <c r="D192" s="17" t="s">
        <v>27</v>
      </c>
      <c r="E192" s="17" t="s">
        <v>549</v>
      </c>
      <c r="F192" s="19" t="s">
        <v>42</v>
      </c>
      <c r="G192" s="18">
        <v>3</v>
      </c>
      <c r="H192" s="20">
        <v>31.11</v>
      </c>
      <c r="I192" s="20">
        <v>38.950000000000003</v>
      </c>
      <c r="J192" s="99">
        <f t="shared" si="25"/>
        <v>116.85</v>
      </c>
      <c r="K192" s="100">
        <f>IFERROR(VLOOKUP(B192,'[1]resumo 1ºTermo aditivo'!$A$3:$O$155,11,FALSE),0)</f>
        <v>0</v>
      </c>
      <c r="L192" s="101">
        <f t="shared" si="19"/>
        <v>0</v>
      </c>
      <c r="M192" s="102">
        <f>IFERROR(VLOOKUP(B192,'[1]resumo 1ºTermo aditivo'!$A$3:$O$155,14,FALSE),0)</f>
        <v>0</v>
      </c>
      <c r="N192" s="312">
        <f t="shared" si="20"/>
        <v>0</v>
      </c>
      <c r="P192" s="165">
        <f t="shared" si="21"/>
        <v>0</v>
      </c>
      <c r="Q192" s="165"/>
      <c r="R192" s="165">
        <f t="shared" si="22"/>
        <v>0</v>
      </c>
      <c r="S192" s="315">
        <f t="shared" si="23"/>
        <v>3</v>
      </c>
      <c r="T192" s="147">
        <f t="shared" si="24"/>
        <v>116.85</v>
      </c>
      <c r="U192" s="1" t="e">
        <f>S192=#REF!</f>
        <v>#REF!</v>
      </c>
    </row>
    <row r="193" spans="1:21" ht="38.25" x14ac:dyDescent="0.25">
      <c r="A193" s="17" t="s">
        <v>550</v>
      </c>
      <c r="B193" s="17" t="s">
        <v>550</v>
      </c>
      <c r="C193" s="18" t="s">
        <v>551</v>
      </c>
      <c r="D193" s="17" t="s">
        <v>27</v>
      </c>
      <c r="E193" s="17" t="s">
        <v>552</v>
      </c>
      <c r="F193" s="19" t="s">
        <v>42</v>
      </c>
      <c r="G193" s="18">
        <v>1</v>
      </c>
      <c r="H193" s="20">
        <v>5851.43</v>
      </c>
      <c r="I193" s="20">
        <v>7327.16</v>
      </c>
      <c r="J193" s="99">
        <f t="shared" si="25"/>
        <v>7327.16</v>
      </c>
      <c r="K193" s="100">
        <f>IFERROR(VLOOKUP(B193,'[1]resumo 1ºTermo aditivo'!$A$3:$O$155,11,FALSE),0)</f>
        <v>0</v>
      </c>
      <c r="L193" s="101">
        <f t="shared" si="19"/>
        <v>0</v>
      </c>
      <c r="M193" s="102">
        <f>IFERROR(VLOOKUP(B193,'[1]resumo 1ºTermo aditivo'!$A$3:$O$155,14,FALSE),0)</f>
        <v>0</v>
      </c>
      <c r="N193" s="312">
        <f t="shared" si="20"/>
        <v>0</v>
      </c>
      <c r="P193" s="165">
        <f t="shared" si="21"/>
        <v>0</v>
      </c>
      <c r="Q193" s="165"/>
      <c r="R193" s="165">
        <f t="shared" si="22"/>
        <v>0</v>
      </c>
      <c r="S193" s="315">
        <f t="shared" si="23"/>
        <v>1</v>
      </c>
      <c r="T193" s="147">
        <f t="shared" si="24"/>
        <v>7327.16</v>
      </c>
      <c r="U193" s="1" t="e">
        <f>S193=#REF!</f>
        <v>#REF!</v>
      </c>
    </row>
    <row r="194" spans="1:21" ht="38.25" x14ac:dyDescent="0.25">
      <c r="A194" s="17" t="s">
        <v>553</v>
      </c>
      <c r="B194" s="17" t="s">
        <v>553</v>
      </c>
      <c r="C194" s="18" t="s">
        <v>554</v>
      </c>
      <c r="D194" s="17" t="s">
        <v>27</v>
      </c>
      <c r="E194" s="17" t="s">
        <v>555</v>
      </c>
      <c r="F194" s="19" t="s">
        <v>42</v>
      </c>
      <c r="G194" s="18">
        <v>1</v>
      </c>
      <c r="H194" s="20">
        <v>5848.38</v>
      </c>
      <c r="I194" s="20">
        <v>7323.34</v>
      </c>
      <c r="J194" s="99">
        <f t="shared" si="25"/>
        <v>7323.34</v>
      </c>
      <c r="K194" s="100">
        <f>IFERROR(VLOOKUP(B194,'[1]resumo 1ºTermo aditivo'!$A$3:$O$155,11,FALSE),0)</f>
        <v>0</v>
      </c>
      <c r="L194" s="101">
        <f t="shared" si="19"/>
        <v>0</v>
      </c>
      <c r="M194" s="102">
        <f>IFERROR(VLOOKUP(B194,'[1]resumo 1ºTermo aditivo'!$A$3:$O$155,14,FALSE),0)</f>
        <v>0</v>
      </c>
      <c r="N194" s="312">
        <f t="shared" si="20"/>
        <v>0</v>
      </c>
      <c r="P194" s="165">
        <f t="shared" si="21"/>
        <v>0</v>
      </c>
      <c r="Q194" s="165"/>
      <c r="R194" s="165">
        <f t="shared" si="22"/>
        <v>0</v>
      </c>
      <c r="S194" s="315">
        <f t="shared" si="23"/>
        <v>1</v>
      </c>
      <c r="T194" s="147">
        <f t="shared" si="24"/>
        <v>7323.34</v>
      </c>
      <c r="U194" s="1" t="e">
        <f>S194=#REF!</f>
        <v>#REF!</v>
      </c>
    </row>
    <row r="195" spans="1:21" ht="38.25" x14ac:dyDescent="0.25">
      <c r="A195" s="17" t="s">
        <v>556</v>
      </c>
      <c r="B195" s="17" t="s">
        <v>556</v>
      </c>
      <c r="C195" s="18" t="s">
        <v>557</v>
      </c>
      <c r="D195" s="17" t="s">
        <v>27</v>
      </c>
      <c r="E195" s="17" t="s">
        <v>558</v>
      </c>
      <c r="F195" s="19" t="s">
        <v>42</v>
      </c>
      <c r="G195" s="18">
        <v>1</v>
      </c>
      <c r="H195" s="20">
        <v>4777.5</v>
      </c>
      <c r="I195" s="20">
        <v>5982.38</v>
      </c>
      <c r="J195" s="99">
        <f t="shared" si="25"/>
        <v>5982.38</v>
      </c>
      <c r="K195" s="100">
        <f>IFERROR(VLOOKUP(B195,'[1]resumo 1ºTermo aditivo'!$A$3:$O$155,11,FALSE),0)</f>
        <v>0</v>
      </c>
      <c r="L195" s="101">
        <f t="shared" si="19"/>
        <v>0</v>
      </c>
      <c r="M195" s="102">
        <f>IFERROR(VLOOKUP(B195,'[1]resumo 1ºTermo aditivo'!$A$3:$O$155,14,FALSE),0)</f>
        <v>0</v>
      </c>
      <c r="N195" s="312">
        <f t="shared" si="20"/>
        <v>0</v>
      </c>
      <c r="P195" s="165">
        <f t="shared" si="21"/>
        <v>0</v>
      </c>
      <c r="Q195" s="165"/>
      <c r="R195" s="165">
        <f t="shared" si="22"/>
        <v>0</v>
      </c>
      <c r="S195" s="315">
        <f t="shared" si="23"/>
        <v>1</v>
      </c>
      <c r="T195" s="147">
        <f t="shared" si="24"/>
        <v>5982.38</v>
      </c>
      <c r="U195" s="1" t="e">
        <f>S195=#REF!</f>
        <v>#REF!</v>
      </c>
    </row>
    <row r="196" spans="1:21" ht="38.25" x14ac:dyDescent="0.25">
      <c r="A196" s="17" t="s">
        <v>559</v>
      </c>
      <c r="B196" s="17" t="s">
        <v>559</v>
      </c>
      <c r="C196" s="18" t="s">
        <v>560</v>
      </c>
      <c r="D196" s="17" t="s">
        <v>27</v>
      </c>
      <c r="E196" s="17" t="s">
        <v>561</v>
      </c>
      <c r="F196" s="19" t="s">
        <v>42</v>
      </c>
      <c r="G196" s="18">
        <v>1</v>
      </c>
      <c r="H196" s="20">
        <v>4672.95</v>
      </c>
      <c r="I196" s="20">
        <v>5851.46</v>
      </c>
      <c r="J196" s="99">
        <f t="shared" si="25"/>
        <v>5851.46</v>
      </c>
      <c r="K196" s="100">
        <f>IFERROR(VLOOKUP(B196,'[1]resumo 1ºTermo aditivo'!$A$3:$O$155,11,FALSE),0)</f>
        <v>0</v>
      </c>
      <c r="L196" s="101">
        <f t="shared" si="19"/>
        <v>0</v>
      </c>
      <c r="M196" s="102">
        <f>IFERROR(VLOOKUP(B196,'[1]resumo 1ºTermo aditivo'!$A$3:$O$155,14,FALSE),0)</f>
        <v>0</v>
      </c>
      <c r="N196" s="312">
        <f t="shared" si="20"/>
        <v>0</v>
      </c>
      <c r="P196" s="165">
        <f t="shared" si="21"/>
        <v>0</v>
      </c>
      <c r="Q196" s="165"/>
      <c r="R196" s="165">
        <f t="shared" si="22"/>
        <v>0</v>
      </c>
      <c r="S196" s="315">
        <f t="shared" si="23"/>
        <v>1</v>
      </c>
      <c r="T196" s="147">
        <f t="shared" si="24"/>
        <v>5851.46</v>
      </c>
      <c r="U196" s="1" t="e">
        <f>S196=#REF!</f>
        <v>#REF!</v>
      </c>
    </row>
    <row r="197" spans="1:21" ht="38.25" x14ac:dyDescent="0.25">
      <c r="A197" s="17" t="s">
        <v>562</v>
      </c>
      <c r="B197" s="17" t="s">
        <v>562</v>
      </c>
      <c r="C197" s="18" t="s">
        <v>563</v>
      </c>
      <c r="D197" s="17" t="s">
        <v>27</v>
      </c>
      <c r="E197" s="17" t="s">
        <v>564</v>
      </c>
      <c r="F197" s="19" t="s">
        <v>42</v>
      </c>
      <c r="G197" s="18">
        <v>1</v>
      </c>
      <c r="H197" s="20">
        <v>23748.639999999999</v>
      </c>
      <c r="I197" s="20">
        <v>29738.04</v>
      </c>
      <c r="J197" s="99">
        <f t="shared" si="25"/>
        <v>29738.04</v>
      </c>
      <c r="K197" s="100">
        <f>IFERROR(VLOOKUP(B197,'[1]resumo 1ºTermo aditivo'!$A$3:$O$155,11,FALSE),0)</f>
        <v>0</v>
      </c>
      <c r="L197" s="101">
        <f t="shared" si="19"/>
        <v>0</v>
      </c>
      <c r="M197" s="102">
        <f>IFERROR(VLOOKUP(B197,'[1]resumo 1ºTermo aditivo'!$A$3:$O$155,14,FALSE),0)</f>
        <v>0</v>
      </c>
      <c r="N197" s="312">
        <f t="shared" si="20"/>
        <v>0</v>
      </c>
      <c r="P197" s="165">
        <f t="shared" si="21"/>
        <v>0</v>
      </c>
      <c r="Q197" s="165"/>
      <c r="R197" s="165">
        <f t="shared" si="22"/>
        <v>0</v>
      </c>
      <c r="S197" s="315">
        <f t="shared" si="23"/>
        <v>1</v>
      </c>
      <c r="T197" s="147">
        <f t="shared" si="24"/>
        <v>29738.04</v>
      </c>
      <c r="U197" s="1" t="e">
        <f>S197=#REF!</f>
        <v>#REF!</v>
      </c>
    </row>
    <row r="198" spans="1:21" ht="38.25" x14ac:dyDescent="0.25">
      <c r="A198" s="17" t="s">
        <v>565</v>
      </c>
      <c r="B198" s="17" t="s">
        <v>565</v>
      </c>
      <c r="C198" s="18" t="s">
        <v>566</v>
      </c>
      <c r="D198" s="17" t="s">
        <v>27</v>
      </c>
      <c r="E198" s="17" t="s">
        <v>567</v>
      </c>
      <c r="F198" s="19" t="s">
        <v>42</v>
      </c>
      <c r="G198" s="18">
        <v>1</v>
      </c>
      <c r="H198" s="20">
        <v>22922.22</v>
      </c>
      <c r="I198" s="20">
        <v>28703.200000000001</v>
      </c>
      <c r="J198" s="99">
        <f t="shared" si="25"/>
        <v>28703.200000000001</v>
      </c>
      <c r="K198" s="100">
        <f>IFERROR(VLOOKUP(B198,'[1]resumo 1ºTermo aditivo'!$A$3:$O$155,11,FALSE),0)</f>
        <v>0</v>
      </c>
      <c r="L198" s="101">
        <f t="shared" si="19"/>
        <v>0</v>
      </c>
      <c r="M198" s="102">
        <f>IFERROR(VLOOKUP(B198,'[1]resumo 1ºTermo aditivo'!$A$3:$O$155,14,FALSE),0)</f>
        <v>0</v>
      </c>
      <c r="N198" s="312">
        <f t="shared" si="20"/>
        <v>0</v>
      </c>
      <c r="P198" s="165">
        <f t="shared" si="21"/>
        <v>0</v>
      </c>
      <c r="Q198" s="165"/>
      <c r="R198" s="165">
        <f t="shared" si="22"/>
        <v>0</v>
      </c>
      <c r="S198" s="315">
        <f t="shared" si="23"/>
        <v>1</v>
      </c>
      <c r="T198" s="147">
        <f t="shared" si="24"/>
        <v>28703.200000000001</v>
      </c>
      <c r="U198" s="1" t="e">
        <f>S198=#REF!</f>
        <v>#REF!</v>
      </c>
    </row>
    <row r="199" spans="1:21" ht="38.25" x14ac:dyDescent="0.25">
      <c r="A199" s="17" t="s">
        <v>568</v>
      </c>
      <c r="B199" s="17" t="s">
        <v>568</v>
      </c>
      <c r="C199" s="18" t="s">
        <v>569</v>
      </c>
      <c r="D199" s="17" t="s">
        <v>27</v>
      </c>
      <c r="E199" s="17" t="s">
        <v>570</v>
      </c>
      <c r="F199" s="19" t="s">
        <v>42</v>
      </c>
      <c r="G199" s="18">
        <v>1</v>
      </c>
      <c r="H199" s="20">
        <v>9924.09</v>
      </c>
      <c r="I199" s="20">
        <v>12426.94</v>
      </c>
      <c r="J199" s="99">
        <f t="shared" si="25"/>
        <v>12426.94</v>
      </c>
      <c r="K199" s="100">
        <f>IFERROR(VLOOKUP(B199,'[1]resumo 1ºTermo aditivo'!$A$3:$O$155,11,FALSE),0)</f>
        <v>0</v>
      </c>
      <c r="L199" s="101">
        <f t="shared" ref="L199:L262" si="26">K199*I199</f>
        <v>0</v>
      </c>
      <c r="M199" s="102">
        <f>IFERROR(VLOOKUP(B199,'[1]resumo 1ºTermo aditivo'!$A$3:$O$155,14,FALSE),0)</f>
        <v>0</v>
      </c>
      <c r="N199" s="312">
        <f t="shared" ref="N199:N262" si="27">M199*I199</f>
        <v>0</v>
      </c>
      <c r="P199" s="165">
        <f t="shared" ref="P199:P262" si="28">TRUNC(I199*O199,2)</f>
        <v>0</v>
      </c>
      <c r="Q199" s="165"/>
      <c r="R199" s="165">
        <f t="shared" ref="R199:R262" si="29">TRUNC(Q199*I199,2)</f>
        <v>0</v>
      </c>
      <c r="S199" s="315">
        <f t="shared" ref="S199:S262" si="30">G199+K199-M199+O199-Q199</f>
        <v>1</v>
      </c>
      <c r="T199" s="147">
        <f t="shared" ref="T199:T262" si="31">J199+L199-N199+P199-R199</f>
        <v>12426.94</v>
      </c>
      <c r="U199" s="1" t="e">
        <f>S199=#REF!</f>
        <v>#REF!</v>
      </c>
    </row>
    <row r="200" spans="1:21" x14ac:dyDescent="0.25">
      <c r="A200" s="25" t="s">
        <v>571</v>
      </c>
      <c r="B200" s="25" t="s">
        <v>571</v>
      </c>
      <c r="C200" s="25"/>
      <c r="D200" s="25"/>
      <c r="E200" s="25" t="s">
        <v>572</v>
      </c>
      <c r="F200" s="25"/>
      <c r="G200" s="103"/>
      <c r="H200" s="26"/>
      <c r="I200" s="26"/>
      <c r="J200" s="104">
        <f>SUBTOTAL(9,J201:J245)</f>
        <v>121513.33000000002</v>
      </c>
      <c r="K200" s="105"/>
      <c r="L200" s="104">
        <f>SUBTOTAL(9,L201:L245)</f>
        <v>2534.2954000000004</v>
      </c>
      <c r="M200" s="107"/>
      <c r="N200" s="104">
        <f>SUBTOTAL(9,N201:N245)</f>
        <v>0</v>
      </c>
      <c r="O200" s="333"/>
      <c r="P200" s="104">
        <f>SUBTOTAL(9,P201:P245)</f>
        <v>6430.04</v>
      </c>
      <c r="Q200" s="317"/>
      <c r="R200" s="104">
        <f>SUBTOTAL(9,R201:R245)</f>
        <v>0</v>
      </c>
      <c r="S200" s="315">
        <f t="shared" si="30"/>
        <v>0</v>
      </c>
      <c r="T200" s="147"/>
      <c r="U200" s="1" t="e">
        <f>S200=#REF!</f>
        <v>#REF!</v>
      </c>
    </row>
    <row r="201" spans="1:21" ht="38.25" x14ac:dyDescent="0.25">
      <c r="A201" s="17" t="s">
        <v>573</v>
      </c>
      <c r="B201" s="17" t="s">
        <v>573</v>
      </c>
      <c r="C201" s="18" t="s">
        <v>574</v>
      </c>
      <c r="D201" s="17" t="s">
        <v>32</v>
      </c>
      <c r="E201" s="17" t="s">
        <v>575</v>
      </c>
      <c r="F201" s="19" t="s">
        <v>109</v>
      </c>
      <c r="G201" s="18">
        <v>199.5</v>
      </c>
      <c r="H201" s="20">
        <v>5.68</v>
      </c>
      <c r="I201" s="20">
        <v>7.11</v>
      </c>
      <c r="J201" s="99">
        <f t="shared" ref="J201:J245" si="32">TRUNC(I201*G201,2)</f>
        <v>1418.44</v>
      </c>
      <c r="K201" s="100">
        <f>IFERROR(VLOOKUP(B201,'[1]resumo 1ºTermo aditivo'!$A$3:$O$155,11,FALSE),0)</f>
        <v>60.18</v>
      </c>
      <c r="L201" s="101">
        <f t="shared" si="26"/>
        <v>427.87980000000005</v>
      </c>
      <c r="M201" s="102">
        <f>IFERROR(VLOOKUP(B201,'[1]resumo 1ºTermo aditivo'!$A$3:$O$155,14,FALSE),0)</f>
        <v>0</v>
      </c>
      <c r="N201" s="312">
        <f t="shared" si="27"/>
        <v>0</v>
      </c>
      <c r="P201" s="165">
        <f t="shared" si="28"/>
        <v>0</v>
      </c>
      <c r="Q201" s="165"/>
      <c r="R201" s="165">
        <f t="shared" si="29"/>
        <v>0</v>
      </c>
      <c r="S201" s="315">
        <f t="shared" si="30"/>
        <v>259.68</v>
      </c>
      <c r="T201" s="147">
        <f t="shared" si="31"/>
        <v>1846.3198000000002</v>
      </c>
      <c r="U201" s="1" t="e">
        <f>S201=#REF!</f>
        <v>#REF!</v>
      </c>
    </row>
    <row r="202" spans="1:21" ht="38.25" x14ac:dyDescent="0.25">
      <c r="A202" s="17" t="s">
        <v>576</v>
      </c>
      <c r="B202" s="17" t="s">
        <v>576</v>
      </c>
      <c r="C202" s="18" t="s">
        <v>400</v>
      </c>
      <c r="D202" s="17" t="s">
        <v>27</v>
      </c>
      <c r="E202" s="17" t="s">
        <v>401</v>
      </c>
      <c r="F202" s="19" t="s">
        <v>109</v>
      </c>
      <c r="G202" s="18">
        <v>11.4</v>
      </c>
      <c r="H202" s="20">
        <v>5.46</v>
      </c>
      <c r="I202" s="20">
        <v>6.83</v>
      </c>
      <c r="J202" s="99">
        <f t="shared" si="32"/>
        <v>77.86</v>
      </c>
      <c r="K202" s="100">
        <f>IFERROR(VLOOKUP(B202,'[1]resumo 1ºTermo aditivo'!$A$3:$O$155,11,FALSE),0)</f>
        <v>0</v>
      </c>
      <c r="L202" s="101">
        <f t="shared" si="26"/>
        <v>0</v>
      </c>
      <c r="M202" s="102">
        <f>IFERROR(VLOOKUP(B202,'[1]resumo 1ºTermo aditivo'!$A$3:$O$155,14,FALSE),0)</f>
        <v>0</v>
      </c>
      <c r="N202" s="312">
        <f t="shared" si="27"/>
        <v>0</v>
      </c>
      <c r="P202" s="165">
        <f t="shared" si="28"/>
        <v>0</v>
      </c>
      <c r="Q202" s="165"/>
      <c r="R202" s="165">
        <f t="shared" si="29"/>
        <v>0</v>
      </c>
      <c r="S202" s="315">
        <f t="shared" si="30"/>
        <v>11.4</v>
      </c>
      <c r="T202" s="147">
        <f t="shared" si="31"/>
        <v>77.86</v>
      </c>
      <c r="U202" s="1" t="e">
        <f>S202=#REF!</f>
        <v>#REF!</v>
      </c>
    </row>
    <row r="203" spans="1:21" ht="38.25" x14ac:dyDescent="0.25">
      <c r="A203" s="17" t="s">
        <v>577</v>
      </c>
      <c r="B203" s="17" t="s">
        <v>577</v>
      </c>
      <c r="C203" s="18">
        <v>104766</v>
      </c>
      <c r="D203" s="17" t="s">
        <v>32</v>
      </c>
      <c r="E203" s="17" t="s">
        <v>578</v>
      </c>
      <c r="F203" s="19" t="s">
        <v>109</v>
      </c>
      <c r="G203" s="18">
        <v>199.5</v>
      </c>
      <c r="H203" s="20">
        <v>12.68</v>
      </c>
      <c r="I203" s="20">
        <v>15.87</v>
      </c>
      <c r="J203" s="99">
        <f t="shared" si="32"/>
        <v>3166.06</v>
      </c>
      <c r="K203" s="100">
        <f>IFERROR(VLOOKUP(B203,'[1]resumo 1ºTermo aditivo'!$A$3:$O$155,11,FALSE),0)</f>
        <v>16.18</v>
      </c>
      <c r="L203" s="101">
        <f t="shared" si="26"/>
        <v>256.77659999999997</v>
      </c>
      <c r="M203" s="102">
        <f>IFERROR(VLOOKUP(B203,'[1]resumo 1ºTermo aditivo'!$A$3:$O$155,14,FALSE),0)</f>
        <v>0</v>
      </c>
      <c r="N203" s="312">
        <f t="shared" si="27"/>
        <v>0</v>
      </c>
      <c r="P203" s="165">
        <f t="shared" si="28"/>
        <v>0</v>
      </c>
      <c r="Q203" s="165"/>
      <c r="R203" s="165">
        <f t="shared" si="29"/>
        <v>0</v>
      </c>
      <c r="S203" s="315">
        <f t="shared" si="30"/>
        <v>215.68</v>
      </c>
      <c r="T203" s="147">
        <f t="shared" si="31"/>
        <v>3422.8366000000001</v>
      </c>
      <c r="U203" s="1" t="e">
        <f>S203=#REF!</f>
        <v>#REF!</v>
      </c>
    </row>
    <row r="204" spans="1:21" ht="38.25" x14ac:dyDescent="0.25">
      <c r="A204" s="17" t="s">
        <v>579</v>
      </c>
      <c r="B204" s="17" t="s">
        <v>579</v>
      </c>
      <c r="C204" s="18" t="s">
        <v>403</v>
      </c>
      <c r="D204" s="17" t="s">
        <v>27</v>
      </c>
      <c r="E204" s="17" t="s">
        <v>404</v>
      </c>
      <c r="F204" s="19" t="s">
        <v>109</v>
      </c>
      <c r="G204" s="18">
        <v>11.4</v>
      </c>
      <c r="H204" s="20">
        <v>18.63</v>
      </c>
      <c r="I204" s="20">
        <v>23.32</v>
      </c>
      <c r="J204" s="99">
        <f t="shared" si="32"/>
        <v>265.83999999999997</v>
      </c>
      <c r="K204" s="100">
        <f>IFERROR(VLOOKUP(B204,'[1]resumo 1ºTermo aditivo'!$A$3:$O$155,11,FALSE),0)</f>
        <v>0</v>
      </c>
      <c r="L204" s="101">
        <f t="shared" si="26"/>
        <v>0</v>
      </c>
      <c r="M204" s="102">
        <f>IFERROR(VLOOKUP(B204,'[1]resumo 1ºTermo aditivo'!$A$3:$O$155,14,FALSE),0)</f>
        <v>0</v>
      </c>
      <c r="N204" s="312">
        <f t="shared" si="27"/>
        <v>0</v>
      </c>
      <c r="P204" s="165">
        <f t="shared" si="28"/>
        <v>0</v>
      </c>
      <c r="Q204" s="165"/>
      <c r="R204" s="165">
        <f t="shared" si="29"/>
        <v>0</v>
      </c>
      <c r="S204" s="315">
        <f t="shared" si="30"/>
        <v>11.4</v>
      </c>
      <c r="T204" s="147">
        <f t="shared" si="31"/>
        <v>265.83999999999997</v>
      </c>
      <c r="U204" s="1" t="e">
        <f>S204=#REF!</f>
        <v>#REF!</v>
      </c>
    </row>
    <row r="205" spans="1:21" ht="25.5" x14ac:dyDescent="0.25">
      <c r="A205" s="17" t="s">
        <v>580</v>
      </c>
      <c r="B205" s="17" t="s">
        <v>580</v>
      </c>
      <c r="C205" s="18" t="s">
        <v>146</v>
      </c>
      <c r="D205" s="17" t="s">
        <v>32</v>
      </c>
      <c r="E205" s="17" t="s">
        <v>147</v>
      </c>
      <c r="F205" s="19" t="s">
        <v>88</v>
      </c>
      <c r="G205" s="18">
        <v>31.7</v>
      </c>
      <c r="H205" s="20">
        <v>65.430000000000007</v>
      </c>
      <c r="I205" s="20">
        <v>81.93</v>
      </c>
      <c r="J205" s="99">
        <f t="shared" si="32"/>
        <v>2597.1799999999998</v>
      </c>
      <c r="K205" s="100">
        <f>IFERROR(VLOOKUP(B205,'[1]resumo 1ºTermo aditivo'!$A$3:$O$155,11,FALSE),0)</f>
        <v>0</v>
      </c>
      <c r="L205" s="101">
        <f t="shared" si="26"/>
        <v>0</v>
      </c>
      <c r="M205" s="102">
        <f>IFERROR(VLOOKUP(B205,'[1]resumo 1ºTermo aditivo'!$A$3:$O$155,14,FALSE),0)</f>
        <v>0</v>
      </c>
      <c r="N205" s="312">
        <f t="shared" si="27"/>
        <v>0</v>
      </c>
      <c r="P205" s="165">
        <f t="shared" si="28"/>
        <v>0</v>
      </c>
      <c r="Q205" s="165"/>
      <c r="R205" s="165">
        <f t="shared" si="29"/>
        <v>0</v>
      </c>
      <c r="S205" s="315">
        <f t="shared" si="30"/>
        <v>31.7</v>
      </c>
      <c r="T205" s="147">
        <f t="shared" si="31"/>
        <v>2597.1799999999998</v>
      </c>
      <c r="U205" s="1" t="e">
        <f>S205=#REF!</f>
        <v>#REF!</v>
      </c>
    </row>
    <row r="206" spans="1:21" ht="25.5" x14ac:dyDescent="0.25">
      <c r="A206" s="17" t="s">
        <v>581</v>
      </c>
      <c r="B206" s="17" t="s">
        <v>581</v>
      </c>
      <c r="C206" s="18" t="s">
        <v>340</v>
      </c>
      <c r="D206" s="17" t="s">
        <v>27</v>
      </c>
      <c r="E206" s="17" t="s">
        <v>341</v>
      </c>
      <c r="F206" s="19" t="s">
        <v>88</v>
      </c>
      <c r="G206" s="18">
        <v>31.7</v>
      </c>
      <c r="H206" s="20">
        <v>39.67</v>
      </c>
      <c r="I206" s="20">
        <v>49.67</v>
      </c>
      <c r="J206" s="99">
        <f t="shared" si="32"/>
        <v>1574.53</v>
      </c>
      <c r="K206" s="100">
        <f>IFERROR(VLOOKUP(B206,'[1]resumo 1ºTermo aditivo'!$A$3:$O$155,11,FALSE),0)</f>
        <v>0</v>
      </c>
      <c r="L206" s="101">
        <f t="shared" si="26"/>
        <v>0</v>
      </c>
      <c r="M206" s="102">
        <f>IFERROR(VLOOKUP(B206,'[1]resumo 1ºTermo aditivo'!$A$3:$O$155,14,FALSE),0)</f>
        <v>0</v>
      </c>
      <c r="N206" s="312">
        <f t="shared" si="27"/>
        <v>0</v>
      </c>
      <c r="P206" s="165">
        <f t="shared" si="28"/>
        <v>0</v>
      </c>
      <c r="Q206" s="165"/>
      <c r="R206" s="165">
        <f t="shared" si="29"/>
        <v>0</v>
      </c>
      <c r="S206" s="315">
        <f t="shared" si="30"/>
        <v>31.7</v>
      </c>
      <c r="T206" s="147">
        <f t="shared" si="31"/>
        <v>1574.53</v>
      </c>
      <c r="U206" s="1" t="e">
        <f>S206=#REF!</f>
        <v>#REF!</v>
      </c>
    </row>
    <row r="207" spans="1:21" ht="38.25" x14ac:dyDescent="0.25">
      <c r="A207" s="17" t="s">
        <v>582</v>
      </c>
      <c r="B207" s="17" t="s">
        <v>582</v>
      </c>
      <c r="C207" s="18" t="s">
        <v>583</v>
      </c>
      <c r="D207" s="17" t="s">
        <v>32</v>
      </c>
      <c r="E207" s="17" t="s">
        <v>584</v>
      </c>
      <c r="F207" s="19" t="s">
        <v>109</v>
      </c>
      <c r="G207" s="18">
        <v>8378</v>
      </c>
      <c r="H207" s="20">
        <v>3.29</v>
      </c>
      <c r="I207" s="20">
        <v>4.1100000000000003</v>
      </c>
      <c r="J207" s="99">
        <f t="shared" si="32"/>
        <v>34433.58</v>
      </c>
      <c r="K207" s="100">
        <f>IFERROR(VLOOKUP(B207,'[1]resumo 1ºTermo aditivo'!$A$3:$O$155,11,FALSE),0)</f>
        <v>106.6</v>
      </c>
      <c r="L207" s="101">
        <f t="shared" si="26"/>
        <v>438.12600000000003</v>
      </c>
      <c r="M207" s="102">
        <f>IFERROR(VLOOKUP(B207,'[1]resumo 1ºTermo aditivo'!$A$3:$O$155,14,FALSE),0)</f>
        <v>0</v>
      </c>
      <c r="N207" s="312">
        <f t="shared" si="27"/>
        <v>0</v>
      </c>
      <c r="P207" s="165">
        <f t="shared" si="28"/>
        <v>0</v>
      </c>
      <c r="Q207" s="165"/>
      <c r="R207" s="165">
        <f t="shared" si="29"/>
        <v>0</v>
      </c>
      <c r="S207" s="315">
        <f t="shared" si="30"/>
        <v>8484.6</v>
      </c>
      <c r="T207" s="147">
        <f t="shared" si="31"/>
        <v>34871.705999999998</v>
      </c>
      <c r="U207" s="1" t="e">
        <f>S207=#REF!</f>
        <v>#REF!</v>
      </c>
    </row>
    <row r="208" spans="1:21" ht="38.25" x14ac:dyDescent="0.25">
      <c r="A208" s="17" t="s">
        <v>585</v>
      </c>
      <c r="B208" s="17" t="s">
        <v>585</v>
      </c>
      <c r="C208" s="18" t="s">
        <v>447</v>
      </c>
      <c r="D208" s="17" t="s">
        <v>32</v>
      </c>
      <c r="E208" s="17" t="s">
        <v>448</v>
      </c>
      <c r="F208" s="19" t="s">
        <v>109</v>
      </c>
      <c r="G208" s="18">
        <v>3366.6</v>
      </c>
      <c r="H208" s="20">
        <v>5.1100000000000003</v>
      </c>
      <c r="I208" s="20">
        <v>6.39</v>
      </c>
      <c r="J208" s="99">
        <f t="shared" si="32"/>
        <v>21512.57</v>
      </c>
      <c r="K208" s="100">
        <f>IFERROR(VLOOKUP(B208,'[1]resumo 1ºTermo aditivo'!$A$3:$O$155,11,FALSE),0)</f>
        <v>0</v>
      </c>
      <c r="L208" s="101">
        <f t="shared" si="26"/>
        <v>0</v>
      </c>
      <c r="M208" s="102">
        <f>IFERROR(VLOOKUP(B208,'[1]resumo 1ºTermo aditivo'!$A$3:$O$155,14,FALSE),0)</f>
        <v>0</v>
      </c>
      <c r="N208" s="312">
        <f t="shared" si="27"/>
        <v>0</v>
      </c>
      <c r="P208" s="165">
        <f t="shared" si="28"/>
        <v>0</v>
      </c>
      <c r="Q208" s="165"/>
      <c r="R208" s="165">
        <f t="shared" si="29"/>
        <v>0</v>
      </c>
      <c r="S208" s="315">
        <f t="shared" si="30"/>
        <v>3366.6</v>
      </c>
      <c r="T208" s="147">
        <f t="shared" si="31"/>
        <v>21512.57</v>
      </c>
      <c r="U208" s="1" t="e">
        <f>S208=#REF!</f>
        <v>#REF!</v>
      </c>
    </row>
    <row r="209" spans="1:21" ht="38.25" x14ac:dyDescent="0.25">
      <c r="A209" s="17" t="s">
        <v>586</v>
      </c>
      <c r="B209" s="17" t="s">
        <v>586</v>
      </c>
      <c r="C209" s="18" t="s">
        <v>587</v>
      </c>
      <c r="D209" s="17" t="s">
        <v>32</v>
      </c>
      <c r="E209" s="17" t="s">
        <v>588</v>
      </c>
      <c r="F209" s="19" t="s">
        <v>42</v>
      </c>
      <c r="G209" s="18">
        <v>65</v>
      </c>
      <c r="H209" s="20">
        <v>27.47</v>
      </c>
      <c r="I209" s="20">
        <v>34.39</v>
      </c>
      <c r="J209" s="99">
        <f t="shared" si="32"/>
        <v>2235.35</v>
      </c>
      <c r="K209" s="100">
        <f>IFERROR(VLOOKUP(B209,'[1]resumo 1ºTermo aditivo'!$A$3:$O$155,11,FALSE),0)</f>
        <v>0</v>
      </c>
      <c r="L209" s="101">
        <f t="shared" si="26"/>
        <v>0</v>
      </c>
      <c r="M209" s="102">
        <f>IFERROR(VLOOKUP(B209,'[1]resumo 1ºTermo aditivo'!$A$3:$O$155,14,FALSE),0)</f>
        <v>0</v>
      </c>
      <c r="N209" s="312">
        <f t="shared" si="27"/>
        <v>0</v>
      </c>
      <c r="P209" s="165">
        <f t="shared" si="28"/>
        <v>0</v>
      </c>
      <c r="Q209" s="165"/>
      <c r="R209" s="165">
        <f t="shared" si="29"/>
        <v>0</v>
      </c>
      <c r="S209" s="315">
        <f t="shared" si="30"/>
        <v>65</v>
      </c>
      <c r="T209" s="147">
        <f t="shared" si="31"/>
        <v>2235.35</v>
      </c>
      <c r="U209" s="1" t="e">
        <f>S209=#REF!</f>
        <v>#REF!</v>
      </c>
    </row>
    <row r="210" spans="1:21" ht="38.25" x14ac:dyDescent="0.25">
      <c r="A210" s="17" t="s">
        <v>589</v>
      </c>
      <c r="B210" s="17" t="s">
        <v>589</v>
      </c>
      <c r="C210" s="18" t="s">
        <v>590</v>
      </c>
      <c r="D210" s="17" t="s">
        <v>32</v>
      </c>
      <c r="E210" s="17" t="s">
        <v>591</v>
      </c>
      <c r="F210" s="19" t="s">
        <v>42</v>
      </c>
      <c r="G210" s="18">
        <v>2</v>
      </c>
      <c r="H210" s="20">
        <v>33.42</v>
      </c>
      <c r="I210" s="20">
        <v>41.84</v>
      </c>
      <c r="J210" s="99">
        <f t="shared" si="32"/>
        <v>83.68</v>
      </c>
      <c r="K210" s="100">
        <f>IFERROR(VLOOKUP(B210,'[1]resumo 1ºTermo aditivo'!$A$3:$O$155,11,FALSE),0)</f>
        <v>0</v>
      </c>
      <c r="L210" s="101">
        <f t="shared" si="26"/>
        <v>0</v>
      </c>
      <c r="M210" s="102">
        <f>IFERROR(VLOOKUP(B210,'[1]resumo 1ºTermo aditivo'!$A$3:$O$155,14,FALSE),0)</f>
        <v>0</v>
      </c>
      <c r="N210" s="312">
        <f t="shared" si="27"/>
        <v>0</v>
      </c>
      <c r="P210" s="165">
        <f t="shared" si="28"/>
        <v>0</v>
      </c>
      <c r="Q210" s="165"/>
      <c r="R210" s="165">
        <f t="shared" si="29"/>
        <v>0</v>
      </c>
      <c r="S210" s="315">
        <f t="shared" si="30"/>
        <v>2</v>
      </c>
      <c r="T210" s="147">
        <f t="shared" si="31"/>
        <v>83.68</v>
      </c>
      <c r="U210" s="1" t="e">
        <f>S210=#REF!</f>
        <v>#REF!</v>
      </c>
    </row>
    <row r="211" spans="1:21" ht="38.25" x14ac:dyDescent="0.25">
      <c r="A211" s="17" t="s">
        <v>592</v>
      </c>
      <c r="B211" s="17" t="s">
        <v>592</v>
      </c>
      <c r="C211" s="18" t="s">
        <v>593</v>
      </c>
      <c r="D211" s="17" t="s">
        <v>32</v>
      </c>
      <c r="E211" s="17" t="s">
        <v>594</v>
      </c>
      <c r="F211" s="19" t="s">
        <v>42</v>
      </c>
      <c r="G211" s="18">
        <v>22</v>
      </c>
      <c r="H211" s="20">
        <v>53.77</v>
      </c>
      <c r="I211" s="20">
        <v>67.33</v>
      </c>
      <c r="J211" s="99">
        <f t="shared" si="32"/>
        <v>1481.26</v>
      </c>
      <c r="K211" s="100">
        <f>IFERROR(VLOOKUP(B211,'[1]resumo 1ºTermo aditivo'!$A$3:$O$155,11,FALSE),0)</f>
        <v>0</v>
      </c>
      <c r="L211" s="101">
        <f t="shared" si="26"/>
        <v>0</v>
      </c>
      <c r="M211" s="102">
        <f>IFERROR(VLOOKUP(B211,'[1]resumo 1ºTermo aditivo'!$A$3:$O$155,14,FALSE),0)</f>
        <v>0</v>
      </c>
      <c r="N211" s="312">
        <f t="shared" si="27"/>
        <v>0</v>
      </c>
      <c r="P211" s="165">
        <f t="shared" si="28"/>
        <v>0</v>
      </c>
      <c r="Q211" s="165"/>
      <c r="R211" s="165">
        <f t="shared" si="29"/>
        <v>0</v>
      </c>
      <c r="S211" s="315">
        <f t="shared" si="30"/>
        <v>22</v>
      </c>
      <c r="T211" s="147">
        <f t="shared" si="31"/>
        <v>1481.26</v>
      </c>
      <c r="U211" s="1" t="e">
        <f>S211=#REF!</f>
        <v>#REF!</v>
      </c>
    </row>
    <row r="212" spans="1:21" ht="38.25" x14ac:dyDescent="0.25">
      <c r="A212" s="17" t="s">
        <v>595</v>
      </c>
      <c r="B212" s="17" t="s">
        <v>595</v>
      </c>
      <c r="C212" s="18" t="s">
        <v>596</v>
      </c>
      <c r="D212" s="17" t="s">
        <v>32</v>
      </c>
      <c r="E212" s="17" t="s">
        <v>597</v>
      </c>
      <c r="F212" s="19" t="s">
        <v>42</v>
      </c>
      <c r="G212" s="18">
        <v>3</v>
      </c>
      <c r="H212" s="20">
        <v>74.05</v>
      </c>
      <c r="I212" s="20">
        <v>92.72</v>
      </c>
      <c r="J212" s="99">
        <f t="shared" si="32"/>
        <v>278.16000000000003</v>
      </c>
      <c r="K212" s="100">
        <f>IFERROR(VLOOKUP(B212,'[1]resumo 1ºTermo aditivo'!$A$3:$O$155,11,FALSE),0)</f>
        <v>0</v>
      </c>
      <c r="L212" s="101">
        <f t="shared" si="26"/>
        <v>0</v>
      </c>
      <c r="M212" s="102">
        <f>IFERROR(VLOOKUP(B212,'[1]resumo 1ºTermo aditivo'!$A$3:$O$155,14,FALSE),0)</f>
        <v>0</v>
      </c>
      <c r="N212" s="312">
        <f t="shared" si="27"/>
        <v>0</v>
      </c>
      <c r="P212" s="165">
        <f t="shared" si="28"/>
        <v>0</v>
      </c>
      <c r="Q212" s="165"/>
      <c r="R212" s="165">
        <f t="shared" si="29"/>
        <v>0</v>
      </c>
      <c r="S212" s="315">
        <f t="shared" si="30"/>
        <v>3</v>
      </c>
      <c r="T212" s="147">
        <f t="shared" si="31"/>
        <v>278.16000000000003</v>
      </c>
      <c r="U212" s="1" t="e">
        <f>S212=#REF!</f>
        <v>#REF!</v>
      </c>
    </row>
    <row r="213" spans="1:21" ht="38.25" x14ac:dyDescent="0.25">
      <c r="A213" s="17" t="s">
        <v>598</v>
      </c>
      <c r="B213" s="17" t="s">
        <v>598</v>
      </c>
      <c r="C213" s="18" t="s">
        <v>599</v>
      </c>
      <c r="D213" s="17" t="s">
        <v>32</v>
      </c>
      <c r="E213" s="17" t="s">
        <v>600</v>
      </c>
      <c r="F213" s="19" t="s">
        <v>42</v>
      </c>
      <c r="G213" s="18">
        <v>13</v>
      </c>
      <c r="H213" s="20">
        <v>28.8</v>
      </c>
      <c r="I213" s="20">
        <v>36.06</v>
      </c>
      <c r="J213" s="99">
        <f t="shared" si="32"/>
        <v>468.78</v>
      </c>
      <c r="K213" s="100">
        <f>IFERROR(VLOOKUP(B213,'[1]resumo 1ºTermo aditivo'!$A$3:$O$155,11,FALSE),0)</f>
        <v>0</v>
      </c>
      <c r="L213" s="101">
        <f t="shared" si="26"/>
        <v>0</v>
      </c>
      <c r="M213" s="102">
        <f>IFERROR(VLOOKUP(B213,'[1]resumo 1ºTermo aditivo'!$A$3:$O$155,14,FALSE),0)</f>
        <v>0</v>
      </c>
      <c r="N213" s="312">
        <f t="shared" si="27"/>
        <v>0</v>
      </c>
      <c r="P213" s="165">
        <f t="shared" si="28"/>
        <v>0</v>
      </c>
      <c r="Q213" s="165"/>
      <c r="R213" s="165">
        <f t="shared" si="29"/>
        <v>0</v>
      </c>
      <c r="S213" s="315">
        <f t="shared" si="30"/>
        <v>13</v>
      </c>
      <c r="T213" s="147">
        <f t="shared" si="31"/>
        <v>468.78</v>
      </c>
      <c r="U213" s="1" t="e">
        <f>S213=#REF!</f>
        <v>#REF!</v>
      </c>
    </row>
    <row r="214" spans="1:21" ht="38.25" x14ac:dyDescent="0.25">
      <c r="A214" s="17" t="s">
        <v>601</v>
      </c>
      <c r="B214" s="17" t="s">
        <v>601</v>
      </c>
      <c r="C214" s="18" t="s">
        <v>602</v>
      </c>
      <c r="D214" s="17" t="s">
        <v>32</v>
      </c>
      <c r="E214" s="17" t="s">
        <v>603</v>
      </c>
      <c r="F214" s="19" t="s">
        <v>42</v>
      </c>
      <c r="G214" s="18">
        <v>1</v>
      </c>
      <c r="H214" s="20">
        <v>32.380000000000003</v>
      </c>
      <c r="I214" s="20">
        <v>40.54</v>
      </c>
      <c r="J214" s="99">
        <f t="shared" si="32"/>
        <v>40.54</v>
      </c>
      <c r="K214" s="100">
        <f>IFERROR(VLOOKUP(B214,'[1]resumo 1ºTermo aditivo'!$A$3:$O$155,11,FALSE),0)</f>
        <v>0</v>
      </c>
      <c r="L214" s="101">
        <f t="shared" si="26"/>
        <v>0</v>
      </c>
      <c r="M214" s="102">
        <f>IFERROR(VLOOKUP(B214,'[1]resumo 1ºTermo aditivo'!$A$3:$O$155,14,FALSE),0)</f>
        <v>0</v>
      </c>
      <c r="N214" s="312">
        <f t="shared" si="27"/>
        <v>0</v>
      </c>
      <c r="P214" s="165">
        <f t="shared" si="28"/>
        <v>0</v>
      </c>
      <c r="Q214" s="165"/>
      <c r="R214" s="165">
        <f t="shared" si="29"/>
        <v>0</v>
      </c>
      <c r="S214" s="315">
        <f t="shared" si="30"/>
        <v>1</v>
      </c>
      <c r="T214" s="147">
        <f t="shared" si="31"/>
        <v>40.54</v>
      </c>
      <c r="U214" s="1" t="e">
        <f>S214=#REF!</f>
        <v>#REF!</v>
      </c>
    </row>
    <row r="215" spans="1:21" ht="38.25" x14ac:dyDescent="0.25">
      <c r="A215" s="17" t="s">
        <v>604</v>
      </c>
      <c r="B215" s="17" t="s">
        <v>604</v>
      </c>
      <c r="C215" s="18" t="s">
        <v>605</v>
      </c>
      <c r="D215" s="17" t="s">
        <v>32</v>
      </c>
      <c r="E215" s="17" t="s">
        <v>606</v>
      </c>
      <c r="F215" s="19" t="s">
        <v>42</v>
      </c>
      <c r="G215" s="18">
        <v>15</v>
      </c>
      <c r="H215" s="20">
        <v>41.63</v>
      </c>
      <c r="I215" s="20">
        <v>52.12</v>
      </c>
      <c r="J215" s="99">
        <f t="shared" si="32"/>
        <v>781.8</v>
      </c>
      <c r="K215" s="100">
        <f>IFERROR(VLOOKUP(B215,'[1]resumo 1ºTermo aditivo'!$A$3:$O$155,11,FALSE),0)</f>
        <v>15</v>
      </c>
      <c r="L215" s="101">
        <f t="shared" si="26"/>
        <v>781.8</v>
      </c>
      <c r="M215" s="102">
        <f>IFERROR(VLOOKUP(B215,'[1]resumo 1ºTermo aditivo'!$A$3:$O$155,14,FALSE),0)</f>
        <v>0</v>
      </c>
      <c r="N215" s="312">
        <f t="shared" si="27"/>
        <v>0</v>
      </c>
      <c r="P215" s="165">
        <f t="shared" si="28"/>
        <v>0</v>
      </c>
      <c r="Q215" s="165"/>
      <c r="R215" s="165">
        <f t="shared" si="29"/>
        <v>0</v>
      </c>
      <c r="S215" s="315">
        <f t="shared" si="30"/>
        <v>30</v>
      </c>
      <c r="T215" s="147">
        <f t="shared" si="31"/>
        <v>1563.6</v>
      </c>
      <c r="U215" s="1" t="e">
        <f>S215=#REF!</f>
        <v>#REF!</v>
      </c>
    </row>
    <row r="216" spans="1:21" ht="38.25" x14ac:dyDescent="0.25">
      <c r="A216" s="17" t="s">
        <v>607</v>
      </c>
      <c r="B216" s="17" t="s">
        <v>607</v>
      </c>
      <c r="C216" s="18" t="s">
        <v>608</v>
      </c>
      <c r="D216" s="17" t="s">
        <v>27</v>
      </c>
      <c r="E216" s="17" t="s">
        <v>609</v>
      </c>
      <c r="F216" s="19" t="s">
        <v>42</v>
      </c>
      <c r="G216" s="18">
        <v>71</v>
      </c>
      <c r="H216" s="20">
        <v>27.49</v>
      </c>
      <c r="I216" s="20">
        <v>34.42</v>
      </c>
      <c r="J216" s="99">
        <f t="shared" si="32"/>
        <v>2443.8200000000002</v>
      </c>
      <c r="K216" s="100">
        <f>IFERROR(VLOOKUP(B216,'[1]resumo 1ºTermo aditivo'!$A$3:$O$155,11,FALSE),0)</f>
        <v>1</v>
      </c>
      <c r="L216" s="101">
        <f t="shared" si="26"/>
        <v>34.42</v>
      </c>
      <c r="M216" s="102">
        <f>IFERROR(VLOOKUP(B216,'[1]resumo 1ºTermo aditivo'!$A$3:$O$155,14,FALSE),0)</f>
        <v>0</v>
      </c>
      <c r="N216" s="312">
        <f t="shared" si="27"/>
        <v>0</v>
      </c>
      <c r="P216" s="165">
        <f t="shared" si="28"/>
        <v>0</v>
      </c>
      <c r="Q216" s="165"/>
      <c r="R216" s="165">
        <f t="shared" si="29"/>
        <v>0</v>
      </c>
      <c r="S216" s="315">
        <f t="shared" si="30"/>
        <v>72</v>
      </c>
      <c r="T216" s="147">
        <f t="shared" si="31"/>
        <v>2478.2400000000002</v>
      </c>
      <c r="U216" s="1" t="e">
        <f>S216=#REF!</f>
        <v>#REF!</v>
      </c>
    </row>
    <row r="217" spans="1:21" ht="38.25" x14ac:dyDescent="0.25">
      <c r="A217" s="17" t="s">
        <v>610</v>
      </c>
      <c r="B217" s="17" t="s">
        <v>610</v>
      </c>
      <c r="C217" s="18" t="s">
        <v>611</v>
      </c>
      <c r="D217" s="17" t="s">
        <v>32</v>
      </c>
      <c r="E217" s="17" t="s">
        <v>612</v>
      </c>
      <c r="F217" s="19" t="s">
        <v>42</v>
      </c>
      <c r="G217" s="18">
        <v>4</v>
      </c>
      <c r="H217" s="20">
        <v>34.380000000000003</v>
      </c>
      <c r="I217" s="20">
        <v>43.05</v>
      </c>
      <c r="J217" s="99">
        <f t="shared" si="32"/>
        <v>172.2</v>
      </c>
      <c r="K217" s="100">
        <f>IFERROR(VLOOKUP(B217,'[1]resumo 1ºTermo aditivo'!$A$3:$O$155,11,FALSE),0)</f>
        <v>0</v>
      </c>
      <c r="L217" s="101">
        <f t="shared" si="26"/>
        <v>0</v>
      </c>
      <c r="M217" s="102">
        <f>IFERROR(VLOOKUP(B217,'[1]resumo 1ºTermo aditivo'!$A$3:$O$155,14,FALSE),0)</f>
        <v>0</v>
      </c>
      <c r="N217" s="312">
        <f t="shared" si="27"/>
        <v>0</v>
      </c>
      <c r="P217" s="165">
        <f t="shared" si="28"/>
        <v>0</v>
      </c>
      <c r="Q217" s="165"/>
      <c r="R217" s="165">
        <f t="shared" si="29"/>
        <v>0</v>
      </c>
      <c r="S217" s="315">
        <f t="shared" si="30"/>
        <v>4</v>
      </c>
      <c r="T217" s="147">
        <f t="shared" si="31"/>
        <v>172.2</v>
      </c>
      <c r="U217" s="1" t="e">
        <f>S217=#REF!</f>
        <v>#REF!</v>
      </c>
    </row>
    <row r="218" spans="1:21" ht="38.25" x14ac:dyDescent="0.25">
      <c r="A218" s="17" t="s">
        <v>613</v>
      </c>
      <c r="B218" s="17" t="s">
        <v>613</v>
      </c>
      <c r="C218" s="18" t="s">
        <v>614</v>
      </c>
      <c r="D218" s="17" t="s">
        <v>32</v>
      </c>
      <c r="E218" s="17" t="s">
        <v>615</v>
      </c>
      <c r="F218" s="19" t="s">
        <v>42</v>
      </c>
      <c r="G218" s="18">
        <v>1</v>
      </c>
      <c r="H218" s="20">
        <v>51.69</v>
      </c>
      <c r="I218" s="20">
        <v>64.72</v>
      </c>
      <c r="J218" s="99">
        <f t="shared" si="32"/>
        <v>64.72</v>
      </c>
      <c r="K218" s="100">
        <f>IFERROR(VLOOKUP(B218,'[1]resumo 1ºTermo aditivo'!$A$3:$O$155,11,FALSE),0)</f>
        <v>0</v>
      </c>
      <c r="L218" s="101">
        <f t="shared" si="26"/>
        <v>0</v>
      </c>
      <c r="M218" s="102">
        <f>IFERROR(VLOOKUP(B218,'[1]resumo 1ºTermo aditivo'!$A$3:$O$155,14,FALSE),0)</f>
        <v>0</v>
      </c>
      <c r="N218" s="312">
        <f t="shared" si="27"/>
        <v>0</v>
      </c>
      <c r="P218" s="165">
        <f t="shared" si="28"/>
        <v>0</v>
      </c>
      <c r="Q218" s="165"/>
      <c r="R218" s="165">
        <f t="shared" si="29"/>
        <v>0</v>
      </c>
      <c r="S218" s="315">
        <f t="shared" si="30"/>
        <v>1</v>
      </c>
      <c r="T218" s="147">
        <f t="shared" si="31"/>
        <v>64.72</v>
      </c>
      <c r="U218" s="1" t="e">
        <f>S218=#REF!</f>
        <v>#REF!</v>
      </c>
    </row>
    <row r="219" spans="1:21" ht="38.25" x14ac:dyDescent="0.25">
      <c r="A219" s="17" t="s">
        <v>616</v>
      </c>
      <c r="B219" s="17" t="s">
        <v>616</v>
      </c>
      <c r="C219" s="18" t="s">
        <v>617</v>
      </c>
      <c r="D219" s="17" t="s">
        <v>32</v>
      </c>
      <c r="E219" s="17" t="s">
        <v>618</v>
      </c>
      <c r="F219" s="19" t="s">
        <v>42</v>
      </c>
      <c r="G219" s="18">
        <v>1</v>
      </c>
      <c r="H219" s="20">
        <v>48.49</v>
      </c>
      <c r="I219" s="20">
        <v>60.71</v>
      </c>
      <c r="J219" s="99">
        <f t="shared" si="32"/>
        <v>60.71</v>
      </c>
      <c r="K219" s="100">
        <f>IFERROR(VLOOKUP(B219,'[1]resumo 1ºTermo aditivo'!$A$3:$O$155,11,FALSE),0)</f>
        <v>0</v>
      </c>
      <c r="L219" s="101">
        <f t="shared" si="26"/>
        <v>0</v>
      </c>
      <c r="M219" s="102">
        <f>IFERROR(VLOOKUP(B219,'[1]resumo 1ºTermo aditivo'!$A$3:$O$155,14,FALSE),0)</f>
        <v>0</v>
      </c>
      <c r="N219" s="312">
        <f t="shared" si="27"/>
        <v>0</v>
      </c>
      <c r="P219" s="165">
        <f t="shared" si="28"/>
        <v>0</v>
      </c>
      <c r="Q219" s="165"/>
      <c r="R219" s="165">
        <f t="shared" si="29"/>
        <v>0</v>
      </c>
      <c r="S219" s="315">
        <f t="shared" si="30"/>
        <v>1</v>
      </c>
      <c r="T219" s="147">
        <f t="shared" si="31"/>
        <v>60.71</v>
      </c>
      <c r="U219" s="1" t="e">
        <f>S219=#REF!</f>
        <v>#REF!</v>
      </c>
    </row>
    <row r="220" spans="1:21" ht="38.25" x14ac:dyDescent="0.25">
      <c r="A220" s="17" t="s">
        <v>619</v>
      </c>
      <c r="B220" s="17" t="s">
        <v>619</v>
      </c>
      <c r="C220" s="18" t="s">
        <v>620</v>
      </c>
      <c r="D220" s="17" t="s">
        <v>32</v>
      </c>
      <c r="E220" s="17" t="s">
        <v>621</v>
      </c>
      <c r="F220" s="19" t="s">
        <v>42</v>
      </c>
      <c r="G220" s="18">
        <v>2</v>
      </c>
      <c r="H220" s="20">
        <v>30.8</v>
      </c>
      <c r="I220" s="20">
        <v>38.56</v>
      </c>
      <c r="J220" s="99">
        <f t="shared" si="32"/>
        <v>77.12</v>
      </c>
      <c r="K220" s="100">
        <f>IFERROR(VLOOKUP(B220,'[1]resumo 1ºTermo aditivo'!$A$3:$O$155,11,FALSE),0)</f>
        <v>0</v>
      </c>
      <c r="L220" s="101">
        <f t="shared" si="26"/>
        <v>0</v>
      </c>
      <c r="M220" s="102">
        <f>IFERROR(VLOOKUP(B220,'[1]resumo 1ºTermo aditivo'!$A$3:$O$155,14,FALSE),0)</f>
        <v>0</v>
      </c>
      <c r="N220" s="312">
        <f t="shared" si="27"/>
        <v>0</v>
      </c>
      <c r="P220" s="165">
        <f t="shared" si="28"/>
        <v>0</v>
      </c>
      <c r="Q220" s="165"/>
      <c r="R220" s="165">
        <f t="shared" si="29"/>
        <v>0</v>
      </c>
      <c r="S220" s="315">
        <f t="shared" si="30"/>
        <v>2</v>
      </c>
      <c r="T220" s="147">
        <f t="shared" si="31"/>
        <v>77.12</v>
      </c>
      <c r="U220" s="1" t="e">
        <f>S220=#REF!</f>
        <v>#REF!</v>
      </c>
    </row>
    <row r="221" spans="1:21" ht="38.25" x14ac:dyDescent="0.25">
      <c r="A221" s="17" t="s">
        <v>622</v>
      </c>
      <c r="B221" s="17" t="s">
        <v>622</v>
      </c>
      <c r="C221" s="18" t="s">
        <v>623</v>
      </c>
      <c r="D221" s="17" t="s">
        <v>32</v>
      </c>
      <c r="E221" s="17" t="s">
        <v>624</v>
      </c>
      <c r="F221" s="19" t="s">
        <v>42</v>
      </c>
      <c r="G221" s="18">
        <v>2</v>
      </c>
      <c r="H221" s="20">
        <v>44.49</v>
      </c>
      <c r="I221" s="20">
        <v>55.71</v>
      </c>
      <c r="J221" s="99">
        <f t="shared" si="32"/>
        <v>111.42</v>
      </c>
      <c r="K221" s="100">
        <f>IFERROR(VLOOKUP(B221,'[1]resumo 1ºTermo aditivo'!$A$3:$O$155,11,FALSE),0)</f>
        <v>0</v>
      </c>
      <c r="L221" s="101">
        <f t="shared" si="26"/>
        <v>0</v>
      </c>
      <c r="M221" s="102">
        <f>IFERROR(VLOOKUP(B221,'[1]resumo 1ºTermo aditivo'!$A$3:$O$155,14,FALSE),0)</f>
        <v>0</v>
      </c>
      <c r="N221" s="312">
        <f t="shared" si="27"/>
        <v>0</v>
      </c>
      <c r="P221" s="165">
        <f t="shared" si="28"/>
        <v>0</v>
      </c>
      <c r="Q221" s="165"/>
      <c r="R221" s="165">
        <f t="shared" si="29"/>
        <v>0</v>
      </c>
      <c r="S221" s="315">
        <f t="shared" si="30"/>
        <v>2</v>
      </c>
      <c r="T221" s="147">
        <f t="shared" si="31"/>
        <v>111.42</v>
      </c>
      <c r="U221" s="1" t="e">
        <f>S221=#REF!</f>
        <v>#REF!</v>
      </c>
    </row>
    <row r="222" spans="1:21" ht="38.25" x14ac:dyDescent="0.25">
      <c r="A222" s="17" t="s">
        <v>625</v>
      </c>
      <c r="B222" s="17" t="s">
        <v>625</v>
      </c>
      <c r="C222" s="18" t="s">
        <v>626</v>
      </c>
      <c r="D222" s="17" t="s">
        <v>32</v>
      </c>
      <c r="E222" s="17" t="s">
        <v>627</v>
      </c>
      <c r="F222" s="19" t="s">
        <v>42</v>
      </c>
      <c r="G222" s="18">
        <v>6</v>
      </c>
      <c r="H222" s="20">
        <v>30.5</v>
      </c>
      <c r="I222" s="20">
        <v>38.19</v>
      </c>
      <c r="J222" s="99">
        <f t="shared" si="32"/>
        <v>229.14</v>
      </c>
      <c r="K222" s="100">
        <f>IFERROR(VLOOKUP(B222,'[1]resumo 1ºTermo aditivo'!$A$3:$O$155,11,FALSE),0)</f>
        <v>0</v>
      </c>
      <c r="L222" s="101">
        <f t="shared" si="26"/>
        <v>0</v>
      </c>
      <c r="M222" s="102">
        <f>IFERROR(VLOOKUP(B222,'[1]resumo 1ºTermo aditivo'!$A$3:$O$155,14,FALSE),0)</f>
        <v>0</v>
      </c>
      <c r="N222" s="312">
        <f t="shared" si="27"/>
        <v>0</v>
      </c>
      <c r="P222" s="165">
        <f t="shared" si="28"/>
        <v>0</v>
      </c>
      <c r="Q222" s="165"/>
      <c r="R222" s="165">
        <f t="shared" si="29"/>
        <v>0</v>
      </c>
      <c r="S222" s="315">
        <f t="shared" si="30"/>
        <v>6</v>
      </c>
      <c r="T222" s="147">
        <f t="shared" si="31"/>
        <v>229.14</v>
      </c>
      <c r="U222" s="1" t="e">
        <f>S222=#REF!</f>
        <v>#REF!</v>
      </c>
    </row>
    <row r="223" spans="1:21" ht="38.25" x14ac:dyDescent="0.25">
      <c r="A223" s="17" t="s">
        <v>628</v>
      </c>
      <c r="B223" s="17" t="s">
        <v>628</v>
      </c>
      <c r="C223" s="18" t="s">
        <v>629</v>
      </c>
      <c r="D223" s="17" t="s">
        <v>32</v>
      </c>
      <c r="E223" s="17" t="s">
        <v>630</v>
      </c>
      <c r="F223" s="19" t="s">
        <v>42</v>
      </c>
      <c r="G223" s="18">
        <v>31</v>
      </c>
      <c r="H223" s="20">
        <v>9.34</v>
      </c>
      <c r="I223" s="20">
        <v>11.69</v>
      </c>
      <c r="J223" s="99">
        <f t="shared" si="32"/>
        <v>362.39</v>
      </c>
      <c r="K223" s="100">
        <f>IFERROR(VLOOKUP(B223,'[1]resumo 1ºTermo aditivo'!$A$3:$O$155,11,FALSE),0)</f>
        <v>0</v>
      </c>
      <c r="L223" s="101">
        <f t="shared" si="26"/>
        <v>0</v>
      </c>
      <c r="M223" s="102">
        <f>IFERROR(VLOOKUP(B223,'[1]resumo 1ºTermo aditivo'!$A$3:$O$155,14,FALSE),0)</f>
        <v>0</v>
      </c>
      <c r="N223" s="312">
        <f t="shared" si="27"/>
        <v>0</v>
      </c>
      <c r="P223" s="165">
        <f t="shared" si="28"/>
        <v>0</v>
      </c>
      <c r="Q223" s="165"/>
      <c r="R223" s="165">
        <f t="shared" si="29"/>
        <v>0</v>
      </c>
      <c r="S223" s="315">
        <f t="shared" si="30"/>
        <v>31</v>
      </c>
      <c r="T223" s="147">
        <f t="shared" si="31"/>
        <v>362.39</v>
      </c>
      <c r="U223" s="1" t="e">
        <f>S223=#REF!</f>
        <v>#REF!</v>
      </c>
    </row>
    <row r="224" spans="1:21" ht="38.25" x14ac:dyDescent="0.25">
      <c r="A224" s="17" t="s">
        <v>631</v>
      </c>
      <c r="B224" s="17" t="s">
        <v>631</v>
      </c>
      <c r="C224" s="18" t="s">
        <v>632</v>
      </c>
      <c r="D224" s="17" t="s">
        <v>32</v>
      </c>
      <c r="E224" s="17" t="s">
        <v>633</v>
      </c>
      <c r="F224" s="19" t="s">
        <v>42</v>
      </c>
      <c r="G224" s="18">
        <v>9</v>
      </c>
      <c r="H224" s="20">
        <v>9.81</v>
      </c>
      <c r="I224" s="20">
        <v>12.28</v>
      </c>
      <c r="J224" s="99">
        <f t="shared" si="32"/>
        <v>110.52</v>
      </c>
      <c r="K224" s="100">
        <f>IFERROR(VLOOKUP(B224,'[1]resumo 1ºTermo aditivo'!$A$3:$O$155,11,FALSE),0)</f>
        <v>0</v>
      </c>
      <c r="L224" s="101">
        <f t="shared" si="26"/>
        <v>0</v>
      </c>
      <c r="M224" s="102">
        <f>IFERROR(VLOOKUP(B224,'[1]resumo 1ºTermo aditivo'!$A$3:$O$155,14,FALSE),0)</f>
        <v>0</v>
      </c>
      <c r="N224" s="312">
        <f t="shared" si="27"/>
        <v>0</v>
      </c>
      <c r="P224" s="165">
        <f t="shared" si="28"/>
        <v>0</v>
      </c>
      <c r="Q224" s="165"/>
      <c r="R224" s="165">
        <f t="shared" si="29"/>
        <v>0</v>
      </c>
      <c r="S224" s="315">
        <f t="shared" si="30"/>
        <v>9</v>
      </c>
      <c r="T224" s="147">
        <f t="shared" si="31"/>
        <v>110.52</v>
      </c>
      <c r="U224" s="1" t="e">
        <f>S224=#REF!</f>
        <v>#REF!</v>
      </c>
    </row>
    <row r="225" spans="1:21" ht="25.5" x14ac:dyDescent="0.25">
      <c r="A225" s="17" t="s">
        <v>634</v>
      </c>
      <c r="B225" s="17" t="s">
        <v>634</v>
      </c>
      <c r="C225" s="18" t="s">
        <v>635</v>
      </c>
      <c r="D225" s="17" t="s">
        <v>32</v>
      </c>
      <c r="E225" s="17" t="s">
        <v>636</v>
      </c>
      <c r="F225" s="19" t="s">
        <v>42</v>
      </c>
      <c r="G225" s="18">
        <v>3</v>
      </c>
      <c r="H225" s="20">
        <v>46.87</v>
      </c>
      <c r="I225" s="20">
        <v>58.69</v>
      </c>
      <c r="J225" s="99">
        <f t="shared" si="32"/>
        <v>176.07</v>
      </c>
      <c r="K225" s="100">
        <f>IFERROR(VLOOKUP(B225,'[1]resumo 1ºTermo aditivo'!$A$3:$O$155,11,FALSE),0)</f>
        <v>0</v>
      </c>
      <c r="L225" s="101">
        <f t="shared" si="26"/>
        <v>0</v>
      </c>
      <c r="M225" s="102">
        <f>IFERROR(VLOOKUP(B225,'[1]resumo 1ºTermo aditivo'!$A$3:$O$155,14,FALSE),0)</f>
        <v>0</v>
      </c>
      <c r="N225" s="312">
        <f t="shared" si="27"/>
        <v>0</v>
      </c>
      <c r="P225" s="165">
        <f t="shared" si="28"/>
        <v>0</v>
      </c>
      <c r="Q225" s="165"/>
      <c r="R225" s="165">
        <f t="shared" si="29"/>
        <v>0</v>
      </c>
      <c r="S225" s="315">
        <f t="shared" si="30"/>
        <v>3</v>
      </c>
      <c r="T225" s="147">
        <f t="shared" si="31"/>
        <v>176.07</v>
      </c>
      <c r="U225" s="1" t="e">
        <f>S225=#REF!</f>
        <v>#REF!</v>
      </c>
    </row>
    <row r="226" spans="1:21" ht="38.25" x14ac:dyDescent="0.25">
      <c r="A226" s="17" t="s">
        <v>637</v>
      </c>
      <c r="B226" s="17" t="s">
        <v>637</v>
      </c>
      <c r="C226" s="18" t="s">
        <v>638</v>
      </c>
      <c r="D226" s="17" t="s">
        <v>32</v>
      </c>
      <c r="E226" s="17" t="s">
        <v>639</v>
      </c>
      <c r="F226" s="19" t="s">
        <v>42</v>
      </c>
      <c r="G226" s="18">
        <v>3</v>
      </c>
      <c r="H226" s="20">
        <v>10.74</v>
      </c>
      <c r="I226" s="20">
        <v>13.44</v>
      </c>
      <c r="J226" s="99">
        <f t="shared" si="32"/>
        <v>40.32</v>
      </c>
      <c r="K226" s="100">
        <f>IFERROR(VLOOKUP(B226,'[1]resumo 1ºTermo aditivo'!$A$3:$O$155,11,FALSE),0)</f>
        <v>0</v>
      </c>
      <c r="L226" s="101">
        <f t="shared" si="26"/>
        <v>0</v>
      </c>
      <c r="M226" s="102">
        <f>IFERROR(VLOOKUP(B226,'[1]resumo 1ºTermo aditivo'!$A$3:$O$155,14,FALSE),0)</f>
        <v>0</v>
      </c>
      <c r="N226" s="312">
        <f t="shared" si="27"/>
        <v>0</v>
      </c>
      <c r="P226" s="165">
        <f t="shared" si="28"/>
        <v>0</v>
      </c>
      <c r="Q226" s="165"/>
      <c r="R226" s="165">
        <f t="shared" si="29"/>
        <v>0</v>
      </c>
      <c r="S226" s="315">
        <f t="shared" si="30"/>
        <v>3</v>
      </c>
      <c r="T226" s="147">
        <f t="shared" si="31"/>
        <v>40.32</v>
      </c>
      <c r="U226" s="1" t="e">
        <f>S226=#REF!</f>
        <v>#REF!</v>
      </c>
    </row>
    <row r="227" spans="1:21" ht="38.25" x14ac:dyDescent="0.25">
      <c r="A227" s="17" t="s">
        <v>640</v>
      </c>
      <c r="B227" s="17" t="s">
        <v>640</v>
      </c>
      <c r="C227" s="18" t="s">
        <v>641</v>
      </c>
      <c r="D227" s="17" t="s">
        <v>32</v>
      </c>
      <c r="E227" s="17" t="s">
        <v>642</v>
      </c>
      <c r="F227" s="19" t="s">
        <v>42</v>
      </c>
      <c r="G227" s="18">
        <v>1</v>
      </c>
      <c r="H227" s="20">
        <v>10.74</v>
      </c>
      <c r="I227" s="20">
        <v>13.44</v>
      </c>
      <c r="J227" s="99">
        <f t="shared" si="32"/>
        <v>13.44</v>
      </c>
      <c r="K227" s="100">
        <f>IFERROR(VLOOKUP(B227,'[1]resumo 1ºTermo aditivo'!$A$3:$O$155,11,FALSE),0)</f>
        <v>0</v>
      </c>
      <c r="L227" s="101">
        <f t="shared" si="26"/>
        <v>0</v>
      </c>
      <c r="M227" s="102">
        <f>IFERROR(VLOOKUP(B227,'[1]resumo 1ºTermo aditivo'!$A$3:$O$155,14,FALSE),0)</f>
        <v>0</v>
      </c>
      <c r="N227" s="312">
        <f t="shared" si="27"/>
        <v>0</v>
      </c>
      <c r="O227" s="331">
        <f>'[3]2ºTermo aditivo'!$K$29</f>
        <v>17</v>
      </c>
      <c r="P227" s="165">
        <f t="shared" si="28"/>
        <v>228.48</v>
      </c>
      <c r="Q227" s="165"/>
      <c r="R227" s="165">
        <f t="shared" si="29"/>
        <v>0</v>
      </c>
      <c r="S227" s="315">
        <f t="shared" si="30"/>
        <v>18</v>
      </c>
      <c r="T227" s="147">
        <f t="shared" si="31"/>
        <v>241.92</v>
      </c>
      <c r="U227" s="1" t="e">
        <f>S227=#REF!</f>
        <v>#REF!</v>
      </c>
    </row>
    <row r="228" spans="1:21" ht="38.25" x14ac:dyDescent="0.25">
      <c r="A228" s="17" t="s">
        <v>643</v>
      </c>
      <c r="B228" s="17" t="s">
        <v>643</v>
      </c>
      <c r="C228" s="18" t="s">
        <v>644</v>
      </c>
      <c r="D228" s="17" t="s">
        <v>32</v>
      </c>
      <c r="E228" s="17" t="s">
        <v>645</v>
      </c>
      <c r="F228" s="19" t="s">
        <v>109</v>
      </c>
      <c r="G228" s="18">
        <v>2.4</v>
      </c>
      <c r="H228" s="20">
        <v>12.01</v>
      </c>
      <c r="I228" s="20">
        <v>15.03</v>
      </c>
      <c r="J228" s="99">
        <f t="shared" si="32"/>
        <v>36.07</v>
      </c>
      <c r="K228" s="100">
        <f>IFERROR(VLOOKUP(B228,'[1]resumo 1ºTermo aditivo'!$A$3:$O$155,11,FALSE),0)</f>
        <v>0</v>
      </c>
      <c r="L228" s="101">
        <f t="shared" si="26"/>
        <v>0</v>
      </c>
      <c r="M228" s="102">
        <f>IFERROR(VLOOKUP(B228,'[1]resumo 1ºTermo aditivo'!$A$3:$O$155,14,FALSE),0)</f>
        <v>0</v>
      </c>
      <c r="N228" s="312">
        <f t="shared" si="27"/>
        <v>0</v>
      </c>
      <c r="P228" s="165">
        <f t="shared" si="28"/>
        <v>0</v>
      </c>
      <c r="Q228" s="165"/>
      <c r="R228" s="165">
        <f t="shared" si="29"/>
        <v>0</v>
      </c>
      <c r="S228" s="315">
        <f t="shared" si="30"/>
        <v>2.4</v>
      </c>
      <c r="T228" s="147">
        <f t="shared" si="31"/>
        <v>36.07</v>
      </c>
      <c r="U228" s="1" t="e">
        <f>S228=#REF!</f>
        <v>#REF!</v>
      </c>
    </row>
    <row r="229" spans="1:21" ht="51" x14ac:dyDescent="0.25">
      <c r="A229" s="17" t="s">
        <v>646</v>
      </c>
      <c r="B229" s="17" t="s">
        <v>646</v>
      </c>
      <c r="C229" s="18" t="s">
        <v>456</v>
      </c>
      <c r="D229" s="17" t="s">
        <v>32</v>
      </c>
      <c r="E229" s="17" t="s">
        <v>457</v>
      </c>
      <c r="F229" s="19" t="s">
        <v>109</v>
      </c>
      <c r="G229" s="18">
        <v>37.200000000000003</v>
      </c>
      <c r="H229" s="20">
        <v>14.9</v>
      </c>
      <c r="I229" s="20">
        <v>18.649999999999999</v>
      </c>
      <c r="J229" s="99">
        <f t="shared" si="32"/>
        <v>693.78</v>
      </c>
      <c r="K229" s="100">
        <f>IFERROR(VLOOKUP(B229,'[1]resumo 1ºTermo aditivo'!$A$3:$O$155,11,FALSE),0)</f>
        <v>0</v>
      </c>
      <c r="L229" s="101">
        <f t="shared" si="26"/>
        <v>0</v>
      </c>
      <c r="M229" s="102">
        <f>IFERROR(VLOOKUP(B229,'[1]resumo 1ºTermo aditivo'!$A$3:$O$155,14,FALSE),0)</f>
        <v>0</v>
      </c>
      <c r="N229" s="312">
        <f t="shared" si="27"/>
        <v>0</v>
      </c>
      <c r="P229" s="165">
        <f t="shared" si="28"/>
        <v>0</v>
      </c>
      <c r="Q229" s="165"/>
      <c r="R229" s="165">
        <f t="shared" si="29"/>
        <v>0</v>
      </c>
      <c r="S229" s="315">
        <f t="shared" si="30"/>
        <v>37.200000000000003</v>
      </c>
      <c r="T229" s="147">
        <f t="shared" si="31"/>
        <v>693.78</v>
      </c>
      <c r="U229" s="1" t="e">
        <f>S229=#REF!</f>
        <v>#REF!</v>
      </c>
    </row>
    <row r="230" spans="1:21" ht="38.25" x14ac:dyDescent="0.25">
      <c r="A230" s="17" t="s">
        <v>647</v>
      </c>
      <c r="B230" s="17" t="s">
        <v>647</v>
      </c>
      <c r="C230" s="18" t="s">
        <v>648</v>
      </c>
      <c r="D230" s="17" t="s">
        <v>32</v>
      </c>
      <c r="E230" s="17" t="s">
        <v>649</v>
      </c>
      <c r="F230" s="19" t="s">
        <v>109</v>
      </c>
      <c r="G230" s="18">
        <v>1688.1</v>
      </c>
      <c r="H230" s="20">
        <v>8.83</v>
      </c>
      <c r="I230" s="20">
        <v>11.05</v>
      </c>
      <c r="J230" s="99">
        <f t="shared" si="32"/>
        <v>18653.5</v>
      </c>
      <c r="K230" s="100">
        <f>IFERROR(VLOOKUP(B230,'[1]resumo 1ºTermo aditivo'!$A$3:$O$155,11,FALSE),0)</f>
        <v>22.26</v>
      </c>
      <c r="L230" s="101">
        <f t="shared" si="26"/>
        <v>245.97300000000004</v>
      </c>
      <c r="M230" s="102">
        <f>IFERROR(VLOOKUP(B230,'[1]resumo 1ºTermo aditivo'!$A$3:$O$155,14,FALSE),0)</f>
        <v>0</v>
      </c>
      <c r="N230" s="312">
        <f t="shared" si="27"/>
        <v>0</v>
      </c>
      <c r="P230" s="165">
        <f t="shared" si="28"/>
        <v>0</v>
      </c>
      <c r="Q230" s="165"/>
      <c r="R230" s="165">
        <f t="shared" si="29"/>
        <v>0</v>
      </c>
      <c r="S230" s="315">
        <f t="shared" si="30"/>
        <v>1710.36</v>
      </c>
      <c r="T230" s="147">
        <f t="shared" si="31"/>
        <v>18899.473000000002</v>
      </c>
      <c r="U230" s="1" t="e">
        <f>S230=#REF!</f>
        <v>#REF!</v>
      </c>
    </row>
    <row r="231" spans="1:21" ht="38.25" x14ac:dyDescent="0.25">
      <c r="A231" s="17" t="s">
        <v>650</v>
      </c>
      <c r="B231" s="17" t="s">
        <v>650</v>
      </c>
      <c r="C231" s="18" t="s">
        <v>651</v>
      </c>
      <c r="D231" s="17" t="s">
        <v>32</v>
      </c>
      <c r="E231" s="17" t="s">
        <v>652</v>
      </c>
      <c r="F231" s="19" t="s">
        <v>42</v>
      </c>
      <c r="G231" s="18">
        <v>16</v>
      </c>
      <c r="H231" s="20">
        <v>8.5299999999999994</v>
      </c>
      <c r="I231" s="20">
        <v>10.68</v>
      </c>
      <c r="J231" s="99">
        <f t="shared" si="32"/>
        <v>170.88</v>
      </c>
      <c r="K231" s="100">
        <f>IFERROR(VLOOKUP(B231,'[1]resumo 1ºTermo aditivo'!$A$3:$O$155,11,FALSE),0)</f>
        <v>0</v>
      </c>
      <c r="L231" s="101">
        <f t="shared" si="26"/>
        <v>0</v>
      </c>
      <c r="M231" s="102">
        <f>IFERROR(VLOOKUP(B231,'[1]resumo 1ºTermo aditivo'!$A$3:$O$155,14,FALSE),0)</f>
        <v>0</v>
      </c>
      <c r="N231" s="312">
        <f t="shared" si="27"/>
        <v>0</v>
      </c>
      <c r="P231" s="165">
        <f t="shared" si="28"/>
        <v>0</v>
      </c>
      <c r="Q231" s="165"/>
      <c r="R231" s="165">
        <f t="shared" si="29"/>
        <v>0</v>
      </c>
      <c r="S231" s="315">
        <f t="shared" si="30"/>
        <v>16</v>
      </c>
      <c r="T231" s="147">
        <f t="shared" si="31"/>
        <v>170.88</v>
      </c>
      <c r="U231" s="1" t="e">
        <f>S231=#REF!</f>
        <v>#REF!</v>
      </c>
    </row>
    <row r="232" spans="1:21" ht="38.25" x14ac:dyDescent="0.25">
      <c r="A232" s="17" t="s">
        <v>653</v>
      </c>
      <c r="B232" s="17" t="s">
        <v>653</v>
      </c>
      <c r="C232" s="18" t="s">
        <v>654</v>
      </c>
      <c r="D232" s="17" t="s">
        <v>32</v>
      </c>
      <c r="E232" s="17" t="s">
        <v>655</v>
      </c>
      <c r="F232" s="19" t="s">
        <v>42</v>
      </c>
      <c r="G232" s="18">
        <v>66</v>
      </c>
      <c r="H232" s="20">
        <v>13.38</v>
      </c>
      <c r="I232" s="20">
        <v>16.75</v>
      </c>
      <c r="J232" s="99">
        <f t="shared" si="32"/>
        <v>1105.5</v>
      </c>
      <c r="K232" s="100">
        <f>IFERROR(VLOOKUP(B232,'[1]resumo 1ºTermo aditivo'!$A$3:$O$155,11,FALSE),0)</f>
        <v>0</v>
      </c>
      <c r="L232" s="101">
        <f t="shared" si="26"/>
        <v>0</v>
      </c>
      <c r="M232" s="102">
        <f>IFERROR(VLOOKUP(B232,'[1]resumo 1ºTermo aditivo'!$A$3:$O$155,14,FALSE),0)</f>
        <v>0</v>
      </c>
      <c r="N232" s="312">
        <f t="shared" si="27"/>
        <v>0</v>
      </c>
      <c r="P232" s="165">
        <f t="shared" si="28"/>
        <v>0</v>
      </c>
      <c r="Q232" s="165"/>
      <c r="R232" s="165">
        <f t="shared" si="29"/>
        <v>0</v>
      </c>
      <c r="S232" s="315">
        <f t="shared" si="30"/>
        <v>66</v>
      </c>
      <c r="T232" s="147">
        <f t="shared" si="31"/>
        <v>1105.5</v>
      </c>
      <c r="U232" s="1" t="e">
        <f>S232=#REF!</f>
        <v>#REF!</v>
      </c>
    </row>
    <row r="233" spans="1:21" ht="38.25" x14ac:dyDescent="0.25">
      <c r="A233" s="17" t="s">
        <v>656</v>
      </c>
      <c r="B233" s="17" t="s">
        <v>656</v>
      </c>
      <c r="C233" s="18" t="s">
        <v>657</v>
      </c>
      <c r="D233" s="17" t="s">
        <v>32</v>
      </c>
      <c r="E233" s="17" t="s">
        <v>658</v>
      </c>
      <c r="F233" s="19" t="s">
        <v>42</v>
      </c>
      <c r="G233" s="18">
        <v>15</v>
      </c>
      <c r="H233" s="20">
        <v>23.25</v>
      </c>
      <c r="I233" s="20">
        <v>29.11</v>
      </c>
      <c r="J233" s="99">
        <f t="shared" si="32"/>
        <v>436.65</v>
      </c>
      <c r="K233" s="100">
        <f>IFERROR(VLOOKUP(B233,'[1]resumo 1ºTermo aditivo'!$A$3:$O$155,11,FALSE),0)</f>
        <v>12</v>
      </c>
      <c r="L233" s="101">
        <f t="shared" si="26"/>
        <v>349.32</v>
      </c>
      <c r="M233" s="102">
        <f>IFERROR(VLOOKUP(B233,'[1]resumo 1ºTermo aditivo'!$A$3:$O$155,14,FALSE),0)</f>
        <v>0</v>
      </c>
      <c r="N233" s="312">
        <f t="shared" si="27"/>
        <v>0</v>
      </c>
      <c r="P233" s="165">
        <f t="shared" si="28"/>
        <v>0</v>
      </c>
      <c r="Q233" s="165"/>
      <c r="R233" s="165">
        <f t="shared" si="29"/>
        <v>0</v>
      </c>
      <c r="S233" s="315">
        <f t="shared" si="30"/>
        <v>27</v>
      </c>
      <c r="T233" s="147">
        <f t="shared" si="31"/>
        <v>785.97</v>
      </c>
      <c r="U233" s="1" t="e">
        <f>S233=#REF!</f>
        <v>#REF!</v>
      </c>
    </row>
    <row r="234" spans="1:21" ht="25.5" x14ac:dyDescent="0.25">
      <c r="A234" s="17" t="s">
        <v>659</v>
      </c>
      <c r="B234" s="17" t="s">
        <v>659</v>
      </c>
      <c r="C234" s="18" t="s">
        <v>660</v>
      </c>
      <c r="D234" s="17" t="s">
        <v>32</v>
      </c>
      <c r="E234" s="17" t="s">
        <v>661</v>
      </c>
      <c r="F234" s="19" t="s">
        <v>42</v>
      </c>
      <c r="G234" s="18">
        <v>447</v>
      </c>
      <c r="H234" s="20">
        <v>11.9</v>
      </c>
      <c r="I234" s="20">
        <v>14.9</v>
      </c>
      <c r="J234" s="99">
        <f t="shared" si="32"/>
        <v>6660.3</v>
      </c>
      <c r="K234" s="100">
        <f>IFERROR(VLOOKUP(B234,'[1]resumo 1ºTermo aditivo'!$A$3:$O$155,11,FALSE),0)</f>
        <v>0</v>
      </c>
      <c r="L234" s="101">
        <f t="shared" si="26"/>
        <v>0</v>
      </c>
      <c r="M234" s="102">
        <f>IFERROR(VLOOKUP(B234,'[1]resumo 1ºTermo aditivo'!$A$3:$O$155,14,FALSE),0)</f>
        <v>0</v>
      </c>
      <c r="N234" s="312">
        <f t="shared" si="27"/>
        <v>0</v>
      </c>
      <c r="P234" s="165">
        <f t="shared" si="28"/>
        <v>0</v>
      </c>
      <c r="Q234" s="165"/>
      <c r="R234" s="165">
        <f t="shared" si="29"/>
        <v>0</v>
      </c>
      <c r="S234" s="315">
        <f t="shared" si="30"/>
        <v>447</v>
      </c>
      <c r="T234" s="147">
        <f t="shared" si="31"/>
        <v>6660.3</v>
      </c>
      <c r="U234" s="1" t="e">
        <f>S234=#REF!</f>
        <v>#REF!</v>
      </c>
    </row>
    <row r="235" spans="1:21" ht="38.25" x14ac:dyDescent="0.25">
      <c r="A235" s="17" t="s">
        <v>662</v>
      </c>
      <c r="B235" s="17" t="s">
        <v>662</v>
      </c>
      <c r="C235" s="18" t="s">
        <v>663</v>
      </c>
      <c r="D235" s="17" t="s">
        <v>32</v>
      </c>
      <c r="E235" s="17" t="s">
        <v>664</v>
      </c>
      <c r="F235" s="19" t="s">
        <v>42</v>
      </c>
      <c r="G235" s="18">
        <v>105</v>
      </c>
      <c r="H235" s="20">
        <v>18.12</v>
      </c>
      <c r="I235" s="20">
        <v>22.68</v>
      </c>
      <c r="J235" s="99">
        <f t="shared" si="32"/>
        <v>2381.4</v>
      </c>
      <c r="K235" s="100">
        <f>IFERROR(VLOOKUP(B235,'[1]resumo 1ºTermo aditivo'!$A$3:$O$155,11,FALSE),0)</f>
        <v>0</v>
      </c>
      <c r="L235" s="101">
        <f t="shared" si="26"/>
        <v>0</v>
      </c>
      <c r="M235" s="102">
        <f>IFERROR(VLOOKUP(B235,'[1]resumo 1ºTermo aditivo'!$A$3:$O$155,14,FALSE),0)</f>
        <v>0</v>
      </c>
      <c r="N235" s="312">
        <f t="shared" si="27"/>
        <v>0</v>
      </c>
      <c r="P235" s="165">
        <f t="shared" si="28"/>
        <v>0</v>
      </c>
      <c r="Q235" s="165"/>
      <c r="R235" s="165">
        <f t="shared" si="29"/>
        <v>0</v>
      </c>
      <c r="S235" s="315">
        <f t="shared" si="30"/>
        <v>105</v>
      </c>
      <c r="T235" s="147">
        <f t="shared" si="31"/>
        <v>2381.4</v>
      </c>
      <c r="U235" s="1" t="e">
        <f>S235=#REF!</f>
        <v>#REF!</v>
      </c>
    </row>
    <row r="236" spans="1:21" ht="38.25" x14ac:dyDescent="0.25">
      <c r="A236" s="17" t="s">
        <v>665</v>
      </c>
      <c r="B236" s="17" t="s">
        <v>665</v>
      </c>
      <c r="C236" s="18" t="s">
        <v>666</v>
      </c>
      <c r="D236" s="17" t="s">
        <v>32</v>
      </c>
      <c r="E236" s="17" t="s">
        <v>667</v>
      </c>
      <c r="F236" s="19" t="s">
        <v>42</v>
      </c>
      <c r="G236" s="18">
        <v>33</v>
      </c>
      <c r="H236" s="20">
        <v>107.08</v>
      </c>
      <c r="I236" s="20">
        <v>134.08000000000001</v>
      </c>
      <c r="J236" s="99">
        <f t="shared" si="32"/>
        <v>4424.6400000000003</v>
      </c>
      <c r="K236" s="100">
        <f>IFERROR(VLOOKUP(B236,'[1]resumo 1ºTermo aditivo'!$A$3:$O$155,11,FALSE),0)</f>
        <v>0</v>
      </c>
      <c r="L236" s="101">
        <f t="shared" si="26"/>
        <v>0</v>
      </c>
      <c r="M236" s="102">
        <f>IFERROR(VLOOKUP(B236,'[1]resumo 1ºTermo aditivo'!$A$3:$O$155,14,FALSE),0)</f>
        <v>0</v>
      </c>
      <c r="N236" s="312">
        <f t="shared" si="27"/>
        <v>0</v>
      </c>
      <c r="P236" s="165">
        <f t="shared" si="28"/>
        <v>0</v>
      </c>
      <c r="Q236" s="165"/>
      <c r="R236" s="165">
        <f t="shared" si="29"/>
        <v>0</v>
      </c>
      <c r="S236" s="315">
        <f t="shared" si="30"/>
        <v>33</v>
      </c>
      <c r="T236" s="147">
        <f t="shared" si="31"/>
        <v>4424.6400000000003</v>
      </c>
      <c r="U236" s="1" t="e">
        <f>S236=#REF!</f>
        <v>#REF!</v>
      </c>
    </row>
    <row r="237" spans="1:21" ht="25.5" x14ac:dyDescent="0.25">
      <c r="A237" s="17" t="s">
        <v>668</v>
      </c>
      <c r="B237" s="17" t="s">
        <v>668</v>
      </c>
      <c r="C237" s="18" t="s">
        <v>669</v>
      </c>
      <c r="D237" s="17" t="s">
        <v>27</v>
      </c>
      <c r="E237" s="17" t="s">
        <v>670</v>
      </c>
      <c r="F237" s="19" t="s">
        <v>109</v>
      </c>
      <c r="G237" s="18">
        <v>68.400000000000006</v>
      </c>
      <c r="H237" s="20">
        <v>54.34</v>
      </c>
      <c r="I237" s="20">
        <v>68.040000000000006</v>
      </c>
      <c r="J237" s="99">
        <f t="shared" si="32"/>
        <v>4653.93</v>
      </c>
      <c r="K237" s="100">
        <f>IFERROR(VLOOKUP(B237,'[1]resumo 1ºTermo aditivo'!$A$3:$O$155,11,FALSE),0)</f>
        <v>0</v>
      </c>
      <c r="L237" s="101">
        <f t="shared" si="26"/>
        <v>0</v>
      </c>
      <c r="M237" s="102">
        <f>IFERROR(VLOOKUP(B237,'[1]resumo 1ºTermo aditivo'!$A$3:$O$155,14,FALSE),0)</f>
        <v>0</v>
      </c>
      <c r="N237" s="312">
        <f t="shared" si="27"/>
        <v>0</v>
      </c>
      <c r="P237" s="165">
        <f t="shared" si="28"/>
        <v>0</v>
      </c>
      <c r="Q237" s="165"/>
      <c r="R237" s="165">
        <f t="shared" si="29"/>
        <v>0</v>
      </c>
      <c r="S237" s="315">
        <f t="shared" si="30"/>
        <v>68.400000000000006</v>
      </c>
      <c r="T237" s="147">
        <f t="shared" si="31"/>
        <v>4653.93</v>
      </c>
      <c r="U237" s="1" t="e">
        <f>S237=#REF!</f>
        <v>#REF!</v>
      </c>
    </row>
    <row r="238" spans="1:21" ht="38.25" x14ac:dyDescent="0.25">
      <c r="A238" s="17" t="s">
        <v>671</v>
      </c>
      <c r="B238" s="17" t="s">
        <v>671</v>
      </c>
      <c r="C238" s="18" t="s">
        <v>672</v>
      </c>
      <c r="D238" s="17" t="s">
        <v>27</v>
      </c>
      <c r="E238" s="17" t="s">
        <v>673</v>
      </c>
      <c r="F238" s="19" t="s">
        <v>109</v>
      </c>
      <c r="G238" s="18">
        <v>13.9</v>
      </c>
      <c r="H238" s="20">
        <v>22.7</v>
      </c>
      <c r="I238" s="20">
        <v>28.42</v>
      </c>
      <c r="J238" s="99">
        <f t="shared" si="32"/>
        <v>395.03</v>
      </c>
      <c r="K238" s="100">
        <f>IFERROR(VLOOKUP(B238,'[1]resumo 1ºTermo aditivo'!$A$3:$O$155,11,FALSE),0)</f>
        <v>0</v>
      </c>
      <c r="L238" s="101">
        <f t="shared" si="26"/>
        <v>0</v>
      </c>
      <c r="M238" s="102">
        <f>IFERROR(VLOOKUP(B238,'[1]resumo 1ºTermo aditivo'!$A$3:$O$155,14,FALSE),0)</f>
        <v>0</v>
      </c>
      <c r="N238" s="312">
        <f t="shared" si="27"/>
        <v>0</v>
      </c>
      <c r="P238" s="165">
        <f t="shared" si="28"/>
        <v>0</v>
      </c>
      <c r="Q238" s="165"/>
      <c r="R238" s="165">
        <f t="shared" si="29"/>
        <v>0</v>
      </c>
      <c r="S238" s="315">
        <f t="shared" si="30"/>
        <v>13.9</v>
      </c>
      <c r="T238" s="147">
        <f t="shared" si="31"/>
        <v>395.03</v>
      </c>
      <c r="U238" s="1" t="e">
        <f>S238=#REF!</f>
        <v>#REF!</v>
      </c>
    </row>
    <row r="239" spans="1:21" ht="25.5" x14ac:dyDescent="0.25">
      <c r="A239" s="17" t="s">
        <v>674</v>
      </c>
      <c r="B239" s="17" t="s">
        <v>674</v>
      </c>
      <c r="C239" s="18" t="s">
        <v>675</v>
      </c>
      <c r="D239" s="17" t="s">
        <v>32</v>
      </c>
      <c r="E239" s="17" t="s">
        <v>676</v>
      </c>
      <c r="F239" s="19" t="s">
        <v>42</v>
      </c>
      <c r="G239" s="18">
        <v>1</v>
      </c>
      <c r="H239" s="20">
        <v>77.12</v>
      </c>
      <c r="I239" s="20">
        <v>96.56</v>
      </c>
      <c r="J239" s="99">
        <f t="shared" si="32"/>
        <v>96.56</v>
      </c>
      <c r="K239" s="100">
        <f>IFERROR(VLOOKUP(B239,'[1]resumo 1ºTermo aditivo'!$A$3:$O$155,11,FALSE),0)</f>
        <v>0</v>
      </c>
      <c r="L239" s="101">
        <f t="shared" si="26"/>
        <v>0</v>
      </c>
      <c r="M239" s="102">
        <f>IFERROR(VLOOKUP(B239,'[1]resumo 1ºTermo aditivo'!$A$3:$O$155,14,FALSE),0)</f>
        <v>0</v>
      </c>
      <c r="N239" s="312">
        <f t="shared" si="27"/>
        <v>0</v>
      </c>
      <c r="P239" s="165">
        <f t="shared" si="28"/>
        <v>0</v>
      </c>
      <c r="Q239" s="165"/>
      <c r="R239" s="165">
        <f t="shared" si="29"/>
        <v>0</v>
      </c>
      <c r="S239" s="315">
        <f t="shared" si="30"/>
        <v>1</v>
      </c>
      <c r="T239" s="147">
        <f t="shared" si="31"/>
        <v>96.56</v>
      </c>
      <c r="U239" s="1" t="e">
        <f>S239=#REF!</f>
        <v>#REF!</v>
      </c>
    </row>
    <row r="240" spans="1:21" ht="25.5" x14ac:dyDescent="0.25">
      <c r="A240" s="17" t="s">
        <v>677</v>
      </c>
      <c r="B240" s="17" t="s">
        <v>677</v>
      </c>
      <c r="C240" s="18" t="s">
        <v>678</v>
      </c>
      <c r="D240" s="17" t="s">
        <v>32</v>
      </c>
      <c r="E240" s="17" t="s">
        <v>679</v>
      </c>
      <c r="F240" s="19" t="s">
        <v>42</v>
      </c>
      <c r="G240" s="18">
        <v>2</v>
      </c>
      <c r="H240" s="20">
        <v>70.25</v>
      </c>
      <c r="I240" s="20">
        <v>87.96</v>
      </c>
      <c r="J240" s="99">
        <f t="shared" si="32"/>
        <v>175.92</v>
      </c>
      <c r="K240" s="100">
        <f>IFERROR(VLOOKUP(B240,'[1]resumo 1ºTermo aditivo'!$A$3:$O$155,11,FALSE),0)</f>
        <v>0</v>
      </c>
      <c r="L240" s="101">
        <f t="shared" si="26"/>
        <v>0</v>
      </c>
      <c r="M240" s="102">
        <f>IFERROR(VLOOKUP(B240,'[1]resumo 1ºTermo aditivo'!$A$3:$O$155,14,FALSE),0)</f>
        <v>0</v>
      </c>
      <c r="N240" s="312">
        <f t="shared" si="27"/>
        <v>0</v>
      </c>
      <c r="P240" s="165">
        <f t="shared" si="28"/>
        <v>0</v>
      </c>
      <c r="Q240" s="165"/>
      <c r="R240" s="165">
        <f t="shared" si="29"/>
        <v>0</v>
      </c>
      <c r="S240" s="315">
        <f t="shared" si="30"/>
        <v>2</v>
      </c>
      <c r="T240" s="147">
        <f t="shared" si="31"/>
        <v>175.92</v>
      </c>
      <c r="U240" s="1" t="e">
        <f>S240=#REF!</f>
        <v>#REF!</v>
      </c>
    </row>
    <row r="241" spans="1:21" ht="51" x14ac:dyDescent="0.25">
      <c r="A241" s="17" t="s">
        <v>680</v>
      </c>
      <c r="B241" s="17" t="s">
        <v>680</v>
      </c>
      <c r="C241" s="18" t="s">
        <v>681</v>
      </c>
      <c r="D241" s="17" t="s">
        <v>27</v>
      </c>
      <c r="E241" s="17" t="s">
        <v>682</v>
      </c>
      <c r="F241" s="19" t="s">
        <v>42</v>
      </c>
      <c r="G241" s="18">
        <v>12</v>
      </c>
      <c r="H241" s="20">
        <v>58.05</v>
      </c>
      <c r="I241" s="20">
        <v>72.69</v>
      </c>
      <c r="J241" s="99">
        <f t="shared" si="32"/>
        <v>872.28</v>
      </c>
      <c r="K241" s="100">
        <f>IFERROR(VLOOKUP(B241,'[1]resumo 1ºTermo aditivo'!$A$3:$O$155,11,FALSE),0)</f>
        <v>0</v>
      </c>
      <c r="L241" s="101">
        <f t="shared" si="26"/>
        <v>0</v>
      </c>
      <c r="M241" s="102">
        <f>IFERROR(VLOOKUP(B241,'[1]resumo 1ºTermo aditivo'!$A$3:$O$155,14,FALSE),0)</f>
        <v>0</v>
      </c>
      <c r="N241" s="312">
        <f t="shared" si="27"/>
        <v>0</v>
      </c>
      <c r="P241" s="165">
        <f t="shared" si="28"/>
        <v>0</v>
      </c>
      <c r="Q241" s="165"/>
      <c r="R241" s="165">
        <f t="shared" si="29"/>
        <v>0</v>
      </c>
      <c r="S241" s="315">
        <f t="shared" si="30"/>
        <v>12</v>
      </c>
      <c r="T241" s="147">
        <f t="shared" si="31"/>
        <v>872.28</v>
      </c>
      <c r="U241" s="1" t="e">
        <f>S241=#REF!</f>
        <v>#REF!</v>
      </c>
    </row>
    <row r="242" spans="1:21" ht="63.75" x14ac:dyDescent="0.25">
      <c r="A242" s="17" t="s">
        <v>683</v>
      </c>
      <c r="B242" s="17" t="s">
        <v>683</v>
      </c>
      <c r="C242" s="18" t="s">
        <v>684</v>
      </c>
      <c r="D242" s="17" t="s">
        <v>32</v>
      </c>
      <c r="E242" s="17" t="s">
        <v>685</v>
      </c>
      <c r="F242" s="19" t="s">
        <v>34</v>
      </c>
      <c r="G242" s="18">
        <v>61.2</v>
      </c>
      <c r="H242" s="20">
        <v>32.54</v>
      </c>
      <c r="I242" s="20">
        <v>40.74</v>
      </c>
      <c r="J242" s="99">
        <f t="shared" si="32"/>
        <v>2493.2800000000002</v>
      </c>
      <c r="K242" s="100">
        <f>IFERROR(VLOOKUP(B242,'[1]resumo 1ºTermo aditivo'!$A$3:$O$155,11,FALSE),0)</f>
        <v>0</v>
      </c>
      <c r="L242" s="101">
        <f t="shared" si="26"/>
        <v>0</v>
      </c>
      <c r="M242" s="102">
        <f>IFERROR(VLOOKUP(B242,'[1]resumo 1ºTermo aditivo'!$A$3:$O$155,14,FALSE),0)</f>
        <v>0</v>
      </c>
      <c r="N242" s="312">
        <f t="shared" si="27"/>
        <v>0</v>
      </c>
      <c r="P242" s="165">
        <f t="shared" si="28"/>
        <v>0</v>
      </c>
      <c r="Q242" s="165"/>
      <c r="R242" s="165">
        <f t="shared" si="29"/>
        <v>0</v>
      </c>
      <c r="S242" s="315">
        <f t="shared" si="30"/>
        <v>61.2</v>
      </c>
      <c r="T242" s="147">
        <f t="shared" si="31"/>
        <v>2493.2800000000002</v>
      </c>
      <c r="U242" s="1" t="e">
        <f>S242=#REF!</f>
        <v>#REF!</v>
      </c>
    </row>
    <row r="243" spans="1:21" ht="25.5" x14ac:dyDescent="0.25">
      <c r="A243" s="17" t="s">
        <v>686</v>
      </c>
      <c r="B243" s="17" t="s">
        <v>686</v>
      </c>
      <c r="C243" s="18" t="s">
        <v>687</v>
      </c>
      <c r="D243" s="17" t="s">
        <v>27</v>
      </c>
      <c r="E243" s="17" t="s">
        <v>688</v>
      </c>
      <c r="F243" s="19" t="s">
        <v>109</v>
      </c>
      <c r="G243" s="18">
        <v>63.3</v>
      </c>
      <c r="H243" s="20">
        <v>6.71</v>
      </c>
      <c r="I243" s="20">
        <v>8.4</v>
      </c>
      <c r="J243" s="99">
        <f t="shared" si="32"/>
        <v>531.72</v>
      </c>
      <c r="K243" s="100">
        <f>IFERROR(VLOOKUP(B243,'[1]resumo 1ºTermo aditivo'!$A$3:$O$155,11,FALSE),0)</f>
        <v>0</v>
      </c>
      <c r="L243" s="101">
        <f t="shared" si="26"/>
        <v>0</v>
      </c>
      <c r="M243" s="102">
        <f>IFERROR(VLOOKUP(B243,'[1]resumo 1ºTermo aditivo'!$A$3:$O$155,14,FALSE),0)</f>
        <v>0</v>
      </c>
      <c r="N243" s="312">
        <f t="shared" si="27"/>
        <v>0</v>
      </c>
      <c r="O243" s="331">
        <f>'[3]2ºTermo aditivo'!$K$30</f>
        <v>347.45</v>
      </c>
      <c r="P243" s="165">
        <f t="shared" si="28"/>
        <v>2918.58</v>
      </c>
      <c r="Q243" s="165"/>
      <c r="R243" s="165">
        <f t="shared" si="29"/>
        <v>0</v>
      </c>
      <c r="S243" s="315">
        <f t="shared" si="30"/>
        <v>410.75</v>
      </c>
      <c r="T243" s="147">
        <f t="shared" si="31"/>
        <v>3450.3</v>
      </c>
      <c r="U243" s="1" t="e">
        <f>S243=#REF!</f>
        <v>#REF!</v>
      </c>
    </row>
    <row r="244" spans="1:21" ht="25.5" x14ac:dyDescent="0.25">
      <c r="A244" s="17" t="s">
        <v>689</v>
      </c>
      <c r="B244" s="17" t="s">
        <v>689</v>
      </c>
      <c r="C244" s="18" t="s">
        <v>690</v>
      </c>
      <c r="D244" s="17" t="s">
        <v>27</v>
      </c>
      <c r="E244" s="17" t="s">
        <v>691</v>
      </c>
      <c r="F244" s="19" t="s">
        <v>109</v>
      </c>
      <c r="G244" s="18">
        <v>180.5</v>
      </c>
      <c r="H244" s="20">
        <v>13.11</v>
      </c>
      <c r="I244" s="20">
        <v>16.41</v>
      </c>
      <c r="J244" s="99">
        <f t="shared" si="32"/>
        <v>2962</v>
      </c>
      <c r="K244" s="100">
        <f>IFERROR(VLOOKUP(B244,'[1]resumo 1ºTermo aditivo'!$A$3:$O$155,11,FALSE),0)</f>
        <v>0</v>
      </c>
      <c r="L244" s="101">
        <f t="shared" si="26"/>
        <v>0</v>
      </c>
      <c r="M244" s="102">
        <f>IFERROR(VLOOKUP(B244,'[1]resumo 1ºTermo aditivo'!$A$3:$O$155,14,FALSE),0)</f>
        <v>0</v>
      </c>
      <c r="N244" s="312">
        <f t="shared" si="27"/>
        <v>0</v>
      </c>
      <c r="O244" s="331">
        <f>'[3]2ºTermo aditivo'!$K$31</f>
        <v>200.06</v>
      </c>
      <c r="P244" s="165">
        <f t="shared" si="28"/>
        <v>3282.98</v>
      </c>
      <c r="Q244" s="165"/>
      <c r="R244" s="165">
        <f t="shared" si="29"/>
        <v>0</v>
      </c>
      <c r="S244" s="315">
        <f t="shared" si="30"/>
        <v>380.56</v>
      </c>
      <c r="T244" s="147">
        <f t="shared" si="31"/>
        <v>6244.98</v>
      </c>
      <c r="U244" s="1" t="e">
        <f>S244=#REF!</f>
        <v>#REF!</v>
      </c>
    </row>
    <row r="245" spans="1:21" ht="38.25" x14ac:dyDescent="0.25">
      <c r="A245" s="17" t="s">
        <v>692</v>
      </c>
      <c r="B245" s="17" t="s">
        <v>692</v>
      </c>
      <c r="C245" s="18" t="s">
        <v>693</v>
      </c>
      <c r="D245" s="17" t="s">
        <v>27</v>
      </c>
      <c r="E245" s="17" t="s">
        <v>694</v>
      </c>
      <c r="F245" s="19" t="s">
        <v>42</v>
      </c>
      <c r="G245" s="18">
        <v>3</v>
      </c>
      <c r="H245" s="20">
        <v>131.08000000000001</v>
      </c>
      <c r="I245" s="20">
        <v>164.13</v>
      </c>
      <c r="J245" s="99">
        <f t="shared" si="32"/>
        <v>492.39</v>
      </c>
      <c r="K245" s="100">
        <f>IFERROR(VLOOKUP(B245,'[1]resumo 1ºTermo aditivo'!$A$3:$O$155,11,FALSE),0)</f>
        <v>0</v>
      </c>
      <c r="L245" s="101">
        <f t="shared" si="26"/>
        <v>0</v>
      </c>
      <c r="M245" s="102">
        <f>IFERROR(VLOOKUP(B245,'[1]resumo 1ºTermo aditivo'!$A$3:$O$155,14,FALSE),0)</f>
        <v>0</v>
      </c>
      <c r="N245" s="312">
        <f t="shared" si="27"/>
        <v>0</v>
      </c>
      <c r="P245" s="165">
        <f t="shared" si="28"/>
        <v>0</v>
      </c>
      <c r="Q245" s="165"/>
      <c r="R245" s="165">
        <f t="shared" si="29"/>
        <v>0</v>
      </c>
      <c r="S245" s="315">
        <f t="shared" si="30"/>
        <v>3</v>
      </c>
      <c r="T245" s="147">
        <f t="shared" si="31"/>
        <v>492.39</v>
      </c>
      <c r="U245" s="1" t="e">
        <f>S245=#REF!</f>
        <v>#REF!</v>
      </c>
    </row>
    <row r="246" spans="1:21" ht="25.5" x14ac:dyDescent="0.25">
      <c r="A246" s="25" t="s">
        <v>695</v>
      </c>
      <c r="B246" s="25" t="s">
        <v>695</v>
      </c>
      <c r="C246" s="25"/>
      <c r="D246" s="25"/>
      <c r="E246" s="25" t="s">
        <v>696</v>
      </c>
      <c r="F246" s="25"/>
      <c r="G246" s="103"/>
      <c r="H246" s="26"/>
      <c r="I246" s="26"/>
      <c r="J246" s="104">
        <f>SUBTOTAL(9,J247:J320)</f>
        <v>297443.37999999989</v>
      </c>
      <c r="K246" s="105"/>
      <c r="L246" s="104">
        <f>SUBTOTAL(9,L247:L320)</f>
        <v>0</v>
      </c>
      <c r="M246" s="107"/>
      <c r="N246" s="104">
        <f>SUBTOTAL(9,N247:N320)</f>
        <v>0</v>
      </c>
      <c r="O246" s="333"/>
      <c r="P246" s="104">
        <f>SUBTOTAL(9,P247:P320)</f>
        <v>0</v>
      </c>
      <c r="Q246" s="317"/>
      <c r="R246" s="104">
        <f>SUBTOTAL(9,R247:R320)</f>
        <v>39895.769999999997</v>
      </c>
      <c r="S246" s="315">
        <f t="shared" si="30"/>
        <v>0</v>
      </c>
      <c r="T246" s="147"/>
      <c r="U246" s="1" t="e">
        <f>S246=#REF!</f>
        <v>#REF!</v>
      </c>
    </row>
    <row r="247" spans="1:21" ht="38.25" x14ac:dyDescent="0.25">
      <c r="A247" s="17" t="s">
        <v>697</v>
      </c>
      <c r="B247" s="17" t="s">
        <v>697</v>
      </c>
      <c r="C247" s="18" t="s">
        <v>574</v>
      </c>
      <c r="D247" s="17" t="s">
        <v>32</v>
      </c>
      <c r="E247" s="17" t="s">
        <v>575</v>
      </c>
      <c r="F247" s="19" t="s">
        <v>109</v>
      </c>
      <c r="G247" s="18">
        <v>358.5</v>
      </c>
      <c r="H247" s="20">
        <v>4.71</v>
      </c>
      <c r="I247" s="20">
        <v>5.89</v>
      </c>
      <c r="J247" s="99">
        <f t="shared" ref="J247:J310" si="33">TRUNC(I247*G247,2)</f>
        <v>2111.56</v>
      </c>
      <c r="K247" s="100">
        <f>IFERROR(VLOOKUP(B247,'[1]resumo 1ºTermo aditivo'!$A$3:$O$155,11,FALSE),0)</f>
        <v>0</v>
      </c>
      <c r="L247" s="101">
        <f t="shared" si="26"/>
        <v>0</v>
      </c>
      <c r="M247" s="102">
        <f>IFERROR(VLOOKUP(B247,'[1]resumo 1ºTermo aditivo'!$A$3:$O$155,14,FALSE),0)</f>
        <v>0</v>
      </c>
      <c r="N247" s="312">
        <f t="shared" si="27"/>
        <v>0</v>
      </c>
      <c r="P247" s="165">
        <f t="shared" si="28"/>
        <v>0</v>
      </c>
      <c r="Q247" s="165"/>
      <c r="R247" s="165">
        <f t="shared" si="29"/>
        <v>0</v>
      </c>
      <c r="S247" s="315">
        <f t="shared" si="30"/>
        <v>358.5</v>
      </c>
      <c r="T247" s="147">
        <f t="shared" si="31"/>
        <v>2111.56</v>
      </c>
      <c r="U247" s="1" t="e">
        <f>S247=#REF!</f>
        <v>#REF!</v>
      </c>
    </row>
    <row r="248" spans="1:21" ht="38.25" x14ac:dyDescent="0.25">
      <c r="A248" s="17" t="s">
        <v>698</v>
      </c>
      <c r="B248" s="17" t="s">
        <v>698</v>
      </c>
      <c r="C248" s="18" t="s">
        <v>400</v>
      </c>
      <c r="D248" s="17" t="s">
        <v>27</v>
      </c>
      <c r="E248" s="17" t="s">
        <v>401</v>
      </c>
      <c r="F248" s="19" t="s">
        <v>109</v>
      </c>
      <c r="G248" s="18">
        <v>53.5</v>
      </c>
      <c r="H248" s="20">
        <v>5.46</v>
      </c>
      <c r="I248" s="20">
        <v>6.83</v>
      </c>
      <c r="J248" s="99">
        <f t="shared" si="33"/>
        <v>365.4</v>
      </c>
      <c r="K248" s="100">
        <f>IFERROR(VLOOKUP(B248,'[1]resumo 1ºTermo aditivo'!$A$3:$O$155,11,FALSE),0)</f>
        <v>0</v>
      </c>
      <c r="L248" s="101">
        <f t="shared" si="26"/>
        <v>0</v>
      </c>
      <c r="M248" s="102">
        <f>IFERROR(VLOOKUP(B248,'[1]resumo 1ºTermo aditivo'!$A$3:$O$155,14,FALSE),0)</f>
        <v>0</v>
      </c>
      <c r="N248" s="312">
        <f t="shared" si="27"/>
        <v>0</v>
      </c>
      <c r="P248" s="165">
        <f t="shared" si="28"/>
        <v>0</v>
      </c>
      <c r="Q248" s="165"/>
      <c r="R248" s="165">
        <f t="shared" si="29"/>
        <v>0</v>
      </c>
      <c r="S248" s="315">
        <f t="shared" si="30"/>
        <v>53.5</v>
      </c>
      <c r="T248" s="147">
        <f t="shared" si="31"/>
        <v>365.4</v>
      </c>
      <c r="U248" s="1" t="e">
        <f>S248=#REF!</f>
        <v>#REF!</v>
      </c>
    </row>
    <row r="249" spans="1:21" ht="38.25" x14ac:dyDescent="0.25">
      <c r="A249" s="17" t="s">
        <v>699</v>
      </c>
      <c r="B249" s="17" t="s">
        <v>699</v>
      </c>
      <c r="C249" s="18" t="s">
        <v>700</v>
      </c>
      <c r="D249" s="17" t="s">
        <v>27</v>
      </c>
      <c r="E249" s="17" t="s">
        <v>701</v>
      </c>
      <c r="F249" s="19" t="s">
        <v>109</v>
      </c>
      <c r="G249" s="18">
        <v>134.35</v>
      </c>
      <c r="H249" s="20">
        <v>13.44</v>
      </c>
      <c r="I249" s="20">
        <v>16.82</v>
      </c>
      <c r="J249" s="99">
        <f t="shared" si="33"/>
        <v>2259.7600000000002</v>
      </c>
      <c r="K249" s="100">
        <f>IFERROR(VLOOKUP(B249,'[1]resumo 1ºTermo aditivo'!$A$3:$O$155,11,FALSE),0)</f>
        <v>0</v>
      </c>
      <c r="L249" s="101">
        <f t="shared" si="26"/>
        <v>0</v>
      </c>
      <c r="M249" s="102">
        <f>IFERROR(VLOOKUP(B249,'[1]resumo 1ºTermo aditivo'!$A$3:$O$155,14,FALSE),0)</f>
        <v>0</v>
      </c>
      <c r="N249" s="312">
        <f t="shared" si="27"/>
        <v>0</v>
      </c>
      <c r="P249" s="165">
        <f t="shared" si="28"/>
        <v>0</v>
      </c>
      <c r="Q249" s="165"/>
      <c r="R249" s="165">
        <f t="shared" si="29"/>
        <v>0</v>
      </c>
      <c r="S249" s="315">
        <f t="shared" si="30"/>
        <v>134.35</v>
      </c>
      <c r="T249" s="147">
        <f t="shared" si="31"/>
        <v>2259.7600000000002</v>
      </c>
      <c r="U249" s="1" t="e">
        <f>S249=#REF!</f>
        <v>#REF!</v>
      </c>
    </row>
    <row r="250" spans="1:21" ht="38.25" x14ac:dyDescent="0.25">
      <c r="A250" s="17" t="s">
        <v>702</v>
      </c>
      <c r="B250" s="17" t="s">
        <v>702</v>
      </c>
      <c r="C250" s="18" t="s">
        <v>703</v>
      </c>
      <c r="D250" s="17" t="s">
        <v>32</v>
      </c>
      <c r="E250" s="17" t="s">
        <v>578</v>
      </c>
      <c r="F250" s="19" t="s">
        <v>109</v>
      </c>
      <c r="G250" s="18">
        <v>358.5</v>
      </c>
      <c r="H250" s="20">
        <v>12.37</v>
      </c>
      <c r="I250" s="20">
        <v>15.48</v>
      </c>
      <c r="J250" s="99">
        <f t="shared" si="33"/>
        <v>5549.58</v>
      </c>
      <c r="K250" s="100">
        <f>IFERROR(VLOOKUP(B250,'[1]resumo 1ºTermo aditivo'!$A$3:$O$155,11,FALSE),0)</f>
        <v>0</v>
      </c>
      <c r="L250" s="101">
        <f t="shared" si="26"/>
        <v>0</v>
      </c>
      <c r="M250" s="102">
        <f>IFERROR(VLOOKUP(B250,'[1]resumo 1ºTermo aditivo'!$A$3:$O$155,14,FALSE),0)</f>
        <v>0</v>
      </c>
      <c r="N250" s="312">
        <f t="shared" si="27"/>
        <v>0</v>
      </c>
      <c r="P250" s="165">
        <f t="shared" si="28"/>
        <v>0</v>
      </c>
      <c r="Q250" s="165"/>
      <c r="R250" s="165">
        <f t="shared" si="29"/>
        <v>0</v>
      </c>
      <c r="S250" s="315">
        <f t="shared" si="30"/>
        <v>358.5</v>
      </c>
      <c r="T250" s="147">
        <f t="shared" si="31"/>
        <v>5549.58</v>
      </c>
      <c r="U250" s="1" t="e">
        <f>S250=#REF!</f>
        <v>#REF!</v>
      </c>
    </row>
    <row r="251" spans="1:21" ht="38.25" x14ac:dyDescent="0.25">
      <c r="A251" s="17" t="s">
        <v>704</v>
      </c>
      <c r="B251" s="17" t="s">
        <v>704</v>
      </c>
      <c r="C251" s="18" t="s">
        <v>403</v>
      </c>
      <c r="D251" s="17" t="s">
        <v>27</v>
      </c>
      <c r="E251" s="17" t="s">
        <v>404</v>
      </c>
      <c r="F251" s="19" t="s">
        <v>109</v>
      </c>
      <c r="G251" s="18">
        <v>53.5</v>
      </c>
      <c r="H251" s="20">
        <v>18.63</v>
      </c>
      <c r="I251" s="20">
        <v>23.32</v>
      </c>
      <c r="J251" s="99">
        <f t="shared" si="33"/>
        <v>1247.6199999999999</v>
      </c>
      <c r="K251" s="100">
        <f>IFERROR(VLOOKUP(B251,'[1]resumo 1ºTermo aditivo'!$A$3:$O$155,11,FALSE),0)</f>
        <v>0</v>
      </c>
      <c r="L251" s="101">
        <f t="shared" si="26"/>
        <v>0</v>
      </c>
      <c r="M251" s="102">
        <f>IFERROR(VLOOKUP(B251,'[1]resumo 1ºTermo aditivo'!$A$3:$O$155,14,FALSE),0)</f>
        <v>0</v>
      </c>
      <c r="N251" s="312">
        <f t="shared" si="27"/>
        <v>0</v>
      </c>
      <c r="P251" s="165">
        <f t="shared" si="28"/>
        <v>0</v>
      </c>
      <c r="Q251" s="165"/>
      <c r="R251" s="165">
        <f t="shared" si="29"/>
        <v>0</v>
      </c>
      <c r="S251" s="315">
        <f t="shared" si="30"/>
        <v>53.5</v>
      </c>
      <c r="T251" s="147">
        <f t="shared" si="31"/>
        <v>1247.6199999999999</v>
      </c>
      <c r="U251" s="1" t="e">
        <f>S251=#REF!</f>
        <v>#REF!</v>
      </c>
    </row>
    <row r="252" spans="1:21" ht="38.25" x14ac:dyDescent="0.25">
      <c r="A252" s="17" t="s">
        <v>705</v>
      </c>
      <c r="B252" s="17" t="s">
        <v>705</v>
      </c>
      <c r="C252" s="18" t="s">
        <v>706</v>
      </c>
      <c r="D252" s="17" t="s">
        <v>27</v>
      </c>
      <c r="E252" s="17" t="s">
        <v>707</v>
      </c>
      <c r="F252" s="19" t="s">
        <v>109</v>
      </c>
      <c r="G252" s="18">
        <v>134.35</v>
      </c>
      <c r="H252" s="20">
        <v>10.52</v>
      </c>
      <c r="I252" s="20">
        <v>13.17</v>
      </c>
      <c r="J252" s="99">
        <f t="shared" si="33"/>
        <v>1769.38</v>
      </c>
      <c r="K252" s="100">
        <f>IFERROR(VLOOKUP(B252,'[1]resumo 1ºTermo aditivo'!$A$3:$O$155,11,FALSE),0)</f>
        <v>0</v>
      </c>
      <c r="L252" s="101">
        <f t="shared" si="26"/>
        <v>0</v>
      </c>
      <c r="M252" s="102">
        <f>IFERROR(VLOOKUP(B252,'[1]resumo 1ºTermo aditivo'!$A$3:$O$155,14,FALSE),0)</f>
        <v>0</v>
      </c>
      <c r="N252" s="312">
        <f t="shared" si="27"/>
        <v>0</v>
      </c>
      <c r="P252" s="165">
        <f t="shared" si="28"/>
        <v>0</v>
      </c>
      <c r="Q252" s="165"/>
      <c r="R252" s="165">
        <f t="shared" si="29"/>
        <v>0</v>
      </c>
      <c r="S252" s="315">
        <f t="shared" si="30"/>
        <v>134.35</v>
      </c>
      <c r="T252" s="147">
        <f t="shared" si="31"/>
        <v>1769.38</v>
      </c>
      <c r="U252" s="1" t="e">
        <f>S252=#REF!</f>
        <v>#REF!</v>
      </c>
    </row>
    <row r="253" spans="1:21" ht="38.25" x14ac:dyDescent="0.25">
      <c r="A253" s="17" t="s">
        <v>708</v>
      </c>
      <c r="B253" s="17" t="s">
        <v>708</v>
      </c>
      <c r="C253" s="18" t="s">
        <v>651</v>
      </c>
      <c r="D253" s="17" t="s">
        <v>32</v>
      </c>
      <c r="E253" s="17" t="s">
        <v>652</v>
      </c>
      <c r="F253" s="19" t="s">
        <v>42</v>
      </c>
      <c r="G253" s="18">
        <v>55</v>
      </c>
      <c r="H253" s="20">
        <v>8.4700000000000006</v>
      </c>
      <c r="I253" s="20">
        <v>10.6</v>
      </c>
      <c r="J253" s="99">
        <f t="shared" si="33"/>
        <v>583</v>
      </c>
      <c r="K253" s="100">
        <f>IFERROR(VLOOKUP(B253,'[1]resumo 1ºTermo aditivo'!$A$3:$O$155,11,FALSE),0)</f>
        <v>0</v>
      </c>
      <c r="L253" s="101">
        <f t="shared" si="26"/>
        <v>0</v>
      </c>
      <c r="M253" s="102">
        <f>IFERROR(VLOOKUP(B253,'[1]resumo 1ºTermo aditivo'!$A$3:$O$155,14,FALSE),0)</f>
        <v>0</v>
      </c>
      <c r="N253" s="312">
        <f t="shared" si="27"/>
        <v>0</v>
      </c>
      <c r="P253" s="165">
        <f t="shared" si="28"/>
        <v>0</v>
      </c>
      <c r="Q253" s="165"/>
      <c r="R253" s="165">
        <f t="shared" si="29"/>
        <v>0</v>
      </c>
      <c r="S253" s="315">
        <f t="shared" si="30"/>
        <v>55</v>
      </c>
      <c r="T253" s="147">
        <f t="shared" si="31"/>
        <v>583</v>
      </c>
      <c r="U253" s="1" t="e">
        <f>S253=#REF!</f>
        <v>#REF!</v>
      </c>
    </row>
    <row r="254" spans="1:21" ht="38.25" x14ac:dyDescent="0.25">
      <c r="A254" s="17" t="s">
        <v>709</v>
      </c>
      <c r="B254" s="17" t="s">
        <v>709</v>
      </c>
      <c r="C254" s="18" t="s">
        <v>654</v>
      </c>
      <c r="D254" s="17" t="s">
        <v>32</v>
      </c>
      <c r="E254" s="17" t="s">
        <v>655</v>
      </c>
      <c r="F254" s="19" t="s">
        <v>42</v>
      </c>
      <c r="G254" s="18">
        <v>25</v>
      </c>
      <c r="H254" s="20">
        <v>13.32</v>
      </c>
      <c r="I254" s="20">
        <v>16.670000000000002</v>
      </c>
      <c r="J254" s="99">
        <f t="shared" si="33"/>
        <v>416.75</v>
      </c>
      <c r="K254" s="100">
        <f>IFERROR(VLOOKUP(B254,'[1]resumo 1ºTermo aditivo'!$A$3:$O$155,11,FALSE),0)</f>
        <v>0</v>
      </c>
      <c r="L254" s="101">
        <f t="shared" si="26"/>
        <v>0</v>
      </c>
      <c r="M254" s="102">
        <f>IFERROR(VLOOKUP(B254,'[1]resumo 1ºTermo aditivo'!$A$3:$O$155,14,FALSE),0)</f>
        <v>0</v>
      </c>
      <c r="N254" s="312">
        <f t="shared" si="27"/>
        <v>0</v>
      </c>
      <c r="P254" s="165">
        <f t="shared" si="28"/>
        <v>0</v>
      </c>
      <c r="Q254" s="165"/>
      <c r="R254" s="165">
        <f t="shared" si="29"/>
        <v>0</v>
      </c>
      <c r="S254" s="315">
        <f t="shared" si="30"/>
        <v>25</v>
      </c>
      <c r="T254" s="147">
        <f t="shared" si="31"/>
        <v>416.75</v>
      </c>
      <c r="U254" s="1" t="e">
        <f>S254=#REF!</f>
        <v>#REF!</v>
      </c>
    </row>
    <row r="255" spans="1:21" ht="38.25" x14ac:dyDescent="0.25">
      <c r="A255" s="17" t="s">
        <v>710</v>
      </c>
      <c r="B255" s="17" t="s">
        <v>710</v>
      </c>
      <c r="C255" s="18" t="s">
        <v>657</v>
      </c>
      <c r="D255" s="17" t="s">
        <v>32</v>
      </c>
      <c r="E255" s="17" t="s">
        <v>658</v>
      </c>
      <c r="F255" s="19" t="s">
        <v>42</v>
      </c>
      <c r="G255" s="18">
        <v>106</v>
      </c>
      <c r="H255" s="20">
        <v>23.22</v>
      </c>
      <c r="I255" s="20">
        <v>29.07</v>
      </c>
      <c r="J255" s="99">
        <f t="shared" si="33"/>
        <v>3081.42</v>
      </c>
      <c r="K255" s="100">
        <f>IFERROR(VLOOKUP(B255,'[1]resumo 1ºTermo aditivo'!$A$3:$O$155,11,FALSE),0)</f>
        <v>0</v>
      </c>
      <c r="L255" s="101">
        <f t="shared" si="26"/>
        <v>0</v>
      </c>
      <c r="M255" s="102">
        <f>IFERROR(VLOOKUP(B255,'[1]resumo 1ºTermo aditivo'!$A$3:$O$155,14,FALSE),0)</f>
        <v>0</v>
      </c>
      <c r="N255" s="312">
        <f t="shared" si="27"/>
        <v>0</v>
      </c>
      <c r="P255" s="165">
        <f t="shared" si="28"/>
        <v>0</v>
      </c>
      <c r="Q255" s="165"/>
      <c r="R255" s="165">
        <f t="shared" si="29"/>
        <v>0</v>
      </c>
      <c r="S255" s="315">
        <f t="shared" si="30"/>
        <v>106</v>
      </c>
      <c r="T255" s="147">
        <f t="shared" si="31"/>
        <v>3081.42</v>
      </c>
      <c r="U255" s="1" t="e">
        <f>S255=#REF!</f>
        <v>#REF!</v>
      </c>
    </row>
    <row r="256" spans="1:21" ht="38.25" x14ac:dyDescent="0.25">
      <c r="A256" s="17" t="s">
        <v>711</v>
      </c>
      <c r="B256" s="17" t="s">
        <v>711</v>
      </c>
      <c r="C256" s="18" t="s">
        <v>712</v>
      </c>
      <c r="D256" s="17" t="s">
        <v>32</v>
      </c>
      <c r="E256" s="17" t="s">
        <v>713</v>
      </c>
      <c r="F256" s="19" t="s">
        <v>42</v>
      </c>
      <c r="G256" s="18">
        <v>32</v>
      </c>
      <c r="H256" s="20">
        <v>10.54</v>
      </c>
      <c r="I256" s="20">
        <v>13.19</v>
      </c>
      <c r="J256" s="99">
        <f t="shared" si="33"/>
        <v>422.08</v>
      </c>
      <c r="K256" s="100">
        <f>IFERROR(VLOOKUP(B256,'[1]resumo 1ºTermo aditivo'!$A$3:$O$155,11,FALSE),0)</f>
        <v>0</v>
      </c>
      <c r="L256" s="101">
        <f t="shared" si="26"/>
        <v>0</v>
      </c>
      <c r="M256" s="102">
        <f>IFERROR(VLOOKUP(B256,'[1]resumo 1ºTermo aditivo'!$A$3:$O$155,14,FALSE),0)</f>
        <v>0</v>
      </c>
      <c r="N256" s="312">
        <f t="shared" si="27"/>
        <v>0</v>
      </c>
      <c r="P256" s="165">
        <f t="shared" si="28"/>
        <v>0</v>
      </c>
      <c r="Q256" s="165"/>
      <c r="R256" s="165">
        <f t="shared" si="29"/>
        <v>0</v>
      </c>
      <c r="S256" s="315">
        <f t="shared" si="30"/>
        <v>32</v>
      </c>
      <c r="T256" s="147">
        <f t="shared" si="31"/>
        <v>422.08</v>
      </c>
      <c r="U256" s="1" t="e">
        <f>S256=#REF!</f>
        <v>#REF!</v>
      </c>
    </row>
    <row r="257" spans="1:21" ht="25.5" x14ac:dyDescent="0.25">
      <c r="A257" s="17" t="s">
        <v>714</v>
      </c>
      <c r="B257" s="17" t="s">
        <v>714</v>
      </c>
      <c r="C257" s="18" t="s">
        <v>660</v>
      </c>
      <c r="D257" s="17" t="s">
        <v>32</v>
      </c>
      <c r="E257" s="17" t="s">
        <v>661</v>
      </c>
      <c r="F257" s="19" t="s">
        <v>42</v>
      </c>
      <c r="G257" s="18">
        <v>43</v>
      </c>
      <c r="H257" s="20">
        <v>12.64</v>
      </c>
      <c r="I257" s="20">
        <v>15.82</v>
      </c>
      <c r="J257" s="99">
        <f t="shared" si="33"/>
        <v>680.26</v>
      </c>
      <c r="K257" s="100">
        <f>IFERROR(VLOOKUP(B257,'[1]resumo 1ºTermo aditivo'!$A$3:$O$155,11,FALSE),0)</f>
        <v>0</v>
      </c>
      <c r="L257" s="101">
        <f t="shared" si="26"/>
        <v>0</v>
      </c>
      <c r="M257" s="102">
        <f>IFERROR(VLOOKUP(B257,'[1]resumo 1ºTermo aditivo'!$A$3:$O$155,14,FALSE),0)</f>
        <v>0</v>
      </c>
      <c r="N257" s="312">
        <f t="shared" si="27"/>
        <v>0</v>
      </c>
      <c r="P257" s="165">
        <f t="shared" si="28"/>
        <v>0</v>
      </c>
      <c r="Q257" s="165"/>
      <c r="R257" s="165">
        <f t="shared" si="29"/>
        <v>0</v>
      </c>
      <c r="S257" s="315">
        <f t="shared" si="30"/>
        <v>43</v>
      </c>
      <c r="T257" s="147">
        <f t="shared" si="31"/>
        <v>680.26</v>
      </c>
      <c r="U257" s="1" t="e">
        <f>S257=#REF!</f>
        <v>#REF!</v>
      </c>
    </row>
    <row r="258" spans="1:21" ht="38.25" x14ac:dyDescent="0.25">
      <c r="A258" s="17" t="s">
        <v>715</v>
      </c>
      <c r="B258" s="17" t="s">
        <v>715</v>
      </c>
      <c r="C258" s="18" t="s">
        <v>663</v>
      </c>
      <c r="D258" s="17" t="s">
        <v>32</v>
      </c>
      <c r="E258" s="17" t="s">
        <v>664</v>
      </c>
      <c r="F258" s="19" t="s">
        <v>42</v>
      </c>
      <c r="G258" s="18">
        <v>6</v>
      </c>
      <c r="H258" s="20">
        <v>18.11</v>
      </c>
      <c r="I258" s="20">
        <v>22.67</v>
      </c>
      <c r="J258" s="99">
        <f t="shared" si="33"/>
        <v>136.02000000000001</v>
      </c>
      <c r="K258" s="100">
        <f>IFERROR(VLOOKUP(B258,'[1]resumo 1ºTermo aditivo'!$A$3:$O$155,11,FALSE),0)</f>
        <v>0</v>
      </c>
      <c r="L258" s="101">
        <f t="shared" si="26"/>
        <v>0</v>
      </c>
      <c r="M258" s="102">
        <f>IFERROR(VLOOKUP(B258,'[1]resumo 1ºTermo aditivo'!$A$3:$O$155,14,FALSE),0)</f>
        <v>0</v>
      </c>
      <c r="N258" s="312">
        <f t="shared" si="27"/>
        <v>0</v>
      </c>
      <c r="P258" s="165">
        <f t="shared" si="28"/>
        <v>0</v>
      </c>
      <c r="Q258" s="165"/>
      <c r="R258" s="165">
        <f t="shared" si="29"/>
        <v>0</v>
      </c>
      <c r="S258" s="315">
        <f t="shared" si="30"/>
        <v>6</v>
      </c>
      <c r="T258" s="147">
        <f t="shared" si="31"/>
        <v>136.02000000000001</v>
      </c>
      <c r="U258" s="1" t="e">
        <f>S258=#REF!</f>
        <v>#REF!</v>
      </c>
    </row>
    <row r="259" spans="1:21" ht="25.5" x14ac:dyDescent="0.25">
      <c r="A259" s="17" t="s">
        <v>716</v>
      </c>
      <c r="B259" s="17" t="s">
        <v>716</v>
      </c>
      <c r="C259" s="18" t="s">
        <v>690</v>
      </c>
      <c r="D259" s="17" t="s">
        <v>27</v>
      </c>
      <c r="E259" s="17" t="s">
        <v>691</v>
      </c>
      <c r="F259" s="19" t="s">
        <v>109</v>
      </c>
      <c r="G259" s="18">
        <v>1823.5</v>
      </c>
      <c r="H259" s="20">
        <v>13.1</v>
      </c>
      <c r="I259" s="20">
        <v>16.399999999999999</v>
      </c>
      <c r="J259" s="99">
        <f t="shared" si="33"/>
        <v>29905.4</v>
      </c>
      <c r="K259" s="100">
        <f>IFERROR(VLOOKUP(B259,'[1]resumo 1ºTermo aditivo'!$A$3:$O$155,11,FALSE),0)</f>
        <v>0</v>
      </c>
      <c r="L259" s="101">
        <f t="shared" si="26"/>
        <v>0</v>
      </c>
      <c r="M259" s="102">
        <f>IFERROR(VLOOKUP(B259,'[1]resumo 1ºTermo aditivo'!$A$3:$O$155,14,FALSE),0)</f>
        <v>0</v>
      </c>
      <c r="N259" s="312">
        <f t="shared" si="27"/>
        <v>0</v>
      </c>
      <c r="P259" s="165">
        <f t="shared" si="28"/>
        <v>0</v>
      </c>
      <c r="Q259" s="165"/>
      <c r="R259" s="165">
        <f t="shared" si="29"/>
        <v>0</v>
      </c>
      <c r="S259" s="315">
        <f t="shared" si="30"/>
        <v>1823.5</v>
      </c>
      <c r="T259" s="147">
        <f t="shared" si="31"/>
        <v>29905.4</v>
      </c>
      <c r="U259" s="1" t="e">
        <f>S259=#REF!</f>
        <v>#REF!</v>
      </c>
    </row>
    <row r="260" spans="1:21" ht="25.5" x14ac:dyDescent="0.25">
      <c r="A260" s="17" t="s">
        <v>717</v>
      </c>
      <c r="B260" s="17" t="s">
        <v>717</v>
      </c>
      <c r="C260" s="18" t="s">
        <v>718</v>
      </c>
      <c r="D260" s="17" t="s">
        <v>27</v>
      </c>
      <c r="E260" s="17" t="s">
        <v>719</v>
      </c>
      <c r="F260" s="19" t="s">
        <v>109</v>
      </c>
      <c r="G260" s="18">
        <v>17.5</v>
      </c>
      <c r="H260" s="20">
        <v>19.079999999999998</v>
      </c>
      <c r="I260" s="20">
        <v>23.89</v>
      </c>
      <c r="J260" s="99">
        <f t="shared" si="33"/>
        <v>418.07</v>
      </c>
      <c r="K260" s="100">
        <f>IFERROR(VLOOKUP(B260,'[1]resumo 1ºTermo aditivo'!$A$3:$O$155,11,FALSE),0)</f>
        <v>0</v>
      </c>
      <c r="L260" s="101">
        <f t="shared" si="26"/>
        <v>0</v>
      </c>
      <c r="M260" s="102">
        <f>IFERROR(VLOOKUP(B260,'[1]resumo 1ºTermo aditivo'!$A$3:$O$155,14,FALSE),0)</f>
        <v>0</v>
      </c>
      <c r="N260" s="312">
        <f t="shared" si="27"/>
        <v>0</v>
      </c>
      <c r="P260" s="165">
        <f t="shared" si="28"/>
        <v>0</v>
      </c>
      <c r="Q260" s="165"/>
      <c r="R260" s="165">
        <f t="shared" si="29"/>
        <v>0</v>
      </c>
      <c r="S260" s="315">
        <f t="shared" si="30"/>
        <v>17.5</v>
      </c>
      <c r="T260" s="147">
        <f t="shared" si="31"/>
        <v>418.07</v>
      </c>
      <c r="U260" s="1" t="e">
        <f>S260=#REF!</f>
        <v>#REF!</v>
      </c>
    </row>
    <row r="261" spans="1:21" ht="38.25" x14ac:dyDescent="0.25">
      <c r="A261" s="17" t="s">
        <v>720</v>
      </c>
      <c r="B261" s="17" t="s">
        <v>720</v>
      </c>
      <c r="C261" s="18" t="s">
        <v>583</v>
      </c>
      <c r="D261" s="17" t="s">
        <v>32</v>
      </c>
      <c r="E261" s="17" t="s">
        <v>584</v>
      </c>
      <c r="F261" s="19" t="s">
        <v>109</v>
      </c>
      <c r="G261" s="18">
        <v>1819.2</v>
      </c>
      <c r="H261" s="20">
        <v>3.0829110000000002</v>
      </c>
      <c r="I261" s="20">
        <v>3.86</v>
      </c>
      <c r="J261" s="99">
        <f t="shared" si="33"/>
        <v>7022.11</v>
      </c>
      <c r="K261" s="100">
        <f>IFERROR(VLOOKUP(B261,'[1]resumo 1ºTermo aditivo'!$A$3:$O$155,11,FALSE),0)</f>
        <v>0</v>
      </c>
      <c r="L261" s="101">
        <f t="shared" si="26"/>
        <v>0</v>
      </c>
      <c r="M261" s="102">
        <f>IFERROR(VLOOKUP(B261,'[1]resumo 1ºTermo aditivo'!$A$3:$O$155,14,FALSE),0)</f>
        <v>0</v>
      </c>
      <c r="N261" s="312">
        <f t="shared" si="27"/>
        <v>0</v>
      </c>
      <c r="P261" s="165">
        <f t="shared" si="28"/>
        <v>0</v>
      </c>
      <c r="Q261" s="165"/>
      <c r="R261" s="165">
        <f t="shared" si="29"/>
        <v>0</v>
      </c>
      <c r="S261" s="315">
        <f t="shared" si="30"/>
        <v>1819.2</v>
      </c>
      <c r="T261" s="147">
        <f t="shared" si="31"/>
        <v>7022.11</v>
      </c>
      <c r="U261" s="1" t="e">
        <f>S261=#REF!</f>
        <v>#REF!</v>
      </c>
    </row>
    <row r="262" spans="1:21" ht="38.25" x14ac:dyDescent="0.25">
      <c r="A262" s="17" t="s">
        <v>721</v>
      </c>
      <c r="B262" s="17" t="s">
        <v>721</v>
      </c>
      <c r="C262" s="18" t="s">
        <v>447</v>
      </c>
      <c r="D262" s="17" t="s">
        <v>32</v>
      </c>
      <c r="E262" s="17" t="s">
        <v>448</v>
      </c>
      <c r="F262" s="19" t="s">
        <v>109</v>
      </c>
      <c r="G262" s="18">
        <v>11231.6</v>
      </c>
      <c r="H262" s="20">
        <v>5.1100000000000003</v>
      </c>
      <c r="I262" s="20">
        <v>6.39</v>
      </c>
      <c r="J262" s="99">
        <f t="shared" si="33"/>
        <v>71769.919999999998</v>
      </c>
      <c r="K262" s="100">
        <f>IFERROR(VLOOKUP(B262,'[1]resumo 1ºTermo aditivo'!$A$3:$O$155,11,FALSE),0)</f>
        <v>0</v>
      </c>
      <c r="L262" s="101">
        <f t="shared" si="26"/>
        <v>0</v>
      </c>
      <c r="M262" s="102">
        <f>IFERROR(VLOOKUP(B262,'[1]resumo 1ºTermo aditivo'!$A$3:$O$155,14,FALSE),0)</f>
        <v>0</v>
      </c>
      <c r="N262" s="312">
        <f t="shared" si="27"/>
        <v>0</v>
      </c>
      <c r="P262" s="165">
        <f t="shared" si="28"/>
        <v>0</v>
      </c>
      <c r="Q262" s="165"/>
      <c r="R262" s="165">
        <f t="shared" si="29"/>
        <v>0</v>
      </c>
      <c r="S262" s="315">
        <f t="shared" si="30"/>
        <v>11231.6</v>
      </c>
      <c r="T262" s="147">
        <f t="shared" si="31"/>
        <v>71769.919999999998</v>
      </c>
      <c r="U262" s="1" t="e">
        <f>S262=#REF!</f>
        <v>#REF!</v>
      </c>
    </row>
    <row r="263" spans="1:21" ht="38.25" x14ac:dyDescent="0.25">
      <c r="A263" s="17" t="s">
        <v>722</v>
      </c>
      <c r="B263" s="17" t="s">
        <v>722</v>
      </c>
      <c r="C263" s="18" t="s">
        <v>450</v>
      </c>
      <c r="D263" s="17" t="s">
        <v>32</v>
      </c>
      <c r="E263" s="17" t="s">
        <v>451</v>
      </c>
      <c r="F263" s="19" t="s">
        <v>109</v>
      </c>
      <c r="G263" s="18">
        <v>3939.1</v>
      </c>
      <c r="H263" s="20">
        <v>7.13</v>
      </c>
      <c r="I263" s="20">
        <v>8.92</v>
      </c>
      <c r="J263" s="99">
        <f t="shared" si="33"/>
        <v>35136.769999999997</v>
      </c>
      <c r="K263" s="100">
        <f>IFERROR(VLOOKUP(B263,'[1]resumo 1ºTermo aditivo'!$A$3:$O$155,11,FALSE),0)</f>
        <v>0</v>
      </c>
      <c r="L263" s="101">
        <f t="shared" ref="L263:L326" si="34">K263*I263</f>
        <v>0</v>
      </c>
      <c r="M263" s="102">
        <f>IFERROR(VLOOKUP(B263,'[1]resumo 1ºTermo aditivo'!$A$3:$O$155,14,FALSE),0)</f>
        <v>0</v>
      </c>
      <c r="N263" s="312">
        <f t="shared" ref="N263:N326" si="35">M263*I263</f>
        <v>0</v>
      </c>
      <c r="P263" s="165">
        <f t="shared" ref="P263:P326" si="36">TRUNC(I263*O263,2)</f>
        <v>0</v>
      </c>
      <c r="Q263" s="165"/>
      <c r="R263" s="165">
        <f t="shared" ref="R263:R326" si="37">TRUNC(Q263*I263,2)</f>
        <v>0</v>
      </c>
      <c r="S263" s="315">
        <f t="shared" ref="S263:S326" si="38">G263+K263-M263+O263-Q263</f>
        <v>3939.1</v>
      </c>
      <c r="T263" s="147">
        <f t="shared" ref="T263:T326" si="39">J263+L263-N263+P263-R263</f>
        <v>35136.769999999997</v>
      </c>
      <c r="U263" s="1" t="e">
        <f>S263=#REF!</f>
        <v>#REF!</v>
      </c>
    </row>
    <row r="264" spans="1:21" ht="38.25" x14ac:dyDescent="0.25">
      <c r="A264" s="17" t="s">
        <v>723</v>
      </c>
      <c r="B264" s="17" t="s">
        <v>723</v>
      </c>
      <c r="C264" s="18" t="s">
        <v>724</v>
      </c>
      <c r="D264" s="17" t="s">
        <v>32</v>
      </c>
      <c r="E264" s="17" t="s">
        <v>725</v>
      </c>
      <c r="F264" s="19" t="s">
        <v>109</v>
      </c>
      <c r="G264" s="18">
        <v>280</v>
      </c>
      <c r="H264" s="20">
        <v>11.6</v>
      </c>
      <c r="I264" s="20">
        <v>14.52</v>
      </c>
      <c r="J264" s="99">
        <f t="shared" si="33"/>
        <v>4065.6</v>
      </c>
      <c r="K264" s="100">
        <f>IFERROR(VLOOKUP(B264,'[1]resumo 1ºTermo aditivo'!$A$3:$O$155,11,FALSE),0)</f>
        <v>0</v>
      </c>
      <c r="L264" s="101">
        <f t="shared" si="34"/>
        <v>0</v>
      </c>
      <c r="M264" s="102">
        <f>IFERROR(VLOOKUP(B264,'[1]resumo 1ºTermo aditivo'!$A$3:$O$155,14,FALSE),0)</f>
        <v>0</v>
      </c>
      <c r="N264" s="312">
        <f t="shared" si="35"/>
        <v>0</v>
      </c>
      <c r="P264" s="165">
        <f t="shared" si="36"/>
        <v>0</v>
      </c>
      <c r="Q264" s="165"/>
      <c r="R264" s="165">
        <f t="shared" si="37"/>
        <v>0</v>
      </c>
      <c r="S264" s="315">
        <f t="shared" si="38"/>
        <v>280</v>
      </c>
      <c r="T264" s="147">
        <f t="shared" si="39"/>
        <v>4065.6</v>
      </c>
      <c r="U264" s="1" t="e">
        <f>S264=#REF!</f>
        <v>#REF!</v>
      </c>
    </row>
    <row r="265" spans="1:21" ht="38.25" x14ac:dyDescent="0.25">
      <c r="A265" s="17" t="s">
        <v>726</v>
      </c>
      <c r="B265" s="17" t="s">
        <v>726</v>
      </c>
      <c r="C265" s="18" t="s">
        <v>599</v>
      </c>
      <c r="D265" s="17" t="s">
        <v>32</v>
      </c>
      <c r="E265" s="17" t="s">
        <v>600</v>
      </c>
      <c r="F265" s="19" t="s">
        <v>42</v>
      </c>
      <c r="G265" s="18">
        <v>17</v>
      </c>
      <c r="H265" s="20">
        <v>24.75</v>
      </c>
      <c r="I265" s="20">
        <v>30.99</v>
      </c>
      <c r="J265" s="99">
        <f t="shared" si="33"/>
        <v>526.83000000000004</v>
      </c>
      <c r="K265" s="100">
        <f>IFERROR(VLOOKUP(B265,'[1]resumo 1ºTermo aditivo'!$A$3:$O$155,11,FALSE),0)</f>
        <v>0</v>
      </c>
      <c r="L265" s="101">
        <f t="shared" si="34"/>
        <v>0</v>
      </c>
      <c r="M265" s="102">
        <f>IFERROR(VLOOKUP(B265,'[1]resumo 1ºTermo aditivo'!$A$3:$O$155,14,FALSE),0)</f>
        <v>0</v>
      </c>
      <c r="N265" s="312">
        <f t="shared" si="35"/>
        <v>0</v>
      </c>
      <c r="P265" s="165">
        <f t="shared" si="36"/>
        <v>0</v>
      </c>
      <c r="Q265" s="165"/>
      <c r="R265" s="165">
        <f t="shared" si="37"/>
        <v>0</v>
      </c>
      <c r="S265" s="315">
        <f t="shared" si="38"/>
        <v>17</v>
      </c>
      <c r="T265" s="147">
        <f t="shared" si="39"/>
        <v>526.83000000000004</v>
      </c>
      <c r="U265" s="1" t="e">
        <f>S265=#REF!</f>
        <v>#REF!</v>
      </c>
    </row>
    <row r="266" spans="1:21" ht="38.25" x14ac:dyDescent="0.25">
      <c r="A266" s="17" t="s">
        <v>727</v>
      </c>
      <c r="B266" s="17" t="s">
        <v>727</v>
      </c>
      <c r="C266" s="18" t="s">
        <v>602</v>
      </c>
      <c r="D266" s="17" t="s">
        <v>32</v>
      </c>
      <c r="E266" s="17" t="s">
        <v>603</v>
      </c>
      <c r="F266" s="19" t="s">
        <v>42</v>
      </c>
      <c r="G266" s="18">
        <v>20</v>
      </c>
      <c r="H266" s="20">
        <v>27.62</v>
      </c>
      <c r="I266" s="20">
        <v>34.58</v>
      </c>
      <c r="J266" s="99">
        <f t="shared" si="33"/>
        <v>691.6</v>
      </c>
      <c r="K266" s="100">
        <f>IFERROR(VLOOKUP(B266,'[1]resumo 1ºTermo aditivo'!$A$3:$O$155,11,FALSE),0)</f>
        <v>0</v>
      </c>
      <c r="L266" s="101">
        <f t="shared" si="34"/>
        <v>0</v>
      </c>
      <c r="M266" s="102">
        <f>IFERROR(VLOOKUP(B266,'[1]resumo 1ºTermo aditivo'!$A$3:$O$155,14,FALSE),0)</f>
        <v>0</v>
      </c>
      <c r="N266" s="312">
        <f t="shared" si="35"/>
        <v>0</v>
      </c>
      <c r="P266" s="165">
        <f t="shared" si="36"/>
        <v>0</v>
      </c>
      <c r="Q266" s="165"/>
      <c r="R266" s="165">
        <f t="shared" si="37"/>
        <v>0</v>
      </c>
      <c r="S266" s="315">
        <f t="shared" si="38"/>
        <v>20</v>
      </c>
      <c r="T266" s="147">
        <f t="shared" si="39"/>
        <v>691.6</v>
      </c>
      <c r="U266" s="1" t="e">
        <f>S266=#REF!</f>
        <v>#REF!</v>
      </c>
    </row>
    <row r="267" spans="1:21" ht="38.25" x14ac:dyDescent="0.25">
      <c r="A267" s="17" t="s">
        <v>728</v>
      </c>
      <c r="B267" s="17" t="s">
        <v>728</v>
      </c>
      <c r="C267" s="18" t="s">
        <v>605</v>
      </c>
      <c r="D267" s="17" t="s">
        <v>32</v>
      </c>
      <c r="E267" s="17" t="s">
        <v>606</v>
      </c>
      <c r="F267" s="19" t="s">
        <v>42</v>
      </c>
      <c r="G267" s="18">
        <v>23</v>
      </c>
      <c r="H267" s="20">
        <v>35.03</v>
      </c>
      <c r="I267" s="20">
        <v>43.86</v>
      </c>
      <c r="J267" s="99">
        <f t="shared" si="33"/>
        <v>1008.78</v>
      </c>
      <c r="K267" s="100">
        <f>IFERROR(VLOOKUP(B267,'[1]resumo 1ºTermo aditivo'!$A$3:$O$155,11,FALSE),0)</f>
        <v>0</v>
      </c>
      <c r="L267" s="101">
        <f t="shared" si="34"/>
        <v>0</v>
      </c>
      <c r="M267" s="102">
        <f>IFERROR(VLOOKUP(B267,'[1]resumo 1ºTermo aditivo'!$A$3:$O$155,14,FALSE),0)</f>
        <v>0</v>
      </c>
      <c r="N267" s="312">
        <f t="shared" si="35"/>
        <v>0</v>
      </c>
      <c r="P267" s="165">
        <f t="shared" si="36"/>
        <v>0</v>
      </c>
      <c r="Q267" s="165"/>
      <c r="R267" s="165">
        <f t="shared" si="37"/>
        <v>0</v>
      </c>
      <c r="S267" s="315">
        <f t="shared" si="38"/>
        <v>23</v>
      </c>
      <c r="T267" s="147">
        <f t="shared" si="39"/>
        <v>1008.78</v>
      </c>
      <c r="U267" s="1" t="e">
        <f>S267=#REF!</f>
        <v>#REF!</v>
      </c>
    </row>
    <row r="268" spans="1:21" ht="38.25" x14ac:dyDescent="0.25">
      <c r="A268" s="17" t="s">
        <v>729</v>
      </c>
      <c r="B268" s="17" t="s">
        <v>729</v>
      </c>
      <c r="C268" s="18" t="s">
        <v>608</v>
      </c>
      <c r="D268" s="17" t="s">
        <v>27</v>
      </c>
      <c r="E268" s="17" t="s">
        <v>609</v>
      </c>
      <c r="F268" s="19" t="s">
        <v>42</v>
      </c>
      <c r="G268" s="18">
        <v>4</v>
      </c>
      <c r="H268" s="20">
        <v>27.5</v>
      </c>
      <c r="I268" s="20">
        <v>34.43</v>
      </c>
      <c r="J268" s="99">
        <f t="shared" si="33"/>
        <v>137.72</v>
      </c>
      <c r="K268" s="100">
        <f>IFERROR(VLOOKUP(B268,'[1]resumo 1ºTermo aditivo'!$A$3:$O$155,11,FALSE),0)</f>
        <v>0</v>
      </c>
      <c r="L268" s="101">
        <f t="shared" si="34"/>
        <v>0</v>
      </c>
      <c r="M268" s="102">
        <f>IFERROR(VLOOKUP(B268,'[1]resumo 1ºTermo aditivo'!$A$3:$O$155,14,FALSE),0)</f>
        <v>0</v>
      </c>
      <c r="N268" s="312">
        <f t="shared" si="35"/>
        <v>0</v>
      </c>
      <c r="P268" s="165">
        <f t="shared" si="36"/>
        <v>0</v>
      </c>
      <c r="Q268" s="165"/>
      <c r="R268" s="165">
        <f t="shared" si="37"/>
        <v>0</v>
      </c>
      <c r="S268" s="315">
        <f t="shared" si="38"/>
        <v>4</v>
      </c>
      <c r="T268" s="147">
        <f t="shared" si="39"/>
        <v>137.72</v>
      </c>
      <c r="U268" s="1" t="e">
        <f>S268=#REF!</f>
        <v>#REF!</v>
      </c>
    </row>
    <row r="269" spans="1:21" ht="38.25" x14ac:dyDescent="0.25">
      <c r="A269" s="17" t="s">
        <v>730</v>
      </c>
      <c r="B269" s="17" t="s">
        <v>730</v>
      </c>
      <c r="C269" s="18" t="s">
        <v>614</v>
      </c>
      <c r="D269" s="17" t="s">
        <v>32</v>
      </c>
      <c r="E269" s="17" t="s">
        <v>615</v>
      </c>
      <c r="F269" s="19" t="s">
        <v>42</v>
      </c>
      <c r="G269" s="18">
        <v>3</v>
      </c>
      <c r="H269" s="20">
        <v>44.17</v>
      </c>
      <c r="I269" s="20">
        <v>55.3</v>
      </c>
      <c r="J269" s="99">
        <f t="shared" si="33"/>
        <v>165.9</v>
      </c>
      <c r="K269" s="100">
        <f>IFERROR(VLOOKUP(B269,'[1]resumo 1ºTermo aditivo'!$A$3:$O$155,11,FALSE),0)</f>
        <v>0</v>
      </c>
      <c r="L269" s="101">
        <f t="shared" si="34"/>
        <v>0</v>
      </c>
      <c r="M269" s="102">
        <f>IFERROR(VLOOKUP(B269,'[1]resumo 1ºTermo aditivo'!$A$3:$O$155,14,FALSE),0)</f>
        <v>0</v>
      </c>
      <c r="N269" s="312">
        <f t="shared" si="35"/>
        <v>0</v>
      </c>
      <c r="P269" s="165">
        <f t="shared" si="36"/>
        <v>0</v>
      </c>
      <c r="Q269" s="165"/>
      <c r="R269" s="165">
        <f t="shared" si="37"/>
        <v>0</v>
      </c>
      <c r="S269" s="315">
        <f t="shared" si="38"/>
        <v>3</v>
      </c>
      <c r="T269" s="147">
        <f t="shared" si="39"/>
        <v>165.9</v>
      </c>
      <c r="U269" s="1" t="e">
        <f>S269=#REF!</f>
        <v>#REF!</v>
      </c>
    </row>
    <row r="270" spans="1:21" ht="38.25" x14ac:dyDescent="0.25">
      <c r="A270" s="17" t="s">
        <v>731</v>
      </c>
      <c r="B270" s="17" t="s">
        <v>731</v>
      </c>
      <c r="C270" s="18" t="s">
        <v>620</v>
      </c>
      <c r="D270" s="17" t="s">
        <v>32</v>
      </c>
      <c r="E270" s="17" t="s">
        <v>621</v>
      </c>
      <c r="F270" s="19" t="s">
        <v>42</v>
      </c>
      <c r="G270" s="18">
        <v>5</v>
      </c>
      <c r="H270" s="20">
        <v>26.65</v>
      </c>
      <c r="I270" s="20">
        <v>33.369999999999997</v>
      </c>
      <c r="J270" s="99">
        <f t="shared" si="33"/>
        <v>166.85</v>
      </c>
      <c r="K270" s="100">
        <f>IFERROR(VLOOKUP(B270,'[1]resumo 1ºTermo aditivo'!$A$3:$O$155,11,FALSE),0)</f>
        <v>0</v>
      </c>
      <c r="L270" s="101">
        <f t="shared" si="34"/>
        <v>0</v>
      </c>
      <c r="M270" s="102">
        <f>IFERROR(VLOOKUP(B270,'[1]resumo 1ºTermo aditivo'!$A$3:$O$155,14,FALSE),0)</f>
        <v>0</v>
      </c>
      <c r="N270" s="312">
        <f t="shared" si="35"/>
        <v>0</v>
      </c>
      <c r="P270" s="165">
        <f t="shared" si="36"/>
        <v>0</v>
      </c>
      <c r="Q270" s="165"/>
      <c r="R270" s="165">
        <f t="shared" si="37"/>
        <v>0</v>
      </c>
      <c r="S270" s="315">
        <f t="shared" si="38"/>
        <v>5</v>
      </c>
      <c r="T270" s="147">
        <f t="shared" si="39"/>
        <v>166.85</v>
      </c>
      <c r="U270" s="1" t="e">
        <f>S270=#REF!</f>
        <v>#REF!</v>
      </c>
    </row>
    <row r="271" spans="1:21" ht="38.25" x14ac:dyDescent="0.25">
      <c r="A271" s="17" t="s">
        <v>732</v>
      </c>
      <c r="B271" s="17" t="s">
        <v>732</v>
      </c>
      <c r="C271" s="18" t="s">
        <v>623</v>
      </c>
      <c r="D271" s="17" t="s">
        <v>32</v>
      </c>
      <c r="E271" s="17" t="s">
        <v>624</v>
      </c>
      <c r="F271" s="19" t="s">
        <v>42</v>
      </c>
      <c r="G271" s="18">
        <v>37</v>
      </c>
      <c r="H271" s="20">
        <v>38.4</v>
      </c>
      <c r="I271" s="20">
        <v>48.08</v>
      </c>
      <c r="J271" s="99">
        <f t="shared" si="33"/>
        <v>1778.96</v>
      </c>
      <c r="K271" s="100">
        <f>IFERROR(VLOOKUP(B271,'[1]resumo 1ºTermo aditivo'!$A$3:$O$155,11,FALSE),0)</f>
        <v>0</v>
      </c>
      <c r="L271" s="101">
        <f t="shared" si="34"/>
        <v>0</v>
      </c>
      <c r="M271" s="102">
        <f>IFERROR(VLOOKUP(B271,'[1]resumo 1ºTermo aditivo'!$A$3:$O$155,14,FALSE),0)</f>
        <v>0</v>
      </c>
      <c r="N271" s="312">
        <f t="shared" si="35"/>
        <v>0</v>
      </c>
      <c r="P271" s="165">
        <f t="shared" si="36"/>
        <v>0</v>
      </c>
      <c r="Q271" s="165"/>
      <c r="R271" s="165">
        <f t="shared" si="37"/>
        <v>0</v>
      </c>
      <c r="S271" s="315">
        <f t="shared" si="38"/>
        <v>37</v>
      </c>
      <c r="T271" s="147">
        <f t="shared" si="39"/>
        <v>1778.96</v>
      </c>
      <c r="U271" s="1" t="e">
        <f>S271=#REF!</f>
        <v>#REF!</v>
      </c>
    </row>
    <row r="272" spans="1:21" ht="38.25" x14ac:dyDescent="0.25">
      <c r="A272" s="17" t="s">
        <v>733</v>
      </c>
      <c r="B272" s="17" t="s">
        <v>733</v>
      </c>
      <c r="C272" s="18" t="s">
        <v>734</v>
      </c>
      <c r="D272" s="17" t="s">
        <v>32</v>
      </c>
      <c r="E272" s="17" t="s">
        <v>735</v>
      </c>
      <c r="F272" s="19" t="s">
        <v>42</v>
      </c>
      <c r="G272" s="18">
        <v>38</v>
      </c>
      <c r="H272" s="20">
        <v>46.11</v>
      </c>
      <c r="I272" s="20">
        <v>57.73</v>
      </c>
      <c r="J272" s="99">
        <f t="shared" si="33"/>
        <v>2193.7399999999998</v>
      </c>
      <c r="K272" s="100">
        <f>IFERROR(VLOOKUP(B272,'[1]resumo 1ºTermo aditivo'!$A$3:$O$155,11,FALSE),0)</f>
        <v>0</v>
      </c>
      <c r="L272" s="101">
        <f t="shared" si="34"/>
        <v>0</v>
      </c>
      <c r="M272" s="102">
        <f>IFERROR(VLOOKUP(B272,'[1]resumo 1ºTermo aditivo'!$A$3:$O$155,14,FALSE),0)</f>
        <v>0</v>
      </c>
      <c r="N272" s="312">
        <f t="shared" si="35"/>
        <v>0</v>
      </c>
      <c r="P272" s="165">
        <f t="shared" si="36"/>
        <v>0</v>
      </c>
      <c r="Q272" s="165"/>
      <c r="R272" s="165">
        <f t="shared" si="37"/>
        <v>0</v>
      </c>
      <c r="S272" s="315">
        <f t="shared" si="38"/>
        <v>38</v>
      </c>
      <c r="T272" s="147">
        <f t="shared" si="39"/>
        <v>2193.7399999999998</v>
      </c>
      <c r="U272" s="1" t="e">
        <f>S272=#REF!</f>
        <v>#REF!</v>
      </c>
    </row>
    <row r="273" spans="1:21" ht="51" x14ac:dyDescent="0.25">
      <c r="A273" s="17" t="s">
        <v>736</v>
      </c>
      <c r="B273" s="17" t="s">
        <v>736</v>
      </c>
      <c r="C273" s="18" t="s">
        <v>737</v>
      </c>
      <c r="D273" s="17" t="s">
        <v>27</v>
      </c>
      <c r="E273" s="17" t="s">
        <v>738</v>
      </c>
      <c r="F273" s="19" t="s">
        <v>42</v>
      </c>
      <c r="G273" s="18">
        <v>45</v>
      </c>
      <c r="H273" s="20">
        <v>32.43</v>
      </c>
      <c r="I273" s="20">
        <v>40.6</v>
      </c>
      <c r="J273" s="99">
        <f t="shared" si="33"/>
        <v>1827</v>
      </c>
      <c r="K273" s="100">
        <f>IFERROR(VLOOKUP(B273,'[1]resumo 1ºTermo aditivo'!$A$3:$O$155,11,FALSE),0)</f>
        <v>0</v>
      </c>
      <c r="L273" s="101">
        <f t="shared" si="34"/>
        <v>0</v>
      </c>
      <c r="M273" s="102">
        <f>IFERROR(VLOOKUP(B273,'[1]resumo 1ºTermo aditivo'!$A$3:$O$155,14,FALSE),0)</f>
        <v>0</v>
      </c>
      <c r="N273" s="312">
        <f t="shared" si="35"/>
        <v>0</v>
      </c>
      <c r="P273" s="165">
        <f t="shared" si="36"/>
        <v>0</v>
      </c>
      <c r="Q273" s="165"/>
      <c r="R273" s="165">
        <f t="shared" si="37"/>
        <v>0</v>
      </c>
      <c r="S273" s="315">
        <f t="shared" si="38"/>
        <v>45</v>
      </c>
      <c r="T273" s="147">
        <f t="shared" si="39"/>
        <v>1827</v>
      </c>
      <c r="U273" s="1" t="e">
        <f>S273=#REF!</f>
        <v>#REF!</v>
      </c>
    </row>
    <row r="274" spans="1:21" ht="51" x14ac:dyDescent="0.25">
      <c r="A274" s="17" t="s">
        <v>739</v>
      </c>
      <c r="B274" s="17" t="s">
        <v>739</v>
      </c>
      <c r="C274" s="18" t="s">
        <v>740</v>
      </c>
      <c r="D274" s="17" t="s">
        <v>27</v>
      </c>
      <c r="E274" s="17" t="s">
        <v>741</v>
      </c>
      <c r="F274" s="19" t="s">
        <v>42</v>
      </c>
      <c r="G274" s="18">
        <v>515</v>
      </c>
      <c r="H274" s="20">
        <v>18.39</v>
      </c>
      <c r="I274" s="20">
        <v>23.02</v>
      </c>
      <c r="J274" s="99">
        <f t="shared" si="33"/>
        <v>11855.3</v>
      </c>
      <c r="K274" s="100">
        <f>IFERROR(VLOOKUP(B274,'[1]resumo 1ºTermo aditivo'!$A$3:$O$155,11,FALSE),0)</f>
        <v>0</v>
      </c>
      <c r="L274" s="101">
        <f t="shared" si="34"/>
        <v>0</v>
      </c>
      <c r="M274" s="102">
        <f>IFERROR(VLOOKUP(B274,'[1]resumo 1ºTermo aditivo'!$A$3:$O$155,14,FALSE),0)</f>
        <v>0</v>
      </c>
      <c r="N274" s="312">
        <f t="shared" si="35"/>
        <v>0</v>
      </c>
      <c r="P274" s="165">
        <f t="shared" si="36"/>
        <v>0</v>
      </c>
      <c r="Q274" s="165"/>
      <c r="R274" s="165">
        <f t="shared" si="37"/>
        <v>0</v>
      </c>
      <c r="S274" s="315">
        <f t="shared" si="38"/>
        <v>515</v>
      </c>
      <c r="T274" s="147">
        <f t="shared" si="39"/>
        <v>11855.3</v>
      </c>
      <c r="U274" s="1" t="e">
        <f>S274=#REF!</f>
        <v>#REF!</v>
      </c>
    </row>
    <row r="275" spans="1:21" ht="38.25" x14ac:dyDescent="0.25">
      <c r="A275" s="17" t="s">
        <v>742</v>
      </c>
      <c r="B275" s="17" t="s">
        <v>742</v>
      </c>
      <c r="C275" s="18" t="s">
        <v>743</v>
      </c>
      <c r="D275" s="17" t="s">
        <v>32</v>
      </c>
      <c r="E275" s="17" t="s">
        <v>744</v>
      </c>
      <c r="F275" s="19" t="s">
        <v>42</v>
      </c>
      <c r="G275" s="18">
        <v>2</v>
      </c>
      <c r="H275" s="20">
        <v>75.739999999999995</v>
      </c>
      <c r="I275" s="20">
        <v>94.84</v>
      </c>
      <c r="J275" s="99">
        <f t="shared" si="33"/>
        <v>189.68</v>
      </c>
      <c r="K275" s="100">
        <f>IFERROR(VLOOKUP(B275,'[1]resumo 1ºTermo aditivo'!$A$3:$O$155,11,FALSE),0)</f>
        <v>0</v>
      </c>
      <c r="L275" s="101">
        <f t="shared" si="34"/>
        <v>0</v>
      </c>
      <c r="M275" s="102">
        <f>IFERROR(VLOOKUP(B275,'[1]resumo 1ºTermo aditivo'!$A$3:$O$155,14,FALSE),0)</f>
        <v>0</v>
      </c>
      <c r="N275" s="312">
        <f t="shared" si="35"/>
        <v>0</v>
      </c>
      <c r="P275" s="165">
        <f t="shared" si="36"/>
        <v>0</v>
      </c>
      <c r="Q275" s="165"/>
      <c r="R275" s="165">
        <f t="shared" si="37"/>
        <v>0</v>
      </c>
      <c r="S275" s="315">
        <f t="shared" si="38"/>
        <v>2</v>
      </c>
      <c r="T275" s="147">
        <f t="shared" si="39"/>
        <v>189.68</v>
      </c>
      <c r="U275" s="1" t="e">
        <f>S275=#REF!</f>
        <v>#REF!</v>
      </c>
    </row>
    <row r="276" spans="1:21" ht="38.25" x14ac:dyDescent="0.25">
      <c r="A276" s="17" t="s">
        <v>745</v>
      </c>
      <c r="B276" s="17" t="s">
        <v>745</v>
      </c>
      <c r="C276" s="18" t="s">
        <v>746</v>
      </c>
      <c r="D276" s="17" t="s">
        <v>27</v>
      </c>
      <c r="E276" s="17" t="s">
        <v>747</v>
      </c>
      <c r="F276" s="19" t="s">
        <v>42</v>
      </c>
      <c r="G276" s="18">
        <v>14</v>
      </c>
      <c r="H276" s="20">
        <v>10.33</v>
      </c>
      <c r="I276" s="20">
        <v>12.93</v>
      </c>
      <c r="J276" s="99">
        <f t="shared" si="33"/>
        <v>181.02</v>
      </c>
      <c r="K276" s="100">
        <f>IFERROR(VLOOKUP(B276,'[1]resumo 1ºTermo aditivo'!$A$3:$O$155,11,FALSE),0)</f>
        <v>0</v>
      </c>
      <c r="L276" s="101">
        <f t="shared" si="34"/>
        <v>0</v>
      </c>
      <c r="M276" s="102">
        <f>IFERROR(VLOOKUP(B276,'[1]resumo 1ºTermo aditivo'!$A$3:$O$155,14,FALSE),0)</f>
        <v>0</v>
      </c>
      <c r="N276" s="312">
        <f t="shared" si="35"/>
        <v>0</v>
      </c>
      <c r="P276" s="165">
        <f t="shared" si="36"/>
        <v>0</v>
      </c>
      <c r="Q276" s="165">
        <f>'[3]2ºTermo aditivo'!$N$33</f>
        <v>10</v>
      </c>
      <c r="R276" s="165">
        <f t="shared" si="37"/>
        <v>129.30000000000001</v>
      </c>
      <c r="S276" s="315">
        <f t="shared" si="38"/>
        <v>4</v>
      </c>
      <c r="T276" s="147">
        <f t="shared" si="39"/>
        <v>51.72</v>
      </c>
      <c r="U276" s="1" t="e">
        <f>S276=#REF!</f>
        <v>#REF!</v>
      </c>
    </row>
    <row r="277" spans="1:21" ht="38.25" x14ac:dyDescent="0.25">
      <c r="A277" s="17" t="s">
        <v>748</v>
      </c>
      <c r="B277" s="17" t="s">
        <v>748</v>
      </c>
      <c r="C277" s="18" t="s">
        <v>749</v>
      </c>
      <c r="D277" s="17" t="s">
        <v>27</v>
      </c>
      <c r="E277" s="17" t="s">
        <v>750</v>
      </c>
      <c r="F277" s="19" t="s">
        <v>42</v>
      </c>
      <c r="G277" s="18">
        <v>1</v>
      </c>
      <c r="H277" s="20">
        <v>25.87</v>
      </c>
      <c r="I277" s="20">
        <v>32.39</v>
      </c>
      <c r="J277" s="99">
        <f t="shared" si="33"/>
        <v>32.39</v>
      </c>
      <c r="K277" s="100">
        <f>IFERROR(VLOOKUP(B277,'[1]resumo 1ºTermo aditivo'!$A$3:$O$155,11,FALSE),0)</f>
        <v>0</v>
      </c>
      <c r="L277" s="101">
        <f t="shared" si="34"/>
        <v>0</v>
      </c>
      <c r="M277" s="102">
        <f>IFERROR(VLOOKUP(B277,'[1]resumo 1ºTermo aditivo'!$A$3:$O$155,14,FALSE),0)</f>
        <v>0</v>
      </c>
      <c r="N277" s="312">
        <f t="shared" si="35"/>
        <v>0</v>
      </c>
      <c r="P277" s="165">
        <f t="shared" si="36"/>
        <v>0</v>
      </c>
      <c r="Q277" s="165"/>
      <c r="R277" s="165">
        <f t="shared" si="37"/>
        <v>0</v>
      </c>
      <c r="S277" s="315">
        <f t="shared" si="38"/>
        <v>1</v>
      </c>
      <c r="T277" s="147">
        <f t="shared" si="39"/>
        <v>32.39</v>
      </c>
      <c r="U277" s="1" t="e">
        <f>S277=#REF!</f>
        <v>#REF!</v>
      </c>
    </row>
    <row r="278" spans="1:21" x14ac:dyDescent="0.25">
      <c r="A278" s="17" t="s">
        <v>751</v>
      </c>
      <c r="B278" s="17" t="s">
        <v>751</v>
      </c>
      <c r="C278" s="18" t="s">
        <v>752</v>
      </c>
      <c r="D278" s="17" t="s">
        <v>40</v>
      </c>
      <c r="E278" s="17" t="s">
        <v>753</v>
      </c>
      <c r="F278" s="19" t="s">
        <v>42</v>
      </c>
      <c r="G278" s="18">
        <v>6</v>
      </c>
      <c r="H278" s="20">
        <v>382.11</v>
      </c>
      <c r="I278" s="20">
        <v>478.47</v>
      </c>
      <c r="J278" s="99">
        <f t="shared" si="33"/>
        <v>2870.82</v>
      </c>
      <c r="K278" s="100">
        <f>IFERROR(VLOOKUP(B278,'[1]resumo 1ºTermo aditivo'!$A$3:$O$155,11,FALSE),0)</f>
        <v>0</v>
      </c>
      <c r="L278" s="101">
        <f t="shared" si="34"/>
        <v>0</v>
      </c>
      <c r="M278" s="102">
        <f>IFERROR(VLOOKUP(B278,'[1]resumo 1ºTermo aditivo'!$A$3:$O$155,14,FALSE),0)</f>
        <v>0</v>
      </c>
      <c r="N278" s="312">
        <f t="shared" si="35"/>
        <v>0</v>
      </c>
      <c r="P278" s="165">
        <f t="shared" si="36"/>
        <v>0</v>
      </c>
      <c r="Q278" s="165"/>
      <c r="R278" s="165">
        <f t="shared" si="37"/>
        <v>0</v>
      </c>
      <c r="S278" s="315">
        <f t="shared" si="38"/>
        <v>6</v>
      </c>
      <c r="T278" s="147">
        <f t="shared" si="39"/>
        <v>2870.82</v>
      </c>
      <c r="U278" s="1" t="e">
        <f>S278=#REF!</f>
        <v>#REF!</v>
      </c>
    </row>
    <row r="279" spans="1:21" ht="38.25" x14ac:dyDescent="0.25">
      <c r="A279" s="17" t="s">
        <v>754</v>
      </c>
      <c r="B279" s="17" t="s">
        <v>754</v>
      </c>
      <c r="C279" s="18" t="s">
        <v>755</v>
      </c>
      <c r="D279" s="17" t="s">
        <v>27</v>
      </c>
      <c r="E279" s="17" t="s">
        <v>756</v>
      </c>
      <c r="F279" s="19" t="s">
        <v>42</v>
      </c>
      <c r="G279" s="18">
        <v>7</v>
      </c>
      <c r="H279" s="20">
        <v>4.09</v>
      </c>
      <c r="I279" s="20">
        <v>5.12</v>
      </c>
      <c r="J279" s="99">
        <f t="shared" si="33"/>
        <v>35.840000000000003</v>
      </c>
      <c r="K279" s="100">
        <f>IFERROR(VLOOKUP(B279,'[1]resumo 1ºTermo aditivo'!$A$3:$O$155,11,FALSE),0)</f>
        <v>0</v>
      </c>
      <c r="L279" s="101">
        <f t="shared" si="34"/>
        <v>0</v>
      </c>
      <c r="M279" s="102">
        <f>IFERROR(VLOOKUP(B279,'[1]resumo 1ºTermo aditivo'!$A$3:$O$155,14,FALSE),0)</f>
        <v>0</v>
      </c>
      <c r="N279" s="312">
        <f t="shared" si="35"/>
        <v>0</v>
      </c>
      <c r="P279" s="165">
        <f t="shared" si="36"/>
        <v>0</v>
      </c>
      <c r="Q279" s="165"/>
      <c r="R279" s="165">
        <f t="shared" si="37"/>
        <v>0</v>
      </c>
      <c r="S279" s="315">
        <f t="shared" si="38"/>
        <v>7</v>
      </c>
      <c r="T279" s="147">
        <f t="shared" si="39"/>
        <v>35.840000000000003</v>
      </c>
      <c r="U279" s="1" t="e">
        <f>S279=#REF!</f>
        <v>#REF!</v>
      </c>
    </row>
    <row r="280" spans="1:21" ht="25.5" x14ac:dyDescent="0.25">
      <c r="A280" s="17" t="s">
        <v>757</v>
      </c>
      <c r="B280" s="17" t="s">
        <v>757</v>
      </c>
      <c r="C280" s="18" t="s">
        <v>758</v>
      </c>
      <c r="D280" s="17" t="s">
        <v>32</v>
      </c>
      <c r="E280" s="17" t="s">
        <v>759</v>
      </c>
      <c r="F280" s="19" t="s">
        <v>42</v>
      </c>
      <c r="G280" s="18">
        <v>11</v>
      </c>
      <c r="H280" s="20">
        <v>45.92</v>
      </c>
      <c r="I280" s="20">
        <v>57.5</v>
      </c>
      <c r="J280" s="99">
        <f t="shared" si="33"/>
        <v>632.5</v>
      </c>
      <c r="K280" s="100">
        <f>IFERROR(VLOOKUP(B280,'[1]resumo 1ºTermo aditivo'!$A$3:$O$155,11,FALSE),0)</f>
        <v>0</v>
      </c>
      <c r="L280" s="101">
        <f t="shared" si="34"/>
        <v>0</v>
      </c>
      <c r="M280" s="102">
        <f>IFERROR(VLOOKUP(B280,'[1]resumo 1ºTermo aditivo'!$A$3:$O$155,14,FALSE),0)</f>
        <v>0</v>
      </c>
      <c r="N280" s="312">
        <f t="shared" si="35"/>
        <v>0</v>
      </c>
      <c r="P280" s="165">
        <f t="shared" si="36"/>
        <v>0</v>
      </c>
      <c r="Q280" s="165"/>
      <c r="R280" s="165">
        <f t="shared" si="37"/>
        <v>0</v>
      </c>
      <c r="S280" s="315">
        <f t="shared" si="38"/>
        <v>11</v>
      </c>
      <c r="T280" s="147">
        <f t="shared" si="39"/>
        <v>632.5</v>
      </c>
      <c r="U280" s="1" t="e">
        <f>S280=#REF!</f>
        <v>#REF!</v>
      </c>
    </row>
    <row r="281" spans="1:21" ht="38.25" x14ac:dyDescent="0.25">
      <c r="A281" s="17" t="s">
        <v>760</v>
      </c>
      <c r="B281" s="17" t="s">
        <v>760</v>
      </c>
      <c r="C281" s="18" t="s">
        <v>761</v>
      </c>
      <c r="D281" s="17" t="s">
        <v>27</v>
      </c>
      <c r="E281" s="17" t="s">
        <v>762</v>
      </c>
      <c r="F281" s="19" t="s">
        <v>42</v>
      </c>
      <c r="G281" s="18">
        <v>20</v>
      </c>
      <c r="H281" s="20">
        <v>5.04</v>
      </c>
      <c r="I281" s="20">
        <v>6.31</v>
      </c>
      <c r="J281" s="99">
        <f t="shared" si="33"/>
        <v>126.2</v>
      </c>
      <c r="K281" s="100">
        <f>IFERROR(VLOOKUP(B281,'[1]resumo 1ºTermo aditivo'!$A$3:$O$155,11,FALSE),0)</f>
        <v>0</v>
      </c>
      <c r="L281" s="101">
        <f t="shared" si="34"/>
        <v>0</v>
      </c>
      <c r="M281" s="102">
        <f>IFERROR(VLOOKUP(B281,'[1]resumo 1ºTermo aditivo'!$A$3:$O$155,14,FALSE),0)</f>
        <v>0</v>
      </c>
      <c r="N281" s="312">
        <f t="shared" si="35"/>
        <v>0</v>
      </c>
      <c r="P281" s="165">
        <f t="shared" si="36"/>
        <v>0</v>
      </c>
      <c r="Q281" s="165"/>
      <c r="R281" s="165">
        <f t="shared" si="37"/>
        <v>0</v>
      </c>
      <c r="S281" s="315">
        <f t="shared" si="38"/>
        <v>20</v>
      </c>
      <c r="T281" s="147">
        <f t="shared" si="39"/>
        <v>126.2</v>
      </c>
      <c r="U281" s="1" t="e">
        <f>S281=#REF!</f>
        <v>#REF!</v>
      </c>
    </row>
    <row r="282" spans="1:21" ht="38.25" x14ac:dyDescent="0.25">
      <c r="A282" s="17" t="s">
        <v>763</v>
      </c>
      <c r="B282" s="17" t="s">
        <v>763</v>
      </c>
      <c r="C282" s="18" t="s">
        <v>764</v>
      </c>
      <c r="D282" s="17" t="s">
        <v>27</v>
      </c>
      <c r="E282" s="17" t="s">
        <v>765</v>
      </c>
      <c r="F282" s="19" t="s">
        <v>42</v>
      </c>
      <c r="G282" s="18">
        <v>10</v>
      </c>
      <c r="H282" s="20">
        <v>6.88</v>
      </c>
      <c r="I282" s="20">
        <v>8.61</v>
      </c>
      <c r="J282" s="99">
        <f t="shared" si="33"/>
        <v>86.1</v>
      </c>
      <c r="K282" s="100">
        <f>IFERROR(VLOOKUP(B282,'[1]resumo 1ºTermo aditivo'!$A$3:$O$155,11,FALSE),0)</f>
        <v>0</v>
      </c>
      <c r="L282" s="101">
        <f t="shared" si="34"/>
        <v>0</v>
      </c>
      <c r="M282" s="102">
        <f>IFERROR(VLOOKUP(B282,'[1]resumo 1ºTermo aditivo'!$A$3:$O$155,14,FALSE),0)</f>
        <v>0</v>
      </c>
      <c r="N282" s="312">
        <f t="shared" si="35"/>
        <v>0</v>
      </c>
      <c r="P282" s="165">
        <f t="shared" si="36"/>
        <v>0</v>
      </c>
      <c r="Q282" s="165"/>
      <c r="R282" s="165">
        <f t="shared" si="37"/>
        <v>0</v>
      </c>
      <c r="S282" s="315">
        <f t="shared" si="38"/>
        <v>10</v>
      </c>
      <c r="T282" s="147">
        <f t="shared" si="39"/>
        <v>86.1</v>
      </c>
      <c r="U282" s="1" t="e">
        <f>S282=#REF!</f>
        <v>#REF!</v>
      </c>
    </row>
    <row r="283" spans="1:21" ht="25.5" x14ac:dyDescent="0.25">
      <c r="A283" s="17" t="s">
        <v>766</v>
      </c>
      <c r="B283" s="17" t="s">
        <v>766</v>
      </c>
      <c r="C283" s="18" t="s">
        <v>767</v>
      </c>
      <c r="D283" s="17" t="s">
        <v>32</v>
      </c>
      <c r="E283" s="17" t="s">
        <v>768</v>
      </c>
      <c r="F283" s="19" t="s">
        <v>42</v>
      </c>
      <c r="G283" s="18">
        <v>2</v>
      </c>
      <c r="H283" s="20">
        <v>48.71</v>
      </c>
      <c r="I283" s="20">
        <v>60.99</v>
      </c>
      <c r="J283" s="99">
        <f t="shared" si="33"/>
        <v>121.98</v>
      </c>
      <c r="K283" s="100">
        <f>IFERROR(VLOOKUP(B283,'[1]resumo 1ºTermo aditivo'!$A$3:$O$155,11,FALSE),0)</f>
        <v>0</v>
      </c>
      <c r="L283" s="101">
        <f t="shared" si="34"/>
        <v>0</v>
      </c>
      <c r="M283" s="102">
        <f>IFERROR(VLOOKUP(B283,'[1]resumo 1ºTermo aditivo'!$A$3:$O$155,14,FALSE),0)</f>
        <v>0</v>
      </c>
      <c r="N283" s="312">
        <f t="shared" si="35"/>
        <v>0</v>
      </c>
      <c r="P283" s="165">
        <f t="shared" si="36"/>
        <v>0</v>
      </c>
      <c r="Q283" s="165"/>
      <c r="R283" s="165">
        <f t="shared" si="37"/>
        <v>0</v>
      </c>
      <c r="S283" s="315">
        <f t="shared" si="38"/>
        <v>2</v>
      </c>
      <c r="T283" s="147">
        <f t="shared" si="39"/>
        <v>121.98</v>
      </c>
      <c r="U283" s="1" t="e">
        <f>S283=#REF!</f>
        <v>#REF!</v>
      </c>
    </row>
    <row r="284" spans="1:21" ht="25.5" x14ac:dyDescent="0.25">
      <c r="A284" s="17" t="s">
        <v>769</v>
      </c>
      <c r="B284" s="17" t="s">
        <v>769</v>
      </c>
      <c r="C284" s="18" t="s">
        <v>770</v>
      </c>
      <c r="D284" s="17" t="s">
        <v>32</v>
      </c>
      <c r="E284" s="17" t="s">
        <v>771</v>
      </c>
      <c r="F284" s="19" t="s">
        <v>42</v>
      </c>
      <c r="G284" s="18">
        <v>12</v>
      </c>
      <c r="H284" s="20">
        <v>50.95</v>
      </c>
      <c r="I284" s="20">
        <v>63.79</v>
      </c>
      <c r="J284" s="99">
        <f t="shared" si="33"/>
        <v>765.48</v>
      </c>
      <c r="K284" s="100">
        <f>IFERROR(VLOOKUP(B284,'[1]resumo 1ºTermo aditivo'!$A$3:$O$155,11,FALSE),0)</f>
        <v>0</v>
      </c>
      <c r="L284" s="101">
        <f t="shared" si="34"/>
        <v>0</v>
      </c>
      <c r="M284" s="102">
        <f>IFERROR(VLOOKUP(B284,'[1]resumo 1ºTermo aditivo'!$A$3:$O$155,14,FALSE),0)</f>
        <v>0</v>
      </c>
      <c r="N284" s="312">
        <f t="shared" si="35"/>
        <v>0</v>
      </c>
      <c r="P284" s="165">
        <f t="shared" si="36"/>
        <v>0</v>
      </c>
      <c r="Q284" s="165"/>
      <c r="R284" s="165">
        <f t="shared" si="37"/>
        <v>0</v>
      </c>
      <c r="S284" s="315">
        <f t="shared" si="38"/>
        <v>12</v>
      </c>
      <c r="T284" s="147">
        <f t="shared" si="39"/>
        <v>765.48</v>
      </c>
      <c r="U284" s="1" t="e">
        <f>S284=#REF!</f>
        <v>#REF!</v>
      </c>
    </row>
    <row r="285" spans="1:21" ht="38.25" x14ac:dyDescent="0.25">
      <c r="A285" s="17" t="s">
        <v>772</v>
      </c>
      <c r="B285" s="17" t="s">
        <v>772</v>
      </c>
      <c r="C285" s="18" t="s">
        <v>773</v>
      </c>
      <c r="D285" s="17" t="s">
        <v>27</v>
      </c>
      <c r="E285" s="17" t="s">
        <v>774</v>
      </c>
      <c r="F285" s="19" t="s">
        <v>42</v>
      </c>
      <c r="G285" s="18">
        <v>35</v>
      </c>
      <c r="H285" s="20">
        <v>9.81</v>
      </c>
      <c r="I285" s="20">
        <v>12.28</v>
      </c>
      <c r="J285" s="99">
        <f t="shared" si="33"/>
        <v>429.8</v>
      </c>
      <c r="K285" s="100">
        <f>IFERROR(VLOOKUP(B285,'[1]resumo 1ºTermo aditivo'!$A$3:$O$155,11,FALSE),0)</f>
        <v>0</v>
      </c>
      <c r="L285" s="101">
        <f t="shared" si="34"/>
        <v>0</v>
      </c>
      <c r="M285" s="102">
        <f>IFERROR(VLOOKUP(B285,'[1]resumo 1ºTermo aditivo'!$A$3:$O$155,14,FALSE),0)</f>
        <v>0</v>
      </c>
      <c r="N285" s="312">
        <f t="shared" si="35"/>
        <v>0</v>
      </c>
      <c r="P285" s="165">
        <f t="shared" si="36"/>
        <v>0</v>
      </c>
      <c r="Q285" s="165"/>
      <c r="R285" s="165">
        <f t="shared" si="37"/>
        <v>0</v>
      </c>
      <c r="S285" s="315">
        <f t="shared" si="38"/>
        <v>35</v>
      </c>
      <c r="T285" s="147">
        <f t="shared" si="39"/>
        <v>429.8</v>
      </c>
      <c r="U285" s="1" t="e">
        <f>S285=#REF!</f>
        <v>#REF!</v>
      </c>
    </row>
    <row r="286" spans="1:21" ht="51" x14ac:dyDescent="0.25">
      <c r="A286" s="17" t="s">
        <v>775</v>
      </c>
      <c r="B286" s="17" t="s">
        <v>775</v>
      </c>
      <c r="C286" s="18" t="s">
        <v>776</v>
      </c>
      <c r="D286" s="17" t="s">
        <v>27</v>
      </c>
      <c r="E286" s="17" t="s">
        <v>777</v>
      </c>
      <c r="F286" s="19" t="s">
        <v>42</v>
      </c>
      <c r="G286" s="18">
        <v>21</v>
      </c>
      <c r="H286" s="20">
        <v>3.44</v>
      </c>
      <c r="I286" s="20">
        <v>4.3</v>
      </c>
      <c r="J286" s="99">
        <f t="shared" si="33"/>
        <v>90.3</v>
      </c>
      <c r="K286" s="100">
        <f>IFERROR(VLOOKUP(B286,'[1]resumo 1ºTermo aditivo'!$A$3:$O$155,11,FALSE),0)</f>
        <v>0</v>
      </c>
      <c r="L286" s="101">
        <f t="shared" si="34"/>
        <v>0</v>
      </c>
      <c r="M286" s="102">
        <f>IFERROR(VLOOKUP(B286,'[1]resumo 1ºTermo aditivo'!$A$3:$O$155,14,FALSE),0)</f>
        <v>0</v>
      </c>
      <c r="N286" s="312">
        <f t="shared" si="35"/>
        <v>0</v>
      </c>
      <c r="P286" s="165">
        <f t="shared" si="36"/>
        <v>0</v>
      </c>
      <c r="Q286" s="165">
        <f>'[3]2ºTermo aditivo'!$N$34</f>
        <v>4</v>
      </c>
      <c r="R286" s="165">
        <f t="shared" si="37"/>
        <v>17.2</v>
      </c>
      <c r="S286" s="315">
        <f t="shared" si="38"/>
        <v>17</v>
      </c>
      <c r="T286" s="147">
        <f t="shared" si="39"/>
        <v>73.099999999999994</v>
      </c>
      <c r="U286" s="1" t="e">
        <f>S286=#REF!</f>
        <v>#REF!</v>
      </c>
    </row>
    <row r="287" spans="1:21" ht="25.5" x14ac:dyDescent="0.25">
      <c r="A287" s="17" t="s">
        <v>778</v>
      </c>
      <c r="B287" s="17" t="s">
        <v>778</v>
      </c>
      <c r="C287" s="18" t="s">
        <v>779</v>
      </c>
      <c r="D287" s="17" t="s">
        <v>32</v>
      </c>
      <c r="E287" s="17" t="s">
        <v>780</v>
      </c>
      <c r="F287" s="19" t="s">
        <v>42</v>
      </c>
      <c r="G287" s="18">
        <v>13</v>
      </c>
      <c r="H287" s="20">
        <v>53.85</v>
      </c>
      <c r="I287" s="20">
        <v>67.430000000000007</v>
      </c>
      <c r="J287" s="99">
        <f t="shared" si="33"/>
        <v>876.59</v>
      </c>
      <c r="K287" s="100">
        <f>IFERROR(VLOOKUP(B287,'[1]resumo 1ºTermo aditivo'!$A$3:$O$155,11,FALSE),0)</f>
        <v>0</v>
      </c>
      <c r="L287" s="101">
        <f t="shared" si="34"/>
        <v>0</v>
      </c>
      <c r="M287" s="102">
        <f>IFERROR(VLOOKUP(B287,'[1]resumo 1ºTermo aditivo'!$A$3:$O$155,14,FALSE),0)</f>
        <v>0</v>
      </c>
      <c r="N287" s="312">
        <f t="shared" si="35"/>
        <v>0</v>
      </c>
      <c r="P287" s="165">
        <f t="shared" si="36"/>
        <v>0</v>
      </c>
      <c r="Q287" s="165">
        <f>'[3]2ºTermo aditivo'!$N$35</f>
        <v>13</v>
      </c>
      <c r="R287" s="165">
        <f t="shared" si="37"/>
        <v>876.59</v>
      </c>
      <c r="S287" s="315">
        <f t="shared" si="38"/>
        <v>0</v>
      </c>
      <c r="T287" s="147">
        <f t="shared" si="39"/>
        <v>0</v>
      </c>
      <c r="U287" s="1" t="e">
        <f>S287=#REF!</f>
        <v>#REF!</v>
      </c>
    </row>
    <row r="288" spans="1:21" ht="38.25" x14ac:dyDescent="0.25">
      <c r="A288" s="17" t="s">
        <v>781</v>
      </c>
      <c r="B288" s="17" t="s">
        <v>781</v>
      </c>
      <c r="C288" s="18" t="s">
        <v>638</v>
      </c>
      <c r="D288" s="17" t="s">
        <v>32</v>
      </c>
      <c r="E288" s="17" t="s">
        <v>639</v>
      </c>
      <c r="F288" s="19" t="s">
        <v>42</v>
      </c>
      <c r="G288" s="18">
        <v>10</v>
      </c>
      <c r="H288" s="20">
        <v>10.73</v>
      </c>
      <c r="I288" s="20">
        <v>13.43</v>
      </c>
      <c r="J288" s="99">
        <f t="shared" si="33"/>
        <v>134.30000000000001</v>
      </c>
      <c r="K288" s="100">
        <f>IFERROR(VLOOKUP(B288,'[1]resumo 1ºTermo aditivo'!$A$3:$O$155,11,FALSE),0)</f>
        <v>0</v>
      </c>
      <c r="L288" s="101">
        <f t="shared" si="34"/>
        <v>0</v>
      </c>
      <c r="M288" s="102">
        <f>IFERROR(VLOOKUP(B288,'[1]resumo 1ºTermo aditivo'!$A$3:$O$155,14,FALSE),0)</f>
        <v>0</v>
      </c>
      <c r="N288" s="312">
        <f t="shared" si="35"/>
        <v>0</v>
      </c>
      <c r="P288" s="165">
        <f t="shared" si="36"/>
        <v>0</v>
      </c>
      <c r="Q288" s="165"/>
      <c r="R288" s="165">
        <f t="shared" si="37"/>
        <v>0</v>
      </c>
      <c r="S288" s="315">
        <f t="shared" si="38"/>
        <v>10</v>
      </c>
      <c r="T288" s="147">
        <f t="shared" si="39"/>
        <v>134.30000000000001</v>
      </c>
      <c r="U288" s="1" t="e">
        <f>S288=#REF!</f>
        <v>#REF!</v>
      </c>
    </row>
    <row r="289" spans="1:21" ht="25.5" x14ac:dyDescent="0.25">
      <c r="A289" s="17" t="s">
        <v>782</v>
      </c>
      <c r="B289" s="17" t="s">
        <v>782</v>
      </c>
      <c r="C289" s="18" t="s">
        <v>783</v>
      </c>
      <c r="D289" s="17" t="s">
        <v>40</v>
      </c>
      <c r="E289" s="17" t="s">
        <v>784</v>
      </c>
      <c r="F289" s="19" t="s">
        <v>42</v>
      </c>
      <c r="G289" s="18">
        <v>77</v>
      </c>
      <c r="H289" s="20">
        <v>403.17</v>
      </c>
      <c r="I289" s="20">
        <v>504.84</v>
      </c>
      <c r="J289" s="99">
        <f t="shared" si="33"/>
        <v>38872.68</v>
      </c>
      <c r="K289" s="100">
        <f>IFERROR(VLOOKUP(B289,'[1]resumo 1ºTermo aditivo'!$A$3:$O$155,11,FALSE),0)</f>
        <v>0</v>
      </c>
      <c r="L289" s="101">
        <f t="shared" si="34"/>
        <v>0</v>
      </c>
      <c r="M289" s="102">
        <f>IFERROR(VLOOKUP(B289,'[1]resumo 1ºTermo aditivo'!$A$3:$O$155,14,FALSE),0)</f>
        <v>0</v>
      </c>
      <c r="N289" s="312">
        <f t="shared" si="35"/>
        <v>0</v>
      </c>
      <c r="P289" s="165">
        <f t="shared" si="36"/>
        <v>0</v>
      </c>
      <c r="Q289" s="165">
        <f>'[3]2ºTermo aditivo'!$N$36</f>
        <v>77</v>
      </c>
      <c r="R289" s="165">
        <f t="shared" si="37"/>
        <v>38872.68</v>
      </c>
      <c r="S289" s="315">
        <f t="shared" si="38"/>
        <v>0</v>
      </c>
      <c r="T289" s="147">
        <f t="shared" si="39"/>
        <v>0</v>
      </c>
      <c r="U289" s="1" t="e">
        <f>S289=#REF!</f>
        <v>#REF!</v>
      </c>
    </row>
    <row r="290" spans="1:21" ht="51" x14ac:dyDescent="0.25">
      <c r="A290" s="17" t="s">
        <v>785</v>
      </c>
      <c r="B290" s="17" t="s">
        <v>785</v>
      </c>
      <c r="C290" s="18" t="s">
        <v>681</v>
      </c>
      <c r="D290" s="17" t="s">
        <v>27</v>
      </c>
      <c r="E290" s="17" t="s">
        <v>682</v>
      </c>
      <c r="F290" s="19" t="s">
        <v>42</v>
      </c>
      <c r="G290" s="18">
        <v>40</v>
      </c>
      <c r="H290" s="20">
        <v>58.04</v>
      </c>
      <c r="I290" s="20">
        <v>72.67</v>
      </c>
      <c r="J290" s="99">
        <f t="shared" si="33"/>
        <v>2906.8</v>
      </c>
      <c r="K290" s="100">
        <f>IFERROR(VLOOKUP(B290,'[1]resumo 1ºTermo aditivo'!$A$3:$O$155,11,FALSE),0)</f>
        <v>0</v>
      </c>
      <c r="L290" s="101">
        <f t="shared" si="34"/>
        <v>0</v>
      </c>
      <c r="M290" s="102">
        <f>IFERROR(VLOOKUP(B290,'[1]resumo 1ºTermo aditivo'!$A$3:$O$155,14,FALSE),0)</f>
        <v>0</v>
      </c>
      <c r="N290" s="312">
        <f t="shared" si="35"/>
        <v>0</v>
      </c>
      <c r="P290" s="165">
        <f t="shared" si="36"/>
        <v>0</v>
      </c>
      <c r="Q290" s="165"/>
      <c r="R290" s="165">
        <f t="shared" si="37"/>
        <v>0</v>
      </c>
      <c r="S290" s="315">
        <f t="shared" si="38"/>
        <v>40</v>
      </c>
      <c r="T290" s="147">
        <f t="shared" si="39"/>
        <v>2906.8</v>
      </c>
      <c r="U290" s="1" t="e">
        <f>S290=#REF!</f>
        <v>#REF!</v>
      </c>
    </row>
    <row r="291" spans="1:21" ht="51" x14ac:dyDescent="0.25">
      <c r="A291" s="17" t="s">
        <v>786</v>
      </c>
      <c r="B291" s="17" t="s">
        <v>786</v>
      </c>
      <c r="C291" s="18" t="s">
        <v>787</v>
      </c>
      <c r="D291" s="17" t="s">
        <v>27</v>
      </c>
      <c r="E291" s="17" t="s">
        <v>788</v>
      </c>
      <c r="F291" s="19" t="s">
        <v>42</v>
      </c>
      <c r="G291" s="18">
        <v>12</v>
      </c>
      <c r="H291" s="20">
        <v>82.2</v>
      </c>
      <c r="I291" s="20">
        <v>102.93</v>
      </c>
      <c r="J291" s="99">
        <f t="shared" si="33"/>
        <v>1235.1600000000001</v>
      </c>
      <c r="K291" s="100">
        <f>IFERROR(VLOOKUP(B291,'[1]resumo 1ºTermo aditivo'!$A$3:$O$155,11,FALSE),0)</f>
        <v>0</v>
      </c>
      <c r="L291" s="101">
        <f t="shared" si="34"/>
        <v>0</v>
      </c>
      <c r="M291" s="102">
        <f>IFERROR(VLOOKUP(B291,'[1]resumo 1ºTermo aditivo'!$A$3:$O$155,14,FALSE),0)</f>
        <v>0</v>
      </c>
      <c r="N291" s="312">
        <f t="shared" si="35"/>
        <v>0</v>
      </c>
      <c r="P291" s="165">
        <f t="shared" si="36"/>
        <v>0</v>
      </c>
      <c r="Q291" s="165"/>
      <c r="R291" s="165">
        <f t="shared" si="37"/>
        <v>0</v>
      </c>
      <c r="S291" s="315">
        <f t="shared" si="38"/>
        <v>12</v>
      </c>
      <c r="T291" s="147">
        <f t="shared" si="39"/>
        <v>1235.1600000000001</v>
      </c>
      <c r="U291" s="1" t="e">
        <f>S291=#REF!</f>
        <v>#REF!</v>
      </c>
    </row>
    <row r="292" spans="1:21" ht="25.5" x14ac:dyDescent="0.25">
      <c r="A292" s="17" t="s">
        <v>789</v>
      </c>
      <c r="B292" s="17" t="s">
        <v>789</v>
      </c>
      <c r="C292" s="18" t="s">
        <v>669</v>
      </c>
      <c r="D292" s="17" t="s">
        <v>27</v>
      </c>
      <c r="E292" s="17" t="s">
        <v>670</v>
      </c>
      <c r="F292" s="19" t="s">
        <v>109</v>
      </c>
      <c r="G292" s="18">
        <v>72.7</v>
      </c>
      <c r="H292" s="20">
        <v>51.726895999999996</v>
      </c>
      <c r="I292" s="20">
        <v>64.77</v>
      </c>
      <c r="J292" s="99">
        <f t="shared" si="33"/>
        <v>4708.7700000000004</v>
      </c>
      <c r="K292" s="100">
        <f>IFERROR(VLOOKUP(B292,'[1]resumo 1ºTermo aditivo'!$A$3:$O$155,11,FALSE),0)</f>
        <v>0</v>
      </c>
      <c r="L292" s="101">
        <f t="shared" si="34"/>
        <v>0</v>
      </c>
      <c r="M292" s="102">
        <f>IFERROR(VLOOKUP(B292,'[1]resumo 1ºTermo aditivo'!$A$3:$O$155,14,FALSE),0)</f>
        <v>0</v>
      </c>
      <c r="N292" s="312">
        <f t="shared" si="35"/>
        <v>0</v>
      </c>
      <c r="P292" s="165">
        <f t="shared" si="36"/>
        <v>0</v>
      </c>
      <c r="Q292" s="165"/>
      <c r="R292" s="165">
        <f t="shared" si="37"/>
        <v>0</v>
      </c>
      <c r="S292" s="315">
        <f t="shared" si="38"/>
        <v>72.7</v>
      </c>
      <c r="T292" s="147">
        <f t="shared" si="39"/>
        <v>4708.7700000000004</v>
      </c>
      <c r="U292" s="1" t="e">
        <f>S292=#REF!</f>
        <v>#REF!</v>
      </c>
    </row>
    <row r="293" spans="1:21" ht="38.25" x14ac:dyDescent="0.25">
      <c r="A293" s="17" t="s">
        <v>790</v>
      </c>
      <c r="B293" s="17" t="s">
        <v>790</v>
      </c>
      <c r="C293" s="18" t="s">
        <v>791</v>
      </c>
      <c r="D293" s="17" t="s">
        <v>27</v>
      </c>
      <c r="E293" s="17" t="s">
        <v>792</v>
      </c>
      <c r="F293" s="19" t="s">
        <v>109</v>
      </c>
      <c r="G293" s="18">
        <v>4.5</v>
      </c>
      <c r="H293" s="20">
        <v>98.23</v>
      </c>
      <c r="I293" s="20">
        <v>123</v>
      </c>
      <c r="J293" s="99">
        <f t="shared" si="33"/>
        <v>553.5</v>
      </c>
      <c r="K293" s="100">
        <f>IFERROR(VLOOKUP(B293,'[1]resumo 1ºTermo aditivo'!$A$3:$O$155,11,FALSE),0)</f>
        <v>0</v>
      </c>
      <c r="L293" s="101">
        <f t="shared" si="34"/>
        <v>0</v>
      </c>
      <c r="M293" s="102">
        <f>IFERROR(VLOOKUP(B293,'[1]resumo 1ºTermo aditivo'!$A$3:$O$155,14,FALSE),0)</f>
        <v>0</v>
      </c>
      <c r="N293" s="312">
        <f t="shared" si="35"/>
        <v>0</v>
      </c>
      <c r="P293" s="165">
        <f t="shared" si="36"/>
        <v>0</v>
      </c>
      <c r="Q293" s="165"/>
      <c r="R293" s="165">
        <f t="shared" si="37"/>
        <v>0</v>
      </c>
      <c r="S293" s="315">
        <f t="shared" si="38"/>
        <v>4.5</v>
      </c>
      <c r="T293" s="147">
        <f t="shared" si="39"/>
        <v>553.5</v>
      </c>
      <c r="U293" s="1" t="e">
        <f>S293=#REF!</f>
        <v>#REF!</v>
      </c>
    </row>
    <row r="294" spans="1:21" ht="63.75" x14ac:dyDescent="0.25">
      <c r="A294" s="17" t="s">
        <v>793</v>
      </c>
      <c r="B294" s="17" t="s">
        <v>793</v>
      </c>
      <c r="C294" s="18" t="s">
        <v>794</v>
      </c>
      <c r="D294" s="17" t="s">
        <v>32</v>
      </c>
      <c r="E294" s="17" t="s">
        <v>795</v>
      </c>
      <c r="F294" s="19" t="s">
        <v>109</v>
      </c>
      <c r="G294" s="18">
        <v>1140.9000000000001</v>
      </c>
      <c r="H294" s="20">
        <v>10.44</v>
      </c>
      <c r="I294" s="20">
        <v>13.07</v>
      </c>
      <c r="J294" s="99">
        <f t="shared" si="33"/>
        <v>14911.56</v>
      </c>
      <c r="K294" s="100">
        <f>IFERROR(VLOOKUP(B294,'[1]resumo 1ºTermo aditivo'!$A$3:$O$155,11,FALSE),0)</f>
        <v>0</v>
      </c>
      <c r="L294" s="101">
        <f t="shared" si="34"/>
        <v>0</v>
      </c>
      <c r="M294" s="102">
        <f>IFERROR(VLOOKUP(B294,'[1]resumo 1ºTermo aditivo'!$A$3:$O$155,14,FALSE),0)</f>
        <v>0</v>
      </c>
      <c r="N294" s="312">
        <f t="shared" si="35"/>
        <v>0</v>
      </c>
      <c r="P294" s="165">
        <f t="shared" si="36"/>
        <v>0</v>
      </c>
      <c r="Q294" s="165"/>
      <c r="R294" s="165">
        <f t="shared" si="37"/>
        <v>0</v>
      </c>
      <c r="S294" s="315">
        <f t="shared" si="38"/>
        <v>1140.9000000000001</v>
      </c>
      <c r="T294" s="147">
        <f t="shared" si="39"/>
        <v>14911.56</v>
      </c>
      <c r="U294" s="1" t="e">
        <f>S294=#REF!</f>
        <v>#REF!</v>
      </c>
    </row>
    <row r="295" spans="1:21" ht="38.25" x14ac:dyDescent="0.25">
      <c r="A295" s="17" t="s">
        <v>796</v>
      </c>
      <c r="B295" s="17" t="s">
        <v>796</v>
      </c>
      <c r="C295" s="18" t="s">
        <v>644</v>
      </c>
      <c r="D295" s="17" t="s">
        <v>32</v>
      </c>
      <c r="E295" s="17" t="s">
        <v>645</v>
      </c>
      <c r="F295" s="19" t="s">
        <v>109</v>
      </c>
      <c r="G295" s="18">
        <v>37.5</v>
      </c>
      <c r="H295" s="20">
        <v>12.02</v>
      </c>
      <c r="I295" s="20">
        <v>15.05</v>
      </c>
      <c r="J295" s="99">
        <f t="shared" si="33"/>
        <v>564.37</v>
      </c>
      <c r="K295" s="100">
        <f>IFERROR(VLOOKUP(B295,'[1]resumo 1ºTermo aditivo'!$A$3:$O$155,11,FALSE),0)</f>
        <v>0</v>
      </c>
      <c r="L295" s="101">
        <f t="shared" si="34"/>
        <v>0</v>
      </c>
      <c r="M295" s="102">
        <f>IFERROR(VLOOKUP(B295,'[1]resumo 1ºTermo aditivo'!$A$3:$O$155,14,FALSE),0)</f>
        <v>0</v>
      </c>
      <c r="N295" s="312">
        <f t="shared" si="35"/>
        <v>0</v>
      </c>
      <c r="P295" s="165">
        <f t="shared" si="36"/>
        <v>0</v>
      </c>
      <c r="Q295" s="165"/>
      <c r="R295" s="165">
        <f t="shared" si="37"/>
        <v>0</v>
      </c>
      <c r="S295" s="315">
        <f t="shared" si="38"/>
        <v>37.5</v>
      </c>
      <c r="T295" s="147">
        <f t="shared" si="39"/>
        <v>564.37</v>
      </c>
      <c r="U295" s="1" t="e">
        <f>S295=#REF!</f>
        <v>#REF!</v>
      </c>
    </row>
    <row r="296" spans="1:21" ht="51" x14ac:dyDescent="0.25">
      <c r="A296" s="17" t="s">
        <v>797</v>
      </c>
      <c r="B296" s="17" t="s">
        <v>797</v>
      </c>
      <c r="C296" s="18" t="s">
        <v>456</v>
      </c>
      <c r="D296" s="17" t="s">
        <v>32</v>
      </c>
      <c r="E296" s="17" t="s">
        <v>457</v>
      </c>
      <c r="F296" s="19" t="s">
        <v>109</v>
      </c>
      <c r="G296" s="18">
        <v>53.2</v>
      </c>
      <c r="H296" s="20">
        <v>14.9</v>
      </c>
      <c r="I296" s="20">
        <v>18.649999999999999</v>
      </c>
      <c r="J296" s="99">
        <f t="shared" si="33"/>
        <v>992.18</v>
      </c>
      <c r="K296" s="100">
        <f>IFERROR(VLOOKUP(B296,'[1]resumo 1ºTermo aditivo'!$A$3:$O$155,11,FALSE),0)</f>
        <v>0</v>
      </c>
      <c r="L296" s="101">
        <f t="shared" si="34"/>
        <v>0</v>
      </c>
      <c r="M296" s="102">
        <f>IFERROR(VLOOKUP(B296,'[1]resumo 1ºTermo aditivo'!$A$3:$O$155,14,FALSE),0)</f>
        <v>0</v>
      </c>
      <c r="N296" s="312">
        <f t="shared" si="35"/>
        <v>0</v>
      </c>
      <c r="P296" s="165">
        <f t="shared" si="36"/>
        <v>0</v>
      </c>
      <c r="Q296" s="165"/>
      <c r="R296" s="165">
        <f t="shared" si="37"/>
        <v>0</v>
      </c>
      <c r="S296" s="315">
        <f t="shared" si="38"/>
        <v>53.2</v>
      </c>
      <c r="T296" s="147">
        <f t="shared" si="39"/>
        <v>992.18</v>
      </c>
      <c r="U296" s="1" t="e">
        <f>S296=#REF!</f>
        <v>#REF!</v>
      </c>
    </row>
    <row r="297" spans="1:21" ht="38.25" x14ac:dyDescent="0.25">
      <c r="A297" s="17" t="s">
        <v>798</v>
      </c>
      <c r="B297" s="17" t="s">
        <v>798</v>
      </c>
      <c r="C297" s="18" t="s">
        <v>468</v>
      </c>
      <c r="D297" s="17" t="s">
        <v>32</v>
      </c>
      <c r="E297" s="17" t="s">
        <v>469</v>
      </c>
      <c r="F297" s="19" t="s">
        <v>109</v>
      </c>
      <c r="G297" s="18">
        <v>283.55</v>
      </c>
      <c r="H297" s="20">
        <v>11.03</v>
      </c>
      <c r="I297" s="20">
        <v>13.81</v>
      </c>
      <c r="J297" s="99">
        <f t="shared" si="33"/>
        <v>3915.82</v>
      </c>
      <c r="K297" s="100">
        <f>IFERROR(VLOOKUP(B297,'[1]resumo 1ºTermo aditivo'!$A$3:$O$155,11,FALSE),0)</f>
        <v>0</v>
      </c>
      <c r="L297" s="101">
        <f t="shared" si="34"/>
        <v>0</v>
      </c>
      <c r="M297" s="102">
        <f>IFERROR(VLOOKUP(B297,'[1]resumo 1ºTermo aditivo'!$A$3:$O$155,14,FALSE),0)</f>
        <v>0</v>
      </c>
      <c r="N297" s="312">
        <f t="shared" si="35"/>
        <v>0</v>
      </c>
      <c r="P297" s="165">
        <f t="shared" si="36"/>
        <v>0</v>
      </c>
      <c r="Q297" s="165"/>
      <c r="R297" s="165">
        <f t="shared" si="37"/>
        <v>0</v>
      </c>
      <c r="S297" s="315">
        <f t="shared" si="38"/>
        <v>283.55</v>
      </c>
      <c r="T297" s="147">
        <f t="shared" si="39"/>
        <v>3915.82</v>
      </c>
      <c r="U297" s="1" t="e">
        <f>S297=#REF!</f>
        <v>#REF!</v>
      </c>
    </row>
    <row r="298" spans="1:21" ht="38.25" x14ac:dyDescent="0.25">
      <c r="A298" s="17" t="s">
        <v>799</v>
      </c>
      <c r="B298" s="17" t="s">
        <v>799</v>
      </c>
      <c r="C298" s="18" t="s">
        <v>648</v>
      </c>
      <c r="D298" s="17" t="s">
        <v>32</v>
      </c>
      <c r="E298" s="17" t="s">
        <v>649</v>
      </c>
      <c r="F298" s="19" t="s">
        <v>109</v>
      </c>
      <c r="G298" s="18">
        <v>766.65</v>
      </c>
      <c r="H298" s="20">
        <v>8.2661020000000001</v>
      </c>
      <c r="I298" s="20">
        <v>10.35</v>
      </c>
      <c r="J298" s="99">
        <f t="shared" si="33"/>
        <v>7934.82</v>
      </c>
      <c r="K298" s="100">
        <f>IFERROR(VLOOKUP(B298,'[1]resumo 1ºTermo aditivo'!$A$3:$O$155,11,FALSE),0)</f>
        <v>0</v>
      </c>
      <c r="L298" s="101">
        <f t="shared" si="34"/>
        <v>0</v>
      </c>
      <c r="M298" s="102">
        <f>IFERROR(VLOOKUP(B298,'[1]resumo 1ºTermo aditivo'!$A$3:$O$155,14,FALSE),0)</f>
        <v>0</v>
      </c>
      <c r="N298" s="312">
        <f t="shared" si="35"/>
        <v>0</v>
      </c>
      <c r="P298" s="165">
        <f t="shared" si="36"/>
        <v>0</v>
      </c>
      <c r="Q298" s="165"/>
      <c r="R298" s="165">
        <f t="shared" si="37"/>
        <v>0</v>
      </c>
      <c r="S298" s="315">
        <f t="shared" si="38"/>
        <v>766.65</v>
      </c>
      <c r="T298" s="147">
        <f t="shared" si="39"/>
        <v>7934.82</v>
      </c>
      <c r="U298" s="1" t="e">
        <f>S298=#REF!</f>
        <v>#REF!</v>
      </c>
    </row>
    <row r="299" spans="1:21" x14ac:dyDescent="0.25">
      <c r="A299" s="17" t="s">
        <v>800</v>
      </c>
      <c r="B299" s="17" t="s">
        <v>800</v>
      </c>
      <c r="C299" s="18" t="s">
        <v>801</v>
      </c>
      <c r="D299" s="17" t="s">
        <v>40</v>
      </c>
      <c r="E299" s="17" t="s">
        <v>802</v>
      </c>
      <c r="F299" s="19" t="s">
        <v>42</v>
      </c>
      <c r="G299" s="18">
        <v>51</v>
      </c>
      <c r="H299" s="20">
        <v>32.36</v>
      </c>
      <c r="I299" s="20">
        <v>40.520000000000003</v>
      </c>
      <c r="J299" s="99">
        <f t="shared" si="33"/>
        <v>2066.52</v>
      </c>
      <c r="K299" s="100">
        <f>IFERROR(VLOOKUP(B299,'[1]resumo 1ºTermo aditivo'!$A$3:$O$155,11,FALSE),0)</f>
        <v>0</v>
      </c>
      <c r="L299" s="101">
        <f t="shared" si="34"/>
        <v>0</v>
      </c>
      <c r="M299" s="102">
        <f>IFERROR(VLOOKUP(B299,'[1]resumo 1ºTermo aditivo'!$A$3:$O$155,14,FALSE),0)</f>
        <v>0</v>
      </c>
      <c r="N299" s="312">
        <f t="shared" si="35"/>
        <v>0</v>
      </c>
      <c r="P299" s="165">
        <f t="shared" si="36"/>
        <v>0</v>
      </c>
      <c r="Q299" s="165"/>
      <c r="R299" s="165">
        <f t="shared" si="37"/>
        <v>0</v>
      </c>
      <c r="S299" s="315">
        <f t="shared" si="38"/>
        <v>51</v>
      </c>
      <c r="T299" s="147">
        <f t="shared" si="39"/>
        <v>2066.52</v>
      </c>
      <c r="U299" s="1" t="e">
        <f>S299=#REF!</f>
        <v>#REF!</v>
      </c>
    </row>
    <row r="300" spans="1:21" ht="25.5" x14ac:dyDescent="0.25">
      <c r="A300" s="17" t="s">
        <v>803</v>
      </c>
      <c r="B300" s="17" t="s">
        <v>803</v>
      </c>
      <c r="C300" s="18" t="s">
        <v>804</v>
      </c>
      <c r="D300" s="17" t="s">
        <v>27</v>
      </c>
      <c r="E300" s="17" t="s">
        <v>805</v>
      </c>
      <c r="F300" s="19" t="s">
        <v>109</v>
      </c>
      <c r="G300" s="18">
        <v>70.599999999999994</v>
      </c>
      <c r="H300" s="20">
        <v>5.63</v>
      </c>
      <c r="I300" s="20">
        <v>7.04</v>
      </c>
      <c r="J300" s="99">
        <f t="shared" si="33"/>
        <v>497.02</v>
      </c>
      <c r="K300" s="100">
        <f>IFERROR(VLOOKUP(B300,'[1]resumo 1ºTermo aditivo'!$A$3:$O$155,11,FALSE),0)</f>
        <v>0</v>
      </c>
      <c r="L300" s="101">
        <f t="shared" si="34"/>
        <v>0</v>
      </c>
      <c r="M300" s="102">
        <f>IFERROR(VLOOKUP(B300,'[1]resumo 1ºTermo aditivo'!$A$3:$O$155,14,FALSE),0)</f>
        <v>0</v>
      </c>
      <c r="N300" s="312">
        <f t="shared" si="35"/>
        <v>0</v>
      </c>
      <c r="P300" s="165">
        <f t="shared" si="36"/>
        <v>0</v>
      </c>
      <c r="Q300" s="165"/>
      <c r="R300" s="165">
        <f t="shared" si="37"/>
        <v>0</v>
      </c>
      <c r="S300" s="315">
        <f t="shared" si="38"/>
        <v>70.599999999999994</v>
      </c>
      <c r="T300" s="147">
        <f t="shared" si="39"/>
        <v>497.02</v>
      </c>
      <c r="U300" s="1" t="e">
        <f>S300=#REF!</f>
        <v>#REF!</v>
      </c>
    </row>
    <row r="301" spans="1:21" x14ac:dyDescent="0.25">
      <c r="A301" s="17" t="s">
        <v>806</v>
      </c>
      <c r="B301" s="17" t="s">
        <v>806</v>
      </c>
      <c r="C301" s="18" t="s">
        <v>807</v>
      </c>
      <c r="D301" s="17" t="s">
        <v>40</v>
      </c>
      <c r="E301" s="17" t="s">
        <v>808</v>
      </c>
      <c r="F301" s="19" t="s">
        <v>42</v>
      </c>
      <c r="G301" s="18">
        <v>1</v>
      </c>
      <c r="H301" s="20">
        <v>217</v>
      </c>
      <c r="I301" s="20">
        <v>271.72000000000003</v>
      </c>
      <c r="J301" s="99">
        <f t="shared" si="33"/>
        <v>271.72000000000003</v>
      </c>
      <c r="K301" s="100">
        <f>IFERROR(VLOOKUP(B301,'[1]resumo 1ºTermo aditivo'!$A$3:$O$155,11,FALSE),0)</f>
        <v>0</v>
      </c>
      <c r="L301" s="101">
        <f t="shared" si="34"/>
        <v>0</v>
      </c>
      <c r="M301" s="102">
        <f>IFERROR(VLOOKUP(B301,'[1]resumo 1ºTermo aditivo'!$A$3:$O$155,14,FALSE),0)</f>
        <v>0</v>
      </c>
      <c r="N301" s="312">
        <f t="shared" si="35"/>
        <v>0</v>
      </c>
      <c r="P301" s="165">
        <f t="shared" si="36"/>
        <v>0</v>
      </c>
      <c r="Q301" s="165"/>
      <c r="R301" s="165">
        <f t="shared" si="37"/>
        <v>0</v>
      </c>
      <c r="S301" s="315">
        <f t="shared" si="38"/>
        <v>1</v>
      </c>
      <c r="T301" s="147">
        <f t="shared" si="39"/>
        <v>271.72000000000003</v>
      </c>
      <c r="U301" s="1" t="e">
        <f>S301=#REF!</f>
        <v>#REF!</v>
      </c>
    </row>
    <row r="302" spans="1:21" ht="25.5" x14ac:dyDescent="0.25">
      <c r="A302" s="17" t="s">
        <v>809</v>
      </c>
      <c r="B302" s="17" t="s">
        <v>809</v>
      </c>
      <c r="C302" s="18" t="s">
        <v>810</v>
      </c>
      <c r="D302" s="17" t="s">
        <v>40</v>
      </c>
      <c r="E302" s="17" t="s">
        <v>811</v>
      </c>
      <c r="F302" s="19" t="s">
        <v>42</v>
      </c>
      <c r="G302" s="18">
        <v>6</v>
      </c>
      <c r="H302" s="20">
        <v>102.31</v>
      </c>
      <c r="I302" s="20">
        <v>128.11000000000001</v>
      </c>
      <c r="J302" s="99">
        <f t="shared" si="33"/>
        <v>768.66</v>
      </c>
      <c r="K302" s="100">
        <f>IFERROR(VLOOKUP(B302,'[1]resumo 1ºTermo aditivo'!$A$3:$O$155,11,FALSE),0)</f>
        <v>0</v>
      </c>
      <c r="L302" s="101">
        <f t="shared" si="34"/>
        <v>0</v>
      </c>
      <c r="M302" s="102">
        <f>IFERROR(VLOOKUP(B302,'[1]resumo 1ºTermo aditivo'!$A$3:$O$155,14,FALSE),0)</f>
        <v>0</v>
      </c>
      <c r="N302" s="312">
        <f t="shared" si="35"/>
        <v>0</v>
      </c>
      <c r="P302" s="165">
        <f t="shared" si="36"/>
        <v>0</v>
      </c>
      <c r="Q302" s="165"/>
      <c r="R302" s="165">
        <f t="shared" si="37"/>
        <v>0</v>
      </c>
      <c r="S302" s="315">
        <f t="shared" si="38"/>
        <v>6</v>
      </c>
      <c r="T302" s="147">
        <f t="shared" si="39"/>
        <v>768.66</v>
      </c>
      <c r="U302" s="1" t="e">
        <f>S302=#REF!</f>
        <v>#REF!</v>
      </c>
    </row>
    <row r="303" spans="1:21" ht="38.25" x14ac:dyDescent="0.25">
      <c r="A303" s="17" t="s">
        <v>812</v>
      </c>
      <c r="B303" s="17" t="s">
        <v>812</v>
      </c>
      <c r="C303" s="18" t="s">
        <v>813</v>
      </c>
      <c r="D303" s="17" t="s">
        <v>27</v>
      </c>
      <c r="E303" s="17" t="s">
        <v>814</v>
      </c>
      <c r="F303" s="19" t="s">
        <v>42</v>
      </c>
      <c r="G303" s="18">
        <v>2</v>
      </c>
      <c r="H303" s="20">
        <v>29.92</v>
      </c>
      <c r="I303" s="20">
        <v>37.46</v>
      </c>
      <c r="J303" s="99">
        <f t="shared" si="33"/>
        <v>74.92</v>
      </c>
      <c r="K303" s="100">
        <f>IFERROR(VLOOKUP(B303,'[1]resumo 1ºTermo aditivo'!$A$3:$O$155,11,FALSE),0)</f>
        <v>0</v>
      </c>
      <c r="L303" s="101">
        <f t="shared" si="34"/>
        <v>0</v>
      </c>
      <c r="M303" s="102">
        <f>IFERROR(VLOOKUP(B303,'[1]resumo 1ºTermo aditivo'!$A$3:$O$155,14,FALSE),0)</f>
        <v>0</v>
      </c>
      <c r="N303" s="312">
        <f t="shared" si="35"/>
        <v>0</v>
      </c>
      <c r="P303" s="165">
        <f t="shared" si="36"/>
        <v>0</v>
      </c>
      <c r="Q303" s="165"/>
      <c r="R303" s="165">
        <f t="shared" si="37"/>
        <v>0</v>
      </c>
      <c r="S303" s="315">
        <f t="shared" si="38"/>
        <v>2</v>
      </c>
      <c r="T303" s="147">
        <f t="shared" si="39"/>
        <v>74.92</v>
      </c>
      <c r="U303" s="1" t="e">
        <f>S303=#REF!</f>
        <v>#REF!</v>
      </c>
    </row>
    <row r="304" spans="1:21" ht="38.25" x14ac:dyDescent="0.25">
      <c r="A304" s="17" t="s">
        <v>815</v>
      </c>
      <c r="B304" s="17" t="s">
        <v>815</v>
      </c>
      <c r="C304" s="18" t="s">
        <v>816</v>
      </c>
      <c r="D304" s="17" t="s">
        <v>27</v>
      </c>
      <c r="E304" s="17" t="s">
        <v>817</v>
      </c>
      <c r="F304" s="19" t="s">
        <v>42</v>
      </c>
      <c r="G304" s="18">
        <v>2</v>
      </c>
      <c r="H304" s="20">
        <v>15.4</v>
      </c>
      <c r="I304" s="20">
        <v>19.28</v>
      </c>
      <c r="J304" s="99">
        <f t="shared" si="33"/>
        <v>38.56</v>
      </c>
      <c r="K304" s="100">
        <f>IFERROR(VLOOKUP(B304,'[1]resumo 1ºTermo aditivo'!$A$3:$O$155,11,FALSE),0)</f>
        <v>0</v>
      </c>
      <c r="L304" s="101">
        <f t="shared" si="34"/>
        <v>0</v>
      </c>
      <c r="M304" s="102">
        <f>IFERROR(VLOOKUP(B304,'[1]resumo 1ºTermo aditivo'!$A$3:$O$155,14,FALSE),0)</f>
        <v>0</v>
      </c>
      <c r="N304" s="312">
        <f t="shared" si="35"/>
        <v>0</v>
      </c>
      <c r="P304" s="165">
        <f t="shared" si="36"/>
        <v>0</v>
      </c>
      <c r="Q304" s="165"/>
      <c r="R304" s="165">
        <f t="shared" si="37"/>
        <v>0</v>
      </c>
      <c r="S304" s="315">
        <f t="shared" si="38"/>
        <v>2</v>
      </c>
      <c r="T304" s="147">
        <f t="shared" si="39"/>
        <v>38.56</v>
      </c>
      <c r="U304" s="1" t="e">
        <f>S304=#REF!</f>
        <v>#REF!</v>
      </c>
    </row>
    <row r="305" spans="1:21" ht="38.25" x14ac:dyDescent="0.25">
      <c r="A305" s="17" t="s">
        <v>818</v>
      </c>
      <c r="B305" s="17" t="s">
        <v>818</v>
      </c>
      <c r="C305" s="18" t="s">
        <v>819</v>
      </c>
      <c r="D305" s="17" t="s">
        <v>27</v>
      </c>
      <c r="E305" s="17" t="s">
        <v>820</v>
      </c>
      <c r="F305" s="19" t="s">
        <v>42</v>
      </c>
      <c r="G305" s="18">
        <v>2</v>
      </c>
      <c r="H305" s="20">
        <v>29.92</v>
      </c>
      <c r="I305" s="20">
        <v>37.46</v>
      </c>
      <c r="J305" s="99">
        <f t="shared" si="33"/>
        <v>74.92</v>
      </c>
      <c r="K305" s="100">
        <f>IFERROR(VLOOKUP(B305,'[1]resumo 1ºTermo aditivo'!$A$3:$O$155,11,FALSE),0)</f>
        <v>0</v>
      </c>
      <c r="L305" s="101">
        <f t="shared" si="34"/>
        <v>0</v>
      </c>
      <c r="M305" s="102">
        <f>IFERROR(VLOOKUP(B305,'[1]resumo 1ºTermo aditivo'!$A$3:$O$155,14,FALSE),0)</f>
        <v>0</v>
      </c>
      <c r="N305" s="312">
        <f t="shared" si="35"/>
        <v>0</v>
      </c>
      <c r="P305" s="165">
        <f t="shared" si="36"/>
        <v>0</v>
      </c>
      <c r="Q305" s="165"/>
      <c r="R305" s="165">
        <f t="shared" si="37"/>
        <v>0</v>
      </c>
      <c r="S305" s="315">
        <f t="shared" si="38"/>
        <v>2</v>
      </c>
      <c r="T305" s="147">
        <f t="shared" si="39"/>
        <v>74.92</v>
      </c>
      <c r="U305" s="1" t="e">
        <f>S305=#REF!</f>
        <v>#REF!</v>
      </c>
    </row>
    <row r="306" spans="1:21" ht="38.25" x14ac:dyDescent="0.25">
      <c r="A306" s="17" t="s">
        <v>821</v>
      </c>
      <c r="B306" s="17" t="s">
        <v>821</v>
      </c>
      <c r="C306" s="18" t="s">
        <v>822</v>
      </c>
      <c r="D306" s="17" t="s">
        <v>27</v>
      </c>
      <c r="E306" s="17" t="s">
        <v>823</v>
      </c>
      <c r="F306" s="19" t="s">
        <v>42</v>
      </c>
      <c r="G306" s="18">
        <v>1</v>
      </c>
      <c r="H306" s="20">
        <v>1258.48</v>
      </c>
      <c r="I306" s="20">
        <v>1575.86</v>
      </c>
      <c r="J306" s="99">
        <f t="shared" si="33"/>
        <v>1575.86</v>
      </c>
      <c r="K306" s="100">
        <f>IFERROR(VLOOKUP(B306,'[1]resumo 1ºTermo aditivo'!$A$3:$O$155,11,FALSE),0)</f>
        <v>0</v>
      </c>
      <c r="L306" s="101">
        <f t="shared" si="34"/>
        <v>0</v>
      </c>
      <c r="M306" s="102">
        <f>IFERROR(VLOOKUP(B306,'[1]resumo 1ºTermo aditivo'!$A$3:$O$155,14,FALSE),0)</f>
        <v>0</v>
      </c>
      <c r="N306" s="312">
        <f t="shared" si="35"/>
        <v>0</v>
      </c>
      <c r="P306" s="165">
        <f t="shared" si="36"/>
        <v>0</v>
      </c>
      <c r="Q306" s="165"/>
      <c r="R306" s="165">
        <f t="shared" si="37"/>
        <v>0</v>
      </c>
      <c r="S306" s="315">
        <f t="shared" si="38"/>
        <v>1</v>
      </c>
      <c r="T306" s="147">
        <f t="shared" si="39"/>
        <v>1575.86</v>
      </c>
      <c r="U306" s="1" t="e">
        <f>S306=#REF!</f>
        <v>#REF!</v>
      </c>
    </row>
    <row r="307" spans="1:21" ht="38.25" x14ac:dyDescent="0.25">
      <c r="A307" s="17" t="s">
        <v>824</v>
      </c>
      <c r="B307" s="17" t="s">
        <v>824</v>
      </c>
      <c r="C307" s="18" t="s">
        <v>825</v>
      </c>
      <c r="D307" s="17" t="s">
        <v>32</v>
      </c>
      <c r="E307" s="17" t="s">
        <v>826</v>
      </c>
      <c r="F307" s="19" t="s">
        <v>42</v>
      </c>
      <c r="G307" s="18">
        <v>482</v>
      </c>
      <c r="H307" s="20">
        <v>6.02</v>
      </c>
      <c r="I307" s="20">
        <v>7.53</v>
      </c>
      <c r="J307" s="99">
        <f t="shared" si="33"/>
        <v>3629.46</v>
      </c>
      <c r="K307" s="100">
        <f>IFERROR(VLOOKUP(B307,'[1]resumo 1ºTermo aditivo'!$A$3:$O$155,11,FALSE),0)</f>
        <v>0</v>
      </c>
      <c r="L307" s="101">
        <f t="shared" si="34"/>
        <v>0</v>
      </c>
      <c r="M307" s="102">
        <f>IFERROR(VLOOKUP(B307,'[1]resumo 1ºTermo aditivo'!$A$3:$O$155,14,FALSE),0)</f>
        <v>0</v>
      </c>
      <c r="N307" s="312">
        <f t="shared" si="35"/>
        <v>0</v>
      </c>
      <c r="P307" s="165">
        <f t="shared" si="36"/>
        <v>0</v>
      </c>
      <c r="Q307" s="165"/>
      <c r="R307" s="165">
        <f t="shared" si="37"/>
        <v>0</v>
      </c>
      <c r="S307" s="315">
        <f t="shared" si="38"/>
        <v>482</v>
      </c>
      <c r="T307" s="147">
        <f t="shared" si="39"/>
        <v>3629.46</v>
      </c>
      <c r="U307" s="1" t="e">
        <f>S307=#REF!</f>
        <v>#REF!</v>
      </c>
    </row>
    <row r="308" spans="1:21" ht="51" x14ac:dyDescent="0.25">
      <c r="A308" s="17" t="s">
        <v>827</v>
      </c>
      <c r="B308" s="17" t="s">
        <v>827</v>
      </c>
      <c r="C308" s="18" t="s">
        <v>828</v>
      </c>
      <c r="D308" s="17" t="s">
        <v>32</v>
      </c>
      <c r="E308" s="17" t="s">
        <v>829</v>
      </c>
      <c r="F308" s="19" t="s">
        <v>42</v>
      </c>
      <c r="G308" s="18">
        <v>186</v>
      </c>
      <c r="H308" s="20">
        <v>9.7200000000000006</v>
      </c>
      <c r="I308" s="20">
        <v>12.17</v>
      </c>
      <c r="J308" s="99">
        <f t="shared" si="33"/>
        <v>2263.62</v>
      </c>
      <c r="K308" s="100">
        <f>IFERROR(VLOOKUP(B308,'[1]resumo 1ºTermo aditivo'!$A$3:$O$155,11,FALSE),0)</f>
        <v>0</v>
      </c>
      <c r="L308" s="101">
        <f t="shared" si="34"/>
        <v>0</v>
      </c>
      <c r="M308" s="102">
        <f>IFERROR(VLOOKUP(B308,'[1]resumo 1ºTermo aditivo'!$A$3:$O$155,14,FALSE),0)</f>
        <v>0</v>
      </c>
      <c r="N308" s="312">
        <f t="shared" si="35"/>
        <v>0</v>
      </c>
      <c r="P308" s="165">
        <f t="shared" si="36"/>
        <v>0</v>
      </c>
      <c r="Q308" s="165"/>
      <c r="R308" s="165">
        <f t="shared" si="37"/>
        <v>0</v>
      </c>
      <c r="S308" s="315">
        <f t="shared" si="38"/>
        <v>186</v>
      </c>
      <c r="T308" s="147">
        <f t="shared" si="39"/>
        <v>2263.62</v>
      </c>
      <c r="U308" s="1" t="e">
        <f>S308=#REF!</f>
        <v>#REF!</v>
      </c>
    </row>
    <row r="309" spans="1:21" ht="38.25" x14ac:dyDescent="0.25">
      <c r="A309" s="17" t="s">
        <v>830</v>
      </c>
      <c r="B309" s="17" t="s">
        <v>830</v>
      </c>
      <c r="C309" s="18" t="s">
        <v>831</v>
      </c>
      <c r="D309" s="17" t="s">
        <v>32</v>
      </c>
      <c r="E309" s="17" t="s">
        <v>832</v>
      </c>
      <c r="F309" s="19" t="s">
        <v>42</v>
      </c>
      <c r="G309" s="18">
        <v>76</v>
      </c>
      <c r="H309" s="20">
        <v>7.22</v>
      </c>
      <c r="I309" s="20">
        <v>9.0399999999999991</v>
      </c>
      <c r="J309" s="99">
        <f t="shared" si="33"/>
        <v>687.04</v>
      </c>
      <c r="K309" s="100">
        <f>IFERROR(VLOOKUP(B309,'[1]resumo 1ºTermo aditivo'!$A$3:$O$155,11,FALSE),0)</f>
        <v>0</v>
      </c>
      <c r="L309" s="101">
        <f t="shared" si="34"/>
        <v>0</v>
      </c>
      <c r="M309" s="102">
        <f>IFERROR(VLOOKUP(B309,'[1]resumo 1ºTermo aditivo'!$A$3:$O$155,14,FALSE),0)</f>
        <v>0</v>
      </c>
      <c r="N309" s="312">
        <f t="shared" si="35"/>
        <v>0</v>
      </c>
      <c r="P309" s="165">
        <f t="shared" si="36"/>
        <v>0</v>
      </c>
      <c r="Q309" s="165"/>
      <c r="R309" s="165">
        <f t="shared" si="37"/>
        <v>0</v>
      </c>
      <c r="S309" s="315">
        <f t="shared" si="38"/>
        <v>76</v>
      </c>
      <c r="T309" s="147">
        <f t="shared" si="39"/>
        <v>687.04</v>
      </c>
      <c r="U309" s="1" t="e">
        <f>S309=#REF!</f>
        <v>#REF!</v>
      </c>
    </row>
    <row r="310" spans="1:21" ht="51" x14ac:dyDescent="0.25">
      <c r="A310" s="17" t="s">
        <v>833</v>
      </c>
      <c r="B310" s="17" t="s">
        <v>833</v>
      </c>
      <c r="C310" s="18" t="s">
        <v>834</v>
      </c>
      <c r="D310" s="17" t="s">
        <v>32</v>
      </c>
      <c r="E310" s="17" t="s">
        <v>835</v>
      </c>
      <c r="F310" s="19" t="s">
        <v>42</v>
      </c>
      <c r="G310" s="18">
        <v>32</v>
      </c>
      <c r="H310" s="20">
        <v>11.98</v>
      </c>
      <c r="I310" s="20">
        <v>15</v>
      </c>
      <c r="J310" s="99">
        <f t="shared" si="33"/>
        <v>480</v>
      </c>
      <c r="K310" s="100">
        <f>IFERROR(VLOOKUP(B310,'[1]resumo 1ºTermo aditivo'!$A$3:$O$155,11,FALSE),0)</f>
        <v>0</v>
      </c>
      <c r="L310" s="101">
        <f t="shared" si="34"/>
        <v>0</v>
      </c>
      <c r="M310" s="102">
        <f>IFERROR(VLOOKUP(B310,'[1]resumo 1ºTermo aditivo'!$A$3:$O$155,14,FALSE),0)</f>
        <v>0</v>
      </c>
      <c r="N310" s="312">
        <f t="shared" si="35"/>
        <v>0</v>
      </c>
      <c r="P310" s="165">
        <f t="shared" si="36"/>
        <v>0</v>
      </c>
      <c r="Q310" s="165"/>
      <c r="R310" s="165">
        <f t="shared" si="37"/>
        <v>0</v>
      </c>
      <c r="S310" s="315">
        <f t="shared" si="38"/>
        <v>32</v>
      </c>
      <c r="T310" s="147">
        <f t="shared" si="39"/>
        <v>480</v>
      </c>
      <c r="U310" s="1" t="e">
        <f>S310=#REF!</f>
        <v>#REF!</v>
      </c>
    </row>
    <row r="311" spans="1:21" ht="63.75" x14ac:dyDescent="0.25">
      <c r="A311" s="17" t="s">
        <v>836</v>
      </c>
      <c r="B311" s="17" t="s">
        <v>836</v>
      </c>
      <c r="C311" s="18" t="s">
        <v>837</v>
      </c>
      <c r="D311" s="17" t="s">
        <v>27</v>
      </c>
      <c r="E311" s="17" t="s">
        <v>838</v>
      </c>
      <c r="F311" s="19" t="s">
        <v>109</v>
      </c>
      <c r="G311" s="18">
        <v>75.900000000000006</v>
      </c>
      <c r="H311" s="20">
        <v>13.36</v>
      </c>
      <c r="I311" s="20">
        <v>16.72</v>
      </c>
      <c r="J311" s="99">
        <f t="shared" ref="J311:J320" si="40">TRUNC(I311*G311,2)</f>
        <v>1269.04</v>
      </c>
      <c r="K311" s="100">
        <f>IFERROR(VLOOKUP(B311,'[1]resumo 1ºTermo aditivo'!$A$3:$O$155,11,FALSE),0)</f>
        <v>0</v>
      </c>
      <c r="L311" s="101">
        <f t="shared" si="34"/>
        <v>0</v>
      </c>
      <c r="M311" s="102">
        <f>IFERROR(VLOOKUP(B311,'[1]resumo 1ºTermo aditivo'!$A$3:$O$155,14,FALSE),0)</f>
        <v>0</v>
      </c>
      <c r="N311" s="312">
        <f t="shared" si="35"/>
        <v>0</v>
      </c>
      <c r="P311" s="165">
        <f t="shared" si="36"/>
        <v>0</v>
      </c>
      <c r="Q311" s="165"/>
      <c r="R311" s="165">
        <f t="shared" si="37"/>
        <v>0</v>
      </c>
      <c r="S311" s="315">
        <f t="shared" si="38"/>
        <v>75.900000000000006</v>
      </c>
      <c r="T311" s="147">
        <f t="shared" si="39"/>
        <v>1269.04</v>
      </c>
      <c r="U311" s="1" t="e">
        <f>S311=#REF!</f>
        <v>#REF!</v>
      </c>
    </row>
    <row r="312" spans="1:21" ht="38.25" x14ac:dyDescent="0.25">
      <c r="A312" s="17" t="s">
        <v>839</v>
      </c>
      <c r="B312" s="17" t="s">
        <v>839</v>
      </c>
      <c r="C312" s="18" t="s">
        <v>840</v>
      </c>
      <c r="D312" s="17" t="s">
        <v>27</v>
      </c>
      <c r="E312" s="17" t="s">
        <v>841</v>
      </c>
      <c r="F312" s="19" t="s">
        <v>42</v>
      </c>
      <c r="G312" s="18">
        <v>2</v>
      </c>
      <c r="H312" s="20">
        <v>478.42</v>
      </c>
      <c r="I312" s="20">
        <v>599.07000000000005</v>
      </c>
      <c r="J312" s="99">
        <f t="shared" si="40"/>
        <v>1198.1400000000001</v>
      </c>
      <c r="K312" s="100">
        <f>IFERROR(VLOOKUP(B312,'[1]resumo 1ºTermo aditivo'!$A$3:$O$155,11,FALSE),0)</f>
        <v>0</v>
      </c>
      <c r="L312" s="101">
        <f t="shared" si="34"/>
        <v>0</v>
      </c>
      <c r="M312" s="102">
        <f>IFERROR(VLOOKUP(B312,'[1]resumo 1ºTermo aditivo'!$A$3:$O$155,14,FALSE),0)</f>
        <v>0</v>
      </c>
      <c r="N312" s="312">
        <f t="shared" si="35"/>
        <v>0</v>
      </c>
      <c r="P312" s="165">
        <f t="shared" si="36"/>
        <v>0</v>
      </c>
      <c r="Q312" s="165"/>
      <c r="R312" s="165">
        <f t="shared" si="37"/>
        <v>0</v>
      </c>
      <c r="S312" s="315">
        <f t="shared" si="38"/>
        <v>2</v>
      </c>
      <c r="T312" s="147">
        <f t="shared" si="39"/>
        <v>1198.1400000000001</v>
      </c>
      <c r="U312" s="1" t="e">
        <f>S312=#REF!</f>
        <v>#REF!</v>
      </c>
    </row>
    <row r="313" spans="1:21" ht="25.5" x14ac:dyDescent="0.25">
      <c r="A313" s="17" t="s">
        <v>842</v>
      </c>
      <c r="B313" s="17" t="s">
        <v>842</v>
      </c>
      <c r="C313" s="18" t="s">
        <v>517</v>
      </c>
      <c r="D313" s="17" t="s">
        <v>27</v>
      </c>
      <c r="E313" s="17" t="s">
        <v>518</v>
      </c>
      <c r="F313" s="19" t="s">
        <v>109</v>
      </c>
      <c r="G313" s="18">
        <v>11</v>
      </c>
      <c r="H313" s="20">
        <v>178.69</v>
      </c>
      <c r="I313" s="20">
        <v>223.75</v>
      </c>
      <c r="J313" s="99">
        <f t="shared" si="40"/>
        <v>2461.25</v>
      </c>
      <c r="K313" s="100">
        <f>IFERROR(VLOOKUP(B313,'[1]resumo 1ºTermo aditivo'!$A$3:$O$155,11,FALSE),0)</f>
        <v>0</v>
      </c>
      <c r="L313" s="101">
        <f t="shared" si="34"/>
        <v>0</v>
      </c>
      <c r="M313" s="102">
        <f>IFERROR(VLOOKUP(B313,'[1]resumo 1ºTermo aditivo'!$A$3:$O$155,14,FALSE),0)</f>
        <v>0</v>
      </c>
      <c r="N313" s="312">
        <f t="shared" si="35"/>
        <v>0</v>
      </c>
      <c r="P313" s="165">
        <f t="shared" si="36"/>
        <v>0</v>
      </c>
      <c r="Q313" s="165"/>
      <c r="R313" s="165">
        <f t="shared" si="37"/>
        <v>0</v>
      </c>
      <c r="S313" s="315">
        <f t="shared" si="38"/>
        <v>11</v>
      </c>
      <c r="T313" s="147">
        <f t="shared" si="39"/>
        <v>2461.25</v>
      </c>
      <c r="U313" s="1" t="e">
        <f>S313=#REF!</f>
        <v>#REF!</v>
      </c>
    </row>
    <row r="314" spans="1:21" ht="38.25" x14ac:dyDescent="0.25">
      <c r="A314" s="17" t="s">
        <v>843</v>
      </c>
      <c r="B314" s="17" t="s">
        <v>843</v>
      </c>
      <c r="C314" s="18" t="s">
        <v>672</v>
      </c>
      <c r="D314" s="17" t="s">
        <v>27</v>
      </c>
      <c r="E314" s="17" t="s">
        <v>673</v>
      </c>
      <c r="F314" s="19" t="s">
        <v>109</v>
      </c>
      <c r="G314" s="18">
        <v>30.4</v>
      </c>
      <c r="H314" s="20">
        <v>22.71</v>
      </c>
      <c r="I314" s="20">
        <v>28.43</v>
      </c>
      <c r="J314" s="99">
        <f t="shared" si="40"/>
        <v>864.27</v>
      </c>
      <c r="K314" s="100">
        <f>IFERROR(VLOOKUP(B314,'[1]resumo 1ºTermo aditivo'!$A$3:$O$155,11,FALSE),0)</f>
        <v>0</v>
      </c>
      <c r="L314" s="101">
        <f t="shared" si="34"/>
        <v>0</v>
      </c>
      <c r="M314" s="102">
        <f>IFERROR(VLOOKUP(B314,'[1]resumo 1ºTermo aditivo'!$A$3:$O$155,14,FALSE),0)</f>
        <v>0</v>
      </c>
      <c r="N314" s="312">
        <f t="shared" si="35"/>
        <v>0</v>
      </c>
      <c r="P314" s="165">
        <f t="shared" si="36"/>
        <v>0</v>
      </c>
      <c r="Q314" s="165"/>
      <c r="R314" s="165">
        <f t="shared" si="37"/>
        <v>0</v>
      </c>
      <c r="S314" s="315">
        <f t="shared" si="38"/>
        <v>30.4</v>
      </c>
      <c r="T314" s="147">
        <f t="shared" si="39"/>
        <v>864.27</v>
      </c>
      <c r="U314" s="1" t="e">
        <f>S314=#REF!</f>
        <v>#REF!</v>
      </c>
    </row>
    <row r="315" spans="1:21" x14ac:dyDescent="0.25">
      <c r="A315" s="17" t="s">
        <v>844</v>
      </c>
      <c r="B315" s="17" t="s">
        <v>844</v>
      </c>
      <c r="C315" s="18" t="s">
        <v>845</v>
      </c>
      <c r="D315" s="17" t="s">
        <v>40</v>
      </c>
      <c r="E315" s="17" t="s">
        <v>846</v>
      </c>
      <c r="F315" s="19" t="s">
        <v>109</v>
      </c>
      <c r="G315" s="18">
        <v>11</v>
      </c>
      <c r="H315" s="20">
        <v>32.67</v>
      </c>
      <c r="I315" s="20">
        <v>40.9</v>
      </c>
      <c r="J315" s="99">
        <f t="shared" si="40"/>
        <v>449.9</v>
      </c>
      <c r="K315" s="100">
        <f>IFERROR(VLOOKUP(B315,'[1]resumo 1ºTermo aditivo'!$A$3:$O$155,11,FALSE),0)</f>
        <v>0</v>
      </c>
      <c r="L315" s="101">
        <f t="shared" si="34"/>
        <v>0</v>
      </c>
      <c r="M315" s="102">
        <f>IFERROR(VLOOKUP(B315,'[1]resumo 1ºTermo aditivo'!$A$3:$O$155,14,FALSE),0)</f>
        <v>0</v>
      </c>
      <c r="N315" s="312">
        <f t="shared" si="35"/>
        <v>0</v>
      </c>
      <c r="P315" s="165">
        <f t="shared" si="36"/>
        <v>0</v>
      </c>
      <c r="Q315" s="165"/>
      <c r="R315" s="165">
        <f t="shared" si="37"/>
        <v>0</v>
      </c>
      <c r="S315" s="315">
        <f t="shared" si="38"/>
        <v>11</v>
      </c>
      <c r="T315" s="147">
        <f t="shared" si="39"/>
        <v>449.9</v>
      </c>
      <c r="U315" s="1" t="e">
        <f>S315=#REF!</f>
        <v>#REF!</v>
      </c>
    </row>
    <row r="316" spans="1:21" x14ac:dyDescent="0.25">
      <c r="A316" s="17" t="s">
        <v>847</v>
      </c>
      <c r="B316" s="17" t="s">
        <v>847</v>
      </c>
      <c r="C316" s="18" t="s">
        <v>848</v>
      </c>
      <c r="D316" s="17" t="s">
        <v>40</v>
      </c>
      <c r="E316" s="17" t="s">
        <v>849</v>
      </c>
      <c r="F316" s="19" t="s">
        <v>109</v>
      </c>
      <c r="G316" s="18">
        <v>152.1</v>
      </c>
      <c r="H316" s="20">
        <v>16.88</v>
      </c>
      <c r="I316" s="20">
        <v>21.13</v>
      </c>
      <c r="J316" s="99">
        <f t="shared" si="40"/>
        <v>3213.87</v>
      </c>
      <c r="K316" s="100">
        <f>IFERROR(VLOOKUP(B316,'[1]resumo 1ºTermo aditivo'!$A$3:$O$155,11,FALSE),0)</f>
        <v>0</v>
      </c>
      <c r="L316" s="101">
        <f t="shared" si="34"/>
        <v>0</v>
      </c>
      <c r="M316" s="102">
        <f>IFERROR(VLOOKUP(B316,'[1]resumo 1ºTermo aditivo'!$A$3:$O$155,14,FALSE),0)</f>
        <v>0</v>
      </c>
      <c r="N316" s="312">
        <f t="shared" si="35"/>
        <v>0</v>
      </c>
      <c r="P316" s="165">
        <f t="shared" si="36"/>
        <v>0</v>
      </c>
      <c r="Q316" s="165"/>
      <c r="R316" s="165">
        <f t="shared" si="37"/>
        <v>0</v>
      </c>
      <c r="S316" s="315">
        <f t="shared" si="38"/>
        <v>152.1</v>
      </c>
      <c r="T316" s="147">
        <f t="shared" si="39"/>
        <v>3213.87</v>
      </c>
      <c r="U316" s="1" t="e">
        <f>S316=#REF!</f>
        <v>#REF!</v>
      </c>
    </row>
    <row r="317" spans="1:21" ht="25.5" x14ac:dyDescent="0.25">
      <c r="A317" s="17" t="s">
        <v>850</v>
      </c>
      <c r="B317" s="17" t="s">
        <v>850</v>
      </c>
      <c r="C317" s="18" t="s">
        <v>851</v>
      </c>
      <c r="D317" s="17" t="s">
        <v>40</v>
      </c>
      <c r="E317" s="17" t="s">
        <v>852</v>
      </c>
      <c r="F317" s="19" t="s">
        <v>42</v>
      </c>
      <c r="G317" s="18">
        <v>139</v>
      </c>
      <c r="H317" s="20">
        <v>21.97</v>
      </c>
      <c r="I317" s="20">
        <v>27.51</v>
      </c>
      <c r="J317" s="99">
        <f t="shared" si="40"/>
        <v>3823.89</v>
      </c>
      <c r="K317" s="100">
        <f>IFERROR(VLOOKUP(B317,'[1]resumo 1ºTermo aditivo'!$A$3:$O$155,11,FALSE),0)</f>
        <v>0</v>
      </c>
      <c r="L317" s="101">
        <f t="shared" si="34"/>
        <v>0</v>
      </c>
      <c r="M317" s="102">
        <f>IFERROR(VLOOKUP(B317,'[1]resumo 1ºTermo aditivo'!$A$3:$O$155,14,FALSE),0)</f>
        <v>0</v>
      </c>
      <c r="N317" s="312">
        <f t="shared" si="35"/>
        <v>0</v>
      </c>
      <c r="P317" s="165">
        <f t="shared" si="36"/>
        <v>0</v>
      </c>
      <c r="Q317" s="165"/>
      <c r="R317" s="165">
        <f t="shared" si="37"/>
        <v>0</v>
      </c>
      <c r="S317" s="315">
        <f t="shared" si="38"/>
        <v>139</v>
      </c>
      <c r="T317" s="147">
        <f t="shared" si="39"/>
        <v>3823.89</v>
      </c>
      <c r="U317" s="1" t="e">
        <f>S317=#REF!</f>
        <v>#REF!</v>
      </c>
    </row>
    <row r="318" spans="1:21" ht="25.5" x14ac:dyDescent="0.25">
      <c r="A318" s="17" t="s">
        <v>853</v>
      </c>
      <c r="B318" s="17" t="s">
        <v>853</v>
      </c>
      <c r="C318" s="18" t="s">
        <v>854</v>
      </c>
      <c r="D318" s="17" t="s">
        <v>40</v>
      </c>
      <c r="E318" s="17" t="s">
        <v>855</v>
      </c>
      <c r="F318" s="19" t="s">
        <v>42</v>
      </c>
      <c r="G318" s="18">
        <v>2</v>
      </c>
      <c r="H318" s="20">
        <v>496.95</v>
      </c>
      <c r="I318" s="20">
        <v>622.28</v>
      </c>
      <c r="J318" s="99">
        <f t="shared" si="40"/>
        <v>1244.56</v>
      </c>
      <c r="K318" s="100">
        <f>IFERROR(VLOOKUP(B318,'[1]resumo 1ºTermo aditivo'!$A$3:$O$155,11,FALSE),0)</f>
        <v>0</v>
      </c>
      <c r="L318" s="101">
        <f t="shared" si="34"/>
        <v>0</v>
      </c>
      <c r="M318" s="102">
        <f>IFERROR(VLOOKUP(B318,'[1]resumo 1ºTermo aditivo'!$A$3:$O$155,14,FALSE),0)</f>
        <v>0</v>
      </c>
      <c r="N318" s="312">
        <f t="shared" si="35"/>
        <v>0</v>
      </c>
      <c r="P318" s="165">
        <f t="shared" si="36"/>
        <v>0</v>
      </c>
      <c r="Q318" s="165"/>
      <c r="R318" s="165">
        <f t="shared" si="37"/>
        <v>0</v>
      </c>
      <c r="S318" s="315">
        <f t="shared" si="38"/>
        <v>2</v>
      </c>
      <c r="T318" s="147">
        <f t="shared" si="39"/>
        <v>1244.56</v>
      </c>
      <c r="U318" s="1" t="e">
        <f>S318=#REF!</f>
        <v>#REF!</v>
      </c>
    </row>
    <row r="319" spans="1:21" ht="25.5" x14ac:dyDescent="0.25">
      <c r="A319" s="17" t="s">
        <v>856</v>
      </c>
      <c r="B319" s="17" t="s">
        <v>856</v>
      </c>
      <c r="C319" s="18" t="s">
        <v>501</v>
      </c>
      <c r="D319" s="17" t="s">
        <v>27</v>
      </c>
      <c r="E319" s="17" t="s">
        <v>502</v>
      </c>
      <c r="F319" s="19" t="s">
        <v>42</v>
      </c>
      <c r="G319" s="18">
        <v>4</v>
      </c>
      <c r="H319" s="20">
        <v>3.28</v>
      </c>
      <c r="I319" s="20">
        <v>4.0999999999999996</v>
      </c>
      <c r="J319" s="99">
        <f t="shared" si="40"/>
        <v>16.399999999999999</v>
      </c>
      <c r="K319" s="100">
        <f>IFERROR(VLOOKUP(B319,'[1]resumo 1ºTermo aditivo'!$A$3:$O$155,11,FALSE),0)</f>
        <v>0</v>
      </c>
      <c r="L319" s="101">
        <f t="shared" si="34"/>
        <v>0</v>
      </c>
      <c r="M319" s="102">
        <f>IFERROR(VLOOKUP(B319,'[1]resumo 1ºTermo aditivo'!$A$3:$O$155,14,FALSE),0)</f>
        <v>0</v>
      </c>
      <c r="N319" s="312">
        <f t="shared" si="35"/>
        <v>0</v>
      </c>
      <c r="P319" s="165">
        <f t="shared" si="36"/>
        <v>0</v>
      </c>
      <c r="Q319" s="165"/>
      <c r="R319" s="165">
        <f t="shared" si="37"/>
        <v>0</v>
      </c>
      <c r="S319" s="315">
        <f t="shared" si="38"/>
        <v>4</v>
      </c>
      <c r="T319" s="147">
        <f t="shared" si="39"/>
        <v>16.399999999999999</v>
      </c>
      <c r="U319" s="1" t="e">
        <f>S319=#REF!</f>
        <v>#REF!</v>
      </c>
    </row>
    <row r="320" spans="1:21" ht="25.5" x14ac:dyDescent="0.25">
      <c r="A320" s="17" t="s">
        <v>857</v>
      </c>
      <c r="B320" s="17" t="s">
        <v>857</v>
      </c>
      <c r="C320" s="18">
        <v>61533</v>
      </c>
      <c r="D320" s="17" t="s">
        <v>40</v>
      </c>
      <c r="E320" s="17" t="s">
        <v>490</v>
      </c>
      <c r="F320" s="19" t="s">
        <v>42</v>
      </c>
      <c r="G320" s="18">
        <v>4</v>
      </c>
      <c r="H320" s="20">
        <v>2.34</v>
      </c>
      <c r="I320" s="20">
        <v>2.93</v>
      </c>
      <c r="J320" s="99">
        <f t="shared" si="40"/>
        <v>11.72</v>
      </c>
      <c r="K320" s="100">
        <f>IFERROR(VLOOKUP(B320,'[1]resumo 1ºTermo aditivo'!$A$3:$O$155,11,FALSE),0)</f>
        <v>0</v>
      </c>
      <c r="L320" s="101">
        <f t="shared" si="34"/>
        <v>0</v>
      </c>
      <c r="M320" s="102">
        <f>IFERROR(VLOOKUP(B320,'[1]resumo 1ºTermo aditivo'!$A$3:$O$155,14,FALSE),0)</f>
        <v>0</v>
      </c>
      <c r="N320" s="312">
        <f t="shared" si="35"/>
        <v>0</v>
      </c>
      <c r="P320" s="165">
        <f t="shared" si="36"/>
        <v>0</v>
      </c>
      <c r="Q320" s="165"/>
      <c r="R320" s="165">
        <f t="shared" si="37"/>
        <v>0</v>
      </c>
      <c r="S320" s="315">
        <f t="shared" si="38"/>
        <v>4</v>
      </c>
      <c r="T320" s="147">
        <f t="shared" si="39"/>
        <v>11.72</v>
      </c>
      <c r="U320" s="1" t="e">
        <f>S320=#REF!</f>
        <v>#REF!</v>
      </c>
    </row>
    <row r="321" spans="1:21" x14ac:dyDescent="0.25">
      <c r="A321" s="25" t="s">
        <v>858</v>
      </c>
      <c r="B321" s="25" t="s">
        <v>858</v>
      </c>
      <c r="C321" s="25"/>
      <c r="D321" s="25"/>
      <c r="E321" s="25" t="s">
        <v>859</v>
      </c>
      <c r="F321" s="25"/>
      <c r="G321" s="103"/>
      <c r="H321" s="26"/>
      <c r="I321" s="26"/>
      <c r="J321" s="104">
        <f>SUBTOTAL(9,J322:J377)</f>
        <v>198533.50000000003</v>
      </c>
      <c r="K321" s="105"/>
      <c r="L321" s="104">
        <f>SUBTOTAL(9,L322:L377)</f>
        <v>0</v>
      </c>
      <c r="M321" s="107"/>
      <c r="N321" s="104">
        <f>SUBTOTAL(9,N322:N377)</f>
        <v>3952.2980000000002</v>
      </c>
      <c r="O321" s="333"/>
      <c r="P321" s="104">
        <f>SUBTOTAL(9,P322:P377)</f>
        <v>0</v>
      </c>
      <c r="Q321" s="317"/>
      <c r="R321" s="104">
        <f>SUBTOTAL(9,R322:R377)</f>
        <v>13981.44</v>
      </c>
      <c r="S321" s="315">
        <f t="shared" si="38"/>
        <v>0</v>
      </c>
      <c r="T321" s="147"/>
      <c r="U321" s="1" t="e">
        <f>S321=#REF!</f>
        <v>#REF!</v>
      </c>
    </row>
    <row r="322" spans="1:21" ht="38.25" x14ac:dyDescent="0.25">
      <c r="A322" s="17" t="s">
        <v>860</v>
      </c>
      <c r="B322" s="17" t="s">
        <v>860</v>
      </c>
      <c r="C322" s="18" t="s">
        <v>574</v>
      </c>
      <c r="D322" s="17" t="s">
        <v>32</v>
      </c>
      <c r="E322" s="17" t="s">
        <v>575</v>
      </c>
      <c r="F322" s="19" t="s">
        <v>109</v>
      </c>
      <c r="G322" s="18">
        <v>194.9</v>
      </c>
      <c r="H322" s="20">
        <v>4.71</v>
      </c>
      <c r="I322" s="20">
        <v>5.89</v>
      </c>
      <c r="J322" s="99">
        <f t="shared" ref="J322:J377" si="41">TRUNC(I322*G322,2)</f>
        <v>1147.96</v>
      </c>
      <c r="K322" s="100">
        <f>IFERROR(VLOOKUP(B322,'[1]resumo 1ºTermo aditivo'!$A$3:$O$155,11,FALSE),0)</f>
        <v>0</v>
      </c>
      <c r="L322" s="101">
        <f t="shared" si="34"/>
        <v>0</v>
      </c>
      <c r="M322" s="102">
        <f>IFERROR(VLOOKUP(B322,'[1]resumo 1ºTermo aditivo'!$A$3:$O$155,14,FALSE),0)</f>
        <v>0</v>
      </c>
      <c r="N322" s="312">
        <f t="shared" si="35"/>
        <v>0</v>
      </c>
      <c r="P322" s="165">
        <f t="shared" si="36"/>
        <v>0</v>
      </c>
      <c r="Q322" s="165"/>
      <c r="R322" s="165">
        <f t="shared" si="37"/>
        <v>0</v>
      </c>
      <c r="S322" s="315">
        <f t="shared" si="38"/>
        <v>194.9</v>
      </c>
      <c r="T322" s="147">
        <f t="shared" si="39"/>
        <v>1147.96</v>
      </c>
      <c r="U322" s="1" t="e">
        <f>S322=#REF!</f>
        <v>#REF!</v>
      </c>
    </row>
    <row r="323" spans="1:21" ht="38.25" x14ac:dyDescent="0.25">
      <c r="A323" s="17" t="s">
        <v>861</v>
      </c>
      <c r="B323" s="17" t="s">
        <v>861</v>
      </c>
      <c r="C323" s="18" t="s">
        <v>400</v>
      </c>
      <c r="D323" s="17" t="s">
        <v>27</v>
      </c>
      <c r="E323" s="17" t="s">
        <v>401</v>
      </c>
      <c r="F323" s="19" t="s">
        <v>109</v>
      </c>
      <c r="G323" s="18">
        <v>37.97</v>
      </c>
      <c r="H323" s="20">
        <v>5.46</v>
      </c>
      <c r="I323" s="20">
        <v>6.83</v>
      </c>
      <c r="J323" s="99">
        <f t="shared" si="41"/>
        <v>259.33</v>
      </c>
      <c r="K323" s="100">
        <f>IFERROR(VLOOKUP(B323,'[1]resumo 1ºTermo aditivo'!$A$3:$O$155,11,FALSE),0)</f>
        <v>0</v>
      </c>
      <c r="L323" s="101">
        <f t="shared" si="34"/>
        <v>0</v>
      </c>
      <c r="M323" s="102">
        <f>IFERROR(VLOOKUP(B323,'[1]resumo 1ºTermo aditivo'!$A$3:$O$155,14,FALSE),0)</f>
        <v>0</v>
      </c>
      <c r="N323" s="312">
        <f t="shared" si="35"/>
        <v>0</v>
      </c>
      <c r="P323" s="165">
        <f t="shared" si="36"/>
        <v>0</v>
      </c>
      <c r="Q323" s="165"/>
      <c r="R323" s="165">
        <f t="shared" si="37"/>
        <v>0</v>
      </c>
      <c r="S323" s="315">
        <f t="shared" si="38"/>
        <v>37.97</v>
      </c>
      <c r="T323" s="147">
        <f t="shared" si="39"/>
        <v>259.33</v>
      </c>
      <c r="U323" s="1" t="e">
        <f>S323=#REF!</f>
        <v>#REF!</v>
      </c>
    </row>
    <row r="324" spans="1:21" ht="38.25" x14ac:dyDescent="0.25">
      <c r="A324" s="17" t="s">
        <v>862</v>
      </c>
      <c r="B324" s="17" t="s">
        <v>862</v>
      </c>
      <c r="C324" s="18" t="s">
        <v>703</v>
      </c>
      <c r="D324" s="17" t="s">
        <v>32</v>
      </c>
      <c r="E324" s="17" t="s">
        <v>578</v>
      </c>
      <c r="F324" s="19" t="s">
        <v>109</v>
      </c>
      <c r="G324" s="18">
        <v>194.9</v>
      </c>
      <c r="H324" s="20">
        <v>12.37</v>
      </c>
      <c r="I324" s="20">
        <v>15.48</v>
      </c>
      <c r="J324" s="99">
        <f t="shared" si="41"/>
        <v>3017.05</v>
      </c>
      <c r="K324" s="100">
        <f>IFERROR(VLOOKUP(B324,'[1]resumo 1ºTermo aditivo'!$A$3:$O$155,11,FALSE),0)</f>
        <v>0</v>
      </c>
      <c r="L324" s="101">
        <f t="shared" si="34"/>
        <v>0</v>
      </c>
      <c r="M324" s="102">
        <f>IFERROR(VLOOKUP(B324,'[1]resumo 1ºTermo aditivo'!$A$3:$O$155,14,FALSE),0)</f>
        <v>0</v>
      </c>
      <c r="N324" s="312">
        <f t="shared" si="35"/>
        <v>0</v>
      </c>
      <c r="P324" s="165">
        <f t="shared" si="36"/>
        <v>0</v>
      </c>
      <c r="Q324" s="165"/>
      <c r="R324" s="165">
        <f t="shared" si="37"/>
        <v>0</v>
      </c>
      <c r="S324" s="315">
        <f t="shared" si="38"/>
        <v>194.9</v>
      </c>
      <c r="T324" s="147">
        <f t="shared" si="39"/>
        <v>3017.05</v>
      </c>
      <c r="U324" s="1" t="e">
        <f>S324=#REF!</f>
        <v>#REF!</v>
      </c>
    </row>
    <row r="325" spans="1:21" ht="38.25" x14ac:dyDescent="0.25">
      <c r="A325" s="17" t="s">
        <v>863</v>
      </c>
      <c r="B325" s="17" t="s">
        <v>863</v>
      </c>
      <c r="C325" s="18" t="s">
        <v>403</v>
      </c>
      <c r="D325" s="17" t="s">
        <v>27</v>
      </c>
      <c r="E325" s="17" t="s">
        <v>404</v>
      </c>
      <c r="F325" s="19" t="s">
        <v>109</v>
      </c>
      <c r="G325" s="18">
        <v>37.97</v>
      </c>
      <c r="H325" s="20">
        <v>18.63</v>
      </c>
      <c r="I325" s="20">
        <v>23.32</v>
      </c>
      <c r="J325" s="99">
        <f t="shared" si="41"/>
        <v>885.46</v>
      </c>
      <c r="K325" s="100">
        <f>IFERROR(VLOOKUP(B325,'[1]resumo 1ºTermo aditivo'!$A$3:$O$155,11,FALSE),0)</f>
        <v>0</v>
      </c>
      <c r="L325" s="101">
        <f t="shared" si="34"/>
        <v>0</v>
      </c>
      <c r="M325" s="102">
        <f>IFERROR(VLOOKUP(B325,'[1]resumo 1ºTermo aditivo'!$A$3:$O$155,14,FALSE),0)</f>
        <v>0</v>
      </c>
      <c r="N325" s="312">
        <f t="shared" si="35"/>
        <v>0</v>
      </c>
      <c r="P325" s="165">
        <f t="shared" si="36"/>
        <v>0</v>
      </c>
      <c r="Q325" s="165"/>
      <c r="R325" s="165">
        <f t="shared" si="37"/>
        <v>0</v>
      </c>
      <c r="S325" s="315">
        <f t="shared" si="38"/>
        <v>37.97</v>
      </c>
      <c r="T325" s="147">
        <f t="shared" si="39"/>
        <v>885.46</v>
      </c>
      <c r="U325" s="1" t="e">
        <f>S325=#REF!</f>
        <v>#REF!</v>
      </c>
    </row>
    <row r="326" spans="1:21" ht="38.25" x14ac:dyDescent="0.25">
      <c r="A326" s="17" t="s">
        <v>864</v>
      </c>
      <c r="B326" s="17" t="s">
        <v>864</v>
      </c>
      <c r="C326" s="18" t="s">
        <v>700</v>
      </c>
      <c r="D326" s="17" t="s">
        <v>27</v>
      </c>
      <c r="E326" s="17" t="s">
        <v>701</v>
      </c>
      <c r="F326" s="19" t="s">
        <v>109</v>
      </c>
      <c r="G326" s="18">
        <v>40.75</v>
      </c>
      <c r="H326" s="20">
        <v>12.09</v>
      </c>
      <c r="I326" s="20">
        <v>15.13</v>
      </c>
      <c r="J326" s="99">
        <f t="shared" si="41"/>
        <v>616.54</v>
      </c>
      <c r="K326" s="100">
        <f>IFERROR(VLOOKUP(B326,'[1]resumo 1ºTermo aditivo'!$A$3:$O$155,11,FALSE),0)</f>
        <v>0</v>
      </c>
      <c r="L326" s="101">
        <f t="shared" si="34"/>
        <v>0</v>
      </c>
      <c r="M326" s="102">
        <f>IFERROR(VLOOKUP(B326,'[1]resumo 1ºTermo aditivo'!$A$3:$O$155,14,FALSE),0)</f>
        <v>0</v>
      </c>
      <c r="N326" s="312">
        <f t="shared" si="35"/>
        <v>0</v>
      </c>
      <c r="P326" s="165">
        <f t="shared" si="36"/>
        <v>0</v>
      </c>
      <c r="Q326" s="165"/>
      <c r="R326" s="165">
        <f t="shared" si="37"/>
        <v>0</v>
      </c>
      <c r="S326" s="315">
        <f t="shared" si="38"/>
        <v>40.75</v>
      </c>
      <c r="T326" s="147">
        <f t="shared" si="39"/>
        <v>616.54</v>
      </c>
      <c r="U326" s="1" t="e">
        <f>S326=#REF!</f>
        <v>#REF!</v>
      </c>
    </row>
    <row r="327" spans="1:21" ht="38.25" x14ac:dyDescent="0.25">
      <c r="A327" s="17" t="s">
        <v>865</v>
      </c>
      <c r="B327" s="17" t="s">
        <v>865</v>
      </c>
      <c r="C327" s="18" t="s">
        <v>706</v>
      </c>
      <c r="D327" s="17" t="s">
        <v>27</v>
      </c>
      <c r="E327" s="17" t="s">
        <v>707</v>
      </c>
      <c r="F327" s="19" t="s">
        <v>109</v>
      </c>
      <c r="G327" s="18">
        <v>40.75</v>
      </c>
      <c r="H327" s="20">
        <v>10.02</v>
      </c>
      <c r="I327" s="20">
        <v>12.54</v>
      </c>
      <c r="J327" s="99">
        <f t="shared" si="41"/>
        <v>511</v>
      </c>
      <c r="K327" s="100">
        <f>IFERROR(VLOOKUP(B327,'[1]resumo 1ºTermo aditivo'!$A$3:$O$155,11,FALSE),0)</f>
        <v>0</v>
      </c>
      <c r="L327" s="101">
        <f t="shared" ref="L327:L390" si="42">K327*I327</f>
        <v>0</v>
      </c>
      <c r="M327" s="102">
        <f>IFERROR(VLOOKUP(B327,'[1]resumo 1ºTermo aditivo'!$A$3:$O$155,14,FALSE),0)</f>
        <v>0</v>
      </c>
      <c r="N327" s="312">
        <f t="shared" ref="N327:N390" si="43">M327*I327</f>
        <v>0</v>
      </c>
      <c r="P327" s="165">
        <f t="shared" ref="P327:P390" si="44">TRUNC(I327*O327,2)</f>
        <v>0</v>
      </c>
      <c r="Q327" s="165"/>
      <c r="R327" s="165">
        <f t="shared" ref="R327:R390" si="45">TRUNC(Q327*I327,2)</f>
        <v>0</v>
      </c>
      <c r="S327" s="315">
        <f t="shared" ref="S327:S390" si="46">G327+K327-M327+O327-Q327</f>
        <v>40.75</v>
      </c>
      <c r="T327" s="147">
        <f t="shared" ref="T327:T390" si="47">J327+L327-N327+P327-R327</f>
        <v>511</v>
      </c>
      <c r="U327" s="1" t="e">
        <f>S327=#REF!</f>
        <v>#REF!</v>
      </c>
    </row>
    <row r="328" spans="1:21" ht="38.25" x14ac:dyDescent="0.25">
      <c r="A328" s="17" t="s">
        <v>866</v>
      </c>
      <c r="B328" s="17" t="s">
        <v>866</v>
      </c>
      <c r="C328" s="18" t="s">
        <v>867</v>
      </c>
      <c r="D328" s="17" t="s">
        <v>27</v>
      </c>
      <c r="E328" s="17" t="s">
        <v>868</v>
      </c>
      <c r="F328" s="19" t="s">
        <v>109</v>
      </c>
      <c r="G328" s="18">
        <v>21.1</v>
      </c>
      <c r="H328" s="20">
        <v>69.84</v>
      </c>
      <c r="I328" s="20">
        <v>87.45</v>
      </c>
      <c r="J328" s="99">
        <f t="shared" si="41"/>
        <v>1845.19</v>
      </c>
      <c r="K328" s="100">
        <f>IFERROR(VLOOKUP(B328,'[1]resumo 1ºTermo aditivo'!$A$3:$O$155,11,FALSE),0)</f>
        <v>0</v>
      </c>
      <c r="L328" s="101">
        <f t="shared" si="42"/>
        <v>0</v>
      </c>
      <c r="M328" s="102">
        <f>IFERROR(VLOOKUP(B328,'[1]resumo 1ºTermo aditivo'!$A$3:$O$155,14,FALSE),0)</f>
        <v>0</v>
      </c>
      <c r="N328" s="312">
        <f t="shared" si="43"/>
        <v>0</v>
      </c>
      <c r="P328" s="165">
        <f t="shared" si="44"/>
        <v>0</v>
      </c>
      <c r="Q328" s="165"/>
      <c r="R328" s="165">
        <f t="shared" si="45"/>
        <v>0</v>
      </c>
      <c r="S328" s="315">
        <f t="shared" si="46"/>
        <v>21.1</v>
      </c>
      <c r="T328" s="147">
        <f t="shared" si="47"/>
        <v>1845.19</v>
      </c>
      <c r="U328" s="1" t="e">
        <f>S328=#REF!</f>
        <v>#REF!</v>
      </c>
    </row>
    <row r="329" spans="1:21" ht="38.25" x14ac:dyDescent="0.25">
      <c r="A329" s="17" t="s">
        <v>869</v>
      </c>
      <c r="B329" s="17" t="s">
        <v>869</v>
      </c>
      <c r="C329" s="18" t="s">
        <v>870</v>
      </c>
      <c r="D329" s="17" t="s">
        <v>27</v>
      </c>
      <c r="E329" s="17" t="s">
        <v>871</v>
      </c>
      <c r="F329" s="19" t="s">
        <v>109</v>
      </c>
      <c r="G329" s="18">
        <v>26.5</v>
      </c>
      <c r="H329" s="20">
        <v>84.21</v>
      </c>
      <c r="I329" s="20">
        <v>105.44</v>
      </c>
      <c r="J329" s="99">
        <f t="shared" si="41"/>
        <v>2794.16</v>
      </c>
      <c r="K329" s="100">
        <f>IFERROR(VLOOKUP(B329,'[1]resumo 1ºTermo aditivo'!$A$3:$O$155,11,FALSE),0)</f>
        <v>0</v>
      </c>
      <c r="L329" s="101">
        <f t="shared" si="42"/>
        <v>0</v>
      </c>
      <c r="M329" s="102">
        <f>IFERROR(VLOOKUP(B329,'[1]resumo 1ºTermo aditivo'!$A$3:$O$155,14,FALSE),0)</f>
        <v>0.7</v>
      </c>
      <c r="N329" s="312">
        <f t="shared" si="43"/>
        <v>73.807999999999993</v>
      </c>
      <c r="P329" s="165">
        <f t="shared" si="44"/>
        <v>0</v>
      </c>
      <c r="Q329" s="165"/>
      <c r="R329" s="165">
        <f t="shared" si="45"/>
        <v>0</v>
      </c>
      <c r="S329" s="315">
        <f t="shared" si="46"/>
        <v>25.8</v>
      </c>
      <c r="T329" s="147">
        <f t="shared" si="47"/>
        <v>2720.3519999999999</v>
      </c>
      <c r="U329" s="1" t="e">
        <f>S329=#REF!</f>
        <v>#REF!</v>
      </c>
    </row>
    <row r="330" spans="1:21" ht="38.25" x14ac:dyDescent="0.25">
      <c r="A330" s="17" t="s">
        <v>872</v>
      </c>
      <c r="B330" s="17" t="s">
        <v>872</v>
      </c>
      <c r="C330" s="18" t="s">
        <v>873</v>
      </c>
      <c r="D330" s="17" t="s">
        <v>27</v>
      </c>
      <c r="E330" s="17" t="s">
        <v>874</v>
      </c>
      <c r="F330" s="19" t="s">
        <v>109</v>
      </c>
      <c r="G330" s="18">
        <v>21</v>
      </c>
      <c r="H330" s="20">
        <v>108.76</v>
      </c>
      <c r="I330" s="20">
        <v>136.18</v>
      </c>
      <c r="J330" s="99">
        <f t="shared" si="41"/>
        <v>2859.78</v>
      </c>
      <c r="K330" s="100">
        <f>IFERROR(VLOOKUP(B330,'[1]resumo 1ºTermo aditivo'!$A$3:$O$155,11,FALSE),0)</f>
        <v>0</v>
      </c>
      <c r="L330" s="101">
        <f t="shared" si="42"/>
        <v>0</v>
      </c>
      <c r="M330" s="102">
        <f>IFERROR(VLOOKUP(B330,'[1]resumo 1ºTermo aditivo'!$A$3:$O$155,14,FALSE),0)</f>
        <v>0</v>
      </c>
      <c r="N330" s="312">
        <f t="shared" si="43"/>
        <v>0</v>
      </c>
      <c r="P330" s="165">
        <f t="shared" si="44"/>
        <v>0</v>
      </c>
      <c r="Q330" s="165"/>
      <c r="R330" s="165">
        <f t="shared" si="45"/>
        <v>0</v>
      </c>
      <c r="S330" s="315">
        <f t="shared" si="46"/>
        <v>21</v>
      </c>
      <c r="T330" s="147">
        <f t="shared" si="47"/>
        <v>2859.78</v>
      </c>
      <c r="U330" s="1" t="e">
        <f>S330=#REF!</f>
        <v>#REF!</v>
      </c>
    </row>
    <row r="331" spans="1:21" x14ac:dyDescent="0.25">
      <c r="A331" s="17" t="s">
        <v>875</v>
      </c>
      <c r="B331" s="17" t="s">
        <v>875</v>
      </c>
      <c r="C331" s="18" t="s">
        <v>876</v>
      </c>
      <c r="D331" s="17" t="s">
        <v>40</v>
      </c>
      <c r="E331" s="17" t="s">
        <v>877</v>
      </c>
      <c r="F331" s="19" t="s">
        <v>42</v>
      </c>
      <c r="G331" s="18">
        <v>212</v>
      </c>
      <c r="H331" s="20">
        <v>14.35</v>
      </c>
      <c r="I331" s="20">
        <v>17.96</v>
      </c>
      <c r="J331" s="99">
        <f t="shared" si="41"/>
        <v>3807.52</v>
      </c>
      <c r="K331" s="100">
        <f>IFERROR(VLOOKUP(B331,'[1]resumo 1ºTermo aditivo'!$A$3:$O$155,11,FALSE),0)</f>
        <v>0</v>
      </c>
      <c r="L331" s="101">
        <f t="shared" si="42"/>
        <v>0</v>
      </c>
      <c r="M331" s="102">
        <f>IFERROR(VLOOKUP(B331,'[1]resumo 1ºTermo aditivo'!$A$3:$O$155,14,FALSE),0)</f>
        <v>0</v>
      </c>
      <c r="N331" s="312">
        <f t="shared" si="43"/>
        <v>0</v>
      </c>
      <c r="P331" s="165">
        <f t="shared" si="44"/>
        <v>0</v>
      </c>
      <c r="Q331" s="165"/>
      <c r="R331" s="165">
        <f t="shared" si="45"/>
        <v>0</v>
      </c>
      <c r="S331" s="315">
        <f t="shared" si="46"/>
        <v>212</v>
      </c>
      <c r="T331" s="147">
        <f t="shared" si="47"/>
        <v>3807.52</v>
      </c>
      <c r="U331" s="1" t="e">
        <f>S331=#REF!</f>
        <v>#REF!</v>
      </c>
    </row>
    <row r="332" spans="1:21" ht="38.25" x14ac:dyDescent="0.25">
      <c r="A332" s="17" t="s">
        <v>878</v>
      </c>
      <c r="B332" s="17" t="s">
        <v>878</v>
      </c>
      <c r="C332" s="18" t="s">
        <v>879</v>
      </c>
      <c r="D332" s="17" t="s">
        <v>27</v>
      </c>
      <c r="E332" s="17" t="s">
        <v>880</v>
      </c>
      <c r="F332" s="19" t="s">
        <v>42</v>
      </c>
      <c r="G332" s="18">
        <v>33</v>
      </c>
      <c r="H332" s="20">
        <v>87.4</v>
      </c>
      <c r="I332" s="20">
        <v>109.44</v>
      </c>
      <c r="J332" s="99">
        <f t="shared" si="41"/>
        <v>3611.52</v>
      </c>
      <c r="K332" s="100">
        <f>IFERROR(VLOOKUP(B332,'[1]resumo 1ºTermo aditivo'!$A$3:$O$155,11,FALSE),0)</f>
        <v>0</v>
      </c>
      <c r="L332" s="101">
        <f t="shared" si="42"/>
        <v>0</v>
      </c>
      <c r="M332" s="102">
        <f>IFERROR(VLOOKUP(B332,'[1]resumo 1ºTermo aditivo'!$A$3:$O$155,14,FALSE),0)</f>
        <v>0</v>
      </c>
      <c r="N332" s="312">
        <f t="shared" si="43"/>
        <v>0</v>
      </c>
      <c r="P332" s="165">
        <f t="shared" si="44"/>
        <v>0</v>
      </c>
      <c r="Q332" s="165"/>
      <c r="R332" s="165">
        <f t="shared" si="45"/>
        <v>0</v>
      </c>
      <c r="S332" s="315">
        <f t="shared" si="46"/>
        <v>33</v>
      </c>
      <c r="T332" s="147">
        <f t="shared" si="47"/>
        <v>3611.52</v>
      </c>
      <c r="U332" s="1" t="e">
        <f>S332=#REF!</f>
        <v>#REF!</v>
      </c>
    </row>
    <row r="333" spans="1:21" ht="38.25" x14ac:dyDescent="0.25">
      <c r="A333" s="17" t="s">
        <v>881</v>
      </c>
      <c r="B333" s="17" t="s">
        <v>881</v>
      </c>
      <c r="C333" s="18" t="s">
        <v>882</v>
      </c>
      <c r="D333" s="17" t="s">
        <v>27</v>
      </c>
      <c r="E333" s="17" t="s">
        <v>883</v>
      </c>
      <c r="F333" s="19" t="s">
        <v>42</v>
      </c>
      <c r="G333" s="18">
        <v>136</v>
      </c>
      <c r="H333" s="20">
        <v>47.05</v>
      </c>
      <c r="I333" s="20">
        <v>58.91</v>
      </c>
      <c r="J333" s="99">
        <f t="shared" si="41"/>
        <v>8011.76</v>
      </c>
      <c r="K333" s="100">
        <f>IFERROR(VLOOKUP(B333,'[1]resumo 1ºTermo aditivo'!$A$3:$O$155,11,FALSE),0)</f>
        <v>0</v>
      </c>
      <c r="L333" s="101">
        <f t="shared" si="42"/>
        <v>0</v>
      </c>
      <c r="M333" s="102">
        <f>IFERROR(VLOOKUP(B333,'[1]resumo 1ºTermo aditivo'!$A$3:$O$155,14,FALSE),0)</f>
        <v>0</v>
      </c>
      <c r="N333" s="312">
        <f t="shared" si="43"/>
        <v>0</v>
      </c>
      <c r="P333" s="165">
        <f t="shared" si="44"/>
        <v>0</v>
      </c>
      <c r="Q333" s="165"/>
      <c r="R333" s="165">
        <f t="shared" si="45"/>
        <v>0</v>
      </c>
      <c r="S333" s="315">
        <f t="shared" si="46"/>
        <v>136</v>
      </c>
      <c r="T333" s="147">
        <f t="shared" si="47"/>
        <v>8011.76</v>
      </c>
      <c r="U333" s="1" t="e">
        <f>S333=#REF!</f>
        <v>#REF!</v>
      </c>
    </row>
    <row r="334" spans="1:21" ht="25.5" x14ac:dyDescent="0.25">
      <c r="A334" s="17" t="s">
        <v>884</v>
      </c>
      <c r="B334" s="17" t="s">
        <v>884</v>
      </c>
      <c r="C334" s="18" t="s">
        <v>885</v>
      </c>
      <c r="D334" s="17" t="s">
        <v>27</v>
      </c>
      <c r="E334" s="17" t="s">
        <v>886</v>
      </c>
      <c r="F334" s="19" t="s">
        <v>42</v>
      </c>
      <c r="G334" s="18">
        <v>14</v>
      </c>
      <c r="H334" s="20">
        <v>48.48</v>
      </c>
      <c r="I334" s="20">
        <v>60.7</v>
      </c>
      <c r="J334" s="99">
        <f t="shared" si="41"/>
        <v>849.8</v>
      </c>
      <c r="K334" s="100">
        <f>IFERROR(VLOOKUP(B334,'[1]resumo 1ºTermo aditivo'!$A$3:$O$155,11,FALSE),0)</f>
        <v>0</v>
      </c>
      <c r="L334" s="101">
        <f t="shared" si="42"/>
        <v>0</v>
      </c>
      <c r="M334" s="102">
        <f>IFERROR(VLOOKUP(B334,'[1]resumo 1ºTermo aditivo'!$A$3:$O$155,14,FALSE),0)</f>
        <v>0</v>
      </c>
      <c r="N334" s="312">
        <f t="shared" si="43"/>
        <v>0</v>
      </c>
      <c r="P334" s="165">
        <f t="shared" si="44"/>
        <v>0</v>
      </c>
      <c r="Q334" s="165"/>
      <c r="R334" s="165">
        <f t="shared" si="45"/>
        <v>0</v>
      </c>
      <c r="S334" s="315">
        <f t="shared" si="46"/>
        <v>14</v>
      </c>
      <c r="T334" s="147">
        <f t="shared" si="47"/>
        <v>849.8</v>
      </c>
      <c r="U334" s="1" t="e">
        <f>S334=#REF!</f>
        <v>#REF!</v>
      </c>
    </row>
    <row r="335" spans="1:21" x14ac:dyDescent="0.25">
      <c r="A335" s="17" t="s">
        <v>887</v>
      </c>
      <c r="B335" s="17" t="s">
        <v>887</v>
      </c>
      <c r="C335" s="18" t="s">
        <v>888</v>
      </c>
      <c r="D335" s="17" t="s">
        <v>40</v>
      </c>
      <c r="E335" s="17" t="s">
        <v>889</v>
      </c>
      <c r="F335" s="19" t="s">
        <v>42</v>
      </c>
      <c r="G335" s="18">
        <v>212</v>
      </c>
      <c r="H335" s="20">
        <v>10.6</v>
      </c>
      <c r="I335" s="20">
        <v>13.27</v>
      </c>
      <c r="J335" s="99">
        <f t="shared" si="41"/>
        <v>2813.24</v>
      </c>
      <c r="K335" s="100">
        <f>IFERROR(VLOOKUP(B335,'[1]resumo 1ºTermo aditivo'!$A$3:$O$155,11,FALSE),0)</f>
        <v>0</v>
      </c>
      <c r="L335" s="101">
        <f t="shared" si="42"/>
        <v>0</v>
      </c>
      <c r="M335" s="102">
        <f>IFERROR(VLOOKUP(B335,'[1]resumo 1ºTermo aditivo'!$A$3:$O$155,14,FALSE),0)</f>
        <v>0</v>
      </c>
      <c r="N335" s="312">
        <f t="shared" si="43"/>
        <v>0</v>
      </c>
      <c r="P335" s="165">
        <f t="shared" si="44"/>
        <v>0</v>
      </c>
      <c r="Q335" s="165"/>
      <c r="R335" s="165">
        <f t="shared" si="45"/>
        <v>0</v>
      </c>
      <c r="S335" s="315">
        <f t="shared" si="46"/>
        <v>212</v>
      </c>
      <c r="T335" s="147">
        <f t="shared" si="47"/>
        <v>2813.24</v>
      </c>
      <c r="U335" s="1" t="e">
        <f>S335=#REF!</f>
        <v>#REF!</v>
      </c>
    </row>
    <row r="336" spans="1:21" ht="25.5" x14ac:dyDescent="0.25">
      <c r="A336" s="17" t="s">
        <v>890</v>
      </c>
      <c r="B336" s="17" t="s">
        <v>890</v>
      </c>
      <c r="C336" s="18" t="s">
        <v>660</v>
      </c>
      <c r="D336" s="17" t="s">
        <v>32</v>
      </c>
      <c r="E336" s="17" t="s">
        <v>661</v>
      </c>
      <c r="F336" s="19" t="s">
        <v>42</v>
      </c>
      <c r="G336" s="18">
        <v>63</v>
      </c>
      <c r="H336" s="20">
        <v>12.64</v>
      </c>
      <c r="I336" s="20">
        <v>15.82</v>
      </c>
      <c r="J336" s="99">
        <f t="shared" si="41"/>
        <v>996.66</v>
      </c>
      <c r="K336" s="100">
        <f>IFERROR(VLOOKUP(B336,'[1]resumo 1ºTermo aditivo'!$A$3:$O$155,11,FALSE),0)</f>
        <v>0</v>
      </c>
      <c r="L336" s="101">
        <f t="shared" si="42"/>
        <v>0</v>
      </c>
      <c r="M336" s="102">
        <f>IFERROR(VLOOKUP(B336,'[1]resumo 1ºTermo aditivo'!$A$3:$O$155,14,FALSE),0)</f>
        <v>0</v>
      </c>
      <c r="N336" s="312">
        <f t="shared" si="43"/>
        <v>0</v>
      </c>
      <c r="P336" s="165">
        <f t="shared" si="44"/>
        <v>0</v>
      </c>
      <c r="Q336" s="165"/>
      <c r="R336" s="165">
        <f t="shared" si="45"/>
        <v>0</v>
      </c>
      <c r="S336" s="315">
        <f t="shared" si="46"/>
        <v>63</v>
      </c>
      <c r="T336" s="147">
        <f t="shared" si="47"/>
        <v>996.66</v>
      </c>
      <c r="U336" s="1" t="e">
        <f>S336=#REF!</f>
        <v>#REF!</v>
      </c>
    </row>
    <row r="337" spans="1:21" ht="25.5" x14ac:dyDescent="0.25">
      <c r="A337" s="17" t="s">
        <v>891</v>
      </c>
      <c r="B337" s="17" t="s">
        <v>891</v>
      </c>
      <c r="C337" s="18" t="s">
        <v>892</v>
      </c>
      <c r="D337" s="17" t="s">
        <v>32</v>
      </c>
      <c r="E337" s="17" t="s">
        <v>893</v>
      </c>
      <c r="F337" s="19" t="s">
        <v>42</v>
      </c>
      <c r="G337" s="18">
        <v>41</v>
      </c>
      <c r="H337" s="20">
        <v>22.25</v>
      </c>
      <c r="I337" s="20">
        <v>27.86</v>
      </c>
      <c r="J337" s="99">
        <f t="shared" si="41"/>
        <v>1142.26</v>
      </c>
      <c r="K337" s="100">
        <f>IFERROR(VLOOKUP(B337,'[1]resumo 1ºTermo aditivo'!$A$3:$O$155,11,FALSE),0)</f>
        <v>0</v>
      </c>
      <c r="L337" s="101">
        <f t="shared" si="42"/>
        <v>0</v>
      </c>
      <c r="M337" s="102">
        <f>IFERROR(VLOOKUP(B337,'[1]resumo 1ºTermo aditivo'!$A$3:$O$155,14,FALSE),0)</f>
        <v>0</v>
      </c>
      <c r="N337" s="312">
        <f t="shared" si="43"/>
        <v>0</v>
      </c>
      <c r="P337" s="165">
        <f t="shared" si="44"/>
        <v>0</v>
      </c>
      <c r="Q337" s="165"/>
      <c r="R337" s="165">
        <f t="shared" si="45"/>
        <v>0</v>
      </c>
      <c r="S337" s="315">
        <f t="shared" si="46"/>
        <v>41</v>
      </c>
      <c r="T337" s="147">
        <f t="shared" si="47"/>
        <v>1142.26</v>
      </c>
      <c r="U337" s="1" t="e">
        <f>S337=#REF!</f>
        <v>#REF!</v>
      </c>
    </row>
    <row r="338" spans="1:21" ht="25.5" x14ac:dyDescent="0.25">
      <c r="A338" s="17" t="s">
        <v>894</v>
      </c>
      <c r="B338" s="17" t="s">
        <v>894</v>
      </c>
      <c r="C338" s="18" t="s">
        <v>895</v>
      </c>
      <c r="D338" s="17" t="s">
        <v>32</v>
      </c>
      <c r="E338" s="17" t="s">
        <v>896</v>
      </c>
      <c r="F338" s="19" t="s">
        <v>42</v>
      </c>
      <c r="G338" s="18">
        <v>6</v>
      </c>
      <c r="H338" s="20">
        <v>739.6</v>
      </c>
      <c r="I338" s="20">
        <v>926.12</v>
      </c>
      <c r="J338" s="99">
        <f t="shared" si="41"/>
        <v>5556.72</v>
      </c>
      <c r="K338" s="100">
        <f>IFERROR(VLOOKUP(B338,'[1]resumo 1ºTermo aditivo'!$A$3:$O$155,11,FALSE),0)</f>
        <v>0</v>
      </c>
      <c r="L338" s="101">
        <f t="shared" si="42"/>
        <v>0</v>
      </c>
      <c r="M338" s="102">
        <f>IFERROR(VLOOKUP(B338,'[1]resumo 1ºTermo aditivo'!$A$3:$O$155,14,FALSE),0)</f>
        <v>0</v>
      </c>
      <c r="N338" s="312">
        <f t="shared" si="43"/>
        <v>0</v>
      </c>
      <c r="P338" s="165">
        <f t="shared" si="44"/>
        <v>0</v>
      </c>
      <c r="Q338" s="165"/>
      <c r="R338" s="165">
        <f t="shared" si="45"/>
        <v>0</v>
      </c>
      <c r="S338" s="315">
        <f t="shared" si="46"/>
        <v>6</v>
      </c>
      <c r="T338" s="147">
        <f t="shared" si="47"/>
        <v>5556.72</v>
      </c>
      <c r="U338" s="1" t="e">
        <f>S338=#REF!</f>
        <v>#REF!</v>
      </c>
    </row>
    <row r="339" spans="1:21" ht="25.5" x14ac:dyDescent="0.25">
      <c r="A339" s="17" t="s">
        <v>897</v>
      </c>
      <c r="B339" s="17" t="s">
        <v>897</v>
      </c>
      <c r="C339" s="18" t="s">
        <v>898</v>
      </c>
      <c r="D339" s="17" t="s">
        <v>27</v>
      </c>
      <c r="E339" s="17" t="s">
        <v>899</v>
      </c>
      <c r="F339" s="19" t="s">
        <v>109</v>
      </c>
      <c r="G339" s="18">
        <v>16585</v>
      </c>
      <c r="H339" s="20">
        <v>3.77</v>
      </c>
      <c r="I339" s="20">
        <v>4.72</v>
      </c>
      <c r="J339" s="99">
        <f t="shared" si="41"/>
        <v>78281.2</v>
      </c>
      <c r="K339" s="100">
        <f>IFERROR(VLOOKUP(B339,'[1]resumo 1ºTermo aditivo'!$A$3:$O$155,11,FALSE),0)</f>
        <v>0</v>
      </c>
      <c r="L339" s="101">
        <f t="shared" si="42"/>
        <v>0</v>
      </c>
      <c r="M339" s="102">
        <f>IFERROR(VLOOKUP(B339,'[1]resumo 1ºTermo aditivo'!$A$3:$O$155,14,FALSE),0)</f>
        <v>0</v>
      </c>
      <c r="N339" s="312">
        <f t="shared" si="43"/>
        <v>0</v>
      </c>
      <c r="P339" s="165">
        <f t="shared" si="44"/>
        <v>0</v>
      </c>
      <c r="Q339" s="165"/>
      <c r="R339" s="165">
        <f t="shared" si="45"/>
        <v>0</v>
      </c>
      <c r="S339" s="315">
        <f t="shared" si="46"/>
        <v>16585</v>
      </c>
      <c r="T339" s="147">
        <f t="shared" si="47"/>
        <v>78281.2</v>
      </c>
      <c r="U339" s="1" t="e">
        <f>S339=#REF!</f>
        <v>#REF!</v>
      </c>
    </row>
    <row r="340" spans="1:21" ht="25.5" x14ac:dyDescent="0.25">
      <c r="A340" s="17" t="s">
        <v>900</v>
      </c>
      <c r="B340" s="17" t="s">
        <v>900</v>
      </c>
      <c r="C340" s="18" t="s">
        <v>901</v>
      </c>
      <c r="D340" s="17" t="s">
        <v>32</v>
      </c>
      <c r="E340" s="17" t="s">
        <v>902</v>
      </c>
      <c r="F340" s="19" t="s">
        <v>42</v>
      </c>
      <c r="G340" s="18">
        <v>1</v>
      </c>
      <c r="H340" s="20">
        <v>1714.34</v>
      </c>
      <c r="I340" s="20">
        <v>2146.69</v>
      </c>
      <c r="J340" s="99">
        <f t="shared" si="41"/>
        <v>2146.69</v>
      </c>
      <c r="K340" s="100">
        <f>IFERROR(VLOOKUP(B340,'[1]resumo 1ºTermo aditivo'!$A$3:$O$155,11,FALSE),0)</f>
        <v>0</v>
      </c>
      <c r="L340" s="101">
        <f t="shared" si="42"/>
        <v>0</v>
      </c>
      <c r="M340" s="102">
        <f>IFERROR(VLOOKUP(B340,'[1]resumo 1ºTermo aditivo'!$A$3:$O$155,14,FALSE),0)</f>
        <v>1</v>
      </c>
      <c r="N340" s="312">
        <f t="shared" si="43"/>
        <v>2146.69</v>
      </c>
      <c r="P340" s="165">
        <f t="shared" si="44"/>
        <v>0</v>
      </c>
      <c r="Q340" s="165"/>
      <c r="R340" s="165">
        <f t="shared" si="45"/>
        <v>0</v>
      </c>
      <c r="S340" s="315">
        <f t="shared" si="46"/>
        <v>0</v>
      </c>
      <c r="T340" s="147">
        <f t="shared" si="47"/>
        <v>0</v>
      </c>
      <c r="U340" s="1" t="e">
        <f>S340=#REF!</f>
        <v>#REF!</v>
      </c>
    </row>
    <row r="341" spans="1:21" ht="38.25" x14ac:dyDescent="0.25">
      <c r="A341" s="17" t="s">
        <v>903</v>
      </c>
      <c r="B341" s="17" t="s">
        <v>903</v>
      </c>
      <c r="C341" s="18" t="s">
        <v>904</v>
      </c>
      <c r="D341" s="17" t="s">
        <v>27</v>
      </c>
      <c r="E341" s="17" t="s">
        <v>905</v>
      </c>
      <c r="F341" s="19" t="s">
        <v>906</v>
      </c>
      <c r="G341" s="18">
        <v>476</v>
      </c>
      <c r="H341" s="20">
        <v>24.34</v>
      </c>
      <c r="I341" s="20">
        <v>30.47</v>
      </c>
      <c r="J341" s="99">
        <f t="shared" si="41"/>
        <v>14503.72</v>
      </c>
      <c r="K341" s="100">
        <f>IFERROR(VLOOKUP(B341,'[1]resumo 1ºTermo aditivo'!$A$3:$O$155,11,FALSE),0)</f>
        <v>0</v>
      </c>
      <c r="L341" s="101">
        <f t="shared" si="42"/>
        <v>0</v>
      </c>
      <c r="M341" s="102">
        <f>IFERROR(VLOOKUP(B341,'[1]resumo 1ºTermo aditivo'!$A$3:$O$155,14,FALSE),0)</f>
        <v>0</v>
      </c>
      <c r="N341" s="312">
        <f t="shared" si="43"/>
        <v>0</v>
      </c>
      <c r="P341" s="165">
        <f t="shared" si="44"/>
        <v>0</v>
      </c>
      <c r="Q341" s="165"/>
      <c r="R341" s="165">
        <f t="shared" si="45"/>
        <v>0</v>
      </c>
      <c r="S341" s="315">
        <f t="shared" si="46"/>
        <v>476</v>
      </c>
      <c r="T341" s="147">
        <f t="shared" si="47"/>
        <v>14503.72</v>
      </c>
      <c r="U341" s="1" t="e">
        <f>S341=#REF!</f>
        <v>#REF!</v>
      </c>
    </row>
    <row r="342" spans="1:21" ht="51" x14ac:dyDescent="0.25">
      <c r="A342" s="17" t="s">
        <v>907</v>
      </c>
      <c r="B342" s="17" t="s">
        <v>907</v>
      </c>
      <c r="C342" s="18" t="s">
        <v>908</v>
      </c>
      <c r="D342" s="17" t="s">
        <v>32</v>
      </c>
      <c r="E342" s="17" t="s">
        <v>909</v>
      </c>
      <c r="F342" s="19" t="s">
        <v>109</v>
      </c>
      <c r="G342" s="18">
        <v>11.55</v>
      </c>
      <c r="H342" s="20">
        <v>12.31</v>
      </c>
      <c r="I342" s="20">
        <v>15.41</v>
      </c>
      <c r="J342" s="99">
        <f t="shared" si="41"/>
        <v>177.98</v>
      </c>
      <c r="K342" s="100">
        <f>IFERROR(VLOOKUP(B342,'[1]resumo 1ºTermo aditivo'!$A$3:$O$155,11,FALSE),0)</f>
        <v>0</v>
      </c>
      <c r="L342" s="101">
        <f t="shared" si="42"/>
        <v>0</v>
      </c>
      <c r="M342" s="102">
        <f>IFERROR(VLOOKUP(B342,'[1]resumo 1ºTermo aditivo'!$A$3:$O$155,14,FALSE),0)</f>
        <v>0</v>
      </c>
      <c r="N342" s="312">
        <f t="shared" si="43"/>
        <v>0</v>
      </c>
      <c r="P342" s="165">
        <f t="shared" si="44"/>
        <v>0</v>
      </c>
      <c r="Q342" s="165"/>
      <c r="R342" s="165">
        <f t="shared" si="45"/>
        <v>0</v>
      </c>
      <c r="S342" s="315">
        <f t="shared" si="46"/>
        <v>11.55</v>
      </c>
      <c r="T342" s="147">
        <f t="shared" si="47"/>
        <v>177.98</v>
      </c>
      <c r="U342" s="1" t="e">
        <f>S342=#REF!</f>
        <v>#REF!</v>
      </c>
    </row>
    <row r="343" spans="1:21" ht="51" x14ac:dyDescent="0.25">
      <c r="A343" s="17" t="s">
        <v>910</v>
      </c>
      <c r="B343" s="17" t="s">
        <v>910</v>
      </c>
      <c r="C343" s="18" t="s">
        <v>911</v>
      </c>
      <c r="D343" s="17" t="s">
        <v>32</v>
      </c>
      <c r="E343" s="17" t="s">
        <v>912</v>
      </c>
      <c r="F343" s="19" t="s">
        <v>109</v>
      </c>
      <c r="G343" s="18">
        <v>34.65</v>
      </c>
      <c r="H343" s="20">
        <v>19.440000000000001</v>
      </c>
      <c r="I343" s="20">
        <v>24.34</v>
      </c>
      <c r="J343" s="99">
        <f t="shared" si="41"/>
        <v>843.38</v>
      </c>
      <c r="K343" s="100">
        <f>IFERROR(VLOOKUP(B343,'[1]resumo 1ºTermo aditivo'!$A$3:$O$155,11,FALSE),0)</f>
        <v>0</v>
      </c>
      <c r="L343" s="101">
        <f t="shared" si="42"/>
        <v>0</v>
      </c>
      <c r="M343" s="102">
        <f>IFERROR(VLOOKUP(B343,'[1]resumo 1ºTermo aditivo'!$A$3:$O$155,14,FALSE),0)</f>
        <v>0</v>
      </c>
      <c r="N343" s="312">
        <f t="shared" si="43"/>
        <v>0</v>
      </c>
      <c r="P343" s="165">
        <f t="shared" si="44"/>
        <v>0</v>
      </c>
      <c r="Q343" s="165"/>
      <c r="R343" s="165">
        <f t="shared" si="45"/>
        <v>0</v>
      </c>
      <c r="S343" s="315">
        <f t="shared" si="46"/>
        <v>34.65</v>
      </c>
      <c r="T343" s="147">
        <f t="shared" si="47"/>
        <v>843.38</v>
      </c>
      <c r="U343" s="1" t="e">
        <f>S343=#REF!</f>
        <v>#REF!</v>
      </c>
    </row>
    <row r="344" spans="1:21" ht="51" x14ac:dyDescent="0.25">
      <c r="A344" s="17" t="s">
        <v>913</v>
      </c>
      <c r="B344" s="17" t="s">
        <v>913</v>
      </c>
      <c r="C344" s="18" t="s">
        <v>914</v>
      </c>
      <c r="D344" s="17" t="s">
        <v>32</v>
      </c>
      <c r="E344" s="17" t="s">
        <v>915</v>
      </c>
      <c r="F344" s="19" t="s">
        <v>109</v>
      </c>
      <c r="G344" s="18">
        <v>2.4300000000000002</v>
      </c>
      <c r="H344" s="20">
        <v>7.27</v>
      </c>
      <c r="I344" s="20">
        <v>9.1</v>
      </c>
      <c r="J344" s="99">
        <f t="shared" si="41"/>
        <v>22.11</v>
      </c>
      <c r="K344" s="100">
        <f>IFERROR(VLOOKUP(B344,'[1]resumo 1ºTermo aditivo'!$A$3:$O$155,11,FALSE),0)</f>
        <v>0</v>
      </c>
      <c r="L344" s="101">
        <f t="shared" si="42"/>
        <v>0</v>
      </c>
      <c r="M344" s="102">
        <f>IFERROR(VLOOKUP(B344,'[1]resumo 1ºTermo aditivo'!$A$3:$O$155,14,FALSE),0)</f>
        <v>0</v>
      </c>
      <c r="N344" s="312">
        <f t="shared" si="43"/>
        <v>0</v>
      </c>
      <c r="P344" s="165">
        <f t="shared" si="44"/>
        <v>0</v>
      </c>
      <c r="Q344" s="165"/>
      <c r="R344" s="165">
        <f t="shared" si="45"/>
        <v>0</v>
      </c>
      <c r="S344" s="315">
        <f t="shared" si="46"/>
        <v>2.4300000000000002</v>
      </c>
      <c r="T344" s="147">
        <f t="shared" si="47"/>
        <v>22.11</v>
      </c>
      <c r="U344" s="1" t="e">
        <f>S344=#REF!</f>
        <v>#REF!</v>
      </c>
    </row>
    <row r="345" spans="1:21" ht="51" x14ac:dyDescent="0.25">
      <c r="A345" s="17" t="s">
        <v>916</v>
      </c>
      <c r="B345" s="17" t="s">
        <v>916</v>
      </c>
      <c r="C345" s="18" t="s">
        <v>917</v>
      </c>
      <c r="D345" s="17" t="s">
        <v>32</v>
      </c>
      <c r="E345" s="17" t="s">
        <v>918</v>
      </c>
      <c r="F345" s="19" t="s">
        <v>109</v>
      </c>
      <c r="G345" s="18">
        <v>7.27</v>
      </c>
      <c r="H345" s="20">
        <v>16.940000000000001</v>
      </c>
      <c r="I345" s="20">
        <v>21.21</v>
      </c>
      <c r="J345" s="99">
        <f t="shared" si="41"/>
        <v>154.19</v>
      </c>
      <c r="K345" s="100">
        <f>IFERROR(VLOOKUP(B345,'[1]resumo 1ºTermo aditivo'!$A$3:$O$155,11,FALSE),0)</f>
        <v>0</v>
      </c>
      <c r="L345" s="101">
        <f t="shared" si="42"/>
        <v>0</v>
      </c>
      <c r="M345" s="102">
        <f>IFERROR(VLOOKUP(B345,'[1]resumo 1ºTermo aditivo'!$A$3:$O$155,14,FALSE),0)</f>
        <v>0</v>
      </c>
      <c r="N345" s="312">
        <f t="shared" si="43"/>
        <v>0</v>
      </c>
      <c r="P345" s="165">
        <f t="shared" si="44"/>
        <v>0</v>
      </c>
      <c r="Q345" s="165"/>
      <c r="R345" s="165">
        <f t="shared" si="45"/>
        <v>0</v>
      </c>
      <c r="S345" s="315">
        <f t="shared" si="46"/>
        <v>7.27</v>
      </c>
      <c r="T345" s="147">
        <f t="shared" si="47"/>
        <v>154.19</v>
      </c>
      <c r="U345" s="1" t="e">
        <f>S345=#REF!</f>
        <v>#REF!</v>
      </c>
    </row>
    <row r="346" spans="1:21" ht="38.25" x14ac:dyDescent="0.25">
      <c r="A346" s="17" t="s">
        <v>919</v>
      </c>
      <c r="B346" s="17" t="s">
        <v>919</v>
      </c>
      <c r="C346" s="18" t="s">
        <v>453</v>
      </c>
      <c r="D346" s="17" t="s">
        <v>32</v>
      </c>
      <c r="E346" s="17" t="s">
        <v>454</v>
      </c>
      <c r="F346" s="19" t="s">
        <v>109</v>
      </c>
      <c r="G346" s="18">
        <v>40.450000000000003</v>
      </c>
      <c r="H346" s="20">
        <v>14.23</v>
      </c>
      <c r="I346" s="20">
        <v>17.809999999999999</v>
      </c>
      <c r="J346" s="99">
        <f t="shared" si="41"/>
        <v>720.41</v>
      </c>
      <c r="K346" s="100">
        <f>IFERROR(VLOOKUP(B346,'[1]resumo 1ºTermo aditivo'!$A$3:$O$155,11,FALSE),0)</f>
        <v>0</v>
      </c>
      <c r="L346" s="101">
        <f t="shared" si="42"/>
        <v>0</v>
      </c>
      <c r="M346" s="102">
        <f>IFERROR(VLOOKUP(B346,'[1]resumo 1ºTermo aditivo'!$A$3:$O$155,14,FALSE),0)</f>
        <v>0</v>
      </c>
      <c r="N346" s="312">
        <f t="shared" si="43"/>
        <v>0</v>
      </c>
      <c r="P346" s="165">
        <f t="shared" si="44"/>
        <v>0</v>
      </c>
      <c r="Q346" s="165"/>
      <c r="R346" s="165">
        <f t="shared" si="45"/>
        <v>0</v>
      </c>
      <c r="S346" s="315">
        <f t="shared" si="46"/>
        <v>40.450000000000003</v>
      </c>
      <c r="T346" s="147">
        <f t="shared" si="47"/>
        <v>720.41</v>
      </c>
      <c r="U346" s="1" t="e">
        <f>S346=#REF!</f>
        <v>#REF!</v>
      </c>
    </row>
    <row r="347" spans="1:21" ht="38.25" x14ac:dyDescent="0.25">
      <c r="A347" s="17" t="s">
        <v>920</v>
      </c>
      <c r="B347" s="17" t="s">
        <v>920</v>
      </c>
      <c r="C347" s="18" t="s">
        <v>644</v>
      </c>
      <c r="D347" s="17" t="s">
        <v>32</v>
      </c>
      <c r="E347" s="17" t="s">
        <v>645</v>
      </c>
      <c r="F347" s="19" t="s">
        <v>109</v>
      </c>
      <c r="G347" s="18">
        <v>121.35</v>
      </c>
      <c r="H347" s="20">
        <v>12.02</v>
      </c>
      <c r="I347" s="20">
        <v>15.05</v>
      </c>
      <c r="J347" s="99">
        <f t="shared" si="41"/>
        <v>1826.31</v>
      </c>
      <c r="K347" s="100">
        <f>IFERROR(VLOOKUP(B347,'[1]resumo 1ºTermo aditivo'!$A$3:$O$155,11,FALSE),0)</f>
        <v>0</v>
      </c>
      <c r="L347" s="101">
        <f t="shared" si="42"/>
        <v>0</v>
      </c>
      <c r="M347" s="102">
        <f>IFERROR(VLOOKUP(B347,'[1]resumo 1ºTermo aditivo'!$A$3:$O$155,14,FALSE),0)</f>
        <v>0</v>
      </c>
      <c r="N347" s="312">
        <f t="shared" si="43"/>
        <v>0</v>
      </c>
      <c r="P347" s="165">
        <f t="shared" si="44"/>
        <v>0</v>
      </c>
      <c r="Q347" s="165"/>
      <c r="R347" s="165">
        <f t="shared" si="45"/>
        <v>0</v>
      </c>
      <c r="S347" s="315">
        <f t="shared" si="46"/>
        <v>121.35</v>
      </c>
      <c r="T347" s="147">
        <f t="shared" si="47"/>
        <v>1826.31</v>
      </c>
      <c r="U347" s="1" t="e">
        <f>S347=#REF!</f>
        <v>#REF!</v>
      </c>
    </row>
    <row r="348" spans="1:21" ht="38.25" x14ac:dyDescent="0.25">
      <c r="A348" s="17" t="s">
        <v>921</v>
      </c>
      <c r="B348" s="17" t="s">
        <v>921</v>
      </c>
      <c r="C348" s="18" t="s">
        <v>468</v>
      </c>
      <c r="D348" s="17" t="s">
        <v>32</v>
      </c>
      <c r="E348" s="17" t="s">
        <v>469</v>
      </c>
      <c r="F348" s="19" t="s">
        <v>109</v>
      </c>
      <c r="G348" s="18">
        <v>234.48</v>
      </c>
      <c r="H348" s="20">
        <v>11.03</v>
      </c>
      <c r="I348" s="20">
        <v>13.81</v>
      </c>
      <c r="J348" s="99">
        <f t="shared" si="41"/>
        <v>3238.16</v>
      </c>
      <c r="K348" s="100">
        <f>IFERROR(VLOOKUP(B348,'[1]resumo 1ºTermo aditivo'!$A$3:$O$155,11,FALSE),0)</f>
        <v>0</v>
      </c>
      <c r="L348" s="101">
        <f t="shared" si="42"/>
        <v>0</v>
      </c>
      <c r="M348" s="102">
        <f>IFERROR(VLOOKUP(B348,'[1]resumo 1ºTermo aditivo'!$A$3:$O$155,14,FALSE),0)</f>
        <v>0</v>
      </c>
      <c r="N348" s="312">
        <f t="shared" si="43"/>
        <v>0</v>
      </c>
      <c r="P348" s="165">
        <f t="shared" si="44"/>
        <v>0</v>
      </c>
      <c r="Q348" s="165"/>
      <c r="R348" s="165">
        <f t="shared" si="45"/>
        <v>0</v>
      </c>
      <c r="S348" s="315">
        <f t="shared" si="46"/>
        <v>234.48</v>
      </c>
      <c r="T348" s="147">
        <f t="shared" si="47"/>
        <v>3238.16</v>
      </c>
      <c r="U348" s="1" t="e">
        <f>S348=#REF!</f>
        <v>#REF!</v>
      </c>
    </row>
    <row r="349" spans="1:21" ht="38.25" x14ac:dyDescent="0.25">
      <c r="A349" s="17" t="s">
        <v>922</v>
      </c>
      <c r="B349" s="17" t="s">
        <v>922</v>
      </c>
      <c r="C349" s="18" t="s">
        <v>648</v>
      </c>
      <c r="D349" s="17" t="s">
        <v>32</v>
      </c>
      <c r="E349" s="17" t="s">
        <v>649</v>
      </c>
      <c r="F349" s="19" t="s">
        <v>109</v>
      </c>
      <c r="G349" s="18">
        <v>703.42</v>
      </c>
      <c r="H349" s="20">
        <v>8.2661020000000001</v>
      </c>
      <c r="I349" s="20">
        <v>10.35</v>
      </c>
      <c r="J349" s="99">
        <f t="shared" si="41"/>
        <v>7280.39</v>
      </c>
      <c r="K349" s="100">
        <f>IFERROR(VLOOKUP(B349,'[1]resumo 1ºTermo aditivo'!$A$3:$O$155,11,FALSE),0)</f>
        <v>0</v>
      </c>
      <c r="L349" s="101">
        <f t="shared" si="42"/>
        <v>0</v>
      </c>
      <c r="M349" s="102">
        <f>IFERROR(VLOOKUP(B349,'[1]resumo 1ºTermo aditivo'!$A$3:$O$155,14,FALSE),0)</f>
        <v>0</v>
      </c>
      <c r="N349" s="312">
        <f t="shared" si="43"/>
        <v>0</v>
      </c>
      <c r="P349" s="165">
        <f t="shared" si="44"/>
        <v>0</v>
      </c>
      <c r="Q349" s="165"/>
      <c r="R349" s="165">
        <f t="shared" si="45"/>
        <v>0</v>
      </c>
      <c r="S349" s="315">
        <f t="shared" si="46"/>
        <v>703.42</v>
      </c>
      <c r="T349" s="147">
        <f t="shared" si="47"/>
        <v>7280.39</v>
      </c>
      <c r="U349" s="1" t="e">
        <f>S349=#REF!</f>
        <v>#REF!</v>
      </c>
    </row>
    <row r="350" spans="1:21" ht="63.75" x14ac:dyDescent="0.25">
      <c r="A350" s="17" t="s">
        <v>923</v>
      </c>
      <c r="B350" s="17" t="s">
        <v>923</v>
      </c>
      <c r="C350" s="18" t="s">
        <v>794</v>
      </c>
      <c r="D350" s="17" t="s">
        <v>32</v>
      </c>
      <c r="E350" s="17" t="s">
        <v>795</v>
      </c>
      <c r="F350" s="19" t="s">
        <v>109</v>
      </c>
      <c r="G350" s="18">
        <v>824.77</v>
      </c>
      <c r="H350" s="20">
        <v>9.7813039999999987</v>
      </c>
      <c r="I350" s="20">
        <v>12.24</v>
      </c>
      <c r="J350" s="99">
        <f t="shared" si="41"/>
        <v>10095.18</v>
      </c>
      <c r="K350" s="100">
        <f>IFERROR(VLOOKUP(B350,'[1]resumo 1ºTermo aditivo'!$A$3:$O$155,11,FALSE),0)</f>
        <v>0</v>
      </c>
      <c r="L350" s="101">
        <f t="shared" si="42"/>
        <v>0</v>
      </c>
      <c r="M350" s="102">
        <f>IFERROR(VLOOKUP(B350,'[1]resumo 1ºTermo aditivo'!$A$3:$O$155,14,FALSE),0)</f>
        <v>0</v>
      </c>
      <c r="N350" s="312">
        <f t="shared" si="43"/>
        <v>0</v>
      </c>
      <c r="P350" s="165">
        <f t="shared" si="44"/>
        <v>0</v>
      </c>
      <c r="Q350" s="165"/>
      <c r="R350" s="165">
        <f t="shared" si="45"/>
        <v>0</v>
      </c>
      <c r="S350" s="315">
        <f t="shared" si="46"/>
        <v>824.77</v>
      </c>
      <c r="T350" s="147">
        <f t="shared" si="47"/>
        <v>10095.18</v>
      </c>
      <c r="U350" s="1" t="e">
        <f>S350=#REF!</f>
        <v>#REF!</v>
      </c>
    </row>
    <row r="351" spans="1:21" ht="38.25" x14ac:dyDescent="0.25">
      <c r="A351" s="17" t="s">
        <v>924</v>
      </c>
      <c r="B351" s="17" t="s">
        <v>924</v>
      </c>
      <c r="C351" s="18" t="s">
        <v>831</v>
      </c>
      <c r="D351" s="17" t="s">
        <v>32</v>
      </c>
      <c r="E351" s="17" t="s">
        <v>832</v>
      </c>
      <c r="F351" s="19" t="s">
        <v>42</v>
      </c>
      <c r="G351" s="18">
        <v>29</v>
      </c>
      <c r="H351" s="20">
        <v>7.22</v>
      </c>
      <c r="I351" s="20">
        <v>9.0399999999999991</v>
      </c>
      <c r="J351" s="99">
        <f t="shared" si="41"/>
        <v>262.16000000000003</v>
      </c>
      <c r="K351" s="100">
        <f>IFERROR(VLOOKUP(B351,'[1]resumo 1ºTermo aditivo'!$A$3:$O$155,11,FALSE),0)</f>
        <v>0</v>
      </c>
      <c r="L351" s="101">
        <f t="shared" si="42"/>
        <v>0</v>
      </c>
      <c r="M351" s="102">
        <f>IFERROR(VLOOKUP(B351,'[1]resumo 1ºTermo aditivo'!$A$3:$O$155,14,FALSE),0)</f>
        <v>0</v>
      </c>
      <c r="N351" s="312">
        <f t="shared" si="43"/>
        <v>0</v>
      </c>
      <c r="P351" s="165">
        <f t="shared" si="44"/>
        <v>0</v>
      </c>
      <c r="Q351" s="165"/>
      <c r="R351" s="165">
        <f t="shared" si="45"/>
        <v>0</v>
      </c>
      <c r="S351" s="315">
        <f t="shared" si="46"/>
        <v>29</v>
      </c>
      <c r="T351" s="147">
        <f t="shared" si="47"/>
        <v>262.16000000000003</v>
      </c>
      <c r="U351" s="1" t="e">
        <f>S351=#REF!</f>
        <v>#REF!</v>
      </c>
    </row>
    <row r="352" spans="1:21" ht="38.25" x14ac:dyDescent="0.25">
      <c r="A352" s="17" t="s">
        <v>925</v>
      </c>
      <c r="B352" s="17" t="s">
        <v>925</v>
      </c>
      <c r="C352" s="18" t="s">
        <v>825</v>
      </c>
      <c r="D352" s="17" t="s">
        <v>32</v>
      </c>
      <c r="E352" s="17" t="s">
        <v>826</v>
      </c>
      <c r="F352" s="19" t="s">
        <v>42</v>
      </c>
      <c r="G352" s="18">
        <v>90</v>
      </c>
      <c r="H352" s="20">
        <v>6.03</v>
      </c>
      <c r="I352" s="20">
        <v>7.55</v>
      </c>
      <c r="J352" s="99">
        <f t="shared" si="41"/>
        <v>679.5</v>
      </c>
      <c r="K352" s="100">
        <f>IFERROR(VLOOKUP(B352,'[1]resumo 1ºTermo aditivo'!$A$3:$O$155,11,FALSE),0)</f>
        <v>0</v>
      </c>
      <c r="L352" s="101">
        <f t="shared" si="42"/>
        <v>0</v>
      </c>
      <c r="M352" s="102">
        <f>IFERROR(VLOOKUP(B352,'[1]resumo 1ºTermo aditivo'!$A$3:$O$155,14,FALSE),0)</f>
        <v>0</v>
      </c>
      <c r="N352" s="312">
        <f t="shared" si="43"/>
        <v>0</v>
      </c>
      <c r="P352" s="165">
        <f t="shared" si="44"/>
        <v>0</v>
      </c>
      <c r="Q352" s="165"/>
      <c r="R352" s="165">
        <f t="shared" si="45"/>
        <v>0</v>
      </c>
      <c r="S352" s="315">
        <f t="shared" si="46"/>
        <v>90</v>
      </c>
      <c r="T352" s="147">
        <f t="shared" si="47"/>
        <v>679.5</v>
      </c>
      <c r="U352" s="1" t="e">
        <f>S352=#REF!</f>
        <v>#REF!</v>
      </c>
    </row>
    <row r="353" spans="1:21" ht="38.25" x14ac:dyDescent="0.25">
      <c r="A353" s="17" t="s">
        <v>926</v>
      </c>
      <c r="B353" s="17" t="s">
        <v>926</v>
      </c>
      <c r="C353" s="18" t="s">
        <v>927</v>
      </c>
      <c r="D353" s="17" t="s">
        <v>32</v>
      </c>
      <c r="E353" s="17" t="s">
        <v>928</v>
      </c>
      <c r="F353" s="19" t="s">
        <v>42</v>
      </c>
      <c r="G353" s="18">
        <v>41</v>
      </c>
      <c r="H353" s="20">
        <v>26.35</v>
      </c>
      <c r="I353" s="20">
        <v>32.99</v>
      </c>
      <c r="J353" s="99">
        <f t="shared" si="41"/>
        <v>1352.59</v>
      </c>
      <c r="K353" s="100">
        <f>IFERROR(VLOOKUP(B353,'[1]resumo 1ºTermo aditivo'!$A$3:$O$155,11,FALSE),0)</f>
        <v>0</v>
      </c>
      <c r="L353" s="101">
        <f t="shared" si="42"/>
        <v>0</v>
      </c>
      <c r="M353" s="102">
        <f>IFERROR(VLOOKUP(B353,'[1]resumo 1ºTermo aditivo'!$A$3:$O$155,14,FALSE),0)</f>
        <v>0</v>
      </c>
      <c r="N353" s="312">
        <f t="shared" si="43"/>
        <v>0</v>
      </c>
      <c r="P353" s="165">
        <f t="shared" si="44"/>
        <v>0</v>
      </c>
      <c r="Q353" s="165"/>
      <c r="R353" s="165">
        <f t="shared" si="45"/>
        <v>0</v>
      </c>
      <c r="S353" s="315">
        <f t="shared" si="46"/>
        <v>41</v>
      </c>
      <c r="T353" s="147">
        <f t="shared" si="47"/>
        <v>1352.59</v>
      </c>
      <c r="U353" s="1" t="e">
        <f>S353=#REF!</f>
        <v>#REF!</v>
      </c>
    </row>
    <row r="354" spans="1:21" ht="25.5" x14ac:dyDescent="0.25">
      <c r="A354" s="17" t="s">
        <v>929</v>
      </c>
      <c r="B354" s="17" t="s">
        <v>929</v>
      </c>
      <c r="C354" s="18" t="s">
        <v>660</v>
      </c>
      <c r="D354" s="17" t="s">
        <v>32</v>
      </c>
      <c r="E354" s="17" t="s">
        <v>661</v>
      </c>
      <c r="F354" s="19" t="s">
        <v>42</v>
      </c>
      <c r="G354" s="18">
        <v>63</v>
      </c>
      <c r="H354" s="20">
        <v>12.64</v>
      </c>
      <c r="I354" s="20">
        <v>15.82</v>
      </c>
      <c r="J354" s="99">
        <f t="shared" si="41"/>
        <v>996.66</v>
      </c>
      <c r="K354" s="100">
        <f>IFERROR(VLOOKUP(B354,'[1]resumo 1ºTermo aditivo'!$A$3:$O$155,11,FALSE),0)</f>
        <v>0</v>
      </c>
      <c r="L354" s="101">
        <f t="shared" si="42"/>
        <v>0</v>
      </c>
      <c r="M354" s="102">
        <f>IFERROR(VLOOKUP(B354,'[1]resumo 1ºTermo aditivo'!$A$3:$O$155,14,FALSE),0)</f>
        <v>0</v>
      </c>
      <c r="N354" s="312">
        <f t="shared" si="43"/>
        <v>0</v>
      </c>
      <c r="P354" s="165">
        <f t="shared" si="44"/>
        <v>0</v>
      </c>
      <c r="Q354" s="165"/>
      <c r="R354" s="165">
        <f t="shared" si="45"/>
        <v>0</v>
      </c>
      <c r="S354" s="315">
        <f t="shared" si="46"/>
        <v>63</v>
      </c>
      <c r="T354" s="147">
        <f t="shared" si="47"/>
        <v>996.66</v>
      </c>
      <c r="U354" s="1" t="e">
        <f>S354=#REF!</f>
        <v>#REF!</v>
      </c>
    </row>
    <row r="355" spans="1:21" ht="38.25" x14ac:dyDescent="0.25">
      <c r="A355" s="17" t="s">
        <v>930</v>
      </c>
      <c r="B355" s="17" t="s">
        <v>930</v>
      </c>
      <c r="C355" s="18" t="s">
        <v>712</v>
      </c>
      <c r="D355" s="17" t="s">
        <v>32</v>
      </c>
      <c r="E355" s="17" t="s">
        <v>713</v>
      </c>
      <c r="F355" s="19" t="s">
        <v>42</v>
      </c>
      <c r="G355" s="18">
        <v>35</v>
      </c>
      <c r="H355" s="20">
        <v>10.47</v>
      </c>
      <c r="I355" s="20">
        <v>13.11</v>
      </c>
      <c r="J355" s="99">
        <f t="shared" si="41"/>
        <v>458.85</v>
      </c>
      <c r="K355" s="100">
        <f>IFERROR(VLOOKUP(B355,'[1]resumo 1ºTermo aditivo'!$A$3:$O$155,11,FALSE),0)</f>
        <v>0</v>
      </c>
      <c r="L355" s="101">
        <f t="shared" si="42"/>
        <v>0</v>
      </c>
      <c r="M355" s="102">
        <f>IFERROR(VLOOKUP(B355,'[1]resumo 1ºTermo aditivo'!$A$3:$O$155,14,FALSE),0)</f>
        <v>0</v>
      </c>
      <c r="N355" s="312">
        <f t="shared" si="43"/>
        <v>0</v>
      </c>
      <c r="P355" s="165">
        <f t="shared" si="44"/>
        <v>0</v>
      </c>
      <c r="Q355" s="165"/>
      <c r="R355" s="165">
        <f t="shared" si="45"/>
        <v>0</v>
      </c>
      <c r="S355" s="315">
        <f t="shared" si="46"/>
        <v>35</v>
      </c>
      <c r="T355" s="147">
        <f t="shared" si="47"/>
        <v>458.85</v>
      </c>
      <c r="U355" s="1" t="e">
        <f>S355=#REF!</f>
        <v>#REF!</v>
      </c>
    </row>
    <row r="356" spans="1:21" ht="38.25" x14ac:dyDescent="0.25">
      <c r="A356" s="17" t="s">
        <v>931</v>
      </c>
      <c r="B356" s="17" t="s">
        <v>931</v>
      </c>
      <c r="C356" s="18" t="s">
        <v>651</v>
      </c>
      <c r="D356" s="17" t="s">
        <v>32</v>
      </c>
      <c r="E356" s="17" t="s">
        <v>652</v>
      </c>
      <c r="F356" s="19" t="s">
        <v>42</v>
      </c>
      <c r="G356" s="18">
        <v>24</v>
      </c>
      <c r="H356" s="20">
        <v>8.4700000000000006</v>
      </c>
      <c r="I356" s="20">
        <v>10.6</v>
      </c>
      <c r="J356" s="99">
        <f t="shared" si="41"/>
        <v>254.4</v>
      </c>
      <c r="K356" s="100">
        <f>IFERROR(VLOOKUP(B356,'[1]resumo 1ºTermo aditivo'!$A$3:$O$155,11,FALSE),0)</f>
        <v>0</v>
      </c>
      <c r="L356" s="101">
        <f t="shared" si="42"/>
        <v>0</v>
      </c>
      <c r="M356" s="102">
        <f>IFERROR(VLOOKUP(B356,'[1]resumo 1ºTermo aditivo'!$A$3:$O$155,14,FALSE),0)</f>
        <v>0</v>
      </c>
      <c r="N356" s="312">
        <f t="shared" si="43"/>
        <v>0</v>
      </c>
      <c r="P356" s="165">
        <f t="shared" si="44"/>
        <v>0</v>
      </c>
      <c r="Q356" s="165"/>
      <c r="R356" s="165">
        <f t="shared" si="45"/>
        <v>0</v>
      </c>
      <c r="S356" s="315">
        <f t="shared" si="46"/>
        <v>24</v>
      </c>
      <c r="T356" s="147">
        <f t="shared" si="47"/>
        <v>254.4</v>
      </c>
      <c r="U356" s="1" t="e">
        <f>S356=#REF!</f>
        <v>#REF!</v>
      </c>
    </row>
    <row r="357" spans="1:21" ht="25.5" x14ac:dyDescent="0.25">
      <c r="A357" s="17" t="s">
        <v>932</v>
      </c>
      <c r="B357" s="17" t="s">
        <v>932</v>
      </c>
      <c r="C357" s="18" t="s">
        <v>810</v>
      </c>
      <c r="D357" s="17" t="s">
        <v>40</v>
      </c>
      <c r="E357" s="17" t="s">
        <v>811</v>
      </c>
      <c r="F357" s="19" t="s">
        <v>42</v>
      </c>
      <c r="G357" s="18">
        <v>6</v>
      </c>
      <c r="H357" s="20">
        <v>89.85</v>
      </c>
      <c r="I357" s="20">
        <v>112.51</v>
      </c>
      <c r="J357" s="99">
        <f t="shared" si="41"/>
        <v>675.06</v>
      </c>
      <c r="K357" s="100">
        <f>IFERROR(VLOOKUP(B357,'[1]resumo 1ºTermo aditivo'!$A$3:$O$155,11,FALSE),0)</f>
        <v>0</v>
      </c>
      <c r="L357" s="101">
        <f t="shared" si="42"/>
        <v>0</v>
      </c>
      <c r="M357" s="102">
        <f>IFERROR(VLOOKUP(B357,'[1]resumo 1ºTermo aditivo'!$A$3:$O$155,14,FALSE),0)</f>
        <v>0</v>
      </c>
      <c r="N357" s="312">
        <f t="shared" si="43"/>
        <v>0</v>
      </c>
      <c r="P357" s="165">
        <f t="shared" si="44"/>
        <v>0</v>
      </c>
      <c r="Q357" s="165"/>
      <c r="R357" s="165">
        <f t="shared" si="45"/>
        <v>0</v>
      </c>
      <c r="S357" s="315">
        <f t="shared" si="46"/>
        <v>6</v>
      </c>
      <c r="T357" s="147">
        <f t="shared" si="47"/>
        <v>675.06</v>
      </c>
      <c r="U357" s="1" t="e">
        <f>S357=#REF!</f>
        <v>#REF!</v>
      </c>
    </row>
    <row r="358" spans="1:21" ht="38.25" x14ac:dyDescent="0.25">
      <c r="A358" s="17" t="s">
        <v>933</v>
      </c>
      <c r="B358" s="17" t="s">
        <v>933</v>
      </c>
      <c r="C358" s="18" t="s">
        <v>934</v>
      </c>
      <c r="D358" s="17" t="s">
        <v>27</v>
      </c>
      <c r="E358" s="17" t="s">
        <v>935</v>
      </c>
      <c r="F358" s="19" t="s">
        <v>42</v>
      </c>
      <c r="G358" s="18">
        <v>24</v>
      </c>
      <c r="H358" s="20">
        <v>465.23</v>
      </c>
      <c r="I358" s="20">
        <v>582.55999999999995</v>
      </c>
      <c r="J358" s="99">
        <f t="shared" si="41"/>
        <v>13981.44</v>
      </c>
      <c r="K358" s="100">
        <f>IFERROR(VLOOKUP(B358,'[1]resumo 1ºTermo aditivo'!$A$3:$O$155,11,FALSE),0)</f>
        <v>0</v>
      </c>
      <c r="L358" s="101">
        <f t="shared" si="42"/>
        <v>0</v>
      </c>
      <c r="M358" s="102">
        <f>IFERROR(VLOOKUP(B358,'[1]resumo 1ºTermo aditivo'!$A$3:$O$155,14,FALSE),0)</f>
        <v>0</v>
      </c>
      <c r="N358" s="312">
        <f t="shared" si="43"/>
        <v>0</v>
      </c>
      <c r="P358" s="165">
        <f t="shared" si="44"/>
        <v>0</v>
      </c>
      <c r="Q358" s="165">
        <f>'[3]2ºTermo aditivo'!$N$38</f>
        <v>24</v>
      </c>
      <c r="R358" s="165">
        <f t="shared" si="45"/>
        <v>13981.44</v>
      </c>
      <c r="S358" s="315">
        <f t="shared" si="46"/>
        <v>0</v>
      </c>
      <c r="T358" s="147">
        <f t="shared" si="47"/>
        <v>0</v>
      </c>
      <c r="U358" s="1" t="e">
        <f>S358=#REF!</f>
        <v>#REF!</v>
      </c>
    </row>
    <row r="359" spans="1:21" ht="38.25" x14ac:dyDescent="0.25">
      <c r="A359" s="17" t="s">
        <v>936</v>
      </c>
      <c r="B359" s="17" t="s">
        <v>936</v>
      </c>
      <c r="C359" s="18" t="s">
        <v>937</v>
      </c>
      <c r="D359" s="17" t="s">
        <v>27</v>
      </c>
      <c r="E359" s="17" t="s">
        <v>938</v>
      </c>
      <c r="F359" s="19" t="s">
        <v>42</v>
      </c>
      <c r="G359" s="18">
        <v>2</v>
      </c>
      <c r="H359" s="20">
        <v>83.24</v>
      </c>
      <c r="I359" s="20">
        <v>104.23</v>
      </c>
      <c r="J359" s="99">
        <f t="shared" si="41"/>
        <v>208.46</v>
      </c>
      <c r="K359" s="100">
        <f>IFERROR(VLOOKUP(B359,'[1]resumo 1ºTermo aditivo'!$A$3:$O$155,11,FALSE),0)</f>
        <v>0</v>
      </c>
      <c r="L359" s="101">
        <f t="shared" si="42"/>
        <v>0</v>
      </c>
      <c r="M359" s="102">
        <f>IFERROR(VLOOKUP(B359,'[1]resumo 1ºTermo aditivo'!$A$3:$O$155,14,FALSE),0)</f>
        <v>0</v>
      </c>
      <c r="N359" s="312">
        <f t="shared" si="43"/>
        <v>0</v>
      </c>
      <c r="P359" s="165">
        <f t="shared" si="44"/>
        <v>0</v>
      </c>
      <c r="Q359" s="165"/>
      <c r="R359" s="165">
        <f t="shared" si="45"/>
        <v>0</v>
      </c>
      <c r="S359" s="315">
        <f t="shared" si="46"/>
        <v>2</v>
      </c>
      <c r="T359" s="147">
        <f t="shared" si="47"/>
        <v>208.46</v>
      </c>
      <c r="U359" s="1" t="e">
        <f>S359=#REF!</f>
        <v>#REF!</v>
      </c>
    </row>
    <row r="360" spans="1:21" ht="51" x14ac:dyDescent="0.25">
      <c r="A360" s="17" t="s">
        <v>939</v>
      </c>
      <c r="B360" s="17" t="s">
        <v>939</v>
      </c>
      <c r="C360" s="18" t="s">
        <v>940</v>
      </c>
      <c r="D360" s="17" t="s">
        <v>32</v>
      </c>
      <c r="E360" s="17" t="s">
        <v>941</v>
      </c>
      <c r="F360" s="19" t="s">
        <v>42</v>
      </c>
      <c r="G360" s="18">
        <v>2</v>
      </c>
      <c r="H360" s="20">
        <v>159.22999999999999</v>
      </c>
      <c r="I360" s="20">
        <v>199.38</v>
      </c>
      <c r="J360" s="99">
        <f t="shared" si="41"/>
        <v>398.76</v>
      </c>
      <c r="K360" s="100">
        <f>IFERROR(VLOOKUP(B360,'[1]resumo 1ºTermo aditivo'!$A$3:$O$155,11,FALSE),0)</f>
        <v>0</v>
      </c>
      <c r="L360" s="101">
        <f t="shared" si="42"/>
        <v>0</v>
      </c>
      <c r="M360" s="102">
        <f>IFERROR(VLOOKUP(B360,'[1]resumo 1ºTermo aditivo'!$A$3:$O$155,14,FALSE),0)</f>
        <v>0</v>
      </c>
      <c r="N360" s="312">
        <f t="shared" si="43"/>
        <v>0</v>
      </c>
      <c r="P360" s="165">
        <f t="shared" si="44"/>
        <v>0</v>
      </c>
      <c r="Q360" s="165"/>
      <c r="R360" s="165">
        <f t="shared" si="45"/>
        <v>0</v>
      </c>
      <c r="S360" s="315">
        <f t="shared" si="46"/>
        <v>2</v>
      </c>
      <c r="T360" s="147">
        <f t="shared" si="47"/>
        <v>398.76</v>
      </c>
      <c r="U360" s="1" t="e">
        <f>S360=#REF!</f>
        <v>#REF!</v>
      </c>
    </row>
    <row r="361" spans="1:21" ht="25.5" x14ac:dyDescent="0.25">
      <c r="A361" s="17" t="s">
        <v>942</v>
      </c>
      <c r="B361" s="17" t="s">
        <v>942</v>
      </c>
      <c r="C361" s="18" t="s">
        <v>943</v>
      </c>
      <c r="D361" s="17" t="s">
        <v>27</v>
      </c>
      <c r="E361" s="17" t="s">
        <v>944</v>
      </c>
      <c r="F361" s="19" t="s">
        <v>42</v>
      </c>
      <c r="G361" s="18">
        <v>49</v>
      </c>
      <c r="H361" s="20">
        <v>49.61</v>
      </c>
      <c r="I361" s="20">
        <v>62.12</v>
      </c>
      <c r="J361" s="99">
        <f t="shared" si="41"/>
        <v>3043.88</v>
      </c>
      <c r="K361" s="100">
        <f>IFERROR(VLOOKUP(B361,'[1]resumo 1ºTermo aditivo'!$A$3:$O$155,11,FALSE),0)</f>
        <v>0</v>
      </c>
      <c r="L361" s="101">
        <f t="shared" si="42"/>
        <v>0</v>
      </c>
      <c r="M361" s="102">
        <f>IFERROR(VLOOKUP(B361,'[1]resumo 1ºTermo aditivo'!$A$3:$O$155,14,FALSE),0)</f>
        <v>4</v>
      </c>
      <c r="N361" s="312">
        <f t="shared" si="43"/>
        <v>248.48</v>
      </c>
      <c r="P361" s="165">
        <f t="shared" si="44"/>
        <v>0</v>
      </c>
      <c r="Q361" s="165"/>
      <c r="R361" s="165">
        <f t="shared" si="45"/>
        <v>0</v>
      </c>
      <c r="S361" s="315">
        <f t="shared" si="46"/>
        <v>45</v>
      </c>
      <c r="T361" s="147">
        <f t="shared" si="47"/>
        <v>2795.4</v>
      </c>
      <c r="U361" s="1" t="e">
        <f>S361=#REF!</f>
        <v>#REF!</v>
      </c>
    </row>
    <row r="362" spans="1:21" ht="25.5" x14ac:dyDescent="0.25">
      <c r="A362" s="17" t="s">
        <v>945</v>
      </c>
      <c r="B362" s="17" t="s">
        <v>945</v>
      </c>
      <c r="C362" s="18" t="s">
        <v>946</v>
      </c>
      <c r="D362" s="17" t="s">
        <v>27</v>
      </c>
      <c r="E362" s="17" t="s">
        <v>947</v>
      </c>
      <c r="F362" s="19" t="s">
        <v>948</v>
      </c>
      <c r="G362" s="18">
        <v>4</v>
      </c>
      <c r="H362" s="20">
        <v>497.88</v>
      </c>
      <c r="I362" s="20">
        <v>623.44000000000005</v>
      </c>
      <c r="J362" s="99">
        <f t="shared" si="41"/>
        <v>2493.7600000000002</v>
      </c>
      <c r="K362" s="100">
        <f>IFERROR(VLOOKUP(B362,'[1]resumo 1ºTermo aditivo'!$A$3:$O$155,11,FALSE),0)</f>
        <v>0</v>
      </c>
      <c r="L362" s="101">
        <f t="shared" si="42"/>
        <v>0</v>
      </c>
      <c r="M362" s="102">
        <f>IFERROR(VLOOKUP(B362,'[1]resumo 1ºTermo aditivo'!$A$3:$O$155,14,FALSE),0)</f>
        <v>1</v>
      </c>
      <c r="N362" s="312">
        <f t="shared" si="43"/>
        <v>623.44000000000005</v>
      </c>
      <c r="P362" s="165">
        <f t="shared" si="44"/>
        <v>0</v>
      </c>
      <c r="Q362" s="165"/>
      <c r="R362" s="165">
        <f t="shared" si="45"/>
        <v>0</v>
      </c>
      <c r="S362" s="315">
        <f t="shared" si="46"/>
        <v>3</v>
      </c>
      <c r="T362" s="147">
        <f t="shared" si="47"/>
        <v>1870.3200000000002</v>
      </c>
      <c r="U362" s="1" t="e">
        <f>S362=#REF!</f>
        <v>#REF!</v>
      </c>
    </row>
    <row r="363" spans="1:21" ht="25.5" x14ac:dyDescent="0.25">
      <c r="A363" s="17" t="s">
        <v>949</v>
      </c>
      <c r="B363" s="17" t="s">
        <v>949</v>
      </c>
      <c r="C363" s="18" t="s">
        <v>950</v>
      </c>
      <c r="D363" s="17" t="s">
        <v>27</v>
      </c>
      <c r="E363" s="17" t="s">
        <v>951</v>
      </c>
      <c r="F363" s="19" t="s">
        <v>42</v>
      </c>
      <c r="G363" s="18">
        <v>4</v>
      </c>
      <c r="H363" s="20">
        <v>125.2</v>
      </c>
      <c r="I363" s="20">
        <v>156.77000000000001</v>
      </c>
      <c r="J363" s="99">
        <f t="shared" si="41"/>
        <v>627.08000000000004</v>
      </c>
      <c r="K363" s="100">
        <f>IFERROR(VLOOKUP(B363,'[1]resumo 1ºTermo aditivo'!$A$3:$O$155,11,FALSE),0)</f>
        <v>0</v>
      </c>
      <c r="L363" s="101">
        <f t="shared" si="42"/>
        <v>0</v>
      </c>
      <c r="M363" s="102">
        <f>IFERROR(VLOOKUP(B363,'[1]resumo 1ºTermo aditivo'!$A$3:$O$155,14,FALSE),0)</f>
        <v>2</v>
      </c>
      <c r="N363" s="312">
        <f t="shared" si="43"/>
        <v>313.54000000000002</v>
      </c>
      <c r="P363" s="165">
        <f t="shared" si="44"/>
        <v>0</v>
      </c>
      <c r="Q363" s="165"/>
      <c r="R363" s="165">
        <f t="shared" si="45"/>
        <v>0</v>
      </c>
      <c r="S363" s="315">
        <f t="shared" si="46"/>
        <v>2</v>
      </c>
      <c r="T363" s="147">
        <f t="shared" si="47"/>
        <v>313.54000000000002</v>
      </c>
      <c r="U363" s="1" t="e">
        <f>S363=#REF!</f>
        <v>#REF!</v>
      </c>
    </row>
    <row r="364" spans="1:21" ht="25.5" x14ac:dyDescent="0.25">
      <c r="A364" s="17" t="s">
        <v>952</v>
      </c>
      <c r="B364" s="17" t="s">
        <v>952</v>
      </c>
      <c r="C364" s="18" t="s">
        <v>953</v>
      </c>
      <c r="D364" s="17" t="s">
        <v>27</v>
      </c>
      <c r="E364" s="17" t="s">
        <v>954</v>
      </c>
      <c r="F364" s="19" t="s">
        <v>42</v>
      </c>
      <c r="G364" s="18">
        <v>47</v>
      </c>
      <c r="H364" s="20">
        <v>18.8</v>
      </c>
      <c r="I364" s="20">
        <v>23.54</v>
      </c>
      <c r="J364" s="99">
        <f t="shared" si="41"/>
        <v>1106.3800000000001</v>
      </c>
      <c r="K364" s="100">
        <f>IFERROR(VLOOKUP(B364,'[1]resumo 1ºTermo aditivo'!$A$3:$O$155,11,FALSE),0)</f>
        <v>0</v>
      </c>
      <c r="L364" s="101">
        <f t="shared" si="42"/>
        <v>0</v>
      </c>
      <c r="M364" s="102">
        <f>IFERROR(VLOOKUP(B364,'[1]resumo 1ºTermo aditivo'!$A$3:$O$155,14,FALSE),0)</f>
        <v>13</v>
      </c>
      <c r="N364" s="312">
        <f t="shared" si="43"/>
        <v>306.02</v>
      </c>
      <c r="P364" s="165">
        <f t="shared" si="44"/>
        <v>0</v>
      </c>
      <c r="Q364" s="165"/>
      <c r="R364" s="165">
        <f t="shared" si="45"/>
        <v>0</v>
      </c>
      <c r="S364" s="315">
        <f t="shared" si="46"/>
        <v>34</v>
      </c>
      <c r="T364" s="147">
        <f t="shared" si="47"/>
        <v>800.36000000000013</v>
      </c>
      <c r="U364" s="1" t="e">
        <f>S364=#REF!</f>
        <v>#REF!</v>
      </c>
    </row>
    <row r="365" spans="1:21" ht="25.5" x14ac:dyDescent="0.25">
      <c r="A365" s="17" t="s">
        <v>955</v>
      </c>
      <c r="B365" s="17" t="s">
        <v>955</v>
      </c>
      <c r="C365" s="18" t="s">
        <v>956</v>
      </c>
      <c r="D365" s="17" t="s">
        <v>40</v>
      </c>
      <c r="E365" s="17" t="s">
        <v>957</v>
      </c>
      <c r="F365" s="19" t="s">
        <v>34</v>
      </c>
      <c r="G365" s="18">
        <v>6.3</v>
      </c>
      <c r="H365" s="20">
        <v>77.569999999999993</v>
      </c>
      <c r="I365" s="20">
        <v>97.13</v>
      </c>
      <c r="J365" s="99">
        <f t="shared" si="41"/>
        <v>611.91</v>
      </c>
      <c r="K365" s="100">
        <f>IFERROR(VLOOKUP(B365,'[1]resumo 1ºTermo aditivo'!$A$3:$O$155,11,FALSE),0)</f>
        <v>0</v>
      </c>
      <c r="L365" s="101">
        <f t="shared" si="42"/>
        <v>0</v>
      </c>
      <c r="M365" s="102">
        <f>IFERROR(VLOOKUP(B365,'[1]resumo 1ºTermo aditivo'!$A$3:$O$155,14,FALSE),0)</f>
        <v>0</v>
      </c>
      <c r="N365" s="312">
        <f t="shared" si="43"/>
        <v>0</v>
      </c>
      <c r="P365" s="165">
        <f t="shared" si="44"/>
        <v>0</v>
      </c>
      <c r="Q365" s="165"/>
      <c r="R365" s="165">
        <f t="shared" si="45"/>
        <v>0</v>
      </c>
      <c r="S365" s="315">
        <f t="shared" si="46"/>
        <v>6.3</v>
      </c>
      <c r="T365" s="147">
        <f t="shared" si="47"/>
        <v>611.91</v>
      </c>
      <c r="U365" s="1" t="e">
        <f>S365=#REF!</f>
        <v>#REF!</v>
      </c>
    </row>
    <row r="366" spans="1:21" ht="76.5" x14ac:dyDescent="0.25">
      <c r="A366" s="17" t="s">
        <v>958</v>
      </c>
      <c r="B366" s="17" t="s">
        <v>958</v>
      </c>
      <c r="C366" s="18" t="s">
        <v>959</v>
      </c>
      <c r="D366" s="17" t="s">
        <v>32</v>
      </c>
      <c r="E366" s="17" t="s">
        <v>960</v>
      </c>
      <c r="F366" s="19" t="s">
        <v>88</v>
      </c>
      <c r="G366" s="18">
        <v>8.31</v>
      </c>
      <c r="H366" s="20">
        <v>12.97</v>
      </c>
      <c r="I366" s="20">
        <v>16.239999999999998</v>
      </c>
      <c r="J366" s="99">
        <f t="shared" si="41"/>
        <v>134.94999999999999</v>
      </c>
      <c r="K366" s="100">
        <f>IFERROR(VLOOKUP(B366,'[1]resumo 1ºTermo aditivo'!$A$3:$O$155,11,FALSE),0)</f>
        <v>0</v>
      </c>
      <c r="L366" s="101">
        <f t="shared" si="42"/>
        <v>0</v>
      </c>
      <c r="M366" s="102">
        <f>IFERROR(VLOOKUP(B366,'[1]resumo 1ºTermo aditivo'!$A$3:$O$155,14,FALSE),0)</f>
        <v>0</v>
      </c>
      <c r="N366" s="312">
        <f t="shared" si="43"/>
        <v>0</v>
      </c>
      <c r="P366" s="165">
        <f t="shared" si="44"/>
        <v>0</v>
      </c>
      <c r="Q366" s="165"/>
      <c r="R366" s="165">
        <f t="shared" si="45"/>
        <v>0</v>
      </c>
      <c r="S366" s="315">
        <f t="shared" si="46"/>
        <v>8.31</v>
      </c>
      <c r="T366" s="147">
        <f t="shared" si="47"/>
        <v>134.94999999999999</v>
      </c>
      <c r="U366" s="1" t="e">
        <f>S366=#REF!</f>
        <v>#REF!</v>
      </c>
    </row>
    <row r="367" spans="1:21" ht="25.5" x14ac:dyDescent="0.25">
      <c r="A367" s="17" t="s">
        <v>961</v>
      </c>
      <c r="B367" s="17" t="s">
        <v>961</v>
      </c>
      <c r="C367" s="18" t="s">
        <v>962</v>
      </c>
      <c r="D367" s="17" t="s">
        <v>32</v>
      </c>
      <c r="E367" s="17" t="s">
        <v>963</v>
      </c>
      <c r="F367" s="19" t="s">
        <v>88</v>
      </c>
      <c r="G367" s="18">
        <v>9.14</v>
      </c>
      <c r="H367" s="20">
        <v>17.54</v>
      </c>
      <c r="I367" s="20">
        <v>21.96</v>
      </c>
      <c r="J367" s="99">
        <f t="shared" si="41"/>
        <v>200.71</v>
      </c>
      <c r="K367" s="100">
        <f>IFERROR(VLOOKUP(B367,'[1]resumo 1ºTermo aditivo'!$A$3:$O$155,11,FALSE),0)</f>
        <v>0</v>
      </c>
      <c r="L367" s="101">
        <f t="shared" si="42"/>
        <v>0</v>
      </c>
      <c r="M367" s="102">
        <f>IFERROR(VLOOKUP(B367,'[1]resumo 1ºTermo aditivo'!$A$3:$O$155,14,FALSE),0)</f>
        <v>0</v>
      </c>
      <c r="N367" s="312">
        <f t="shared" si="43"/>
        <v>0</v>
      </c>
      <c r="P367" s="165">
        <f t="shared" si="44"/>
        <v>0</v>
      </c>
      <c r="Q367" s="165"/>
      <c r="R367" s="165">
        <f t="shared" si="45"/>
        <v>0</v>
      </c>
      <c r="S367" s="315">
        <f t="shared" si="46"/>
        <v>9.14</v>
      </c>
      <c r="T367" s="147">
        <f t="shared" si="47"/>
        <v>200.71</v>
      </c>
      <c r="U367" s="1" t="e">
        <f>S367=#REF!</f>
        <v>#REF!</v>
      </c>
    </row>
    <row r="368" spans="1:21" ht="51" x14ac:dyDescent="0.25">
      <c r="A368" s="17" t="s">
        <v>964</v>
      </c>
      <c r="B368" s="17" t="s">
        <v>964</v>
      </c>
      <c r="C368" s="18" t="s">
        <v>471</v>
      </c>
      <c r="D368" s="17" t="s">
        <v>32</v>
      </c>
      <c r="E368" s="17" t="s">
        <v>472</v>
      </c>
      <c r="F368" s="19" t="s">
        <v>109</v>
      </c>
      <c r="G368" s="18">
        <v>48.6</v>
      </c>
      <c r="H368" s="20">
        <v>58.23</v>
      </c>
      <c r="I368" s="20">
        <v>72.91</v>
      </c>
      <c r="J368" s="99">
        <f t="shared" si="41"/>
        <v>3543.42</v>
      </c>
      <c r="K368" s="100">
        <f>IFERROR(VLOOKUP(B368,'[1]resumo 1ºTermo aditivo'!$A$3:$O$155,11,FALSE),0)</f>
        <v>0</v>
      </c>
      <c r="L368" s="101">
        <f t="shared" si="42"/>
        <v>0</v>
      </c>
      <c r="M368" s="102">
        <f>IFERROR(VLOOKUP(B368,'[1]resumo 1ºTermo aditivo'!$A$3:$O$155,14,FALSE),0)</f>
        <v>0</v>
      </c>
      <c r="N368" s="312">
        <f t="shared" si="43"/>
        <v>0</v>
      </c>
      <c r="P368" s="165">
        <f t="shared" si="44"/>
        <v>0</v>
      </c>
      <c r="Q368" s="165"/>
      <c r="R368" s="165">
        <f t="shared" si="45"/>
        <v>0</v>
      </c>
      <c r="S368" s="315">
        <f t="shared" si="46"/>
        <v>48.6</v>
      </c>
      <c r="T368" s="147">
        <f t="shared" si="47"/>
        <v>3543.42</v>
      </c>
      <c r="U368" s="1" t="e">
        <f>S368=#REF!</f>
        <v>#REF!</v>
      </c>
    </row>
    <row r="369" spans="1:21" ht="25.5" x14ac:dyDescent="0.25">
      <c r="A369" s="17" t="s">
        <v>965</v>
      </c>
      <c r="B369" s="17" t="s">
        <v>965</v>
      </c>
      <c r="C369" s="18" t="s">
        <v>966</v>
      </c>
      <c r="D369" s="17" t="s">
        <v>27</v>
      </c>
      <c r="E369" s="17" t="s">
        <v>967</v>
      </c>
      <c r="F369" s="19" t="s">
        <v>109</v>
      </c>
      <c r="G369" s="18">
        <v>46.2</v>
      </c>
      <c r="H369" s="20">
        <v>44.9</v>
      </c>
      <c r="I369" s="20">
        <v>56.22</v>
      </c>
      <c r="J369" s="99">
        <f t="shared" si="41"/>
        <v>2597.36</v>
      </c>
      <c r="K369" s="100">
        <f>IFERROR(VLOOKUP(B369,'[1]resumo 1ºTermo aditivo'!$A$3:$O$155,11,FALSE),0)</f>
        <v>0</v>
      </c>
      <c r="L369" s="101">
        <f t="shared" si="42"/>
        <v>0</v>
      </c>
      <c r="M369" s="102">
        <f>IFERROR(VLOOKUP(B369,'[1]resumo 1ºTermo aditivo'!$A$3:$O$155,14,FALSE),0)</f>
        <v>0</v>
      </c>
      <c r="N369" s="312">
        <f t="shared" si="43"/>
        <v>0</v>
      </c>
      <c r="P369" s="165">
        <f t="shared" si="44"/>
        <v>0</v>
      </c>
      <c r="Q369" s="165"/>
      <c r="R369" s="165">
        <f t="shared" si="45"/>
        <v>0</v>
      </c>
      <c r="S369" s="315">
        <f t="shared" si="46"/>
        <v>46.2</v>
      </c>
      <c r="T369" s="147">
        <f t="shared" si="47"/>
        <v>2597.36</v>
      </c>
      <c r="U369" s="1" t="e">
        <f>S369=#REF!</f>
        <v>#REF!</v>
      </c>
    </row>
    <row r="370" spans="1:21" ht="51" x14ac:dyDescent="0.25">
      <c r="A370" s="17" t="s">
        <v>968</v>
      </c>
      <c r="B370" s="17" t="s">
        <v>968</v>
      </c>
      <c r="C370" s="18" t="s">
        <v>969</v>
      </c>
      <c r="D370" s="17" t="s">
        <v>32</v>
      </c>
      <c r="E370" s="17" t="s">
        <v>970</v>
      </c>
      <c r="F370" s="19" t="s">
        <v>42</v>
      </c>
      <c r="G370" s="18">
        <v>4</v>
      </c>
      <c r="H370" s="20">
        <v>56.72</v>
      </c>
      <c r="I370" s="20">
        <v>71.02</v>
      </c>
      <c r="J370" s="99">
        <f t="shared" si="41"/>
        <v>284.08</v>
      </c>
      <c r="K370" s="100">
        <f>IFERROR(VLOOKUP(B370,'[1]resumo 1ºTermo aditivo'!$A$3:$O$155,11,FALSE),0)</f>
        <v>0</v>
      </c>
      <c r="L370" s="101">
        <f t="shared" si="42"/>
        <v>0</v>
      </c>
      <c r="M370" s="102">
        <f>IFERROR(VLOOKUP(B370,'[1]resumo 1ºTermo aditivo'!$A$3:$O$155,14,FALSE),0)</f>
        <v>0</v>
      </c>
      <c r="N370" s="312">
        <f t="shared" si="43"/>
        <v>0</v>
      </c>
      <c r="P370" s="165">
        <f t="shared" si="44"/>
        <v>0</v>
      </c>
      <c r="Q370" s="165"/>
      <c r="R370" s="165">
        <f t="shared" si="45"/>
        <v>0</v>
      </c>
      <c r="S370" s="315">
        <f t="shared" si="46"/>
        <v>4</v>
      </c>
      <c r="T370" s="147">
        <f t="shared" si="47"/>
        <v>284.08</v>
      </c>
      <c r="U370" s="1" t="e">
        <f>S370=#REF!</f>
        <v>#REF!</v>
      </c>
    </row>
    <row r="371" spans="1:21" ht="51" x14ac:dyDescent="0.25">
      <c r="A371" s="17" t="s">
        <v>971</v>
      </c>
      <c r="B371" s="17" t="s">
        <v>971</v>
      </c>
      <c r="C371" s="18" t="s">
        <v>972</v>
      </c>
      <c r="D371" s="17" t="s">
        <v>32</v>
      </c>
      <c r="E371" s="17" t="s">
        <v>973</v>
      </c>
      <c r="F371" s="19" t="s">
        <v>42</v>
      </c>
      <c r="G371" s="18">
        <v>8</v>
      </c>
      <c r="H371" s="20">
        <v>34.630000000000003</v>
      </c>
      <c r="I371" s="20">
        <v>43.36</v>
      </c>
      <c r="J371" s="99">
        <f t="shared" si="41"/>
        <v>346.88</v>
      </c>
      <c r="K371" s="100">
        <f>IFERROR(VLOOKUP(B371,'[1]resumo 1ºTermo aditivo'!$A$3:$O$155,11,FALSE),0)</f>
        <v>0</v>
      </c>
      <c r="L371" s="101">
        <f t="shared" si="42"/>
        <v>0</v>
      </c>
      <c r="M371" s="102">
        <f>IFERROR(VLOOKUP(B371,'[1]resumo 1ºTermo aditivo'!$A$3:$O$155,14,FALSE),0)</f>
        <v>0</v>
      </c>
      <c r="N371" s="312">
        <f t="shared" si="43"/>
        <v>0</v>
      </c>
      <c r="P371" s="165">
        <f t="shared" si="44"/>
        <v>0</v>
      </c>
      <c r="Q371" s="165"/>
      <c r="R371" s="165">
        <f t="shared" si="45"/>
        <v>0</v>
      </c>
      <c r="S371" s="315">
        <f t="shared" si="46"/>
        <v>8</v>
      </c>
      <c r="T371" s="147">
        <f t="shared" si="47"/>
        <v>346.88</v>
      </c>
      <c r="U371" s="1" t="e">
        <f>S371=#REF!</f>
        <v>#REF!</v>
      </c>
    </row>
    <row r="372" spans="1:21" ht="51" x14ac:dyDescent="0.25">
      <c r="A372" s="17" t="s">
        <v>974</v>
      </c>
      <c r="B372" s="17" t="s">
        <v>974</v>
      </c>
      <c r="C372" s="18" t="s">
        <v>975</v>
      </c>
      <c r="D372" s="17" t="s">
        <v>32</v>
      </c>
      <c r="E372" s="17" t="s">
        <v>976</v>
      </c>
      <c r="F372" s="19" t="s">
        <v>42</v>
      </c>
      <c r="G372" s="18">
        <v>2</v>
      </c>
      <c r="H372" s="20">
        <v>568.64</v>
      </c>
      <c r="I372" s="20">
        <v>712.05</v>
      </c>
      <c r="J372" s="99">
        <f t="shared" si="41"/>
        <v>1424.1</v>
      </c>
      <c r="K372" s="100">
        <f>IFERROR(VLOOKUP(B372,'[1]resumo 1ºTermo aditivo'!$A$3:$O$155,11,FALSE),0)</f>
        <v>0</v>
      </c>
      <c r="L372" s="101">
        <f t="shared" si="42"/>
        <v>0</v>
      </c>
      <c r="M372" s="102">
        <f>IFERROR(VLOOKUP(B372,'[1]resumo 1ºTermo aditivo'!$A$3:$O$155,14,FALSE),0)</f>
        <v>0</v>
      </c>
      <c r="N372" s="312">
        <f t="shared" si="43"/>
        <v>0</v>
      </c>
      <c r="P372" s="165">
        <f t="shared" si="44"/>
        <v>0</v>
      </c>
      <c r="Q372" s="165"/>
      <c r="R372" s="165">
        <f t="shared" si="45"/>
        <v>0</v>
      </c>
      <c r="S372" s="315">
        <f t="shared" si="46"/>
        <v>2</v>
      </c>
      <c r="T372" s="147">
        <f t="shared" si="47"/>
        <v>1424.1</v>
      </c>
      <c r="U372" s="1" t="e">
        <f>S372=#REF!</f>
        <v>#REF!</v>
      </c>
    </row>
    <row r="373" spans="1:21" ht="25.5" x14ac:dyDescent="0.25">
      <c r="A373" s="17" t="s">
        <v>977</v>
      </c>
      <c r="B373" s="17" t="s">
        <v>977</v>
      </c>
      <c r="C373" s="18" t="s">
        <v>978</v>
      </c>
      <c r="D373" s="17" t="s">
        <v>40</v>
      </c>
      <c r="E373" s="17" t="s">
        <v>979</v>
      </c>
      <c r="F373" s="19" t="s">
        <v>109</v>
      </c>
      <c r="G373" s="18">
        <v>3.7</v>
      </c>
      <c r="H373" s="20">
        <v>355.91</v>
      </c>
      <c r="I373" s="20">
        <v>445.67</v>
      </c>
      <c r="J373" s="99">
        <f t="shared" si="41"/>
        <v>1648.97</v>
      </c>
      <c r="K373" s="100">
        <f>IFERROR(VLOOKUP(B373,'[1]resumo 1ºTermo aditivo'!$A$3:$O$155,11,FALSE),0)</f>
        <v>0</v>
      </c>
      <c r="L373" s="101">
        <f t="shared" si="42"/>
        <v>0</v>
      </c>
      <c r="M373" s="102">
        <f>IFERROR(VLOOKUP(B373,'[1]resumo 1ºTermo aditivo'!$A$3:$O$155,14,FALSE),0)</f>
        <v>0</v>
      </c>
      <c r="N373" s="312">
        <f t="shared" si="43"/>
        <v>0</v>
      </c>
      <c r="P373" s="165">
        <f t="shared" si="44"/>
        <v>0</v>
      </c>
      <c r="Q373" s="165"/>
      <c r="R373" s="165">
        <f t="shared" si="45"/>
        <v>0</v>
      </c>
      <c r="S373" s="315">
        <f t="shared" si="46"/>
        <v>3.7</v>
      </c>
      <c r="T373" s="147">
        <f t="shared" si="47"/>
        <v>1648.97</v>
      </c>
      <c r="U373" s="1" t="e">
        <f>S373=#REF!</f>
        <v>#REF!</v>
      </c>
    </row>
    <row r="374" spans="1:21" ht="51" x14ac:dyDescent="0.25">
      <c r="A374" s="17" t="s">
        <v>980</v>
      </c>
      <c r="B374" s="17" t="s">
        <v>980</v>
      </c>
      <c r="C374" s="18" t="s">
        <v>456</v>
      </c>
      <c r="D374" s="17" t="s">
        <v>32</v>
      </c>
      <c r="E374" s="17" t="s">
        <v>457</v>
      </c>
      <c r="F374" s="19" t="s">
        <v>109</v>
      </c>
      <c r="G374" s="18">
        <v>6.2</v>
      </c>
      <c r="H374" s="20">
        <v>14.9</v>
      </c>
      <c r="I374" s="20">
        <v>18.649999999999999</v>
      </c>
      <c r="J374" s="99">
        <f t="shared" si="41"/>
        <v>115.63</v>
      </c>
      <c r="K374" s="100">
        <f>IFERROR(VLOOKUP(B374,'[1]resumo 1ºTermo aditivo'!$A$3:$O$155,11,FALSE),0)</f>
        <v>0</v>
      </c>
      <c r="L374" s="101">
        <f t="shared" si="42"/>
        <v>0</v>
      </c>
      <c r="M374" s="102">
        <f>IFERROR(VLOOKUP(B374,'[1]resumo 1ºTermo aditivo'!$A$3:$O$155,14,FALSE),0)</f>
        <v>0</v>
      </c>
      <c r="N374" s="312">
        <f t="shared" si="43"/>
        <v>0</v>
      </c>
      <c r="P374" s="165">
        <f t="shared" si="44"/>
        <v>0</v>
      </c>
      <c r="Q374" s="165"/>
      <c r="R374" s="165">
        <f t="shared" si="45"/>
        <v>0</v>
      </c>
      <c r="S374" s="315">
        <f t="shared" si="46"/>
        <v>6.2</v>
      </c>
      <c r="T374" s="147">
        <f t="shared" si="47"/>
        <v>115.63</v>
      </c>
      <c r="U374" s="1" t="e">
        <f>S374=#REF!</f>
        <v>#REF!</v>
      </c>
    </row>
    <row r="375" spans="1:21" ht="25.5" x14ac:dyDescent="0.25">
      <c r="A375" s="17" t="s">
        <v>981</v>
      </c>
      <c r="B375" s="17" t="s">
        <v>981</v>
      </c>
      <c r="C375" s="18" t="s">
        <v>982</v>
      </c>
      <c r="D375" s="17" t="s">
        <v>32</v>
      </c>
      <c r="E375" s="17" t="s">
        <v>983</v>
      </c>
      <c r="F375" s="19" t="s">
        <v>88</v>
      </c>
      <c r="G375" s="18">
        <v>1.39</v>
      </c>
      <c r="H375" s="20">
        <v>105.74</v>
      </c>
      <c r="I375" s="20">
        <v>132.4</v>
      </c>
      <c r="J375" s="99">
        <f t="shared" si="41"/>
        <v>184.03</v>
      </c>
      <c r="K375" s="100">
        <f>IFERROR(VLOOKUP(B375,'[1]resumo 1ºTermo aditivo'!$A$3:$O$155,11,FALSE),0)</f>
        <v>0</v>
      </c>
      <c r="L375" s="101">
        <f t="shared" si="42"/>
        <v>0</v>
      </c>
      <c r="M375" s="102">
        <f>IFERROR(VLOOKUP(B375,'[1]resumo 1ºTermo aditivo'!$A$3:$O$155,14,FALSE),0)</f>
        <v>0</v>
      </c>
      <c r="N375" s="312">
        <f t="shared" si="43"/>
        <v>0</v>
      </c>
      <c r="P375" s="165">
        <f t="shared" si="44"/>
        <v>0</v>
      </c>
      <c r="Q375" s="165"/>
      <c r="R375" s="165">
        <f t="shared" si="45"/>
        <v>0</v>
      </c>
      <c r="S375" s="315">
        <f t="shared" si="46"/>
        <v>1.39</v>
      </c>
      <c r="T375" s="147">
        <f t="shared" si="47"/>
        <v>184.03</v>
      </c>
      <c r="U375" s="1" t="e">
        <f>S375=#REF!</f>
        <v>#REF!</v>
      </c>
    </row>
    <row r="376" spans="1:21" ht="25.5" x14ac:dyDescent="0.25">
      <c r="A376" s="17" t="s">
        <v>984</v>
      </c>
      <c r="B376" s="17" t="s">
        <v>984</v>
      </c>
      <c r="C376" s="18" t="s">
        <v>985</v>
      </c>
      <c r="D376" s="17" t="s">
        <v>40</v>
      </c>
      <c r="E376" s="17" t="s">
        <v>986</v>
      </c>
      <c r="F376" s="19" t="s">
        <v>42</v>
      </c>
      <c r="G376" s="18">
        <v>1</v>
      </c>
      <c r="H376" s="20">
        <v>36.49</v>
      </c>
      <c r="I376" s="20">
        <v>45.69</v>
      </c>
      <c r="J376" s="99">
        <f t="shared" si="41"/>
        <v>45.69</v>
      </c>
      <c r="K376" s="100">
        <f>IFERROR(VLOOKUP(B376,'[1]resumo 1ºTermo aditivo'!$A$3:$O$155,11,FALSE),0)</f>
        <v>0</v>
      </c>
      <c r="L376" s="101">
        <f t="shared" si="42"/>
        <v>0</v>
      </c>
      <c r="M376" s="102">
        <f>IFERROR(VLOOKUP(B376,'[1]resumo 1ºTermo aditivo'!$A$3:$O$155,14,FALSE),0)</f>
        <v>0</v>
      </c>
      <c r="N376" s="312">
        <f t="shared" si="43"/>
        <v>0</v>
      </c>
      <c r="P376" s="165">
        <f t="shared" si="44"/>
        <v>0</v>
      </c>
      <c r="Q376" s="165"/>
      <c r="R376" s="165">
        <f t="shared" si="45"/>
        <v>0</v>
      </c>
      <c r="S376" s="315">
        <f t="shared" si="46"/>
        <v>1</v>
      </c>
      <c r="T376" s="147">
        <f t="shared" si="47"/>
        <v>45.69</v>
      </c>
      <c r="U376" s="1" t="e">
        <f>S376=#REF!</f>
        <v>#REF!</v>
      </c>
    </row>
    <row r="377" spans="1:21" x14ac:dyDescent="0.25">
      <c r="A377" s="17" t="s">
        <v>987</v>
      </c>
      <c r="B377" s="17" t="s">
        <v>987</v>
      </c>
      <c r="C377" s="18" t="s">
        <v>988</v>
      </c>
      <c r="D377" s="17" t="s">
        <v>40</v>
      </c>
      <c r="E377" s="17" t="s">
        <v>989</v>
      </c>
      <c r="F377" s="19" t="s">
        <v>42</v>
      </c>
      <c r="G377" s="18">
        <v>7</v>
      </c>
      <c r="H377" s="20">
        <v>95.96</v>
      </c>
      <c r="I377" s="20">
        <v>120.16</v>
      </c>
      <c r="J377" s="99">
        <f t="shared" si="41"/>
        <v>841.12</v>
      </c>
      <c r="K377" s="100">
        <f>IFERROR(VLOOKUP(B377,'[1]resumo 1ºTermo aditivo'!$A$3:$O$155,11,FALSE),0)</f>
        <v>0</v>
      </c>
      <c r="L377" s="101">
        <f t="shared" si="42"/>
        <v>0</v>
      </c>
      <c r="M377" s="102">
        <f>IFERROR(VLOOKUP(B377,'[1]resumo 1ºTermo aditivo'!$A$3:$O$155,14,FALSE),0)</f>
        <v>2</v>
      </c>
      <c r="N377" s="312">
        <f t="shared" si="43"/>
        <v>240.32</v>
      </c>
      <c r="P377" s="165">
        <f t="shared" si="44"/>
        <v>0</v>
      </c>
      <c r="Q377" s="165"/>
      <c r="R377" s="165">
        <f t="shared" si="45"/>
        <v>0</v>
      </c>
      <c r="S377" s="315">
        <f t="shared" si="46"/>
        <v>5</v>
      </c>
      <c r="T377" s="147">
        <f t="shared" si="47"/>
        <v>600.79999999999995</v>
      </c>
      <c r="U377" s="1" t="e">
        <f>S377=#REF!</f>
        <v>#REF!</v>
      </c>
    </row>
    <row r="378" spans="1:21" x14ac:dyDescent="0.25">
      <c r="A378" s="25" t="s">
        <v>990</v>
      </c>
      <c r="B378" s="25" t="s">
        <v>990</v>
      </c>
      <c r="C378" s="25"/>
      <c r="D378" s="25"/>
      <c r="E378" s="25" t="s">
        <v>991</v>
      </c>
      <c r="F378" s="25"/>
      <c r="G378" s="103"/>
      <c r="H378" s="26"/>
      <c r="I378" s="26"/>
      <c r="J378" s="104">
        <f>SUBTOTAL(9,J379:J410)</f>
        <v>26778.430000000004</v>
      </c>
      <c r="K378" s="105"/>
      <c r="L378" s="104">
        <f>SUBTOTAL(9,L379:L410)</f>
        <v>0</v>
      </c>
      <c r="M378" s="107"/>
      <c r="N378" s="104">
        <f>SUBTOTAL(9,N379:N410)</f>
        <v>0</v>
      </c>
      <c r="O378" s="333"/>
      <c r="P378" s="104">
        <f>SUBTOTAL(9,P379:P410)</f>
        <v>0</v>
      </c>
      <c r="Q378" s="317"/>
      <c r="R378" s="104">
        <f>SUBTOTAL(9,R379:R410)</f>
        <v>0</v>
      </c>
      <c r="S378" s="315">
        <f t="shared" si="46"/>
        <v>0</v>
      </c>
      <c r="T378" s="147"/>
      <c r="U378" s="1" t="e">
        <f>S378=#REF!</f>
        <v>#REF!</v>
      </c>
    </row>
    <row r="379" spans="1:21" ht="38.25" x14ac:dyDescent="0.25">
      <c r="A379" s="17" t="s">
        <v>992</v>
      </c>
      <c r="B379" s="17" t="s">
        <v>992</v>
      </c>
      <c r="C379" s="18" t="s">
        <v>574</v>
      </c>
      <c r="D379" s="17" t="s">
        <v>32</v>
      </c>
      <c r="E379" s="17" t="s">
        <v>575</v>
      </c>
      <c r="F379" s="19" t="s">
        <v>109</v>
      </c>
      <c r="G379" s="18">
        <v>69.400000000000006</v>
      </c>
      <c r="H379" s="20">
        <v>4.71</v>
      </c>
      <c r="I379" s="20">
        <v>5.89</v>
      </c>
      <c r="J379" s="99">
        <f t="shared" ref="J379:J410" si="48">TRUNC(I379*G379,2)</f>
        <v>408.76</v>
      </c>
      <c r="K379" s="100">
        <f>IFERROR(VLOOKUP(B379,'[1]resumo 1ºTermo aditivo'!$A$3:$O$155,11,FALSE),0)</f>
        <v>0</v>
      </c>
      <c r="L379" s="101">
        <f t="shared" si="42"/>
        <v>0</v>
      </c>
      <c r="M379" s="102">
        <f>IFERROR(VLOOKUP(B379,'[1]resumo 1ºTermo aditivo'!$A$3:$O$155,14,FALSE),0)</f>
        <v>0</v>
      </c>
      <c r="N379" s="312">
        <f t="shared" si="43"/>
        <v>0</v>
      </c>
      <c r="P379" s="165">
        <f t="shared" si="44"/>
        <v>0</v>
      </c>
      <c r="Q379" s="165"/>
      <c r="R379" s="165">
        <f t="shared" si="45"/>
        <v>0</v>
      </c>
      <c r="S379" s="315">
        <f t="shared" si="46"/>
        <v>69.400000000000006</v>
      </c>
      <c r="T379" s="147">
        <f t="shared" si="47"/>
        <v>408.76</v>
      </c>
      <c r="U379" s="1" t="e">
        <f>S379=#REF!</f>
        <v>#REF!</v>
      </c>
    </row>
    <row r="380" spans="1:21" ht="38.25" x14ac:dyDescent="0.25">
      <c r="A380" s="17" t="s">
        <v>993</v>
      </c>
      <c r="B380" s="17" t="s">
        <v>993</v>
      </c>
      <c r="C380" s="18" t="s">
        <v>400</v>
      </c>
      <c r="D380" s="17" t="s">
        <v>27</v>
      </c>
      <c r="E380" s="17" t="s">
        <v>401</v>
      </c>
      <c r="F380" s="19" t="s">
        <v>109</v>
      </c>
      <c r="G380" s="18">
        <v>12</v>
      </c>
      <c r="H380" s="20">
        <v>5.46</v>
      </c>
      <c r="I380" s="20">
        <v>6.83</v>
      </c>
      <c r="J380" s="99">
        <f t="shared" si="48"/>
        <v>81.96</v>
      </c>
      <c r="K380" s="100">
        <f>IFERROR(VLOOKUP(B380,'[1]resumo 1ºTermo aditivo'!$A$3:$O$155,11,FALSE),0)</f>
        <v>0</v>
      </c>
      <c r="L380" s="101">
        <f t="shared" si="42"/>
        <v>0</v>
      </c>
      <c r="M380" s="102">
        <f>IFERROR(VLOOKUP(B380,'[1]resumo 1ºTermo aditivo'!$A$3:$O$155,14,FALSE),0)</f>
        <v>0</v>
      </c>
      <c r="N380" s="312">
        <f t="shared" si="43"/>
        <v>0</v>
      </c>
      <c r="P380" s="165">
        <f t="shared" si="44"/>
        <v>0</v>
      </c>
      <c r="Q380" s="165"/>
      <c r="R380" s="165">
        <f t="shared" si="45"/>
        <v>0</v>
      </c>
      <c r="S380" s="315">
        <f t="shared" si="46"/>
        <v>12</v>
      </c>
      <c r="T380" s="147">
        <f t="shared" si="47"/>
        <v>81.96</v>
      </c>
      <c r="U380" s="1" t="e">
        <f>S380=#REF!</f>
        <v>#REF!</v>
      </c>
    </row>
    <row r="381" spans="1:21" ht="38.25" x14ac:dyDescent="0.25">
      <c r="A381" s="17" t="s">
        <v>994</v>
      </c>
      <c r="B381" s="17" t="s">
        <v>994</v>
      </c>
      <c r="C381" s="18" t="s">
        <v>703</v>
      </c>
      <c r="D381" s="17" t="s">
        <v>32</v>
      </c>
      <c r="E381" s="17" t="s">
        <v>578</v>
      </c>
      <c r="F381" s="19" t="s">
        <v>109</v>
      </c>
      <c r="G381" s="18">
        <v>69.400000000000006</v>
      </c>
      <c r="H381" s="20">
        <v>12.37</v>
      </c>
      <c r="I381" s="20">
        <v>15.48</v>
      </c>
      <c r="J381" s="99">
        <f t="shared" si="48"/>
        <v>1074.31</v>
      </c>
      <c r="K381" s="100">
        <f>IFERROR(VLOOKUP(B381,'[1]resumo 1ºTermo aditivo'!$A$3:$O$155,11,FALSE),0)</f>
        <v>0</v>
      </c>
      <c r="L381" s="101">
        <f t="shared" si="42"/>
        <v>0</v>
      </c>
      <c r="M381" s="102">
        <f>IFERROR(VLOOKUP(B381,'[1]resumo 1ºTermo aditivo'!$A$3:$O$155,14,FALSE),0)</f>
        <v>0</v>
      </c>
      <c r="N381" s="312">
        <f t="shared" si="43"/>
        <v>0</v>
      </c>
      <c r="P381" s="165">
        <f t="shared" si="44"/>
        <v>0</v>
      </c>
      <c r="Q381" s="165"/>
      <c r="R381" s="165">
        <f t="shared" si="45"/>
        <v>0</v>
      </c>
      <c r="S381" s="315">
        <f t="shared" si="46"/>
        <v>69.400000000000006</v>
      </c>
      <c r="T381" s="147">
        <f t="shared" si="47"/>
        <v>1074.31</v>
      </c>
      <c r="U381" s="1" t="e">
        <f>S381=#REF!</f>
        <v>#REF!</v>
      </c>
    </row>
    <row r="382" spans="1:21" ht="38.25" x14ac:dyDescent="0.25">
      <c r="A382" s="17" t="s">
        <v>995</v>
      </c>
      <c r="B382" s="17" t="s">
        <v>995</v>
      </c>
      <c r="C382" s="18" t="s">
        <v>403</v>
      </c>
      <c r="D382" s="17" t="s">
        <v>27</v>
      </c>
      <c r="E382" s="17" t="s">
        <v>404</v>
      </c>
      <c r="F382" s="19" t="s">
        <v>109</v>
      </c>
      <c r="G382" s="18">
        <v>12</v>
      </c>
      <c r="H382" s="20">
        <v>18.63</v>
      </c>
      <c r="I382" s="20">
        <v>23.32</v>
      </c>
      <c r="J382" s="99">
        <f t="shared" si="48"/>
        <v>279.83999999999997</v>
      </c>
      <c r="K382" s="100">
        <f>IFERROR(VLOOKUP(B382,'[1]resumo 1ºTermo aditivo'!$A$3:$O$155,11,FALSE),0)</f>
        <v>0</v>
      </c>
      <c r="L382" s="101">
        <f t="shared" si="42"/>
        <v>0</v>
      </c>
      <c r="M382" s="102">
        <f>IFERROR(VLOOKUP(B382,'[1]resumo 1ºTermo aditivo'!$A$3:$O$155,14,FALSE),0)</f>
        <v>0</v>
      </c>
      <c r="N382" s="312">
        <f t="shared" si="43"/>
        <v>0</v>
      </c>
      <c r="P382" s="165">
        <f t="shared" si="44"/>
        <v>0</v>
      </c>
      <c r="Q382" s="165"/>
      <c r="R382" s="165">
        <f t="shared" si="45"/>
        <v>0</v>
      </c>
      <c r="S382" s="315">
        <f t="shared" si="46"/>
        <v>12</v>
      </c>
      <c r="T382" s="147">
        <f t="shared" si="47"/>
        <v>279.83999999999997</v>
      </c>
      <c r="U382" s="1" t="e">
        <f>S382=#REF!</f>
        <v>#REF!</v>
      </c>
    </row>
    <row r="383" spans="1:21" ht="38.25" x14ac:dyDescent="0.25">
      <c r="A383" s="17" t="s">
        <v>996</v>
      </c>
      <c r="B383" s="17" t="s">
        <v>996</v>
      </c>
      <c r="C383" s="18" t="s">
        <v>997</v>
      </c>
      <c r="D383" s="17" t="s">
        <v>32</v>
      </c>
      <c r="E383" s="17" t="s">
        <v>998</v>
      </c>
      <c r="F383" s="19" t="s">
        <v>42</v>
      </c>
      <c r="G383" s="18">
        <v>2</v>
      </c>
      <c r="H383" s="20">
        <v>55.9</v>
      </c>
      <c r="I383" s="20">
        <v>69.989999999999995</v>
      </c>
      <c r="J383" s="99">
        <f t="shared" si="48"/>
        <v>139.97999999999999</v>
      </c>
      <c r="K383" s="100">
        <f>IFERROR(VLOOKUP(B383,'[1]resumo 1ºTermo aditivo'!$A$3:$O$155,11,FALSE),0)</f>
        <v>0</v>
      </c>
      <c r="L383" s="101">
        <f t="shared" si="42"/>
        <v>0</v>
      </c>
      <c r="M383" s="102">
        <f>IFERROR(VLOOKUP(B383,'[1]resumo 1ºTermo aditivo'!$A$3:$O$155,14,FALSE),0)</f>
        <v>0</v>
      </c>
      <c r="N383" s="312">
        <f t="shared" si="43"/>
        <v>0</v>
      </c>
      <c r="P383" s="165">
        <f t="shared" si="44"/>
        <v>0</v>
      </c>
      <c r="Q383" s="165"/>
      <c r="R383" s="165">
        <f t="shared" si="45"/>
        <v>0</v>
      </c>
      <c r="S383" s="315">
        <f t="shared" si="46"/>
        <v>2</v>
      </c>
      <c r="T383" s="147">
        <f t="shared" si="47"/>
        <v>139.97999999999999</v>
      </c>
      <c r="U383" s="1" t="e">
        <f>S383=#REF!</f>
        <v>#REF!</v>
      </c>
    </row>
    <row r="384" spans="1:21" ht="38.25" x14ac:dyDescent="0.25">
      <c r="A384" s="17" t="s">
        <v>999</v>
      </c>
      <c r="B384" s="17" t="s">
        <v>999</v>
      </c>
      <c r="C384" s="18" t="s">
        <v>651</v>
      </c>
      <c r="D384" s="17" t="s">
        <v>32</v>
      </c>
      <c r="E384" s="17" t="s">
        <v>652</v>
      </c>
      <c r="F384" s="19" t="s">
        <v>42</v>
      </c>
      <c r="G384" s="18">
        <v>2</v>
      </c>
      <c r="H384" s="20">
        <v>8.4700000000000006</v>
      </c>
      <c r="I384" s="20">
        <v>10.6</v>
      </c>
      <c r="J384" s="99">
        <f t="shared" si="48"/>
        <v>21.2</v>
      </c>
      <c r="K384" s="100">
        <f>IFERROR(VLOOKUP(B384,'[1]resumo 1ºTermo aditivo'!$A$3:$O$155,11,FALSE),0)</f>
        <v>0</v>
      </c>
      <c r="L384" s="101">
        <f t="shared" si="42"/>
        <v>0</v>
      </c>
      <c r="M384" s="102">
        <f>IFERROR(VLOOKUP(B384,'[1]resumo 1ºTermo aditivo'!$A$3:$O$155,14,FALSE),0)</f>
        <v>0</v>
      </c>
      <c r="N384" s="312">
        <f t="shared" si="43"/>
        <v>0</v>
      </c>
      <c r="P384" s="165">
        <f t="shared" si="44"/>
        <v>0</v>
      </c>
      <c r="Q384" s="165"/>
      <c r="R384" s="165">
        <f t="shared" si="45"/>
        <v>0</v>
      </c>
      <c r="S384" s="315">
        <f t="shared" si="46"/>
        <v>2</v>
      </c>
      <c r="T384" s="147">
        <f t="shared" si="47"/>
        <v>21.2</v>
      </c>
      <c r="U384" s="1" t="e">
        <f>S384=#REF!</f>
        <v>#REF!</v>
      </c>
    </row>
    <row r="385" spans="1:21" ht="38.25" x14ac:dyDescent="0.25">
      <c r="A385" s="17" t="s">
        <v>1000</v>
      </c>
      <c r="B385" s="17" t="s">
        <v>1000</v>
      </c>
      <c r="C385" s="18" t="s">
        <v>712</v>
      </c>
      <c r="D385" s="17" t="s">
        <v>32</v>
      </c>
      <c r="E385" s="17" t="s">
        <v>713</v>
      </c>
      <c r="F385" s="19" t="s">
        <v>42</v>
      </c>
      <c r="G385" s="18">
        <v>6</v>
      </c>
      <c r="H385" s="20">
        <v>10.47</v>
      </c>
      <c r="I385" s="20">
        <v>13.11</v>
      </c>
      <c r="J385" s="99">
        <f t="shared" si="48"/>
        <v>78.66</v>
      </c>
      <c r="K385" s="100">
        <f>IFERROR(VLOOKUP(B385,'[1]resumo 1ºTermo aditivo'!$A$3:$O$155,11,FALSE),0)</f>
        <v>0</v>
      </c>
      <c r="L385" s="101">
        <f t="shared" si="42"/>
        <v>0</v>
      </c>
      <c r="M385" s="102">
        <f>IFERROR(VLOOKUP(B385,'[1]resumo 1ºTermo aditivo'!$A$3:$O$155,14,FALSE),0)</f>
        <v>0</v>
      </c>
      <c r="N385" s="312">
        <f t="shared" si="43"/>
        <v>0</v>
      </c>
      <c r="P385" s="165">
        <f t="shared" si="44"/>
        <v>0</v>
      </c>
      <c r="Q385" s="165"/>
      <c r="R385" s="165">
        <f t="shared" si="45"/>
        <v>0</v>
      </c>
      <c r="S385" s="315">
        <f t="shared" si="46"/>
        <v>6</v>
      </c>
      <c r="T385" s="147">
        <f t="shared" si="47"/>
        <v>78.66</v>
      </c>
      <c r="U385" s="1" t="e">
        <f>S385=#REF!</f>
        <v>#REF!</v>
      </c>
    </row>
    <row r="386" spans="1:21" ht="38.25" x14ac:dyDescent="0.25">
      <c r="A386" s="17" t="s">
        <v>1001</v>
      </c>
      <c r="B386" s="17" t="s">
        <v>1001</v>
      </c>
      <c r="C386" s="18" t="s">
        <v>1002</v>
      </c>
      <c r="D386" s="17" t="s">
        <v>32</v>
      </c>
      <c r="E386" s="17" t="s">
        <v>1003</v>
      </c>
      <c r="F386" s="19" t="s">
        <v>42</v>
      </c>
      <c r="G386" s="18">
        <v>13</v>
      </c>
      <c r="H386" s="20">
        <v>15.58</v>
      </c>
      <c r="I386" s="20">
        <v>19.5</v>
      </c>
      <c r="J386" s="99">
        <f t="shared" si="48"/>
        <v>253.5</v>
      </c>
      <c r="K386" s="100">
        <f>IFERROR(VLOOKUP(B386,'[1]resumo 1ºTermo aditivo'!$A$3:$O$155,11,FALSE),0)</f>
        <v>0</v>
      </c>
      <c r="L386" s="101">
        <f t="shared" si="42"/>
        <v>0</v>
      </c>
      <c r="M386" s="102">
        <f>IFERROR(VLOOKUP(B386,'[1]resumo 1ºTermo aditivo'!$A$3:$O$155,14,FALSE),0)</f>
        <v>0</v>
      </c>
      <c r="N386" s="312">
        <f t="shared" si="43"/>
        <v>0</v>
      </c>
      <c r="P386" s="165">
        <f t="shared" si="44"/>
        <v>0</v>
      </c>
      <c r="Q386" s="165"/>
      <c r="R386" s="165">
        <f t="shared" si="45"/>
        <v>0</v>
      </c>
      <c r="S386" s="315">
        <f t="shared" si="46"/>
        <v>13</v>
      </c>
      <c r="T386" s="147">
        <f t="shared" si="47"/>
        <v>253.5</v>
      </c>
      <c r="U386" s="1" t="e">
        <f>S386=#REF!</f>
        <v>#REF!</v>
      </c>
    </row>
    <row r="387" spans="1:21" ht="38.25" x14ac:dyDescent="0.25">
      <c r="A387" s="17" t="s">
        <v>1004</v>
      </c>
      <c r="B387" s="17" t="s">
        <v>1004</v>
      </c>
      <c r="C387" s="18" t="s">
        <v>1005</v>
      </c>
      <c r="D387" s="17" t="s">
        <v>32</v>
      </c>
      <c r="E387" s="17" t="s">
        <v>1006</v>
      </c>
      <c r="F387" s="19" t="s">
        <v>42</v>
      </c>
      <c r="G387" s="18">
        <v>7</v>
      </c>
      <c r="H387" s="20">
        <v>25.79</v>
      </c>
      <c r="I387" s="20">
        <v>32.29</v>
      </c>
      <c r="J387" s="99">
        <f t="shared" si="48"/>
        <v>226.03</v>
      </c>
      <c r="K387" s="100">
        <f>IFERROR(VLOOKUP(B387,'[1]resumo 1ºTermo aditivo'!$A$3:$O$155,11,FALSE),0)</f>
        <v>0</v>
      </c>
      <c r="L387" s="101">
        <f t="shared" si="42"/>
        <v>0</v>
      </c>
      <c r="M387" s="102">
        <f>IFERROR(VLOOKUP(B387,'[1]resumo 1ºTermo aditivo'!$A$3:$O$155,14,FALSE),0)</f>
        <v>0</v>
      </c>
      <c r="N387" s="312">
        <f t="shared" si="43"/>
        <v>0</v>
      </c>
      <c r="P387" s="165">
        <f t="shared" si="44"/>
        <v>0</v>
      </c>
      <c r="Q387" s="165"/>
      <c r="R387" s="165">
        <f t="shared" si="45"/>
        <v>0</v>
      </c>
      <c r="S387" s="315">
        <f t="shared" si="46"/>
        <v>7</v>
      </c>
      <c r="T387" s="147">
        <f t="shared" si="47"/>
        <v>226.03</v>
      </c>
      <c r="U387" s="1" t="e">
        <f>S387=#REF!</f>
        <v>#REF!</v>
      </c>
    </row>
    <row r="388" spans="1:21" ht="25.5" x14ac:dyDescent="0.25">
      <c r="A388" s="17" t="s">
        <v>1007</v>
      </c>
      <c r="B388" s="17" t="s">
        <v>1007</v>
      </c>
      <c r="C388" s="18" t="s">
        <v>1008</v>
      </c>
      <c r="D388" s="17" t="s">
        <v>27</v>
      </c>
      <c r="E388" s="17" t="s">
        <v>1009</v>
      </c>
      <c r="F388" s="19" t="s">
        <v>42</v>
      </c>
      <c r="G388" s="18">
        <v>3</v>
      </c>
      <c r="H388" s="20">
        <v>113.52</v>
      </c>
      <c r="I388" s="20">
        <v>142.13999999999999</v>
      </c>
      <c r="J388" s="99">
        <f t="shared" si="48"/>
        <v>426.42</v>
      </c>
      <c r="K388" s="100">
        <f>IFERROR(VLOOKUP(B388,'[1]resumo 1ºTermo aditivo'!$A$3:$O$155,11,FALSE),0)</f>
        <v>0</v>
      </c>
      <c r="L388" s="101">
        <f t="shared" si="42"/>
        <v>0</v>
      </c>
      <c r="M388" s="102">
        <f>IFERROR(VLOOKUP(B388,'[1]resumo 1ºTermo aditivo'!$A$3:$O$155,14,FALSE),0)</f>
        <v>0</v>
      </c>
      <c r="N388" s="312">
        <f t="shared" si="43"/>
        <v>0</v>
      </c>
      <c r="P388" s="165">
        <f t="shared" si="44"/>
        <v>0</v>
      </c>
      <c r="Q388" s="165"/>
      <c r="R388" s="165">
        <f t="shared" si="45"/>
        <v>0</v>
      </c>
      <c r="S388" s="315">
        <f t="shared" si="46"/>
        <v>3</v>
      </c>
      <c r="T388" s="147">
        <f t="shared" si="47"/>
        <v>426.42</v>
      </c>
      <c r="U388" s="1" t="e">
        <f>S388=#REF!</f>
        <v>#REF!</v>
      </c>
    </row>
    <row r="389" spans="1:21" ht="38.25" x14ac:dyDescent="0.25">
      <c r="A389" s="17" t="s">
        <v>1010</v>
      </c>
      <c r="B389" s="17" t="s">
        <v>1010</v>
      </c>
      <c r="C389" s="18" t="s">
        <v>870</v>
      </c>
      <c r="D389" s="17" t="s">
        <v>27</v>
      </c>
      <c r="E389" s="17" t="s">
        <v>871</v>
      </c>
      <c r="F389" s="19" t="s">
        <v>109</v>
      </c>
      <c r="G389" s="18">
        <v>44</v>
      </c>
      <c r="H389" s="20">
        <v>73.119748000000001</v>
      </c>
      <c r="I389" s="20">
        <v>91.56</v>
      </c>
      <c r="J389" s="99">
        <f t="shared" si="48"/>
        <v>4028.64</v>
      </c>
      <c r="K389" s="100">
        <f>IFERROR(VLOOKUP(B389,'[1]resumo 1ºTermo aditivo'!$A$3:$O$155,11,FALSE),0)</f>
        <v>0</v>
      </c>
      <c r="L389" s="101">
        <f t="shared" si="42"/>
        <v>0</v>
      </c>
      <c r="M389" s="102">
        <f>IFERROR(VLOOKUP(B389,'[1]resumo 1ºTermo aditivo'!$A$3:$O$155,14,FALSE),0)</f>
        <v>0</v>
      </c>
      <c r="N389" s="312">
        <f t="shared" si="43"/>
        <v>0</v>
      </c>
      <c r="P389" s="165">
        <f t="shared" si="44"/>
        <v>0</v>
      </c>
      <c r="Q389" s="165"/>
      <c r="R389" s="165">
        <f t="shared" si="45"/>
        <v>0</v>
      </c>
      <c r="S389" s="315">
        <f t="shared" si="46"/>
        <v>44</v>
      </c>
      <c r="T389" s="147">
        <f t="shared" si="47"/>
        <v>4028.64</v>
      </c>
      <c r="U389" s="1" t="e">
        <f>S389=#REF!</f>
        <v>#REF!</v>
      </c>
    </row>
    <row r="390" spans="1:21" ht="51" x14ac:dyDescent="0.25">
      <c r="A390" s="17" t="s">
        <v>1011</v>
      </c>
      <c r="B390" s="17" t="s">
        <v>1011</v>
      </c>
      <c r="C390" s="18" t="s">
        <v>908</v>
      </c>
      <c r="D390" s="17" t="s">
        <v>32</v>
      </c>
      <c r="E390" s="17" t="s">
        <v>909</v>
      </c>
      <c r="F390" s="19" t="s">
        <v>109</v>
      </c>
      <c r="G390" s="18">
        <v>61.7</v>
      </c>
      <c r="H390" s="20">
        <v>12.3</v>
      </c>
      <c r="I390" s="20">
        <v>15.4</v>
      </c>
      <c r="J390" s="99">
        <f t="shared" si="48"/>
        <v>950.18</v>
      </c>
      <c r="K390" s="100">
        <f>IFERROR(VLOOKUP(B390,'[1]resumo 1ºTermo aditivo'!$A$3:$O$155,11,FALSE),0)</f>
        <v>0</v>
      </c>
      <c r="L390" s="101">
        <f t="shared" si="42"/>
        <v>0</v>
      </c>
      <c r="M390" s="102">
        <f>IFERROR(VLOOKUP(B390,'[1]resumo 1ºTermo aditivo'!$A$3:$O$155,14,FALSE),0)</f>
        <v>0</v>
      </c>
      <c r="N390" s="312">
        <f t="shared" si="43"/>
        <v>0</v>
      </c>
      <c r="P390" s="165">
        <f t="shared" si="44"/>
        <v>0</v>
      </c>
      <c r="Q390" s="165"/>
      <c r="R390" s="165">
        <f t="shared" si="45"/>
        <v>0</v>
      </c>
      <c r="S390" s="315">
        <f t="shared" si="46"/>
        <v>61.7</v>
      </c>
      <c r="T390" s="147">
        <f t="shared" si="47"/>
        <v>950.18</v>
      </c>
      <c r="U390" s="1" t="e">
        <f>S390=#REF!</f>
        <v>#REF!</v>
      </c>
    </row>
    <row r="391" spans="1:21" ht="38.25" x14ac:dyDescent="0.25">
      <c r="A391" s="17" t="s">
        <v>1012</v>
      </c>
      <c r="B391" s="17" t="s">
        <v>1012</v>
      </c>
      <c r="C391" s="18" t="s">
        <v>1013</v>
      </c>
      <c r="D391" s="17" t="s">
        <v>32</v>
      </c>
      <c r="E391" s="17" t="s">
        <v>1014</v>
      </c>
      <c r="F391" s="19" t="s">
        <v>109</v>
      </c>
      <c r="G391" s="18">
        <v>40.6</v>
      </c>
      <c r="H391" s="20">
        <v>10.62</v>
      </c>
      <c r="I391" s="20">
        <v>13.29</v>
      </c>
      <c r="J391" s="99">
        <f t="shared" si="48"/>
        <v>539.57000000000005</v>
      </c>
      <c r="K391" s="100">
        <f>IFERROR(VLOOKUP(B391,'[1]resumo 1ºTermo aditivo'!$A$3:$O$155,11,FALSE),0)</f>
        <v>0</v>
      </c>
      <c r="L391" s="101">
        <f t="shared" ref="L391:L454" si="49">K391*I391</f>
        <v>0</v>
      </c>
      <c r="M391" s="102">
        <f>IFERROR(VLOOKUP(B391,'[1]resumo 1ºTermo aditivo'!$A$3:$O$155,14,FALSE),0)</f>
        <v>0</v>
      </c>
      <c r="N391" s="312">
        <f t="shared" ref="N391:N454" si="50">M391*I391</f>
        <v>0</v>
      </c>
      <c r="P391" s="165">
        <f t="shared" ref="P391:P454" si="51">TRUNC(I391*O391,2)</f>
        <v>0</v>
      </c>
      <c r="Q391" s="165"/>
      <c r="R391" s="165">
        <f t="shared" ref="R391:R454" si="52">TRUNC(Q391*I391,2)</f>
        <v>0</v>
      </c>
      <c r="S391" s="315">
        <f t="shared" ref="S391:S454" si="53">G391+K391-M391+O391-Q391</f>
        <v>40.6</v>
      </c>
      <c r="T391" s="147">
        <f t="shared" ref="T391:T454" si="54">J391+L391-N391+P391-R391</f>
        <v>539.57000000000005</v>
      </c>
      <c r="U391" s="1" t="e">
        <f>S391=#REF!</f>
        <v>#REF!</v>
      </c>
    </row>
    <row r="392" spans="1:21" ht="51" x14ac:dyDescent="0.25">
      <c r="A392" s="17" t="s">
        <v>1015</v>
      </c>
      <c r="B392" s="17" t="s">
        <v>1015</v>
      </c>
      <c r="C392" s="18" t="s">
        <v>1016</v>
      </c>
      <c r="D392" s="17" t="s">
        <v>32</v>
      </c>
      <c r="E392" s="17" t="s">
        <v>1017</v>
      </c>
      <c r="F392" s="19" t="s">
        <v>109</v>
      </c>
      <c r="G392" s="18">
        <v>9</v>
      </c>
      <c r="H392" s="20">
        <v>7.88</v>
      </c>
      <c r="I392" s="20">
        <v>9.86</v>
      </c>
      <c r="J392" s="99">
        <f t="shared" si="48"/>
        <v>88.74</v>
      </c>
      <c r="K392" s="100">
        <f>IFERROR(VLOOKUP(B392,'[1]resumo 1ºTermo aditivo'!$A$3:$O$155,11,FALSE),0)</f>
        <v>0</v>
      </c>
      <c r="L392" s="101">
        <f t="shared" si="49"/>
        <v>0</v>
      </c>
      <c r="M392" s="102">
        <f>IFERROR(VLOOKUP(B392,'[1]resumo 1ºTermo aditivo'!$A$3:$O$155,14,FALSE),0)</f>
        <v>0</v>
      </c>
      <c r="N392" s="312">
        <f t="shared" si="50"/>
        <v>0</v>
      </c>
      <c r="P392" s="165">
        <f t="shared" si="51"/>
        <v>0</v>
      </c>
      <c r="Q392" s="165"/>
      <c r="R392" s="165">
        <f t="shared" si="52"/>
        <v>0</v>
      </c>
      <c r="S392" s="315">
        <f t="shared" si="53"/>
        <v>9</v>
      </c>
      <c r="T392" s="147">
        <f t="shared" si="54"/>
        <v>88.74</v>
      </c>
      <c r="U392" s="1" t="e">
        <f>S392=#REF!</f>
        <v>#REF!</v>
      </c>
    </row>
    <row r="393" spans="1:21" ht="38.25" x14ac:dyDescent="0.25">
      <c r="A393" s="17" t="s">
        <v>1018</v>
      </c>
      <c r="B393" s="17" t="s">
        <v>1018</v>
      </c>
      <c r="C393" s="18" t="s">
        <v>453</v>
      </c>
      <c r="D393" s="17" t="s">
        <v>32</v>
      </c>
      <c r="E393" s="17" t="s">
        <v>454</v>
      </c>
      <c r="F393" s="19" t="s">
        <v>109</v>
      </c>
      <c r="G393" s="18">
        <v>86.1</v>
      </c>
      <c r="H393" s="20">
        <v>14.23</v>
      </c>
      <c r="I393" s="20">
        <v>17.809999999999999</v>
      </c>
      <c r="J393" s="99">
        <f t="shared" si="48"/>
        <v>1533.44</v>
      </c>
      <c r="K393" s="100">
        <f>IFERROR(VLOOKUP(B393,'[1]resumo 1ºTermo aditivo'!$A$3:$O$155,11,FALSE),0)</f>
        <v>0</v>
      </c>
      <c r="L393" s="101">
        <f t="shared" si="49"/>
        <v>0</v>
      </c>
      <c r="M393" s="102">
        <f>IFERROR(VLOOKUP(B393,'[1]resumo 1ºTermo aditivo'!$A$3:$O$155,14,FALSE),0)</f>
        <v>0</v>
      </c>
      <c r="N393" s="312">
        <f t="shared" si="50"/>
        <v>0</v>
      </c>
      <c r="P393" s="165">
        <f t="shared" si="51"/>
        <v>0</v>
      </c>
      <c r="Q393" s="165"/>
      <c r="R393" s="165">
        <f t="shared" si="52"/>
        <v>0</v>
      </c>
      <c r="S393" s="315">
        <f t="shared" si="53"/>
        <v>86.1</v>
      </c>
      <c r="T393" s="147">
        <f t="shared" si="54"/>
        <v>1533.44</v>
      </c>
      <c r="U393" s="1" t="e">
        <f>S393=#REF!</f>
        <v>#REF!</v>
      </c>
    </row>
    <row r="394" spans="1:21" ht="38.25" x14ac:dyDescent="0.25">
      <c r="A394" s="17" t="s">
        <v>1019</v>
      </c>
      <c r="B394" s="17" t="s">
        <v>1019</v>
      </c>
      <c r="C394" s="18" t="s">
        <v>1020</v>
      </c>
      <c r="D394" s="17" t="s">
        <v>32</v>
      </c>
      <c r="E394" s="17" t="s">
        <v>1021</v>
      </c>
      <c r="F394" s="19" t="s">
        <v>109</v>
      </c>
      <c r="G394" s="18">
        <v>22.5</v>
      </c>
      <c r="H394" s="20">
        <v>17.28</v>
      </c>
      <c r="I394" s="20">
        <v>21.63</v>
      </c>
      <c r="J394" s="99">
        <f t="shared" si="48"/>
        <v>486.67</v>
      </c>
      <c r="K394" s="100">
        <f>IFERROR(VLOOKUP(B394,'[1]resumo 1ºTermo aditivo'!$A$3:$O$155,11,FALSE),0)</f>
        <v>0</v>
      </c>
      <c r="L394" s="101">
        <f t="shared" si="49"/>
        <v>0</v>
      </c>
      <c r="M394" s="102">
        <f>IFERROR(VLOOKUP(B394,'[1]resumo 1ºTermo aditivo'!$A$3:$O$155,14,FALSE),0)</f>
        <v>0</v>
      </c>
      <c r="N394" s="312">
        <f t="shared" si="50"/>
        <v>0</v>
      </c>
      <c r="P394" s="165">
        <f t="shared" si="51"/>
        <v>0</v>
      </c>
      <c r="Q394" s="165"/>
      <c r="R394" s="165">
        <f t="shared" si="52"/>
        <v>0</v>
      </c>
      <c r="S394" s="315">
        <f t="shared" si="53"/>
        <v>22.5</v>
      </c>
      <c r="T394" s="147">
        <f t="shared" si="54"/>
        <v>486.67</v>
      </c>
      <c r="U394" s="1" t="e">
        <f>S394=#REF!</f>
        <v>#REF!</v>
      </c>
    </row>
    <row r="395" spans="1:21" ht="51" x14ac:dyDescent="0.25">
      <c r="A395" s="17" t="s">
        <v>1022</v>
      </c>
      <c r="B395" s="17" t="s">
        <v>1022</v>
      </c>
      <c r="C395" s="18" t="s">
        <v>456</v>
      </c>
      <c r="D395" s="17" t="s">
        <v>32</v>
      </c>
      <c r="E395" s="17" t="s">
        <v>457</v>
      </c>
      <c r="F395" s="19" t="s">
        <v>109</v>
      </c>
      <c r="G395" s="18">
        <v>4.5</v>
      </c>
      <c r="H395" s="20">
        <v>14.9</v>
      </c>
      <c r="I395" s="20">
        <v>18.649999999999999</v>
      </c>
      <c r="J395" s="99">
        <f t="shared" si="48"/>
        <v>83.92</v>
      </c>
      <c r="K395" s="100">
        <f>IFERROR(VLOOKUP(B395,'[1]resumo 1ºTermo aditivo'!$A$3:$O$155,11,FALSE),0)</f>
        <v>0</v>
      </c>
      <c r="L395" s="101">
        <f t="shared" si="49"/>
        <v>0</v>
      </c>
      <c r="M395" s="102">
        <f>IFERROR(VLOOKUP(B395,'[1]resumo 1ºTermo aditivo'!$A$3:$O$155,14,FALSE),0)</f>
        <v>0</v>
      </c>
      <c r="N395" s="312">
        <f t="shared" si="50"/>
        <v>0</v>
      </c>
      <c r="P395" s="165">
        <f t="shared" si="51"/>
        <v>0</v>
      </c>
      <c r="Q395" s="165"/>
      <c r="R395" s="165">
        <f t="shared" si="52"/>
        <v>0</v>
      </c>
      <c r="S395" s="315">
        <f t="shared" si="53"/>
        <v>4.5</v>
      </c>
      <c r="T395" s="147">
        <f t="shared" si="54"/>
        <v>83.92</v>
      </c>
      <c r="U395" s="1" t="e">
        <f>S395=#REF!</f>
        <v>#REF!</v>
      </c>
    </row>
    <row r="396" spans="1:21" ht="51" x14ac:dyDescent="0.25">
      <c r="A396" s="17" t="s">
        <v>1023</v>
      </c>
      <c r="B396" s="17" t="s">
        <v>1023</v>
      </c>
      <c r="C396" s="18" t="s">
        <v>462</v>
      </c>
      <c r="D396" s="17" t="s">
        <v>32</v>
      </c>
      <c r="E396" s="17" t="s">
        <v>463</v>
      </c>
      <c r="F396" s="19" t="s">
        <v>109</v>
      </c>
      <c r="G396" s="18">
        <v>20</v>
      </c>
      <c r="H396" s="20">
        <v>31.23</v>
      </c>
      <c r="I396" s="20">
        <v>39.1</v>
      </c>
      <c r="J396" s="99">
        <f t="shared" si="48"/>
        <v>782</v>
      </c>
      <c r="K396" s="100">
        <f>IFERROR(VLOOKUP(B396,'[1]resumo 1ºTermo aditivo'!$A$3:$O$155,11,FALSE),0)</f>
        <v>0</v>
      </c>
      <c r="L396" s="101">
        <f t="shared" si="49"/>
        <v>0</v>
      </c>
      <c r="M396" s="102">
        <f>IFERROR(VLOOKUP(B396,'[1]resumo 1ºTermo aditivo'!$A$3:$O$155,14,FALSE),0)</f>
        <v>0</v>
      </c>
      <c r="N396" s="312">
        <f t="shared" si="50"/>
        <v>0</v>
      </c>
      <c r="P396" s="165">
        <f t="shared" si="51"/>
        <v>0</v>
      </c>
      <c r="Q396" s="165"/>
      <c r="R396" s="165">
        <f t="shared" si="52"/>
        <v>0</v>
      </c>
      <c r="S396" s="315">
        <f t="shared" si="53"/>
        <v>20</v>
      </c>
      <c r="T396" s="147">
        <f t="shared" si="54"/>
        <v>782</v>
      </c>
      <c r="U396" s="1" t="e">
        <f>S396=#REF!</f>
        <v>#REF!</v>
      </c>
    </row>
    <row r="397" spans="1:21" x14ac:dyDescent="0.25">
      <c r="A397" s="17" t="s">
        <v>1024</v>
      </c>
      <c r="B397" s="17" t="s">
        <v>1024</v>
      </c>
      <c r="C397" s="18" t="s">
        <v>1025</v>
      </c>
      <c r="D397" s="17" t="s">
        <v>40</v>
      </c>
      <c r="E397" s="17" t="s">
        <v>1026</v>
      </c>
      <c r="F397" s="19" t="s">
        <v>42</v>
      </c>
      <c r="G397" s="18">
        <v>3</v>
      </c>
      <c r="H397" s="20">
        <v>121.42</v>
      </c>
      <c r="I397" s="20">
        <v>152.04</v>
      </c>
      <c r="J397" s="99">
        <f t="shared" si="48"/>
        <v>456.12</v>
      </c>
      <c r="K397" s="100">
        <f>IFERROR(VLOOKUP(B397,'[1]resumo 1ºTermo aditivo'!$A$3:$O$155,11,FALSE),0)</f>
        <v>0</v>
      </c>
      <c r="L397" s="101">
        <f t="shared" si="49"/>
        <v>0</v>
      </c>
      <c r="M397" s="102">
        <f>IFERROR(VLOOKUP(B397,'[1]resumo 1ºTermo aditivo'!$A$3:$O$155,14,FALSE),0)</f>
        <v>0</v>
      </c>
      <c r="N397" s="312">
        <f t="shared" si="50"/>
        <v>0</v>
      </c>
      <c r="P397" s="165">
        <f t="shared" si="51"/>
        <v>0</v>
      </c>
      <c r="Q397" s="165"/>
      <c r="R397" s="165">
        <f t="shared" si="52"/>
        <v>0</v>
      </c>
      <c r="S397" s="315">
        <f t="shared" si="53"/>
        <v>3</v>
      </c>
      <c r="T397" s="147">
        <f t="shared" si="54"/>
        <v>456.12</v>
      </c>
      <c r="U397" s="1" t="e">
        <f>S397=#REF!</f>
        <v>#REF!</v>
      </c>
    </row>
    <row r="398" spans="1:21" ht="25.5" x14ac:dyDescent="0.25">
      <c r="A398" s="17" t="s">
        <v>1027</v>
      </c>
      <c r="B398" s="17" t="s">
        <v>1027</v>
      </c>
      <c r="C398" s="18" t="s">
        <v>1028</v>
      </c>
      <c r="D398" s="17" t="s">
        <v>27</v>
      </c>
      <c r="E398" s="17" t="s">
        <v>1029</v>
      </c>
      <c r="F398" s="19" t="s">
        <v>42</v>
      </c>
      <c r="G398" s="18">
        <v>5</v>
      </c>
      <c r="H398" s="20">
        <v>421.86</v>
      </c>
      <c r="I398" s="20">
        <v>528.25</v>
      </c>
      <c r="J398" s="99">
        <f t="shared" si="48"/>
        <v>2641.25</v>
      </c>
      <c r="K398" s="100">
        <f>IFERROR(VLOOKUP(B398,'[1]resumo 1ºTermo aditivo'!$A$3:$O$155,11,FALSE),0)</f>
        <v>0</v>
      </c>
      <c r="L398" s="101">
        <f t="shared" si="49"/>
        <v>0</v>
      </c>
      <c r="M398" s="102">
        <f>IFERROR(VLOOKUP(B398,'[1]resumo 1ºTermo aditivo'!$A$3:$O$155,14,FALSE),0)</f>
        <v>0</v>
      </c>
      <c r="N398" s="312">
        <f t="shared" si="50"/>
        <v>0</v>
      </c>
      <c r="P398" s="165">
        <f t="shared" si="51"/>
        <v>0</v>
      </c>
      <c r="Q398" s="165"/>
      <c r="R398" s="165">
        <f t="shared" si="52"/>
        <v>0</v>
      </c>
      <c r="S398" s="315">
        <f t="shared" si="53"/>
        <v>5</v>
      </c>
      <c r="T398" s="147">
        <f t="shared" si="54"/>
        <v>2641.25</v>
      </c>
      <c r="U398" s="1" t="e">
        <f>S398=#REF!</f>
        <v>#REF!</v>
      </c>
    </row>
    <row r="399" spans="1:21" ht="25.5" x14ac:dyDescent="0.25">
      <c r="A399" s="17" t="s">
        <v>1030</v>
      </c>
      <c r="B399" s="17" t="s">
        <v>1030</v>
      </c>
      <c r="C399" s="18" t="s">
        <v>1031</v>
      </c>
      <c r="D399" s="17" t="s">
        <v>27</v>
      </c>
      <c r="E399" s="17" t="s">
        <v>1032</v>
      </c>
      <c r="F399" s="19" t="s">
        <v>42</v>
      </c>
      <c r="G399" s="18">
        <v>4</v>
      </c>
      <c r="H399" s="20">
        <v>217.52</v>
      </c>
      <c r="I399" s="20">
        <v>272.37</v>
      </c>
      <c r="J399" s="99">
        <f t="shared" si="48"/>
        <v>1089.48</v>
      </c>
      <c r="K399" s="100">
        <f>IFERROR(VLOOKUP(B399,'[1]resumo 1ºTermo aditivo'!$A$3:$O$155,11,FALSE),0)</f>
        <v>0</v>
      </c>
      <c r="L399" s="101">
        <f t="shared" si="49"/>
        <v>0</v>
      </c>
      <c r="M399" s="102">
        <f>IFERROR(VLOOKUP(B399,'[1]resumo 1ºTermo aditivo'!$A$3:$O$155,14,FALSE),0)</f>
        <v>0</v>
      </c>
      <c r="N399" s="312">
        <f t="shared" si="50"/>
        <v>0</v>
      </c>
      <c r="P399" s="165">
        <f t="shared" si="51"/>
        <v>0</v>
      </c>
      <c r="Q399" s="165"/>
      <c r="R399" s="165">
        <f t="shared" si="52"/>
        <v>0</v>
      </c>
      <c r="S399" s="315">
        <f t="shared" si="53"/>
        <v>4</v>
      </c>
      <c r="T399" s="147">
        <f t="shared" si="54"/>
        <v>1089.48</v>
      </c>
      <c r="U399" s="1" t="e">
        <f>S399=#REF!</f>
        <v>#REF!</v>
      </c>
    </row>
    <row r="400" spans="1:21" ht="25.5" x14ac:dyDescent="0.25">
      <c r="A400" s="17" t="s">
        <v>1033</v>
      </c>
      <c r="B400" s="17" t="s">
        <v>1033</v>
      </c>
      <c r="C400" s="18" t="s">
        <v>1034</v>
      </c>
      <c r="D400" s="17" t="s">
        <v>27</v>
      </c>
      <c r="E400" s="17" t="s">
        <v>1035</v>
      </c>
      <c r="F400" s="19" t="s">
        <v>42</v>
      </c>
      <c r="G400" s="18">
        <v>4</v>
      </c>
      <c r="H400" s="20">
        <v>87.85</v>
      </c>
      <c r="I400" s="20">
        <v>110</v>
      </c>
      <c r="J400" s="99">
        <f t="shared" si="48"/>
        <v>440</v>
      </c>
      <c r="K400" s="100">
        <f>IFERROR(VLOOKUP(B400,'[1]resumo 1ºTermo aditivo'!$A$3:$O$155,11,FALSE),0)</f>
        <v>0</v>
      </c>
      <c r="L400" s="101">
        <f t="shared" si="49"/>
        <v>0</v>
      </c>
      <c r="M400" s="102">
        <f>IFERROR(VLOOKUP(B400,'[1]resumo 1ºTermo aditivo'!$A$3:$O$155,14,FALSE),0)</f>
        <v>0</v>
      </c>
      <c r="N400" s="312">
        <f t="shared" si="50"/>
        <v>0</v>
      </c>
      <c r="P400" s="165">
        <f t="shared" si="51"/>
        <v>0</v>
      </c>
      <c r="Q400" s="165"/>
      <c r="R400" s="165">
        <f t="shared" si="52"/>
        <v>0</v>
      </c>
      <c r="S400" s="315">
        <f t="shared" si="53"/>
        <v>4</v>
      </c>
      <c r="T400" s="147">
        <f t="shared" si="54"/>
        <v>440</v>
      </c>
      <c r="U400" s="1" t="e">
        <f>S400=#REF!</f>
        <v>#REF!</v>
      </c>
    </row>
    <row r="401" spans="1:21" ht="25.5" x14ac:dyDescent="0.25">
      <c r="A401" s="17" t="s">
        <v>1036</v>
      </c>
      <c r="B401" s="17" t="s">
        <v>1036</v>
      </c>
      <c r="C401" s="18" t="s">
        <v>1037</v>
      </c>
      <c r="D401" s="17" t="s">
        <v>27</v>
      </c>
      <c r="E401" s="17" t="s">
        <v>1038</v>
      </c>
      <c r="F401" s="19" t="s">
        <v>109</v>
      </c>
      <c r="G401" s="18">
        <v>287</v>
      </c>
      <c r="H401" s="20">
        <v>5.54</v>
      </c>
      <c r="I401" s="20">
        <v>6.93</v>
      </c>
      <c r="J401" s="99">
        <f t="shared" si="48"/>
        <v>1988.91</v>
      </c>
      <c r="K401" s="100">
        <f>IFERROR(VLOOKUP(B401,'[1]resumo 1ºTermo aditivo'!$A$3:$O$155,11,FALSE),0)</f>
        <v>0</v>
      </c>
      <c r="L401" s="101">
        <f t="shared" si="49"/>
        <v>0</v>
      </c>
      <c r="M401" s="102">
        <f>IFERROR(VLOOKUP(B401,'[1]resumo 1ºTermo aditivo'!$A$3:$O$155,14,FALSE),0)</f>
        <v>0</v>
      </c>
      <c r="N401" s="312">
        <f t="shared" si="50"/>
        <v>0</v>
      </c>
      <c r="P401" s="165">
        <f t="shared" si="51"/>
        <v>0</v>
      </c>
      <c r="Q401" s="165"/>
      <c r="R401" s="165">
        <f t="shared" si="52"/>
        <v>0</v>
      </c>
      <c r="S401" s="315">
        <f t="shared" si="53"/>
        <v>287</v>
      </c>
      <c r="T401" s="147">
        <f t="shared" si="54"/>
        <v>1988.91</v>
      </c>
      <c r="U401" s="1" t="e">
        <f>S401=#REF!</f>
        <v>#REF!</v>
      </c>
    </row>
    <row r="402" spans="1:21" ht="25.5" x14ac:dyDescent="0.25">
      <c r="A402" s="17" t="s">
        <v>1039</v>
      </c>
      <c r="B402" s="17" t="s">
        <v>1039</v>
      </c>
      <c r="C402" s="18" t="s">
        <v>810</v>
      </c>
      <c r="D402" s="17" t="s">
        <v>40</v>
      </c>
      <c r="E402" s="17" t="s">
        <v>811</v>
      </c>
      <c r="F402" s="19" t="s">
        <v>42</v>
      </c>
      <c r="G402" s="18">
        <v>4</v>
      </c>
      <c r="H402" s="20">
        <v>89.85</v>
      </c>
      <c r="I402" s="20">
        <v>112.51</v>
      </c>
      <c r="J402" s="99">
        <f t="shared" si="48"/>
        <v>450.04</v>
      </c>
      <c r="K402" s="100">
        <f>IFERROR(VLOOKUP(B402,'[1]resumo 1ºTermo aditivo'!$A$3:$O$155,11,FALSE),0)</f>
        <v>0</v>
      </c>
      <c r="L402" s="101">
        <f t="shared" si="49"/>
        <v>0</v>
      </c>
      <c r="M402" s="102">
        <f>IFERROR(VLOOKUP(B402,'[1]resumo 1ºTermo aditivo'!$A$3:$O$155,14,FALSE),0)</f>
        <v>0</v>
      </c>
      <c r="N402" s="312">
        <f t="shared" si="50"/>
        <v>0</v>
      </c>
      <c r="P402" s="165">
        <f t="shared" si="51"/>
        <v>0</v>
      </c>
      <c r="Q402" s="165"/>
      <c r="R402" s="165">
        <f t="shared" si="52"/>
        <v>0</v>
      </c>
      <c r="S402" s="315">
        <f t="shared" si="53"/>
        <v>4</v>
      </c>
      <c r="T402" s="147">
        <f t="shared" si="54"/>
        <v>450.04</v>
      </c>
      <c r="U402" s="1" t="e">
        <f>S402=#REF!</f>
        <v>#REF!</v>
      </c>
    </row>
    <row r="403" spans="1:21" ht="38.25" x14ac:dyDescent="0.25">
      <c r="A403" s="17" t="s">
        <v>1040</v>
      </c>
      <c r="B403" s="17" t="s">
        <v>1040</v>
      </c>
      <c r="C403" s="18" t="s">
        <v>1041</v>
      </c>
      <c r="D403" s="17" t="s">
        <v>27</v>
      </c>
      <c r="E403" s="17" t="s">
        <v>1042</v>
      </c>
      <c r="F403" s="19" t="s">
        <v>42</v>
      </c>
      <c r="G403" s="18">
        <v>5</v>
      </c>
      <c r="H403" s="20">
        <v>81.38</v>
      </c>
      <c r="I403" s="20">
        <v>101.9</v>
      </c>
      <c r="J403" s="99">
        <f t="shared" si="48"/>
        <v>509.5</v>
      </c>
      <c r="K403" s="100">
        <f>IFERROR(VLOOKUP(B403,'[1]resumo 1ºTermo aditivo'!$A$3:$O$155,11,FALSE),0)</f>
        <v>0</v>
      </c>
      <c r="L403" s="101">
        <f t="shared" si="49"/>
        <v>0</v>
      </c>
      <c r="M403" s="102">
        <f>IFERROR(VLOOKUP(B403,'[1]resumo 1ºTermo aditivo'!$A$3:$O$155,14,FALSE),0)</f>
        <v>0</v>
      </c>
      <c r="N403" s="312">
        <f t="shared" si="50"/>
        <v>0</v>
      </c>
      <c r="P403" s="165">
        <f t="shared" si="51"/>
        <v>0</v>
      </c>
      <c r="Q403" s="165"/>
      <c r="R403" s="165">
        <f t="shared" si="52"/>
        <v>0</v>
      </c>
      <c r="S403" s="315">
        <f t="shared" si="53"/>
        <v>5</v>
      </c>
      <c r="T403" s="147">
        <f t="shared" si="54"/>
        <v>509.5</v>
      </c>
      <c r="U403" s="1" t="e">
        <f>S403=#REF!</f>
        <v>#REF!</v>
      </c>
    </row>
    <row r="404" spans="1:21" ht="38.25" x14ac:dyDescent="0.25">
      <c r="A404" s="17" t="s">
        <v>1043</v>
      </c>
      <c r="B404" s="17" t="s">
        <v>1043</v>
      </c>
      <c r="C404" s="18" t="s">
        <v>1044</v>
      </c>
      <c r="D404" s="17" t="s">
        <v>27</v>
      </c>
      <c r="E404" s="17" t="s">
        <v>1045</v>
      </c>
      <c r="F404" s="19" t="s">
        <v>42</v>
      </c>
      <c r="G404" s="18">
        <v>7</v>
      </c>
      <c r="H404" s="20">
        <v>94.22</v>
      </c>
      <c r="I404" s="20">
        <v>117.98</v>
      </c>
      <c r="J404" s="99">
        <f t="shared" si="48"/>
        <v>825.86</v>
      </c>
      <c r="K404" s="100">
        <f>IFERROR(VLOOKUP(B404,'[1]resumo 1ºTermo aditivo'!$A$3:$O$155,11,FALSE),0)</f>
        <v>0</v>
      </c>
      <c r="L404" s="101">
        <f t="shared" si="49"/>
        <v>0</v>
      </c>
      <c r="M404" s="102">
        <f>IFERROR(VLOOKUP(B404,'[1]resumo 1ºTermo aditivo'!$A$3:$O$155,14,FALSE),0)</f>
        <v>0</v>
      </c>
      <c r="N404" s="312">
        <f t="shared" si="50"/>
        <v>0</v>
      </c>
      <c r="P404" s="165">
        <f t="shared" si="51"/>
        <v>0</v>
      </c>
      <c r="Q404" s="165"/>
      <c r="R404" s="165">
        <f t="shared" si="52"/>
        <v>0</v>
      </c>
      <c r="S404" s="315">
        <f t="shared" si="53"/>
        <v>7</v>
      </c>
      <c r="T404" s="147">
        <f t="shared" si="54"/>
        <v>825.86</v>
      </c>
      <c r="U404" s="1" t="e">
        <f>S404=#REF!</f>
        <v>#REF!</v>
      </c>
    </row>
    <row r="405" spans="1:21" ht="25.5" x14ac:dyDescent="0.25">
      <c r="A405" s="17" t="s">
        <v>1046</v>
      </c>
      <c r="B405" s="17" t="s">
        <v>1046</v>
      </c>
      <c r="C405" s="18" t="s">
        <v>1047</v>
      </c>
      <c r="D405" s="17" t="s">
        <v>27</v>
      </c>
      <c r="E405" s="17" t="s">
        <v>1048</v>
      </c>
      <c r="F405" s="19" t="s">
        <v>42</v>
      </c>
      <c r="G405" s="18">
        <v>1</v>
      </c>
      <c r="H405" s="20">
        <v>139.27000000000001</v>
      </c>
      <c r="I405" s="20">
        <v>174.39</v>
      </c>
      <c r="J405" s="99">
        <f t="shared" si="48"/>
        <v>174.39</v>
      </c>
      <c r="K405" s="100">
        <f>IFERROR(VLOOKUP(B405,'[1]resumo 1ºTermo aditivo'!$A$3:$O$155,11,FALSE),0)</f>
        <v>0</v>
      </c>
      <c r="L405" s="101">
        <f t="shared" si="49"/>
        <v>0</v>
      </c>
      <c r="M405" s="102">
        <f>IFERROR(VLOOKUP(B405,'[1]resumo 1ºTermo aditivo'!$A$3:$O$155,14,FALSE),0)</f>
        <v>0</v>
      </c>
      <c r="N405" s="312">
        <f t="shared" si="50"/>
        <v>0</v>
      </c>
      <c r="P405" s="165">
        <f t="shared" si="51"/>
        <v>0</v>
      </c>
      <c r="Q405" s="165"/>
      <c r="R405" s="165">
        <f t="shared" si="52"/>
        <v>0</v>
      </c>
      <c r="S405" s="315">
        <f t="shared" si="53"/>
        <v>1</v>
      </c>
      <c r="T405" s="147">
        <f t="shared" si="54"/>
        <v>174.39</v>
      </c>
      <c r="U405" s="1" t="e">
        <f>S405=#REF!</f>
        <v>#REF!</v>
      </c>
    </row>
    <row r="406" spans="1:21" ht="25.5" x14ac:dyDescent="0.25">
      <c r="A406" s="17" t="s">
        <v>1049</v>
      </c>
      <c r="B406" s="17" t="s">
        <v>1049</v>
      </c>
      <c r="C406" s="18" t="s">
        <v>1050</v>
      </c>
      <c r="D406" s="17" t="s">
        <v>27</v>
      </c>
      <c r="E406" s="17" t="s">
        <v>1051</v>
      </c>
      <c r="F406" s="19" t="s">
        <v>42</v>
      </c>
      <c r="G406" s="18">
        <v>3</v>
      </c>
      <c r="H406" s="20">
        <v>170.63</v>
      </c>
      <c r="I406" s="20">
        <v>213.66</v>
      </c>
      <c r="J406" s="99">
        <f t="shared" si="48"/>
        <v>640.98</v>
      </c>
      <c r="K406" s="100">
        <f>IFERROR(VLOOKUP(B406,'[1]resumo 1ºTermo aditivo'!$A$3:$O$155,11,FALSE),0)</f>
        <v>0</v>
      </c>
      <c r="L406" s="101">
        <f t="shared" si="49"/>
        <v>0</v>
      </c>
      <c r="M406" s="102">
        <f>IFERROR(VLOOKUP(B406,'[1]resumo 1ºTermo aditivo'!$A$3:$O$155,14,FALSE),0)</f>
        <v>0</v>
      </c>
      <c r="N406" s="312">
        <f t="shared" si="50"/>
        <v>0</v>
      </c>
      <c r="P406" s="165">
        <f t="shared" si="51"/>
        <v>0</v>
      </c>
      <c r="Q406" s="165"/>
      <c r="R406" s="165">
        <f t="shared" si="52"/>
        <v>0</v>
      </c>
      <c r="S406" s="315">
        <f t="shared" si="53"/>
        <v>3</v>
      </c>
      <c r="T406" s="147">
        <f t="shared" si="54"/>
        <v>640.98</v>
      </c>
      <c r="U406" s="1" t="e">
        <f>S406=#REF!</f>
        <v>#REF!</v>
      </c>
    </row>
    <row r="407" spans="1:21" ht="25.5" x14ac:dyDescent="0.25">
      <c r="A407" s="17" t="s">
        <v>1052</v>
      </c>
      <c r="B407" s="17" t="s">
        <v>1052</v>
      </c>
      <c r="C407" s="18" t="s">
        <v>1053</v>
      </c>
      <c r="D407" s="17" t="s">
        <v>27</v>
      </c>
      <c r="E407" s="17" t="s">
        <v>1054</v>
      </c>
      <c r="F407" s="19" t="s">
        <v>522</v>
      </c>
      <c r="G407" s="18">
        <v>2</v>
      </c>
      <c r="H407" s="20">
        <v>24.25</v>
      </c>
      <c r="I407" s="20">
        <v>30.36</v>
      </c>
      <c r="J407" s="99">
        <f t="shared" si="48"/>
        <v>60.72</v>
      </c>
      <c r="K407" s="100">
        <f>IFERROR(VLOOKUP(B407,'[1]resumo 1ºTermo aditivo'!$A$3:$O$155,11,FALSE),0)</f>
        <v>0</v>
      </c>
      <c r="L407" s="101">
        <f t="shared" si="49"/>
        <v>0</v>
      </c>
      <c r="M407" s="102">
        <f>IFERROR(VLOOKUP(B407,'[1]resumo 1ºTermo aditivo'!$A$3:$O$155,14,FALSE),0)</f>
        <v>0</v>
      </c>
      <c r="N407" s="312">
        <f t="shared" si="50"/>
        <v>0</v>
      </c>
      <c r="P407" s="165">
        <f t="shared" si="51"/>
        <v>0</v>
      </c>
      <c r="Q407" s="165"/>
      <c r="R407" s="165">
        <f t="shared" si="52"/>
        <v>0</v>
      </c>
      <c r="S407" s="315">
        <f t="shared" si="53"/>
        <v>2</v>
      </c>
      <c r="T407" s="147">
        <f t="shared" si="54"/>
        <v>60.72</v>
      </c>
      <c r="U407" s="1" t="e">
        <f>S407=#REF!</f>
        <v>#REF!</v>
      </c>
    </row>
    <row r="408" spans="1:21" ht="25.5" x14ac:dyDescent="0.25">
      <c r="A408" s="17" t="s">
        <v>1055</v>
      </c>
      <c r="B408" s="17" t="s">
        <v>1055</v>
      </c>
      <c r="C408" s="18" t="s">
        <v>1056</v>
      </c>
      <c r="D408" s="17" t="s">
        <v>27</v>
      </c>
      <c r="E408" s="17" t="s">
        <v>1057</v>
      </c>
      <c r="F408" s="19" t="s">
        <v>522</v>
      </c>
      <c r="G408" s="18">
        <v>38</v>
      </c>
      <c r="H408" s="20">
        <v>23.54</v>
      </c>
      <c r="I408" s="20">
        <v>29.47</v>
      </c>
      <c r="J408" s="99">
        <f t="shared" si="48"/>
        <v>1119.8599999999999</v>
      </c>
      <c r="K408" s="100">
        <f>IFERROR(VLOOKUP(B408,'[1]resumo 1ºTermo aditivo'!$A$3:$O$155,11,FALSE),0)</f>
        <v>0</v>
      </c>
      <c r="L408" s="101">
        <f t="shared" si="49"/>
        <v>0</v>
      </c>
      <c r="M408" s="102">
        <f>IFERROR(VLOOKUP(B408,'[1]resumo 1ºTermo aditivo'!$A$3:$O$155,14,FALSE),0)</f>
        <v>0</v>
      </c>
      <c r="N408" s="312">
        <f t="shared" si="50"/>
        <v>0</v>
      </c>
      <c r="P408" s="165">
        <f t="shared" si="51"/>
        <v>0</v>
      </c>
      <c r="Q408" s="165"/>
      <c r="R408" s="165">
        <f t="shared" si="52"/>
        <v>0</v>
      </c>
      <c r="S408" s="315">
        <f t="shared" si="53"/>
        <v>38</v>
      </c>
      <c r="T408" s="147">
        <f t="shared" si="54"/>
        <v>1119.8599999999999</v>
      </c>
      <c r="U408" s="1" t="e">
        <f>S408=#REF!</f>
        <v>#REF!</v>
      </c>
    </row>
    <row r="409" spans="1:21" ht="25.5" x14ac:dyDescent="0.25">
      <c r="A409" s="17" t="s">
        <v>1058</v>
      </c>
      <c r="B409" s="17" t="s">
        <v>1058</v>
      </c>
      <c r="C409" s="18" t="s">
        <v>1059</v>
      </c>
      <c r="D409" s="17" t="s">
        <v>27</v>
      </c>
      <c r="E409" s="17" t="s">
        <v>1060</v>
      </c>
      <c r="F409" s="19" t="s">
        <v>522</v>
      </c>
      <c r="G409" s="18">
        <v>4</v>
      </c>
      <c r="H409" s="20">
        <v>387.55</v>
      </c>
      <c r="I409" s="20">
        <v>485.29</v>
      </c>
      <c r="J409" s="99">
        <f t="shared" si="48"/>
        <v>1941.16</v>
      </c>
      <c r="K409" s="100">
        <f>IFERROR(VLOOKUP(B409,'[1]resumo 1ºTermo aditivo'!$A$3:$O$155,11,FALSE),0)</f>
        <v>0</v>
      </c>
      <c r="L409" s="101">
        <f t="shared" si="49"/>
        <v>0</v>
      </c>
      <c r="M409" s="102">
        <f>IFERROR(VLOOKUP(B409,'[1]resumo 1ºTermo aditivo'!$A$3:$O$155,14,FALSE),0)</f>
        <v>0</v>
      </c>
      <c r="N409" s="312">
        <f t="shared" si="50"/>
        <v>0</v>
      </c>
      <c r="P409" s="165">
        <f t="shared" si="51"/>
        <v>0</v>
      </c>
      <c r="Q409" s="165"/>
      <c r="R409" s="165">
        <f t="shared" si="52"/>
        <v>0</v>
      </c>
      <c r="S409" s="315">
        <f t="shared" si="53"/>
        <v>4</v>
      </c>
      <c r="T409" s="147">
        <f t="shared" si="54"/>
        <v>1941.16</v>
      </c>
      <c r="U409" s="1" t="e">
        <f>S409=#REF!</f>
        <v>#REF!</v>
      </c>
    </row>
    <row r="410" spans="1:21" ht="25.5" x14ac:dyDescent="0.25">
      <c r="A410" s="17" t="s">
        <v>1061</v>
      </c>
      <c r="B410" s="17" t="s">
        <v>1061</v>
      </c>
      <c r="C410" s="18" t="s">
        <v>1062</v>
      </c>
      <c r="D410" s="17" t="s">
        <v>27</v>
      </c>
      <c r="E410" s="17" t="s">
        <v>1063</v>
      </c>
      <c r="F410" s="19" t="s">
        <v>109</v>
      </c>
      <c r="G410" s="18">
        <v>1</v>
      </c>
      <c r="H410" s="20">
        <v>2360.92</v>
      </c>
      <c r="I410" s="20">
        <v>2956.34</v>
      </c>
      <c r="J410" s="99">
        <f t="shared" si="48"/>
        <v>2956.34</v>
      </c>
      <c r="K410" s="100">
        <f>IFERROR(VLOOKUP(B410,'[1]resumo 1ºTermo aditivo'!$A$3:$O$155,11,FALSE),0)</f>
        <v>0</v>
      </c>
      <c r="L410" s="101">
        <f t="shared" si="49"/>
        <v>0</v>
      </c>
      <c r="M410" s="102">
        <f>IFERROR(VLOOKUP(B410,'[1]resumo 1ºTermo aditivo'!$A$3:$O$155,14,FALSE),0)</f>
        <v>0</v>
      </c>
      <c r="N410" s="312">
        <f t="shared" si="50"/>
        <v>0</v>
      </c>
      <c r="P410" s="165">
        <f t="shared" si="51"/>
        <v>0</v>
      </c>
      <c r="Q410" s="165"/>
      <c r="R410" s="165">
        <f t="shared" si="52"/>
        <v>0</v>
      </c>
      <c r="S410" s="315">
        <f t="shared" si="53"/>
        <v>1</v>
      </c>
      <c r="T410" s="147">
        <f t="shared" si="54"/>
        <v>2956.34</v>
      </c>
      <c r="U410" s="1" t="e">
        <f>S410=#REF!</f>
        <v>#REF!</v>
      </c>
    </row>
    <row r="411" spans="1:21" x14ac:dyDescent="0.25">
      <c r="A411" s="25" t="s">
        <v>1064</v>
      </c>
      <c r="B411" s="25" t="s">
        <v>1064</v>
      </c>
      <c r="C411" s="25"/>
      <c r="D411" s="25"/>
      <c r="E411" s="25" t="s">
        <v>1065</v>
      </c>
      <c r="F411" s="25"/>
      <c r="G411" s="103"/>
      <c r="H411" s="26"/>
      <c r="I411" s="26"/>
      <c r="J411" s="104">
        <f>SUBTOTAL(9,J412:J428)</f>
        <v>70634.66</v>
      </c>
      <c r="K411" s="105"/>
      <c r="L411" s="104">
        <f>SUBTOTAL(9,L412:L428)</f>
        <v>0</v>
      </c>
      <c r="M411" s="107"/>
      <c r="N411" s="104">
        <f>SUBTOTAL(9,N412:N428)</f>
        <v>0</v>
      </c>
      <c r="O411" s="333"/>
      <c r="P411" s="104">
        <f>SUBTOTAL(9,P412:P428)</f>
        <v>0</v>
      </c>
      <c r="Q411" s="317"/>
      <c r="R411" s="104">
        <f>SUBTOTAL(9,R412:R428)</f>
        <v>0</v>
      </c>
      <c r="S411" s="315">
        <f t="shared" si="53"/>
        <v>0</v>
      </c>
      <c r="T411" s="147"/>
      <c r="U411" s="1" t="e">
        <f>S411=#REF!</f>
        <v>#REF!</v>
      </c>
    </row>
    <row r="412" spans="1:21" ht="51" x14ac:dyDescent="0.25">
      <c r="A412" s="17" t="s">
        <v>1066</v>
      </c>
      <c r="B412" s="17" t="s">
        <v>1066</v>
      </c>
      <c r="C412" s="18" t="s">
        <v>1067</v>
      </c>
      <c r="D412" s="17" t="s">
        <v>27</v>
      </c>
      <c r="E412" s="17" t="s">
        <v>1068</v>
      </c>
      <c r="F412" s="19" t="s">
        <v>42</v>
      </c>
      <c r="G412" s="18">
        <v>9</v>
      </c>
      <c r="H412" s="20">
        <v>245.8</v>
      </c>
      <c r="I412" s="20">
        <v>307.79000000000002</v>
      </c>
      <c r="J412" s="99">
        <f t="shared" ref="J412:J428" si="55">TRUNC(I412*G412,2)</f>
        <v>2770.11</v>
      </c>
      <c r="K412" s="100">
        <f>IFERROR(VLOOKUP(B412,'[1]resumo 1ºTermo aditivo'!$A$3:$O$155,11,FALSE),0)</f>
        <v>0</v>
      </c>
      <c r="L412" s="101">
        <f t="shared" si="49"/>
        <v>0</v>
      </c>
      <c r="M412" s="102">
        <f>IFERROR(VLOOKUP(B412,'[1]resumo 1ºTermo aditivo'!$A$3:$O$155,14,FALSE),0)</f>
        <v>0</v>
      </c>
      <c r="N412" s="312">
        <f t="shared" si="50"/>
        <v>0</v>
      </c>
      <c r="P412" s="165">
        <f t="shared" si="51"/>
        <v>0</v>
      </c>
      <c r="Q412" s="165"/>
      <c r="R412" s="165">
        <f t="shared" si="52"/>
        <v>0</v>
      </c>
      <c r="S412" s="315">
        <f t="shared" si="53"/>
        <v>9</v>
      </c>
      <c r="T412" s="147">
        <f t="shared" si="54"/>
        <v>2770.11</v>
      </c>
      <c r="U412" s="1" t="e">
        <f>S412=#REF!</f>
        <v>#REF!</v>
      </c>
    </row>
    <row r="413" spans="1:21" ht="51" x14ac:dyDescent="0.25">
      <c r="A413" s="17" t="s">
        <v>1069</v>
      </c>
      <c r="B413" s="17" t="s">
        <v>1069</v>
      </c>
      <c r="C413" s="18" t="s">
        <v>1070</v>
      </c>
      <c r="D413" s="17" t="s">
        <v>27</v>
      </c>
      <c r="E413" s="17" t="s">
        <v>1071</v>
      </c>
      <c r="F413" s="19" t="s">
        <v>42</v>
      </c>
      <c r="G413" s="18">
        <v>12</v>
      </c>
      <c r="H413" s="20">
        <v>123.42</v>
      </c>
      <c r="I413" s="20">
        <v>154.54</v>
      </c>
      <c r="J413" s="99">
        <f t="shared" si="55"/>
        <v>1854.48</v>
      </c>
      <c r="K413" s="100">
        <f>IFERROR(VLOOKUP(B413,'[1]resumo 1ºTermo aditivo'!$A$3:$O$155,11,FALSE),0)</f>
        <v>0</v>
      </c>
      <c r="L413" s="101">
        <f t="shared" si="49"/>
        <v>0</v>
      </c>
      <c r="M413" s="102">
        <f>IFERROR(VLOOKUP(B413,'[1]resumo 1ºTermo aditivo'!$A$3:$O$155,14,FALSE),0)</f>
        <v>0</v>
      </c>
      <c r="N413" s="312">
        <f t="shared" si="50"/>
        <v>0</v>
      </c>
      <c r="P413" s="165">
        <f t="shared" si="51"/>
        <v>0</v>
      </c>
      <c r="Q413" s="165"/>
      <c r="R413" s="165">
        <f t="shared" si="52"/>
        <v>0</v>
      </c>
      <c r="S413" s="315">
        <f t="shared" si="53"/>
        <v>12</v>
      </c>
      <c r="T413" s="147">
        <f t="shared" si="54"/>
        <v>1854.48</v>
      </c>
      <c r="U413" s="1" t="e">
        <f>S413=#REF!</f>
        <v>#REF!</v>
      </c>
    </row>
    <row r="414" spans="1:21" ht="51" x14ac:dyDescent="0.25">
      <c r="A414" s="17" t="s">
        <v>1072</v>
      </c>
      <c r="B414" s="17" t="s">
        <v>1072</v>
      </c>
      <c r="C414" s="18" t="s">
        <v>1073</v>
      </c>
      <c r="D414" s="17" t="s">
        <v>27</v>
      </c>
      <c r="E414" s="17" t="s">
        <v>1074</v>
      </c>
      <c r="F414" s="19" t="s">
        <v>42</v>
      </c>
      <c r="G414" s="18">
        <v>26</v>
      </c>
      <c r="H414" s="20">
        <v>9.84</v>
      </c>
      <c r="I414" s="20">
        <v>12.32</v>
      </c>
      <c r="J414" s="99">
        <f t="shared" si="55"/>
        <v>320.32</v>
      </c>
      <c r="K414" s="100">
        <f>IFERROR(VLOOKUP(B414,'[1]resumo 1ºTermo aditivo'!$A$3:$O$155,11,FALSE),0)</f>
        <v>0</v>
      </c>
      <c r="L414" s="101">
        <f t="shared" si="49"/>
        <v>0</v>
      </c>
      <c r="M414" s="102">
        <f>IFERROR(VLOOKUP(B414,'[1]resumo 1ºTermo aditivo'!$A$3:$O$155,14,FALSE),0)</f>
        <v>0</v>
      </c>
      <c r="N414" s="312">
        <f t="shared" si="50"/>
        <v>0</v>
      </c>
      <c r="P414" s="165">
        <f t="shared" si="51"/>
        <v>0</v>
      </c>
      <c r="Q414" s="165"/>
      <c r="R414" s="165">
        <f t="shared" si="52"/>
        <v>0</v>
      </c>
      <c r="S414" s="315">
        <f t="shared" si="53"/>
        <v>26</v>
      </c>
      <c r="T414" s="147">
        <f t="shared" si="54"/>
        <v>320.32</v>
      </c>
      <c r="U414" s="1" t="e">
        <f>S414=#REF!</f>
        <v>#REF!</v>
      </c>
    </row>
    <row r="415" spans="1:21" ht="51" x14ac:dyDescent="0.25">
      <c r="A415" s="17" t="s">
        <v>1075</v>
      </c>
      <c r="B415" s="17" t="s">
        <v>1075</v>
      </c>
      <c r="C415" s="18" t="s">
        <v>1076</v>
      </c>
      <c r="D415" s="17" t="s">
        <v>27</v>
      </c>
      <c r="E415" s="17" t="s">
        <v>1077</v>
      </c>
      <c r="F415" s="19" t="s">
        <v>42</v>
      </c>
      <c r="G415" s="18">
        <v>30</v>
      </c>
      <c r="H415" s="20">
        <v>175.09</v>
      </c>
      <c r="I415" s="20">
        <v>219.24</v>
      </c>
      <c r="J415" s="99">
        <f t="shared" si="55"/>
        <v>6577.2</v>
      </c>
      <c r="K415" s="100">
        <f>IFERROR(VLOOKUP(B415,'[1]resumo 1ºTermo aditivo'!$A$3:$O$155,11,FALSE),0)</f>
        <v>0</v>
      </c>
      <c r="L415" s="101">
        <f t="shared" si="49"/>
        <v>0</v>
      </c>
      <c r="M415" s="102">
        <f>IFERROR(VLOOKUP(B415,'[1]resumo 1ºTermo aditivo'!$A$3:$O$155,14,FALSE),0)</f>
        <v>0</v>
      </c>
      <c r="N415" s="312">
        <f t="shared" si="50"/>
        <v>0</v>
      </c>
      <c r="P415" s="165">
        <f t="shared" si="51"/>
        <v>0</v>
      </c>
      <c r="Q415" s="165"/>
      <c r="R415" s="165">
        <f t="shared" si="52"/>
        <v>0</v>
      </c>
      <c r="S415" s="315">
        <f t="shared" si="53"/>
        <v>30</v>
      </c>
      <c r="T415" s="147">
        <f t="shared" si="54"/>
        <v>6577.2</v>
      </c>
      <c r="U415" s="1" t="e">
        <f>S415=#REF!</f>
        <v>#REF!</v>
      </c>
    </row>
    <row r="416" spans="1:21" ht="38.25" x14ac:dyDescent="0.25">
      <c r="A416" s="17" t="s">
        <v>1078</v>
      </c>
      <c r="B416" s="17" t="s">
        <v>1078</v>
      </c>
      <c r="C416" s="18" t="s">
        <v>1079</v>
      </c>
      <c r="D416" s="17" t="s">
        <v>27</v>
      </c>
      <c r="E416" s="17" t="s">
        <v>1080</v>
      </c>
      <c r="F416" s="19" t="s">
        <v>42</v>
      </c>
      <c r="G416" s="18">
        <v>2</v>
      </c>
      <c r="H416" s="20">
        <v>67.89</v>
      </c>
      <c r="I416" s="20">
        <v>85.01</v>
      </c>
      <c r="J416" s="99">
        <f t="shared" si="55"/>
        <v>170.02</v>
      </c>
      <c r="K416" s="100">
        <f>IFERROR(VLOOKUP(B416,'[1]resumo 1ºTermo aditivo'!$A$3:$O$155,11,FALSE),0)</f>
        <v>0</v>
      </c>
      <c r="L416" s="101">
        <f t="shared" si="49"/>
        <v>0</v>
      </c>
      <c r="M416" s="102">
        <f>IFERROR(VLOOKUP(B416,'[1]resumo 1ºTermo aditivo'!$A$3:$O$155,14,FALSE),0)</f>
        <v>0</v>
      </c>
      <c r="N416" s="312">
        <f t="shared" si="50"/>
        <v>0</v>
      </c>
      <c r="P416" s="165">
        <f t="shared" si="51"/>
        <v>0</v>
      </c>
      <c r="Q416" s="165"/>
      <c r="R416" s="165">
        <f t="shared" si="52"/>
        <v>0</v>
      </c>
      <c r="S416" s="315">
        <f t="shared" si="53"/>
        <v>2</v>
      </c>
      <c r="T416" s="147">
        <f t="shared" si="54"/>
        <v>170.02</v>
      </c>
      <c r="U416" s="1" t="e">
        <f>S416=#REF!</f>
        <v>#REF!</v>
      </c>
    </row>
    <row r="417" spans="1:21" ht="51" x14ac:dyDescent="0.25">
      <c r="A417" s="17" t="s">
        <v>1081</v>
      </c>
      <c r="B417" s="17" t="s">
        <v>1081</v>
      </c>
      <c r="C417" s="18" t="s">
        <v>1082</v>
      </c>
      <c r="D417" s="17" t="s">
        <v>27</v>
      </c>
      <c r="E417" s="17" t="s">
        <v>1083</v>
      </c>
      <c r="F417" s="19" t="s">
        <v>42</v>
      </c>
      <c r="G417" s="18">
        <v>262</v>
      </c>
      <c r="H417" s="20">
        <v>9.84</v>
      </c>
      <c r="I417" s="20">
        <v>12.32</v>
      </c>
      <c r="J417" s="99">
        <f t="shared" si="55"/>
        <v>3227.84</v>
      </c>
      <c r="K417" s="100">
        <f>IFERROR(VLOOKUP(B417,'[1]resumo 1ºTermo aditivo'!$A$3:$O$155,11,FALSE),0)</f>
        <v>0</v>
      </c>
      <c r="L417" s="101">
        <f t="shared" si="49"/>
        <v>0</v>
      </c>
      <c r="M417" s="102">
        <f>IFERROR(VLOOKUP(B417,'[1]resumo 1ºTermo aditivo'!$A$3:$O$155,14,FALSE),0)</f>
        <v>0</v>
      </c>
      <c r="N417" s="312">
        <f t="shared" si="50"/>
        <v>0</v>
      </c>
      <c r="P417" s="165">
        <f t="shared" si="51"/>
        <v>0</v>
      </c>
      <c r="Q417" s="165"/>
      <c r="R417" s="165">
        <f t="shared" si="52"/>
        <v>0</v>
      </c>
      <c r="S417" s="315">
        <f t="shared" si="53"/>
        <v>262</v>
      </c>
      <c r="T417" s="147">
        <f t="shared" si="54"/>
        <v>3227.84</v>
      </c>
      <c r="U417" s="1" t="e">
        <f>S417=#REF!</f>
        <v>#REF!</v>
      </c>
    </row>
    <row r="418" spans="1:21" ht="25.5" x14ac:dyDescent="0.25">
      <c r="A418" s="17" t="s">
        <v>1084</v>
      </c>
      <c r="B418" s="17" t="s">
        <v>1084</v>
      </c>
      <c r="C418" s="18" t="s">
        <v>1085</v>
      </c>
      <c r="D418" s="17" t="s">
        <v>27</v>
      </c>
      <c r="E418" s="17" t="s">
        <v>1086</v>
      </c>
      <c r="F418" s="19" t="s">
        <v>42</v>
      </c>
      <c r="G418" s="18">
        <v>2</v>
      </c>
      <c r="H418" s="20">
        <v>666.52</v>
      </c>
      <c r="I418" s="20">
        <v>834.61</v>
      </c>
      <c r="J418" s="99">
        <f t="shared" si="55"/>
        <v>1669.22</v>
      </c>
      <c r="K418" s="100">
        <f>IFERROR(VLOOKUP(B418,'[1]resumo 1ºTermo aditivo'!$A$3:$O$155,11,FALSE),0)</f>
        <v>0</v>
      </c>
      <c r="L418" s="101">
        <f t="shared" si="49"/>
        <v>0</v>
      </c>
      <c r="M418" s="102">
        <f>IFERROR(VLOOKUP(B418,'[1]resumo 1ºTermo aditivo'!$A$3:$O$155,14,FALSE),0)</f>
        <v>0</v>
      </c>
      <c r="N418" s="312">
        <f t="shared" si="50"/>
        <v>0</v>
      </c>
      <c r="P418" s="165">
        <f t="shared" si="51"/>
        <v>0</v>
      </c>
      <c r="Q418" s="165"/>
      <c r="R418" s="165">
        <f t="shared" si="52"/>
        <v>0</v>
      </c>
      <c r="S418" s="315">
        <f t="shared" si="53"/>
        <v>2</v>
      </c>
      <c r="T418" s="147">
        <f t="shared" si="54"/>
        <v>1669.22</v>
      </c>
      <c r="U418" s="1" t="e">
        <f>S418=#REF!</f>
        <v>#REF!</v>
      </c>
    </row>
    <row r="419" spans="1:21" ht="25.5" x14ac:dyDescent="0.25">
      <c r="A419" s="17" t="s">
        <v>1087</v>
      </c>
      <c r="B419" s="17" t="s">
        <v>1087</v>
      </c>
      <c r="C419" s="18" t="s">
        <v>1088</v>
      </c>
      <c r="D419" s="17" t="s">
        <v>27</v>
      </c>
      <c r="E419" s="17" t="s">
        <v>1089</v>
      </c>
      <c r="F419" s="19" t="s">
        <v>42</v>
      </c>
      <c r="G419" s="18">
        <v>2</v>
      </c>
      <c r="H419" s="20">
        <v>459.24</v>
      </c>
      <c r="I419" s="20">
        <v>575.05999999999995</v>
      </c>
      <c r="J419" s="99">
        <f t="shared" si="55"/>
        <v>1150.1199999999999</v>
      </c>
      <c r="K419" s="100">
        <f>IFERROR(VLOOKUP(B419,'[1]resumo 1ºTermo aditivo'!$A$3:$O$155,11,FALSE),0)</f>
        <v>0</v>
      </c>
      <c r="L419" s="101">
        <f t="shared" si="49"/>
        <v>0</v>
      </c>
      <c r="M419" s="102">
        <f>IFERROR(VLOOKUP(B419,'[1]resumo 1ºTermo aditivo'!$A$3:$O$155,14,FALSE),0)</f>
        <v>0</v>
      </c>
      <c r="N419" s="312">
        <f t="shared" si="50"/>
        <v>0</v>
      </c>
      <c r="P419" s="165">
        <f t="shared" si="51"/>
        <v>0</v>
      </c>
      <c r="Q419" s="165"/>
      <c r="R419" s="165">
        <f t="shared" si="52"/>
        <v>0</v>
      </c>
      <c r="S419" s="315">
        <f t="shared" si="53"/>
        <v>2</v>
      </c>
      <c r="T419" s="147">
        <f t="shared" si="54"/>
        <v>1150.1199999999999</v>
      </c>
      <c r="U419" s="1" t="e">
        <f>S419=#REF!</f>
        <v>#REF!</v>
      </c>
    </row>
    <row r="420" spans="1:21" ht="38.25" x14ac:dyDescent="0.25">
      <c r="A420" s="17" t="s">
        <v>1090</v>
      </c>
      <c r="B420" s="17" t="s">
        <v>1090</v>
      </c>
      <c r="C420" s="18" t="s">
        <v>1091</v>
      </c>
      <c r="D420" s="17" t="s">
        <v>27</v>
      </c>
      <c r="E420" s="17" t="s">
        <v>1092</v>
      </c>
      <c r="F420" s="19" t="s">
        <v>42</v>
      </c>
      <c r="G420" s="18">
        <v>59</v>
      </c>
      <c r="H420" s="20">
        <v>23.47</v>
      </c>
      <c r="I420" s="20">
        <v>29.38</v>
      </c>
      <c r="J420" s="99">
        <f t="shared" si="55"/>
        <v>1733.42</v>
      </c>
      <c r="K420" s="100">
        <f>IFERROR(VLOOKUP(B420,'[1]resumo 1ºTermo aditivo'!$A$3:$O$155,11,FALSE),0)</f>
        <v>0</v>
      </c>
      <c r="L420" s="101">
        <f t="shared" si="49"/>
        <v>0</v>
      </c>
      <c r="M420" s="102">
        <f>IFERROR(VLOOKUP(B420,'[1]resumo 1ºTermo aditivo'!$A$3:$O$155,14,FALSE),0)</f>
        <v>0</v>
      </c>
      <c r="N420" s="312">
        <f t="shared" si="50"/>
        <v>0</v>
      </c>
      <c r="P420" s="165">
        <f t="shared" si="51"/>
        <v>0</v>
      </c>
      <c r="Q420" s="165"/>
      <c r="R420" s="165">
        <f t="shared" si="52"/>
        <v>0</v>
      </c>
      <c r="S420" s="315">
        <f t="shared" si="53"/>
        <v>59</v>
      </c>
      <c r="T420" s="147">
        <f t="shared" si="54"/>
        <v>1733.42</v>
      </c>
      <c r="U420" s="1" t="e">
        <f>S420=#REF!</f>
        <v>#REF!</v>
      </c>
    </row>
    <row r="421" spans="1:21" ht="38.25" x14ac:dyDescent="0.25">
      <c r="A421" s="17" t="s">
        <v>1093</v>
      </c>
      <c r="B421" s="17" t="s">
        <v>1093</v>
      </c>
      <c r="C421" s="18" t="s">
        <v>1094</v>
      </c>
      <c r="D421" s="17" t="s">
        <v>27</v>
      </c>
      <c r="E421" s="17" t="s">
        <v>1095</v>
      </c>
      <c r="F421" s="19" t="s">
        <v>42</v>
      </c>
      <c r="G421" s="18">
        <v>2</v>
      </c>
      <c r="H421" s="20">
        <v>929.1</v>
      </c>
      <c r="I421" s="20">
        <v>1163.4100000000001</v>
      </c>
      <c r="J421" s="99">
        <f t="shared" si="55"/>
        <v>2326.8200000000002</v>
      </c>
      <c r="K421" s="100">
        <f>IFERROR(VLOOKUP(B421,'[1]resumo 1ºTermo aditivo'!$A$3:$O$155,11,FALSE),0)</f>
        <v>0</v>
      </c>
      <c r="L421" s="101">
        <f t="shared" si="49"/>
        <v>0</v>
      </c>
      <c r="M421" s="102">
        <f>IFERROR(VLOOKUP(B421,'[1]resumo 1ºTermo aditivo'!$A$3:$O$155,14,FALSE),0)</f>
        <v>0</v>
      </c>
      <c r="N421" s="312">
        <f t="shared" si="50"/>
        <v>0</v>
      </c>
      <c r="P421" s="165">
        <f t="shared" si="51"/>
        <v>0</v>
      </c>
      <c r="Q421" s="165"/>
      <c r="R421" s="165">
        <f t="shared" si="52"/>
        <v>0</v>
      </c>
      <c r="S421" s="315">
        <f t="shared" si="53"/>
        <v>2</v>
      </c>
      <c r="T421" s="147">
        <f t="shared" si="54"/>
        <v>2326.8200000000002</v>
      </c>
      <c r="U421" s="1" t="e">
        <f>S421=#REF!</f>
        <v>#REF!</v>
      </c>
    </row>
    <row r="422" spans="1:21" ht="38.25" x14ac:dyDescent="0.25">
      <c r="A422" s="17" t="s">
        <v>1096</v>
      </c>
      <c r="B422" s="17" t="s">
        <v>1096</v>
      </c>
      <c r="C422" s="18" t="s">
        <v>1097</v>
      </c>
      <c r="D422" s="17" t="s">
        <v>27</v>
      </c>
      <c r="E422" s="17" t="s">
        <v>1098</v>
      </c>
      <c r="F422" s="19" t="s">
        <v>42</v>
      </c>
      <c r="G422" s="18">
        <v>20</v>
      </c>
      <c r="H422" s="20">
        <v>123.95</v>
      </c>
      <c r="I422" s="20">
        <v>155.21</v>
      </c>
      <c r="J422" s="99">
        <f t="shared" si="55"/>
        <v>3104.2</v>
      </c>
      <c r="K422" s="100">
        <f>IFERROR(VLOOKUP(B422,'[1]resumo 1ºTermo aditivo'!$A$3:$O$155,11,FALSE),0)</f>
        <v>0</v>
      </c>
      <c r="L422" s="101">
        <f t="shared" si="49"/>
        <v>0</v>
      </c>
      <c r="M422" s="102">
        <f>IFERROR(VLOOKUP(B422,'[1]resumo 1ºTermo aditivo'!$A$3:$O$155,14,FALSE),0)</f>
        <v>0</v>
      </c>
      <c r="N422" s="312">
        <f t="shared" si="50"/>
        <v>0</v>
      </c>
      <c r="P422" s="165">
        <f t="shared" si="51"/>
        <v>0</v>
      </c>
      <c r="Q422" s="165"/>
      <c r="R422" s="165">
        <f t="shared" si="52"/>
        <v>0</v>
      </c>
      <c r="S422" s="315">
        <f t="shared" si="53"/>
        <v>20</v>
      </c>
      <c r="T422" s="147">
        <f t="shared" si="54"/>
        <v>3104.2</v>
      </c>
      <c r="U422" s="1" t="e">
        <f>S422=#REF!</f>
        <v>#REF!</v>
      </c>
    </row>
    <row r="423" spans="1:21" ht="25.5" x14ac:dyDescent="0.25">
      <c r="A423" s="17" t="s">
        <v>1099</v>
      </c>
      <c r="B423" s="17" t="s">
        <v>1099</v>
      </c>
      <c r="C423" s="18" t="s">
        <v>1100</v>
      </c>
      <c r="D423" s="17" t="s">
        <v>27</v>
      </c>
      <c r="E423" s="17" t="s">
        <v>1101</v>
      </c>
      <c r="F423" s="19" t="s">
        <v>42</v>
      </c>
      <c r="G423" s="18">
        <v>4</v>
      </c>
      <c r="H423" s="20">
        <v>856.42</v>
      </c>
      <c r="I423" s="20">
        <v>1072.4000000000001</v>
      </c>
      <c r="J423" s="99">
        <f t="shared" si="55"/>
        <v>4289.6000000000004</v>
      </c>
      <c r="K423" s="100">
        <f>IFERROR(VLOOKUP(B423,'[1]resumo 1ºTermo aditivo'!$A$3:$O$155,11,FALSE),0)</f>
        <v>0</v>
      </c>
      <c r="L423" s="101">
        <f t="shared" si="49"/>
        <v>0</v>
      </c>
      <c r="M423" s="102">
        <f>IFERROR(VLOOKUP(B423,'[1]resumo 1ºTermo aditivo'!$A$3:$O$155,14,FALSE),0)</f>
        <v>0</v>
      </c>
      <c r="N423" s="312">
        <f t="shared" si="50"/>
        <v>0</v>
      </c>
      <c r="P423" s="165">
        <f t="shared" si="51"/>
        <v>0</v>
      </c>
      <c r="Q423" s="165"/>
      <c r="R423" s="165">
        <f t="shared" si="52"/>
        <v>0</v>
      </c>
      <c r="S423" s="315">
        <f t="shared" si="53"/>
        <v>4</v>
      </c>
      <c r="T423" s="147">
        <f t="shared" si="54"/>
        <v>4289.6000000000004</v>
      </c>
      <c r="U423" s="1" t="e">
        <f>S423=#REF!</f>
        <v>#REF!</v>
      </c>
    </row>
    <row r="424" spans="1:21" ht="25.5" x14ac:dyDescent="0.25">
      <c r="A424" s="17" t="s">
        <v>1102</v>
      </c>
      <c r="B424" s="17" t="s">
        <v>1102</v>
      </c>
      <c r="C424" s="18" t="s">
        <v>1103</v>
      </c>
      <c r="D424" s="17" t="s">
        <v>27</v>
      </c>
      <c r="E424" s="17" t="s">
        <v>1104</v>
      </c>
      <c r="F424" s="19" t="s">
        <v>42</v>
      </c>
      <c r="G424" s="18">
        <v>5</v>
      </c>
      <c r="H424" s="20">
        <v>63.74</v>
      </c>
      <c r="I424" s="20">
        <v>79.81</v>
      </c>
      <c r="J424" s="99">
        <f t="shared" si="55"/>
        <v>399.05</v>
      </c>
      <c r="K424" s="100">
        <f>IFERROR(VLOOKUP(B424,'[1]resumo 1ºTermo aditivo'!$A$3:$O$155,11,FALSE),0)</f>
        <v>0</v>
      </c>
      <c r="L424" s="101">
        <f t="shared" si="49"/>
        <v>0</v>
      </c>
      <c r="M424" s="102">
        <f>IFERROR(VLOOKUP(B424,'[1]resumo 1ºTermo aditivo'!$A$3:$O$155,14,FALSE),0)</f>
        <v>0</v>
      </c>
      <c r="N424" s="312">
        <f t="shared" si="50"/>
        <v>0</v>
      </c>
      <c r="P424" s="165">
        <f t="shared" si="51"/>
        <v>0</v>
      </c>
      <c r="Q424" s="165"/>
      <c r="R424" s="165">
        <f t="shared" si="52"/>
        <v>0</v>
      </c>
      <c r="S424" s="315">
        <f t="shared" si="53"/>
        <v>5</v>
      </c>
      <c r="T424" s="147">
        <f t="shared" si="54"/>
        <v>399.05</v>
      </c>
      <c r="U424" s="1" t="e">
        <f>S424=#REF!</f>
        <v>#REF!</v>
      </c>
    </row>
    <row r="425" spans="1:21" ht="38.25" x14ac:dyDescent="0.25">
      <c r="A425" s="17" t="s">
        <v>1105</v>
      </c>
      <c r="B425" s="17" t="s">
        <v>1105</v>
      </c>
      <c r="C425" s="18" t="s">
        <v>1106</v>
      </c>
      <c r="D425" s="17" t="s">
        <v>27</v>
      </c>
      <c r="E425" s="17" t="s">
        <v>1107</v>
      </c>
      <c r="F425" s="19" t="s">
        <v>42</v>
      </c>
      <c r="G425" s="18">
        <v>110</v>
      </c>
      <c r="H425" s="20">
        <v>237.09</v>
      </c>
      <c r="I425" s="20">
        <v>296.88</v>
      </c>
      <c r="J425" s="99">
        <f t="shared" si="55"/>
        <v>32656.799999999999</v>
      </c>
      <c r="K425" s="100">
        <f>IFERROR(VLOOKUP(B425,'[1]resumo 1ºTermo aditivo'!$A$3:$O$155,11,FALSE),0)</f>
        <v>0</v>
      </c>
      <c r="L425" s="101">
        <f t="shared" si="49"/>
        <v>0</v>
      </c>
      <c r="M425" s="102">
        <f>IFERROR(VLOOKUP(B425,'[1]resumo 1ºTermo aditivo'!$A$3:$O$155,14,FALSE),0)</f>
        <v>0</v>
      </c>
      <c r="N425" s="312">
        <f t="shared" si="50"/>
        <v>0</v>
      </c>
      <c r="P425" s="165">
        <f t="shared" si="51"/>
        <v>0</v>
      </c>
      <c r="Q425" s="165"/>
      <c r="R425" s="165">
        <f t="shared" si="52"/>
        <v>0</v>
      </c>
      <c r="S425" s="315">
        <f t="shared" si="53"/>
        <v>110</v>
      </c>
      <c r="T425" s="147">
        <f t="shared" si="54"/>
        <v>32656.799999999999</v>
      </c>
      <c r="U425" s="1" t="e">
        <f>S425=#REF!</f>
        <v>#REF!</v>
      </c>
    </row>
    <row r="426" spans="1:21" ht="25.5" x14ac:dyDescent="0.25">
      <c r="A426" s="17" t="s">
        <v>1108</v>
      </c>
      <c r="B426" s="17" t="s">
        <v>1108</v>
      </c>
      <c r="C426" s="18" t="s">
        <v>1109</v>
      </c>
      <c r="D426" s="17" t="s">
        <v>27</v>
      </c>
      <c r="E426" s="17" t="s">
        <v>1110</v>
      </c>
      <c r="F426" s="19" t="s">
        <v>42</v>
      </c>
      <c r="G426" s="18">
        <v>18</v>
      </c>
      <c r="H426" s="20">
        <v>54.21</v>
      </c>
      <c r="I426" s="20">
        <v>67.88</v>
      </c>
      <c r="J426" s="99">
        <f t="shared" si="55"/>
        <v>1221.8399999999999</v>
      </c>
      <c r="K426" s="100">
        <f>IFERROR(VLOOKUP(B426,'[1]resumo 1ºTermo aditivo'!$A$3:$O$155,11,FALSE),0)</f>
        <v>0</v>
      </c>
      <c r="L426" s="101">
        <f t="shared" si="49"/>
        <v>0</v>
      </c>
      <c r="M426" s="102">
        <f>IFERROR(VLOOKUP(B426,'[1]resumo 1ºTermo aditivo'!$A$3:$O$155,14,FALSE),0)</f>
        <v>0</v>
      </c>
      <c r="N426" s="312">
        <f t="shared" si="50"/>
        <v>0</v>
      </c>
      <c r="P426" s="165">
        <f t="shared" si="51"/>
        <v>0</v>
      </c>
      <c r="Q426" s="165"/>
      <c r="R426" s="165">
        <f t="shared" si="52"/>
        <v>0</v>
      </c>
      <c r="S426" s="315">
        <f t="shared" si="53"/>
        <v>18</v>
      </c>
      <c r="T426" s="147">
        <f t="shared" si="54"/>
        <v>1221.8399999999999</v>
      </c>
      <c r="U426" s="1" t="e">
        <f>S426=#REF!</f>
        <v>#REF!</v>
      </c>
    </row>
    <row r="427" spans="1:21" ht="51" x14ac:dyDescent="0.25">
      <c r="A427" s="17" t="s">
        <v>1111</v>
      </c>
      <c r="B427" s="17" t="s">
        <v>1111</v>
      </c>
      <c r="C427" s="18" t="s">
        <v>1112</v>
      </c>
      <c r="D427" s="17" t="s">
        <v>27</v>
      </c>
      <c r="E427" s="17" t="s">
        <v>1113</v>
      </c>
      <c r="F427" s="19" t="s">
        <v>42</v>
      </c>
      <c r="G427" s="18">
        <v>16</v>
      </c>
      <c r="H427" s="20">
        <v>230.89</v>
      </c>
      <c r="I427" s="20">
        <v>289.12</v>
      </c>
      <c r="J427" s="99">
        <f t="shared" si="55"/>
        <v>4625.92</v>
      </c>
      <c r="K427" s="100">
        <f>IFERROR(VLOOKUP(B427,'[1]resumo 1ºTermo aditivo'!$A$3:$O$155,11,FALSE),0)</f>
        <v>0</v>
      </c>
      <c r="L427" s="101">
        <f t="shared" si="49"/>
        <v>0</v>
      </c>
      <c r="M427" s="102">
        <f>IFERROR(VLOOKUP(B427,'[1]resumo 1ºTermo aditivo'!$A$3:$O$155,14,FALSE),0)</f>
        <v>0</v>
      </c>
      <c r="N427" s="312">
        <f t="shared" si="50"/>
        <v>0</v>
      </c>
      <c r="P427" s="165">
        <f t="shared" si="51"/>
        <v>0</v>
      </c>
      <c r="Q427" s="165"/>
      <c r="R427" s="165">
        <f t="shared" si="52"/>
        <v>0</v>
      </c>
      <c r="S427" s="315">
        <f t="shared" si="53"/>
        <v>16</v>
      </c>
      <c r="T427" s="147">
        <f t="shared" si="54"/>
        <v>4625.92</v>
      </c>
      <c r="U427" s="1" t="e">
        <f>S427=#REF!</f>
        <v>#REF!</v>
      </c>
    </row>
    <row r="428" spans="1:21" ht="38.25" x14ac:dyDescent="0.25">
      <c r="A428" s="17" t="s">
        <v>1114</v>
      </c>
      <c r="B428" s="17" t="s">
        <v>1114</v>
      </c>
      <c r="C428" s="18" t="s">
        <v>1115</v>
      </c>
      <c r="D428" s="17" t="s">
        <v>27</v>
      </c>
      <c r="E428" s="17" t="s">
        <v>1116</v>
      </c>
      <c r="F428" s="19" t="s">
        <v>522</v>
      </c>
      <c r="G428" s="18">
        <v>15</v>
      </c>
      <c r="H428" s="20">
        <v>135.11000000000001</v>
      </c>
      <c r="I428" s="20">
        <v>169.18</v>
      </c>
      <c r="J428" s="99">
        <f t="shared" si="55"/>
        <v>2537.6999999999998</v>
      </c>
      <c r="K428" s="100">
        <f>IFERROR(VLOOKUP(B428,'[1]resumo 1ºTermo aditivo'!$A$3:$O$155,11,FALSE),0)</f>
        <v>0</v>
      </c>
      <c r="L428" s="101">
        <f t="shared" si="49"/>
        <v>0</v>
      </c>
      <c r="M428" s="102">
        <f>IFERROR(VLOOKUP(B428,'[1]resumo 1ºTermo aditivo'!$A$3:$O$155,14,FALSE),0)</f>
        <v>0</v>
      </c>
      <c r="N428" s="312">
        <f t="shared" si="50"/>
        <v>0</v>
      </c>
      <c r="P428" s="165">
        <f t="shared" si="51"/>
        <v>0</v>
      </c>
      <c r="Q428" s="165"/>
      <c r="R428" s="165">
        <f t="shared" si="52"/>
        <v>0</v>
      </c>
      <c r="S428" s="315">
        <f t="shared" si="53"/>
        <v>15</v>
      </c>
      <c r="T428" s="147">
        <f t="shared" si="54"/>
        <v>2537.6999999999998</v>
      </c>
      <c r="U428" s="1" t="e">
        <f>S428=#REF!</f>
        <v>#REF!</v>
      </c>
    </row>
    <row r="429" spans="1:21" ht="38.25" customHeight="1" x14ac:dyDescent="0.25">
      <c r="A429" s="12">
        <v>8</v>
      </c>
      <c r="B429" s="12">
        <v>8</v>
      </c>
      <c r="C429" s="12"/>
      <c r="D429" s="12"/>
      <c r="E429" s="12" t="s">
        <v>1117</v>
      </c>
      <c r="F429" s="12"/>
      <c r="G429" s="94"/>
      <c r="H429" s="14"/>
      <c r="I429" s="14"/>
      <c r="J429" s="95">
        <f>SUBTOTAL(9,J430:J452)</f>
        <v>36325.839999999989</v>
      </c>
      <c r="K429" s="96"/>
      <c r="L429" s="95">
        <f>SUBTOTAL(9,L430:L452)</f>
        <v>385.76</v>
      </c>
      <c r="M429" s="98"/>
      <c r="N429" s="95">
        <f>SUBTOTAL(9,N430:N452)</f>
        <v>0</v>
      </c>
      <c r="O429" s="332"/>
      <c r="P429" s="95">
        <f>SUBTOTAL(9,P430:P452)</f>
        <v>0</v>
      </c>
      <c r="Q429" s="316"/>
      <c r="R429" s="95">
        <f>SUBTOTAL(9,R430:R452)</f>
        <v>0</v>
      </c>
      <c r="S429" s="315">
        <f t="shared" si="53"/>
        <v>0</v>
      </c>
      <c r="T429" s="147"/>
      <c r="U429" s="1" t="e">
        <f>S429=#REF!</f>
        <v>#REF!</v>
      </c>
    </row>
    <row r="430" spans="1:21" ht="63.75" x14ac:dyDescent="0.25">
      <c r="A430" s="17" t="s">
        <v>1118</v>
      </c>
      <c r="B430" s="17" t="s">
        <v>1118</v>
      </c>
      <c r="C430" s="18" t="s">
        <v>1119</v>
      </c>
      <c r="D430" s="17" t="s">
        <v>32</v>
      </c>
      <c r="E430" s="17" t="s">
        <v>1120</v>
      </c>
      <c r="F430" s="19" t="s">
        <v>42</v>
      </c>
      <c r="G430" s="18">
        <v>4</v>
      </c>
      <c r="H430" s="20">
        <v>1493.44</v>
      </c>
      <c r="I430" s="20">
        <v>1870.08</v>
      </c>
      <c r="J430" s="99">
        <f t="shared" ref="J430:J452" si="56">TRUNC(I430*G430,2)</f>
        <v>7480.32</v>
      </c>
      <c r="K430" s="100">
        <f>IFERROR(VLOOKUP(B430,'[1]resumo 1ºTermo aditivo'!$A$3:$O$155,11,FALSE),0)</f>
        <v>0</v>
      </c>
      <c r="L430" s="101">
        <f t="shared" si="49"/>
        <v>0</v>
      </c>
      <c r="M430" s="102">
        <f>IFERROR(VLOOKUP(B430,'[1]resumo 1ºTermo aditivo'!$A$3:$O$155,14,FALSE),0)</f>
        <v>0</v>
      </c>
      <c r="N430" s="312">
        <f t="shared" si="50"/>
        <v>0</v>
      </c>
      <c r="P430" s="165">
        <f t="shared" si="51"/>
        <v>0</v>
      </c>
      <c r="Q430" s="165"/>
      <c r="R430" s="165">
        <f t="shared" si="52"/>
        <v>0</v>
      </c>
      <c r="S430" s="315">
        <f t="shared" si="53"/>
        <v>4</v>
      </c>
      <c r="T430" s="147">
        <f t="shared" si="54"/>
        <v>7480.32</v>
      </c>
      <c r="U430" s="1" t="e">
        <f>S430=#REF!</f>
        <v>#REF!</v>
      </c>
    </row>
    <row r="431" spans="1:21" ht="38.25" x14ac:dyDescent="0.25">
      <c r="A431" s="17" t="s">
        <v>1121</v>
      </c>
      <c r="B431" s="17" t="s">
        <v>1121</v>
      </c>
      <c r="C431" s="18" t="s">
        <v>1122</v>
      </c>
      <c r="D431" s="17" t="s">
        <v>27</v>
      </c>
      <c r="E431" s="17" t="s">
        <v>1123</v>
      </c>
      <c r="F431" s="19" t="s">
        <v>42</v>
      </c>
      <c r="G431" s="18">
        <v>1</v>
      </c>
      <c r="H431" s="20">
        <v>92.31</v>
      </c>
      <c r="I431" s="20">
        <v>115.59</v>
      </c>
      <c r="J431" s="99">
        <f t="shared" si="56"/>
        <v>115.59</v>
      </c>
      <c r="K431" s="100">
        <f>IFERROR(VLOOKUP(B431,'[1]resumo 1ºTermo aditivo'!$A$3:$O$155,11,FALSE),0)</f>
        <v>0</v>
      </c>
      <c r="L431" s="101">
        <f t="shared" si="49"/>
        <v>0</v>
      </c>
      <c r="M431" s="102">
        <f>IFERROR(VLOOKUP(B431,'[1]resumo 1ºTermo aditivo'!$A$3:$O$155,14,FALSE),0)</f>
        <v>0</v>
      </c>
      <c r="N431" s="312">
        <f t="shared" si="50"/>
        <v>0</v>
      </c>
      <c r="P431" s="165">
        <f t="shared" si="51"/>
        <v>0</v>
      </c>
      <c r="Q431" s="165"/>
      <c r="R431" s="165">
        <f t="shared" si="52"/>
        <v>0</v>
      </c>
      <c r="S431" s="315">
        <f t="shared" si="53"/>
        <v>1</v>
      </c>
      <c r="T431" s="147">
        <f t="shared" si="54"/>
        <v>115.59</v>
      </c>
      <c r="U431" s="1" t="e">
        <f>S431=#REF!</f>
        <v>#REF!</v>
      </c>
    </row>
    <row r="432" spans="1:21" ht="38.25" x14ac:dyDescent="0.25">
      <c r="A432" s="17" t="s">
        <v>1124</v>
      </c>
      <c r="B432" s="17" t="s">
        <v>1124</v>
      </c>
      <c r="C432" s="18" t="s">
        <v>1125</v>
      </c>
      <c r="D432" s="17" t="s">
        <v>32</v>
      </c>
      <c r="E432" s="17" t="s">
        <v>1126</v>
      </c>
      <c r="F432" s="19" t="s">
        <v>42</v>
      </c>
      <c r="G432" s="18">
        <v>74</v>
      </c>
      <c r="H432" s="20">
        <v>19.260000000000002</v>
      </c>
      <c r="I432" s="20">
        <v>24.11</v>
      </c>
      <c r="J432" s="99">
        <f t="shared" si="56"/>
        <v>1784.14</v>
      </c>
      <c r="K432" s="100">
        <f>IFERROR(VLOOKUP(B432,'[1]resumo 1ºTermo aditivo'!$A$3:$O$155,11,FALSE),0)</f>
        <v>16</v>
      </c>
      <c r="L432" s="101">
        <f t="shared" si="49"/>
        <v>385.76</v>
      </c>
      <c r="M432" s="102">
        <f>IFERROR(VLOOKUP(B432,'[1]resumo 1ºTermo aditivo'!$A$3:$O$155,14,FALSE),0)</f>
        <v>0</v>
      </c>
      <c r="N432" s="312">
        <f t="shared" si="50"/>
        <v>0</v>
      </c>
      <c r="P432" s="165">
        <f t="shared" si="51"/>
        <v>0</v>
      </c>
      <c r="Q432" s="165"/>
      <c r="R432" s="165">
        <f t="shared" si="52"/>
        <v>0</v>
      </c>
      <c r="S432" s="315">
        <f t="shared" si="53"/>
        <v>90</v>
      </c>
      <c r="T432" s="147">
        <f t="shared" si="54"/>
        <v>2169.9</v>
      </c>
      <c r="U432" s="1" t="e">
        <f>S432=#REF!</f>
        <v>#REF!</v>
      </c>
    </row>
    <row r="433" spans="1:21" ht="63.75" x14ac:dyDescent="0.25">
      <c r="A433" s="17" t="s">
        <v>1127</v>
      </c>
      <c r="B433" s="17" t="s">
        <v>1127</v>
      </c>
      <c r="C433" s="18" t="s">
        <v>1128</v>
      </c>
      <c r="D433" s="17" t="s">
        <v>32</v>
      </c>
      <c r="E433" s="17" t="s">
        <v>1129</v>
      </c>
      <c r="F433" s="19" t="s">
        <v>109</v>
      </c>
      <c r="G433" s="18">
        <v>95.56</v>
      </c>
      <c r="H433" s="20">
        <v>88.38</v>
      </c>
      <c r="I433" s="20">
        <v>110.66</v>
      </c>
      <c r="J433" s="99">
        <f t="shared" si="56"/>
        <v>10574.66</v>
      </c>
      <c r="K433" s="100">
        <f>IFERROR(VLOOKUP(B433,'[1]resumo 1ºTermo aditivo'!$A$3:$O$155,11,FALSE),0)</f>
        <v>0</v>
      </c>
      <c r="L433" s="101">
        <f t="shared" si="49"/>
        <v>0</v>
      </c>
      <c r="M433" s="102">
        <f>IFERROR(VLOOKUP(B433,'[1]resumo 1ºTermo aditivo'!$A$3:$O$155,14,FALSE),0)</f>
        <v>0</v>
      </c>
      <c r="N433" s="312">
        <f t="shared" si="50"/>
        <v>0</v>
      </c>
      <c r="P433" s="165">
        <f t="shared" si="51"/>
        <v>0</v>
      </c>
      <c r="Q433" s="165"/>
      <c r="R433" s="165">
        <f t="shared" si="52"/>
        <v>0</v>
      </c>
      <c r="S433" s="315">
        <f t="shared" si="53"/>
        <v>95.56</v>
      </c>
      <c r="T433" s="147">
        <f t="shared" si="54"/>
        <v>10574.66</v>
      </c>
      <c r="U433" s="1" t="e">
        <f>S433=#REF!</f>
        <v>#REF!</v>
      </c>
    </row>
    <row r="434" spans="1:21" ht="25.5" x14ac:dyDescent="0.25">
      <c r="A434" s="17" t="s">
        <v>1130</v>
      </c>
      <c r="B434" s="17" t="s">
        <v>1130</v>
      </c>
      <c r="C434" s="18" t="s">
        <v>1131</v>
      </c>
      <c r="D434" s="17" t="s">
        <v>27</v>
      </c>
      <c r="E434" s="17" t="s">
        <v>1132</v>
      </c>
      <c r="F434" s="19" t="s">
        <v>109</v>
      </c>
      <c r="G434" s="18">
        <v>95.6</v>
      </c>
      <c r="H434" s="20">
        <v>6.15</v>
      </c>
      <c r="I434" s="20">
        <v>7.7</v>
      </c>
      <c r="J434" s="99">
        <f t="shared" si="56"/>
        <v>736.12</v>
      </c>
      <c r="K434" s="100">
        <f>IFERROR(VLOOKUP(B434,'[1]resumo 1ºTermo aditivo'!$A$3:$O$155,11,FALSE),0)</f>
        <v>0</v>
      </c>
      <c r="L434" s="101">
        <f t="shared" si="49"/>
        <v>0</v>
      </c>
      <c r="M434" s="102">
        <f>IFERROR(VLOOKUP(B434,'[1]resumo 1ºTermo aditivo'!$A$3:$O$155,14,FALSE),0)</f>
        <v>0</v>
      </c>
      <c r="N434" s="312">
        <f t="shared" si="50"/>
        <v>0</v>
      </c>
      <c r="P434" s="165">
        <f t="shared" si="51"/>
        <v>0</v>
      </c>
      <c r="Q434" s="165"/>
      <c r="R434" s="165">
        <f t="shared" si="52"/>
        <v>0</v>
      </c>
      <c r="S434" s="315">
        <f t="shared" si="53"/>
        <v>95.6</v>
      </c>
      <c r="T434" s="147">
        <f t="shared" si="54"/>
        <v>736.12</v>
      </c>
      <c r="U434" s="1" t="e">
        <f>S434=#REF!</f>
        <v>#REF!</v>
      </c>
    </row>
    <row r="435" spans="1:21" ht="25.5" x14ac:dyDescent="0.25">
      <c r="A435" s="17" t="s">
        <v>1133</v>
      </c>
      <c r="B435" s="17" t="s">
        <v>1133</v>
      </c>
      <c r="C435" s="18" t="s">
        <v>1134</v>
      </c>
      <c r="D435" s="17" t="s">
        <v>27</v>
      </c>
      <c r="E435" s="17" t="s">
        <v>1135</v>
      </c>
      <c r="F435" s="19" t="s">
        <v>109</v>
      </c>
      <c r="G435" s="18">
        <v>138.80000000000001</v>
      </c>
      <c r="H435" s="20">
        <v>9.82</v>
      </c>
      <c r="I435" s="20">
        <v>12.29</v>
      </c>
      <c r="J435" s="99">
        <f t="shared" si="56"/>
        <v>1705.85</v>
      </c>
      <c r="K435" s="100">
        <f>IFERROR(VLOOKUP(B435,'[1]resumo 1ºTermo aditivo'!$A$3:$O$155,11,FALSE),0)</f>
        <v>0</v>
      </c>
      <c r="L435" s="101">
        <f t="shared" si="49"/>
        <v>0</v>
      </c>
      <c r="M435" s="102">
        <f>IFERROR(VLOOKUP(B435,'[1]resumo 1ºTermo aditivo'!$A$3:$O$155,14,FALSE),0)</f>
        <v>0</v>
      </c>
      <c r="N435" s="312">
        <f t="shared" si="50"/>
        <v>0</v>
      </c>
      <c r="P435" s="165">
        <f t="shared" si="51"/>
        <v>0</v>
      </c>
      <c r="Q435" s="165"/>
      <c r="R435" s="165">
        <f t="shared" si="52"/>
        <v>0</v>
      </c>
      <c r="S435" s="315">
        <f t="shared" si="53"/>
        <v>138.80000000000001</v>
      </c>
      <c r="T435" s="147">
        <f t="shared" si="54"/>
        <v>1705.85</v>
      </c>
      <c r="U435" s="1" t="e">
        <f>S435=#REF!</f>
        <v>#REF!</v>
      </c>
    </row>
    <row r="436" spans="1:21" x14ac:dyDescent="0.25">
      <c r="A436" s="17" t="s">
        <v>1136</v>
      </c>
      <c r="B436" s="17" t="s">
        <v>1136</v>
      </c>
      <c r="C436" s="18" t="s">
        <v>1137</v>
      </c>
      <c r="D436" s="17" t="s">
        <v>40</v>
      </c>
      <c r="E436" s="17" t="s">
        <v>1138</v>
      </c>
      <c r="F436" s="19" t="s">
        <v>42</v>
      </c>
      <c r="G436" s="18">
        <v>2</v>
      </c>
      <c r="H436" s="20">
        <v>71.790000000000006</v>
      </c>
      <c r="I436" s="20">
        <v>89.89</v>
      </c>
      <c r="J436" s="99">
        <f t="shared" si="56"/>
        <v>179.78</v>
      </c>
      <c r="K436" s="100">
        <f>IFERROR(VLOOKUP(B436,'[1]resumo 1ºTermo aditivo'!$A$3:$O$155,11,FALSE),0)</f>
        <v>0</v>
      </c>
      <c r="L436" s="101">
        <f t="shared" si="49"/>
        <v>0</v>
      </c>
      <c r="M436" s="102">
        <f>IFERROR(VLOOKUP(B436,'[1]resumo 1ºTermo aditivo'!$A$3:$O$155,14,FALSE),0)</f>
        <v>0</v>
      </c>
      <c r="N436" s="312">
        <f t="shared" si="50"/>
        <v>0</v>
      </c>
      <c r="P436" s="165">
        <f t="shared" si="51"/>
        <v>0</v>
      </c>
      <c r="Q436" s="165"/>
      <c r="R436" s="165">
        <f t="shared" si="52"/>
        <v>0</v>
      </c>
      <c r="S436" s="315">
        <f t="shared" si="53"/>
        <v>2</v>
      </c>
      <c r="T436" s="147">
        <f t="shared" si="54"/>
        <v>179.78</v>
      </c>
      <c r="U436" s="1" t="e">
        <f>S436=#REF!</f>
        <v>#REF!</v>
      </c>
    </row>
    <row r="437" spans="1:21" ht="25.5" x14ac:dyDescent="0.25">
      <c r="A437" s="17" t="s">
        <v>1139</v>
      </c>
      <c r="B437" s="17" t="s">
        <v>1139</v>
      </c>
      <c r="C437" s="18" t="s">
        <v>1140</v>
      </c>
      <c r="D437" s="17" t="s">
        <v>40</v>
      </c>
      <c r="E437" s="17" t="s">
        <v>1141</v>
      </c>
      <c r="F437" s="19" t="s">
        <v>42</v>
      </c>
      <c r="G437" s="18">
        <v>2</v>
      </c>
      <c r="H437" s="20">
        <v>136.52000000000001</v>
      </c>
      <c r="I437" s="20">
        <v>170.95</v>
      </c>
      <c r="J437" s="99">
        <f t="shared" si="56"/>
        <v>341.9</v>
      </c>
      <c r="K437" s="100">
        <f>IFERROR(VLOOKUP(B437,'[1]resumo 1ºTermo aditivo'!$A$3:$O$155,11,FALSE),0)</f>
        <v>0</v>
      </c>
      <c r="L437" s="101">
        <f t="shared" si="49"/>
        <v>0</v>
      </c>
      <c r="M437" s="102">
        <f>IFERROR(VLOOKUP(B437,'[1]resumo 1ºTermo aditivo'!$A$3:$O$155,14,FALSE),0)</f>
        <v>0</v>
      </c>
      <c r="N437" s="312">
        <f t="shared" si="50"/>
        <v>0</v>
      </c>
      <c r="P437" s="165">
        <f t="shared" si="51"/>
        <v>0</v>
      </c>
      <c r="Q437" s="165"/>
      <c r="R437" s="165">
        <f t="shared" si="52"/>
        <v>0</v>
      </c>
      <c r="S437" s="315">
        <f t="shared" si="53"/>
        <v>2</v>
      </c>
      <c r="T437" s="147">
        <f t="shared" si="54"/>
        <v>341.9</v>
      </c>
      <c r="U437" s="1" t="e">
        <f>S437=#REF!</f>
        <v>#REF!</v>
      </c>
    </row>
    <row r="438" spans="1:21" ht="25.5" x14ac:dyDescent="0.25">
      <c r="A438" s="17" t="s">
        <v>1142</v>
      </c>
      <c r="B438" s="17" t="s">
        <v>1142</v>
      </c>
      <c r="C438" s="18" t="s">
        <v>1143</v>
      </c>
      <c r="D438" s="17" t="s">
        <v>32</v>
      </c>
      <c r="E438" s="17" t="s">
        <v>1144</v>
      </c>
      <c r="F438" s="19" t="s">
        <v>42</v>
      </c>
      <c r="G438" s="18">
        <v>2</v>
      </c>
      <c r="H438" s="20">
        <v>184.98</v>
      </c>
      <c r="I438" s="20">
        <v>231.63</v>
      </c>
      <c r="J438" s="99">
        <f t="shared" si="56"/>
        <v>463.26</v>
      </c>
      <c r="K438" s="100">
        <f>IFERROR(VLOOKUP(B438,'[1]resumo 1ºTermo aditivo'!$A$3:$O$155,11,FALSE),0)</f>
        <v>0</v>
      </c>
      <c r="L438" s="101">
        <f t="shared" si="49"/>
        <v>0</v>
      </c>
      <c r="M438" s="102">
        <f>IFERROR(VLOOKUP(B438,'[1]resumo 1ºTermo aditivo'!$A$3:$O$155,14,FALSE),0)</f>
        <v>0</v>
      </c>
      <c r="N438" s="312">
        <f t="shared" si="50"/>
        <v>0</v>
      </c>
      <c r="P438" s="165">
        <f t="shared" si="51"/>
        <v>0</v>
      </c>
      <c r="Q438" s="165"/>
      <c r="R438" s="165">
        <f t="shared" si="52"/>
        <v>0</v>
      </c>
      <c r="S438" s="315">
        <f t="shared" si="53"/>
        <v>2</v>
      </c>
      <c r="T438" s="147">
        <f t="shared" si="54"/>
        <v>463.26</v>
      </c>
      <c r="U438" s="1" t="e">
        <f>S438=#REF!</f>
        <v>#REF!</v>
      </c>
    </row>
    <row r="439" spans="1:21" ht="38.25" x14ac:dyDescent="0.25">
      <c r="A439" s="17" t="s">
        <v>1145</v>
      </c>
      <c r="B439" s="17" t="s">
        <v>1145</v>
      </c>
      <c r="C439" s="18" t="s">
        <v>1146</v>
      </c>
      <c r="D439" s="17" t="s">
        <v>32</v>
      </c>
      <c r="E439" s="17" t="s">
        <v>1147</v>
      </c>
      <c r="F439" s="19" t="s">
        <v>42</v>
      </c>
      <c r="G439" s="18">
        <v>2</v>
      </c>
      <c r="H439" s="20">
        <v>428.58</v>
      </c>
      <c r="I439" s="20">
        <v>536.66</v>
      </c>
      <c r="J439" s="99">
        <f t="shared" si="56"/>
        <v>1073.32</v>
      </c>
      <c r="K439" s="100">
        <f>IFERROR(VLOOKUP(B439,'[1]resumo 1ºTermo aditivo'!$A$3:$O$155,11,FALSE),0)</f>
        <v>0</v>
      </c>
      <c r="L439" s="101">
        <f t="shared" si="49"/>
        <v>0</v>
      </c>
      <c r="M439" s="102">
        <f>IFERROR(VLOOKUP(B439,'[1]resumo 1ºTermo aditivo'!$A$3:$O$155,14,FALSE),0)</f>
        <v>0</v>
      </c>
      <c r="N439" s="312">
        <f t="shared" si="50"/>
        <v>0</v>
      </c>
      <c r="P439" s="165">
        <f t="shared" si="51"/>
        <v>0</v>
      </c>
      <c r="Q439" s="165"/>
      <c r="R439" s="165">
        <f t="shared" si="52"/>
        <v>0</v>
      </c>
      <c r="S439" s="315">
        <f t="shared" si="53"/>
        <v>2</v>
      </c>
      <c r="T439" s="147">
        <f t="shared" si="54"/>
        <v>1073.32</v>
      </c>
      <c r="U439" s="1" t="e">
        <f>S439=#REF!</f>
        <v>#REF!</v>
      </c>
    </row>
    <row r="440" spans="1:21" ht="38.25" x14ac:dyDescent="0.25">
      <c r="A440" s="17" t="s">
        <v>1148</v>
      </c>
      <c r="B440" s="17" t="s">
        <v>1148</v>
      </c>
      <c r="C440" s="18" t="s">
        <v>408</v>
      </c>
      <c r="D440" s="17" t="s">
        <v>32</v>
      </c>
      <c r="E440" s="17" t="s">
        <v>409</v>
      </c>
      <c r="F440" s="19" t="s">
        <v>42</v>
      </c>
      <c r="G440" s="18">
        <v>1</v>
      </c>
      <c r="H440" s="20">
        <v>25.63</v>
      </c>
      <c r="I440" s="20">
        <v>32.090000000000003</v>
      </c>
      <c r="J440" s="99">
        <f t="shared" si="56"/>
        <v>32.090000000000003</v>
      </c>
      <c r="K440" s="100">
        <f>IFERROR(VLOOKUP(B440,'[1]resumo 1ºTermo aditivo'!$A$3:$O$155,11,FALSE),0)</f>
        <v>0</v>
      </c>
      <c r="L440" s="101">
        <f t="shared" si="49"/>
        <v>0</v>
      </c>
      <c r="M440" s="102">
        <f>IFERROR(VLOOKUP(B440,'[1]resumo 1ºTermo aditivo'!$A$3:$O$155,14,FALSE),0)</f>
        <v>0</v>
      </c>
      <c r="N440" s="312">
        <f t="shared" si="50"/>
        <v>0</v>
      </c>
      <c r="P440" s="165">
        <f t="shared" si="51"/>
        <v>0</v>
      </c>
      <c r="Q440" s="165"/>
      <c r="R440" s="165">
        <f t="shared" si="52"/>
        <v>0</v>
      </c>
      <c r="S440" s="315">
        <f t="shared" si="53"/>
        <v>1</v>
      </c>
      <c r="T440" s="147">
        <f t="shared" si="54"/>
        <v>32.090000000000003</v>
      </c>
      <c r="U440" s="1" t="e">
        <f>S440=#REF!</f>
        <v>#REF!</v>
      </c>
    </row>
    <row r="441" spans="1:21" ht="63.75" x14ac:dyDescent="0.25">
      <c r="A441" s="17" t="s">
        <v>1149</v>
      </c>
      <c r="B441" s="17" t="s">
        <v>1149</v>
      </c>
      <c r="C441" s="18" t="s">
        <v>1150</v>
      </c>
      <c r="D441" s="17" t="s">
        <v>27</v>
      </c>
      <c r="E441" s="17" t="s">
        <v>1151</v>
      </c>
      <c r="F441" s="19" t="s">
        <v>42</v>
      </c>
      <c r="G441" s="18">
        <v>5</v>
      </c>
      <c r="H441" s="20">
        <v>44.52</v>
      </c>
      <c r="I441" s="20">
        <v>55.74</v>
      </c>
      <c r="J441" s="99">
        <f t="shared" si="56"/>
        <v>278.7</v>
      </c>
      <c r="K441" s="100">
        <f>IFERROR(VLOOKUP(B441,'[1]resumo 1ºTermo aditivo'!$A$3:$O$155,11,FALSE),0)</f>
        <v>0</v>
      </c>
      <c r="L441" s="101">
        <f t="shared" si="49"/>
        <v>0</v>
      </c>
      <c r="M441" s="102">
        <f>IFERROR(VLOOKUP(B441,'[1]resumo 1ºTermo aditivo'!$A$3:$O$155,14,FALSE),0)</f>
        <v>0</v>
      </c>
      <c r="N441" s="312">
        <f t="shared" si="50"/>
        <v>0</v>
      </c>
      <c r="P441" s="165">
        <f t="shared" si="51"/>
        <v>0</v>
      </c>
      <c r="Q441" s="165"/>
      <c r="R441" s="165">
        <f t="shared" si="52"/>
        <v>0</v>
      </c>
      <c r="S441" s="315">
        <f t="shared" si="53"/>
        <v>5</v>
      </c>
      <c r="T441" s="147">
        <f t="shared" si="54"/>
        <v>278.7</v>
      </c>
      <c r="U441" s="1" t="e">
        <f>S441=#REF!</f>
        <v>#REF!</v>
      </c>
    </row>
    <row r="442" spans="1:21" ht="63.75" x14ac:dyDescent="0.25">
      <c r="A442" s="17" t="s">
        <v>1152</v>
      </c>
      <c r="B442" s="17" t="s">
        <v>1152</v>
      </c>
      <c r="C442" s="18" t="s">
        <v>1153</v>
      </c>
      <c r="D442" s="17" t="s">
        <v>27</v>
      </c>
      <c r="E442" s="17" t="s">
        <v>1154</v>
      </c>
      <c r="F442" s="19" t="s">
        <v>42</v>
      </c>
      <c r="G442" s="18">
        <v>7</v>
      </c>
      <c r="H442" s="20">
        <v>44.52</v>
      </c>
      <c r="I442" s="20">
        <v>55.74</v>
      </c>
      <c r="J442" s="99">
        <f t="shared" si="56"/>
        <v>390.18</v>
      </c>
      <c r="K442" s="100">
        <f>IFERROR(VLOOKUP(B442,'[1]resumo 1ºTermo aditivo'!$A$3:$O$155,11,FALSE),0)</f>
        <v>0</v>
      </c>
      <c r="L442" s="101">
        <f t="shared" si="49"/>
        <v>0</v>
      </c>
      <c r="M442" s="102">
        <f>IFERROR(VLOOKUP(B442,'[1]resumo 1ºTermo aditivo'!$A$3:$O$155,14,FALSE),0)</f>
        <v>0</v>
      </c>
      <c r="N442" s="312">
        <f t="shared" si="50"/>
        <v>0</v>
      </c>
      <c r="P442" s="165">
        <f t="shared" si="51"/>
        <v>0</v>
      </c>
      <c r="Q442" s="165"/>
      <c r="R442" s="165">
        <f t="shared" si="52"/>
        <v>0</v>
      </c>
      <c r="S442" s="315">
        <f t="shared" si="53"/>
        <v>7</v>
      </c>
      <c r="T442" s="147">
        <f t="shared" si="54"/>
        <v>390.18</v>
      </c>
      <c r="U442" s="1" t="e">
        <f>S442=#REF!</f>
        <v>#REF!</v>
      </c>
    </row>
    <row r="443" spans="1:21" ht="63.75" x14ac:dyDescent="0.25">
      <c r="A443" s="17" t="s">
        <v>1155</v>
      </c>
      <c r="B443" s="17" t="s">
        <v>1155</v>
      </c>
      <c r="C443" s="18" t="s">
        <v>1156</v>
      </c>
      <c r="D443" s="17" t="s">
        <v>27</v>
      </c>
      <c r="E443" s="17" t="s">
        <v>1157</v>
      </c>
      <c r="F443" s="19" t="s">
        <v>42</v>
      </c>
      <c r="G443" s="18">
        <v>12</v>
      </c>
      <c r="H443" s="20">
        <v>44.52</v>
      </c>
      <c r="I443" s="20">
        <v>55.74</v>
      </c>
      <c r="J443" s="99">
        <f t="shared" si="56"/>
        <v>668.88</v>
      </c>
      <c r="K443" s="100">
        <f>IFERROR(VLOOKUP(B443,'[1]resumo 1ºTermo aditivo'!$A$3:$O$155,11,FALSE),0)</f>
        <v>0</v>
      </c>
      <c r="L443" s="101">
        <f t="shared" si="49"/>
        <v>0</v>
      </c>
      <c r="M443" s="102">
        <f>IFERROR(VLOOKUP(B443,'[1]resumo 1ºTermo aditivo'!$A$3:$O$155,14,FALSE),0)</f>
        <v>0</v>
      </c>
      <c r="N443" s="312">
        <f t="shared" si="50"/>
        <v>0</v>
      </c>
      <c r="P443" s="165">
        <f t="shared" si="51"/>
        <v>0</v>
      </c>
      <c r="Q443" s="165"/>
      <c r="R443" s="165">
        <f t="shared" si="52"/>
        <v>0</v>
      </c>
      <c r="S443" s="315">
        <f t="shared" si="53"/>
        <v>12</v>
      </c>
      <c r="T443" s="147">
        <f t="shared" si="54"/>
        <v>668.88</v>
      </c>
      <c r="U443" s="1" t="e">
        <f>S443=#REF!</f>
        <v>#REF!</v>
      </c>
    </row>
    <row r="444" spans="1:21" ht="63.75" x14ac:dyDescent="0.25">
      <c r="A444" s="17" t="s">
        <v>1158</v>
      </c>
      <c r="B444" s="17" t="s">
        <v>1158</v>
      </c>
      <c r="C444" s="18" t="s">
        <v>1159</v>
      </c>
      <c r="D444" s="17" t="s">
        <v>32</v>
      </c>
      <c r="E444" s="17" t="s">
        <v>1160</v>
      </c>
      <c r="F444" s="19" t="s">
        <v>34</v>
      </c>
      <c r="G444" s="18">
        <v>46.83</v>
      </c>
      <c r="H444" s="20">
        <v>17.54</v>
      </c>
      <c r="I444" s="20">
        <v>21.96</v>
      </c>
      <c r="J444" s="99">
        <f t="shared" si="56"/>
        <v>1028.3800000000001</v>
      </c>
      <c r="K444" s="100">
        <f>IFERROR(VLOOKUP(B444,'[1]resumo 1ºTermo aditivo'!$A$3:$O$155,11,FALSE),0)</f>
        <v>0</v>
      </c>
      <c r="L444" s="101">
        <f t="shared" si="49"/>
        <v>0</v>
      </c>
      <c r="M444" s="102">
        <f>IFERROR(VLOOKUP(B444,'[1]resumo 1ºTermo aditivo'!$A$3:$O$155,14,FALSE),0)</f>
        <v>0</v>
      </c>
      <c r="N444" s="312">
        <f t="shared" si="50"/>
        <v>0</v>
      </c>
      <c r="P444" s="165">
        <f t="shared" si="51"/>
        <v>0</v>
      </c>
      <c r="Q444" s="165"/>
      <c r="R444" s="165">
        <f t="shared" si="52"/>
        <v>0</v>
      </c>
      <c r="S444" s="315">
        <f t="shared" si="53"/>
        <v>46.83</v>
      </c>
      <c r="T444" s="147">
        <f t="shared" si="54"/>
        <v>1028.3800000000001</v>
      </c>
      <c r="U444" s="1" t="e">
        <f>S444=#REF!</f>
        <v>#REF!</v>
      </c>
    </row>
    <row r="445" spans="1:21" ht="51" x14ac:dyDescent="0.25">
      <c r="A445" s="17" t="s">
        <v>1161</v>
      </c>
      <c r="B445" s="17" t="s">
        <v>1161</v>
      </c>
      <c r="C445" s="18" t="s">
        <v>1162</v>
      </c>
      <c r="D445" s="17" t="s">
        <v>32</v>
      </c>
      <c r="E445" s="17" t="s">
        <v>1163</v>
      </c>
      <c r="F445" s="19" t="s">
        <v>42</v>
      </c>
      <c r="G445" s="18">
        <v>6</v>
      </c>
      <c r="H445" s="20">
        <v>380.35</v>
      </c>
      <c r="I445" s="20">
        <v>476.27</v>
      </c>
      <c r="J445" s="99">
        <f t="shared" si="56"/>
        <v>2857.62</v>
      </c>
      <c r="K445" s="100">
        <f>IFERROR(VLOOKUP(B445,'[1]resumo 1ºTermo aditivo'!$A$3:$O$155,11,FALSE),0)</f>
        <v>0</v>
      </c>
      <c r="L445" s="101">
        <f t="shared" si="49"/>
        <v>0</v>
      </c>
      <c r="M445" s="102">
        <f>IFERROR(VLOOKUP(B445,'[1]resumo 1ºTermo aditivo'!$A$3:$O$155,14,FALSE),0)</f>
        <v>0</v>
      </c>
      <c r="N445" s="312">
        <f t="shared" si="50"/>
        <v>0</v>
      </c>
      <c r="P445" s="165">
        <f t="shared" si="51"/>
        <v>0</v>
      </c>
      <c r="Q445" s="165"/>
      <c r="R445" s="165">
        <f t="shared" si="52"/>
        <v>0</v>
      </c>
      <c r="S445" s="315">
        <f t="shared" si="53"/>
        <v>6</v>
      </c>
      <c r="T445" s="147">
        <f t="shared" si="54"/>
        <v>2857.62</v>
      </c>
      <c r="U445" s="1" t="e">
        <f>S445=#REF!</f>
        <v>#REF!</v>
      </c>
    </row>
    <row r="446" spans="1:21" ht="51" x14ac:dyDescent="0.25">
      <c r="A446" s="17" t="s">
        <v>1164</v>
      </c>
      <c r="B446" s="17" t="s">
        <v>1164</v>
      </c>
      <c r="C446" s="18" t="s">
        <v>1165</v>
      </c>
      <c r="D446" s="17" t="s">
        <v>32</v>
      </c>
      <c r="E446" s="17" t="s">
        <v>1166</v>
      </c>
      <c r="F446" s="19" t="s">
        <v>42</v>
      </c>
      <c r="G446" s="18">
        <v>4</v>
      </c>
      <c r="H446" s="20">
        <v>139.25</v>
      </c>
      <c r="I446" s="20">
        <v>174.36</v>
      </c>
      <c r="J446" s="99">
        <f t="shared" si="56"/>
        <v>697.44</v>
      </c>
      <c r="K446" s="100">
        <f>IFERROR(VLOOKUP(B446,'[1]resumo 1ºTermo aditivo'!$A$3:$O$155,11,FALSE),0)</f>
        <v>0</v>
      </c>
      <c r="L446" s="101">
        <f t="shared" si="49"/>
        <v>0</v>
      </c>
      <c r="M446" s="102">
        <f>IFERROR(VLOOKUP(B446,'[1]resumo 1ºTermo aditivo'!$A$3:$O$155,14,FALSE),0)</f>
        <v>0</v>
      </c>
      <c r="N446" s="312">
        <f t="shared" si="50"/>
        <v>0</v>
      </c>
      <c r="P446" s="165">
        <f t="shared" si="51"/>
        <v>0</v>
      </c>
      <c r="Q446" s="165"/>
      <c r="R446" s="165">
        <f t="shared" si="52"/>
        <v>0</v>
      </c>
      <c r="S446" s="315">
        <f t="shared" si="53"/>
        <v>4</v>
      </c>
      <c r="T446" s="147">
        <f t="shared" si="54"/>
        <v>697.44</v>
      </c>
      <c r="U446" s="1" t="e">
        <f>S446=#REF!</f>
        <v>#REF!</v>
      </c>
    </row>
    <row r="447" spans="1:21" ht="51" x14ac:dyDescent="0.25">
      <c r="A447" s="17" t="s">
        <v>1167</v>
      </c>
      <c r="B447" s="17" t="s">
        <v>1167</v>
      </c>
      <c r="C447" s="18" t="s">
        <v>1168</v>
      </c>
      <c r="D447" s="17" t="s">
        <v>32</v>
      </c>
      <c r="E447" s="17" t="s">
        <v>1169</v>
      </c>
      <c r="F447" s="19" t="s">
        <v>42</v>
      </c>
      <c r="G447" s="18">
        <v>11</v>
      </c>
      <c r="H447" s="20">
        <v>98.96</v>
      </c>
      <c r="I447" s="20">
        <v>123.91</v>
      </c>
      <c r="J447" s="99">
        <f t="shared" si="56"/>
        <v>1363.01</v>
      </c>
      <c r="K447" s="100">
        <f>IFERROR(VLOOKUP(B447,'[1]resumo 1ºTermo aditivo'!$A$3:$O$155,11,FALSE),0)</f>
        <v>0</v>
      </c>
      <c r="L447" s="101">
        <f t="shared" si="49"/>
        <v>0</v>
      </c>
      <c r="M447" s="102">
        <f>IFERROR(VLOOKUP(B447,'[1]resumo 1ºTermo aditivo'!$A$3:$O$155,14,FALSE),0)</f>
        <v>0</v>
      </c>
      <c r="N447" s="312">
        <f t="shared" si="50"/>
        <v>0</v>
      </c>
      <c r="P447" s="165">
        <f t="shared" si="51"/>
        <v>0</v>
      </c>
      <c r="Q447" s="165"/>
      <c r="R447" s="165">
        <f t="shared" si="52"/>
        <v>0</v>
      </c>
      <c r="S447" s="315">
        <f t="shared" si="53"/>
        <v>11</v>
      </c>
      <c r="T447" s="147">
        <f t="shared" si="54"/>
        <v>1363.01</v>
      </c>
      <c r="U447" s="1" t="e">
        <f>S447=#REF!</f>
        <v>#REF!</v>
      </c>
    </row>
    <row r="448" spans="1:21" ht="51" x14ac:dyDescent="0.25">
      <c r="A448" s="17" t="s">
        <v>1170</v>
      </c>
      <c r="B448" s="17" t="s">
        <v>1170</v>
      </c>
      <c r="C448" s="18" t="s">
        <v>1171</v>
      </c>
      <c r="D448" s="17" t="s">
        <v>32</v>
      </c>
      <c r="E448" s="17" t="s">
        <v>1172</v>
      </c>
      <c r="F448" s="19" t="s">
        <v>42</v>
      </c>
      <c r="G448" s="18">
        <v>6</v>
      </c>
      <c r="H448" s="20">
        <v>61.75</v>
      </c>
      <c r="I448" s="20">
        <v>77.319999999999993</v>
      </c>
      <c r="J448" s="99">
        <f t="shared" si="56"/>
        <v>463.92</v>
      </c>
      <c r="K448" s="100">
        <f>IFERROR(VLOOKUP(B448,'[1]resumo 1ºTermo aditivo'!$A$3:$O$155,11,FALSE),0)</f>
        <v>0</v>
      </c>
      <c r="L448" s="101">
        <f t="shared" si="49"/>
        <v>0</v>
      </c>
      <c r="M448" s="102">
        <f>IFERROR(VLOOKUP(B448,'[1]resumo 1ºTermo aditivo'!$A$3:$O$155,14,FALSE),0)</f>
        <v>0</v>
      </c>
      <c r="N448" s="312">
        <f t="shared" si="50"/>
        <v>0</v>
      </c>
      <c r="P448" s="165">
        <f t="shared" si="51"/>
        <v>0</v>
      </c>
      <c r="Q448" s="165"/>
      <c r="R448" s="165">
        <f t="shared" si="52"/>
        <v>0</v>
      </c>
      <c r="S448" s="315">
        <f t="shared" si="53"/>
        <v>6</v>
      </c>
      <c r="T448" s="147">
        <f t="shared" si="54"/>
        <v>463.92</v>
      </c>
      <c r="U448" s="1" t="e">
        <f>S448=#REF!</f>
        <v>#REF!</v>
      </c>
    </row>
    <row r="449" spans="1:21" x14ac:dyDescent="0.25">
      <c r="A449" s="17" t="s">
        <v>1173</v>
      </c>
      <c r="B449" s="17" t="s">
        <v>1173</v>
      </c>
      <c r="C449" s="18" t="s">
        <v>1174</v>
      </c>
      <c r="D449" s="17" t="s">
        <v>40</v>
      </c>
      <c r="E449" s="17" t="s">
        <v>1175</v>
      </c>
      <c r="F449" s="19" t="s">
        <v>109</v>
      </c>
      <c r="G449" s="18">
        <v>95.6</v>
      </c>
      <c r="H449" s="20">
        <v>9.73</v>
      </c>
      <c r="I449" s="20">
        <v>12.18</v>
      </c>
      <c r="J449" s="99">
        <f t="shared" si="56"/>
        <v>1164.4000000000001</v>
      </c>
      <c r="K449" s="100">
        <f>IFERROR(VLOOKUP(B449,'[1]resumo 1ºTermo aditivo'!$A$3:$O$155,11,FALSE),0)</f>
        <v>0</v>
      </c>
      <c r="L449" s="101">
        <f t="shared" si="49"/>
        <v>0</v>
      </c>
      <c r="M449" s="102">
        <f>IFERROR(VLOOKUP(B449,'[1]resumo 1ºTermo aditivo'!$A$3:$O$155,14,FALSE),0)</f>
        <v>0</v>
      </c>
      <c r="N449" s="312">
        <f t="shared" si="50"/>
        <v>0</v>
      </c>
      <c r="P449" s="165">
        <f t="shared" si="51"/>
        <v>0</v>
      </c>
      <c r="Q449" s="165"/>
      <c r="R449" s="165">
        <f t="shared" si="52"/>
        <v>0</v>
      </c>
      <c r="S449" s="315">
        <f t="shared" si="53"/>
        <v>95.6</v>
      </c>
      <c r="T449" s="147">
        <f t="shared" si="54"/>
        <v>1164.4000000000001</v>
      </c>
      <c r="U449" s="1" t="e">
        <f>S449=#REF!</f>
        <v>#REF!</v>
      </c>
    </row>
    <row r="450" spans="1:21" ht="38.25" x14ac:dyDescent="0.25">
      <c r="A450" s="17" t="s">
        <v>1176</v>
      </c>
      <c r="B450" s="17" t="s">
        <v>1176</v>
      </c>
      <c r="C450" s="18" t="s">
        <v>1177</v>
      </c>
      <c r="D450" s="17" t="s">
        <v>32</v>
      </c>
      <c r="E450" s="17" t="s">
        <v>1178</v>
      </c>
      <c r="F450" s="19" t="s">
        <v>42</v>
      </c>
      <c r="G450" s="18">
        <v>1</v>
      </c>
      <c r="H450" s="20">
        <v>1813.61</v>
      </c>
      <c r="I450" s="20">
        <v>2271</v>
      </c>
      <c r="J450" s="99">
        <f t="shared" si="56"/>
        <v>2271</v>
      </c>
      <c r="K450" s="100">
        <f>IFERROR(VLOOKUP(B450,'[1]resumo 1ºTermo aditivo'!$A$3:$O$155,11,FALSE),0)</f>
        <v>0</v>
      </c>
      <c r="L450" s="101">
        <f t="shared" si="49"/>
        <v>0</v>
      </c>
      <c r="M450" s="102">
        <f>IFERROR(VLOOKUP(B450,'[1]resumo 1ºTermo aditivo'!$A$3:$O$155,14,FALSE),0)</f>
        <v>0</v>
      </c>
      <c r="N450" s="312">
        <f t="shared" si="50"/>
        <v>0</v>
      </c>
      <c r="P450" s="165">
        <f t="shared" si="51"/>
        <v>0</v>
      </c>
      <c r="Q450" s="165"/>
      <c r="R450" s="165">
        <f t="shared" si="52"/>
        <v>0</v>
      </c>
      <c r="S450" s="315">
        <f t="shared" si="53"/>
        <v>1</v>
      </c>
      <c r="T450" s="147">
        <f t="shared" si="54"/>
        <v>2271</v>
      </c>
      <c r="U450" s="1" t="e">
        <f>S450=#REF!</f>
        <v>#REF!</v>
      </c>
    </row>
    <row r="451" spans="1:21" ht="25.5" x14ac:dyDescent="0.25">
      <c r="A451" s="17" t="s">
        <v>1179</v>
      </c>
      <c r="B451" s="17" t="s">
        <v>1179</v>
      </c>
      <c r="C451" s="18" t="s">
        <v>1180</v>
      </c>
      <c r="D451" s="17" t="s">
        <v>32</v>
      </c>
      <c r="E451" s="17" t="s">
        <v>1181</v>
      </c>
      <c r="F451" s="19" t="s">
        <v>42</v>
      </c>
      <c r="G451" s="18">
        <v>1</v>
      </c>
      <c r="H451" s="20">
        <v>114.18</v>
      </c>
      <c r="I451" s="20">
        <v>142.97</v>
      </c>
      <c r="J451" s="99">
        <f t="shared" si="56"/>
        <v>142.97</v>
      </c>
      <c r="K451" s="100">
        <f>IFERROR(VLOOKUP(B451,'[1]resumo 1ºTermo aditivo'!$A$3:$O$155,11,FALSE),0)</f>
        <v>0</v>
      </c>
      <c r="L451" s="101">
        <f t="shared" si="49"/>
        <v>0</v>
      </c>
      <c r="M451" s="102">
        <f>IFERROR(VLOOKUP(B451,'[1]resumo 1ºTermo aditivo'!$A$3:$O$155,14,FALSE),0)</f>
        <v>0</v>
      </c>
      <c r="N451" s="312">
        <f t="shared" si="50"/>
        <v>0</v>
      </c>
      <c r="P451" s="165">
        <f t="shared" si="51"/>
        <v>0</v>
      </c>
      <c r="Q451" s="165"/>
      <c r="R451" s="165">
        <f t="shared" si="52"/>
        <v>0</v>
      </c>
      <c r="S451" s="315">
        <f t="shared" si="53"/>
        <v>1</v>
      </c>
      <c r="T451" s="147">
        <f t="shared" si="54"/>
        <v>142.97</v>
      </c>
      <c r="U451" s="1" t="e">
        <f>S451=#REF!</f>
        <v>#REF!</v>
      </c>
    </row>
    <row r="452" spans="1:21" ht="25.5" x14ac:dyDescent="0.25">
      <c r="A452" s="17" t="s">
        <v>1182</v>
      </c>
      <c r="B452" s="17" t="s">
        <v>1182</v>
      </c>
      <c r="C452" s="18" t="s">
        <v>1183</v>
      </c>
      <c r="D452" s="17" t="s">
        <v>40</v>
      </c>
      <c r="E452" s="17" t="s">
        <v>1184</v>
      </c>
      <c r="F452" s="19" t="s">
        <v>42</v>
      </c>
      <c r="G452" s="18">
        <v>1</v>
      </c>
      <c r="H452" s="20">
        <v>409.13</v>
      </c>
      <c r="I452" s="20">
        <v>512.30999999999995</v>
      </c>
      <c r="J452" s="99">
        <f t="shared" si="56"/>
        <v>512.30999999999995</v>
      </c>
      <c r="K452" s="100">
        <f>IFERROR(VLOOKUP(B452,'[1]resumo 1ºTermo aditivo'!$A$3:$O$155,11,FALSE),0)</f>
        <v>0</v>
      </c>
      <c r="L452" s="101">
        <f t="shared" si="49"/>
        <v>0</v>
      </c>
      <c r="M452" s="102">
        <f>IFERROR(VLOOKUP(B452,'[1]resumo 1ºTermo aditivo'!$A$3:$O$155,14,FALSE),0)</f>
        <v>0</v>
      </c>
      <c r="N452" s="312">
        <f t="shared" si="50"/>
        <v>0</v>
      </c>
      <c r="P452" s="165">
        <f t="shared" si="51"/>
        <v>0</v>
      </c>
      <c r="Q452" s="165"/>
      <c r="R452" s="165">
        <f t="shared" si="52"/>
        <v>0</v>
      </c>
      <c r="S452" s="315">
        <f t="shared" si="53"/>
        <v>1</v>
      </c>
      <c r="T452" s="147">
        <f t="shared" si="54"/>
        <v>512.30999999999995</v>
      </c>
      <c r="U452" s="1" t="e">
        <f>S452=#REF!</f>
        <v>#REF!</v>
      </c>
    </row>
    <row r="453" spans="1:21" x14ac:dyDescent="0.25">
      <c r="A453" s="12">
        <v>9</v>
      </c>
      <c r="B453" s="12">
        <v>9</v>
      </c>
      <c r="C453" s="12"/>
      <c r="D453" s="12"/>
      <c r="E453" s="12" t="s">
        <v>1185</v>
      </c>
      <c r="F453" s="12"/>
      <c r="G453" s="94"/>
      <c r="H453" s="14"/>
      <c r="I453" s="14"/>
      <c r="J453" s="95">
        <f>SUBTOTAL(9,J454:J463)</f>
        <v>223978.65000000002</v>
      </c>
      <c r="K453" s="96"/>
      <c r="L453" s="95">
        <f>SUBTOTAL(9,L454:L463)</f>
        <v>0</v>
      </c>
      <c r="M453" s="98"/>
      <c r="N453" s="95">
        <f>SUBTOTAL(9,N454:N463)</f>
        <v>0</v>
      </c>
      <c r="O453" s="332"/>
      <c r="P453" s="95">
        <f>SUBTOTAL(9,P454:P463)</f>
        <v>14382.439999999999</v>
      </c>
      <c r="Q453" s="316"/>
      <c r="R453" s="95">
        <f>SUBTOTAL(9,R454:R463)</f>
        <v>0</v>
      </c>
      <c r="S453" s="315">
        <f t="shared" si="53"/>
        <v>0</v>
      </c>
      <c r="T453" s="147"/>
      <c r="U453" s="1" t="e">
        <f>S453=#REF!</f>
        <v>#REF!</v>
      </c>
    </row>
    <row r="454" spans="1:21" ht="38.25" x14ac:dyDescent="0.25">
      <c r="A454" s="17" t="s">
        <v>1186</v>
      </c>
      <c r="B454" s="17" t="s">
        <v>1186</v>
      </c>
      <c r="C454" s="18" t="s">
        <v>1187</v>
      </c>
      <c r="D454" s="17" t="s">
        <v>27</v>
      </c>
      <c r="E454" s="17" t="s">
        <v>1188</v>
      </c>
      <c r="F454" s="19" t="s">
        <v>34</v>
      </c>
      <c r="G454" s="18">
        <v>2196.7199999999998</v>
      </c>
      <c r="H454" s="20">
        <v>5.35</v>
      </c>
      <c r="I454" s="20">
        <v>6.69</v>
      </c>
      <c r="J454" s="99">
        <f t="shared" ref="J454:J463" si="57">TRUNC(I454*G454,2)</f>
        <v>14696.05</v>
      </c>
      <c r="K454" s="100">
        <f>IFERROR(VLOOKUP(B454,'[1]resumo 1ºTermo aditivo'!$A$3:$O$155,11,FALSE),0)</f>
        <v>0</v>
      </c>
      <c r="L454" s="101">
        <f t="shared" si="49"/>
        <v>0</v>
      </c>
      <c r="M454" s="102">
        <f>IFERROR(VLOOKUP(B454,'[1]resumo 1ºTermo aditivo'!$A$3:$O$155,14,FALSE),0)</f>
        <v>0</v>
      </c>
      <c r="N454" s="312">
        <f t="shared" si="50"/>
        <v>0</v>
      </c>
      <c r="P454" s="165">
        <f t="shared" si="51"/>
        <v>0</v>
      </c>
      <c r="Q454" s="165"/>
      <c r="R454" s="165">
        <f t="shared" si="52"/>
        <v>0</v>
      </c>
      <c r="S454" s="315">
        <f t="shared" si="53"/>
        <v>2196.7199999999998</v>
      </c>
      <c r="T454" s="147">
        <f t="shared" si="54"/>
        <v>14696.05</v>
      </c>
      <c r="U454" s="1" t="e">
        <f>S454=#REF!</f>
        <v>#REF!</v>
      </c>
    </row>
    <row r="455" spans="1:21" ht="38.25" x14ac:dyDescent="0.25">
      <c r="A455" s="17" t="s">
        <v>1189</v>
      </c>
      <c r="B455" s="17" t="s">
        <v>1189</v>
      </c>
      <c r="C455" s="18" t="s">
        <v>1190</v>
      </c>
      <c r="D455" s="17" t="s">
        <v>27</v>
      </c>
      <c r="E455" s="17" t="s">
        <v>1191</v>
      </c>
      <c r="F455" s="19" t="s">
        <v>34</v>
      </c>
      <c r="G455" s="18">
        <v>2025.53</v>
      </c>
      <c r="H455" s="20">
        <v>7.82</v>
      </c>
      <c r="I455" s="20">
        <v>9.7899999999999991</v>
      </c>
      <c r="J455" s="99">
        <f t="shared" si="57"/>
        <v>19829.93</v>
      </c>
      <c r="K455" s="100">
        <f>IFERROR(VLOOKUP(B455,'[1]resumo 1ºTermo aditivo'!$A$3:$O$155,11,FALSE),0)</f>
        <v>0</v>
      </c>
      <c r="L455" s="101">
        <f t="shared" ref="L455:L517" si="58">K455*I455</f>
        <v>0</v>
      </c>
      <c r="M455" s="102">
        <f>IFERROR(VLOOKUP(B455,'[1]resumo 1ºTermo aditivo'!$A$3:$O$155,14,FALSE),0)</f>
        <v>0</v>
      </c>
      <c r="N455" s="312">
        <f t="shared" ref="N455:N517" si="59">M455*I455</f>
        <v>0</v>
      </c>
      <c r="P455" s="165">
        <f t="shared" ref="P455:P517" si="60">TRUNC(I455*O455,2)</f>
        <v>0</v>
      </c>
      <c r="Q455" s="165"/>
      <c r="R455" s="165">
        <f t="shared" ref="R455:R517" si="61">TRUNC(Q455*I455,2)</f>
        <v>0</v>
      </c>
      <c r="S455" s="315">
        <f t="shared" ref="S455:S518" si="62">G455+K455-M455+O455-Q455</f>
        <v>2025.53</v>
      </c>
      <c r="T455" s="147">
        <f t="shared" ref="T455:T517" si="63">J455+L455-N455+P455-R455</f>
        <v>19829.93</v>
      </c>
      <c r="U455" s="1" t="e">
        <f>S455=#REF!</f>
        <v>#REF!</v>
      </c>
    </row>
    <row r="456" spans="1:21" ht="38.25" x14ac:dyDescent="0.25">
      <c r="A456" s="17" t="s">
        <v>1192</v>
      </c>
      <c r="B456" s="17" t="s">
        <v>1192</v>
      </c>
      <c r="C456" s="18" t="s">
        <v>1193</v>
      </c>
      <c r="D456" s="17" t="s">
        <v>32</v>
      </c>
      <c r="E456" s="17" t="s">
        <v>1194</v>
      </c>
      <c r="F456" s="19" t="s">
        <v>109</v>
      </c>
      <c r="G456" s="18">
        <v>16.02</v>
      </c>
      <c r="H456" s="20">
        <v>72.5</v>
      </c>
      <c r="I456" s="20">
        <v>90.78</v>
      </c>
      <c r="J456" s="99">
        <f t="shared" si="57"/>
        <v>1454.29</v>
      </c>
      <c r="K456" s="100">
        <f>IFERROR(VLOOKUP(B456,'[1]resumo 1ºTermo aditivo'!$A$3:$O$155,11,FALSE),0)</f>
        <v>0</v>
      </c>
      <c r="L456" s="101">
        <f t="shared" si="58"/>
        <v>0</v>
      </c>
      <c r="M456" s="102">
        <f>IFERROR(VLOOKUP(B456,'[1]resumo 1ºTermo aditivo'!$A$3:$O$155,14,FALSE),0)</f>
        <v>0</v>
      </c>
      <c r="N456" s="312">
        <f t="shared" si="59"/>
        <v>0</v>
      </c>
      <c r="O456" s="331">
        <f>'[3]2ºTermo aditivo'!$K$40</f>
        <v>43.93</v>
      </c>
      <c r="P456" s="165">
        <f t="shared" si="60"/>
        <v>3987.96</v>
      </c>
      <c r="Q456" s="165"/>
      <c r="R456" s="165">
        <f t="shared" si="61"/>
        <v>0</v>
      </c>
      <c r="S456" s="315">
        <f t="shared" si="62"/>
        <v>59.95</v>
      </c>
      <c r="T456" s="147">
        <f t="shared" si="63"/>
        <v>5442.25</v>
      </c>
      <c r="U456" s="1" t="e">
        <f>S456=#REF!</f>
        <v>#REF!</v>
      </c>
    </row>
    <row r="457" spans="1:21" ht="38.25" x14ac:dyDescent="0.25">
      <c r="A457" s="17" t="s">
        <v>1195</v>
      </c>
      <c r="B457" s="17" t="s">
        <v>1195</v>
      </c>
      <c r="C457" s="18" t="s">
        <v>1196</v>
      </c>
      <c r="D457" s="17" t="s">
        <v>32</v>
      </c>
      <c r="E457" s="17" t="s">
        <v>1197</v>
      </c>
      <c r="F457" s="19" t="s">
        <v>109</v>
      </c>
      <c r="G457" s="18">
        <v>236.33</v>
      </c>
      <c r="H457" s="20">
        <v>140.13999999999999</v>
      </c>
      <c r="I457" s="20">
        <v>175.48</v>
      </c>
      <c r="J457" s="99">
        <f t="shared" si="57"/>
        <v>41471.18</v>
      </c>
      <c r="K457" s="100">
        <f>IFERROR(VLOOKUP(B457,'[1]resumo 1ºTermo aditivo'!$A$3:$O$155,11,FALSE),0)</f>
        <v>0</v>
      </c>
      <c r="L457" s="101">
        <f t="shared" si="58"/>
        <v>0</v>
      </c>
      <c r="M457" s="102">
        <f>IFERROR(VLOOKUP(B457,'[1]resumo 1ºTermo aditivo'!$A$3:$O$155,14,FALSE),0)</f>
        <v>0</v>
      </c>
      <c r="N457" s="312">
        <f t="shared" si="59"/>
        <v>0</v>
      </c>
      <c r="P457" s="165">
        <f t="shared" si="60"/>
        <v>0</v>
      </c>
      <c r="Q457" s="165"/>
      <c r="R457" s="165">
        <f t="shared" si="61"/>
        <v>0</v>
      </c>
      <c r="S457" s="315">
        <f t="shared" si="62"/>
        <v>236.33</v>
      </c>
      <c r="T457" s="147">
        <f t="shared" si="63"/>
        <v>41471.18</v>
      </c>
      <c r="U457" s="1" t="e">
        <f>S457=#REF!</f>
        <v>#REF!</v>
      </c>
    </row>
    <row r="458" spans="1:21" ht="38.25" x14ac:dyDescent="0.25">
      <c r="A458" s="17" t="s">
        <v>1198</v>
      </c>
      <c r="B458" s="17" t="s">
        <v>1198</v>
      </c>
      <c r="C458" s="18" t="s">
        <v>1199</v>
      </c>
      <c r="D458" s="17" t="s">
        <v>32</v>
      </c>
      <c r="E458" s="17" t="s">
        <v>1200</v>
      </c>
      <c r="F458" s="19" t="s">
        <v>109</v>
      </c>
      <c r="G458" s="18">
        <v>237.13</v>
      </c>
      <c r="H458" s="20">
        <v>44.42</v>
      </c>
      <c r="I458" s="20">
        <v>55.62</v>
      </c>
      <c r="J458" s="99">
        <f t="shared" si="57"/>
        <v>13189.17</v>
      </c>
      <c r="K458" s="100">
        <f>IFERROR(VLOOKUP(B458,'[1]resumo 1ºTermo aditivo'!$A$3:$O$155,11,FALSE),0)</f>
        <v>0</v>
      </c>
      <c r="L458" s="101">
        <f t="shared" si="58"/>
        <v>0</v>
      </c>
      <c r="M458" s="102">
        <f>IFERROR(VLOOKUP(B458,'[1]resumo 1ºTermo aditivo'!$A$3:$O$155,14,FALSE),0)</f>
        <v>0</v>
      </c>
      <c r="N458" s="312">
        <f t="shared" si="59"/>
        <v>0</v>
      </c>
      <c r="P458" s="165">
        <f t="shared" si="60"/>
        <v>0</v>
      </c>
      <c r="Q458" s="165"/>
      <c r="R458" s="165">
        <f t="shared" si="61"/>
        <v>0</v>
      </c>
      <c r="S458" s="315">
        <f t="shared" si="62"/>
        <v>237.13</v>
      </c>
      <c r="T458" s="147">
        <f t="shared" si="63"/>
        <v>13189.17</v>
      </c>
      <c r="U458" s="1" t="e">
        <f>S458=#REF!</f>
        <v>#REF!</v>
      </c>
    </row>
    <row r="459" spans="1:21" ht="63.75" x14ac:dyDescent="0.25">
      <c r="A459" s="17" t="s">
        <v>1201</v>
      </c>
      <c r="B459" s="17" t="s">
        <v>1201</v>
      </c>
      <c r="C459" s="18" t="s">
        <v>1202</v>
      </c>
      <c r="D459" s="17" t="s">
        <v>32</v>
      </c>
      <c r="E459" s="17" t="s">
        <v>1203</v>
      </c>
      <c r="F459" s="19" t="s">
        <v>34</v>
      </c>
      <c r="G459" s="18">
        <v>429.21</v>
      </c>
      <c r="H459" s="20">
        <v>51</v>
      </c>
      <c r="I459" s="20">
        <v>63.86</v>
      </c>
      <c r="J459" s="99">
        <f t="shared" si="57"/>
        <v>27409.35</v>
      </c>
      <c r="K459" s="100">
        <f>IFERROR(VLOOKUP(B459,'[1]resumo 1ºTermo aditivo'!$A$3:$O$155,11,FALSE),0)</f>
        <v>0</v>
      </c>
      <c r="L459" s="101">
        <f t="shared" si="58"/>
        <v>0</v>
      </c>
      <c r="M459" s="102">
        <f>IFERROR(VLOOKUP(B459,'[1]resumo 1ºTermo aditivo'!$A$3:$O$155,14,FALSE),0)</f>
        <v>0</v>
      </c>
      <c r="N459" s="312">
        <f t="shared" si="59"/>
        <v>0</v>
      </c>
      <c r="O459" s="331">
        <f>'[3]2ºTermo aditivo'!$K$41</f>
        <v>40.71</v>
      </c>
      <c r="P459" s="165">
        <f t="shared" si="60"/>
        <v>2599.7399999999998</v>
      </c>
      <c r="Q459" s="165"/>
      <c r="R459" s="165">
        <f t="shared" si="61"/>
        <v>0</v>
      </c>
      <c r="S459" s="315">
        <f t="shared" si="62"/>
        <v>469.91999999999996</v>
      </c>
      <c r="T459" s="147">
        <f t="shared" si="63"/>
        <v>30009.089999999997</v>
      </c>
      <c r="U459" s="1" t="e">
        <f>S459=#REF!</f>
        <v>#REF!</v>
      </c>
    </row>
    <row r="460" spans="1:21" ht="38.25" x14ac:dyDescent="0.25">
      <c r="A460" s="17" t="s">
        <v>1204</v>
      </c>
      <c r="B460" s="17" t="s">
        <v>1204</v>
      </c>
      <c r="C460" s="18" t="s">
        <v>1205</v>
      </c>
      <c r="D460" s="17" t="s">
        <v>27</v>
      </c>
      <c r="E460" s="17" t="s">
        <v>1206</v>
      </c>
      <c r="F460" s="19" t="s">
        <v>34</v>
      </c>
      <c r="G460" s="18">
        <v>2055.88</v>
      </c>
      <c r="H460" s="20">
        <v>7.75</v>
      </c>
      <c r="I460" s="20">
        <v>9.6999999999999993</v>
      </c>
      <c r="J460" s="99">
        <f t="shared" si="57"/>
        <v>19942.03</v>
      </c>
      <c r="K460" s="100">
        <f>IFERROR(VLOOKUP(B460,'[1]resumo 1ºTermo aditivo'!$A$3:$O$155,11,FALSE),0)</f>
        <v>0</v>
      </c>
      <c r="L460" s="101">
        <f t="shared" si="58"/>
        <v>0</v>
      </c>
      <c r="M460" s="102">
        <f>IFERROR(VLOOKUP(B460,'[1]resumo 1ºTermo aditivo'!$A$3:$O$155,14,FALSE),0)</f>
        <v>0</v>
      </c>
      <c r="N460" s="312">
        <f t="shared" si="59"/>
        <v>0</v>
      </c>
      <c r="P460" s="165">
        <f t="shared" si="60"/>
        <v>0</v>
      </c>
      <c r="Q460" s="165"/>
      <c r="R460" s="165">
        <f t="shared" si="61"/>
        <v>0</v>
      </c>
      <c r="S460" s="315">
        <f t="shared" si="62"/>
        <v>2055.88</v>
      </c>
      <c r="T460" s="147">
        <f t="shared" si="63"/>
        <v>19942.03</v>
      </c>
      <c r="U460" s="1" t="e">
        <f>S460=#REF!</f>
        <v>#REF!</v>
      </c>
    </row>
    <row r="461" spans="1:21" ht="38.25" x14ac:dyDescent="0.25">
      <c r="A461" s="17" t="s">
        <v>1207</v>
      </c>
      <c r="B461" s="17" t="s">
        <v>1207</v>
      </c>
      <c r="C461" s="18" t="s">
        <v>1208</v>
      </c>
      <c r="D461" s="17" t="s">
        <v>27</v>
      </c>
      <c r="E461" s="17" t="s">
        <v>1209</v>
      </c>
      <c r="F461" s="19" t="s">
        <v>34</v>
      </c>
      <c r="G461" s="18">
        <v>28.08</v>
      </c>
      <c r="H461" s="20">
        <v>157.22</v>
      </c>
      <c r="I461" s="20">
        <v>196.87</v>
      </c>
      <c r="J461" s="99">
        <f t="shared" si="57"/>
        <v>5528.1</v>
      </c>
      <c r="K461" s="100">
        <f>IFERROR(VLOOKUP(B461,'[1]resumo 1ºTermo aditivo'!$A$3:$O$155,11,FALSE),0)</f>
        <v>0</v>
      </c>
      <c r="L461" s="101">
        <f t="shared" si="58"/>
        <v>0</v>
      </c>
      <c r="M461" s="102">
        <f>IFERROR(VLOOKUP(B461,'[1]resumo 1ºTermo aditivo'!$A$3:$O$155,14,FALSE),0)</f>
        <v>0</v>
      </c>
      <c r="N461" s="312">
        <f t="shared" si="59"/>
        <v>0</v>
      </c>
      <c r="P461" s="165">
        <f t="shared" si="60"/>
        <v>0</v>
      </c>
      <c r="Q461" s="165"/>
      <c r="R461" s="165">
        <f t="shared" si="61"/>
        <v>0</v>
      </c>
      <c r="S461" s="315">
        <f t="shared" si="62"/>
        <v>28.08</v>
      </c>
      <c r="T461" s="147">
        <f t="shared" si="63"/>
        <v>5528.1</v>
      </c>
      <c r="U461" s="1" t="e">
        <f>S461=#REF!</f>
        <v>#REF!</v>
      </c>
    </row>
    <row r="462" spans="1:21" ht="25.5" x14ac:dyDescent="0.25">
      <c r="A462" s="17" t="s">
        <v>1210</v>
      </c>
      <c r="B462" s="17" t="s">
        <v>1210</v>
      </c>
      <c r="C462" s="18" t="s">
        <v>1211</v>
      </c>
      <c r="D462" s="17" t="s">
        <v>27</v>
      </c>
      <c r="E462" s="17" t="s">
        <v>1212</v>
      </c>
      <c r="F462" s="19" t="s">
        <v>34</v>
      </c>
      <c r="G462" s="18">
        <v>30</v>
      </c>
      <c r="H462" s="20">
        <v>41.47</v>
      </c>
      <c r="I462" s="20">
        <v>51.92</v>
      </c>
      <c r="J462" s="99">
        <f t="shared" si="57"/>
        <v>1557.6</v>
      </c>
      <c r="K462" s="100">
        <f>IFERROR(VLOOKUP(B462,'[1]resumo 1ºTermo aditivo'!$A$3:$O$155,11,FALSE),0)</f>
        <v>0</v>
      </c>
      <c r="L462" s="101">
        <f t="shared" si="58"/>
        <v>0</v>
      </c>
      <c r="M462" s="102">
        <f>IFERROR(VLOOKUP(B462,'[1]resumo 1ºTermo aditivo'!$A$3:$O$155,14,FALSE),0)</f>
        <v>0</v>
      </c>
      <c r="N462" s="312">
        <f t="shared" si="59"/>
        <v>0</v>
      </c>
      <c r="P462" s="165">
        <f t="shared" si="60"/>
        <v>0</v>
      </c>
      <c r="Q462" s="165"/>
      <c r="R462" s="165">
        <f t="shared" si="61"/>
        <v>0</v>
      </c>
      <c r="S462" s="315">
        <f t="shared" si="62"/>
        <v>30</v>
      </c>
      <c r="T462" s="147">
        <f t="shared" si="63"/>
        <v>1557.6</v>
      </c>
      <c r="U462" s="1" t="e">
        <f>S462=#REF!</f>
        <v>#REF!</v>
      </c>
    </row>
    <row r="463" spans="1:21" ht="38.25" x14ac:dyDescent="0.25">
      <c r="A463" s="17" t="s">
        <v>1213</v>
      </c>
      <c r="B463" s="17" t="s">
        <v>1213</v>
      </c>
      <c r="C463" s="18" t="s">
        <v>1214</v>
      </c>
      <c r="D463" s="17" t="s">
        <v>32</v>
      </c>
      <c r="E463" s="17" t="s">
        <v>1215</v>
      </c>
      <c r="F463" s="19" t="s">
        <v>34</v>
      </c>
      <c r="G463" s="18">
        <v>412.08</v>
      </c>
      <c r="H463" s="20">
        <v>152.91</v>
      </c>
      <c r="I463" s="20">
        <v>191.47</v>
      </c>
      <c r="J463" s="99">
        <f t="shared" si="57"/>
        <v>78900.95</v>
      </c>
      <c r="K463" s="100">
        <f>IFERROR(VLOOKUP(B463,'[1]resumo 1ºTermo aditivo'!$A$3:$O$155,11,FALSE),0)</f>
        <v>0</v>
      </c>
      <c r="L463" s="101">
        <f t="shared" si="58"/>
        <v>0</v>
      </c>
      <c r="M463" s="102">
        <f>IFERROR(VLOOKUP(B463,'[1]resumo 1ºTermo aditivo'!$A$3:$O$155,14,FALSE),0)</f>
        <v>0</v>
      </c>
      <c r="N463" s="312">
        <f t="shared" si="59"/>
        <v>0</v>
      </c>
      <c r="O463" s="331">
        <f>'[3]2ºTermo aditivo'!$K$42</f>
        <v>40.71</v>
      </c>
      <c r="P463" s="165">
        <f t="shared" si="60"/>
        <v>7794.74</v>
      </c>
      <c r="Q463" s="165"/>
      <c r="R463" s="165">
        <f t="shared" si="61"/>
        <v>0</v>
      </c>
      <c r="S463" s="315">
        <f t="shared" si="62"/>
        <v>452.78999999999996</v>
      </c>
      <c r="T463" s="147">
        <f t="shared" si="63"/>
        <v>86695.69</v>
      </c>
      <c r="U463" s="1" t="e">
        <f>S463=#REF!</f>
        <v>#REF!</v>
      </c>
    </row>
    <row r="464" spans="1:21" x14ac:dyDescent="0.25">
      <c r="A464" s="12">
        <v>10</v>
      </c>
      <c r="B464" s="12">
        <v>10</v>
      </c>
      <c r="C464" s="12"/>
      <c r="D464" s="12"/>
      <c r="E464" s="12" t="s">
        <v>1216</v>
      </c>
      <c r="F464" s="12"/>
      <c r="G464" s="94"/>
      <c r="H464" s="14"/>
      <c r="I464" s="14"/>
      <c r="J464" s="95">
        <f>SUBTOTAL(9,J465:J478)</f>
        <v>23027.420000000002</v>
      </c>
      <c r="K464" s="96"/>
      <c r="L464" s="95">
        <f>SUBTOTAL(9,L465:L478)</f>
        <v>0</v>
      </c>
      <c r="M464" s="98"/>
      <c r="N464" s="95">
        <f>SUBTOTAL(9,N465:N478)</f>
        <v>0</v>
      </c>
      <c r="O464" s="332"/>
      <c r="P464" s="95">
        <f>SUBTOTAL(9,P465:P478)</f>
        <v>0</v>
      </c>
      <c r="Q464" s="316"/>
      <c r="R464" s="95">
        <f>SUBTOTAL(9,R465:R478)</f>
        <v>0</v>
      </c>
      <c r="S464" s="315">
        <f t="shared" si="62"/>
        <v>0</v>
      </c>
      <c r="T464" s="147"/>
      <c r="U464" s="1" t="e">
        <f>S464=#REF!</f>
        <v>#REF!</v>
      </c>
    </row>
    <row r="465" spans="1:21" ht="51" x14ac:dyDescent="0.25">
      <c r="A465" s="17" t="s">
        <v>1217</v>
      </c>
      <c r="B465" s="17" t="s">
        <v>1217</v>
      </c>
      <c r="C465" s="18" t="s">
        <v>333</v>
      </c>
      <c r="D465" s="17" t="s">
        <v>32</v>
      </c>
      <c r="E465" s="17" t="s">
        <v>334</v>
      </c>
      <c r="F465" s="19" t="s">
        <v>109</v>
      </c>
      <c r="G465" s="18">
        <v>78.5</v>
      </c>
      <c r="H465" s="20">
        <v>12.02</v>
      </c>
      <c r="I465" s="20">
        <v>15.05</v>
      </c>
      <c r="J465" s="99">
        <f t="shared" ref="J465:J478" si="64">TRUNC(I465*G465,2)</f>
        <v>1181.42</v>
      </c>
      <c r="K465" s="100">
        <f>IFERROR(VLOOKUP(B465,'[1]resumo 1ºTermo aditivo'!$A$3:$O$155,11,FALSE),0)</f>
        <v>0</v>
      </c>
      <c r="L465" s="101">
        <f t="shared" si="58"/>
        <v>0</v>
      </c>
      <c r="M465" s="102">
        <f>IFERROR(VLOOKUP(B465,'[1]resumo 1ºTermo aditivo'!$A$3:$O$155,14,FALSE),0)</f>
        <v>0</v>
      </c>
      <c r="N465" s="312">
        <f t="shared" si="59"/>
        <v>0</v>
      </c>
      <c r="P465" s="165">
        <f t="shared" si="60"/>
        <v>0</v>
      </c>
      <c r="Q465" s="165"/>
      <c r="R465" s="165">
        <f t="shared" si="61"/>
        <v>0</v>
      </c>
      <c r="S465" s="315">
        <f t="shared" si="62"/>
        <v>78.5</v>
      </c>
      <c r="T465" s="147">
        <f t="shared" si="63"/>
        <v>1181.42</v>
      </c>
      <c r="U465" s="1" t="e">
        <f>S465=#REF!</f>
        <v>#REF!</v>
      </c>
    </row>
    <row r="466" spans="1:21" ht="51" x14ac:dyDescent="0.25">
      <c r="A466" s="17" t="s">
        <v>1218</v>
      </c>
      <c r="B466" s="17" t="s">
        <v>1218</v>
      </c>
      <c r="C466" s="18" t="s">
        <v>370</v>
      </c>
      <c r="D466" s="17" t="s">
        <v>32</v>
      </c>
      <c r="E466" s="17" t="s">
        <v>371</v>
      </c>
      <c r="F466" s="19" t="s">
        <v>109</v>
      </c>
      <c r="G466" s="18">
        <v>78.5</v>
      </c>
      <c r="H466" s="20">
        <v>9.6999999999999993</v>
      </c>
      <c r="I466" s="20">
        <v>12.14</v>
      </c>
      <c r="J466" s="99">
        <f t="shared" si="64"/>
        <v>952.99</v>
      </c>
      <c r="K466" s="100">
        <f>IFERROR(VLOOKUP(B466,'[1]resumo 1ºTermo aditivo'!$A$3:$O$155,11,FALSE),0)</f>
        <v>0</v>
      </c>
      <c r="L466" s="101">
        <f t="shared" si="58"/>
        <v>0</v>
      </c>
      <c r="M466" s="102">
        <f>IFERROR(VLOOKUP(B466,'[1]resumo 1ºTermo aditivo'!$A$3:$O$155,14,FALSE),0)</f>
        <v>0</v>
      </c>
      <c r="N466" s="312">
        <f t="shared" si="59"/>
        <v>0</v>
      </c>
      <c r="P466" s="165">
        <f t="shared" si="60"/>
        <v>0</v>
      </c>
      <c r="Q466" s="165"/>
      <c r="R466" s="165">
        <f t="shared" si="61"/>
        <v>0</v>
      </c>
      <c r="S466" s="315">
        <f t="shared" si="62"/>
        <v>78.5</v>
      </c>
      <c r="T466" s="147">
        <f t="shared" si="63"/>
        <v>952.99</v>
      </c>
      <c r="U466" s="1" t="e">
        <f>S466=#REF!</f>
        <v>#REF!</v>
      </c>
    </row>
    <row r="467" spans="1:21" ht="38.25" x14ac:dyDescent="0.25">
      <c r="A467" s="17" t="s">
        <v>1219</v>
      </c>
      <c r="B467" s="17" t="s">
        <v>1219</v>
      </c>
      <c r="C467" s="18" t="s">
        <v>1220</v>
      </c>
      <c r="D467" s="17" t="s">
        <v>32</v>
      </c>
      <c r="E467" s="17" t="s">
        <v>1221</v>
      </c>
      <c r="F467" s="19" t="s">
        <v>42</v>
      </c>
      <c r="G467" s="18">
        <v>18</v>
      </c>
      <c r="H467" s="20">
        <v>44.34</v>
      </c>
      <c r="I467" s="20">
        <v>55.52</v>
      </c>
      <c r="J467" s="99">
        <f t="shared" si="64"/>
        <v>999.36</v>
      </c>
      <c r="K467" s="100">
        <f>IFERROR(VLOOKUP(B467,'[1]resumo 1ºTermo aditivo'!$A$3:$O$155,11,FALSE),0)</f>
        <v>0</v>
      </c>
      <c r="L467" s="101">
        <f t="shared" si="58"/>
        <v>0</v>
      </c>
      <c r="M467" s="102">
        <f>IFERROR(VLOOKUP(B467,'[1]resumo 1ºTermo aditivo'!$A$3:$O$155,14,FALSE),0)</f>
        <v>0</v>
      </c>
      <c r="N467" s="312">
        <f t="shared" si="59"/>
        <v>0</v>
      </c>
      <c r="P467" s="165">
        <f t="shared" si="60"/>
        <v>0</v>
      </c>
      <c r="Q467" s="165"/>
      <c r="R467" s="165">
        <f t="shared" si="61"/>
        <v>0</v>
      </c>
      <c r="S467" s="315">
        <f t="shared" si="62"/>
        <v>18</v>
      </c>
      <c r="T467" s="147">
        <f t="shared" si="63"/>
        <v>999.36</v>
      </c>
      <c r="U467" s="1" t="e">
        <f>S467=#REF!</f>
        <v>#REF!</v>
      </c>
    </row>
    <row r="468" spans="1:21" x14ac:dyDescent="0.25">
      <c r="A468" s="17" t="s">
        <v>1222</v>
      </c>
      <c r="B468" s="17" t="s">
        <v>1222</v>
      </c>
      <c r="C468" s="18" t="s">
        <v>845</v>
      </c>
      <c r="D468" s="17" t="s">
        <v>40</v>
      </c>
      <c r="E468" s="17" t="s">
        <v>846</v>
      </c>
      <c r="F468" s="19" t="s">
        <v>109</v>
      </c>
      <c r="G468" s="18">
        <v>82.8</v>
      </c>
      <c r="H468" s="20">
        <v>26.36</v>
      </c>
      <c r="I468" s="20">
        <v>33</v>
      </c>
      <c r="J468" s="99">
        <f t="shared" si="64"/>
        <v>2732.4</v>
      </c>
      <c r="K468" s="100">
        <f>IFERROR(VLOOKUP(B468,'[1]resumo 1ºTermo aditivo'!$A$3:$O$155,11,FALSE),0)</f>
        <v>0</v>
      </c>
      <c r="L468" s="101">
        <f t="shared" si="58"/>
        <v>0</v>
      </c>
      <c r="M468" s="102">
        <f>IFERROR(VLOOKUP(B468,'[1]resumo 1ºTermo aditivo'!$A$3:$O$155,14,FALSE),0)</f>
        <v>0</v>
      </c>
      <c r="N468" s="312">
        <f t="shared" si="59"/>
        <v>0</v>
      </c>
      <c r="P468" s="165">
        <f t="shared" si="60"/>
        <v>0</v>
      </c>
      <c r="Q468" s="165"/>
      <c r="R468" s="165">
        <f t="shared" si="61"/>
        <v>0</v>
      </c>
      <c r="S468" s="315">
        <f t="shared" si="62"/>
        <v>82.8</v>
      </c>
      <c r="T468" s="147">
        <f t="shared" si="63"/>
        <v>2732.4</v>
      </c>
      <c r="U468" s="1" t="e">
        <f>S468=#REF!</f>
        <v>#REF!</v>
      </c>
    </row>
    <row r="469" spans="1:21" x14ac:dyDescent="0.25">
      <c r="A469" s="17" t="s">
        <v>1223</v>
      </c>
      <c r="B469" s="17" t="s">
        <v>1223</v>
      </c>
      <c r="C469" s="18" t="s">
        <v>1224</v>
      </c>
      <c r="D469" s="17" t="s">
        <v>40</v>
      </c>
      <c r="E469" s="17" t="s">
        <v>1225</v>
      </c>
      <c r="F469" s="19" t="s">
        <v>109</v>
      </c>
      <c r="G469" s="18">
        <v>78.5</v>
      </c>
      <c r="H469" s="20">
        <v>32.07</v>
      </c>
      <c r="I469" s="20">
        <v>40.15</v>
      </c>
      <c r="J469" s="99">
        <f t="shared" si="64"/>
        <v>3151.77</v>
      </c>
      <c r="K469" s="100">
        <f>IFERROR(VLOOKUP(B469,'[1]resumo 1ºTermo aditivo'!$A$3:$O$155,11,FALSE),0)</f>
        <v>0</v>
      </c>
      <c r="L469" s="101">
        <f t="shared" si="58"/>
        <v>0</v>
      </c>
      <c r="M469" s="102">
        <f>IFERROR(VLOOKUP(B469,'[1]resumo 1ºTermo aditivo'!$A$3:$O$155,14,FALSE),0)</f>
        <v>0</v>
      </c>
      <c r="N469" s="312">
        <f t="shared" si="59"/>
        <v>0</v>
      </c>
      <c r="P469" s="165">
        <f t="shared" si="60"/>
        <v>0</v>
      </c>
      <c r="Q469" s="165"/>
      <c r="R469" s="165">
        <f t="shared" si="61"/>
        <v>0</v>
      </c>
      <c r="S469" s="315">
        <f t="shared" si="62"/>
        <v>78.5</v>
      </c>
      <c r="T469" s="147">
        <f t="shared" si="63"/>
        <v>3151.77</v>
      </c>
      <c r="U469" s="1" t="e">
        <f>S469=#REF!</f>
        <v>#REF!</v>
      </c>
    </row>
    <row r="470" spans="1:21" ht="25.5" x14ac:dyDescent="0.25">
      <c r="A470" s="17" t="s">
        <v>1226</v>
      </c>
      <c r="B470" s="17" t="s">
        <v>1226</v>
      </c>
      <c r="C470" s="18" t="s">
        <v>1227</v>
      </c>
      <c r="D470" s="17" t="s">
        <v>32</v>
      </c>
      <c r="E470" s="17" t="s">
        <v>1228</v>
      </c>
      <c r="F470" s="19" t="s">
        <v>42</v>
      </c>
      <c r="G470" s="18">
        <v>7</v>
      </c>
      <c r="H470" s="20">
        <v>57.04</v>
      </c>
      <c r="I470" s="20">
        <v>71.42</v>
      </c>
      <c r="J470" s="99">
        <f t="shared" si="64"/>
        <v>499.94</v>
      </c>
      <c r="K470" s="100">
        <f>IFERROR(VLOOKUP(B470,'[1]resumo 1ºTermo aditivo'!$A$3:$O$155,11,FALSE),0)</f>
        <v>0</v>
      </c>
      <c r="L470" s="101">
        <f t="shared" si="58"/>
        <v>0</v>
      </c>
      <c r="M470" s="102">
        <f>IFERROR(VLOOKUP(B470,'[1]resumo 1ºTermo aditivo'!$A$3:$O$155,14,FALSE),0)</f>
        <v>0</v>
      </c>
      <c r="N470" s="312">
        <f t="shared" si="59"/>
        <v>0</v>
      </c>
      <c r="P470" s="165">
        <f t="shared" si="60"/>
        <v>0</v>
      </c>
      <c r="Q470" s="165"/>
      <c r="R470" s="165">
        <f t="shared" si="61"/>
        <v>0</v>
      </c>
      <c r="S470" s="315">
        <f t="shared" si="62"/>
        <v>7</v>
      </c>
      <c r="T470" s="147">
        <f t="shared" si="63"/>
        <v>499.94</v>
      </c>
      <c r="U470" s="1" t="e">
        <f>S470=#REF!</f>
        <v>#REF!</v>
      </c>
    </row>
    <row r="471" spans="1:21" x14ac:dyDescent="0.25">
      <c r="A471" s="17" t="s">
        <v>1229</v>
      </c>
      <c r="B471" s="17" t="s">
        <v>1229</v>
      </c>
      <c r="C471" s="18" t="s">
        <v>1230</v>
      </c>
      <c r="D471" s="17" t="s">
        <v>40</v>
      </c>
      <c r="E471" s="17" t="s">
        <v>1231</v>
      </c>
      <c r="F471" s="19" t="s">
        <v>42</v>
      </c>
      <c r="G471" s="18">
        <v>7</v>
      </c>
      <c r="H471" s="20">
        <v>41.54</v>
      </c>
      <c r="I471" s="20">
        <v>52.01</v>
      </c>
      <c r="J471" s="99">
        <f t="shared" si="64"/>
        <v>364.07</v>
      </c>
      <c r="K471" s="100">
        <f>IFERROR(VLOOKUP(B471,'[1]resumo 1ºTermo aditivo'!$A$3:$O$155,11,FALSE),0)</f>
        <v>0</v>
      </c>
      <c r="L471" s="101">
        <f t="shared" si="58"/>
        <v>0</v>
      </c>
      <c r="M471" s="102">
        <f>IFERROR(VLOOKUP(B471,'[1]resumo 1ºTermo aditivo'!$A$3:$O$155,14,FALSE),0)</f>
        <v>0</v>
      </c>
      <c r="N471" s="312">
        <f t="shared" si="59"/>
        <v>0</v>
      </c>
      <c r="P471" s="165">
        <f t="shared" si="60"/>
        <v>0</v>
      </c>
      <c r="Q471" s="165"/>
      <c r="R471" s="165">
        <f t="shared" si="61"/>
        <v>0</v>
      </c>
      <c r="S471" s="315">
        <f t="shared" si="62"/>
        <v>7</v>
      </c>
      <c r="T471" s="147">
        <f t="shared" si="63"/>
        <v>364.07</v>
      </c>
      <c r="U471" s="1" t="e">
        <f>S471=#REF!</f>
        <v>#REF!</v>
      </c>
    </row>
    <row r="472" spans="1:21" ht="38.25" x14ac:dyDescent="0.25">
      <c r="A472" s="17" t="s">
        <v>1232</v>
      </c>
      <c r="B472" s="17" t="s">
        <v>1232</v>
      </c>
      <c r="C472" s="18" t="s">
        <v>1233</v>
      </c>
      <c r="D472" s="17" t="s">
        <v>32</v>
      </c>
      <c r="E472" s="17" t="s">
        <v>1234</v>
      </c>
      <c r="F472" s="19" t="s">
        <v>42</v>
      </c>
      <c r="G472" s="18">
        <v>5</v>
      </c>
      <c r="H472" s="20">
        <v>42.24</v>
      </c>
      <c r="I472" s="20">
        <v>52.89</v>
      </c>
      <c r="J472" s="99">
        <f t="shared" si="64"/>
        <v>264.45</v>
      </c>
      <c r="K472" s="100">
        <f>IFERROR(VLOOKUP(B472,'[1]resumo 1ºTermo aditivo'!$A$3:$O$155,11,FALSE),0)</f>
        <v>0</v>
      </c>
      <c r="L472" s="101">
        <f t="shared" si="58"/>
        <v>0</v>
      </c>
      <c r="M472" s="102">
        <f>IFERROR(VLOOKUP(B472,'[1]resumo 1ºTermo aditivo'!$A$3:$O$155,14,FALSE),0)</f>
        <v>0</v>
      </c>
      <c r="N472" s="312">
        <f t="shared" si="59"/>
        <v>0</v>
      </c>
      <c r="P472" s="165">
        <f t="shared" si="60"/>
        <v>0</v>
      </c>
      <c r="Q472" s="165"/>
      <c r="R472" s="165">
        <f t="shared" si="61"/>
        <v>0</v>
      </c>
      <c r="S472" s="315">
        <f t="shared" si="62"/>
        <v>5</v>
      </c>
      <c r="T472" s="147">
        <f t="shared" si="63"/>
        <v>264.45</v>
      </c>
      <c r="U472" s="1" t="e">
        <f>S472=#REF!</f>
        <v>#REF!</v>
      </c>
    </row>
    <row r="473" spans="1:21" ht="25.5" x14ac:dyDescent="0.25">
      <c r="A473" s="17" t="s">
        <v>1235</v>
      </c>
      <c r="B473" s="17" t="s">
        <v>1235</v>
      </c>
      <c r="C473" s="18" t="s">
        <v>1236</v>
      </c>
      <c r="D473" s="17" t="s">
        <v>40</v>
      </c>
      <c r="E473" s="17" t="s">
        <v>1237</v>
      </c>
      <c r="F473" s="19" t="s">
        <v>42</v>
      </c>
      <c r="G473" s="18">
        <v>18</v>
      </c>
      <c r="H473" s="20">
        <v>41.05</v>
      </c>
      <c r="I473" s="20">
        <v>51.4</v>
      </c>
      <c r="J473" s="99">
        <f t="shared" si="64"/>
        <v>925.2</v>
      </c>
      <c r="K473" s="100">
        <f>IFERROR(VLOOKUP(B473,'[1]resumo 1ºTermo aditivo'!$A$3:$O$155,11,FALSE),0)</f>
        <v>0</v>
      </c>
      <c r="L473" s="101">
        <f t="shared" si="58"/>
        <v>0</v>
      </c>
      <c r="M473" s="102">
        <f>IFERROR(VLOOKUP(B473,'[1]resumo 1ºTermo aditivo'!$A$3:$O$155,14,FALSE),0)</f>
        <v>0</v>
      </c>
      <c r="N473" s="312">
        <f t="shared" si="59"/>
        <v>0</v>
      </c>
      <c r="P473" s="165">
        <f t="shared" si="60"/>
        <v>0</v>
      </c>
      <c r="Q473" s="165"/>
      <c r="R473" s="165">
        <f t="shared" si="61"/>
        <v>0</v>
      </c>
      <c r="S473" s="315">
        <f t="shared" si="62"/>
        <v>18</v>
      </c>
      <c r="T473" s="147">
        <f t="shared" si="63"/>
        <v>925.2</v>
      </c>
      <c r="U473" s="1" t="e">
        <f>S473=#REF!</f>
        <v>#REF!</v>
      </c>
    </row>
    <row r="474" spans="1:21" ht="51" x14ac:dyDescent="0.25">
      <c r="A474" s="17" t="s">
        <v>1238</v>
      </c>
      <c r="B474" s="17" t="s">
        <v>1238</v>
      </c>
      <c r="C474" s="18" t="s">
        <v>1239</v>
      </c>
      <c r="D474" s="17" t="s">
        <v>32</v>
      </c>
      <c r="E474" s="17" t="s">
        <v>1240</v>
      </c>
      <c r="F474" s="19" t="s">
        <v>42</v>
      </c>
      <c r="G474" s="18">
        <v>18</v>
      </c>
      <c r="H474" s="20">
        <v>11.6</v>
      </c>
      <c r="I474" s="20">
        <v>14.52</v>
      </c>
      <c r="J474" s="99">
        <f t="shared" si="64"/>
        <v>261.36</v>
      </c>
      <c r="K474" s="100">
        <f>IFERROR(VLOOKUP(B474,'[1]resumo 1ºTermo aditivo'!$A$3:$O$155,11,FALSE),0)</f>
        <v>0</v>
      </c>
      <c r="L474" s="101">
        <f t="shared" si="58"/>
        <v>0</v>
      </c>
      <c r="M474" s="102">
        <f>IFERROR(VLOOKUP(B474,'[1]resumo 1ºTermo aditivo'!$A$3:$O$155,14,FALSE),0)</f>
        <v>0</v>
      </c>
      <c r="N474" s="312">
        <f t="shared" si="59"/>
        <v>0</v>
      </c>
      <c r="P474" s="165">
        <f t="shared" si="60"/>
        <v>0</v>
      </c>
      <c r="Q474" s="165"/>
      <c r="R474" s="165">
        <f t="shared" si="61"/>
        <v>0</v>
      </c>
      <c r="S474" s="315">
        <f t="shared" si="62"/>
        <v>18</v>
      </c>
      <c r="T474" s="147">
        <f t="shared" si="63"/>
        <v>261.36</v>
      </c>
      <c r="U474" s="1" t="e">
        <f>S474=#REF!</f>
        <v>#REF!</v>
      </c>
    </row>
    <row r="475" spans="1:21" ht="25.5" x14ac:dyDescent="0.25">
      <c r="A475" s="17" t="s">
        <v>1241</v>
      </c>
      <c r="B475" s="17" t="s">
        <v>1241</v>
      </c>
      <c r="C475" s="18" t="s">
        <v>1242</v>
      </c>
      <c r="D475" s="17" t="s">
        <v>40</v>
      </c>
      <c r="E475" s="17" t="s">
        <v>1243</v>
      </c>
      <c r="F475" s="19" t="s">
        <v>42</v>
      </c>
      <c r="G475" s="18">
        <v>56</v>
      </c>
      <c r="H475" s="20">
        <v>31.08</v>
      </c>
      <c r="I475" s="20">
        <v>38.909999999999997</v>
      </c>
      <c r="J475" s="99">
        <f t="shared" si="64"/>
        <v>2178.96</v>
      </c>
      <c r="K475" s="100">
        <f>IFERROR(VLOOKUP(B475,'[1]resumo 1ºTermo aditivo'!$A$3:$O$155,11,FALSE),0)</f>
        <v>0</v>
      </c>
      <c r="L475" s="101">
        <f t="shared" si="58"/>
        <v>0</v>
      </c>
      <c r="M475" s="102">
        <f>IFERROR(VLOOKUP(B475,'[1]resumo 1ºTermo aditivo'!$A$3:$O$155,14,FALSE),0)</f>
        <v>0</v>
      </c>
      <c r="N475" s="312">
        <f t="shared" si="59"/>
        <v>0</v>
      </c>
      <c r="P475" s="165">
        <f t="shared" si="60"/>
        <v>0</v>
      </c>
      <c r="Q475" s="165"/>
      <c r="R475" s="165">
        <f t="shared" si="61"/>
        <v>0</v>
      </c>
      <c r="S475" s="315">
        <f t="shared" si="62"/>
        <v>56</v>
      </c>
      <c r="T475" s="147">
        <f t="shared" si="63"/>
        <v>2178.96</v>
      </c>
      <c r="U475" s="1" t="e">
        <f>S475=#REF!</f>
        <v>#REF!</v>
      </c>
    </row>
    <row r="476" spans="1:21" ht="25.5" x14ac:dyDescent="0.25">
      <c r="A476" s="17" t="s">
        <v>1244</v>
      </c>
      <c r="B476" s="17" t="s">
        <v>1244</v>
      </c>
      <c r="C476" s="18" t="s">
        <v>1245</v>
      </c>
      <c r="D476" s="17" t="s">
        <v>27</v>
      </c>
      <c r="E476" s="17" t="s">
        <v>1246</v>
      </c>
      <c r="F476" s="19" t="s">
        <v>1247</v>
      </c>
      <c r="G476" s="18">
        <v>578</v>
      </c>
      <c r="H476" s="20">
        <v>11.36</v>
      </c>
      <c r="I476" s="20">
        <v>14.22</v>
      </c>
      <c r="J476" s="99">
        <f t="shared" si="64"/>
        <v>8219.16</v>
      </c>
      <c r="K476" s="100">
        <f>IFERROR(VLOOKUP(B476,'[1]resumo 1ºTermo aditivo'!$A$3:$O$155,11,FALSE),0)</f>
        <v>0</v>
      </c>
      <c r="L476" s="101">
        <f t="shared" si="58"/>
        <v>0</v>
      </c>
      <c r="M476" s="102">
        <f>IFERROR(VLOOKUP(B476,'[1]resumo 1ºTermo aditivo'!$A$3:$O$155,14,FALSE),0)</f>
        <v>0</v>
      </c>
      <c r="N476" s="312">
        <f t="shared" si="59"/>
        <v>0</v>
      </c>
      <c r="P476" s="165">
        <f t="shared" si="60"/>
        <v>0</v>
      </c>
      <c r="Q476" s="165"/>
      <c r="R476" s="165">
        <f t="shared" si="61"/>
        <v>0</v>
      </c>
      <c r="S476" s="315">
        <f t="shared" si="62"/>
        <v>578</v>
      </c>
      <c r="T476" s="147">
        <f t="shared" si="63"/>
        <v>8219.16</v>
      </c>
      <c r="U476" s="1" t="e">
        <f>S476=#REF!</f>
        <v>#REF!</v>
      </c>
    </row>
    <row r="477" spans="1:21" ht="25.5" x14ac:dyDescent="0.25">
      <c r="A477" s="17" t="s">
        <v>1248</v>
      </c>
      <c r="B477" s="17" t="s">
        <v>1248</v>
      </c>
      <c r="C477" s="18" t="s">
        <v>1249</v>
      </c>
      <c r="D477" s="17" t="s">
        <v>27</v>
      </c>
      <c r="E477" s="17" t="s">
        <v>1250</v>
      </c>
      <c r="F477" s="19" t="s">
        <v>42</v>
      </c>
      <c r="G477" s="18">
        <v>18</v>
      </c>
      <c r="H477" s="20">
        <v>13.62</v>
      </c>
      <c r="I477" s="20">
        <v>17.05</v>
      </c>
      <c r="J477" s="99">
        <f t="shared" si="64"/>
        <v>306.89999999999998</v>
      </c>
      <c r="K477" s="100">
        <f>IFERROR(VLOOKUP(B477,'[1]resumo 1ºTermo aditivo'!$A$3:$O$155,11,FALSE),0)</f>
        <v>0</v>
      </c>
      <c r="L477" s="101">
        <f t="shared" si="58"/>
        <v>0</v>
      </c>
      <c r="M477" s="102">
        <f>IFERROR(VLOOKUP(B477,'[1]resumo 1ºTermo aditivo'!$A$3:$O$155,14,FALSE),0)</f>
        <v>0</v>
      </c>
      <c r="N477" s="312">
        <f t="shared" si="59"/>
        <v>0</v>
      </c>
      <c r="P477" s="165">
        <f t="shared" si="60"/>
        <v>0</v>
      </c>
      <c r="Q477" s="165"/>
      <c r="R477" s="165">
        <f t="shared" si="61"/>
        <v>0</v>
      </c>
      <c r="S477" s="315">
        <f t="shared" si="62"/>
        <v>18</v>
      </c>
      <c r="T477" s="147">
        <f t="shared" si="63"/>
        <v>306.89999999999998</v>
      </c>
      <c r="U477" s="1" t="e">
        <f>S477=#REF!</f>
        <v>#REF!</v>
      </c>
    </row>
    <row r="478" spans="1:21" ht="25.5" x14ac:dyDescent="0.25">
      <c r="A478" s="17" t="s">
        <v>1251</v>
      </c>
      <c r="B478" s="17" t="s">
        <v>1251</v>
      </c>
      <c r="C478" s="18" t="s">
        <v>1252</v>
      </c>
      <c r="D478" s="17" t="s">
        <v>27</v>
      </c>
      <c r="E478" s="17" t="s">
        <v>1253</v>
      </c>
      <c r="F478" s="19" t="s">
        <v>42</v>
      </c>
      <c r="G478" s="18">
        <v>32</v>
      </c>
      <c r="H478" s="20">
        <v>24.7</v>
      </c>
      <c r="I478" s="20">
        <v>30.92</v>
      </c>
      <c r="J478" s="99">
        <f t="shared" si="64"/>
        <v>989.44</v>
      </c>
      <c r="K478" s="100">
        <f>IFERROR(VLOOKUP(B478,'[1]resumo 1ºTermo aditivo'!$A$3:$O$155,11,FALSE),0)</f>
        <v>0</v>
      </c>
      <c r="L478" s="101">
        <f t="shared" si="58"/>
        <v>0</v>
      </c>
      <c r="M478" s="102">
        <f>IFERROR(VLOOKUP(B478,'[1]resumo 1ºTermo aditivo'!$A$3:$O$155,14,FALSE),0)</f>
        <v>0</v>
      </c>
      <c r="N478" s="312">
        <f t="shared" si="59"/>
        <v>0</v>
      </c>
      <c r="P478" s="165">
        <f t="shared" si="60"/>
        <v>0</v>
      </c>
      <c r="Q478" s="165"/>
      <c r="R478" s="165">
        <f t="shared" si="61"/>
        <v>0</v>
      </c>
      <c r="S478" s="315">
        <f t="shared" si="62"/>
        <v>32</v>
      </c>
      <c r="T478" s="147">
        <f t="shared" si="63"/>
        <v>989.44</v>
      </c>
      <c r="U478" s="1" t="e">
        <f>S478=#REF!</f>
        <v>#REF!</v>
      </c>
    </row>
    <row r="479" spans="1:21" x14ac:dyDescent="0.25">
      <c r="A479" s="12">
        <v>11</v>
      </c>
      <c r="B479" s="12">
        <v>11</v>
      </c>
      <c r="C479" s="12"/>
      <c r="D479" s="12"/>
      <c r="E479" s="12" t="s">
        <v>1254</v>
      </c>
      <c r="F479" s="12"/>
      <c r="G479" s="94"/>
      <c r="H479" s="14"/>
      <c r="I479" s="14"/>
      <c r="J479" s="95">
        <f>SUBTOTAL(9,J480:J517)</f>
        <v>672188.02000000014</v>
      </c>
      <c r="K479" s="96"/>
      <c r="L479" s="95">
        <f>SUBTOTAL(9,L480:L517)</f>
        <v>6378.6980000000003</v>
      </c>
      <c r="M479" s="98"/>
      <c r="N479" s="95">
        <f>SUBTOTAL(9,N480:N517)</f>
        <v>0</v>
      </c>
      <c r="O479" s="332"/>
      <c r="P479" s="95">
        <f>SUBTOTAL(9,P480:P517)</f>
        <v>11031.37</v>
      </c>
      <c r="Q479" s="316"/>
      <c r="R479" s="95">
        <f>SUBTOTAL(9,R480:R517)</f>
        <v>0</v>
      </c>
      <c r="S479" s="315">
        <f t="shared" si="62"/>
        <v>0</v>
      </c>
      <c r="T479" s="147"/>
      <c r="U479" s="1" t="e">
        <f>S479=#REF!</f>
        <v>#REF!</v>
      </c>
    </row>
    <row r="480" spans="1:21" x14ac:dyDescent="0.25">
      <c r="A480" s="25" t="s">
        <v>1255</v>
      </c>
      <c r="B480" s="25" t="s">
        <v>1255</v>
      </c>
      <c r="C480" s="25"/>
      <c r="D480" s="25"/>
      <c r="E480" s="25" t="s">
        <v>1256</v>
      </c>
      <c r="F480" s="25"/>
      <c r="G480" s="103"/>
      <c r="H480" s="26"/>
      <c r="I480" s="26"/>
      <c r="J480" s="104">
        <f>SUBTOTAL(9,J481:J486)</f>
        <v>200764.86</v>
      </c>
      <c r="K480" s="105"/>
      <c r="L480" s="104">
        <f>SUBTOTAL(9,L481:L486)</f>
        <v>0</v>
      </c>
      <c r="M480" s="107"/>
      <c r="N480" s="104">
        <f>SUBTOTAL(9,N481:N486)</f>
        <v>0</v>
      </c>
      <c r="O480" s="333"/>
      <c r="P480" s="104">
        <f>SUBTOTAL(9,P481:P486)</f>
        <v>0</v>
      </c>
      <c r="Q480" s="317"/>
      <c r="R480" s="104">
        <f>SUBTOTAL(9,R481:R486)</f>
        <v>0</v>
      </c>
      <c r="S480" s="315">
        <f t="shared" si="62"/>
        <v>0</v>
      </c>
      <c r="T480" s="147"/>
      <c r="U480" s="1" t="e">
        <f>S480=#REF!</f>
        <v>#REF!</v>
      </c>
    </row>
    <row r="481" spans="1:21" ht="51" x14ac:dyDescent="0.25">
      <c r="A481" s="17" t="s">
        <v>1257</v>
      </c>
      <c r="B481" s="17" t="s">
        <v>1257</v>
      </c>
      <c r="C481" s="18" t="s">
        <v>1258</v>
      </c>
      <c r="D481" s="17" t="s">
        <v>32</v>
      </c>
      <c r="E481" s="17" t="s">
        <v>1259</v>
      </c>
      <c r="F481" s="19" t="s">
        <v>109</v>
      </c>
      <c r="G481" s="18">
        <v>474.87</v>
      </c>
      <c r="H481" s="20">
        <v>24.15</v>
      </c>
      <c r="I481" s="20">
        <v>30.24</v>
      </c>
      <c r="J481" s="99">
        <f t="shared" ref="J481:J486" si="65">TRUNC(I481*G481,2)</f>
        <v>14360.06</v>
      </c>
      <c r="K481" s="100">
        <f>IFERROR(VLOOKUP(B481,'[1]resumo 1ºTermo aditivo'!$A$3:$O$155,11,FALSE),0)</f>
        <v>0</v>
      </c>
      <c r="L481" s="101">
        <f t="shared" si="58"/>
        <v>0</v>
      </c>
      <c r="M481" s="102">
        <f>IFERROR(VLOOKUP(B481,'[1]resumo 1ºTermo aditivo'!$A$3:$O$155,14,FALSE),0)</f>
        <v>0</v>
      </c>
      <c r="N481" s="312">
        <f t="shared" si="59"/>
        <v>0</v>
      </c>
      <c r="P481" s="165">
        <f t="shared" si="60"/>
        <v>0</v>
      </c>
      <c r="Q481" s="165"/>
      <c r="R481" s="165">
        <f t="shared" si="61"/>
        <v>0</v>
      </c>
      <c r="S481" s="315">
        <f t="shared" si="62"/>
        <v>474.87</v>
      </c>
      <c r="T481" s="147">
        <f t="shared" si="63"/>
        <v>14360.06</v>
      </c>
      <c r="U481" s="1" t="e">
        <f>S481=#REF!</f>
        <v>#REF!</v>
      </c>
    </row>
    <row r="482" spans="1:21" ht="63.75" x14ac:dyDescent="0.25">
      <c r="A482" s="17" t="s">
        <v>1260</v>
      </c>
      <c r="B482" s="17" t="s">
        <v>1260</v>
      </c>
      <c r="C482" s="18" t="s">
        <v>1261</v>
      </c>
      <c r="D482" s="17" t="s">
        <v>32</v>
      </c>
      <c r="E482" s="17" t="s">
        <v>1262</v>
      </c>
      <c r="F482" s="19" t="s">
        <v>109</v>
      </c>
      <c r="G482" s="18">
        <v>1074.9000000000001</v>
      </c>
      <c r="H482" s="20">
        <v>43.43</v>
      </c>
      <c r="I482" s="20">
        <v>54.38</v>
      </c>
      <c r="J482" s="99">
        <f t="shared" si="65"/>
        <v>58453.06</v>
      </c>
      <c r="K482" s="100">
        <f>IFERROR(VLOOKUP(B482,'[1]resumo 1ºTermo aditivo'!$A$3:$O$155,11,FALSE),0)</f>
        <v>0</v>
      </c>
      <c r="L482" s="101">
        <f t="shared" si="58"/>
        <v>0</v>
      </c>
      <c r="M482" s="102">
        <f>IFERROR(VLOOKUP(B482,'[1]resumo 1ºTermo aditivo'!$A$3:$O$155,14,FALSE),0)</f>
        <v>0</v>
      </c>
      <c r="N482" s="312">
        <f t="shared" si="59"/>
        <v>0</v>
      </c>
      <c r="P482" s="165">
        <f t="shared" si="60"/>
        <v>0</v>
      </c>
      <c r="Q482" s="165"/>
      <c r="R482" s="165">
        <f t="shared" si="61"/>
        <v>0</v>
      </c>
      <c r="S482" s="315">
        <f t="shared" si="62"/>
        <v>1074.9000000000001</v>
      </c>
      <c r="T482" s="147">
        <f t="shared" si="63"/>
        <v>58453.06</v>
      </c>
      <c r="U482" s="1" t="e">
        <f>S482=#REF!</f>
        <v>#REF!</v>
      </c>
    </row>
    <row r="483" spans="1:21" ht="51" x14ac:dyDescent="0.25">
      <c r="A483" s="17" t="s">
        <v>1263</v>
      </c>
      <c r="B483" s="17" t="s">
        <v>1263</v>
      </c>
      <c r="C483" s="18" t="s">
        <v>1264</v>
      </c>
      <c r="D483" s="17" t="s">
        <v>32</v>
      </c>
      <c r="E483" s="17" t="s">
        <v>1265</v>
      </c>
      <c r="F483" s="19" t="s">
        <v>109</v>
      </c>
      <c r="G483" s="18">
        <v>92.92</v>
      </c>
      <c r="H483" s="20">
        <v>64.34</v>
      </c>
      <c r="I483" s="20">
        <v>80.56</v>
      </c>
      <c r="J483" s="99">
        <f t="shared" si="65"/>
        <v>7485.63</v>
      </c>
      <c r="K483" s="100">
        <f>IFERROR(VLOOKUP(B483,'[1]resumo 1ºTermo aditivo'!$A$3:$O$155,11,FALSE),0)</f>
        <v>0</v>
      </c>
      <c r="L483" s="101">
        <f t="shared" si="58"/>
        <v>0</v>
      </c>
      <c r="M483" s="102">
        <f>IFERROR(VLOOKUP(B483,'[1]resumo 1ºTermo aditivo'!$A$3:$O$155,14,FALSE),0)</f>
        <v>0</v>
      </c>
      <c r="N483" s="312">
        <f t="shared" si="59"/>
        <v>0</v>
      </c>
      <c r="P483" s="165">
        <f t="shared" si="60"/>
        <v>0</v>
      </c>
      <c r="Q483" s="165"/>
      <c r="R483" s="165">
        <f t="shared" si="61"/>
        <v>0</v>
      </c>
      <c r="S483" s="315">
        <f t="shared" si="62"/>
        <v>92.92</v>
      </c>
      <c r="T483" s="147">
        <f t="shared" si="63"/>
        <v>7485.63</v>
      </c>
      <c r="U483" s="1" t="e">
        <f>S483=#REF!</f>
        <v>#REF!</v>
      </c>
    </row>
    <row r="484" spans="1:21" ht="63.75" x14ac:dyDescent="0.25">
      <c r="A484" s="17" t="s">
        <v>1266</v>
      </c>
      <c r="B484" s="17" t="s">
        <v>1266</v>
      </c>
      <c r="C484" s="18" t="s">
        <v>1267</v>
      </c>
      <c r="D484" s="17" t="s">
        <v>27</v>
      </c>
      <c r="E484" s="17" t="s">
        <v>1268</v>
      </c>
      <c r="F484" s="19" t="s">
        <v>109</v>
      </c>
      <c r="G484" s="18">
        <v>113.91</v>
      </c>
      <c r="H484" s="20">
        <v>148.49</v>
      </c>
      <c r="I484" s="20">
        <v>185.93</v>
      </c>
      <c r="J484" s="99">
        <f t="shared" si="65"/>
        <v>21179.279999999999</v>
      </c>
      <c r="K484" s="100">
        <f>IFERROR(VLOOKUP(B484,'[1]resumo 1ºTermo aditivo'!$A$3:$O$155,11,FALSE),0)</f>
        <v>0</v>
      </c>
      <c r="L484" s="101">
        <f t="shared" si="58"/>
        <v>0</v>
      </c>
      <c r="M484" s="102">
        <f>IFERROR(VLOOKUP(B484,'[1]resumo 1ºTermo aditivo'!$A$3:$O$155,14,FALSE),0)</f>
        <v>0</v>
      </c>
      <c r="N484" s="312">
        <f t="shared" si="59"/>
        <v>0</v>
      </c>
      <c r="P484" s="165">
        <f t="shared" si="60"/>
        <v>0</v>
      </c>
      <c r="Q484" s="165"/>
      <c r="R484" s="165">
        <f t="shared" si="61"/>
        <v>0</v>
      </c>
      <c r="S484" s="315">
        <f t="shared" si="62"/>
        <v>113.91</v>
      </c>
      <c r="T484" s="147">
        <f t="shared" si="63"/>
        <v>21179.279999999999</v>
      </c>
      <c r="U484" s="1" t="e">
        <f>S484=#REF!</f>
        <v>#REF!</v>
      </c>
    </row>
    <row r="485" spans="1:21" ht="25.5" x14ac:dyDescent="0.25">
      <c r="A485" s="17" t="s">
        <v>1269</v>
      </c>
      <c r="B485" s="17" t="s">
        <v>1269</v>
      </c>
      <c r="C485" s="18" t="s">
        <v>1270</v>
      </c>
      <c r="D485" s="17" t="s">
        <v>27</v>
      </c>
      <c r="E485" s="17" t="s">
        <v>1271</v>
      </c>
      <c r="F485" s="19" t="s">
        <v>109</v>
      </c>
      <c r="G485" s="18">
        <v>900.22</v>
      </c>
      <c r="H485" s="20">
        <v>7.86</v>
      </c>
      <c r="I485" s="20">
        <v>9.84</v>
      </c>
      <c r="J485" s="99">
        <f t="shared" si="65"/>
        <v>8858.16</v>
      </c>
      <c r="K485" s="100">
        <f>IFERROR(VLOOKUP(B485,'[1]resumo 1ºTermo aditivo'!$A$3:$O$155,11,FALSE),0)</f>
        <v>0</v>
      </c>
      <c r="L485" s="101">
        <f t="shared" si="58"/>
        <v>0</v>
      </c>
      <c r="M485" s="102">
        <f>IFERROR(VLOOKUP(B485,'[1]resumo 1ºTermo aditivo'!$A$3:$O$155,14,FALSE),0)</f>
        <v>0</v>
      </c>
      <c r="N485" s="312">
        <f t="shared" si="59"/>
        <v>0</v>
      </c>
      <c r="P485" s="165">
        <f t="shared" si="60"/>
        <v>0</v>
      </c>
      <c r="Q485" s="165"/>
      <c r="R485" s="165">
        <f t="shared" si="61"/>
        <v>0</v>
      </c>
      <c r="S485" s="315">
        <f t="shared" si="62"/>
        <v>900.22</v>
      </c>
      <c r="T485" s="147">
        <f t="shared" si="63"/>
        <v>8858.16</v>
      </c>
      <c r="U485" s="1" t="e">
        <f>S485=#REF!</f>
        <v>#REF!</v>
      </c>
    </row>
    <row r="486" spans="1:21" ht="63.75" x14ac:dyDescent="0.25">
      <c r="A486" s="17" t="s">
        <v>1272</v>
      </c>
      <c r="B486" s="17" t="s">
        <v>1272</v>
      </c>
      <c r="C486" s="18" t="s">
        <v>1273</v>
      </c>
      <c r="D486" s="17" t="s">
        <v>27</v>
      </c>
      <c r="E486" s="17" t="s">
        <v>1274</v>
      </c>
      <c r="F486" s="19" t="s">
        <v>109</v>
      </c>
      <c r="G486" s="18">
        <v>579.04</v>
      </c>
      <c r="H486" s="20">
        <v>124.72</v>
      </c>
      <c r="I486" s="20">
        <v>156.16999999999999</v>
      </c>
      <c r="J486" s="99">
        <f t="shared" si="65"/>
        <v>90428.67</v>
      </c>
      <c r="K486" s="100">
        <f>IFERROR(VLOOKUP(B486,'[1]resumo 1ºTermo aditivo'!$A$3:$O$155,11,FALSE),0)</f>
        <v>0</v>
      </c>
      <c r="L486" s="101">
        <f t="shared" si="58"/>
        <v>0</v>
      </c>
      <c r="M486" s="102">
        <f>IFERROR(VLOOKUP(B486,'[1]resumo 1ºTermo aditivo'!$A$3:$O$155,14,FALSE),0)</f>
        <v>0</v>
      </c>
      <c r="N486" s="312">
        <f t="shared" si="59"/>
        <v>0</v>
      </c>
      <c r="P486" s="165">
        <f t="shared" si="60"/>
        <v>0</v>
      </c>
      <c r="Q486" s="165"/>
      <c r="R486" s="165">
        <f t="shared" si="61"/>
        <v>0</v>
      </c>
      <c r="S486" s="315">
        <f t="shared" si="62"/>
        <v>579.04</v>
      </c>
      <c r="T486" s="147">
        <f t="shared" si="63"/>
        <v>90428.67</v>
      </c>
      <c r="U486" s="1" t="e">
        <f>S486=#REF!</f>
        <v>#REF!</v>
      </c>
    </row>
    <row r="487" spans="1:21" x14ac:dyDescent="0.25">
      <c r="A487" s="25" t="s">
        <v>1275</v>
      </c>
      <c r="B487" s="25" t="s">
        <v>1275</v>
      </c>
      <c r="C487" s="25"/>
      <c r="D487" s="25"/>
      <c r="E487" s="25" t="s">
        <v>1276</v>
      </c>
      <c r="F487" s="25"/>
      <c r="G487" s="103"/>
      <c r="H487" s="26"/>
      <c r="I487" s="26"/>
      <c r="J487" s="104">
        <f>SUBTOTAL(9,J488:J503)</f>
        <v>136754.6</v>
      </c>
      <c r="K487" s="105"/>
      <c r="L487" s="104">
        <f>SUBTOTAL(9,L488:L503)</f>
        <v>6378.6980000000003</v>
      </c>
      <c r="M487" s="107"/>
      <c r="N487" s="104">
        <f>SUBTOTAL(9,N488:N503)</f>
        <v>0</v>
      </c>
      <c r="O487" s="333"/>
      <c r="P487" s="104">
        <f>SUBTOTAL(9,P488:P503)</f>
        <v>0</v>
      </c>
      <c r="Q487" s="317"/>
      <c r="R487" s="104">
        <f>SUBTOTAL(9,R488:R503)</f>
        <v>0</v>
      </c>
      <c r="S487" s="315">
        <f t="shared" si="62"/>
        <v>0</v>
      </c>
      <c r="T487" s="147"/>
      <c r="U487" s="1" t="e">
        <f>S487=#REF!</f>
        <v>#REF!</v>
      </c>
    </row>
    <row r="488" spans="1:21" ht="63.75" x14ac:dyDescent="0.25">
      <c r="A488" s="17" t="s">
        <v>1277</v>
      </c>
      <c r="B488" s="17" t="s">
        <v>1277</v>
      </c>
      <c r="C488" s="18" t="s">
        <v>1278</v>
      </c>
      <c r="D488" s="17" t="s">
        <v>27</v>
      </c>
      <c r="E488" s="17" t="s">
        <v>1279</v>
      </c>
      <c r="F488" s="19" t="s">
        <v>34</v>
      </c>
      <c r="G488" s="18">
        <v>54.45</v>
      </c>
      <c r="H488" s="20">
        <v>684.03</v>
      </c>
      <c r="I488" s="20">
        <v>856.54</v>
      </c>
      <c r="J488" s="99">
        <f t="shared" ref="J488:J503" si="66">TRUNC(I488*G488,2)</f>
        <v>46638.6</v>
      </c>
      <c r="K488" s="100">
        <f>IFERROR(VLOOKUP(B488,'[1]resumo 1ºTermo aditivo'!$A$3:$O$155,11,FALSE),0)</f>
        <v>0</v>
      </c>
      <c r="L488" s="101">
        <f t="shared" si="58"/>
        <v>0</v>
      </c>
      <c r="M488" s="102">
        <f>IFERROR(VLOOKUP(B488,'[1]resumo 1ºTermo aditivo'!$A$3:$O$155,14,FALSE),0)</f>
        <v>0</v>
      </c>
      <c r="N488" s="312">
        <f t="shared" si="59"/>
        <v>0</v>
      </c>
      <c r="P488" s="165">
        <f t="shared" si="60"/>
        <v>0</v>
      </c>
      <c r="Q488" s="165"/>
      <c r="R488" s="165">
        <f t="shared" si="61"/>
        <v>0</v>
      </c>
      <c r="S488" s="315">
        <f t="shared" si="62"/>
        <v>54.45</v>
      </c>
      <c r="T488" s="147">
        <f t="shared" si="63"/>
        <v>46638.6</v>
      </c>
      <c r="U488" s="1" t="e">
        <f>S488=#REF!</f>
        <v>#REF!</v>
      </c>
    </row>
    <row r="489" spans="1:21" ht="63.75" x14ac:dyDescent="0.25">
      <c r="A489" s="17" t="s">
        <v>1280</v>
      </c>
      <c r="B489" s="17" t="s">
        <v>1280</v>
      </c>
      <c r="C489" s="18" t="s">
        <v>1281</v>
      </c>
      <c r="D489" s="17" t="s">
        <v>27</v>
      </c>
      <c r="E489" s="17" t="s">
        <v>1282</v>
      </c>
      <c r="F489" s="19" t="s">
        <v>34</v>
      </c>
      <c r="G489" s="18">
        <v>5.44</v>
      </c>
      <c r="H489" s="20">
        <v>737.34</v>
      </c>
      <c r="I489" s="20">
        <v>923.29</v>
      </c>
      <c r="J489" s="99">
        <f t="shared" si="66"/>
        <v>5022.6899999999996</v>
      </c>
      <c r="K489" s="100">
        <f>IFERROR(VLOOKUP(B489,'[1]resumo 1ºTermo aditivo'!$A$3:$O$155,11,FALSE),0)</f>
        <v>0</v>
      </c>
      <c r="L489" s="101">
        <f t="shared" si="58"/>
        <v>0</v>
      </c>
      <c r="M489" s="102">
        <f>IFERROR(VLOOKUP(B489,'[1]resumo 1ºTermo aditivo'!$A$3:$O$155,14,FALSE),0)</f>
        <v>0</v>
      </c>
      <c r="N489" s="312">
        <f t="shared" si="59"/>
        <v>0</v>
      </c>
      <c r="P489" s="165">
        <f t="shared" si="60"/>
        <v>0</v>
      </c>
      <c r="Q489" s="165"/>
      <c r="R489" s="165">
        <f t="shared" si="61"/>
        <v>0</v>
      </c>
      <c r="S489" s="315">
        <f t="shared" si="62"/>
        <v>5.44</v>
      </c>
      <c r="T489" s="147">
        <f t="shared" si="63"/>
        <v>5022.6899999999996</v>
      </c>
      <c r="U489" s="1" t="e">
        <f>S489=#REF!</f>
        <v>#REF!</v>
      </c>
    </row>
    <row r="490" spans="1:21" ht="38.25" x14ac:dyDescent="0.25">
      <c r="A490" s="17" t="s">
        <v>1283</v>
      </c>
      <c r="B490" s="17" t="s">
        <v>1283</v>
      </c>
      <c r="C490" s="18" t="s">
        <v>1284</v>
      </c>
      <c r="D490" s="17" t="s">
        <v>27</v>
      </c>
      <c r="E490" s="17" t="s">
        <v>1285</v>
      </c>
      <c r="F490" s="19" t="s">
        <v>42</v>
      </c>
      <c r="G490" s="18">
        <v>5</v>
      </c>
      <c r="H490" s="20">
        <v>947.24</v>
      </c>
      <c r="I490" s="20">
        <v>1186.1300000000001</v>
      </c>
      <c r="J490" s="99">
        <f t="shared" si="66"/>
        <v>5930.65</v>
      </c>
      <c r="K490" s="100">
        <f>IFERROR(VLOOKUP(B490,'[1]resumo 1ºTermo aditivo'!$A$3:$O$155,11,FALSE),0)</f>
        <v>0</v>
      </c>
      <c r="L490" s="101">
        <f t="shared" si="58"/>
        <v>0</v>
      </c>
      <c r="M490" s="102">
        <f>IFERROR(VLOOKUP(B490,'[1]resumo 1ºTermo aditivo'!$A$3:$O$155,14,FALSE),0)</f>
        <v>0</v>
      </c>
      <c r="N490" s="312">
        <f t="shared" si="59"/>
        <v>0</v>
      </c>
      <c r="P490" s="165">
        <f t="shared" si="60"/>
        <v>0</v>
      </c>
      <c r="Q490" s="165"/>
      <c r="R490" s="165">
        <f t="shared" si="61"/>
        <v>0</v>
      </c>
      <c r="S490" s="315">
        <f t="shared" si="62"/>
        <v>5</v>
      </c>
      <c r="T490" s="147">
        <f t="shared" si="63"/>
        <v>5930.65</v>
      </c>
      <c r="U490" s="1" t="e">
        <f>S490=#REF!</f>
        <v>#REF!</v>
      </c>
    </row>
    <row r="491" spans="1:21" ht="51" x14ac:dyDescent="0.25">
      <c r="A491" s="17" t="s">
        <v>1286</v>
      </c>
      <c r="B491" s="17" t="s">
        <v>1286</v>
      </c>
      <c r="C491" s="18" t="s">
        <v>286</v>
      </c>
      <c r="D491" s="17" t="s">
        <v>32</v>
      </c>
      <c r="E491" s="17" t="s">
        <v>287</v>
      </c>
      <c r="F491" s="19" t="s">
        <v>34</v>
      </c>
      <c r="G491" s="18">
        <v>99.15</v>
      </c>
      <c r="H491" s="20">
        <v>58.695324999999997</v>
      </c>
      <c r="I491" s="20">
        <v>73.489999999999995</v>
      </c>
      <c r="J491" s="99">
        <f t="shared" si="66"/>
        <v>7286.53</v>
      </c>
      <c r="K491" s="100">
        <f>IFERROR(VLOOKUP(B491,'[1]resumo 1ºTermo aditivo'!$A$3:$O$155,11,FALSE),0)</f>
        <v>0</v>
      </c>
      <c r="L491" s="101">
        <f t="shared" si="58"/>
        <v>0</v>
      </c>
      <c r="M491" s="102">
        <f>IFERROR(VLOOKUP(B491,'[1]resumo 1ºTermo aditivo'!$A$3:$O$155,14,FALSE),0)</f>
        <v>0</v>
      </c>
      <c r="N491" s="312">
        <f t="shared" si="59"/>
        <v>0</v>
      </c>
      <c r="P491" s="165">
        <f t="shared" si="60"/>
        <v>0</v>
      </c>
      <c r="Q491" s="165"/>
      <c r="R491" s="165">
        <f t="shared" si="61"/>
        <v>0</v>
      </c>
      <c r="S491" s="315">
        <f t="shared" si="62"/>
        <v>99.15</v>
      </c>
      <c r="T491" s="147">
        <f t="shared" si="63"/>
        <v>7286.53</v>
      </c>
      <c r="U491" s="1" t="e">
        <f>S491=#REF!</f>
        <v>#REF!</v>
      </c>
    </row>
    <row r="492" spans="1:21" ht="25.5" x14ac:dyDescent="0.25">
      <c r="A492" s="17" t="s">
        <v>1287</v>
      </c>
      <c r="B492" s="17" t="s">
        <v>1287</v>
      </c>
      <c r="C492" s="18" t="s">
        <v>1288</v>
      </c>
      <c r="D492" s="17" t="s">
        <v>27</v>
      </c>
      <c r="E492" s="17" t="s">
        <v>1289</v>
      </c>
      <c r="F492" s="19" t="s">
        <v>34</v>
      </c>
      <c r="G492" s="18">
        <v>18.52</v>
      </c>
      <c r="H492" s="20">
        <v>35.04</v>
      </c>
      <c r="I492" s="20">
        <v>43.87</v>
      </c>
      <c r="J492" s="99">
        <f t="shared" si="66"/>
        <v>812.47</v>
      </c>
      <c r="K492" s="100">
        <f>IFERROR(VLOOKUP(B492,'[1]resumo 1ºTermo aditivo'!$A$3:$O$155,11,FALSE),0)</f>
        <v>145.4</v>
      </c>
      <c r="L492" s="101">
        <f t="shared" si="58"/>
        <v>6378.6980000000003</v>
      </c>
      <c r="M492" s="102">
        <f>IFERROR(VLOOKUP(B492,'[1]resumo 1ºTermo aditivo'!$A$3:$O$155,14,FALSE),0)</f>
        <v>0</v>
      </c>
      <c r="N492" s="312">
        <f t="shared" si="59"/>
        <v>0</v>
      </c>
      <c r="P492" s="165">
        <f t="shared" si="60"/>
        <v>0</v>
      </c>
      <c r="Q492" s="165"/>
      <c r="R492" s="165">
        <f t="shared" si="61"/>
        <v>0</v>
      </c>
      <c r="S492" s="315">
        <f t="shared" si="62"/>
        <v>163.92000000000002</v>
      </c>
      <c r="T492" s="147">
        <f t="shared" si="63"/>
        <v>7191.1680000000006</v>
      </c>
      <c r="U492" s="1" t="e">
        <f>S492=#REF!</f>
        <v>#REF!</v>
      </c>
    </row>
    <row r="493" spans="1:21" ht="63.75" x14ac:dyDescent="0.25">
      <c r="A493" s="17" t="s">
        <v>1290</v>
      </c>
      <c r="B493" s="17" t="s">
        <v>1290</v>
      </c>
      <c r="C493" s="18" t="s">
        <v>1291</v>
      </c>
      <c r="D493" s="17" t="s">
        <v>27</v>
      </c>
      <c r="E493" s="17" t="s">
        <v>1292</v>
      </c>
      <c r="F493" s="19" t="s">
        <v>109</v>
      </c>
      <c r="G493" s="18">
        <v>89.2</v>
      </c>
      <c r="H493" s="20">
        <v>242.58</v>
      </c>
      <c r="I493" s="20">
        <v>303.75</v>
      </c>
      <c r="J493" s="99">
        <f t="shared" si="66"/>
        <v>27094.5</v>
      </c>
      <c r="K493" s="100">
        <f>IFERROR(VLOOKUP(B493,'[1]resumo 1ºTermo aditivo'!$A$3:$O$155,11,FALSE),0)</f>
        <v>0</v>
      </c>
      <c r="L493" s="101">
        <f t="shared" si="58"/>
        <v>0</v>
      </c>
      <c r="M493" s="102">
        <f>IFERROR(VLOOKUP(B493,'[1]resumo 1ºTermo aditivo'!$A$3:$O$155,14,FALSE),0)</f>
        <v>0</v>
      </c>
      <c r="N493" s="312">
        <f t="shared" si="59"/>
        <v>0</v>
      </c>
      <c r="P493" s="165">
        <f t="shared" si="60"/>
        <v>0</v>
      </c>
      <c r="Q493" s="165"/>
      <c r="R493" s="165">
        <f t="shared" si="61"/>
        <v>0</v>
      </c>
      <c r="S493" s="315">
        <f t="shared" si="62"/>
        <v>89.2</v>
      </c>
      <c r="T493" s="147">
        <f t="shared" si="63"/>
        <v>27094.5</v>
      </c>
      <c r="U493" s="1" t="e">
        <f>S493=#REF!</f>
        <v>#REF!</v>
      </c>
    </row>
    <row r="494" spans="1:21" ht="25.5" x14ac:dyDescent="0.25">
      <c r="A494" s="17" t="s">
        <v>1293</v>
      </c>
      <c r="B494" s="17" t="s">
        <v>1293</v>
      </c>
      <c r="C494" s="18" t="s">
        <v>1294</v>
      </c>
      <c r="D494" s="17" t="s">
        <v>27</v>
      </c>
      <c r="E494" s="17" t="s">
        <v>1295</v>
      </c>
      <c r="F494" s="19" t="s">
        <v>42</v>
      </c>
      <c r="G494" s="18">
        <v>3</v>
      </c>
      <c r="H494" s="20">
        <v>451.88</v>
      </c>
      <c r="I494" s="20">
        <v>565.84</v>
      </c>
      <c r="J494" s="99">
        <f t="shared" si="66"/>
        <v>1697.52</v>
      </c>
      <c r="K494" s="100">
        <f>IFERROR(VLOOKUP(B494,'[1]resumo 1ºTermo aditivo'!$A$3:$O$155,11,FALSE),0)</f>
        <v>0</v>
      </c>
      <c r="L494" s="101">
        <f t="shared" si="58"/>
        <v>0</v>
      </c>
      <c r="M494" s="102">
        <f>IFERROR(VLOOKUP(B494,'[1]resumo 1ºTermo aditivo'!$A$3:$O$155,14,FALSE),0)</f>
        <v>0</v>
      </c>
      <c r="N494" s="312">
        <f t="shared" si="59"/>
        <v>0</v>
      </c>
      <c r="P494" s="165">
        <f t="shared" si="60"/>
        <v>0</v>
      </c>
      <c r="Q494" s="165"/>
      <c r="R494" s="165">
        <f t="shared" si="61"/>
        <v>0</v>
      </c>
      <c r="S494" s="315">
        <f t="shared" si="62"/>
        <v>3</v>
      </c>
      <c r="T494" s="147">
        <f t="shared" si="63"/>
        <v>1697.52</v>
      </c>
      <c r="U494" s="1" t="e">
        <f>S494=#REF!</f>
        <v>#REF!</v>
      </c>
    </row>
    <row r="495" spans="1:21" ht="63.75" x14ac:dyDescent="0.25">
      <c r="A495" s="17" t="s">
        <v>1296</v>
      </c>
      <c r="B495" s="17" t="s">
        <v>1296</v>
      </c>
      <c r="C495" s="18" t="s">
        <v>1297</v>
      </c>
      <c r="D495" s="17" t="s">
        <v>32</v>
      </c>
      <c r="E495" s="17" t="s">
        <v>1298</v>
      </c>
      <c r="F495" s="19" t="s">
        <v>109</v>
      </c>
      <c r="G495" s="18">
        <v>89.2</v>
      </c>
      <c r="H495" s="20">
        <v>43.71</v>
      </c>
      <c r="I495" s="20">
        <v>54.73</v>
      </c>
      <c r="J495" s="99">
        <f t="shared" si="66"/>
        <v>4881.91</v>
      </c>
      <c r="K495" s="100">
        <f>IFERROR(VLOOKUP(B495,'[1]resumo 1ºTermo aditivo'!$A$3:$O$155,11,FALSE),0)</f>
        <v>0</v>
      </c>
      <c r="L495" s="101">
        <f t="shared" si="58"/>
        <v>0</v>
      </c>
      <c r="M495" s="102">
        <f>IFERROR(VLOOKUP(B495,'[1]resumo 1ºTermo aditivo'!$A$3:$O$155,14,FALSE),0)</f>
        <v>0</v>
      </c>
      <c r="N495" s="312">
        <f t="shared" si="59"/>
        <v>0</v>
      </c>
      <c r="P495" s="165">
        <f t="shared" si="60"/>
        <v>0</v>
      </c>
      <c r="Q495" s="165"/>
      <c r="R495" s="165">
        <f t="shared" si="61"/>
        <v>0</v>
      </c>
      <c r="S495" s="315">
        <f t="shared" si="62"/>
        <v>89.2</v>
      </c>
      <c r="T495" s="147">
        <f t="shared" si="63"/>
        <v>4881.91</v>
      </c>
      <c r="U495" s="1" t="e">
        <f>S495=#REF!</f>
        <v>#REF!</v>
      </c>
    </row>
    <row r="496" spans="1:21" ht="51" x14ac:dyDescent="0.25">
      <c r="A496" s="17" t="s">
        <v>1299</v>
      </c>
      <c r="B496" s="17" t="s">
        <v>1299</v>
      </c>
      <c r="C496" s="18" t="s">
        <v>1300</v>
      </c>
      <c r="D496" s="17" t="s">
        <v>32</v>
      </c>
      <c r="E496" s="17" t="s">
        <v>1301</v>
      </c>
      <c r="F496" s="19" t="s">
        <v>109</v>
      </c>
      <c r="G496" s="18">
        <v>7.14</v>
      </c>
      <c r="H496" s="20">
        <v>21.33</v>
      </c>
      <c r="I496" s="20">
        <v>26.7</v>
      </c>
      <c r="J496" s="99">
        <f t="shared" si="66"/>
        <v>190.63</v>
      </c>
      <c r="K496" s="100">
        <f>IFERROR(VLOOKUP(B496,'[1]resumo 1ºTermo aditivo'!$A$3:$O$155,11,FALSE),0)</f>
        <v>0</v>
      </c>
      <c r="L496" s="101">
        <f t="shared" si="58"/>
        <v>0</v>
      </c>
      <c r="M496" s="102">
        <f>IFERROR(VLOOKUP(B496,'[1]resumo 1ºTermo aditivo'!$A$3:$O$155,14,FALSE),0)</f>
        <v>0</v>
      </c>
      <c r="N496" s="312">
        <f t="shared" si="59"/>
        <v>0</v>
      </c>
      <c r="P496" s="165">
        <f t="shared" si="60"/>
        <v>0</v>
      </c>
      <c r="Q496" s="165"/>
      <c r="R496" s="165">
        <f t="shared" si="61"/>
        <v>0</v>
      </c>
      <c r="S496" s="315">
        <f t="shared" si="62"/>
        <v>7.14</v>
      </c>
      <c r="T496" s="147">
        <f t="shared" si="63"/>
        <v>190.63</v>
      </c>
      <c r="U496" s="1" t="e">
        <f>S496=#REF!</f>
        <v>#REF!</v>
      </c>
    </row>
    <row r="497" spans="1:21" ht="38.25" x14ac:dyDescent="0.25">
      <c r="A497" s="17" t="s">
        <v>1302</v>
      </c>
      <c r="B497" s="17" t="s">
        <v>1302</v>
      </c>
      <c r="C497" s="18" t="s">
        <v>1303</v>
      </c>
      <c r="D497" s="17" t="s">
        <v>27</v>
      </c>
      <c r="E497" s="17" t="s">
        <v>1304</v>
      </c>
      <c r="F497" s="19" t="s">
        <v>34</v>
      </c>
      <c r="G497" s="18">
        <v>20.37</v>
      </c>
      <c r="H497" s="20">
        <v>88.19</v>
      </c>
      <c r="I497" s="20">
        <v>110.43</v>
      </c>
      <c r="J497" s="99">
        <f t="shared" si="66"/>
        <v>2249.4499999999998</v>
      </c>
      <c r="K497" s="100">
        <f>IFERROR(VLOOKUP(B497,'[1]resumo 1ºTermo aditivo'!$A$3:$O$155,11,FALSE),0)</f>
        <v>0</v>
      </c>
      <c r="L497" s="101">
        <f t="shared" si="58"/>
        <v>0</v>
      </c>
      <c r="M497" s="102">
        <f>IFERROR(VLOOKUP(B497,'[1]resumo 1ºTermo aditivo'!$A$3:$O$155,14,FALSE),0)</f>
        <v>0</v>
      </c>
      <c r="N497" s="312">
        <f t="shared" si="59"/>
        <v>0</v>
      </c>
      <c r="P497" s="165">
        <f t="shared" si="60"/>
        <v>0</v>
      </c>
      <c r="Q497" s="165"/>
      <c r="R497" s="165">
        <f t="shared" si="61"/>
        <v>0</v>
      </c>
      <c r="S497" s="315">
        <f t="shared" si="62"/>
        <v>20.37</v>
      </c>
      <c r="T497" s="147">
        <f t="shared" si="63"/>
        <v>2249.4499999999998</v>
      </c>
      <c r="U497" s="1" t="e">
        <f>S497=#REF!</f>
        <v>#REF!</v>
      </c>
    </row>
    <row r="498" spans="1:21" x14ac:dyDescent="0.25">
      <c r="A498" s="17" t="s">
        <v>1305</v>
      </c>
      <c r="B498" s="17" t="s">
        <v>1305</v>
      </c>
      <c r="C498" s="18" t="s">
        <v>1306</v>
      </c>
      <c r="D498" s="17" t="s">
        <v>40</v>
      </c>
      <c r="E498" s="17" t="s">
        <v>1307</v>
      </c>
      <c r="F498" s="19" t="s">
        <v>34</v>
      </c>
      <c r="G498" s="18">
        <v>28.9</v>
      </c>
      <c r="H498" s="20">
        <v>47.5</v>
      </c>
      <c r="I498" s="20">
        <v>59.47</v>
      </c>
      <c r="J498" s="99">
        <f t="shared" si="66"/>
        <v>1718.68</v>
      </c>
      <c r="K498" s="100">
        <f>IFERROR(VLOOKUP(B498,'[1]resumo 1ºTermo aditivo'!$A$3:$O$155,11,FALSE),0)</f>
        <v>0</v>
      </c>
      <c r="L498" s="101">
        <f t="shared" si="58"/>
        <v>0</v>
      </c>
      <c r="M498" s="102">
        <f>IFERROR(VLOOKUP(B498,'[1]resumo 1ºTermo aditivo'!$A$3:$O$155,14,FALSE),0)</f>
        <v>0</v>
      </c>
      <c r="N498" s="312">
        <f t="shared" si="59"/>
        <v>0</v>
      </c>
      <c r="P498" s="165">
        <f t="shared" si="60"/>
        <v>0</v>
      </c>
      <c r="Q498" s="165"/>
      <c r="R498" s="165">
        <f t="shared" si="61"/>
        <v>0</v>
      </c>
      <c r="S498" s="315">
        <f t="shared" si="62"/>
        <v>28.9</v>
      </c>
      <c r="T498" s="147">
        <f t="shared" si="63"/>
        <v>1718.68</v>
      </c>
      <c r="U498" s="1" t="e">
        <f>S498=#REF!</f>
        <v>#REF!</v>
      </c>
    </row>
    <row r="499" spans="1:21" ht="63.75" x14ac:dyDescent="0.25">
      <c r="A499" s="17" t="s">
        <v>1308</v>
      </c>
      <c r="B499" s="17" t="s">
        <v>1308</v>
      </c>
      <c r="C499" s="18" t="s">
        <v>794</v>
      </c>
      <c r="D499" s="17" t="s">
        <v>32</v>
      </c>
      <c r="E499" s="17" t="s">
        <v>795</v>
      </c>
      <c r="F499" s="19" t="s">
        <v>109</v>
      </c>
      <c r="G499" s="18">
        <v>89.2</v>
      </c>
      <c r="H499" s="20">
        <v>10.44</v>
      </c>
      <c r="I499" s="20">
        <v>13.07</v>
      </c>
      <c r="J499" s="99">
        <f t="shared" si="66"/>
        <v>1165.8399999999999</v>
      </c>
      <c r="K499" s="100">
        <f>IFERROR(VLOOKUP(B499,'[1]resumo 1ºTermo aditivo'!$A$3:$O$155,11,FALSE),0)</f>
        <v>0</v>
      </c>
      <c r="L499" s="101">
        <f t="shared" si="58"/>
        <v>0</v>
      </c>
      <c r="M499" s="102">
        <f>IFERROR(VLOOKUP(B499,'[1]resumo 1ºTermo aditivo'!$A$3:$O$155,14,FALSE),0)</f>
        <v>0</v>
      </c>
      <c r="N499" s="312">
        <f t="shared" si="59"/>
        <v>0</v>
      </c>
      <c r="P499" s="165">
        <f t="shared" si="60"/>
        <v>0</v>
      </c>
      <c r="Q499" s="165"/>
      <c r="R499" s="165">
        <f t="shared" si="61"/>
        <v>0</v>
      </c>
      <c r="S499" s="315">
        <f t="shared" si="62"/>
        <v>89.2</v>
      </c>
      <c r="T499" s="147">
        <f t="shared" si="63"/>
        <v>1165.8399999999999</v>
      </c>
      <c r="U499" s="1" t="e">
        <f>S499=#REF!</f>
        <v>#REF!</v>
      </c>
    </row>
    <row r="500" spans="1:21" x14ac:dyDescent="0.25">
      <c r="A500" s="17" t="s">
        <v>1309</v>
      </c>
      <c r="B500" s="17" t="s">
        <v>1309</v>
      </c>
      <c r="C500" s="18" t="s">
        <v>1310</v>
      </c>
      <c r="D500" s="17" t="s">
        <v>40</v>
      </c>
      <c r="E500" s="17" t="s">
        <v>1311</v>
      </c>
      <c r="F500" s="19" t="s">
        <v>109</v>
      </c>
      <c r="G500" s="18">
        <v>11</v>
      </c>
      <c r="H500" s="20">
        <v>17.940000000000001</v>
      </c>
      <c r="I500" s="20">
        <v>22.46</v>
      </c>
      <c r="J500" s="99">
        <f t="shared" si="66"/>
        <v>247.06</v>
      </c>
      <c r="K500" s="100">
        <f>IFERROR(VLOOKUP(B500,'[1]resumo 1ºTermo aditivo'!$A$3:$O$155,11,FALSE),0)</f>
        <v>0</v>
      </c>
      <c r="L500" s="101">
        <f t="shared" si="58"/>
        <v>0</v>
      </c>
      <c r="M500" s="102">
        <f>IFERROR(VLOOKUP(B500,'[1]resumo 1ºTermo aditivo'!$A$3:$O$155,14,FALSE),0)</f>
        <v>0</v>
      </c>
      <c r="N500" s="312">
        <f t="shared" si="59"/>
        <v>0</v>
      </c>
      <c r="P500" s="165">
        <f t="shared" si="60"/>
        <v>0</v>
      </c>
      <c r="Q500" s="165"/>
      <c r="R500" s="165">
        <f t="shared" si="61"/>
        <v>0</v>
      </c>
      <c r="S500" s="315">
        <f t="shared" si="62"/>
        <v>11</v>
      </c>
      <c r="T500" s="147">
        <f t="shared" si="63"/>
        <v>247.06</v>
      </c>
      <c r="U500" s="1" t="e">
        <f>S500=#REF!</f>
        <v>#REF!</v>
      </c>
    </row>
    <row r="501" spans="1:21" ht="25.5" x14ac:dyDescent="0.25">
      <c r="A501" s="17" t="s">
        <v>1312</v>
      </c>
      <c r="B501" s="17" t="s">
        <v>1312</v>
      </c>
      <c r="C501" s="18" t="s">
        <v>1313</v>
      </c>
      <c r="D501" s="17" t="s">
        <v>27</v>
      </c>
      <c r="E501" s="17" t="s">
        <v>1314</v>
      </c>
      <c r="F501" s="19" t="s">
        <v>109</v>
      </c>
      <c r="G501" s="18">
        <v>14</v>
      </c>
      <c r="H501" s="20">
        <v>1364.44</v>
      </c>
      <c r="I501" s="20">
        <v>1708.55</v>
      </c>
      <c r="J501" s="99">
        <f t="shared" si="66"/>
        <v>23919.7</v>
      </c>
      <c r="K501" s="100">
        <f>IFERROR(VLOOKUP(B501,'[1]resumo 1ºTermo aditivo'!$A$3:$O$155,11,FALSE),0)</f>
        <v>0</v>
      </c>
      <c r="L501" s="101">
        <f t="shared" si="58"/>
        <v>0</v>
      </c>
      <c r="M501" s="102">
        <f>IFERROR(VLOOKUP(B501,'[1]resumo 1ºTermo aditivo'!$A$3:$O$155,14,FALSE),0)</f>
        <v>0</v>
      </c>
      <c r="N501" s="312">
        <f t="shared" si="59"/>
        <v>0</v>
      </c>
      <c r="P501" s="165">
        <f t="shared" si="60"/>
        <v>0</v>
      </c>
      <c r="Q501" s="165"/>
      <c r="R501" s="165">
        <f t="shared" si="61"/>
        <v>0</v>
      </c>
      <c r="S501" s="315">
        <f t="shared" si="62"/>
        <v>14</v>
      </c>
      <c r="T501" s="147">
        <f t="shared" si="63"/>
        <v>23919.7</v>
      </c>
      <c r="U501" s="1" t="e">
        <f>S501=#REF!</f>
        <v>#REF!</v>
      </c>
    </row>
    <row r="502" spans="1:21" ht="38.25" x14ac:dyDescent="0.25">
      <c r="A502" s="17" t="s">
        <v>1315</v>
      </c>
      <c r="B502" s="17" t="s">
        <v>1315</v>
      </c>
      <c r="C502" s="18" t="s">
        <v>1316</v>
      </c>
      <c r="D502" s="17" t="s">
        <v>27</v>
      </c>
      <c r="E502" s="17" t="s">
        <v>1317</v>
      </c>
      <c r="F502" s="19" t="s">
        <v>42</v>
      </c>
      <c r="G502" s="18">
        <v>45</v>
      </c>
      <c r="H502" s="20">
        <v>120.82</v>
      </c>
      <c r="I502" s="20">
        <v>151.29</v>
      </c>
      <c r="J502" s="99">
        <f t="shared" si="66"/>
        <v>6808.05</v>
      </c>
      <c r="K502" s="100">
        <f>IFERROR(VLOOKUP(B502,'[1]resumo 1ºTermo aditivo'!$A$3:$O$155,11,FALSE),0)</f>
        <v>0</v>
      </c>
      <c r="L502" s="101">
        <f t="shared" si="58"/>
        <v>0</v>
      </c>
      <c r="M502" s="102">
        <f>IFERROR(VLOOKUP(B502,'[1]resumo 1ºTermo aditivo'!$A$3:$O$155,14,FALSE),0)</f>
        <v>0</v>
      </c>
      <c r="N502" s="312">
        <f t="shared" si="59"/>
        <v>0</v>
      </c>
      <c r="P502" s="165">
        <f t="shared" si="60"/>
        <v>0</v>
      </c>
      <c r="Q502" s="165"/>
      <c r="R502" s="165">
        <f t="shared" si="61"/>
        <v>0</v>
      </c>
      <c r="S502" s="315">
        <f t="shared" si="62"/>
        <v>45</v>
      </c>
      <c r="T502" s="147">
        <f t="shared" si="63"/>
        <v>6808.05</v>
      </c>
      <c r="U502" s="1" t="e">
        <f>S502=#REF!</f>
        <v>#REF!</v>
      </c>
    </row>
    <row r="503" spans="1:21" x14ac:dyDescent="0.25">
      <c r="A503" s="17" t="s">
        <v>1318</v>
      </c>
      <c r="B503" s="17" t="s">
        <v>1318</v>
      </c>
      <c r="C503" s="18" t="s">
        <v>1319</v>
      </c>
      <c r="D503" s="17" t="s">
        <v>40</v>
      </c>
      <c r="E503" s="17" t="s">
        <v>1320</v>
      </c>
      <c r="F503" s="19" t="s">
        <v>222</v>
      </c>
      <c r="G503" s="18">
        <v>16.11</v>
      </c>
      <c r="H503" s="20">
        <v>54.05</v>
      </c>
      <c r="I503" s="20">
        <v>67.680000000000007</v>
      </c>
      <c r="J503" s="99">
        <f t="shared" si="66"/>
        <v>1090.32</v>
      </c>
      <c r="K503" s="100">
        <f>IFERROR(VLOOKUP(B503,'[1]resumo 1ºTermo aditivo'!$A$3:$O$155,11,FALSE),0)</f>
        <v>0</v>
      </c>
      <c r="L503" s="101">
        <f t="shared" si="58"/>
        <v>0</v>
      </c>
      <c r="M503" s="102">
        <f>IFERROR(VLOOKUP(B503,'[1]resumo 1ºTermo aditivo'!$A$3:$O$155,14,FALSE),0)</f>
        <v>0</v>
      </c>
      <c r="N503" s="312">
        <f t="shared" si="59"/>
        <v>0</v>
      </c>
      <c r="P503" s="165">
        <f t="shared" si="60"/>
        <v>0</v>
      </c>
      <c r="Q503" s="165"/>
      <c r="R503" s="165">
        <f t="shared" si="61"/>
        <v>0</v>
      </c>
      <c r="S503" s="315">
        <f t="shared" si="62"/>
        <v>16.11</v>
      </c>
      <c r="T503" s="147">
        <f t="shared" si="63"/>
        <v>1090.32</v>
      </c>
      <c r="U503" s="1" t="e">
        <f>S503=#REF!</f>
        <v>#REF!</v>
      </c>
    </row>
    <row r="504" spans="1:21" x14ac:dyDescent="0.25">
      <c r="A504" s="25" t="s">
        <v>1321</v>
      </c>
      <c r="B504" s="25" t="s">
        <v>1321</v>
      </c>
      <c r="C504" s="25"/>
      <c r="D504" s="25"/>
      <c r="E504" s="25" t="s">
        <v>1322</v>
      </c>
      <c r="F504" s="25"/>
      <c r="G504" s="103"/>
      <c r="H504" s="26"/>
      <c r="I504" s="26"/>
      <c r="J504" s="104">
        <f>SUBTOTAL(9,J505:J517)</f>
        <v>334668.55999999994</v>
      </c>
      <c r="K504" s="105"/>
      <c r="L504" s="104">
        <f>SUBTOTAL(9,L505:L517)</f>
        <v>0</v>
      </c>
      <c r="M504" s="107"/>
      <c r="N504" s="104">
        <f>SUBTOTAL(9,N505:N517)</f>
        <v>0</v>
      </c>
      <c r="O504" s="333"/>
      <c r="P504" s="104">
        <f>SUBTOTAL(9,P505:P517)</f>
        <v>11031.37</v>
      </c>
      <c r="Q504" s="317"/>
      <c r="R504" s="104">
        <f>SUBTOTAL(9,R505:R517)</f>
        <v>0</v>
      </c>
      <c r="S504" s="315">
        <f t="shared" si="62"/>
        <v>0</v>
      </c>
      <c r="T504" s="147"/>
      <c r="U504" s="1" t="e">
        <f>S504=#REF!</f>
        <v>#REF!</v>
      </c>
    </row>
    <row r="505" spans="1:21" ht="38.25" x14ac:dyDescent="0.25">
      <c r="A505" s="29" t="s">
        <v>1323</v>
      </c>
      <c r="B505" s="29" t="s">
        <v>1323</v>
      </c>
      <c r="C505" s="30" t="s">
        <v>1324</v>
      </c>
      <c r="D505" s="29" t="s">
        <v>32</v>
      </c>
      <c r="E505" s="29" t="s">
        <v>1325</v>
      </c>
      <c r="F505" s="31" t="s">
        <v>42</v>
      </c>
      <c r="G505" s="30">
        <v>18</v>
      </c>
      <c r="H505" s="32">
        <v>1846.15</v>
      </c>
      <c r="I505" s="32">
        <v>2147.44</v>
      </c>
      <c r="J505" s="108">
        <f t="shared" ref="J505:J517" si="67">TRUNC(I505*G505,2)</f>
        <v>38653.919999999998</v>
      </c>
      <c r="K505" s="100">
        <f>IFERROR(VLOOKUP(B505,'[1]resumo 1ºTermo aditivo'!$A$3:$O$155,11,FALSE),0)</f>
        <v>0</v>
      </c>
      <c r="L505" s="101">
        <f t="shared" si="58"/>
        <v>0</v>
      </c>
      <c r="M505" s="102">
        <f>IFERROR(VLOOKUP(B505,'[1]resumo 1ºTermo aditivo'!$A$3:$O$155,14,FALSE),0)</f>
        <v>0</v>
      </c>
      <c r="N505" s="312">
        <f t="shared" si="59"/>
        <v>0</v>
      </c>
      <c r="P505" s="165">
        <f t="shared" si="60"/>
        <v>0</v>
      </c>
      <c r="Q505" s="165"/>
      <c r="R505" s="165">
        <f t="shared" si="61"/>
        <v>0</v>
      </c>
      <c r="S505" s="315">
        <f t="shared" si="62"/>
        <v>18</v>
      </c>
      <c r="T505" s="147">
        <f t="shared" si="63"/>
        <v>38653.919999999998</v>
      </c>
      <c r="U505" s="1" t="e">
        <f>S505=#REF!</f>
        <v>#REF!</v>
      </c>
    </row>
    <row r="506" spans="1:21" ht="38.25" x14ac:dyDescent="0.25">
      <c r="A506" s="29" t="s">
        <v>1326</v>
      </c>
      <c r="B506" s="29" t="s">
        <v>1326</v>
      </c>
      <c r="C506" s="30" t="s">
        <v>1327</v>
      </c>
      <c r="D506" s="29" t="s">
        <v>32</v>
      </c>
      <c r="E506" s="29" t="s">
        <v>1328</v>
      </c>
      <c r="F506" s="31" t="s">
        <v>42</v>
      </c>
      <c r="G506" s="30">
        <v>6</v>
      </c>
      <c r="H506" s="32">
        <v>2048.6799999999998</v>
      </c>
      <c r="I506" s="32">
        <v>2383.02</v>
      </c>
      <c r="J506" s="108">
        <f t="shared" si="67"/>
        <v>14298.12</v>
      </c>
      <c r="K506" s="100">
        <f>IFERROR(VLOOKUP(B506,'[1]resumo 1ºTermo aditivo'!$A$3:$O$155,11,FALSE),0)</f>
        <v>0</v>
      </c>
      <c r="L506" s="101">
        <f t="shared" si="58"/>
        <v>0</v>
      </c>
      <c r="M506" s="102">
        <f>IFERROR(VLOOKUP(B506,'[1]resumo 1ºTermo aditivo'!$A$3:$O$155,14,FALSE),0)</f>
        <v>0</v>
      </c>
      <c r="N506" s="312">
        <f t="shared" si="59"/>
        <v>0</v>
      </c>
      <c r="P506" s="165">
        <f t="shared" si="60"/>
        <v>0</v>
      </c>
      <c r="Q506" s="165"/>
      <c r="R506" s="165">
        <f t="shared" si="61"/>
        <v>0</v>
      </c>
      <c r="S506" s="315">
        <f t="shared" si="62"/>
        <v>6</v>
      </c>
      <c r="T506" s="147">
        <f t="shared" si="63"/>
        <v>14298.12</v>
      </c>
      <c r="U506" s="1" t="e">
        <f>S506=#REF!</f>
        <v>#REF!</v>
      </c>
    </row>
    <row r="507" spans="1:21" ht="38.25" x14ac:dyDescent="0.25">
      <c r="A507" s="29" t="s">
        <v>1329</v>
      </c>
      <c r="B507" s="29" t="s">
        <v>1329</v>
      </c>
      <c r="C507" s="30" t="s">
        <v>1330</v>
      </c>
      <c r="D507" s="29" t="s">
        <v>32</v>
      </c>
      <c r="E507" s="29" t="s">
        <v>1331</v>
      </c>
      <c r="F507" s="31" t="s">
        <v>42</v>
      </c>
      <c r="G507" s="30">
        <v>6</v>
      </c>
      <c r="H507" s="32">
        <v>4052.48</v>
      </c>
      <c r="I507" s="32">
        <v>4713.84</v>
      </c>
      <c r="J507" s="108">
        <f t="shared" si="67"/>
        <v>28283.040000000001</v>
      </c>
      <c r="K507" s="100">
        <f>IFERROR(VLOOKUP(B507,'[1]resumo 1ºTermo aditivo'!$A$3:$O$155,11,FALSE),0)</f>
        <v>0</v>
      </c>
      <c r="L507" s="101">
        <f t="shared" si="58"/>
        <v>0</v>
      </c>
      <c r="M507" s="102">
        <f>IFERROR(VLOOKUP(B507,'[1]resumo 1ºTermo aditivo'!$A$3:$O$155,14,FALSE),0)</f>
        <v>0</v>
      </c>
      <c r="N507" s="312">
        <f t="shared" si="59"/>
        <v>0</v>
      </c>
      <c r="P507" s="165">
        <f t="shared" si="60"/>
        <v>0</v>
      </c>
      <c r="Q507" s="165"/>
      <c r="R507" s="165">
        <f t="shared" si="61"/>
        <v>0</v>
      </c>
      <c r="S507" s="315">
        <f t="shared" si="62"/>
        <v>6</v>
      </c>
      <c r="T507" s="147">
        <f t="shared" si="63"/>
        <v>28283.040000000001</v>
      </c>
      <c r="U507" s="1" t="e">
        <f>S507=#REF!</f>
        <v>#REF!</v>
      </c>
    </row>
    <row r="508" spans="1:21" ht="38.25" x14ac:dyDescent="0.25">
      <c r="A508" s="29" t="s">
        <v>1332</v>
      </c>
      <c r="B508" s="29" t="s">
        <v>1332</v>
      </c>
      <c r="C508" s="30" t="s">
        <v>1333</v>
      </c>
      <c r="D508" s="29" t="s">
        <v>32</v>
      </c>
      <c r="E508" s="29" t="s">
        <v>1334</v>
      </c>
      <c r="F508" s="31" t="s">
        <v>42</v>
      </c>
      <c r="G508" s="30">
        <v>3</v>
      </c>
      <c r="H508" s="32">
        <v>9483.64</v>
      </c>
      <c r="I508" s="32">
        <v>11031.37</v>
      </c>
      <c r="J508" s="108">
        <f t="shared" si="67"/>
        <v>33094.11</v>
      </c>
      <c r="K508" s="100">
        <f>IFERROR(VLOOKUP(B508,'[1]resumo 1ºTermo aditivo'!$A$3:$O$155,11,FALSE),0)</f>
        <v>0</v>
      </c>
      <c r="L508" s="101">
        <f t="shared" si="58"/>
        <v>0</v>
      </c>
      <c r="M508" s="102">
        <f>IFERROR(VLOOKUP(B508,'[1]resumo 1ºTermo aditivo'!$A$3:$O$155,14,FALSE),0)</f>
        <v>0</v>
      </c>
      <c r="N508" s="312">
        <f t="shared" si="59"/>
        <v>0</v>
      </c>
      <c r="O508" s="331">
        <f>'[3]2ºTermo aditivo'!$K$44</f>
        <v>1</v>
      </c>
      <c r="P508" s="165">
        <f t="shared" si="60"/>
        <v>11031.37</v>
      </c>
      <c r="Q508" s="165"/>
      <c r="R508" s="165">
        <f t="shared" si="61"/>
        <v>0</v>
      </c>
      <c r="S508" s="315">
        <f t="shared" si="62"/>
        <v>4</v>
      </c>
      <c r="T508" s="147">
        <f t="shared" si="63"/>
        <v>44125.48</v>
      </c>
      <c r="U508" s="1" t="e">
        <f>S508=#REF!</f>
        <v>#REF!</v>
      </c>
    </row>
    <row r="509" spans="1:21" ht="25.5" x14ac:dyDescent="0.25">
      <c r="A509" s="29" t="s">
        <v>1335</v>
      </c>
      <c r="B509" s="29" t="s">
        <v>1335</v>
      </c>
      <c r="C509" s="30" t="s">
        <v>1336</v>
      </c>
      <c r="D509" s="29" t="s">
        <v>27</v>
      </c>
      <c r="E509" s="29" t="s">
        <v>1337</v>
      </c>
      <c r="F509" s="31" t="s">
        <v>42</v>
      </c>
      <c r="G509" s="30">
        <v>5</v>
      </c>
      <c r="H509" s="32">
        <v>11797.05</v>
      </c>
      <c r="I509" s="32">
        <v>13722.32</v>
      </c>
      <c r="J509" s="108">
        <f t="shared" si="67"/>
        <v>68611.600000000006</v>
      </c>
      <c r="K509" s="100">
        <f>IFERROR(VLOOKUP(B509,'[1]resumo 1ºTermo aditivo'!$A$3:$O$155,11,FALSE),0)</f>
        <v>0</v>
      </c>
      <c r="L509" s="101">
        <f t="shared" si="58"/>
        <v>0</v>
      </c>
      <c r="M509" s="102">
        <f>IFERROR(VLOOKUP(B509,'[1]resumo 1ºTermo aditivo'!$A$3:$O$155,14,FALSE),0)</f>
        <v>0</v>
      </c>
      <c r="N509" s="312">
        <f t="shared" si="59"/>
        <v>0</v>
      </c>
      <c r="P509" s="165">
        <f t="shared" si="60"/>
        <v>0</v>
      </c>
      <c r="Q509" s="165"/>
      <c r="R509" s="165">
        <f t="shared" si="61"/>
        <v>0</v>
      </c>
      <c r="S509" s="315">
        <f t="shared" si="62"/>
        <v>5</v>
      </c>
      <c r="T509" s="147">
        <f t="shared" si="63"/>
        <v>68611.600000000006</v>
      </c>
      <c r="U509" s="1" t="e">
        <f>S509=#REF!</f>
        <v>#REF!</v>
      </c>
    </row>
    <row r="510" spans="1:21" ht="25.5" x14ac:dyDescent="0.25">
      <c r="A510" s="29" t="s">
        <v>1338</v>
      </c>
      <c r="B510" s="29" t="s">
        <v>1338</v>
      </c>
      <c r="C510" s="30" t="s">
        <v>1339</v>
      </c>
      <c r="D510" s="29" t="s">
        <v>27</v>
      </c>
      <c r="E510" s="29" t="s">
        <v>1340</v>
      </c>
      <c r="F510" s="31" t="s">
        <v>42</v>
      </c>
      <c r="G510" s="30">
        <v>10</v>
      </c>
      <c r="H510" s="32">
        <v>12199.01</v>
      </c>
      <c r="I510" s="32">
        <v>14189.88</v>
      </c>
      <c r="J510" s="108">
        <f t="shared" si="67"/>
        <v>141898.79999999999</v>
      </c>
      <c r="K510" s="100">
        <f>IFERROR(VLOOKUP(B510,'[1]resumo 1ºTermo aditivo'!$A$3:$O$155,11,FALSE),0)</f>
        <v>0</v>
      </c>
      <c r="L510" s="101">
        <f t="shared" si="58"/>
        <v>0</v>
      </c>
      <c r="M510" s="102">
        <f>IFERROR(VLOOKUP(B510,'[1]resumo 1ºTermo aditivo'!$A$3:$O$155,14,FALSE),0)</f>
        <v>0</v>
      </c>
      <c r="N510" s="312">
        <f t="shared" si="59"/>
        <v>0</v>
      </c>
      <c r="P510" s="165">
        <f t="shared" si="60"/>
        <v>0</v>
      </c>
      <c r="Q510" s="165"/>
      <c r="R510" s="165">
        <f t="shared" si="61"/>
        <v>0</v>
      </c>
      <c r="S510" s="315">
        <f t="shared" si="62"/>
        <v>10</v>
      </c>
      <c r="T510" s="147">
        <f t="shared" si="63"/>
        <v>141898.79999999999</v>
      </c>
      <c r="U510" s="1" t="e">
        <f>S510=#REF!</f>
        <v>#REF!</v>
      </c>
    </row>
    <row r="511" spans="1:21" ht="38.25" x14ac:dyDescent="0.25">
      <c r="A511" s="17" t="s">
        <v>1341</v>
      </c>
      <c r="B511" s="17" t="s">
        <v>1341</v>
      </c>
      <c r="C511" s="18" t="s">
        <v>1342</v>
      </c>
      <c r="D511" s="17" t="s">
        <v>27</v>
      </c>
      <c r="E511" s="17" t="s">
        <v>1343</v>
      </c>
      <c r="F511" s="19" t="s">
        <v>42</v>
      </c>
      <c r="G511" s="18">
        <v>8</v>
      </c>
      <c r="H511" s="20">
        <v>154.27000000000001</v>
      </c>
      <c r="I511" s="20">
        <v>193.17</v>
      </c>
      <c r="J511" s="99">
        <f t="shared" si="67"/>
        <v>1545.36</v>
      </c>
      <c r="K511" s="100">
        <f>IFERROR(VLOOKUP(B511,'[1]resumo 1ºTermo aditivo'!$A$3:$O$155,11,FALSE),0)</f>
        <v>0</v>
      </c>
      <c r="L511" s="101">
        <f t="shared" si="58"/>
        <v>0</v>
      </c>
      <c r="M511" s="102">
        <f>IFERROR(VLOOKUP(B511,'[1]resumo 1ºTermo aditivo'!$A$3:$O$155,14,FALSE),0)</f>
        <v>0</v>
      </c>
      <c r="N511" s="312">
        <f t="shared" si="59"/>
        <v>0</v>
      </c>
      <c r="P511" s="165">
        <f t="shared" si="60"/>
        <v>0</v>
      </c>
      <c r="Q511" s="165"/>
      <c r="R511" s="165">
        <f t="shared" si="61"/>
        <v>0</v>
      </c>
      <c r="S511" s="315">
        <f t="shared" si="62"/>
        <v>8</v>
      </c>
      <c r="T511" s="147">
        <f t="shared" si="63"/>
        <v>1545.36</v>
      </c>
      <c r="U511" s="1" t="e">
        <f>S511=#REF!</f>
        <v>#REF!</v>
      </c>
    </row>
    <row r="512" spans="1:21" ht="38.25" x14ac:dyDescent="0.25">
      <c r="A512" s="17" t="s">
        <v>1344</v>
      </c>
      <c r="B512" s="17" t="s">
        <v>1344</v>
      </c>
      <c r="C512" s="18" t="s">
        <v>1345</v>
      </c>
      <c r="D512" s="17" t="s">
        <v>27</v>
      </c>
      <c r="E512" s="17" t="s">
        <v>1346</v>
      </c>
      <c r="F512" s="19" t="s">
        <v>42</v>
      </c>
      <c r="G512" s="18">
        <v>6</v>
      </c>
      <c r="H512" s="20">
        <v>161.43</v>
      </c>
      <c r="I512" s="20">
        <v>202.14</v>
      </c>
      <c r="J512" s="99">
        <f t="shared" si="67"/>
        <v>1212.8399999999999</v>
      </c>
      <c r="K512" s="100">
        <f>IFERROR(VLOOKUP(B512,'[1]resumo 1ºTermo aditivo'!$A$3:$O$155,11,FALSE),0)</f>
        <v>0</v>
      </c>
      <c r="L512" s="101">
        <f t="shared" si="58"/>
        <v>0</v>
      </c>
      <c r="M512" s="102">
        <f>IFERROR(VLOOKUP(B512,'[1]resumo 1ºTermo aditivo'!$A$3:$O$155,14,FALSE),0)</f>
        <v>0</v>
      </c>
      <c r="N512" s="312">
        <f t="shared" si="59"/>
        <v>0</v>
      </c>
      <c r="P512" s="165">
        <f t="shared" si="60"/>
        <v>0</v>
      </c>
      <c r="Q512" s="165"/>
      <c r="R512" s="165">
        <f t="shared" si="61"/>
        <v>0</v>
      </c>
      <c r="S512" s="315">
        <f t="shared" si="62"/>
        <v>6</v>
      </c>
      <c r="T512" s="147">
        <f t="shared" si="63"/>
        <v>1212.8399999999999</v>
      </c>
      <c r="U512" s="1" t="e">
        <f>S512=#REF!</f>
        <v>#REF!</v>
      </c>
    </row>
    <row r="513" spans="1:21" ht="38.25" x14ac:dyDescent="0.25">
      <c r="A513" s="17" t="s">
        <v>1347</v>
      </c>
      <c r="B513" s="17" t="s">
        <v>1347</v>
      </c>
      <c r="C513" s="18" t="s">
        <v>1348</v>
      </c>
      <c r="D513" s="17" t="s">
        <v>27</v>
      </c>
      <c r="E513" s="17" t="s">
        <v>1349</v>
      </c>
      <c r="F513" s="19" t="s">
        <v>42</v>
      </c>
      <c r="G513" s="18">
        <v>5</v>
      </c>
      <c r="H513" s="20">
        <v>165.59</v>
      </c>
      <c r="I513" s="20">
        <v>207.35</v>
      </c>
      <c r="J513" s="99">
        <f t="shared" si="67"/>
        <v>1036.75</v>
      </c>
      <c r="K513" s="100">
        <f>IFERROR(VLOOKUP(B513,'[1]resumo 1ºTermo aditivo'!$A$3:$O$155,11,FALSE),0)</f>
        <v>0</v>
      </c>
      <c r="L513" s="101">
        <f t="shared" si="58"/>
        <v>0</v>
      </c>
      <c r="M513" s="102">
        <f>IFERROR(VLOOKUP(B513,'[1]resumo 1ºTermo aditivo'!$A$3:$O$155,14,FALSE),0)</f>
        <v>0</v>
      </c>
      <c r="N513" s="312">
        <f t="shared" si="59"/>
        <v>0</v>
      </c>
      <c r="P513" s="165">
        <f t="shared" si="60"/>
        <v>0</v>
      </c>
      <c r="Q513" s="165"/>
      <c r="R513" s="165">
        <f t="shared" si="61"/>
        <v>0</v>
      </c>
      <c r="S513" s="315">
        <f t="shared" si="62"/>
        <v>5</v>
      </c>
      <c r="T513" s="147">
        <f t="shared" si="63"/>
        <v>1036.75</v>
      </c>
      <c r="U513" s="1" t="e">
        <f>S513=#REF!</f>
        <v>#REF!</v>
      </c>
    </row>
    <row r="514" spans="1:21" ht="38.25" x14ac:dyDescent="0.25">
      <c r="A514" s="17" t="s">
        <v>1350</v>
      </c>
      <c r="B514" s="17" t="s">
        <v>1350</v>
      </c>
      <c r="C514" s="18" t="s">
        <v>1351</v>
      </c>
      <c r="D514" s="17" t="s">
        <v>27</v>
      </c>
      <c r="E514" s="17" t="s">
        <v>1352</v>
      </c>
      <c r="F514" s="19" t="s">
        <v>42</v>
      </c>
      <c r="G514" s="18">
        <v>3</v>
      </c>
      <c r="H514" s="20">
        <v>165.59</v>
      </c>
      <c r="I514" s="20">
        <v>207.35</v>
      </c>
      <c r="J514" s="99">
        <f t="shared" si="67"/>
        <v>622.04999999999995</v>
      </c>
      <c r="K514" s="100">
        <f>IFERROR(VLOOKUP(B514,'[1]resumo 1ºTermo aditivo'!$A$3:$O$155,11,FALSE),0)</f>
        <v>0</v>
      </c>
      <c r="L514" s="101">
        <f t="shared" si="58"/>
        <v>0</v>
      </c>
      <c r="M514" s="102">
        <f>IFERROR(VLOOKUP(B514,'[1]resumo 1ºTermo aditivo'!$A$3:$O$155,14,FALSE),0)</f>
        <v>0</v>
      </c>
      <c r="N514" s="312">
        <f t="shared" si="59"/>
        <v>0</v>
      </c>
      <c r="P514" s="165">
        <f t="shared" si="60"/>
        <v>0</v>
      </c>
      <c r="Q514" s="165"/>
      <c r="R514" s="165">
        <f t="shared" si="61"/>
        <v>0</v>
      </c>
      <c r="S514" s="315">
        <f t="shared" si="62"/>
        <v>3</v>
      </c>
      <c r="T514" s="147">
        <f t="shared" si="63"/>
        <v>622.04999999999995</v>
      </c>
      <c r="U514" s="1" t="e">
        <f>S514=#REF!</f>
        <v>#REF!</v>
      </c>
    </row>
    <row r="515" spans="1:21" ht="38.25" x14ac:dyDescent="0.25">
      <c r="A515" s="17" t="s">
        <v>1353</v>
      </c>
      <c r="B515" s="17" t="s">
        <v>1353</v>
      </c>
      <c r="C515" s="18" t="s">
        <v>1354</v>
      </c>
      <c r="D515" s="17" t="s">
        <v>27</v>
      </c>
      <c r="E515" s="17" t="s">
        <v>1355</v>
      </c>
      <c r="F515" s="19" t="s">
        <v>42</v>
      </c>
      <c r="G515" s="18">
        <v>9</v>
      </c>
      <c r="H515" s="20">
        <v>245.85</v>
      </c>
      <c r="I515" s="20">
        <v>307.85000000000002</v>
      </c>
      <c r="J515" s="99">
        <f t="shared" si="67"/>
        <v>2770.65</v>
      </c>
      <c r="K515" s="100">
        <f>IFERROR(VLOOKUP(B515,'[1]resumo 1ºTermo aditivo'!$A$3:$O$155,11,FALSE),0)</f>
        <v>0</v>
      </c>
      <c r="L515" s="101">
        <f t="shared" si="58"/>
        <v>0</v>
      </c>
      <c r="M515" s="102">
        <f>IFERROR(VLOOKUP(B515,'[1]resumo 1ºTermo aditivo'!$A$3:$O$155,14,FALSE),0)</f>
        <v>0</v>
      </c>
      <c r="N515" s="312">
        <f t="shared" si="59"/>
        <v>0</v>
      </c>
      <c r="P515" s="165">
        <f t="shared" si="60"/>
        <v>0</v>
      </c>
      <c r="Q515" s="165"/>
      <c r="R515" s="165">
        <f t="shared" si="61"/>
        <v>0</v>
      </c>
      <c r="S515" s="315">
        <f t="shared" si="62"/>
        <v>9</v>
      </c>
      <c r="T515" s="147">
        <f t="shared" si="63"/>
        <v>2770.65</v>
      </c>
      <c r="U515" s="1" t="e">
        <f>S515=#REF!</f>
        <v>#REF!</v>
      </c>
    </row>
    <row r="516" spans="1:21" ht="38.25" x14ac:dyDescent="0.25">
      <c r="A516" s="17" t="s">
        <v>1356</v>
      </c>
      <c r="B516" s="17" t="s">
        <v>1356</v>
      </c>
      <c r="C516" s="18" t="s">
        <v>1357</v>
      </c>
      <c r="D516" s="17" t="s">
        <v>27</v>
      </c>
      <c r="E516" s="17" t="s">
        <v>1358</v>
      </c>
      <c r="F516" s="19" t="s">
        <v>42</v>
      </c>
      <c r="G516" s="18">
        <v>2</v>
      </c>
      <c r="H516" s="20">
        <v>527.34</v>
      </c>
      <c r="I516" s="20">
        <v>660.33</v>
      </c>
      <c r="J516" s="99">
        <f t="shared" si="67"/>
        <v>1320.66</v>
      </c>
      <c r="K516" s="100">
        <f>IFERROR(VLOOKUP(B516,'[1]resumo 1ºTermo aditivo'!$A$3:$O$155,11,FALSE),0)</f>
        <v>0</v>
      </c>
      <c r="L516" s="101">
        <f t="shared" si="58"/>
        <v>0</v>
      </c>
      <c r="M516" s="102">
        <f>IFERROR(VLOOKUP(B516,'[1]resumo 1ºTermo aditivo'!$A$3:$O$155,14,FALSE),0)</f>
        <v>0</v>
      </c>
      <c r="N516" s="312">
        <f t="shared" si="59"/>
        <v>0</v>
      </c>
      <c r="P516" s="165">
        <f t="shared" si="60"/>
        <v>0</v>
      </c>
      <c r="Q516" s="165"/>
      <c r="R516" s="165">
        <f t="shared" si="61"/>
        <v>0</v>
      </c>
      <c r="S516" s="315">
        <f t="shared" si="62"/>
        <v>2</v>
      </c>
      <c r="T516" s="147">
        <f t="shared" si="63"/>
        <v>1320.66</v>
      </c>
      <c r="U516" s="1" t="e">
        <f>S516=#REF!</f>
        <v>#REF!</v>
      </c>
    </row>
    <row r="517" spans="1:21" ht="25.5" x14ac:dyDescent="0.25">
      <c r="A517" s="17" t="s">
        <v>1359</v>
      </c>
      <c r="B517" s="17" t="s">
        <v>1359</v>
      </c>
      <c r="C517" s="18" t="s">
        <v>1360</v>
      </c>
      <c r="D517" s="17" t="s">
        <v>27</v>
      </c>
      <c r="E517" s="17" t="s">
        <v>1361</v>
      </c>
      <c r="F517" s="19" t="s">
        <v>42</v>
      </c>
      <c r="G517" s="18">
        <v>2</v>
      </c>
      <c r="H517" s="20">
        <v>527.34</v>
      </c>
      <c r="I517" s="20">
        <v>660.33</v>
      </c>
      <c r="J517" s="99">
        <f t="shared" si="67"/>
        <v>1320.66</v>
      </c>
      <c r="K517" s="100">
        <f>IFERROR(VLOOKUP(B517,'[1]resumo 1ºTermo aditivo'!$A$3:$O$155,11,FALSE),0)</f>
        <v>0</v>
      </c>
      <c r="L517" s="101">
        <f t="shared" si="58"/>
        <v>0</v>
      </c>
      <c r="M517" s="102">
        <f>IFERROR(VLOOKUP(B517,'[1]resumo 1ºTermo aditivo'!$A$3:$O$155,14,FALSE),0)</f>
        <v>0</v>
      </c>
      <c r="N517" s="312">
        <f t="shared" si="59"/>
        <v>0</v>
      </c>
      <c r="P517" s="165">
        <f t="shared" si="60"/>
        <v>0</v>
      </c>
      <c r="Q517" s="165"/>
      <c r="R517" s="165">
        <f t="shared" si="61"/>
        <v>0</v>
      </c>
      <c r="S517" s="315">
        <f t="shared" si="62"/>
        <v>2</v>
      </c>
      <c r="T517" s="147">
        <f t="shared" si="63"/>
        <v>1320.66</v>
      </c>
      <c r="U517" s="1" t="e">
        <f>S517=#REF!</f>
        <v>#REF!</v>
      </c>
    </row>
    <row r="518" spans="1:21" x14ac:dyDescent="0.25">
      <c r="A518" s="12">
        <v>12</v>
      </c>
      <c r="B518" s="12">
        <v>12</v>
      </c>
      <c r="C518" s="12"/>
      <c r="D518" s="12"/>
      <c r="E518" s="12" t="s">
        <v>1362</v>
      </c>
      <c r="F518" s="12"/>
      <c r="G518" s="94"/>
      <c r="H518" s="14"/>
      <c r="I518" s="14"/>
      <c r="J518" s="95">
        <f>SUBTOTAL(9,J519:J525)</f>
        <v>157518.82</v>
      </c>
      <c r="K518" s="96"/>
      <c r="L518" s="95">
        <f>SUBTOTAL(9,L519:L525)</f>
        <v>0</v>
      </c>
      <c r="M518" s="98"/>
      <c r="N518" s="95">
        <f>SUBTOTAL(9,N519:N525)</f>
        <v>0</v>
      </c>
      <c r="O518" s="332"/>
      <c r="P518" s="95">
        <f>SUBTOTAL(9,P519:P525)</f>
        <v>51382.3</v>
      </c>
      <c r="Q518" s="316"/>
      <c r="R518" s="95">
        <f>SUBTOTAL(9,R519:R525)</f>
        <v>21870.85</v>
      </c>
      <c r="S518" s="315">
        <f t="shared" si="62"/>
        <v>0</v>
      </c>
      <c r="T518" s="147"/>
      <c r="U518" s="1" t="e">
        <f>S518=#REF!</f>
        <v>#REF!</v>
      </c>
    </row>
    <row r="519" spans="1:21" ht="38.25" x14ac:dyDescent="0.25">
      <c r="A519" s="17" t="s">
        <v>1363</v>
      </c>
      <c r="B519" s="17" t="s">
        <v>1363</v>
      </c>
      <c r="C519" s="18" t="s">
        <v>1364</v>
      </c>
      <c r="D519" s="17" t="s">
        <v>32</v>
      </c>
      <c r="E519" s="17" t="s">
        <v>1365</v>
      </c>
      <c r="F519" s="19" t="s">
        <v>34</v>
      </c>
      <c r="G519" s="18">
        <v>195.91</v>
      </c>
      <c r="H519" s="20">
        <v>70.69</v>
      </c>
      <c r="I519" s="20">
        <v>88.51</v>
      </c>
      <c r="J519" s="99">
        <f t="shared" ref="J519:J525" si="68">TRUNC(I519*G519,2)</f>
        <v>17339.990000000002</v>
      </c>
      <c r="K519" s="100">
        <f>IFERROR(VLOOKUP(B519,'[1]resumo 1ºTermo aditivo'!$A$3:$O$155,11,FALSE),0)</f>
        <v>0</v>
      </c>
      <c r="L519" s="101">
        <f t="shared" ref="L519:L582" si="69">K519*I519</f>
        <v>0</v>
      </c>
      <c r="M519" s="102">
        <f>IFERROR(VLOOKUP(B519,'[1]resumo 1ºTermo aditivo'!$A$3:$O$155,14,FALSE),0)</f>
        <v>0</v>
      </c>
      <c r="N519" s="312">
        <f t="shared" ref="N519:N582" si="70">M519*I519</f>
        <v>0</v>
      </c>
      <c r="P519" s="165">
        <f t="shared" ref="P519:P582" si="71">TRUNC(I519*O519,2)</f>
        <v>0</v>
      </c>
      <c r="Q519" s="165"/>
      <c r="R519" s="165">
        <f t="shared" ref="R519:R582" si="72">TRUNC(Q519*I519,2)</f>
        <v>0</v>
      </c>
      <c r="S519" s="315">
        <f t="shared" ref="S519:S581" si="73">G519+K519-M519+O519-Q519</f>
        <v>195.91</v>
      </c>
      <c r="T519" s="147">
        <f t="shared" ref="T519:T582" si="74">J519+L519-N519+P519-R519</f>
        <v>17339.990000000002</v>
      </c>
      <c r="U519" s="1" t="e">
        <f>S519=#REF!</f>
        <v>#REF!</v>
      </c>
    </row>
    <row r="520" spans="1:21" ht="25.5" x14ac:dyDescent="0.25">
      <c r="A520" s="17" t="s">
        <v>1366</v>
      </c>
      <c r="B520" s="17" t="s">
        <v>1366</v>
      </c>
      <c r="C520" s="18" t="s">
        <v>1367</v>
      </c>
      <c r="D520" s="17" t="s">
        <v>32</v>
      </c>
      <c r="E520" s="17" t="s">
        <v>1368</v>
      </c>
      <c r="F520" s="19" t="s">
        <v>34</v>
      </c>
      <c r="G520" s="18">
        <v>195.91</v>
      </c>
      <c r="H520" s="20">
        <v>3.38</v>
      </c>
      <c r="I520" s="20">
        <v>4.2300000000000004</v>
      </c>
      <c r="J520" s="99">
        <f t="shared" si="68"/>
        <v>828.69</v>
      </c>
      <c r="K520" s="100">
        <f>IFERROR(VLOOKUP(B520,'[1]resumo 1ºTermo aditivo'!$A$3:$O$155,11,FALSE),0)</f>
        <v>0</v>
      </c>
      <c r="L520" s="101">
        <f t="shared" si="69"/>
        <v>0</v>
      </c>
      <c r="M520" s="102">
        <f>IFERROR(VLOOKUP(B520,'[1]resumo 1ºTermo aditivo'!$A$3:$O$155,14,FALSE),0)</f>
        <v>0</v>
      </c>
      <c r="N520" s="312">
        <f t="shared" si="70"/>
        <v>0</v>
      </c>
      <c r="P520" s="165">
        <f t="shared" si="71"/>
        <v>0</v>
      </c>
      <c r="Q520" s="165"/>
      <c r="R520" s="165">
        <f t="shared" si="72"/>
        <v>0</v>
      </c>
      <c r="S520" s="315">
        <f t="shared" si="73"/>
        <v>195.91</v>
      </c>
      <c r="T520" s="147">
        <f t="shared" si="74"/>
        <v>828.69</v>
      </c>
      <c r="U520" s="1" t="e">
        <f>S520=#REF!</f>
        <v>#REF!</v>
      </c>
    </row>
    <row r="521" spans="1:21" ht="38.25" x14ac:dyDescent="0.25">
      <c r="A521" s="17" t="s">
        <v>1369</v>
      </c>
      <c r="B521" s="17" t="s">
        <v>1369</v>
      </c>
      <c r="C521" s="18" t="s">
        <v>1370</v>
      </c>
      <c r="D521" s="17" t="s">
        <v>32</v>
      </c>
      <c r="E521" s="17" t="s">
        <v>1371</v>
      </c>
      <c r="F521" s="19" t="s">
        <v>34</v>
      </c>
      <c r="G521" s="18">
        <v>195.91</v>
      </c>
      <c r="H521" s="20">
        <v>21.89</v>
      </c>
      <c r="I521" s="20">
        <v>27.41</v>
      </c>
      <c r="J521" s="99">
        <f t="shared" si="68"/>
        <v>5369.89</v>
      </c>
      <c r="K521" s="100">
        <f>IFERROR(VLOOKUP(B521,'[1]resumo 1ºTermo aditivo'!$A$3:$O$155,11,FALSE),0)</f>
        <v>0</v>
      </c>
      <c r="L521" s="101">
        <f t="shared" si="69"/>
        <v>0</v>
      </c>
      <c r="M521" s="102">
        <f>IFERROR(VLOOKUP(B521,'[1]resumo 1ºTermo aditivo'!$A$3:$O$155,14,FALSE),0)</f>
        <v>0</v>
      </c>
      <c r="N521" s="312">
        <f t="shared" si="70"/>
        <v>0</v>
      </c>
      <c r="P521" s="165">
        <f t="shared" si="71"/>
        <v>0</v>
      </c>
      <c r="Q521" s="165"/>
      <c r="R521" s="165">
        <f t="shared" si="72"/>
        <v>0</v>
      </c>
      <c r="S521" s="315">
        <f t="shared" si="73"/>
        <v>195.91</v>
      </c>
      <c r="T521" s="147">
        <f t="shared" si="74"/>
        <v>5369.89</v>
      </c>
      <c r="U521" s="1" t="e">
        <f>S521=#REF!</f>
        <v>#REF!</v>
      </c>
    </row>
    <row r="522" spans="1:21" ht="25.5" x14ac:dyDescent="0.25">
      <c r="A522" s="17" t="s">
        <v>1372</v>
      </c>
      <c r="B522" s="17" t="s">
        <v>1372</v>
      </c>
      <c r="C522" s="18" t="s">
        <v>1373</v>
      </c>
      <c r="D522" s="17" t="s">
        <v>32</v>
      </c>
      <c r="E522" s="17" t="s">
        <v>1374</v>
      </c>
      <c r="F522" s="19" t="s">
        <v>34</v>
      </c>
      <c r="G522" s="18">
        <v>199.25</v>
      </c>
      <c r="H522" s="20">
        <v>11.35</v>
      </c>
      <c r="I522" s="20">
        <v>14.21</v>
      </c>
      <c r="J522" s="99">
        <f t="shared" si="68"/>
        <v>2831.34</v>
      </c>
      <c r="K522" s="100">
        <f>IFERROR(VLOOKUP(B522,'[1]resumo 1ºTermo aditivo'!$A$3:$O$155,11,FALSE),0)</f>
        <v>0</v>
      </c>
      <c r="L522" s="101">
        <f t="shared" si="69"/>
        <v>0</v>
      </c>
      <c r="M522" s="102">
        <f>IFERROR(VLOOKUP(B522,'[1]resumo 1ºTermo aditivo'!$A$3:$O$155,14,FALSE),0)</f>
        <v>0</v>
      </c>
      <c r="N522" s="312">
        <f t="shared" si="70"/>
        <v>0</v>
      </c>
      <c r="P522" s="165">
        <f t="shared" si="71"/>
        <v>0</v>
      </c>
      <c r="Q522" s="165"/>
      <c r="R522" s="165">
        <f t="shared" si="72"/>
        <v>0</v>
      </c>
      <c r="S522" s="315">
        <f t="shared" si="73"/>
        <v>199.25</v>
      </c>
      <c r="T522" s="147">
        <f t="shared" si="74"/>
        <v>2831.34</v>
      </c>
      <c r="U522" s="1" t="e">
        <f>S522=#REF!</f>
        <v>#REF!</v>
      </c>
    </row>
    <row r="523" spans="1:21" ht="25.5" x14ac:dyDescent="0.25">
      <c r="A523" s="17" t="s">
        <v>1375</v>
      </c>
      <c r="B523" s="17" t="s">
        <v>1375</v>
      </c>
      <c r="C523" s="18" t="s">
        <v>1376</v>
      </c>
      <c r="D523" s="17" t="s">
        <v>32</v>
      </c>
      <c r="E523" s="17" t="s">
        <v>1377</v>
      </c>
      <c r="F523" s="19" t="s">
        <v>34</v>
      </c>
      <c r="G523" s="18">
        <v>9.7799999999999994</v>
      </c>
      <c r="H523" s="20">
        <v>46</v>
      </c>
      <c r="I523" s="20">
        <v>57.6</v>
      </c>
      <c r="J523" s="99">
        <f t="shared" si="68"/>
        <v>563.32000000000005</v>
      </c>
      <c r="K523" s="100">
        <f>IFERROR(VLOOKUP(B523,'[1]resumo 1ºTermo aditivo'!$A$3:$O$155,11,FALSE),0)</f>
        <v>0</v>
      </c>
      <c r="L523" s="101">
        <f t="shared" si="69"/>
        <v>0</v>
      </c>
      <c r="M523" s="102">
        <f>IFERROR(VLOOKUP(B523,'[1]resumo 1ºTermo aditivo'!$A$3:$O$155,14,FALSE),0)</f>
        <v>0</v>
      </c>
      <c r="N523" s="312">
        <f t="shared" si="70"/>
        <v>0</v>
      </c>
      <c r="P523" s="165">
        <f t="shared" si="71"/>
        <v>0</v>
      </c>
      <c r="Q523" s="165"/>
      <c r="R523" s="165">
        <f t="shared" si="72"/>
        <v>0</v>
      </c>
      <c r="S523" s="315">
        <f t="shared" si="73"/>
        <v>9.7799999999999994</v>
      </c>
      <c r="T523" s="147">
        <f t="shared" si="74"/>
        <v>563.32000000000005</v>
      </c>
      <c r="U523" s="1" t="e">
        <f>S523=#REF!</f>
        <v>#REF!</v>
      </c>
    </row>
    <row r="524" spans="1:21" ht="38.25" x14ac:dyDescent="0.25">
      <c r="A524" s="17" t="s">
        <v>1378</v>
      </c>
      <c r="B524" s="17" t="s">
        <v>1378</v>
      </c>
      <c r="C524" s="18" t="s">
        <v>1379</v>
      </c>
      <c r="D524" s="17" t="s">
        <v>27</v>
      </c>
      <c r="E524" s="17" t="s">
        <v>1380</v>
      </c>
      <c r="F524" s="19" t="s">
        <v>34</v>
      </c>
      <c r="G524" s="18">
        <v>421.1</v>
      </c>
      <c r="H524" s="20">
        <v>93.52</v>
      </c>
      <c r="I524" s="20">
        <v>117.1</v>
      </c>
      <c r="J524" s="99">
        <f t="shared" si="68"/>
        <v>49310.81</v>
      </c>
      <c r="K524" s="100">
        <f>IFERROR(VLOOKUP(B524,'[1]resumo 1ºTermo aditivo'!$A$3:$O$155,11,FALSE),0)</f>
        <v>0</v>
      </c>
      <c r="L524" s="101">
        <f t="shared" si="69"/>
        <v>0</v>
      </c>
      <c r="M524" s="102">
        <f>IFERROR(VLOOKUP(B524,'[1]resumo 1ºTermo aditivo'!$A$3:$O$155,14,FALSE),0)</f>
        <v>0</v>
      </c>
      <c r="N524" s="312">
        <f t="shared" si="70"/>
        <v>0</v>
      </c>
      <c r="O524" s="331">
        <f>'[3]2ºTermo aditivo'!$K$46</f>
        <v>438.79</v>
      </c>
      <c r="P524" s="165">
        <f t="shared" si="71"/>
        <v>51382.3</v>
      </c>
      <c r="Q524" s="165"/>
      <c r="R524" s="165">
        <f t="shared" si="72"/>
        <v>0</v>
      </c>
      <c r="S524" s="315">
        <f t="shared" si="73"/>
        <v>859.8900000000001</v>
      </c>
      <c r="T524" s="147">
        <f t="shared" si="74"/>
        <v>100693.11</v>
      </c>
      <c r="U524" s="1" t="e">
        <f>S524=#REF!</f>
        <v>#REF!</v>
      </c>
    </row>
    <row r="525" spans="1:21" ht="38.25" x14ac:dyDescent="0.25">
      <c r="A525" s="17" t="s">
        <v>1381</v>
      </c>
      <c r="B525" s="17" t="s">
        <v>1381</v>
      </c>
      <c r="C525" s="18" t="s">
        <v>1382</v>
      </c>
      <c r="D525" s="17" t="s">
        <v>27</v>
      </c>
      <c r="E525" s="17" t="s">
        <v>1383</v>
      </c>
      <c r="F525" s="19" t="s">
        <v>34</v>
      </c>
      <c r="G525" s="18">
        <v>1522.57</v>
      </c>
      <c r="H525" s="20">
        <v>42.63</v>
      </c>
      <c r="I525" s="20">
        <v>53.38</v>
      </c>
      <c r="J525" s="99">
        <f t="shared" si="68"/>
        <v>81274.78</v>
      </c>
      <c r="K525" s="100">
        <f>IFERROR(VLOOKUP(B525,'[1]resumo 1ºTermo aditivo'!$A$3:$O$155,11,FALSE),0)</f>
        <v>0</v>
      </c>
      <c r="L525" s="101">
        <f t="shared" si="69"/>
        <v>0</v>
      </c>
      <c r="M525" s="102">
        <f>IFERROR(VLOOKUP(B525,'[1]resumo 1ºTermo aditivo'!$A$3:$O$155,14,FALSE),0)</f>
        <v>0</v>
      </c>
      <c r="N525" s="312">
        <f t="shared" si="70"/>
        <v>0</v>
      </c>
      <c r="P525" s="165">
        <f t="shared" si="71"/>
        <v>0</v>
      </c>
      <c r="Q525" s="165">
        <f>'[3]2ºTermo aditivo'!$N$47</f>
        <v>409.72</v>
      </c>
      <c r="R525" s="165">
        <f t="shared" si="72"/>
        <v>21870.85</v>
      </c>
      <c r="S525" s="315">
        <f t="shared" si="73"/>
        <v>1112.8499999999999</v>
      </c>
      <c r="T525" s="147">
        <f t="shared" si="74"/>
        <v>59403.93</v>
      </c>
      <c r="U525" s="1" t="e">
        <f>S525=#REF!</f>
        <v>#REF!</v>
      </c>
    </row>
    <row r="526" spans="1:21" x14ac:dyDescent="0.25">
      <c r="A526" s="12">
        <v>13</v>
      </c>
      <c r="B526" s="12">
        <v>13</v>
      </c>
      <c r="C526" s="12"/>
      <c r="D526" s="12"/>
      <c r="E526" s="12" t="s">
        <v>1384</v>
      </c>
      <c r="F526" s="12"/>
      <c r="G526" s="94"/>
      <c r="H526" s="14"/>
      <c r="I526" s="14"/>
      <c r="J526" s="95">
        <f>SUBTOTAL(9,J527:J538)</f>
        <v>420338.74000000005</v>
      </c>
      <c r="K526" s="96"/>
      <c r="L526" s="95">
        <f>SUBTOTAL(9,L527:L538)</f>
        <v>36942.931200000006</v>
      </c>
      <c r="M526" s="98"/>
      <c r="N526" s="95">
        <f>SUBTOTAL(9,N527:N538)</f>
        <v>0</v>
      </c>
      <c r="O526" s="332"/>
      <c r="P526" s="95">
        <f>SUBTOTAL(9,P527:P538)</f>
        <v>10266.299999999999</v>
      </c>
      <c r="Q526" s="316"/>
      <c r="R526" s="95">
        <f>SUBTOTAL(9,R527:R538)</f>
        <v>41787.230000000003</v>
      </c>
      <c r="S526" s="315">
        <f t="shared" si="73"/>
        <v>0</v>
      </c>
      <c r="T526" s="147"/>
      <c r="U526" s="1" t="e">
        <f>S526=#REF!</f>
        <v>#REF!</v>
      </c>
    </row>
    <row r="527" spans="1:21" ht="25.5" x14ac:dyDescent="0.25">
      <c r="A527" s="17" t="s">
        <v>1385</v>
      </c>
      <c r="B527" s="17" t="s">
        <v>1385</v>
      </c>
      <c r="C527" s="18" t="s">
        <v>1386</v>
      </c>
      <c r="D527" s="17" t="s">
        <v>32</v>
      </c>
      <c r="E527" s="17" t="s">
        <v>1387</v>
      </c>
      <c r="F527" s="19" t="s">
        <v>34</v>
      </c>
      <c r="G527" s="18">
        <v>2958.12</v>
      </c>
      <c r="H527" s="20">
        <v>2.5299999999999998</v>
      </c>
      <c r="I527" s="20">
        <v>3.16</v>
      </c>
      <c r="J527" s="99">
        <f t="shared" ref="J527:J538" si="75">TRUNC(I527*G527,2)</f>
        <v>9347.65</v>
      </c>
      <c r="K527" s="100">
        <f>IFERROR(VLOOKUP(B527,'[1]resumo 1ºTermo aditivo'!$A$3:$O$155,11,FALSE),0)</f>
        <v>0</v>
      </c>
      <c r="L527" s="101">
        <f t="shared" si="69"/>
        <v>0</v>
      </c>
      <c r="M527" s="102">
        <f>IFERROR(VLOOKUP(B527,'[1]resumo 1ºTermo aditivo'!$A$3:$O$155,14,FALSE),0)</f>
        <v>0</v>
      </c>
      <c r="N527" s="312">
        <f t="shared" si="70"/>
        <v>0</v>
      </c>
      <c r="O527" s="331">
        <f>'[3]2ºTermo aditivo'!$K$49</f>
        <v>644.73</v>
      </c>
      <c r="P527" s="165">
        <f t="shared" si="71"/>
        <v>2037.34</v>
      </c>
      <c r="Q527" s="165"/>
      <c r="R527" s="165">
        <f t="shared" si="72"/>
        <v>0</v>
      </c>
      <c r="S527" s="315">
        <f t="shared" si="73"/>
        <v>3602.85</v>
      </c>
      <c r="T527" s="147">
        <f t="shared" si="74"/>
        <v>11384.99</v>
      </c>
      <c r="U527" s="1" t="e">
        <f>S527=#REF!</f>
        <v>#REF!</v>
      </c>
    </row>
    <row r="528" spans="1:21" ht="63.75" x14ac:dyDescent="0.25">
      <c r="A528" s="17" t="s">
        <v>1388</v>
      </c>
      <c r="B528" s="17" t="s">
        <v>1388</v>
      </c>
      <c r="C528" s="18" t="s">
        <v>1389</v>
      </c>
      <c r="D528" s="17" t="s">
        <v>32</v>
      </c>
      <c r="E528" s="17" t="s">
        <v>1390</v>
      </c>
      <c r="F528" s="19" t="s">
        <v>34</v>
      </c>
      <c r="G528" s="18">
        <v>2388.0300000000002</v>
      </c>
      <c r="H528" s="20">
        <v>6.33</v>
      </c>
      <c r="I528" s="20">
        <v>7.92</v>
      </c>
      <c r="J528" s="99">
        <f t="shared" si="75"/>
        <v>18913.189999999999</v>
      </c>
      <c r="K528" s="100">
        <f>IFERROR(VLOOKUP(B528,'[1]resumo 1ºTermo aditivo'!$A$3:$O$155,11,FALSE),0)</f>
        <v>578.68000000000006</v>
      </c>
      <c r="L528" s="101">
        <f t="shared" si="69"/>
        <v>4583.1456000000007</v>
      </c>
      <c r="M528" s="102">
        <f>IFERROR(VLOOKUP(B528,'[1]resumo 1ºTermo aditivo'!$A$3:$O$155,14,FALSE),0)</f>
        <v>0</v>
      </c>
      <c r="N528" s="312">
        <f t="shared" si="70"/>
        <v>0</v>
      </c>
      <c r="O528" s="331">
        <f>'[3]2ºTermo aditivo'!$K$50</f>
        <v>128.9</v>
      </c>
      <c r="P528" s="165">
        <f t="shared" si="71"/>
        <v>1020.88</v>
      </c>
      <c r="Q528" s="165"/>
      <c r="R528" s="165">
        <f t="shared" si="72"/>
        <v>0</v>
      </c>
      <c r="S528" s="315">
        <f t="shared" si="73"/>
        <v>3095.61</v>
      </c>
      <c r="T528" s="147">
        <f t="shared" si="74"/>
        <v>24517.2156</v>
      </c>
      <c r="U528" s="1" t="e">
        <f>S528=#REF!</f>
        <v>#REF!</v>
      </c>
    </row>
    <row r="529" spans="1:21" ht="63.75" x14ac:dyDescent="0.25">
      <c r="A529" s="17" t="s">
        <v>1391</v>
      </c>
      <c r="B529" s="17" t="s">
        <v>1391</v>
      </c>
      <c r="C529" s="18" t="s">
        <v>1392</v>
      </c>
      <c r="D529" s="17" t="s">
        <v>32</v>
      </c>
      <c r="E529" s="17" t="s">
        <v>1393</v>
      </c>
      <c r="F529" s="19" t="s">
        <v>34</v>
      </c>
      <c r="G529" s="18">
        <v>2388.0300000000002</v>
      </c>
      <c r="H529" s="20">
        <v>44.66</v>
      </c>
      <c r="I529" s="20">
        <v>55.92</v>
      </c>
      <c r="J529" s="99">
        <f t="shared" si="75"/>
        <v>133538.63</v>
      </c>
      <c r="K529" s="100">
        <f>IFERROR(VLOOKUP(B529,'[1]resumo 1ºTermo aditivo'!$A$3:$O$155,11,FALSE),0)</f>
        <v>578.68000000000006</v>
      </c>
      <c r="L529" s="101">
        <f t="shared" si="69"/>
        <v>32359.785600000003</v>
      </c>
      <c r="M529" s="102">
        <f>IFERROR(VLOOKUP(B529,'[1]resumo 1ºTermo aditivo'!$A$3:$O$155,14,FALSE),0)</f>
        <v>0</v>
      </c>
      <c r="N529" s="312">
        <f t="shared" si="70"/>
        <v>0</v>
      </c>
      <c r="O529" s="331">
        <f>'[3]2ºTermo aditivo'!$K$51</f>
        <v>128.9</v>
      </c>
      <c r="P529" s="165">
        <f t="shared" si="71"/>
        <v>7208.08</v>
      </c>
      <c r="Q529" s="165"/>
      <c r="R529" s="165">
        <f t="shared" si="72"/>
        <v>0</v>
      </c>
      <c r="S529" s="315">
        <f t="shared" si="73"/>
        <v>3095.61</v>
      </c>
      <c r="T529" s="147">
        <f t="shared" si="74"/>
        <v>173106.49559999999</v>
      </c>
      <c r="U529" s="1" t="e">
        <f>S529=#REF!</f>
        <v>#REF!</v>
      </c>
    </row>
    <row r="530" spans="1:21" ht="38.25" x14ac:dyDescent="0.25">
      <c r="A530" s="17" t="s">
        <v>1394</v>
      </c>
      <c r="B530" s="17" t="s">
        <v>1394</v>
      </c>
      <c r="C530" s="18" t="s">
        <v>1395</v>
      </c>
      <c r="D530" s="17" t="s">
        <v>32</v>
      </c>
      <c r="E530" s="17" t="s">
        <v>1396</v>
      </c>
      <c r="F530" s="19" t="s">
        <v>34</v>
      </c>
      <c r="G530" s="18">
        <v>2119.81</v>
      </c>
      <c r="H530" s="20">
        <v>13.39</v>
      </c>
      <c r="I530" s="20">
        <v>16.760000000000002</v>
      </c>
      <c r="J530" s="99">
        <f t="shared" si="75"/>
        <v>35528.01</v>
      </c>
      <c r="K530" s="100">
        <f>IFERROR(VLOOKUP(B530,'[1]resumo 1ºTermo aditivo'!$A$3:$O$155,11,FALSE),0)</f>
        <v>0</v>
      </c>
      <c r="L530" s="101">
        <f t="shared" si="69"/>
        <v>0</v>
      </c>
      <c r="M530" s="102">
        <f>IFERROR(VLOOKUP(B530,'[1]resumo 1ºTermo aditivo'!$A$3:$O$155,14,FALSE),0)</f>
        <v>0</v>
      </c>
      <c r="N530" s="312">
        <f t="shared" si="70"/>
        <v>0</v>
      </c>
      <c r="P530" s="165">
        <f t="shared" si="71"/>
        <v>0</v>
      </c>
      <c r="Q530" s="165">
        <f>'[3]2ºTermo aditivo'!$N$52</f>
        <v>903.2</v>
      </c>
      <c r="R530" s="165">
        <f t="shared" si="72"/>
        <v>15137.63</v>
      </c>
      <c r="S530" s="315">
        <f t="shared" si="73"/>
        <v>1216.6099999999999</v>
      </c>
      <c r="T530" s="147">
        <f t="shared" si="74"/>
        <v>20390.380000000005</v>
      </c>
      <c r="U530" s="1" t="e">
        <f>S530=#REF!</f>
        <v>#REF!</v>
      </c>
    </row>
    <row r="531" spans="1:21" ht="38.25" x14ac:dyDescent="0.25">
      <c r="A531" s="17" t="s">
        <v>1397</v>
      </c>
      <c r="B531" s="17" t="s">
        <v>1397</v>
      </c>
      <c r="C531" s="18" t="s">
        <v>1398</v>
      </c>
      <c r="D531" s="17" t="s">
        <v>27</v>
      </c>
      <c r="E531" s="17" t="s">
        <v>1399</v>
      </c>
      <c r="F531" s="19" t="s">
        <v>34</v>
      </c>
      <c r="G531" s="18">
        <v>2958.04</v>
      </c>
      <c r="H531" s="20">
        <v>10.28</v>
      </c>
      <c r="I531" s="20">
        <v>12.87</v>
      </c>
      <c r="J531" s="99">
        <f t="shared" si="75"/>
        <v>38069.97</v>
      </c>
      <c r="K531" s="100">
        <f>IFERROR(VLOOKUP(B531,'[1]resumo 1ºTermo aditivo'!$A$3:$O$155,11,FALSE),0)</f>
        <v>0</v>
      </c>
      <c r="L531" s="101">
        <f t="shared" si="69"/>
        <v>0</v>
      </c>
      <c r="M531" s="102">
        <f>IFERROR(VLOOKUP(B531,'[1]resumo 1ºTermo aditivo'!$A$3:$O$155,14,FALSE),0)</f>
        <v>0</v>
      </c>
      <c r="N531" s="312">
        <f t="shared" si="70"/>
        <v>0</v>
      </c>
      <c r="P531" s="165">
        <f t="shared" si="71"/>
        <v>0</v>
      </c>
      <c r="Q531" s="165">
        <f>'[3]2ºTermo aditivo'!$N$53</f>
        <v>872.19</v>
      </c>
      <c r="R531" s="165">
        <f t="shared" si="72"/>
        <v>11225.08</v>
      </c>
      <c r="S531" s="315">
        <f t="shared" si="73"/>
        <v>2085.85</v>
      </c>
      <c r="T531" s="147">
        <f t="shared" si="74"/>
        <v>26844.89</v>
      </c>
      <c r="U531" s="1" t="e">
        <f>S531=#REF!</f>
        <v>#REF!</v>
      </c>
    </row>
    <row r="532" spans="1:21" ht="25.5" x14ac:dyDescent="0.25">
      <c r="A532" s="17" t="s">
        <v>1400</v>
      </c>
      <c r="B532" s="17" t="s">
        <v>1400</v>
      </c>
      <c r="C532" s="18" t="s">
        <v>1401</v>
      </c>
      <c r="D532" s="17" t="s">
        <v>32</v>
      </c>
      <c r="E532" s="17" t="s">
        <v>1402</v>
      </c>
      <c r="F532" s="19" t="s">
        <v>34</v>
      </c>
      <c r="G532" s="18">
        <v>1172.48</v>
      </c>
      <c r="H532" s="20">
        <v>10.31</v>
      </c>
      <c r="I532" s="20">
        <v>12.91</v>
      </c>
      <c r="J532" s="99">
        <f t="shared" si="75"/>
        <v>15136.71</v>
      </c>
      <c r="K532" s="100">
        <f>IFERROR(VLOOKUP(B532,'[1]resumo 1ºTermo aditivo'!$A$3:$O$155,11,FALSE),0)</f>
        <v>0</v>
      </c>
      <c r="L532" s="101">
        <f t="shared" si="69"/>
        <v>0</v>
      </c>
      <c r="M532" s="102">
        <f>IFERROR(VLOOKUP(B532,'[1]resumo 1ºTermo aditivo'!$A$3:$O$155,14,FALSE),0)</f>
        <v>0</v>
      </c>
      <c r="N532" s="312">
        <f t="shared" si="70"/>
        <v>0</v>
      </c>
      <c r="P532" s="165">
        <f t="shared" si="71"/>
        <v>0</v>
      </c>
      <c r="Q532" s="165">
        <f>'[3]2ºTermo aditivo'!$N$54</f>
        <v>140.43</v>
      </c>
      <c r="R532" s="165">
        <f t="shared" si="72"/>
        <v>1812.95</v>
      </c>
      <c r="S532" s="315">
        <f t="shared" si="73"/>
        <v>1032.05</v>
      </c>
      <c r="T532" s="147">
        <f t="shared" si="74"/>
        <v>13323.759999999998</v>
      </c>
      <c r="U532" s="1" t="e">
        <f>S532=#REF!</f>
        <v>#REF!</v>
      </c>
    </row>
    <row r="533" spans="1:21" ht="51" x14ac:dyDescent="0.25">
      <c r="A533" s="17" t="s">
        <v>1403</v>
      </c>
      <c r="B533" s="17" t="s">
        <v>1403</v>
      </c>
      <c r="C533" s="18" t="s">
        <v>1404</v>
      </c>
      <c r="D533" s="17" t="s">
        <v>32</v>
      </c>
      <c r="E533" s="17" t="s">
        <v>1405</v>
      </c>
      <c r="F533" s="19" t="s">
        <v>34</v>
      </c>
      <c r="G533" s="18">
        <v>305.95999999999998</v>
      </c>
      <c r="H533" s="20">
        <v>16.32</v>
      </c>
      <c r="I533" s="20">
        <v>20.43</v>
      </c>
      <c r="J533" s="99">
        <f t="shared" si="75"/>
        <v>6250.76</v>
      </c>
      <c r="K533" s="100">
        <f>IFERROR(VLOOKUP(B533,'[1]resumo 1ºTermo aditivo'!$A$3:$O$155,11,FALSE),0)</f>
        <v>0</v>
      </c>
      <c r="L533" s="101">
        <f t="shared" si="69"/>
        <v>0</v>
      </c>
      <c r="M533" s="102">
        <f>IFERROR(VLOOKUP(B533,'[1]resumo 1ºTermo aditivo'!$A$3:$O$155,14,FALSE),0)</f>
        <v>0</v>
      </c>
      <c r="N533" s="312">
        <f t="shared" si="70"/>
        <v>0</v>
      </c>
      <c r="P533" s="165">
        <f t="shared" si="71"/>
        <v>0</v>
      </c>
      <c r="Q533" s="165"/>
      <c r="R533" s="165">
        <f t="shared" si="72"/>
        <v>0</v>
      </c>
      <c r="S533" s="315">
        <f t="shared" si="73"/>
        <v>305.95999999999998</v>
      </c>
      <c r="T533" s="147">
        <f t="shared" si="74"/>
        <v>6250.76</v>
      </c>
      <c r="U533" s="1" t="e">
        <f>S533=#REF!</f>
        <v>#REF!</v>
      </c>
    </row>
    <row r="534" spans="1:21" ht="63.75" x14ac:dyDescent="0.25">
      <c r="A534" s="17" t="s">
        <v>1406</v>
      </c>
      <c r="B534" s="17" t="s">
        <v>1406</v>
      </c>
      <c r="C534" s="18" t="s">
        <v>1407</v>
      </c>
      <c r="D534" s="17" t="s">
        <v>32</v>
      </c>
      <c r="E534" s="17" t="s">
        <v>1408</v>
      </c>
      <c r="F534" s="19" t="s">
        <v>34</v>
      </c>
      <c r="G534" s="18">
        <v>336.81</v>
      </c>
      <c r="H534" s="20">
        <v>35.340000000000003</v>
      </c>
      <c r="I534" s="20">
        <v>44.25</v>
      </c>
      <c r="J534" s="99">
        <f t="shared" si="75"/>
        <v>14903.84</v>
      </c>
      <c r="K534" s="100">
        <f>IFERROR(VLOOKUP(B534,'[1]resumo 1ºTermo aditivo'!$A$3:$O$155,11,FALSE),0)</f>
        <v>0</v>
      </c>
      <c r="L534" s="101">
        <f t="shared" si="69"/>
        <v>0</v>
      </c>
      <c r="M534" s="102">
        <f>IFERROR(VLOOKUP(B534,'[1]resumo 1ºTermo aditivo'!$A$3:$O$155,14,FALSE),0)</f>
        <v>0</v>
      </c>
      <c r="N534" s="312">
        <f t="shared" si="70"/>
        <v>0</v>
      </c>
      <c r="P534" s="165">
        <f t="shared" si="71"/>
        <v>0</v>
      </c>
      <c r="Q534" s="165"/>
      <c r="R534" s="165">
        <f t="shared" si="72"/>
        <v>0</v>
      </c>
      <c r="S534" s="315">
        <f t="shared" si="73"/>
        <v>336.81</v>
      </c>
      <c r="T534" s="147">
        <f t="shared" si="74"/>
        <v>14903.84</v>
      </c>
      <c r="U534" s="1" t="e">
        <f>S534=#REF!</f>
        <v>#REF!</v>
      </c>
    </row>
    <row r="535" spans="1:21" ht="38.25" x14ac:dyDescent="0.25">
      <c r="A535" s="17" t="s">
        <v>1409</v>
      </c>
      <c r="B535" s="17" t="s">
        <v>1409</v>
      </c>
      <c r="C535" s="18" t="s">
        <v>1410</v>
      </c>
      <c r="D535" s="17" t="s">
        <v>27</v>
      </c>
      <c r="E535" s="17" t="s">
        <v>1411</v>
      </c>
      <c r="F535" s="19" t="s">
        <v>34</v>
      </c>
      <c r="G535" s="18">
        <v>4699.25</v>
      </c>
      <c r="H535" s="20">
        <v>14.3</v>
      </c>
      <c r="I535" s="20">
        <v>17.899999999999999</v>
      </c>
      <c r="J535" s="99">
        <f t="shared" si="75"/>
        <v>84116.57</v>
      </c>
      <c r="K535" s="100">
        <f>IFERROR(VLOOKUP(B535,'[1]resumo 1ºTermo aditivo'!$A$3:$O$155,11,FALSE),0)</f>
        <v>0</v>
      </c>
      <c r="L535" s="101">
        <f t="shared" si="69"/>
        <v>0</v>
      </c>
      <c r="M535" s="102">
        <f>IFERROR(VLOOKUP(B535,'[1]resumo 1ºTermo aditivo'!$A$3:$O$155,14,FALSE),0)</f>
        <v>0</v>
      </c>
      <c r="N535" s="312">
        <f t="shared" si="70"/>
        <v>0</v>
      </c>
      <c r="P535" s="165">
        <f t="shared" si="71"/>
        <v>0</v>
      </c>
      <c r="Q535" s="165">
        <f>'[3]2ºTermo aditivo'!$N$55</f>
        <v>665.59</v>
      </c>
      <c r="R535" s="165">
        <f t="shared" si="72"/>
        <v>11914.06</v>
      </c>
      <c r="S535" s="315">
        <f t="shared" si="73"/>
        <v>4033.66</v>
      </c>
      <c r="T535" s="147">
        <f t="shared" si="74"/>
        <v>72202.510000000009</v>
      </c>
      <c r="U535" s="1" t="e">
        <f>S535=#REF!</f>
        <v>#REF!</v>
      </c>
    </row>
    <row r="536" spans="1:21" ht="38.25" x14ac:dyDescent="0.25">
      <c r="A536" s="17" t="s">
        <v>1412</v>
      </c>
      <c r="B536" s="17" t="s">
        <v>1412</v>
      </c>
      <c r="C536" s="18" t="s">
        <v>1413</v>
      </c>
      <c r="D536" s="17" t="s">
        <v>27</v>
      </c>
      <c r="E536" s="17" t="s">
        <v>1414</v>
      </c>
      <c r="F536" s="19" t="s">
        <v>34</v>
      </c>
      <c r="G536" s="18">
        <v>1706.64</v>
      </c>
      <c r="H536" s="20">
        <v>11.69</v>
      </c>
      <c r="I536" s="20">
        <v>14.63</v>
      </c>
      <c r="J536" s="99">
        <f t="shared" si="75"/>
        <v>24968.14</v>
      </c>
      <c r="K536" s="100">
        <f>IFERROR(VLOOKUP(B536,'[1]resumo 1ºTermo aditivo'!$A$3:$O$155,11,FALSE),0)</f>
        <v>0</v>
      </c>
      <c r="L536" s="101">
        <f t="shared" si="69"/>
        <v>0</v>
      </c>
      <c r="M536" s="102">
        <f>IFERROR(VLOOKUP(B536,'[1]resumo 1ºTermo aditivo'!$A$3:$O$155,14,FALSE),0)</f>
        <v>0</v>
      </c>
      <c r="N536" s="312">
        <f t="shared" si="70"/>
        <v>0</v>
      </c>
      <c r="P536" s="165">
        <f t="shared" si="71"/>
        <v>0</v>
      </c>
      <c r="Q536" s="165">
        <f>'[3]2ºTermo aditivo'!$N$56</f>
        <v>116.03</v>
      </c>
      <c r="R536" s="165">
        <f t="shared" si="72"/>
        <v>1697.51</v>
      </c>
      <c r="S536" s="315">
        <f t="shared" si="73"/>
        <v>1590.6100000000001</v>
      </c>
      <c r="T536" s="147">
        <f t="shared" si="74"/>
        <v>23270.63</v>
      </c>
      <c r="U536" s="1" t="e">
        <f>S536=#REF!</f>
        <v>#REF!</v>
      </c>
    </row>
    <row r="537" spans="1:21" ht="38.25" x14ac:dyDescent="0.25">
      <c r="A537" s="17" t="s">
        <v>1415</v>
      </c>
      <c r="B537" s="17" t="s">
        <v>1415</v>
      </c>
      <c r="C537" s="18" t="s">
        <v>1416</v>
      </c>
      <c r="D537" s="17" t="s">
        <v>27</v>
      </c>
      <c r="E537" s="17" t="s">
        <v>1417</v>
      </c>
      <c r="F537" s="19" t="s">
        <v>34</v>
      </c>
      <c r="G537" s="18">
        <v>660.55</v>
      </c>
      <c r="H537" s="20">
        <v>12.43</v>
      </c>
      <c r="I537" s="20">
        <v>15.56</v>
      </c>
      <c r="J537" s="99">
        <f t="shared" si="75"/>
        <v>10278.15</v>
      </c>
      <c r="K537" s="100">
        <f>IFERROR(VLOOKUP(B537,'[1]resumo 1ºTermo aditivo'!$A$3:$O$155,11,FALSE),0)</f>
        <v>0</v>
      </c>
      <c r="L537" s="101">
        <f t="shared" si="69"/>
        <v>0</v>
      </c>
      <c r="M537" s="102">
        <f>IFERROR(VLOOKUP(B537,'[1]resumo 1ºTermo aditivo'!$A$3:$O$155,14,FALSE),0)</f>
        <v>0</v>
      </c>
      <c r="N537" s="312">
        <f t="shared" si="70"/>
        <v>0</v>
      </c>
      <c r="P537" s="165">
        <f t="shared" si="71"/>
        <v>0</v>
      </c>
      <c r="Q537" s="165"/>
      <c r="R537" s="165">
        <f t="shared" si="72"/>
        <v>0</v>
      </c>
      <c r="S537" s="315">
        <f t="shared" si="73"/>
        <v>660.55</v>
      </c>
      <c r="T537" s="147">
        <f t="shared" si="74"/>
        <v>10278.15</v>
      </c>
      <c r="U537" s="1" t="e">
        <f>S537=#REF!</f>
        <v>#REF!</v>
      </c>
    </row>
    <row r="538" spans="1:21" ht="51" x14ac:dyDescent="0.25">
      <c r="A538" s="17" t="s">
        <v>1418</v>
      </c>
      <c r="B538" s="17" t="s">
        <v>1418</v>
      </c>
      <c r="C538" s="18" t="s">
        <v>1419</v>
      </c>
      <c r="D538" s="17" t="s">
        <v>27</v>
      </c>
      <c r="E538" s="17" t="s">
        <v>1420</v>
      </c>
      <c r="F538" s="19" t="s">
        <v>34</v>
      </c>
      <c r="G538" s="18">
        <v>157.5</v>
      </c>
      <c r="H538" s="20">
        <v>148.5</v>
      </c>
      <c r="I538" s="20">
        <v>185.95</v>
      </c>
      <c r="J538" s="99">
        <f t="shared" si="75"/>
        <v>29287.119999999999</v>
      </c>
      <c r="K538" s="100">
        <f>IFERROR(VLOOKUP(B538,'[1]resumo 1ºTermo aditivo'!$A$3:$O$155,11,FALSE),0)</f>
        <v>0</v>
      </c>
      <c r="L538" s="101">
        <f t="shared" si="69"/>
        <v>0</v>
      </c>
      <c r="M538" s="102">
        <f>IFERROR(VLOOKUP(B538,'[1]resumo 1ºTermo aditivo'!$A$3:$O$155,14,FALSE),0)</f>
        <v>0</v>
      </c>
      <c r="N538" s="312">
        <f t="shared" si="70"/>
        <v>0</v>
      </c>
      <c r="P538" s="165">
        <f t="shared" si="71"/>
        <v>0</v>
      </c>
      <c r="Q538" s="165"/>
      <c r="R538" s="165">
        <f t="shared" si="72"/>
        <v>0</v>
      </c>
      <c r="S538" s="315">
        <f t="shared" si="73"/>
        <v>157.5</v>
      </c>
      <c r="T538" s="147">
        <f t="shared" si="74"/>
        <v>29287.119999999999</v>
      </c>
      <c r="U538" s="1" t="e">
        <f>S538=#REF!</f>
        <v>#REF!</v>
      </c>
    </row>
    <row r="539" spans="1:21" x14ac:dyDescent="0.25">
      <c r="A539" s="12">
        <v>14</v>
      </c>
      <c r="B539" s="12">
        <v>14</v>
      </c>
      <c r="C539" s="12"/>
      <c r="D539" s="12"/>
      <c r="E539" s="12" t="s">
        <v>1421</v>
      </c>
      <c r="F539" s="12"/>
      <c r="G539" s="94"/>
      <c r="H539" s="14"/>
      <c r="I539" s="14"/>
      <c r="J539" s="95">
        <f>SUBTOTAL(9,J540:J547)</f>
        <v>272840.69999999995</v>
      </c>
      <c r="K539" s="96"/>
      <c r="L539" s="95">
        <f>SUBTOTAL(9,L540:L547)</f>
        <v>93925.574699999997</v>
      </c>
      <c r="M539" s="98"/>
      <c r="N539" s="95">
        <f>SUBTOTAL(9,N540:N547)</f>
        <v>0</v>
      </c>
      <c r="O539" s="332"/>
      <c r="P539" s="95">
        <f>SUBTOTAL(9,P540:P547)</f>
        <v>4936.5</v>
      </c>
      <c r="Q539" s="316"/>
      <c r="R539" s="95">
        <f>SUBTOTAL(9,R540:R547)</f>
        <v>0</v>
      </c>
      <c r="S539" s="315">
        <f t="shared" si="73"/>
        <v>0</v>
      </c>
      <c r="T539" s="147"/>
      <c r="U539" s="1" t="e">
        <f>S539=#REF!</f>
        <v>#REF!</v>
      </c>
    </row>
    <row r="540" spans="1:21" ht="25.5" x14ac:dyDescent="0.25">
      <c r="A540" s="17" t="s">
        <v>1422</v>
      </c>
      <c r="B540" s="17" t="s">
        <v>1422</v>
      </c>
      <c r="C540" s="18" t="s">
        <v>1423</v>
      </c>
      <c r="D540" s="17" t="s">
        <v>32</v>
      </c>
      <c r="E540" s="17" t="s">
        <v>1424</v>
      </c>
      <c r="F540" s="19" t="s">
        <v>88</v>
      </c>
      <c r="G540" s="18">
        <v>173.71</v>
      </c>
      <c r="H540" s="20">
        <v>61.96</v>
      </c>
      <c r="I540" s="20">
        <v>77.58</v>
      </c>
      <c r="J540" s="99">
        <f t="shared" ref="J540:J547" si="76">TRUNC(I540*G540,2)</f>
        <v>13476.42</v>
      </c>
      <c r="K540" s="100">
        <f>IFERROR(VLOOKUP(B540,'[1]resumo 1ºTermo aditivo'!$A$3:$O$155,11,FALSE),0)</f>
        <v>0</v>
      </c>
      <c r="L540" s="101">
        <f t="shared" si="69"/>
        <v>0</v>
      </c>
      <c r="M540" s="102">
        <f>IFERROR(VLOOKUP(B540,'[1]resumo 1ºTermo aditivo'!$A$3:$O$155,14,FALSE),0)</f>
        <v>0</v>
      </c>
      <c r="N540" s="312">
        <f t="shared" si="70"/>
        <v>0</v>
      </c>
      <c r="P540" s="165">
        <f t="shared" si="71"/>
        <v>0</v>
      </c>
      <c r="Q540" s="165"/>
      <c r="R540" s="165">
        <f t="shared" si="72"/>
        <v>0</v>
      </c>
      <c r="S540" s="315">
        <f t="shared" si="73"/>
        <v>173.71</v>
      </c>
      <c r="T540" s="147">
        <f t="shared" si="74"/>
        <v>13476.42</v>
      </c>
      <c r="U540" s="1" t="e">
        <f>S540=#REF!</f>
        <v>#REF!</v>
      </c>
    </row>
    <row r="541" spans="1:21" ht="51" x14ac:dyDescent="0.25">
      <c r="A541" s="17" t="s">
        <v>1425</v>
      </c>
      <c r="B541" s="17" t="s">
        <v>1425</v>
      </c>
      <c r="C541" s="18" t="s">
        <v>1426</v>
      </c>
      <c r="D541" s="17" t="s">
        <v>32</v>
      </c>
      <c r="E541" s="17" t="s">
        <v>1427</v>
      </c>
      <c r="F541" s="19" t="s">
        <v>34</v>
      </c>
      <c r="G541" s="18">
        <v>438.69</v>
      </c>
      <c r="H541" s="20">
        <v>0.53</v>
      </c>
      <c r="I541" s="20">
        <v>0.66</v>
      </c>
      <c r="J541" s="99">
        <f t="shared" si="76"/>
        <v>289.52999999999997</v>
      </c>
      <c r="K541" s="100">
        <f>IFERROR(VLOOKUP(B541,'[1]resumo 1ºTermo aditivo'!$A$3:$O$155,11,FALSE),0)</f>
        <v>0</v>
      </c>
      <c r="L541" s="101">
        <f t="shared" si="69"/>
        <v>0</v>
      </c>
      <c r="M541" s="102">
        <f>IFERROR(VLOOKUP(B541,'[1]resumo 1ºTermo aditivo'!$A$3:$O$155,14,FALSE),0)</f>
        <v>0</v>
      </c>
      <c r="N541" s="312">
        <f t="shared" si="70"/>
        <v>0</v>
      </c>
      <c r="P541" s="165">
        <f t="shared" si="71"/>
        <v>0</v>
      </c>
      <c r="Q541" s="165"/>
      <c r="R541" s="165">
        <f t="shared" si="72"/>
        <v>0</v>
      </c>
      <c r="S541" s="315">
        <f t="shared" si="73"/>
        <v>438.69</v>
      </c>
      <c r="T541" s="147">
        <f t="shared" si="74"/>
        <v>289.52999999999997</v>
      </c>
      <c r="U541" s="1" t="e">
        <f>S541=#REF!</f>
        <v>#REF!</v>
      </c>
    </row>
    <row r="542" spans="1:21" ht="38.25" x14ac:dyDescent="0.25">
      <c r="A542" s="17" t="s">
        <v>1428</v>
      </c>
      <c r="B542" s="17" t="s">
        <v>1428</v>
      </c>
      <c r="C542" s="18" t="s">
        <v>1429</v>
      </c>
      <c r="D542" s="17" t="s">
        <v>32</v>
      </c>
      <c r="E542" s="17" t="s">
        <v>1430</v>
      </c>
      <c r="F542" s="19" t="s">
        <v>88</v>
      </c>
      <c r="G542" s="18">
        <v>23.52</v>
      </c>
      <c r="H542" s="20">
        <v>1591.62</v>
      </c>
      <c r="I542" s="20">
        <v>1993.02</v>
      </c>
      <c r="J542" s="99">
        <f t="shared" si="76"/>
        <v>46875.83</v>
      </c>
      <c r="K542" s="100">
        <f>IFERROR(VLOOKUP(B542,'[1]resumo 1ºTermo aditivo'!$A$3:$O$155,11,FALSE),0)</f>
        <v>0</v>
      </c>
      <c r="L542" s="101">
        <f t="shared" si="69"/>
        <v>0</v>
      </c>
      <c r="M542" s="102">
        <f>IFERROR(VLOOKUP(B542,'[1]resumo 1ºTermo aditivo'!$A$3:$O$155,14,FALSE),0)</f>
        <v>0</v>
      </c>
      <c r="N542" s="312">
        <f t="shared" si="70"/>
        <v>0</v>
      </c>
      <c r="P542" s="165">
        <f t="shared" si="71"/>
        <v>0</v>
      </c>
      <c r="Q542" s="165"/>
      <c r="R542" s="165">
        <f t="shared" si="72"/>
        <v>0</v>
      </c>
      <c r="S542" s="315">
        <f t="shared" si="73"/>
        <v>23.52</v>
      </c>
      <c r="T542" s="147">
        <f t="shared" si="74"/>
        <v>46875.83</v>
      </c>
      <c r="U542" s="1" t="e">
        <f>S542=#REF!</f>
        <v>#REF!</v>
      </c>
    </row>
    <row r="543" spans="1:21" ht="51" x14ac:dyDescent="0.25">
      <c r="A543" s="17" t="s">
        <v>1431</v>
      </c>
      <c r="B543" s="17" t="s">
        <v>1431</v>
      </c>
      <c r="C543" s="18" t="s">
        <v>1432</v>
      </c>
      <c r="D543" s="17" t="s">
        <v>32</v>
      </c>
      <c r="E543" s="17" t="s">
        <v>1433</v>
      </c>
      <c r="F543" s="19" t="s">
        <v>34</v>
      </c>
      <c r="G543" s="18">
        <v>982.76</v>
      </c>
      <c r="H543" s="20">
        <v>148.5</v>
      </c>
      <c r="I543" s="20">
        <v>185.95</v>
      </c>
      <c r="J543" s="99">
        <f t="shared" si="76"/>
        <v>182744.22</v>
      </c>
      <c r="K543" s="100">
        <f>IFERROR(VLOOKUP(B543,'[1]resumo 1ºTermo aditivo'!$A$3:$O$155,11,FALSE),0)</f>
        <v>489.31</v>
      </c>
      <c r="L543" s="101">
        <f t="shared" si="69"/>
        <v>90987.194499999998</v>
      </c>
      <c r="M543" s="102">
        <f>IFERROR(VLOOKUP(B543,'[1]resumo 1ºTermo aditivo'!$A$3:$O$155,14,FALSE),0)</f>
        <v>0</v>
      </c>
      <c r="N543" s="312">
        <f t="shared" si="70"/>
        <v>0</v>
      </c>
      <c r="P543" s="165">
        <f t="shared" si="71"/>
        <v>0</v>
      </c>
      <c r="Q543" s="165"/>
      <c r="R543" s="165">
        <f t="shared" si="72"/>
        <v>0</v>
      </c>
      <c r="S543" s="315">
        <f t="shared" si="73"/>
        <v>1472.07</v>
      </c>
      <c r="T543" s="147">
        <f t="shared" si="74"/>
        <v>273731.41450000001</v>
      </c>
      <c r="U543" s="1" t="e">
        <f>S543=#REF!</f>
        <v>#REF!</v>
      </c>
    </row>
    <row r="544" spans="1:21" ht="51" x14ac:dyDescent="0.25">
      <c r="A544" s="17" t="s">
        <v>1434</v>
      </c>
      <c r="B544" s="17" t="s">
        <v>1434</v>
      </c>
      <c r="C544" s="18" t="s">
        <v>1435</v>
      </c>
      <c r="D544" s="17" t="s">
        <v>27</v>
      </c>
      <c r="E544" s="17" t="s">
        <v>1436</v>
      </c>
      <c r="F544" s="19" t="s">
        <v>34</v>
      </c>
      <c r="G544" s="18">
        <v>482.4</v>
      </c>
      <c r="H544" s="20">
        <v>31.72</v>
      </c>
      <c r="I544" s="20">
        <v>39.71</v>
      </c>
      <c r="J544" s="99">
        <f t="shared" si="76"/>
        <v>19156.099999999999</v>
      </c>
      <c r="K544" s="100">
        <f>IFERROR(VLOOKUP(B544,'[1]resumo 1ºTermo aditivo'!$A$3:$O$155,11,FALSE),0)</f>
        <v>0</v>
      </c>
      <c r="L544" s="101">
        <f t="shared" si="69"/>
        <v>0</v>
      </c>
      <c r="M544" s="102">
        <f>IFERROR(VLOOKUP(B544,'[1]resumo 1ºTermo aditivo'!$A$3:$O$155,14,FALSE),0)</f>
        <v>0</v>
      </c>
      <c r="N544" s="312">
        <f t="shared" si="70"/>
        <v>0</v>
      </c>
      <c r="P544" s="165">
        <f t="shared" si="71"/>
        <v>0</v>
      </c>
      <c r="Q544" s="165"/>
      <c r="R544" s="165">
        <f t="shared" si="72"/>
        <v>0</v>
      </c>
      <c r="S544" s="315">
        <f t="shared" si="73"/>
        <v>482.4</v>
      </c>
      <c r="T544" s="147">
        <f t="shared" si="74"/>
        <v>19156.099999999999</v>
      </c>
      <c r="U544" s="1" t="e">
        <f>S544=#REF!</f>
        <v>#REF!</v>
      </c>
    </row>
    <row r="545" spans="1:21" ht="38.25" x14ac:dyDescent="0.25">
      <c r="A545" s="17" t="s">
        <v>1437</v>
      </c>
      <c r="B545" s="17" t="s">
        <v>1437</v>
      </c>
      <c r="C545" s="18" t="s">
        <v>1438</v>
      </c>
      <c r="D545" s="17" t="s">
        <v>32</v>
      </c>
      <c r="E545" s="17" t="s">
        <v>1439</v>
      </c>
      <c r="F545" s="19" t="s">
        <v>109</v>
      </c>
      <c r="G545" s="18">
        <v>206.6</v>
      </c>
      <c r="H545" s="20">
        <v>15.01</v>
      </c>
      <c r="I545" s="20">
        <v>18.79</v>
      </c>
      <c r="J545" s="99">
        <f t="shared" si="76"/>
        <v>3882.01</v>
      </c>
      <c r="K545" s="100">
        <f>IFERROR(VLOOKUP(B545,'[1]resumo 1ºTermo aditivo'!$A$3:$O$155,11,FALSE),0)</f>
        <v>156.38</v>
      </c>
      <c r="L545" s="101">
        <f t="shared" si="69"/>
        <v>2938.3801999999996</v>
      </c>
      <c r="M545" s="102">
        <f>IFERROR(VLOOKUP(B545,'[1]resumo 1ºTermo aditivo'!$A$3:$O$155,14,FALSE),0)</f>
        <v>0</v>
      </c>
      <c r="N545" s="312">
        <f t="shared" si="70"/>
        <v>0</v>
      </c>
      <c r="P545" s="165">
        <f t="shared" si="71"/>
        <v>0</v>
      </c>
      <c r="Q545" s="165"/>
      <c r="R545" s="165">
        <f t="shared" si="72"/>
        <v>0</v>
      </c>
      <c r="S545" s="315">
        <f t="shared" si="73"/>
        <v>362.98</v>
      </c>
      <c r="T545" s="147">
        <f t="shared" si="74"/>
        <v>6820.3901999999998</v>
      </c>
      <c r="U545" s="1" t="e">
        <f>S545=#REF!</f>
        <v>#REF!</v>
      </c>
    </row>
    <row r="546" spans="1:21" ht="25.5" x14ac:dyDescent="0.25">
      <c r="A546" s="17" t="s">
        <v>1440</v>
      </c>
      <c r="B546" s="17" t="s">
        <v>1440</v>
      </c>
      <c r="C546" s="18" t="s">
        <v>1441</v>
      </c>
      <c r="D546" s="17" t="s">
        <v>40</v>
      </c>
      <c r="E546" s="17" t="s">
        <v>1442</v>
      </c>
      <c r="F546" s="19" t="s">
        <v>34</v>
      </c>
      <c r="G546" s="18">
        <v>53.38</v>
      </c>
      <c r="H546" s="20">
        <v>78.3</v>
      </c>
      <c r="I546" s="20">
        <v>98.04</v>
      </c>
      <c r="J546" s="99">
        <f t="shared" si="76"/>
        <v>5233.37</v>
      </c>
      <c r="K546" s="100">
        <f>IFERROR(VLOOKUP(B546,'[1]resumo 1ºTermo aditivo'!$A$3:$O$155,11,FALSE),0)</f>
        <v>0</v>
      </c>
      <c r="L546" s="101">
        <f t="shared" si="69"/>
        <v>0</v>
      </c>
      <c r="M546" s="102">
        <f>IFERROR(VLOOKUP(B546,'[1]resumo 1ºTermo aditivo'!$A$3:$O$155,14,FALSE),0)</f>
        <v>0</v>
      </c>
      <c r="N546" s="312">
        <f t="shared" si="70"/>
        <v>0</v>
      </c>
      <c r="P546" s="165">
        <f t="shared" si="71"/>
        <v>0</v>
      </c>
      <c r="Q546" s="165"/>
      <c r="R546" s="165">
        <f t="shared" si="72"/>
        <v>0</v>
      </c>
      <c r="S546" s="315">
        <f t="shared" si="73"/>
        <v>53.38</v>
      </c>
      <c r="T546" s="147">
        <f t="shared" si="74"/>
        <v>5233.37</v>
      </c>
      <c r="U546" s="1" t="e">
        <f>S546=#REF!</f>
        <v>#REF!</v>
      </c>
    </row>
    <row r="547" spans="1:21" ht="25.5" x14ac:dyDescent="0.25">
      <c r="A547" s="17" t="s">
        <v>1443</v>
      </c>
      <c r="B547" s="17" t="s">
        <v>1443</v>
      </c>
      <c r="C547" s="18" t="s">
        <v>1444</v>
      </c>
      <c r="D547" s="17" t="s">
        <v>32</v>
      </c>
      <c r="E547" s="17" t="s">
        <v>1445</v>
      </c>
      <c r="F547" s="19" t="s">
        <v>109</v>
      </c>
      <c r="G547" s="18">
        <v>9.8800000000000008</v>
      </c>
      <c r="H547" s="20">
        <v>95.64</v>
      </c>
      <c r="I547" s="20">
        <v>119.76</v>
      </c>
      <c r="J547" s="99">
        <f t="shared" si="76"/>
        <v>1183.22</v>
      </c>
      <c r="K547" s="100">
        <f>IFERROR(VLOOKUP(B547,'[1]resumo 1ºTermo aditivo'!$A$3:$O$155,11,FALSE),0)</f>
        <v>0</v>
      </c>
      <c r="L547" s="101">
        <f t="shared" si="69"/>
        <v>0</v>
      </c>
      <c r="M547" s="102">
        <f>IFERROR(VLOOKUP(B547,'[1]resumo 1ºTermo aditivo'!$A$3:$O$155,14,FALSE),0)</f>
        <v>0</v>
      </c>
      <c r="N547" s="312">
        <f t="shared" si="70"/>
        <v>0</v>
      </c>
      <c r="O547" s="331">
        <f>'[3]2ºTermo aditivo'!$K$58</f>
        <v>41.22</v>
      </c>
      <c r="P547" s="165">
        <f t="shared" si="71"/>
        <v>4936.5</v>
      </c>
      <c r="Q547" s="165"/>
      <c r="R547" s="165">
        <f t="shared" si="72"/>
        <v>0</v>
      </c>
      <c r="S547" s="315">
        <f t="shared" si="73"/>
        <v>51.1</v>
      </c>
      <c r="T547" s="147">
        <f t="shared" si="74"/>
        <v>6119.72</v>
      </c>
      <c r="U547" s="1" t="e">
        <f>S547=#REF!</f>
        <v>#REF!</v>
      </c>
    </row>
    <row r="548" spans="1:21" x14ac:dyDescent="0.25">
      <c r="A548" s="12">
        <v>15</v>
      </c>
      <c r="B548" s="12">
        <v>15</v>
      </c>
      <c r="C548" s="12"/>
      <c r="D548" s="12"/>
      <c r="E548" s="12" t="s">
        <v>1446</v>
      </c>
      <c r="F548" s="12"/>
      <c r="G548" s="94"/>
      <c r="H548" s="14"/>
      <c r="I548" s="14"/>
      <c r="J548" s="95">
        <f>SUBTOTAL(9,J549:J555)</f>
        <v>1481370.81</v>
      </c>
      <c r="K548" s="96"/>
      <c r="L548" s="95">
        <f>SUBTOTAL(9,L549:L555)</f>
        <v>0</v>
      </c>
      <c r="M548" s="98"/>
      <c r="N548" s="95">
        <f>SUBTOTAL(9,N549:N555)</f>
        <v>0</v>
      </c>
      <c r="O548" s="332"/>
      <c r="P548" s="95">
        <f>SUBTOTAL(9,P549:P555)</f>
        <v>0</v>
      </c>
      <c r="Q548" s="316"/>
      <c r="R548" s="95">
        <f>SUBTOTAL(9,R549:R555)</f>
        <v>0</v>
      </c>
      <c r="S548" s="315">
        <f t="shared" si="73"/>
        <v>0</v>
      </c>
      <c r="T548" s="147"/>
      <c r="U548" s="1" t="e">
        <f>S548=#REF!</f>
        <v>#REF!</v>
      </c>
    </row>
    <row r="549" spans="1:21" ht="51" x14ac:dyDescent="0.25">
      <c r="A549" s="17" t="s">
        <v>1447</v>
      </c>
      <c r="B549" s="17" t="s">
        <v>1447</v>
      </c>
      <c r="C549" s="18" t="s">
        <v>1448</v>
      </c>
      <c r="D549" s="17" t="s">
        <v>27</v>
      </c>
      <c r="E549" s="17" t="s">
        <v>1449</v>
      </c>
      <c r="F549" s="19" t="s">
        <v>34</v>
      </c>
      <c r="G549" s="18">
        <v>43.64</v>
      </c>
      <c r="H549" s="20">
        <v>685.68</v>
      </c>
      <c r="I549" s="20">
        <v>858.6</v>
      </c>
      <c r="J549" s="99">
        <f t="shared" ref="J549:J555" si="77">TRUNC(I549*G549,2)</f>
        <v>37469.300000000003</v>
      </c>
      <c r="K549" s="100">
        <f>IFERROR(VLOOKUP(B549,'[1]resumo 1ºTermo aditivo'!$A$3:$O$155,11,FALSE),0)</f>
        <v>0</v>
      </c>
      <c r="L549" s="101">
        <f t="shared" si="69"/>
        <v>0</v>
      </c>
      <c r="M549" s="102">
        <f>IFERROR(VLOOKUP(B549,'[1]resumo 1ºTermo aditivo'!$A$3:$O$155,14,FALSE),0)</f>
        <v>0</v>
      </c>
      <c r="N549" s="312">
        <f t="shared" si="70"/>
        <v>0</v>
      </c>
      <c r="P549" s="165">
        <f t="shared" si="71"/>
        <v>0</v>
      </c>
      <c r="Q549" s="165"/>
      <c r="R549" s="165">
        <f t="shared" si="72"/>
        <v>0</v>
      </c>
      <c r="S549" s="315">
        <f t="shared" si="73"/>
        <v>43.64</v>
      </c>
      <c r="T549" s="147">
        <f t="shared" si="74"/>
        <v>37469.300000000003</v>
      </c>
      <c r="U549" s="1" t="e">
        <f>S549=#REF!</f>
        <v>#REF!</v>
      </c>
    </row>
    <row r="550" spans="1:21" ht="51" x14ac:dyDescent="0.25">
      <c r="A550" s="17" t="s">
        <v>1450</v>
      </c>
      <c r="B550" s="17" t="s">
        <v>1450</v>
      </c>
      <c r="C550" s="18" t="s">
        <v>1451</v>
      </c>
      <c r="D550" s="17" t="s">
        <v>27</v>
      </c>
      <c r="E550" s="17" t="s">
        <v>1452</v>
      </c>
      <c r="F550" s="19" t="s">
        <v>34</v>
      </c>
      <c r="G550" s="18">
        <v>29.81</v>
      </c>
      <c r="H550" s="20">
        <v>2142.4499999999998</v>
      </c>
      <c r="I550" s="20">
        <v>2682.77</v>
      </c>
      <c r="J550" s="99">
        <f t="shared" si="77"/>
        <v>79973.37</v>
      </c>
      <c r="K550" s="100">
        <f>IFERROR(VLOOKUP(B550,'[1]resumo 1ºTermo aditivo'!$A$3:$O$155,11,FALSE),0)</f>
        <v>0</v>
      </c>
      <c r="L550" s="101">
        <f t="shared" si="69"/>
        <v>0</v>
      </c>
      <c r="M550" s="102">
        <f>IFERROR(VLOOKUP(B550,'[1]resumo 1ºTermo aditivo'!$A$3:$O$155,14,FALSE),0)</f>
        <v>0</v>
      </c>
      <c r="N550" s="312">
        <f t="shared" si="70"/>
        <v>0</v>
      </c>
      <c r="P550" s="165">
        <f t="shared" si="71"/>
        <v>0</v>
      </c>
      <c r="Q550" s="165"/>
      <c r="R550" s="165">
        <f t="shared" si="72"/>
        <v>0</v>
      </c>
      <c r="S550" s="315">
        <f t="shared" si="73"/>
        <v>29.81</v>
      </c>
      <c r="T550" s="147">
        <f t="shared" si="74"/>
        <v>79973.37</v>
      </c>
      <c r="U550" s="1" t="e">
        <f>S550=#REF!</f>
        <v>#REF!</v>
      </c>
    </row>
    <row r="551" spans="1:21" ht="63.75" x14ac:dyDescent="0.25">
      <c r="A551" s="17" t="s">
        <v>1453</v>
      </c>
      <c r="B551" s="17" t="s">
        <v>1453</v>
      </c>
      <c r="C551" s="18" t="s">
        <v>1454</v>
      </c>
      <c r="D551" s="17" t="s">
        <v>27</v>
      </c>
      <c r="E551" s="17" t="s">
        <v>1455</v>
      </c>
      <c r="F551" s="19" t="s">
        <v>34</v>
      </c>
      <c r="G551" s="18">
        <v>254.45</v>
      </c>
      <c r="H551" s="20">
        <v>881</v>
      </c>
      <c r="I551" s="20">
        <v>1103.18</v>
      </c>
      <c r="J551" s="99">
        <f t="shared" si="77"/>
        <v>280704.15000000002</v>
      </c>
      <c r="K551" s="100">
        <f>IFERROR(VLOOKUP(B551,'[1]resumo 1ºTermo aditivo'!$A$3:$O$155,11,FALSE),0)</f>
        <v>0</v>
      </c>
      <c r="L551" s="101">
        <f t="shared" si="69"/>
        <v>0</v>
      </c>
      <c r="M551" s="102">
        <f>IFERROR(VLOOKUP(B551,'[1]resumo 1ºTermo aditivo'!$A$3:$O$155,14,FALSE),0)</f>
        <v>0</v>
      </c>
      <c r="N551" s="312">
        <f t="shared" si="70"/>
        <v>0</v>
      </c>
      <c r="P551" s="165">
        <f t="shared" si="71"/>
        <v>0</v>
      </c>
      <c r="Q551" s="165"/>
      <c r="R551" s="165">
        <f t="shared" si="72"/>
        <v>0</v>
      </c>
      <c r="S551" s="315">
        <f t="shared" si="73"/>
        <v>254.45</v>
      </c>
      <c r="T551" s="147">
        <f t="shared" si="74"/>
        <v>280704.15000000002</v>
      </c>
      <c r="U551" s="1" t="e">
        <f>S551=#REF!</f>
        <v>#REF!</v>
      </c>
    </row>
    <row r="552" spans="1:21" ht="51" x14ac:dyDescent="0.25">
      <c r="A552" s="17" t="s">
        <v>1456</v>
      </c>
      <c r="B552" s="17" t="s">
        <v>1456</v>
      </c>
      <c r="C552" s="18" t="s">
        <v>1457</v>
      </c>
      <c r="D552" s="17" t="s">
        <v>27</v>
      </c>
      <c r="E552" s="17" t="s">
        <v>1458</v>
      </c>
      <c r="F552" s="19" t="s">
        <v>34</v>
      </c>
      <c r="G552" s="18">
        <v>31.96</v>
      </c>
      <c r="H552" s="20">
        <v>1449.1</v>
      </c>
      <c r="I552" s="20">
        <v>1814.56</v>
      </c>
      <c r="J552" s="99">
        <f t="shared" si="77"/>
        <v>57993.33</v>
      </c>
      <c r="K552" s="100">
        <f>IFERROR(VLOOKUP(B552,'[1]resumo 1ºTermo aditivo'!$A$3:$O$155,11,FALSE),0)</f>
        <v>0</v>
      </c>
      <c r="L552" s="101">
        <f t="shared" si="69"/>
        <v>0</v>
      </c>
      <c r="M552" s="102">
        <f>IFERROR(VLOOKUP(B552,'[1]resumo 1ºTermo aditivo'!$A$3:$O$155,14,FALSE),0)</f>
        <v>0</v>
      </c>
      <c r="N552" s="312">
        <f t="shared" si="70"/>
        <v>0</v>
      </c>
      <c r="P552" s="165">
        <f t="shared" si="71"/>
        <v>0</v>
      </c>
      <c r="Q552" s="165"/>
      <c r="R552" s="165">
        <f t="shared" si="72"/>
        <v>0</v>
      </c>
      <c r="S552" s="315">
        <f t="shared" si="73"/>
        <v>31.96</v>
      </c>
      <c r="T552" s="147">
        <f t="shared" si="74"/>
        <v>57993.33</v>
      </c>
      <c r="U552" s="1" t="e">
        <f>S552=#REF!</f>
        <v>#REF!</v>
      </c>
    </row>
    <row r="553" spans="1:21" ht="38.25" x14ac:dyDescent="0.25">
      <c r="A553" s="17" t="s">
        <v>1459</v>
      </c>
      <c r="B553" s="17" t="s">
        <v>1459</v>
      </c>
      <c r="C553" s="18" t="s">
        <v>1460</v>
      </c>
      <c r="D553" s="17" t="s">
        <v>27</v>
      </c>
      <c r="E553" s="17" t="s">
        <v>1461</v>
      </c>
      <c r="F553" s="19" t="s">
        <v>34</v>
      </c>
      <c r="G553" s="18">
        <v>395.5</v>
      </c>
      <c r="H553" s="20">
        <v>1871</v>
      </c>
      <c r="I553" s="20">
        <v>2342.86</v>
      </c>
      <c r="J553" s="99">
        <f t="shared" si="77"/>
        <v>926601.13</v>
      </c>
      <c r="K553" s="100">
        <f>IFERROR(VLOOKUP(B553,'[1]resumo 1ºTermo aditivo'!$A$3:$O$155,11,FALSE),0)</f>
        <v>0</v>
      </c>
      <c r="L553" s="101">
        <f t="shared" si="69"/>
        <v>0</v>
      </c>
      <c r="M553" s="102">
        <f>IFERROR(VLOOKUP(B553,'[1]resumo 1ºTermo aditivo'!$A$3:$O$155,14,FALSE),0)</f>
        <v>0</v>
      </c>
      <c r="N553" s="312">
        <f t="shared" si="70"/>
        <v>0</v>
      </c>
      <c r="P553" s="165">
        <f t="shared" si="71"/>
        <v>0</v>
      </c>
      <c r="Q553" s="165"/>
      <c r="R553" s="165">
        <f t="shared" si="72"/>
        <v>0</v>
      </c>
      <c r="S553" s="315">
        <f t="shared" si="73"/>
        <v>395.5</v>
      </c>
      <c r="T553" s="147">
        <f t="shared" si="74"/>
        <v>926601.13</v>
      </c>
      <c r="U553" s="1" t="e">
        <f>S553=#REF!</f>
        <v>#REF!</v>
      </c>
    </row>
    <row r="554" spans="1:21" ht="51" x14ac:dyDescent="0.25">
      <c r="A554" s="17" t="s">
        <v>1462</v>
      </c>
      <c r="B554" s="17" t="s">
        <v>1462</v>
      </c>
      <c r="C554" s="18" t="s">
        <v>1463</v>
      </c>
      <c r="D554" s="17" t="s">
        <v>27</v>
      </c>
      <c r="E554" s="17" t="s">
        <v>1464</v>
      </c>
      <c r="F554" s="19" t="s">
        <v>34</v>
      </c>
      <c r="G554" s="18">
        <v>40.25</v>
      </c>
      <c r="H554" s="20">
        <v>1622.87</v>
      </c>
      <c r="I554" s="20">
        <v>2032.15</v>
      </c>
      <c r="J554" s="99">
        <f t="shared" si="77"/>
        <v>81794.03</v>
      </c>
      <c r="K554" s="100">
        <f>IFERROR(VLOOKUP(B554,'[1]resumo 1ºTermo aditivo'!$A$3:$O$155,11,FALSE),0)</f>
        <v>0</v>
      </c>
      <c r="L554" s="101">
        <f t="shared" si="69"/>
        <v>0</v>
      </c>
      <c r="M554" s="102">
        <f>IFERROR(VLOOKUP(B554,'[1]resumo 1ºTermo aditivo'!$A$3:$O$155,14,FALSE),0)</f>
        <v>0</v>
      </c>
      <c r="N554" s="312">
        <f t="shared" si="70"/>
        <v>0</v>
      </c>
      <c r="P554" s="165">
        <f t="shared" si="71"/>
        <v>0</v>
      </c>
      <c r="Q554" s="165"/>
      <c r="R554" s="165">
        <f t="shared" si="72"/>
        <v>0</v>
      </c>
      <c r="S554" s="315">
        <f t="shared" si="73"/>
        <v>40.25</v>
      </c>
      <c r="T554" s="147">
        <f t="shared" si="74"/>
        <v>81794.03</v>
      </c>
      <c r="U554" s="1" t="e">
        <f>S554=#REF!</f>
        <v>#REF!</v>
      </c>
    </row>
    <row r="555" spans="1:21" ht="63.75" x14ac:dyDescent="0.25">
      <c r="A555" s="17" t="s">
        <v>1465</v>
      </c>
      <c r="B555" s="17" t="s">
        <v>1465</v>
      </c>
      <c r="C555" s="18" t="s">
        <v>1466</v>
      </c>
      <c r="D555" s="17" t="s">
        <v>27</v>
      </c>
      <c r="E555" s="17" t="s">
        <v>1467</v>
      </c>
      <c r="F555" s="19" t="s">
        <v>42</v>
      </c>
      <c r="G555" s="18">
        <v>55</v>
      </c>
      <c r="H555" s="20">
        <v>244.45</v>
      </c>
      <c r="I555" s="20">
        <v>306.10000000000002</v>
      </c>
      <c r="J555" s="99">
        <f t="shared" si="77"/>
        <v>16835.5</v>
      </c>
      <c r="K555" s="100">
        <f>IFERROR(VLOOKUP(B555,'[1]resumo 1ºTermo aditivo'!$A$3:$O$155,11,FALSE),0)</f>
        <v>0</v>
      </c>
      <c r="L555" s="101">
        <f t="shared" si="69"/>
        <v>0</v>
      </c>
      <c r="M555" s="102">
        <f>IFERROR(VLOOKUP(B555,'[1]resumo 1ºTermo aditivo'!$A$3:$O$155,14,FALSE),0)</f>
        <v>0</v>
      </c>
      <c r="N555" s="312">
        <f t="shared" si="70"/>
        <v>0</v>
      </c>
      <c r="P555" s="165">
        <f t="shared" si="71"/>
        <v>0</v>
      </c>
      <c r="Q555" s="165"/>
      <c r="R555" s="165">
        <f t="shared" si="72"/>
        <v>0</v>
      </c>
      <c r="S555" s="315">
        <f t="shared" si="73"/>
        <v>55</v>
      </c>
      <c r="T555" s="147">
        <f t="shared" si="74"/>
        <v>16835.5</v>
      </c>
      <c r="U555" s="1" t="e">
        <f>S555=#REF!</f>
        <v>#REF!</v>
      </c>
    </row>
    <row r="556" spans="1:21" x14ac:dyDescent="0.25">
      <c r="A556" s="12">
        <v>16</v>
      </c>
      <c r="B556" s="12">
        <v>16</v>
      </c>
      <c r="C556" s="12"/>
      <c r="D556" s="12"/>
      <c r="E556" s="12" t="s">
        <v>1468</v>
      </c>
      <c r="F556" s="12"/>
      <c r="G556" s="94"/>
      <c r="H556" s="14"/>
      <c r="I556" s="14"/>
      <c r="J556" s="95">
        <f>SUBTOTAL(9,J557:J559)</f>
        <v>599230.64</v>
      </c>
      <c r="K556" s="96"/>
      <c r="L556" s="95">
        <f>SUBTOTAL(9,L557:L559)</f>
        <v>0</v>
      </c>
      <c r="M556" s="98"/>
      <c r="N556" s="95">
        <f>SUBTOTAL(9,N557:N559)</f>
        <v>0</v>
      </c>
      <c r="O556" s="332"/>
      <c r="P556" s="95">
        <f>SUBTOTAL(9,P557:P559)</f>
        <v>0</v>
      </c>
      <c r="Q556" s="316"/>
      <c r="R556" s="95">
        <f>SUBTOTAL(9,R557:R559)</f>
        <v>9023.74</v>
      </c>
      <c r="S556" s="315">
        <f t="shared" si="73"/>
        <v>0</v>
      </c>
      <c r="T556" s="147"/>
      <c r="U556" s="1" t="e">
        <f>S556=#REF!</f>
        <v>#REF!</v>
      </c>
    </row>
    <row r="557" spans="1:21" ht="25.5" x14ac:dyDescent="0.25">
      <c r="A557" s="17" t="s">
        <v>1469</v>
      </c>
      <c r="B557" s="17" t="s">
        <v>1469</v>
      </c>
      <c r="C557" s="18" t="s">
        <v>1470</v>
      </c>
      <c r="D557" s="17" t="s">
        <v>27</v>
      </c>
      <c r="E557" s="17" t="s">
        <v>1471</v>
      </c>
      <c r="F557" s="19" t="s">
        <v>34</v>
      </c>
      <c r="G557" s="18">
        <v>158.52000000000001</v>
      </c>
      <c r="H557" s="20">
        <v>429.07</v>
      </c>
      <c r="I557" s="20">
        <v>537.28</v>
      </c>
      <c r="J557" s="99">
        <f>TRUNC(I557*G557,2)</f>
        <v>85169.62</v>
      </c>
      <c r="K557" s="100">
        <f>IFERROR(VLOOKUP(B557,'[1]resumo 1ºTermo aditivo'!$A$3:$O$155,11,FALSE),0)</f>
        <v>0</v>
      </c>
      <c r="L557" s="101">
        <f t="shared" si="69"/>
        <v>0</v>
      </c>
      <c r="M557" s="102">
        <f>IFERROR(VLOOKUP(B557,'[1]resumo 1ºTermo aditivo'!$A$3:$O$155,14,FALSE),0)</f>
        <v>0</v>
      </c>
      <c r="N557" s="312">
        <f t="shared" si="70"/>
        <v>0</v>
      </c>
      <c r="P557" s="165">
        <f t="shared" si="71"/>
        <v>0</v>
      </c>
      <c r="Q557" s="165"/>
      <c r="R557" s="165">
        <f t="shared" si="72"/>
        <v>0</v>
      </c>
      <c r="S557" s="315">
        <f t="shared" si="73"/>
        <v>158.52000000000001</v>
      </c>
      <c r="T557" s="147">
        <f t="shared" si="74"/>
        <v>85169.62</v>
      </c>
      <c r="U557" s="1" t="e">
        <f>S557=#REF!</f>
        <v>#REF!</v>
      </c>
    </row>
    <row r="558" spans="1:21" ht="76.5" x14ac:dyDescent="0.25">
      <c r="A558" s="17" t="s">
        <v>1472</v>
      </c>
      <c r="B558" s="17" t="s">
        <v>1472</v>
      </c>
      <c r="C558" s="18" t="s">
        <v>1473</v>
      </c>
      <c r="D558" s="17" t="s">
        <v>27</v>
      </c>
      <c r="E558" s="17" t="s">
        <v>1474</v>
      </c>
      <c r="F558" s="19" t="s">
        <v>34</v>
      </c>
      <c r="G558" s="18">
        <v>198.9</v>
      </c>
      <c r="H558" s="20">
        <v>1976</v>
      </c>
      <c r="I558" s="20">
        <v>2474.34</v>
      </c>
      <c r="J558" s="99">
        <f>TRUNC(I558*G558,2)</f>
        <v>492146.22</v>
      </c>
      <c r="K558" s="100">
        <f>IFERROR(VLOOKUP(B558,'[1]resumo 1ºTermo aditivo'!$A$3:$O$155,11,FALSE),0)</f>
        <v>0</v>
      </c>
      <c r="L558" s="101">
        <f t="shared" si="69"/>
        <v>0</v>
      </c>
      <c r="M558" s="102">
        <f>IFERROR(VLOOKUP(B558,'[1]resumo 1ºTermo aditivo'!$A$3:$O$155,14,FALSE),0)</f>
        <v>0</v>
      </c>
      <c r="N558" s="312">
        <f t="shared" si="70"/>
        <v>0</v>
      </c>
      <c r="P558" s="165">
        <f t="shared" si="71"/>
        <v>0</v>
      </c>
      <c r="Q558" s="165"/>
      <c r="R558" s="165">
        <f t="shared" si="72"/>
        <v>0</v>
      </c>
      <c r="S558" s="315">
        <f t="shared" si="73"/>
        <v>198.9</v>
      </c>
      <c r="T558" s="147">
        <f t="shared" si="74"/>
        <v>492146.22</v>
      </c>
      <c r="U558" s="1" t="e">
        <f>S558=#REF!</f>
        <v>#REF!</v>
      </c>
    </row>
    <row r="559" spans="1:21" x14ac:dyDescent="0.25">
      <c r="A559" s="17" t="s">
        <v>1475</v>
      </c>
      <c r="B559" s="17" t="s">
        <v>1475</v>
      </c>
      <c r="C559" s="18" t="s">
        <v>1476</v>
      </c>
      <c r="D559" s="17" t="s">
        <v>32</v>
      </c>
      <c r="E559" s="17" t="s">
        <v>1477</v>
      </c>
      <c r="F559" s="19" t="s">
        <v>34</v>
      </c>
      <c r="G559" s="18">
        <v>198.9</v>
      </c>
      <c r="H559" s="20">
        <v>87.99</v>
      </c>
      <c r="I559" s="20">
        <v>110.18</v>
      </c>
      <c r="J559" s="99">
        <f>TRUNC(I559*G559,2)</f>
        <v>21914.799999999999</v>
      </c>
      <c r="K559" s="100">
        <f>IFERROR(VLOOKUP(B559,'[1]resumo 1ºTermo aditivo'!$A$3:$O$155,11,FALSE),0)</f>
        <v>0</v>
      </c>
      <c r="L559" s="101">
        <f t="shared" si="69"/>
        <v>0</v>
      </c>
      <c r="M559" s="102">
        <f>IFERROR(VLOOKUP(B559,'[1]resumo 1ºTermo aditivo'!$A$3:$O$155,14,FALSE),0)</f>
        <v>0</v>
      </c>
      <c r="N559" s="312">
        <f t="shared" si="70"/>
        <v>0</v>
      </c>
      <c r="P559" s="165">
        <f t="shared" si="71"/>
        <v>0</v>
      </c>
      <c r="Q559" s="165">
        <f>'[3]2ºTermo aditivo'!$N$60</f>
        <v>81.900000000000006</v>
      </c>
      <c r="R559" s="165">
        <f t="shared" si="72"/>
        <v>9023.74</v>
      </c>
      <c r="S559" s="315">
        <f t="shared" si="73"/>
        <v>117</v>
      </c>
      <c r="T559" s="147">
        <f t="shared" si="74"/>
        <v>12891.06</v>
      </c>
      <c r="U559" s="1" t="e">
        <f>S559=#REF!</f>
        <v>#REF!</v>
      </c>
    </row>
    <row r="560" spans="1:21" x14ac:dyDescent="0.25">
      <c r="A560" s="12">
        <v>17</v>
      </c>
      <c r="B560" s="12">
        <v>17</v>
      </c>
      <c r="C560" s="12"/>
      <c r="D560" s="12"/>
      <c r="E560" s="12" t="s">
        <v>1478</v>
      </c>
      <c r="F560" s="12"/>
      <c r="G560" s="94"/>
      <c r="H560" s="14"/>
      <c r="I560" s="14"/>
      <c r="J560" s="95">
        <f>SUBTOTAL(9,J561:J592)</f>
        <v>319929.14999999991</v>
      </c>
      <c r="K560" s="109"/>
      <c r="L560" s="95">
        <f>SUBTOTAL(9,L561:L592)</f>
        <v>1973.8480500000001</v>
      </c>
      <c r="M560" s="110"/>
      <c r="N560" s="95">
        <f>SUBTOTAL(9,N561:N592)</f>
        <v>0</v>
      </c>
      <c r="O560" s="332"/>
      <c r="P560" s="95">
        <f>SUBTOTAL(9,P561:P592)</f>
        <v>0</v>
      </c>
      <c r="Q560" s="316"/>
      <c r="R560" s="95">
        <f>SUBTOTAL(9,R561:R592)</f>
        <v>0</v>
      </c>
      <c r="S560" s="315">
        <f t="shared" si="73"/>
        <v>0</v>
      </c>
      <c r="T560" s="147"/>
      <c r="U560" s="1" t="e">
        <f>S560=#REF!</f>
        <v>#REF!</v>
      </c>
    </row>
    <row r="561" spans="1:21" x14ac:dyDescent="0.25">
      <c r="A561" s="25" t="s">
        <v>1479</v>
      </c>
      <c r="B561" s="25" t="s">
        <v>1479</v>
      </c>
      <c r="C561" s="25"/>
      <c r="D561" s="25"/>
      <c r="E561" s="25" t="s">
        <v>1480</v>
      </c>
      <c r="F561" s="25"/>
      <c r="G561" s="103"/>
      <c r="H561" s="26"/>
      <c r="I561" s="26"/>
      <c r="J561" s="104">
        <f>SUBTOTAL(9,J562:J583)</f>
        <v>297777.98999999993</v>
      </c>
      <c r="K561" s="105"/>
      <c r="L561" s="104">
        <f>SUBTOTAL(9,L562:L583)</f>
        <v>1973.8480500000001</v>
      </c>
      <c r="M561" s="107"/>
      <c r="N561" s="104">
        <f>SUBTOTAL(9,N562:N583)</f>
        <v>0</v>
      </c>
      <c r="O561" s="333"/>
      <c r="P561" s="104">
        <f>SUBTOTAL(9,P562:P583)</f>
        <v>0</v>
      </c>
      <c r="Q561" s="317"/>
      <c r="R561" s="104">
        <f>SUBTOTAL(9,R562:R583)</f>
        <v>0</v>
      </c>
      <c r="S561" s="315">
        <f t="shared" si="73"/>
        <v>0</v>
      </c>
      <c r="T561" s="147"/>
      <c r="U561" s="1" t="e">
        <f>S561=#REF!</f>
        <v>#REF!</v>
      </c>
    </row>
    <row r="562" spans="1:21" ht="38.25" x14ac:dyDescent="0.25">
      <c r="A562" s="17" t="s">
        <v>1481</v>
      </c>
      <c r="B562" s="17" t="s">
        <v>1481</v>
      </c>
      <c r="C562" s="18" t="s">
        <v>1482</v>
      </c>
      <c r="D562" s="17" t="s">
        <v>27</v>
      </c>
      <c r="E562" s="17" t="s">
        <v>1483</v>
      </c>
      <c r="F562" s="19" t="s">
        <v>42</v>
      </c>
      <c r="G562" s="18">
        <v>28</v>
      </c>
      <c r="H562" s="20">
        <v>5220</v>
      </c>
      <c r="I562" s="20">
        <v>6536.48</v>
      </c>
      <c r="J562" s="99">
        <f t="shared" ref="J562:J583" si="78">TRUNC(I562*G562,2)</f>
        <v>183021.44</v>
      </c>
      <c r="K562" s="100">
        <f>IFERROR(VLOOKUP(B562,'[1]resumo 1ºTermo aditivo'!$A$3:$O$155,11,FALSE),0)</f>
        <v>0</v>
      </c>
      <c r="L562" s="101">
        <f t="shared" si="69"/>
        <v>0</v>
      </c>
      <c r="M562" s="102">
        <f>IFERROR(VLOOKUP(B562,'[1]resumo 1ºTermo aditivo'!$A$3:$O$155,14,FALSE),0)</f>
        <v>0</v>
      </c>
      <c r="N562" s="312">
        <f t="shared" si="70"/>
        <v>0</v>
      </c>
      <c r="P562" s="165">
        <f t="shared" si="71"/>
        <v>0</v>
      </c>
      <c r="Q562" s="165"/>
      <c r="R562" s="165">
        <f t="shared" si="72"/>
        <v>0</v>
      </c>
      <c r="S562" s="315">
        <f t="shared" si="73"/>
        <v>28</v>
      </c>
      <c r="T562" s="147">
        <f t="shared" si="74"/>
        <v>183021.44</v>
      </c>
      <c r="U562" s="1" t="e">
        <f>S562=#REF!</f>
        <v>#REF!</v>
      </c>
    </row>
    <row r="563" spans="1:21" ht="63.75" x14ac:dyDescent="0.25">
      <c r="A563" s="17" t="s">
        <v>1484</v>
      </c>
      <c r="B563" s="17" t="s">
        <v>1484</v>
      </c>
      <c r="C563" s="18" t="s">
        <v>1485</v>
      </c>
      <c r="D563" s="17" t="s">
        <v>27</v>
      </c>
      <c r="E563" s="17" t="s">
        <v>1486</v>
      </c>
      <c r="F563" s="19" t="s">
        <v>42</v>
      </c>
      <c r="G563" s="18">
        <v>6</v>
      </c>
      <c r="H563" s="20">
        <v>634.26</v>
      </c>
      <c r="I563" s="20">
        <v>794.22</v>
      </c>
      <c r="J563" s="99">
        <f t="shared" si="78"/>
        <v>4765.32</v>
      </c>
      <c r="K563" s="100">
        <f>IFERROR(VLOOKUP(B563,'[1]resumo 1ºTermo aditivo'!$A$3:$O$155,11,FALSE),0)</f>
        <v>0</v>
      </c>
      <c r="L563" s="101">
        <f t="shared" si="69"/>
        <v>0</v>
      </c>
      <c r="M563" s="102">
        <f>IFERROR(VLOOKUP(B563,'[1]resumo 1ºTermo aditivo'!$A$3:$O$155,14,FALSE),0)</f>
        <v>0</v>
      </c>
      <c r="N563" s="312">
        <f t="shared" si="70"/>
        <v>0</v>
      </c>
      <c r="P563" s="165">
        <f t="shared" si="71"/>
        <v>0</v>
      </c>
      <c r="Q563" s="165"/>
      <c r="R563" s="165">
        <f t="shared" si="72"/>
        <v>0</v>
      </c>
      <c r="S563" s="315">
        <f t="shared" si="73"/>
        <v>6</v>
      </c>
      <c r="T563" s="147">
        <f t="shared" si="74"/>
        <v>4765.32</v>
      </c>
      <c r="U563" s="1" t="e">
        <f>S563=#REF!</f>
        <v>#REF!</v>
      </c>
    </row>
    <row r="564" spans="1:21" ht="63.75" x14ac:dyDescent="0.25">
      <c r="A564" s="17" t="s">
        <v>1487</v>
      </c>
      <c r="B564" s="17" t="s">
        <v>1487</v>
      </c>
      <c r="C564" s="18" t="s">
        <v>1488</v>
      </c>
      <c r="D564" s="17" t="s">
        <v>27</v>
      </c>
      <c r="E564" s="17" t="s">
        <v>1489</v>
      </c>
      <c r="F564" s="19" t="s">
        <v>42</v>
      </c>
      <c r="G564" s="18">
        <v>1</v>
      </c>
      <c r="H564" s="20">
        <v>625.22</v>
      </c>
      <c r="I564" s="20">
        <v>782.9</v>
      </c>
      <c r="J564" s="99">
        <f t="shared" si="78"/>
        <v>782.9</v>
      </c>
      <c r="K564" s="100">
        <f>IFERROR(VLOOKUP(B564,'[1]resumo 1ºTermo aditivo'!$A$3:$O$155,11,FALSE),0)</f>
        <v>0</v>
      </c>
      <c r="L564" s="101">
        <f t="shared" si="69"/>
        <v>0</v>
      </c>
      <c r="M564" s="102">
        <f>IFERROR(VLOOKUP(B564,'[1]resumo 1ºTermo aditivo'!$A$3:$O$155,14,FALSE),0)</f>
        <v>0</v>
      </c>
      <c r="N564" s="312">
        <f t="shared" si="70"/>
        <v>0</v>
      </c>
      <c r="P564" s="165">
        <f t="shared" si="71"/>
        <v>0</v>
      </c>
      <c r="Q564" s="165"/>
      <c r="R564" s="165">
        <f t="shared" si="72"/>
        <v>0</v>
      </c>
      <c r="S564" s="315">
        <f t="shared" si="73"/>
        <v>1</v>
      </c>
      <c r="T564" s="147">
        <f t="shared" si="74"/>
        <v>782.9</v>
      </c>
      <c r="U564" s="1" t="e">
        <f>S564=#REF!</f>
        <v>#REF!</v>
      </c>
    </row>
    <row r="565" spans="1:21" ht="51" x14ac:dyDescent="0.25">
      <c r="A565" s="17" t="s">
        <v>1490</v>
      </c>
      <c r="B565" s="17" t="s">
        <v>1490</v>
      </c>
      <c r="C565" s="18" t="s">
        <v>1491</v>
      </c>
      <c r="D565" s="17" t="s">
        <v>27</v>
      </c>
      <c r="E565" s="17" t="s">
        <v>1492</v>
      </c>
      <c r="F565" s="19" t="s">
        <v>42</v>
      </c>
      <c r="G565" s="18">
        <v>1</v>
      </c>
      <c r="H565" s="20">
        <v>4880</v>
      </c>
      <c r="I565" s="20">
        <v>6110.73</v>
      </c>
      <c r="J565" s="99">
        <f t="shared" si="78"/>
        <v>6110.73</v>
      </c>
      <c r="K565" s="100">
        <f>IFERROR(VLOOKUP(B565,'[1]resumo 1ºTermo aditivo'!$A$3:$O$155,11,FALSE),0)</f>
        <v>0</v>
      </c>
      <c r="L565" s="101">
        <f t="shared" si="69"/>
        <v>0</v>
      </c>
      <c r="M565" s="102">
        <f>IFERROR(VLOOKUP(B565,'[1]resumo 1ºTermo aditivo'!$A$3:$O$155,14,FALSE),0)</f>
        <v>0</v>
      </c>
      <c r="N565" s="312">
        <f t="shared" si="70"/>
        <v>0</v>
      </c>
      <c r="P565" s="165">
        <f t="shared" si="71"/>
        <v>0</v>
      </c>
      <c r="Q565" s="165"/>
      <c r="R565" s="165">
        <f t="shared" si="72"/>
        <v>0</v>
      </c>
      <c r="S565" s="315">
        <f t="shared" si="73"/>
        <v>1</v>
      </c>
      <c r="T565" s="147">
        <f t="shared" si="74"/>
        <v>6110.73</v>
      </c>
      <c r="U565" s="1" t="e">
        <f>S565=#REF!</f>
        <v>#REF!</v>
      </c>
    </row>
    <row r="566" spans="1:21" ht="76.5" x14ac:dyDescent="0.25">
      <c r="A566" s="17" t="s">
        <v>1493</v>
      </c>
      <c r="B566" s="17" t="s">
        <v>1493</v>
      </c>
      <c r="C566" s="18" t="s">
        <v>1494</v>
      </c>
      <c r="D566" s="17" t="s">
        <v>32</v>
      </c>
      <c r="E566" s="17" t="s">
        <v>1495</v>
      </c>
      <c r="F566" s="19" t="s">
        <v>42</v>
      </c>
      <c r="G566" s="18">
        <v>2</v>
      </c>
      <c r="H566" s="20">
        <v>827.3</v>
      </c>
      <c r="I566" s="20">
        <v>1035.94</v>
      </c>
      <c r="J566" s="99">
        <f t="shared" si="78"/>
        <v>2071.88</v>
      </c>
      <c r="K566" s="100">
        <f>IFERROR(VLOOKUP(B566,'[1]resumo 1ºTermo aditivo'!$A$3:$O$155,11,FALSE),0)</f>
        <v>0</v>
      </c>
      <c r="L566" s="101">
        <f t="shared" si="69"/>
        <v>0</v>
      </c>
      <c r="M566" s="102">
        <f>IFERROR(VLOOKUP(B566,'[1]resumo 1ºTermo aditivo'!$A$3:$O$155,14,FALSE),0)</f>
        <v>0</v>
      </c>
      <c r="N566" s="312">
        <f t="shared" si="70"/>
        <v>0</v>
      </c>
      <c r="P566" s="165">
        <f t="shared" si="71"/>
        <v>0</v>
      </c>
      <c r="Q566" s="165"/>
      <c r="R566" s="165">
        <f t="shared" si="72"/>
        <v>0</v>
      </c>
      <c r="S566" s="315">
        <f t="shared" si="73"/>
        <v>2</v>
      </c>
      <c r="T566" s="147">
        <f t="shared" si="74"/>
        <v>2071.88</v>
      </c>
      <c r="U566" s="1" t="e">
        <f>S566=#REF!</f>
        <v>#REF!</v>
      </c>
    </row>
    <row r="567" spans="1:21" ht="51" x14ac:dyDescent="0.25">
      <c r="A567" s="17" t="s">
        <v>1496</v>
      </c>
      <c r="B567" s="17" t="s">
        <v>1496</v>
      </c>
      <c r="C567" s="18" t="s">
        <v>1497</v>
      </c>
      <c r="D567" s="17" t="s">
        <v>27</v>
      </c>
      <c r="E567" s="17" t="s">
        <v>1498</v>
      </c>
      <c r="F567" s="19" t="s">
        <v>42</v>
      </c>
      <c r="G567" s="18">
        <v>2</v>
      </c>
      <c r="H567" s="20">
        <v>2985</v>
      </c>
      <c r="I567" s="20">
        <v>3737.81</v>
      </c>
      <c r="J567" s="99">
        <f t="shared" si="78"/>
        <v>7475.62</v>
      </c>
      <c r="K567" s="100">
        <f>IFERROR(VLOOKUP(B567,'[1]resumo 1ºTermo aditivo'!$A$3:$O$155,11,FALSE),0)</f>
        <v>0</v>
      </c>
      <c r="L567" s="101">
        <f t="shared" si="69"/>
        <v>0</v>
      </c>
      <c r="M567" s="102">
        <f>IFERROR(VLOOKUP(B567,'[1]resumo 1ºTermo aditivo'!$A$3:$O$155,14,FALSE),0)</f>
        <v>0</v>
      </c>
      <c r="N567" s="312">
        <f t="shared" si="70"/>
        <v>0</v>
      </c>
      <c r="P567" s="165">
        <f t="shared" si="71"/>
        <v>0</v>
      </c>
      <c r="Q567" s="165"/>
      <c r="R567" s="165">
        <f t="shared" si="72"/>
        <v>0</v>
      </c>
      <c r="S567" s="315">
        <f t="shared" si="73"/>
        <v>2</v>
      </c>
      <c r="T567" s="147">
        <f t="shared" si="74"/>
        <v>7475.62</v>
      </c>
      <c r="U567" s="1" t="e">
        <f>S567=#REF!</f>
        <v>#REF!</v>
      </c>
    </row>
    <row r="568" spans="1:21" ht="63.75" x14ac:dyDescent="0.25">
      <c r="A568" s="17" t="s">
        <v>1499</v>
      </c>
      <c r="B568" s="17" t="s">
        <v>1499</v>
      </c>
      <c r="C568" s="18" t="s">
        <v>1500</v>
      </c>
      <c r="D568" s="17" t="s">
        <v>27</v>
      </c>
      <c r="E568" s="17" t="s">
        <v>1501</v>
      </c>
      <c r="F568" s="19" t="s">
        <v>522</v>
      </c>
      <c r="G568" s="18">
        <v>2</v>
      </c>
      <c r="H568" s="20">
        <v>1182.5326499999999</v>
      </c>
      <c r="I568" s="20">
        <v>1480.76</v>
      </c>
      <c r="J568" s="99">
        <f t="shared" si="78"/>
        <v>2961.52</v>
      </c>
      <c r="K568" s="100">
        <f>IFERROR(VLOOKUP(B568,'[1]resumo 1ºTermo aditivo'!$A$3:$O$155,11,FALSE),0)</f>
        <v>0</v>
      </c>
      <c r="L568" s="101">
        <f t="shared" si="69"/>
        <v>0</v>
      </c>
      <c r="M568" s="102">
        <f>IFERROR(VLOOKUP(B568,'[1]resumo 1ºTermo aditivo'!$A$3:$O$155,14,FALSE),0)</f>
        <v>0</v>
      </c>
      <c r="N568" s="312">
        <f t="shared" si="70"/>
        <v>0</v>
      </c>
      <c r="P568" s="165">
        <f t="shared" si="71"/>
        <v>0</v>
      </c>
      <c r="Q568" s="165"/>
      <c r="R568" s="165">
        <f t="shared" si="72"/>
        <v>0</v>
      </c>
      <c r="S568" s="315">
        <f t="shared" si="73"/>
        <v>2</v>
      </c>
      <c r="T568" s="147">
        <f t="shared" si="74"/>
        <v>2961.52</v>
      </c>
      <c r="U568" s="1" t="e">
        <f>S568=#REF!</f>
        <v>#REF!</v>
      </c>
    </row>
    <row r="569" spans="1:21" ht="51" x14ac:dyDescent="0.25">
      <c r="A569" s="17" t="s">
        <v>1502</v>
      </c>
      <c r="B569" s="17" t="s">
        <v>1502</v>
      </c>
      <c r="C569" s="18" t="s">
        <v>1503</v>
      </c>
      <c r="D569" s="17" t="s">
        <v>27</v>
      </c>
      <c r="E569" s="17" t="s">
        <v>1504</v>
      </c>
      <c r="F569" s="19" t="s">
        <v>42</v>
      </c>
      <c r="G569" s="18">
        <v>2</v>
      </c>
      <c r="H569" s="20">
        <v>637.91</v>
      </c>
      <c r="I569" s="20">
        <v>798.79</v>
      </c>
      <c r="J569" s="99">
        <f t="shared" si="78"/>
        <v>1597.58</v>
      </c>
      <c r="K569" s="100">
        <f>IFERROR(VLOOKUP(B569,'[1]resumo 1ºTermo aditivo'!$A$3:$O$155,11,FALSE),0)</f>
        <v>0</v>
      </c>
      <c r="L569" s="101">
        <f t="shared" si="69"/>
        <v>0</v>
      </c>
      <c r="M569" s="102">
        <f>IFERROR(VLOOKUP(B569,'[1]resumo 1ºTermo aditivo'!$A$3:$O$155,14,FALSE),0)</f>
        <v>0</v>
      </c>
      <c r="N569" s="312">
        <f t="shared" si="70"/>
        <v>0</v>
      </c>
      <c r="P569" s="165">
        <f t="shared" si="71"/>
        <v>0</v>
      </c>
      <c r="Q569" s="165"/>
      <c r="R569" s="165">
        <f t="shared" si="72"/>
        <v>0</v>
      </c>
      <c r="S569" s="315">
        <f t="shared" si="73"/>
        <v>2</v>
      </c>
      <c r="T569" s="147">
        <f t="shared" si="74"/>
        <v>1597.58</v>
      </c>
      <c r="U569" s="1" t="e">
        <f>S569=#REF!</f>
        <v>#REF!</v>
      </c>
    </row>
    <row r="570" spans="1:21" ht="63.75" x14ac:dyDescent="0.25">
      <c r="A570" s="17" t="s">
        <v>1505</v>
      </c>
      <c r="B570" s="17" t="s">
        <v>1505</v>
      </c>
      <c r="C570" s="18" t="s">
        <v>1506</v>
      </c>
      <c r="D570" s="17" t="s">
        <v>27</v>
      </c>
      <c r="E570" s="17" t="s">
        <v>1507</v>
      </c>
      <c r="F570" s="19" t="s">
        <v>42</v>
      </c>
      <c r="G570" s="18">
        <v>3</v>
      </c>
      <c r="H570" s="20">
        <v>977.68</v>
      </c>
      <c r="I570" s="20">
        <v>1224.25</v>
      </c>
      <c r="J570" s="99">
        <f t="shared" si="78"/>
        <v>3672.75</v>
      </c>
      <c r="K570" s="100">
        <f>IFERROR(VLOOKUP(B570,'[1]resumo 1ºTermo aditivo'!$A$3:$O$155,11,FALSE),0)</f>
        <v>0</v>
      </c>
      <c r="L570" s="101">
        <f t="shared" si="69"/>
        <v>0</v>
      </c>
      <c r="M570" s="102">
        <f>IFERROR(VLOOKUP(B570,'[1]resumo 1ºTermo aditivo'!$A$3:$O$155,14,FALSE),0)</f>
        <v>0</v>
      </c>
      <c r="N570" s="312">
        <f t="shared" si="70"/>
        <v>0</v>
      </c>
      <c r="P570" s="165">
        <f t="shared" si="71"/>
        <v>0</v>
      </c>
      <c r="Q570" s="165"/>
      <c r="R570" s="165">
        <f t="shared" si="72"/>
        <v>0</v>
      </c>
      <c r="S570" s="315">
        <f t="shared" si="73"/>
        <v>3</v>
      </c>
      <c r="T570" s="147">
        <f t="shared" si="74"/>
        <v>3672.75</v>
      </c>
      <c r="U570" s="1" t="e">
        <f>S570=#REF!</f>
        <v>#REF!</v>
      </c>
    </row>
    <row r="571" spans="1:21" ht="51" x14ac:dyDescent="0.25">
      <c r="A571" s="17" t="s">
        <v>1508</v>
      </c>
      <c r="B571" s="17" t="s">
        <v>1508</v>
      </c>
      <c r="C571" s="18" t="s">
        <v>1509</v>
      </c>
      <c r="D571" s="17" t="s">
        <v>27</v>
      </c>
      <c r="E571" s="17" t="s">
        <v>1510</v>
      </c>
      <c r="F571" s="19" t="s">
        <v>42</v>
      </c>
      <c r="G571" s="18">
        <v>2</v>
      </c>
      <c r="H571" s="20">
        <v>2330</v>
      </c>
      <c r="I571" s="20">
        <v>2917.62</v>
      </c>
      <c r="J571" s="99">
        <f t="shared" si="78"/>
        <v>5835.24</v>
      </c>
      <c r="K571" s="100">
        <f>IFERROR(VLOOKUP(B571,'[1]resumo 1ºTermo aditivo'!$A$3:$O$155,11,FALSE),0)</f>
        <v>0</v>
      </c>
      <c r="L571" s="101">
        <f t="shared" si="69"/>
        <v>0</v>
      </c>
      <c r="M571" s="102">
        <f>IFERROR(VLOOKUP(B571,'[1]resumo 1ºTermo aditivo'!$A$3:$O$155,14,FALSE),0)</f>
        <v>0</v>
      </c>
      <c r="N571" s="312">
        <f t="shared" si="70"/>
        <v>0</v>
      </c>
      <c r="P571" s="165">
        <f t="shared" si="71"/>
        <v>0</v>
      </c>
      <c r="Q571" s="165"/>
      <c r="R571" s="165">
        <f t="shared" si="72"/>
        <v>0</v>
      </c>
      <c r="S571" s="315">
        <f t="shared" si="73"/>
        <v>2</v>
      </c>
      <c r="T571" s="147">
        <f t="shared" si="74"/>
        <v>5835.24</v>
      </c>
      <c r="U571" s="1" t="e">
        <f>S571=#REF!</f>
        <v>#REF!</v>
      </c>
    </row>
    <row r="572" spans="1:21" ht="51" x14ac:dyDescent="0.25">
      <c r="A572" s="17" t="s">
        <v>1511</v>
      </c>
      <c r="B572" s="17" t="s">
        <v>1511</v>
      </c>
      <c r="C572" s="18" t="s">
        <v>1512</v>
      </c>
      <c r="D572" s="17" t="s">
        <v>27</v>
      </c>
      <c r="E572" s="17" t="s">
        <v>1513</v>
      </c>
      <c r="F572" s="19" t="s">
        <v>42</v>
      </c>
      <c r="G572" s="18">
        <v>2</v>
      </c>
      <c r="H572" s="20">
        <v>1280.6099999999999</v>
      </c>
      <c r="I572" s="20">
        <v>1603.57</v>
      </c>
      <c r="J572" s="99">
        <f t="shared" si="78"/>
        <v>3207.14</v>
      </c>
      <c r="K572" s="100">
        <f>IFERROR(VLOOKUP(B572,'[1]resumo 1ºTermo aditivo'!$A$3:$O$155,11,FALSE),0)</f>
        <v>0</v>
      </c>
      <c r="L572" s="101">
        <f t="shared" si="69"/>
        <v>0</v>
      </c>
      <c r="M572" s="102">
        <f>IFERROR(VLOOKUP(B572,'[1]resumo 1ºTermo aditivo'!$A$3:$O$155,14,FALSE),0)</f>
        <v>0</v>
      </c>
      <c r="N572" s="312">
        <f t="shared" si="70"/>
        <v>0</v>
      </c>
      <c r="P572" s="165">
        <f t="shared" si="71"/>
        <v>0</v>
      </c>
      <c r="Q572" s="165"/>
      <c r="R572" s="165">
        <f t="shared" si="72"/>
        <v>0</v>
      </c>
      <c r="S572" s="315">
        <f t="shared" si="73"/>
        <v>2</v>
      </c>
      <c r="T572" s="147">
        <f t="shared" si="74"/>
        <v>3207.14</v>
      </c>
      <c r="U572" s="1" t="e">
        <f>S572=#REF!</f>
        <v>#REF!</v>
      </c>
    </row>
    <row r="573" spans="1:21" ht="51" x14ac:dyDescent="0.25">
      <c r="A573" s="17" t="s">
        <v>1514</v>
      </c>
      <c r="B573" s="17" t="s">
        <v>1514</v>
      </c>
      <c r="C573" s="18" t="s">
        <v>1515</v>
      </c>
      <c r="D573" s="17" t="s">
        <v>27</v>
      </c>
      <c r="E573" s="17" t="s">
        <v>1516</v>
      </c>
      <c r="F573" s="19" t="s">
        <v>42</v>
      </c>
      <c r="G573" s="18">
        <v>1</v>
      </c>
      <c r="H573" s="20">
        <v>968.27</v>
      </c>
      <c r="I573" s="20">
        <v>1212.46</v>
      </c>
      <c r="J573" s="99">
        <f t="shared" si="78"/>
        <v>1212.46</v>
      </c>
      <c r="K573" s="100">
        <f>IFERROR(VLOOKUP(B573,'[1]resumo 1ºTermo aditivo'!$A$3:$O$155,11,FALSE),0)</f>
        <v>0</v>
      </c>
      <c r="L573" s="101">
        <f t="shared" si="69"/>
        <v>0</v>
      </c>
      <c r="M573" s="102">
        <f>IFERROR(VLOOKUP(B573,'[1]resumo 1ºTermo aditivo'!$A$3:$O$155,14,FALSE),0)</f>
        <v>0</v>
      </c>
      <c r="N573" s="312">
        <f t="shared" si="70"/>
        <v>0</v>
      </c>
      <c r="P573" s="165">
        <f t="shared" si="71"/>
        <v>0</v>
      </c>
      <c r="Q573" s="165"/>
      <c r="R573" s="165">
        <f t="shared" si="72"/>
        <v>0</v>
      </c>
      <c r="S573" s="315">
        <f t="shared" si="73"/>
        <v>1</v>
      </c>
      <c r="T573" s="147">
        <f t="shared" si="74"/>
        <v>1212.46</v>
      </c>
      <c r="U573" s="1" t="e">
        <f>S573=#REF!</f>
        <v>#REF!</v>
      </c>
    </row>
    <row r="574" spans="1:21" ht="51" x14ac:dyDescent="0.25">
      <c r="A574" s="17" t="s">
        <v>1517</v>
      </c>
      <c r="B574" s="17" t="s">
        <v>1517</v>
      </c>
      <c r="C574" s="18" t="s">
        <v>1518</v>
      </c>
      <c r="D574" s="17" t="s">
        <v>27</v>
      </c>
      <c r="E574" s="17" t="s">
        <v>1519</v>
      </c>
      <c r="F574" s="19" t="s">
        <v>42</v>
      </c>
      <c r="G574" s="18">
        <v>1</v>
      </c>
      <c r="H574" s="20">
        <v>3043.6057599999999</v>
      </c>
      <c r="I574" s="20">
        <v>3811.2</v>
      </c>
      <c r="J574" s="99">
        <f t="shared" si="78"/>
        <v>3811.2</v>
      </c>
      <c r="K574" s="100">
        <f>IFERROR(VLOOKUP(B574,'[1]resumo 1ºTermo aditivo'!$A$3:$O$155,11,FALSE),0)</f>
        <v>0</v>
      </c>
      <c r="L574" s="101">
        <f t="shared" si="69"/>
        <v>0</v>
      </c>
      <c r="M574" s="102">
        <f>IFERROR(VLOOKUP(B574,'[1]resumo 1ºTermo aditivo'!$A$3:$O$155,14,FALSE),0)</f>
        <v>0</v>
      </c>
      <c r="N574" s="312">
        <f t="shared" si="70"/>
        <v>0</v>
      </c>
      <c r="P574" s="165">
        <f t="shared" si="71"/>
        <v>0</v>
      </c>
      <c r="Q574" s="165"/>
      <c r="R574" s="165">
        <f t="shared" si="72"/>
        <v>0</v>
      </c>
      <c r="S574" s="315">
        <f t="shared" si="73"/>
        <v>1</v>
      </c>
      <c r="T574" s="147">
        <f t="shared" si="74"/>
        <v>3811.2</v>
      </c>
      <c r="U574" s="1" t="e">
        <f>S574=#REF!</f>
        <v>#REF!</v>
      </c>
    </row>
    <row r="575" spans="1:21" ht="25.5" x14ac:dyDescent="0.25">
      <c r="A575" s="17" t="s">
        <v>1520</v>
      </c>
      <c r="B575" s="17" t="s">
        <v>1520</v>
      </c>
      <c r="C575" s="18" t="s">
        <v>1521</v>
      </c>
      <c r="D575" s="17" t="s">
        <v>27</v>
      </c>
      <c r="E575" s="17" t="s">
        <v>1522</v>
      </c>
      <c r="F575" s="19" t="s">
        <v>42</v>
      </c>
      <c r="G575" s="18">
        <v>2</v>
      </c>
      <c r="H575" s="20">
        <v>5362.08</v>
      </c>
      <c r="I575" s="20">
        <v>6714.39</v>
      </c>
      <c r="J575" s="99">
        <f t="shared" si="78"/>
        <v>13428.78</v>
      </c>
      <c r="K575" s="100">
        <f>IFERROR(VLOOKUP(B575,'[1]resumo 1ºTermo aditivo'!$A$3:$O$155,11,FALSE),0)</f>
        <v>0</v>
      </c>
      <c r="L575" s="101">
        <f t="shared" si="69"/>
        <v>0</v>
      </c>
      <c r="M575" s="102">
        <f>IFERROR(VLOOKUP(B575,'[1]resumo 1ºTermo aditivo'!$A$3:$O$155,14,FALSE),0)</f>
        <v>0</v>
      </c>
      <c r="N575" s="312">
        <f t="shared" si="70"/>
        <v>0</v>
      </c>
      <c r="P575" s="165">
        <f t="shared" si="71"/>
        <v>0</v>
      </c>
      <c r="Q575" s="165"/>
      <c r="R575" s="165">
        <f t="shared" si="72"/>
        <v>0</v>
      </c>
      <c r="S575" s="315">
        <f t="shared" si="73"/>
        <v>2</v>
      </c>
      <c r="T575" s="147">
        <f t="shared" si="74"/>
        <v>13428.78</v>
      </c>
      <c r="U575" s="1" t="e">
        <f>S575=#REF!</f>
        <v>#REF!</v>
      </c>
    </row>
    <row r="576" spans="1:21" ht="38.25" x14ac:dyDescent="0.25">
      <c r="A576" s="17" t="s">
        <v>1523</v>
      </c>
      <c r="B576" s="17" t="s">
        <v>1523</v>
      </c>
      <c r="C576" s="18" t="s">
        <v>1524</v>
      </c>
      <c r="D576" s="17" t="s">
        <v>27</v>
      </c>
      <c r="E576" s="17" t="s">
        <v>1525</v>
      </c>
      <c r="F576" s="19" t="s">
        <v>42</v>
      </c>
      <c r="G576" s="18">
        <v>1</v>
      </c>
      <c r="H576" s="20">
        <v>1691.56</v>
      </c>
      <c r="I576" s="20">
        <v>2118.17</v>
      </c>
      <c r="J576" s="99">
        <f t="shared" si="78"/>
        <v>2118.17</v>
      </c>
      <c r="K576" s="100">
        <f>IFERROR(VLOOKUP(B576,'[1]resumo 1ºTermo aditivo'!$A$3:$O$155,11,FALSE),0)</f>
        <v>0</v>
      </c>
      <c r="L576" s="101">
        <f t="shared" si="69"/>
        <v>0</v>
      </c>
      <c r="M576" s="102">
        <f>IFERROR(VLOOKUP(B576,'[1]resumo 1ºTermo aditivo'!$A$3:$O$155,14,FALSE),0)</f>
        <v>0</v>
      </c>
      <c r="N576" s="312">
        <f t="shared" si="70"/>
        <v>0</v>
      </c>
      <c r="P576" s="165">
        <f t="shared" si="71"/>
        <v>0</v>
      </c>
      <c r="Q576" s="165"/>
      <c r="R576" s="165">
        <f t="shared" si="72"/>
        <v>0</v>
      </c>
      <c r="S576" s="315">
        <f t="shared" si="73"/>
        <v>1</v>
      </c>
      <c r="T576" s="147">
        <f t="shared" si="74"/>
        <v>2118.17</v>
      </c>
      <c r="U576" s="1" t="e">
        <f>S576=#REF!</f>
        <v>#REF!</v>
      </c>
    </row>
    <row r="577" spans="1:21" ht="51" x14ac:dyDescent="0.25">
      <c r="A577" s="17" t="s">
        <v>1526</v>
      </c>
      <c r="B577" s="17" t="s">
        <v>1526</v>
      </c>
      <c r="C577" s="18" t="s">
        <v>1527</v>
      </c>
      <c r="D577" s="17" t="s">
        <v>27</v>
      </c>
      <c r="E577" s="17" t="s">
        <v>1528</v>
      </c>
      <c r="F577" s="19" t="s">
        <v>42</v>
      </c>
      <c r="G577" s="18">
        <v>2</v>
      </c>
      <c r="H577" s="20">
        <v>1350.18</v>
      </c>
      <c r="I577" s="20">
        <v>1690.69</v>
      </c>
      <c r="J577" s="99">
        <f t="shared" si="78"/>
        <v>3381.38</v>
      </c>
      <c r="K577" s="100">
        <f>IFERROR(VLOOKUP(B577,'[1]resumo 1ºTermo aditivo'!$A$3:$O$155,11,FALSE),0)</f>
        <v>0</v>
      </c>
      <c r="L577" s="101">
        <f t="shared" si="69"/>
        <v>0</v>
      </c>
      <c r="M577" s="102">
        <f>IFERROR(VLOOKUP(B577,'[1]resumo 1ºTermo aditivo'!$A$3:$O$155,14,FALSE),0)</f>
        <v>0</v>
      </c>
      <c r="N577" s="312">
        <f t="shared" si="70"/>
        <v>0</v>
      </c>
      <c r="P577" s="165">
        <f t="shared" si="71"/>
        <v>0</v>
      </c>
      <c r="Q577" s="165"/>
      <c r="R577" s="165">
        <f t="shared" si="72"/>
        <v>0</v>
      </c>
      <c r="S577" s="315">
        <f t="shared" si="73"/>
        <v>2</v>
      </c>
      <c r="T577" s="147">
        <f t="shared" si="74"/>
        <v>3381.38</v>
      </c>
      <c r="U577" s="1" t="e">
        <f>S577=#REF!</f>
        <v>#REF!</v>
      </c>
    </row>
    <row r="578" spans="1:21" ht="63.75" x14ac:dyDescent="0.25">
      <c r="A578" s="17" t="s">
        <v>1529</v>
      </c>
      <c r="B578" s="17" t="s">
        <v>1529</v>
      </c>
      <c r="C578" s="18" t="s">
        <v>1530</v>
      </c>
      <c r="D578" s="17" t="s">
        <v>27</v>
      </c>
      <c r="E578" s="17" t="s">
        <v>1531</v>
      </c>
      <c r="F578" s="19" t="s">
        <v>522</v>
      </c>
      <c r="G578" s="18">
        <v>1</v>
      </c>
      <c r="H578" s="20">
        <v>3667.989</v>
      </c>
      <c r="I578" s="20">
        <v>4593.05</v>
      </c>
      <c r="J578" s="99">
        <f t="shared" si="78"/>
        <v>4593.05</v>
      </c>
      <c r="K578" s="100">
        <f>IFERROR(VLOOKUP(B578,'[1]resumo 1ºTermo aditivo'!$A$3:$O$155,11,FALSE),0)</f>
        <v>0</v>
      </c>
      <c r="L578" s="101">
        <f t="shared" si="69"/>
        <v>0</v>
      </c>
      <c r="M578" s="102">
        <f>IFERROR(VLOOKUP(B578,'[1]resumo 1ºTermo aditivo'!$A$3:$O$155,14,FALSE),0)</f>
        <v>0</v>
      </c>
      <c r="N578" s="312">
        <f t="shared" si="70"/>
        <v>0</v>
      </c>
      <c r="P578" s="165">
        <f t="shared" si="71"/>
        <v>0</v>
      </c>
      <c r="Q578" s="165"/>
      <c r="R578" s="165">
        <f t="shared" si="72"/>
        <v>0</v>
      </c>
      <c r="S578" s="315">
        <f t="shared" si="73"/>
        <v>1</v>
      </c>
      <c r="T578" s="147">
        <f t="shared" si="74"/>
        <v>4593.05</v>
      </c>
      <c r="U578" s="1" t="e">
        <f>S578=#REF!</f>
        <v>#REF!</v>
      </c>
    </row>
    <row r="579" spans="1:21" ht="51" x14ac:dyDescent="0.25">
      <c r="A579" s="17" t="s">
        <v>1532</v>
      </c>
      <c r="B579" s="17" t="s">
        <v>1532</v>
      </c>
      <c r="C579" s="18" t="s">
        <v>1533</v>
      </c>
      <c r="D579" s="17" t="s">
        <v>27</v>
      </c>
      <c r="E579" s="17" t="s">
        <v>1534</v>
      </c>
      <c r="F579" s="19" t="s">
        <v>42</v>
      </c>
      <c r="G579" s="18">
        <v>16</v>
      </c>
      <c r="H579" s="20">
        <v>1383.05</v>
      </c>
      <c r="I579" s="20">
        <v>1731.85</v>
      </c>
      <c r="J579" s="99">
        <f t="shared" si="78"/>
        <v>27709.599999999999</v>
      </c>
      <c r="K579" s="100">
        <f>IFERROR(VLOOKUP(B579,'[1]resumo 1ºTermo aditivo'!$A$3:$O$155,11,FALSE),0)</f>
        <v>0</v>
      </c>
      <c r="L579" s="101">
        <f t="shared" si="69"/>
        <v>0</v>
      </c>
      <c r="M579" s="102">
        <f>IFERROR(VLOOKUP(B579,'[1]resumo 1ºTermo aditivo'!$A$3:$O$155,14,FALSE),0)</f>
        <v>0</v>
      </c>
      <c r="N579" s="312">
        <f t="shared" si="70"/>
        <v>0</v>
      </c>
      <c r="P579" s="165">
        <f t="shared" si="71"/>
        <v>0</v>
      </c>
      <c r="Q579" s="165"/>
      <c r="R579" s="165">
        <f t="shared" si="72"/>
        <v>0</v>
      </c>
      <c r="S579" s="315">
        <f t="shared" si="73"/>
        <v>16</v>
      </c>
      <c r="T579" s="147">
        <f t="shared" si="74"/>
        <v>27709.599999999999</v>
      </c>
      <c r="U579" s="1" t="e">
        <f>S579=#REF!</f>
        <v>#REF!</v>
      </c>
    </row>
    <row r="580" spans="1:21" ht="38.25" x14ac:dyDescent="0.25">
      <c r="A580" s="17" t="s">
        <v>1535</v>
      </c>
      <c r="B580" s="17" t="s">
        <v>1535</v>
      </c>
      <c r="C580" s="18" t="s">
        <v>1536</v>
      </c>
      <c r="D580" s="17" t="s">
        <v>27</v>
      </c>
      <c r="E580" s="17" t="s">
        <v>1537</v>
      </c>
      <c r="F580" s="19" t="s">
        <v>42</v>
      </c>
      <c r="G580" s="18">
        <v>1</v>
      </c>
      <c r="H580" s="20">
        <v>6780.9039999999995</v>
      </c>
      <c r="I580" s="20">
        <v>8491.0400000000009</v>
      </c>
      <c r="J580" s="99">
        <f t="shared" si="78"/>
        <v>8491.0400000000009</v>
      </c>
      <c r="K580" s="100">
        <f>IFERROR(VLOOKUP(B580,'[1]resumo 1ºTermo aditivo'!$A$3:$O$155,11,FALSE),0)</f>
        <v>0</v>
      </c>
      <c r="L580" s="101">
        <f t="shared" si="69"/>
        <v>0</v>
      </c>
      <c r="M580" s="102">
        <f>IFERROR(VLOOKUP(B580,'[1]resumo 1ºTermo aditivo'!$A$3:$O$155,14,FALSE),0)</f>
        <v>0</v>
      </c>
      <c r="N580" s="312">
        <f t="shared" si="70"/>
        <v>0</v>
      </c>
      <c r="P580" s="165">
        <f t="shared" si="71"/>
        <v>0</v>
      </c>
      <c r="Q580" s="165"/>
      <c r="R580" s="165">
        <f t="shared" si="72"/>
        <v>0</v>
      </c>
      <c r="S580" s="315">
        <f t="shared" si="73"/>
        <v>1</v>
      </c>
      <c r="T580" s="147">
        <f t="shared" si="74"/>
        <v>8491.0400000000009</v>
      </c>
      <c r="U580" s="1" t="e">
        <f>S580=#REF!</f>
        <v>#REF!</v>
      </c>
    </row>
    <row r="581" spans="1:21" ht="63.75" x14ac:dyDescent="0.25">
      <c r="A581" s="17" t="s">
        <v>1538</v>
      </c>
      <c r="B581" s="17" t="s">
        <v>1538</v>
      </c>
      <c r="C581" s="18" t="s">
        <v>1539</v>
      </c>
      <c r="D581" s="17" t="s">
        <v>27</v>
      </c>
      <c r="E581" s="17" t="s">
        <v>1540</v>
      </c>
      <c r="F581" s="19" t="s">
        <v>42</v>
      </c>
      <c r="G581" s="18">
        <v>2</v>
      </c>
      <c r="H581" s="20">
        <v>911.24</v>
      </c>
      <c r="I581" s="20">
        <v>1141.05</v>
      </c>
      <c r="J581" s="99">
        <f t="shared" si="78"/>
        <v>2282.1</v>
      </c>
      <c r="K581" s="100">
        <f>IFERROR(VLOOKUP(B581,'[1]resumo 1ºTermo aditivo'!$A$3:$O$155,11,FALSE),0)</f>
        <v>0</v>
      </c>
      <c r="L581" s="101">
        <f t="shared" si="69"/>
        <v>0</v>
      </c>
      <c r="M581" s="102">
        <f>IFERROR(VLOOKUP(B581,'[1]resumo 1ºTermo aditivo'!$A$3:$O$155,14,FALSE),0)</f>
        <v>0</v>
      </c>
      <c r="N581" s="312">
        <f t="shared" si="70"/>
        <v>0</v>
      </c>
      <c r="P581" s="165">
        <f t="shared" si="71"/>
        <v>0</v>
      </c>
      <c r="Q581" s="165"/>
      <c r="R581" s="165">
        <f t="shared" si="72"/>
        <v>0</v>
      </c>
      <c r="S581" s="315">
        <f t="shared" si="73"/>
        <v>2</v>
      </c>
      <c r="T581" s="147">
        <f t="shared" si="74"/>
        <v>2282.1</v>
      </c>
      <c r="U581" s="1" t="e">
        <f>S581=#REF!</f>
        <v>#REF!</v>
      </c>
    </row>
    <row r="582" spans="1:21" ht="51" x14ac:dyDescent="0.25">
      <c r="A582" s="17" t="s">
        <v>1541</v>
      </c>
      <c r="B582" s="17" t="s">
        <v>1541</v>
      </c>
      <c r="C582" s="18" t="s">
        <v>1542</v>
      </c>
      <c r="D582" s="17" t="s">
        <v>32</v>
      </c>
      <c r="E582" s="17" t="s">
        <v>1543</v>
      </c>
      <c r="F582" s="19" t="s">
        <v>34</v>
      </c>
      <c r="G582" s="18">
        <v>5.28</v>
      </c>
      <c r="H582" s="20">
        <v>1278.43</v>
      </c>
      <c r="I582" s="20">
        <v>1600.85</v>
      </c>
      <c r="J582" s="99">
        <f t="shared" si="78"/>
        <v>8452.48</v>
      </c>
      <c r="K582" s="100">
        <f>IFERROR(VLOOKUP(B582,'[1]resumo 1ºTermo aditivo'!$A$3:$O$155,11,FALSE),0)</f>
        <v>1.2330000000000001</v>
      </c>
      <c r="L582" s="101">
        <f t="shared" si="69"/>
        <v>1973.8480500000001</v>
      </c>
      <c r="M582" s="102">
        <f>IFERROR(VLOOKUP(B582,'[1]resumo 1ºTermo aditivo'!$A$3:$O$155,14,FALSE),0)</f>
        <v>0</v>
      </c>
      <c r="N582" s="312">
        <f t="shared" si="70"/>
        <v>0</v>
      </c>
      <c r="P582" s="165">
        <f t="shared" si="71"/>
        <v>0</v>
      </c>
      <c r="Q582" s="165"/>
      <c r="R582" s="165">
        <f t="shared" si="72"/>
        <v>0</v>
      </c>
      <c r="S582" s="356">
        <v>6.51</v>
      </c>
      <c r="T582" s="147">
        <f t="shared" si="74"/>
        <v>10426.32805</v>
      </c>
      <c r="U582" s="1" t="e">
        <f>S582=#REF!</f>
        <v>#REF!</v>
      </c>
    </row>
    <row r="583" spans="1:21" ht="38.25" x14ac:dyDescent="0.25">
      <c r="A583" s="17" t="s">
        <v>1544</v>
      </c>
      <c r="B583" s="17" t="s">
        <v>1544</v>
      </c>
      <c r="C583" s="18" t="s">
        <v>1545</v>
      </c>
      <c r="D583" s="17" t="s">
        <v>32</v>
      </c>
      <c r="E583" s="17" t="s">
        <v>1546</v>
      </c>
      <c r="F583" s="19" t="s">
        <v>34</v>
      </c>
      <c r="G583" s="18">
        <v>53.29</v>
      </c>
      <c r="H583" s="20">
        <v>11.93</v>
      </c>
      <c r="I583" s="20">
        <v>14.93</v>
      </c>
      <c r="J583" s="99">
        <f t="shared" si="78"/>
        <v>795.61</v>
      </c>
      <c r="K583" s="100">
        <f>IFERROR(VLOOKUP(B583,'[1]resumo 1ºTermo aditivo'!$A$3:$O$155,11,FALSE),0)</f>
        <v>0</v>
      </c>
      <c r="L583" s="101">
        <f t="shared" ref="L583:L646" si="79">K583*I583</f>
        <v>0</v>
      </c>
      <c r="M583" s="102">
        <f>IFERROR(VLOOKUP(B583,'[1]resumo 1ºTermo aditivo'!$A$3:$O$155,14,FALSE),0)</f>
        <v>0</v>
      </c>
      <c r="N583" s="312">
        <f t="shared" ref="N583:N646" si="80">M583*I583</f>
        <v>0</v>
      </c>
      <c r="P583" s="165">
        <f t="shared" ref="P583:P646" si="81">TRUNC(I583*O583,2)</f>
        <v>0</v>
      </c>
      <c r="Q583" s="165"/>
      <c r="R583" s="165">
        <f t="shared" ref="R583:R646" si="82">TRUNC(Q583*I583,2)</f>
        <v>0</v>
      </c>
      <c r="S583" s="315">
        <f t="shared" ref="S583:S646" si="83">G583+K583-M583+O583-Q583</f>
        <v>53.29</v>
      </c>
      <c r="T583" s="147">
        <f t="shared" ref="T583:T646" si="84">J583+L583-N583+P583-R583</f>
        <v>795.61</v>
      </c>
      <c r="U583" s="1" t="e">
        <f>S583=#REF!</f>
        <v>#REF!</v>
      </c>
    </row>
    <row r="584" spans="1:21" x14ac:dyDescent="0.25">
      <c r="A584" s="25" t="s">
        <v>1547</v>
      </c>
      <c r="B584" s="25" t="s">
        <v>1547</v>
      </c>
      <c r="C584" s="25"/>
      <c r="D584" s="25"/>
      <c r="E584" s="25" t="s">
        <v>1548</v>
      </c>
      <c r="F584" s="25"/>
      <c r="G584" s="103"/>
      <c r="H584" s="26"/>
      <c r="I584" s="26"/>
      <c r="J584" s="104">
        <f>SUBTOTAL(9,J585:J592)</f>
        <v>22151.159999999996</v>
      </c>
      <c r="K584" s="105"/>
      <c r="L584" s="104">
        <f>SUBTOTAL(9,L585:L592)</f>
        <v>0</v>
      </c>
      <c r="M584" s="107"/>
      <c r="N584" s="104">
        <f>SUBTOTAL(9,N585:N592)</f>
        <v>0</v>
      </c>
      <c r="O584" s="333"/>
      <c r="P584" s="104">
        <f>SUBTOTAL(9,P585:P592)</f>
        <v>0</v>
      </c>
      <c r="Q584" s="317"/>
      <c r="R584" s="104">
        <f>SUBTOTAL(9,R585:R592)</f>
        <v>0</v>
      </c>
      <c r="S584" s="315">
        <f t="shared" si="83"/>
        <v>0</v>
      </c>
      <c r="T584" s="147"/>
      <c r="U584" s="1" t="e">
        <f>S584=#REF!</f>
        <v>#REF!</v>
      </c>
    </row>
    <row r="585" spans="1:21" ht="51" x14ac:dyDescent="0.25">
      <c r="A585" s="17" t="s">
        <v>1549</v>
      </c>
      <c r="B585" s="17" t="s">
        <v>1549</v>
      </c>
      <c r="C585" s="18" t="s">
        <v>1550</v>
      </c>
      <c r="D585" s="17" t="s">
        <v>27</v>
      </c>
      <c r="E585" s="17" t="s">
        <v>1551</v>
      </c>
      <c r="F585" s="19" t="s">
        <v>109</v>
      </c>
      <c r="G585" s="18">
        <v>44.4</v>
      </c>
      <c r="H585" s="20">
        <v>26.75</v>
      </c>
      <c r="I585" s="20">
        <v>33.49</v>
      </c>
      <c r="J585" s="99">
        <f t="shared" ref="J585:J592" si="85">TRUNC(I585*G585,2)</f>
        <v>1486.95</v>
      </c>
      <c r="K585" s="100">
        <f>IFERROR(VLOOKUP(B585,'[1]resumo 1ºTermo aditivo'!$A$3:$O$155,11,FALSE),0)</f>
        <v>0</v>
      </c>
      <c r="L585" s="101">
        <f t="shared" si="79"/>
        <v>0</v>
      </c>
      <c r="M585" s="102">
        <f>IFERROR(VLOOKUP(B585,'[1]resumo 1ºTermo aditivo'!$A$3:$O$155,14,FALSE),0)</f>
        <v>0</v>
      </c>
      <c r="N585" s="312">
        <f t="shared" si="80"/>
        <v>0</v>
      </c>
      <c r="P585" s="165">
        <f t="shared" si="81"/>
        <v>0</v>
      </c>
      <c r="Q585" s="165"/>
      <c r="R585" s="165">
        <f t="shared" si="82"/>
        <v>0</v>
      </c>
      <c r="S585" s="315">
        <f t="shared" si="83"/>
        <v>44.4</v>
      </c>
      <c r="T585" s="147">
        <f t="shared" si="84"/>
        <v>1486.95</v>
      </c>
      <c r="U585" s="1" t="e">
        <f>S585=#REF!</f>
        <v>#REF!</v>
      </c>
    </row>
    <row r="586" spans="1:21" ht="38.25" x14ac:dyDescent="0.25">
      <c r="A586" s="17" t="s">
        <v>1552</v>
      </c>
      <c r="B586" s="17" t="s">
        <v>1552</v>
      </c>
      <c r="C586" s="18" t="s">
        <v>1553</v>
      </c>
      <c r="D586" s="17" t="s">
        <v>27</v>
      </c>
      <c r="E586" s="17" t="s">
        <v>1554</v>
      </c>
      <c r="F586" s="19" t="s">
        <v>42</v>
      </c>
      <c r="G586" s="18">
        <v>2</v>
      </c>
      <c r="H586" s="20">
        <v>1340.91</v>
      </c>
      <c r="I586" s="20">
        <v>1679.08</v>
      </c>
      <c r="J586" s="99">
        <f t="shared" si="85"/>
        <v>3358.16</v>
      </c>
      <c r="K586" s="100">
        <f>IFERROR(VLOOKUP(B586,'[1]resumo 1ºTermo aditivo'!$A$3:$O$155,11,FALSE),0)</f>
        <v>0</v>
      </c>
      <c r="L586" s="101">
        <f t="shared" si="79"/>
        <v>0</v>
      </c>
      <c r="M586" s="102">
        <f>IFERROR(VLOOKUP(B586,'[1]resumo 1ºTermo aditivo'!$A$3:$O$155,14,FALSE),0)</f>
        <v>0</v>
      </c>
      <c r="N586" s="312">
        <f t="shared" si="80"/>
        <v>0</v>
      </c>
      <c r="P586" s="165">
        <f t="shared" si="81"/>
        <v>0</v>
      </c>
      <c r="Q586" s="165"/>
      <c r="R586" s="165">
        <f t="shared" si="82"/>
        <v>0</v>
      </c>
      <c r="S586" s="315">
        <f t="shared" si="83"/>
        <v>2</v>
      </c>
      <c r="T586" s="147">
        <f t="shared" si="84"/>
        <v>3358.16</v>
      </c>
      <c r="U586" s="1" t="e">
        <f>S586=#REF!</f>
        <v>#REF!</v>
      </c>
    </row>
    <row r="587" spans="1:21" ht="38.25" x14ac:dyDescent="0.25">
      <c r="A587" s="17" t="s">
        <v>1555</v>
      </c>
      <c r="B587" s="17" t="s">
        <v>1555</v>
      </c>
      <c r="C587" s="18" t="s">
        <v>1556</v>
      </c>
      <c r="D587" s="17" t="s">
        <v>27</v>
      </c>
      <c r="E587" s="17" t="s">
        <v>1557</v>
      </c>
      <c r="F587" s="19" t="s">
        <v>42</v>
      </c>
      <c r="G587" s="18">
        <v>2</v>
      </c>
      <c r="H587" s="20">
        <v>1787.88</v>
      </c>
      <c r="I587" s="20">
        <v>2238.7800000000002</v>
      </c>
      <c r="J587" s="99">
        <f t="shared" si="85"/>
        <v>4477.5600000000004</v>
      </c>
      <c r="K587" s="100">
        <f>IFERROR(VLOOKUP(B587,'[1]resumo 1ºTermo aditivo'!$A$3:$O$155,11,FALSE),0)</f>
        <v>0</v>
      </c>
      <c r="L587" s="101">
        <f t="shared" si="79"/>
        <v>0</v>
      </c>
      <c r="M587" s="102">
        <f>IFERROR(VLOOKUP(B587,'[1]resumo 1ºTermo aditivo'!$A$3:$O$155,14,FALSE),0)</f>
        <v>0</v>
      </c>
      <c r="N587" s="312">
        <f t="shared" si="80"/>
        <v>0</v>
      </c>
      <c r="P587" s="165">
        <f t="shared" si="81"/>
        <v>0</v>
      </c>
      <c r="Q587" s="165"/>
      <c r="R587" s="165">
        <f t="shared" si="82"/>
        <v>0</v>
      </c>
      <c r="S587" s="315">
        <f t="shared" si="83"/>
        <v>2</v>
      </c>
      <c r="T587" s="147">
        <f t="shared" si="84"/>
        <v>4477.5600000000004</v>
      </c>
      <c r="U587" s="1" t="e">
        <f>S587=#REF!</f>
        <v>#REF!</v>
      </c>
    </row>
    <row r="588" spans="1:21" ht="38.25" x14ac:dyDescent="0.25">
      <c r="A588" s="17" t="s">
        <v>1558</v>
      </c>
      <c r="B588" s="17" t="s">
        <v>1558</v>
      </c>
      <c r="C588" s="18" t="s">
        <v>1559</v>
      </c>
      <c r="D588" s="17" t="s">
        <v>27</v>
      </c>
      <c r="E588" s="17" t="s">
        <v>1560</v>
      </c>
      <c r="F588" s="19" t="s">
        <v>34</v>
      </c>
      <c r="G588" s="18">
        <v>24.54</v>
      </c>
      <c r="H588" s="20">
        <v>40.159999999999997</v>
      </c>
      <c r="I588" s="20">
        <v>50.28</v>
      </c>
      <c r="J588" s="99">
        <f t="shared" si="85"/>
        <v>1233.8699999999999</v>
      </c>
      <c r="K588" s="100">
        <f>IFERROR(VLOOKUP(B588,'[1]resumo 1ºTermo aditivo'!$A$3:$O$155,11,FALSE),0)</f>
        <v>0</v>
      </c>
      <c r="L588" s="101">
        <f t="shared" si="79"/>
        <v>0</v>
      </c>
      <c r="M588" s="102">
        <f>IFERROR(VLOOKUP(B588,'[1]resumo 1ºTermo aditivo'!$A$3:$O$155,14,FALSE),0)</f>
        <v>0</v>
      </c>
      <c r="N588" s="312">
        <f t="shared" si="80"/>
        <v>0</v>
      </c>
      <c r="P588" s="165">
        <f t="shared" si="81"/>
        <v>0</v>
      </c>
      <c r="Q588" s="165"/>
      <c r="R588" s="165">
        <f t="shared" si="82"/>
        <v>0</v>
      </c>
      <c r="S588" s="315">
        <f t="shared" si="83"/>
        <v>24.54</v>
      </c>
      <c r="T588" s="147">
        <f t="shared" si="84"/>
        <v>1233.8699999999999</v>
      </c>
      <c r="U588" s="1" t="e">
        <f>S588=#REF!</f>
        <v>#REF!</v>
      </c>
    </row>
    <row r="589" spans="1:21" ht="51" x14ac:dyDescent="0.25">
      <c r="A589" s="17" t="s">
        <v>1561</v>
      </c>
      <c r="B589" s="17" t="s">
        <v>1561</v>
      </c>
      <c r="C589" s="18" t="s">
        <v>1562</v>
      </c>
      <c r="D589" s="17" t="s">
        <v>27</v>
      </c>
      <c r="E589" s="17" t="s">
        <v>1563</v>
      </c>
      <c r="F589" s="19" t="s">
        <v>906</v>
      </c>
      <c r="G589" s="18">
        <v>6</v>
      </c>
      <c r="H589" s="20">
        <v>630</v>
      </c>
      <c r="I589" s="20">
        <v>788.88</v>
      </c>
      <c r="J589" s="99">
        <f t="shared" si="85"/>
        <v>4733.28</v>
      </c>
      <c r="K589" s="100">
        <f>IFERROR(VLOOKUP(B589,'[1]resumo 1ºTermo aditivo'!$A$3:$O$155,11,FALSE),0)</f>
        <v>0</v>
      </c>
      <c r="L589" s="101">
        <f t="shared" si="79"/>
        <v>0</v>
      </c>
      <c r="M589" s="102">
        <f>IFERROR(VLOOKUP(B589,'[1]resumo 1ºTermo aditivo'!$A$3:$O$155,14,FALSE),0)</f>
        <v>0</v>
      </c>
      <c r="N589" s="312">
        <f t="shared" si="80"/>
        <v>0</v>
      </c>
      <c r="P589" s="165">
        <f t="shared" si="81"/>
        <v>0</v>
      </c>
      <c r="Q589" s="165"/>
      <c r="R589" s="165">
        <f t="shared" si="82"/>
        <v>0</v>
      </c>
      <c r="S589" s="315">
        <f t="shared" si="83"/>
        <v>6</v>
      </c>
      <c r="T589" s="147">
        <f t="shared" si="84"/>
        <v>4733.28</v>
      </c>
      <c r="U589" s="1" t="e">
        <f>S589=#REF!</f>
        <v>#REF!</v>
      </c>
    </row>
    <row r="590" spans="1:21" ht="51" x14ac:dyDescent="0.25">
      <c r="A590" s="17" t="s">
        <v>1564</v>
      </c>
      <c r="B590" s="17" t="s">
        <v>1564</v>
      </c>
      <c r="C590" s="18" t="s">
        <v>1565</v>
      </c>
      <c r="D590" s="17" t="s">
        <v>27</v>
      </c>
      <c r="E590" s="17" t="s">
        <v>1566</v>
      </c>
      <c r="F590" s="19" t="s">
        <v>906</v>
      </c>
      <c r="G590" s="18">
        <v>1</v>
      </c>
      <c r="H590" s="20">
        <v>279.45</v>
      </c>
      <c r="I590" s="20">
        <v>349.92</v>
      </c>
      <c r="J590" s="99">
        <f t="shared" si="85"/>
        <v>349.92</v>
      </c>
      <c r="K590" s="100">
        <f>IFERROR(VLOOKUP(B590,'[1]resumo 1ºTermo aditivo'!$A$3:$O$155,11,FALSE),0)</f>
        <v>0</v>
      </c>
      <c r="L590" s="101">
        <f t="shared" si="79"/>
        <v>0</v>
      </c>
      <c r="M590" s="102">
        <f>IFERROR(VLOOKUP(B590,'[1]resumo 1ºTermo aditivo'!$A$3:$O$155,14,FALSE),0)</f>
        <v>0</v>
      </c>
      <c r="N590" s="312">
        <f t="shared" si="80"/>
        <v>0</v>
      </c>
      <c r="P590" s="165">
        <f t="shared" si="81"/>
        <v>0</v>
      </c>
      <c r="Q590" s="165"/>
      <c r="R590" s="165">
        <f t="shared" si="82"/>
        <v>0</v>
      </c>
      <c r="S590" s="315">
        <f t="shared" si="83"/>
        <v>1</v>
      </c>
      <c r="T590" s="147">
        <f t="shared" si="84"/>
        <v>349.92</v>
      </c>
      <c r="U590" s="1" t="e">
        <f>S590=#REF!</f>
        <v>#REF!</v>
      </c>
    </row>
    <row r="591" spans="1:21" ht="51" x14ac:dyDescent="0.25">
      <c r="A591" s="17" t="s">
        <v>1567</v>
      </c>
      <c r="B591" s="17" t="s">
        <v>1567</v>
      </c>
      <c r="C591" s="18" t="s">
        <v>1568</v>
      </c>
      <c r="D591" s="17" t="s">
        <v>27</v>
      </c>
      <c r="E591" s="17" t="s">
        <v>1569</v>
      </c>
      <c r="F591" s="19" t="s">
        <v>906</v>
      </c>
      <c r="G591" s="18">
        <v>3</v>
      </c>
      <c r="H591" s="20">
        <v>1151.8235560000001</v>
      </c>
      <c r="I591" s="20">
        <v>1442.31</v>
      </c>
      <c r="J591" s="99">
        <f t="shared" si="85"/>
        <v>4326.93</v>
      </c>
      <c r="K591" s="100">
        <f>IFERROR(VLOOKUP(B591,'[1]resumo 1ºTermo aditivo'!$A$3:$O$155,11,FALSE),0)</f>
        <v>0</v>
      </c>
      <c r="L591" s="101">
        <f t="shared" si="79"/>
        <v>0</v>
      </c>
      <c r="M591" s="102">
        <f>IFERROR(VLOOKUP(B591,'[1]resumo 1ºTermo aditivo'!$A$3:$O$155,14,FALSE),0)</f>
        <v>0</v>
      </c>
      <c r="N591" s="312">
        <f t="shared" si="80"/>
        <v>0</v>
      </c>
      <c r="P591" s="165">
        <f t="shared" si="81"/>
        <v>0</v>
      </c>
      <c r="Q591" s="165"/>
      <c r="R591" s="165">
        <f t="shared" si="82"/>
        <v>0</v>
      </c>
      <c r="S591" s="315">
        <f t="shared" si="83"/>
        <v>3</v>
      </c>
      <c r="T591" s="147">
        <f t="shared" si="84"/>
        <v>4326.93</v>
      </c>
      <c r="U591" s="1" t="e">
        <f>S591=#REF!</f>
        <v>#REF!</v>
      </c>
    </row>
    <row r="592" spans="1:21" ht="25.5" x14ac:dyDescent="0.25">
      <c r="A592" s="17" t="s">
        <v>1570</v>
      </c>
      <c r="B592" s="17" t="s">
        <v>1570</v>
      </c>
      <c r="C592" s="18" t="s">
        <v>1571</v>
      </c>
      <c r="D592" s="17" t="s">
        <v>32</v>
      </c>
      <c r="E592" s="17" t="s">
        <v>1572</v>
      </c>
      <c r="F592" s="19" t="s">
        <v>34</v>
      </c>
      <c r="G592" s="18">
        <v>3.96</v>
      </c>
      <c r="H592" s="20">
        <v>440.54</v>
      </c>
      <c r="I592" s="20">
        <v>551.64</v>
      </c>
      <c r="J592" s="99">
        <f t="shared" si="85"/>
        <v>2184.4899999999998</v>
      </c>
      <c r="K592" s="100">
        <f>IFERROR(VLOOKUP(B592,'[1]resumo 1ºTermo aditivo'!$A$3:$O$155,11,FALSE),0)</f>
        <v>0</v>
      </c>
      <c r="L592" s="101">
        <f t="shared" si="79"/>
        <v>0</v>
      </c>
      <c r="M592" s="102">
        <f>IFERROR(VLOOKUP(B592,'[1]resumo 1ºTermo aditivo'!$A$3:$O$155,14,FALSE),0)</f>
        <v>0</v>
      </c>
      <c r="N592" s="312">
        <f t="shared" si="80"/>
        <v>0</v>
      </c>
      <c r="P592" s="165">
        <f t="shared" si="81"/>
        <v>0</v>
      </c>
      <c r="Q592" s="165"/>
      <c r="R592" s="165">
        <f t="shared" si="82"/>
        <v>0</v>
      </c>
      <c r="S592" s="315">
        <f t="shared" si="83"/>
        <v>3.96</v>
      </c>
      <c r="T592" s="147">
        <f t="shared" si="84"/>
        <v>2184.4899999999998</v>
      </c>
      <c r="U592" s="1" t="e">
        <f>S592=#REF!</f>
        <v>#REF!</v>
      </c>
    </row>
    <row r="593" spans="1:21" x14ac:dyDescent="0.25">
      <c r="A593" s="12">
        <v>18</v>
      </c>
      <c r="B593" s="12">
        <v>18</v>
      </c>
      <c r="C593" s="12"/>
      <c r="D593" s="12"/>
      <c r="E593" s="12" t="s">
        <v>1573</v>
      </c>
      <c r="F593" s="12"/>
      <c r="G593" s="94"/>
      <c r="H593" s="14"/>
      <c r="I593" s="14"/>
      <c r="J593" s="95">
        <f>SUBTOTAL(9,J594:J615)</f>
        <v>44546.490000000005</v>
      </c>
      <c r="K593" s="96"/>
      <c r="L593" s="95">
        <f>SUBTOTAL(9,L594:L615)</f>
        <v>5648.16</v>
      </c>
      <c r="M593" s="98"/>
      <c r="N593" s="95">
        <f>SUBTOTAL(9,N594:N615)</f>
        <v>0</v>
      </c>
      <c r="O593" s="332"/>
      <c r="P593" s="95">
        <f>SUBTOTAL(9,P594:P615)</f>
        <v>0</v>
      </c>
      <c r="Q593" s="316"/>
      <c r="R593" s="95">
        <f>SUBTOTAL(9,R594:R615)</f>
        <v>0</v>
      </c>
      <c r="S593" s="315">
        <f t="shared" si="83"/>
        <v>0</v>
      </c>
      <c r="T593" s="147"/>
      <c r="U593" s="1" t="e">
        <f>S593=#REF!</f>
        <v>#REF!</v>
      </c>
    </row>
    <row r="594" spans="1:21" ht="25.5" x14ac:dyDescent="0.25">
      <c r="A594" s="17" t="s">
        <v>1574</v>
      </c>
      <c r="B594" s="17" t="s">
        <v>1574</v>
      </c>
      <c r="C594" s="18" t="s">
        <v>1575</v>
      </c>
      <c r="D594" s="17" t="s">
        <v>27</v>
      </c>
      <c r="E594" s="17" t="s">
        <v>1576</v>
      </c>
      <c r="F594" s="19" t="s">
        <v>42</v>
      </c>
      <c r="G594" s="18">
        <v>13</v>
      </c>
      <c r="H594" s="20">
        <v>7.55</v>
      </c>
      <c r="I594" s="20">
        <v>9.4499999999999993</v>
      </c>
      <c r="J594" s="99">
        <f t="shared" ref="J594:J615" si="86">TRUNC(I594*G594,2)</f>
        <v>122.85</v>
      </c>
      <c r="K594" s="100">
        <f>IFERROR(VLOOKUP(B594,'[1]resumo 1ºTermo aditivo'!$A$3:$O$155,11,FALSE),0)</f>
        <v>0</v>
      </c>
      <c r="L594" s="101">
        <f t="shared" si="79"/>
        <v>0</v>
      </c>
      <c r="M594" s="102">
        <f>IFERROR(VLOOKUP(B594,'[1]resumo 1ºTermo aditivo'!$A$3:$O$155,14,FALSE),0)</f>
        <v>0</v>
      </c>
      <c r="N594" s="312">
        <f t="shared" si="80"/>
        <v>0</v>
      </c>
      <c r="P594" s="165">
        <f t="shared" si="81"/>
        <v>0</v>
      </c>
      <c r="Q594" s="165"/>
      <c r="R594" s="165">
        <f t="shared" si="82"/>
        <v>0</v>
      </c>
      <c r="S594" s="315">
        <f t="shared" si="83"/>
        <v>13</v>
      </c>
      <c r="T594" s="147">
        <f t="shared" si="84"/>
        <v>122.85</v>
      </c>
      <c r="U594" s="1" t="e">
        <f>S594=#REF!</f>
        <v>#REF!</v>
      </c>
    </row>
    <row r="595" spans="1:21" ht="25.5" x14ac:dyDescent="0.25">
      <c r="A595" s="17" t="s">
        <v>1577</v>
      </c>
      <c r="B595" s="17" t="s">
        <v>1577</v>
      </c>
      <c r="C595" s="18" t="s">
        <v>1578</v>
      </c>
      <c r="D595" s="17" t="s">
        <v>32</v>
      </c>
      <c r="E595" s="17" t="s">
        <v>1579</v>
      </c>
      <c r="F595" s="19" t="s">
        <v>42</v>
      </c>
      <c r="G595" s="18">
        <v>7</v>
      </c>
      <c r="H595" s="20">
        <v>39.6</v>
      </c>
      <c r="I595" s="20">
        <v>49.58</v>
      </c>
      <c r="J595" s="99">
        <f t="shared" si="86"/>
        <v>347.06</v>
      </c>
      <c r="K595" s="100">
        <f>IFERROR(VLOOKUP(B595,'[1]resumo 1ºTermo aditivo'!$A$3:$O$155,11,FALSE),0)</f>
        <v>0</v>
      </c>
      <c r="L595" s="101">
        <f t="shared" si="79"/>
        <v>0</v>
      </c>
      <c r="M595" s="102">
        <f>IFERROR(VLOOKUP(B595,'[1]resumo 1ºTermo aditivo'!$A$3:$O$155,14,FALSE),0)</f>
        <v>0</v>
      </c>
      <c r="N595" s="312">
        <f t="shared" si="80"/>
        <v>0</v>
      </c>
      <c r="P595" s="165">
        <f t="shared" si="81"/>
        <v>0</v>
      </c>
      <c r="Q595" s="165"/>
      <c r="R595" s="165">
        <f t="shared" si="82"/>
        <v>0</v>
      </c>
      <c r="S595" s="315">
        <f t="shared" si="83"/>
        <v>7</v>
      </c>
      <c r="T595" s="147">
        <f t="shared" si="84"/>
        <v>347.06</v>
      </c>
      <c r="U595" s="1" t="e">
        <f>S595=#REF!</f>
        <v>#REF!</v>
      </c>
    </row>
    <row r="596" spans="1:21" ht="38.25" x14ac:dyDescent="0.25">
      <c r="A596" s="17" t="s">
        <v>1580</v>
      </c>
      <c r="B596" s="17" t="s">
        <v>1580</v>
      </c>
      <c r="C596" s="18" t="s">
        <v>1581</v>
      </c>
      <c r="D596" s="17" t="s">
        <v>32</v>
      </c>
      <c r="E596" s="17" t="s">
        <v>1582</v>
      </c>
      <c r="F596" s="19" t="s">
        <v>42</v>
      </c>
      <c r="G596" s="18">
        <v>7</v>
      </c>
      <c r="H596" s="20">
        <v>530.33000000000004</v>
      </c>
      <c r="I596" s="20">
        <v>664.07</v>
      </c>
      <c r="J596" s="99">
        <f t="shared" si="86"/>
        <v>4648.49</v>
      </c>
      <c r="K596" s="100">
        <f>IFERROR(VLOOKUP(B596,'[1]resumo 1ºTermo aditivo'!$A$3:$O$155,11,FALSE),0)</f>
        <v>0</v>
      </c>
      <c r="L596" s="101">
        <f t="shared" si="79"/>
        <v>0</v>
      </c>
      <c r="M596" s="102">
        <f>IFERROR(VLOOKUP(B596,'[1]resumo 1ºTermo aditivo'!$A$3:$O$155,14,FALSE),0)</f>
        <v>0</v>
      </c>
      <c r="N596" s="312">
        <f t="shared" si="80"/>
        <v>0</v>
      </c>
      <c r="P596" s="165">
        <f t="shared" si="81"/>
        <v>0</v>
      </c>
      <c r="Q596" s="165"/>
      <c r="R596" s="165">
        <f t="shared" si="82"/>
        <v>0</v>
      </c>
      <c r="S596" s="315">
        <f t="shared" si="83"/>
        <v>7</v>
      </c>
      <c r="T596" s="147">
        <f t="shared" si="84"/>
        <v>4648.49</v>
      </c>
      <c r="U596" s="1" t="e">
        <f>S596=#REF!</f>
        <v>#REF!</v>
      </c>
    </row>
    <row r="597" spans="1:21" ht="25.5" x14ac:dyDescent="0.25">
      <c r="A597" s="17" t="s">
        <v>1583</v>
      </c>
      <c r="B597" s="17" t="s">
        <v>1583</v>
      </c>
      <c r="C597" s="18" t="s">
        <v>1584</v>
      </c>
      <c r="D597" s="17" t="s">
        <v>27</v>
      </c>
      <c r="E597" s="17" t="s">
        <v>1585</v>
      </c>
      <c r="F597" s="19" t="s">
        <v>906</v>
      </c>
      <c r="G597" s="18">
        <v>7</v>
      </c>
      <c r="H597" s="20">
        <v>89.72</v>
      </c>
      <c r="I597" s="20">
        <v>112.34</v>
      </c>
      <c r="J597" s="99">
        <f t="shared" si="86"/>
        <v>786.38</v>
      </c>
      <c r="K597" s="100">
        <f>IFERROR(VLOOKUP(B597,'[1]resumo 1ºTermo aditivo'!$A$3:$O$155,11,FALSE),0)</f>
        <v>0</v>
      </c>
      <c r="L597" s="101">
        <f t="shared" si="79"/>
        <v>0</v>
      </c>
      <c r="M597" s="102">
        <f>IFERROR(VLOOKUP(B597,'[1]resumo 1ºTermo aditivo'!$A$3:$O$155,14,FALSE),0)</f>
        <v>0</v>
      </c>
      <c r="N597" s="312">
        <f t="shared" si="80"/>
        <v>0</v>
      </c>
      <c r="P597" s="165">
        <f t="shared" si="81"/>
        <v>0</v>
      </c>
      <c r="Q597" s="165"/>
      <c r="R597" s="165">
        <f t="shared" si="82"/>
        <v>0</v>
      </c>
      <c r="S597" s="315">
        <f t="shared" si="83"/>
        <v>7</v>
      </c>
      <c r="T597" s="147">
        <f t="shared" si="84"/>
        <v>786.38</v>
      </c>
      <c r="U597" s="1" t="e">
        <f>S597=#REF!</f>
        <v>#REF!</v>
      </c>
    </row>
    <row r="598" spans="1:21" ht="38.25" x14ac:dyDescent="0.25">
      <c r="A598" s="17" t="s">
        <v>1586</v>
      </c>
      <c r="B598" s="17" t="s">
        <v>1586</v>
      </c>
      <c r="C598" s="18" t="s">
        <v>1587</v>
      </c>
      <c r="D598" s="17" t="s">
        <v>27</v>
      </c>
      <c r="E598" s="17" t="s">
        <v>1588</v>
      </c>
      <c r="F598" s="19" t="s">
        <v>42</v>
      </c>
      <c r="G598" s="18">
        <v>3</v>
      </c>
      <c r="H598" s="20">
        <v>2.34</v>
      </c>
      <c r="I598" s="20">
        <v>2.93</v>
      </c>
      <c r="J598" s="99">
        <f t="shared" si="86"/>
        <v>8.7899999999999991</v>
      </c>
      <c r="K598" s="100">
        <f>IFERROR(VLOOKUP(B598,'[1]resumo 1ºTermo aditivo'!$A$3:$O$155,11,FALSE),0)</f>
        <v>0</v>
      </c>
      <c r="L598" s="101">
        <f t="shared" si="79"/>
        <v>0</v>
      </c>
      <c r="M598" s="102">
        <f>IFERROR(VLOOKUP(B598,'[1]resumo 1ºTermo aditivo'!$A$3:$O$155,14,FALSE),0)</f>
        <v>0</v>
      </c>
      <c r="N598" s="312">
        <f t="shared" si="80"/>
        <v>0</v>
      </c>
      <c r="P598" s="165">
        <f t="shared" si="81"/>
        <v>0</v>
      </c>
      <c r="Q598" s="165"/>
      <c r="R598" s="165">
        <f t="shared" si="82"/>
        <v>0</v>
      </c>
      <c r="S598" s="315">
        <f t="shared" si="83"/>
        <v>3</v>
      </c>
      <c r="T598" s="147">
        <f t="shared" si="84"/>
        <v>8.7899999999999991</v>
      </c>
      <c r="U598" s="1" t="e">
        <f>S598=#REF!</f>
        <v>#REF!</v>
      </c>
    </row>
    <row r="599" spans="1:21" ht="51" x14ac:dyDescent="0.25">
      <c r="A599" s="17" t="s">
        <v>1589</v>
      </c>
      <c r="B599" s="17" t="s">
        <v>1589</v>
      </c>
      <c r="C599" s="18" t="s">
        <v>1590</v>
      </c>
      <c r="D599" s="17" t="s">
        <v>27</v>
      </c>
      <c r="E599" s="17" t="s">
        <v>1591</v>
      </c>
      <c r="F599" s="19" t="s">
        <v>42</v>
      </c>
      <c r="G599" s="18">
        <v>16</v>
      </c>
      <c r="H599" s="20">
        <v>126.2</v>
      </c>
      <c r="I599" s="20">
        <v>158.02000000000001</v>
      </c>
      <c r="J599" s="99">
        <f t="shared" si="86"/>
        <v>2528.3200000000002</v>
      </c>
      <c r="K599" s="100">
        <f>IFERROR(VLOOKUP(B599,'[1]resumo 1ºTermo aditivo'!$A$3:$O$155,11,FALSE),0)</f>
        <v>0</v>
      </c>
      <c r="L599" s="101">
        <f t="shared" si="79"/>
        <v>0</v>
      </c>
      <c r="M599" s="102">
        <f>IFERROR(VLOOKUP(B599,'[1]resumo 1ºTermo aditivo'!$A$3:$O$155,14,FALSE),0)</f>
        <v>0</v>
      </c>
      <c r="N599" s="312">
        <f t="shared" si="80"/>
        <v>0</v>
      </c>
      <c r="P599" s="165">
        <f t="shared" si="81"/>
        <v>0</v>
      </c>
      <c r="Q599" s="165"/>
      <c r="R599" s="165">
        <f t="shared" si="82"/>
        <v>0</v>
      </c>
      <c r="S599" s="315">
        <f t="shared" si="83"/>
        <v>16</v>
      </c>
      <c r="T599" s="147">
        <f t="shared" si="84"/>
        <v>2528.3200000000002</v>
      </c>
      <c r="U599" s="1" t="e">
        <f>S599=#REF!</f>
        <v>#REF!</v>
      </c>
    </row>
    <row r="600" spans="1:21" ht="25.5" x14ac:dyDescent="0.25">
      <c r="A600" s="17" t="s">
        <v>1592</v>
      </c>
      <c r="B600" s="17" t="s">
        <v>1592</v>
      </c>
      <c r="C600" s="18" t="s">
        <v>1593</v>
      </c>
      <c r="D600" s="17" t="s">
        <v>32</v>
      </c>
      <c r="E600" s="17" t="s">
        <v>1594</v>
      </c>
      <c r="F600" s="19" t="s">
        <v>42</v>
      </c>
      <c r="G600" s="18">
        <v>18</v>
      </c>
      <c r="H600" s="20">
        <v>8.5399999999999991</v>
      </c>
      <c r="I600" s="20">
        <v>10.69</v>
      </c>
      <c r="J600" s="99">
        <f t="shared" si="86"/>
        <v>192.42</v>
      </c>
      <c r="K600" s="100">
        <f>IFERROR(VLOOKUP(B600,'[1]resumo 1ºTermo aditivo'!$A$3:$O$155,11,FALSE),0)</f>
        <v>0</v>
      </c>
      <c r="L600" s="101">
        <f t="shared" si="79"/>
        <v>0</v>
      </c>
      <c r="M600" s="102">
        <f>IFERROR(VLOOKUP(B600,'[1]resumo 1ºTermo aditivo'!$A$3:$O$155,14,FALSE),0)</f>
        <v>0</v>
      </c>
      <c r="N600" s="312">
        <f t="shared" si="80"/>
        <v>0</v>
      </c>
      <c r="P600" s="165">
        <f t="shared" si="81"/>
        <v>0</v>
      </c>
      <c r="Q600" s="165"/>
      <c r="R600" s="165">
        <f t="shared" si="82"/>
        <v>0</v>
      </c>
      <c r="S600" s="315">
        <f t="shared" si="83"/>
        <v>18</v>
      </c>
      <c r="T600" s="147">
        <f t="shared" si="84"/>
        <v>192.42</v>
      </c>
      <c r="U600" s="1" t="e">
        <f>S600=#REF!</f>
        <v>#REF!</v>
      </c>
    </row>
    <row r="601" spans="1:21" ht="51" x14ac:dyDescent="0.25">
      <c r="A601" s="17" t="s">
        <v>1595</v>
      </c>
      <c r="B601" s="17" t="s">
        <v>1595</v>
      </c>
      <c r="C601" s="18" t="s">
        <v>1596</v>
      </c>
      <c r="D601" s="17" t="s">
        <v>32</v>
      </c>
      <c r="E601" s="17" t="s">
        <v>1597</v>
      </c>
      <c r="F601" s="19" t="s">
        <v>42</v>
      </c>
      <c r="G601" s="18">
        <v>16</v>
      </c>
      <c r="H601" s="20">
        <v>194.68</v>
      </c>
      <c r="I601" s="20">
        <v>243.77</v>
      </c>
      <c r="J601" s="99">
        <f t="shared" si="86"/>
        <v>3900.32</v>
      </c>
      <c r="K601" s="100">
        <f>IFERROR(VLOOKUP(B601,'[1]resumo 1ºTermo aditivo'!$A$3:$O$155,11,FALSE),0)</f>
        <v>0</v>
      </c>
      <c r="L601" s="101">
        <f t="shared" si="79"/>
        <v>0</v>
      </c>
      <c r="M601" s="102">
        <f>IFERROR(VLOOKUP(B601,'[1]resumo 1ºTermo aditivo'!$A$3:$O$155,14,FALSE),0)</f>
        <v>0</v>
      </c>
      <c r="N601" s="312">
        <f t="shared" si="80"/>
        <v>0</v>
      </c>
      <c r="P601" s="165">
        <f t="shared" si="81"/>
        <v>0</v>
      </c>
      <c r="Q601" s="165"/>
      <c r="R601" s="165">
        <f t="shared" si="82"/>
        <v>0</v>
      </c>
      <c r="S601" s="315">
        <f t="shared" si="83"/>
        <v>16</v>
      </c>
      <c r="T601" s="147">
        <f t="shared" si="84"/>
        <v>3900.32</v>
      </c>
      <c r="U601" s="1" t="e">
        <f>S601=#REF!</f>
        <v>#REF!</v>
      </c>
    </row>
    <row r="602" spans="1:21" ht="38.25" x14ac:dyDescent="0.25">
      <c r="A602" s="17" t="s">
        <v>1598</v>
      </c>
      <c r="B602" s="17" t="s">
        <v>1598</v>
      </c>
      <c r="C602" s="18" t="s">
        <v>1599</v>
      </c>
      <c r="D602" s="17" t="s">
        <v>32</v>
      </c>
      <c r="E602" s="17" t="s">
        <v>1600</v>
      </c>
      <c r="F602" s="19" t="s">
        <v>42</v>
      </c>
      <c r="G602" s="18">
        <v>4</v>
      </c>
      <c r="H602" s="20">
        <v>108.8</v>
      </c>
      <c r="I602" s="20">
        <v>136.22999999999999</v>
      </c>
      <c r="J602" s="99">
        <f t="shared" si="86"/>
        <v>544.91999999999996</v>
      </c>
      <c r="K602" s="100">
        <f>IFERROR(VLOOKUP(B602,'[1]resumo 1ºTermo aditivo'!$A$3:$O$155,11,FALSE),0)</f>
        <v>0</v>
      </c>
      <c r="L602" s="101">
        <f t="shared" si="79"/>
        <v>0</v>
      </c>
      <c r="M602" s="102">
        <f>IFERROR(VLOOKUP(B602,'[1]resumo 1ºTermo aditivo'!$A$3:$O$155,14,FALSE),0)</f>
        <v>0</v>
      </c>
      <c r="N602" s="312">
        <f t="shared" si="80"/>
        <v>0</v>
      </c>
      <c r="P602" s="165">
        <f t="shared" si="81"/>
        <v>0</v>
      </c>
      <c r="Q602" s="165"/>
      <c r="R602" s="165">
        <f t="shared" si="82"/>
        <v>0</v>
      </c>
      <c r="S602" s="315">
        <f t="shared" si="83"/>
        <v>4</v>
      </c>
      <c r="T602" s="147">
        <f t="shared" si="84"/>
        <v>544.91999999999996</v>
      </c>
      <c r="U602" s="1" t="e">
        <f>S602=#REF!</f>
        <v>#REF!</v>
      </c>
    </row>
    <row r="603" spans="1:21" ht="38.25" x14ac:dyDescent="0.25">
      <c r="A603" s="17" t="s">
        <v>1601</v>
      </c>
      <c r="B603" s="17" t="s">
        <v>1601</v>
      </c>
      <c r="C603" s="18" t="s">
        <v>1602</v>
      </c>
      <c r="D603" s="17" t="s">
        <v>32</v>
      </c>
      <c r="E603" s="17" t="s">
        <v>1603</v>
      </c>
      <c r="F603" s="19" t="s">
        <v>42</v>
      </c>
      <c r="G603" s="18">
        <v>4</v>
      </c>
      <c r="H603" s="20">
        <v>181.99</v>
      </c>
      <c r="I603" s="20">
        <v>227.88</v>
      </c>
      <c r="J603" s="99">
        <f t="shared" si="86"/>
        <v>911.52</v>
      </c>
      <c r="K603" s="100">
        <f>IFERROR(VLOOKUP(B603,'[1]resumo 1ºTermo aditivo'!$A$3:$O$155,11,FALSE),0)</f>
        <v>0</v>
      </c>
      <c r="L603" s="101">
        <f t="shared" si="79"/>
        <v>0</v>
      </c>
      <c r="M603" s="102">
        <f>IFERROR(VLOOKUP(B603,'[1]resumo 1ºTermo aditivo'!$A$3:$O$155,14,FALSE),0)</f>
        <v>0</v>
      </c>
      <c r="N603" s="312">
        <f t="shared" si="80"/>
        <v>0</v>
      </c>
      <c r="P603" s="165">
        <f t="shared" si="81"/>
        <v>0</v>
      </c>
      <c r="Q603" s="165"/>
      <c r="R603" s="165">
        <f t="shared" si="82"/>
        <v>0</v>
      </c>
      <c r="S603" s="315">
        <f t="shared" si="83"/>
        <v>4</v>
      </c>
      <c r="T603" s="147">
        <f t="shared" si="84"/>
        <v>911.52</v>
      </c>
      <c r="U603" s="1" t="e">
        <f>S603=#REF!</f>
        <v>#REF!</v>
      </c>
    </row>
    <row r="604" spans="1:21" ht="51" x14ac:dyDescent="0.25">
      <c r="A604" s="17" t="s">
        <v>1604</v>
      </c>
      <c r="B604" s="17" t="s">
        <v>1604</v>
      </c>
      <c r="C604" s="18" t="s">
        <v>1605</v>
      </c>
      <c r="D604" s="17" t="s">
        <v>27</v>
      </c>
      <c r="E604" s="17" t="s">
        <v>1606</v>
      </c>
      <c r="F604" s="19" t="s">
        <v>42</v>
      </c>
      <c r="G604" s="18">
        <v>1</v>
      </c>
      <c r="H604" s="20">
        <v>1146.75</v>
      </c>
      <c r="I604" s="20">
        <v>1435.96</v>
      </c>
      <c r="J604" s="99">
        <f t="shared" si="86"/>
        <v>1435.96</v>
      </c>
      <c r="K604" s="100">
        <f>IFERROR(VLOOKUP(B604,'[1]resumo 1ºTermo aditivo'!$A$3:$O$155,11,FALSE),0)</f>
        <v>0</v>
      </c>
      <c r="L604" s="101">
        <f t="shared" si="79"/>
        <v>0</v>
      </c>
      <c r="M604" s="102">
        <f>IFERROR(VLOOKUP(B604,'[1]resumo 1ºTermo aditivo'!$A$3:$O$155,14,FALSE),0)</f>
        <v>0</v>
      </c>
      <c r="N604" s="312">
        <f t="shared" si="80"/>
        <v>0</v>
      </c>
      <c r="P604" s="165">
        <f t="shared" si="81"/>
        <v>0</v>
      </c>
      <c r="Q604" s="165"/>
      <c r="R604" s="165">
        <f t="shared" si="82"/>
        <v>0</v>
      </c>
      <c r="S604" s="315">
        <f t="shared" si="83"/>
        <v>1</v>
      </c>
      <c r="T604" s="147">
        <f t="shared" si="84"/>
        <v>1435.96</v>
      </c>
      <c r="U604" s="1" t="e">
        <f>S604=#REF!</f>
        <v>#REF!</v>
      </c>
    </row>
    <row r="605" spans="1:21" ht="51" x14ac:dyDescent="0.25">
      <c r="A605" s="17" t="s">
        <v>1607</v>
      </c>
      <c r="B605" s="17" t="s">
        <v>1607</v>
      </c>
      <c r="C605" s="18" t="s">
        <v>1608</v>
      </c>
      <c r="D605" s="17" t="s">
        <v>27</v>
      </c>
      <c r="E605" s="17" t="s">
        <v>1609</v>
      </c>
      <c r="F605" s="19" t="s">
        <v>42</v>
      </c>
      <c r="G605" s="18">
        <v>3</v>
      </c>
      <c r="H605" s="20">
        <v>716.67</v>
      </c>
      <c r="I605" s="20">
        <v>897.41</v>
      </c>
      <c r="J605" s="99">
        <f t="shared" si="86"/>
        <v>2692.23</v>
      </c>
      <c r="K605" s="100">
        <f>IFERROR(VLOOKUP(B605,'[1]resumo 1ºTermo aditivo'!$A$3:$O$155,11,FALSE),0)</f>
        <v>0</v>
      </c>
      <c r="L605" s="101">
        <f t="shared" si="79"/>
        <v>0</v>
      </c>
      <c r="M605" s="102">
        <f>IFERROR(VLOOKUP(B605,'[1]resumo 1ºTermo aditivo'!$A$3:$O$155,14,FALSE),0)</f>
        <v>0</v>
      </c>
      <c r="N605" s="312">
        <f t="shared" si="80"/>
        <v>0</v>
      </c>
      <c r="P605" s="165">
        <f t="shared" si="81"/>
        <v>0</v>
      </c>
      <c r="Q605" s="165"/>
      <c r="R605" s="165">
        <f t="shared" si="82"/>
        <v>0</v>
      </c>
      <c r="S605" s="315">
        <f t="shared" si="83"/>
        <v>3</v>
      </c>
      <c r="T605" s="147">
        <f t="shared" si="84"/>
        <v>2692.23</v>
      </c>
      <c r="U605" s="1" t="e">
        <f>S605=#REF!</f>
        <v>#REF!</v>
      </c>
    </row>
    <row r="606" spans="1:21" ht="51" x14ac:dyDescent="0.25">
      <c r="A606" s="17" t="s">
        <v>1610</v>
      </c>
      <c r="B606" s="17" t="s">
        <v>1610</v>
      </c>
      <c r="C606" s="18" t="s">
        <v>1611</v>
      </c>
      <c r="D606" s="17" t="s">
        <v>27</v>
      </c>
      <c r="E606" s="17" t="s">
        <v>1612</v>
      </c>
      <c r="F606" s="19" t="s">
        <v>42</v>
      </c>
      <c r="G606" s="18">
        <v>1</v>
      </c>
      <c r="H606" s="20">
        <v>1155.3</v>
      </c>
      <c r="I606" s="20">
        <v>1446.66</v>
      </c>
      <c r="J606" s="99">
        <f t="shared" si="86"/>
        <v>1446.66</v>
      </c>
      <c r="K606" s="100">
        <f>IFERROR(VLOOKUP(B606,'[1]resumo 1ºTermo aditivo'!$A$3:$O$155,11,FALSE),0)</f>
        <v>0</v>
      </c>
      <c r="L606" s="101">
        <f t="shared" si="79"/>
        <v>0</v>
      </c>
      <c r="M606" s="102">
        <f>IFERROR(VLOOKUP(B606,'[1]resumo 1ºTermo aditivo'!$A$3:$O$155,14,FALSE),0)</f>
        <v>0</v>
      </c>
      <c r="N606" s="312">
        <f t="shared" si="80"/>
        <v>0</v>
      </c>
      <c r="P606" s="165">
        <f t="shared" si="81"/>
        <v>0</v>
      </c>
      <c r="Q606" s="165"/>
      <c r="R606" s="165">
        <f t="shared" si="82"/>
        <v>0</v>
      </c>
      <c r="S606" s="315">
        <f t="shared" si="83"/>
        <v>1</v>
      </c>
      <c r="T606" s="147">
        <f t="shared" si="84"/>
        <v>1446.66</v>
      </c>
      <c r="U606" s="1" t="e">
        <f>S606=#REF!</f>
        <v>#REF!</v>
      </c>
    </row>
    <row r="607" spans="1:21" ht="51" x14ac:dyDescent="0.25">
      <c r="A607" s="17" t="s">
        <v>1613</v>
      </c>
      <c r="B607" s="17" t="s">
        <v>1613</v>
      </c>
      <c r="C607" s="18" t="s">
        <v>1614</v>
      </c>
      <c r="D607" s="17" t="s">
        <v>27</v>
      </c>
      <c r="E607" s="17" t="s">
        <v>1615</v>
      </c>
      <c r="F607" s="19" t="s">
        <v>42</v>
      </c>
      <c r="G607" s="18">
        <v>1</v>
      </c>
      <c r="H607" s="20">
        <v>1175.55</v>
      </c>
      <c r="I607" s="20">
        <v>1472.02</v>
      </c>
      <c r="J607" s="99">
        <f t="shared" si="86"/>
        <v>1472.02</v>
      </c>
      <c r="K607" s="100">
        <f>IFERROR(VLOOKUP(B607,'[1]resumo 1ºTermo aditivo'!$A$3:$O$155,11,FALSE),0)</f>
        <v>0</v>
      </c>
      <c r="L607" s="101">
        <f t="shared" si="79"/>
        <v>0</v>
      </c>
      <c r="M607" s="102">
        <f>IFERROR(VLOOKUP(B607,'[1]resumo 1ºTermo aditivo'!$A$3:$O$155,14,FALSE),0)</f>
        <v>0</v>
      </c>
      <c r="N607" s="312">
        <f t="shared" si="80"/>
        <v>0</v>
      </c>
      <c r="P607" s="165">
        <f t="shared" si="81"/>
        <v>0</v>
      </c>
      <c r="Q607" s="165"/>
      <c r="R607" s="165">
        <f t="shared" si="82"/>
        <v>0</v>
      </c>
      <c r="S607" s="315">
        <f t="shared" si="83"/>
        <v>1</v>
      </c>
      <c r="T607" s="147">
        <f t="shared" si="84"/>
        <v>1472.02</v>
      </c>
      <c r="U607" s="1" t="e">
        <f>S607=#REF!</f>
        <v>#REF!</v>
      </c>
    </row>
    <row r="608" spans="1:21" ht="51" x14ac:dyDescent="0.25">
      <c r="A608" s="17" t="s">
        <v>1616</v>
      </c>
      <c r="B608" s="17" t="s">
        <v>1616</v>
      </c>
      <c r="C608" s="18" t="s">
        <v>1617</v>
      </c>
      <c r="D608" s="17" t="s">
        <v>27</v>
      </c>
      <c r="E608" s="17" t="s">
        <v>1618</v>
      </c>
      <c r="F608" s="19" t="s">
        <v>42</v>
      </c>
      <c r="G608" s="18">
        <v>1</v>
      </c>
      <c r="H608" s="20">
        <v>1190.74</v>
      </c>
      <c r="I608" s="20">
        <v>1491.04</v>
      </c>
      <c r="J608" s="99">
        <f t="shared" si="86"/>
        <v>1491.04</v>
      </c>
      <c r="K608" s="100">
        <f>IFERROR(VLOOKUP(B608,'[1]resumo 1ºTermo aditivo'!$A$3:$O$155,11,FALSE),0)</f>
        <v>0</v>
      </c>
      <c r="L608" s="101">
        <f t="shared" si="79"/>
        <v>0</v>
      </c>
      <c r="M608" s="102">
        <f>IFERROR(VLOOKUP(B608,'[1]resumo 1ºTermo aditivo'!$A$3:$O$155,14,FALSE),0)</f>
        <v>0</v>
      </c>
      <c r="N608" s="312">
        <f t="shared" si="80"/>
        <v>0</v>
      </c>
      <c r="P608" s="165">
        <f t="shared" si="81"/>
        <v>0</v>
      </c>
      <c r="Q608" s="165"/>
      <c r="R608" s="165">
        <f t="shared" si="82"/>
        <v>0</v>
      </c>
      <c r="S608" s="315">
        <f t="shared" si="83"/>
        <v>1</v>
      </c>
      <c r="T608" s="147">
        <f t="shared" si="84"/>
        <v>1491.04</v>
      </c>
      <c r="U608" s="1" t="e">
        <f>S608=#REF!</f>
        <v>#REF!</v>
      </c>
    </row>
    <row r="609" spans="1:21" ht="38.25" x14ac:dyDescent="0.25">
      <c r="A609" s="17" t="s">
        <v>1619</v>
      </c>
      <c r="B609" s="17" t="s">
        <v>1619</v>
      </c>
      <c r="C609" s="18" t="s">
        <v>1620</v>
      </c>
      <c r="D609" s="17" t="s">
        <v>27</v>
      </c>
      <c r="E609" s="17" t="s">
        <v>1621</v>
      </c>
      <c r="F609" s="19" t="s">
        <v>42</v>
      </c>
      <c r="G609" s="18">
        <v>1</v>
      </c>
      <c r="H609" s="20">
        <v>1443.43</v>
      </c>
      <c r="I609" s="20">
        <v>1807.46</v>
      </c>
      <c r="J609" s="99">
        <f t="shared" si="86"/>
        <v>1807.46</v>
      </c>
      <c r="K609" s="100">
        <f>IFERROR(VLOOKUP(B609,'[1]resumo 1ºTermo aditivo'!$A$3:$O$155,11,FALSE),0)</f>
        <v>0</v>
      </c>
      <c r="L609" s="101">
        <f t="shared" si="79"/>
        <v>0</v>
      </c>
      <c r="M609" s="102">
        <f>IFERROR(VLOOKUP(B609,'[1]resumo 1ºTermo aditivo'!$A$3:$O$155,14,FALSE),0)</f>
        <v>0</v>
      </c>
      <c r="N609" s="312">
        <f t="shared" si="80"/>
        <v>0</v>
      </c>
      <c r="P609" s="165">
        <f t="shared" si="81"/>
        <v>0</v>
      </c>
      <c r="Q609" s="165"/>
      <c r="R609" s="165">
        <f t="shared" si="82"/>
        <v>0</v>
      </c>
      <c r="S609" s="315">
        <f t="shared" si="83"/>
        <v>1</v>
      </c>
      <c r="T609" s="147">
        <f t="shared" si="84"/>
        <v>1807.46</v>
      </c>
      <c r="U609" s="1" t="e">
        <f>S609=#REF!</f>
        <v>#REF!</v>
      </c>
    </row>
    <row r="610" spans="1:21" ht="38.25" x14ac:dyDescent="0.25">
      <c r="A610" s="17" t="s">
        <v>1622</v>
      </c>
      <c r="B610" s="17" t="s">
        <v>1622</v>
      </c>
      <c r="C610" s="18" t="s">
        <v>1623</v>
      </c>
      <c r="D610" s="17" t="s">
        <v>27</v>
      </c>
      <c r="E610" s="17" t="s">
        <v>1624</v>
      </c>
      <c r="F610" s="19" t="s">
        <v>42</v>
      </c>
      <c r="G610" s="18">
        <v>1</v>
      </c>
      <c r="H610" s="20">
        <v>890.01</v>
      </c>
      <c r="I610" s="20">
        <v>1114.47</v>
      </c>
      <c r="J610" s="99">
        <f t="shared" si="86"/>
        <v>1114.47</v>
      </c>
      <c r="K610" s="100">
        <f>IFERROR(VLOOKUP(B610,'[1]resumo 1ºTermo aditivo'!$A$3:$O$155,11,FALSE),0)</f>
        <v>0</v>
      </c>
      <c r="L610" s="101">
        <f t="shared" si="79"/>
        <v>0</v>
      </c>
      <c r="M610" s="102">
        <f>IFERROR(VLOOKUP(B610,'[1]resumo 1ºTermo aditivo'!$A$3:$O$155,14,FALSE),0)</f>
        <v>0</v>
      </c>
      <c r="N610" s="312">
        <f t="shared" si="80"/>
        <v>0</v>
      </c>
      <c r="P610" s="165">
        <f t="shared" si="81"/>
        <v>0</v>
      </c>
      <c r="Q610" s="165"/>
      <c r="R610" s="165">
        <f t="shared" si="82"/>
        <v>0</v>
      </c>
      <c r="S610" s="315">
        <f t="shared" si="83"/>
        <v>1</v>
      </c>
      <c r="T610" s="147">
        <f t="shared" si="84"/>
        <v>1114.47</v>
      </c>
      <c r="U610" s="1" t="e">
        <f>S610=#REF!</f>
        <v>#REF!</v>
      </c>
    </row>
    <row r="611" spans="1:21" ht="38.25" x14ac:dyDescent="0.25">
      <c r="A611" s="17" t="s">
        <v>1625</v>
      </c>
      <c r="B611" s="17" t="s">
        <v>1625</v>
      </c>
      <c r="C611" s="18" t="s">
        <v>1626</v>
      </c>
      <c r="D611" s="17" t="s">
        <v>27</v>
      </c>
      <c r="E611" s="17" t="s">
        <v>1627</v>
      </c>
      <c r="F611" s="19" t="s">
        <v>42</v>
      </c>
      <c r="G611" s="18">
        <v>1</v>
      </c>
      <c r="H611" s="20">
        <v>3128.33</v>
      </c>
      <c r="I611" s="20">
        <v>3917.29</v>
      </c>
      <c r="J611" s="99">
        <f t="shared" si="86"/>
        <v>3917.29</v>
      </c>
      <c r="K611" s="100">
        <f>IFERROR(VLOOKUP(B611,'[1]resumo 1ºTermo aditivo'!$A$3:$O$155,11,FALSE),0)</f>
        <v>0</v>
      </c>
      <c r="L611" s="101">
        <f t="shared" si="79"/>
        <v>0</v>
      </c>
      <c r="M611" s="102">
        <f>IFERROR(VLOOKUP(B611,'[1]resumo 1ºTermo aditivo'!$A$3:$O$155,14,FALSE),0)</f>
        <v>0</v>
      </c>
      <c r="N611" s="312">
        <f t="shared" si="80"/>
        <v>0</v>
      </c>
      <c r="P611" s="165">
        <f t="shared" si="81"/>
        <v>0</v>
      </c>
      <c r="Q611" s="165"/>
      <c r="R611" s="165">
        <f t="shared" si="82"/>
        <v>0</v>
      </c>
      <c r="S611" s="315">
        <f t="shared" si="83"/>
        <v>1</v>
      </c>
      <c r="T611" s="147">
        <f t="shared" si="84"/>
        <v>3917.29</v>
      </c>
      <c r="U611" s="1" t="e">
        <f>S611=#REF!</f>
        <v>#REF!</v>
      </c>
    </row>
    <row r="612" spans="1:21" ht="38.25" x14ac:dyDescent="0.25">
      <c r="A612" s="17" t="s">
        <v>1628</v>
      </c>
      <c r="B612" s="17" t="s">
        <v>1628</v>
      </c>
      <c r="C612" s="18" t="s">
        <v>1629</v>
      </c>
      <c r="D612" s="17" t="s">
        <v>27</v>
      </c>
      <c r="E612" s="17" t="s">
        <v>1630</v>
      </c>
      <c r="F612" s="19" t="s">
        <v>42</v>
      </c>
      <c r="G612" s="18">
        <v>1</v>
      </c>
      <c r="H612" s="20">
        <v>3906.66</v>
      </c>
      <c r="I612" s="20">
        <v>4891.91</v>
      </c>
      <c r="J612" s="99">
        <f t="shared" si="86"/>
        <v>4891.91</v>
      </c>
      <c r="K612" s="100">
        <f>IFERROR(VLOOKUP(B612,'[1]resumo 1ºTermo aditivo'!$A$3:$O$155,11,FALSE),0)</f>
        <v>0</v>
      </c>
      <c r="L612" s="101">
        <f t="shared" si="79"/>
        <v>0</v>
      </c>
      <c r="M612" s="102">
        <f>IFERROR(VLOOKUP(B612,'[1]resumo 1ºTermo aditivo'!$A$3:$O$155,14,FALSE),0)</f>
        <v>0</v>
      </c>
      <c r="N612" s="312">
        <f t="shared" si="80"/>
        <v>0</v>
      </c>
      <c r="P612" s="165">
        <f t="shared" si="81"/>
        <v>0</v>
      </c>
      <c r="Q612" s="165"/>
      <c r="R612" s="165">
        <f t="shared" si="82"/>
        <v>0</v>
      </c>
      <c r="S612" s="315">
        <f t="shared" si="83"/>
        <v>1</v>
      </c>
      <c r="T612" s="147">
        <f t="shared" si="84"/>
        <v>4891.91</v>
      </c>
      <c r="U612" s="1" t="e">
        <f>S612=#REF!</f>
        <v>#REF!</v>
      </c>
    </row>
    <row r="613" spans="1:21" ht="38.25" x14ac:dyDescent="0.25">
      <c r="A613" s="17" t="s">
        <v>1631</v>
      </c>
      <c r="B613" s="17" t="s">
        <v>1631</v>
      </c>
      <c r="C613" s="18" t="s">
        <v>1632</v>
      </c>
      <c r="D613" s="17" t="s">
        <v>27</v>
      </c>
      <c r="E613" s="17" t="s">
        <v>1633</v>
      </c>
      <c r="F613" s="19" t="s">
        <v>906</v>
      </c>
      <c r="G613" s="18">
        <v>5</v>
      </c>
      <c r="H613" s="20">
        <v>751.77</v>
      </c>
      <c r="I613" s="20">
        <v>941.36</v>
      </c>
      <c r="J613" s="99">
        <f t="shared" si="86"/>
        <v>4706.8</v>
      </c>
      <c r="K613" s="100">
        <f>IFERROR(VLOOKUP(B613,'[1]resumo 1ºTermo aditivo'!$A$3:$O$155,11,FALSE),0)</f>
        <v>6</v>
      </c>
      <c r="L613" s="101">
        <f t="shared" si="79"/>
        <v>5648.16</v>
      </c>
      <c r="M613" s="102">
        <f>IFERROR(VLOOKUP(B613,'[1]resumo 1ºTermo aditivo'!$A$3:$O$155,14,FALSE),0)</f>
        <v>0</v>
      </c>
      <c r="N613" s="312">
        <f t="shared" si="80"/>
        <v>0</v>
      </c>
      <c r="P613" s="165">
        <f t="shared" si="81"/>
        <v>0</v>
      </c>
      <c r="Q613" s="165"/>
      <c r="R613" s="165">
        <f t="shared" si="82"/>
        <v>0</v>
      </c>
      <c r="S613" s="315">
        <f t="shared" si="83"/>
        <v>11</v>
      </c>
      <c r="T613" s="147">
        <f t="shared" si="84"/>
        <v>10354.959999999999</v>
      </c>
      <c r="U613" s="1" t="e">
        <f>S613=#REF!</f>
        <v>#REF!</v>
      </c>
    </row>
    <row r="614" spans="1:21" ht="25.5" x14ac:dyDescent="0.25">
      <c r="A614" s="17" t="s">
        <v>1634</v>
      </c>
      <c r="B614" s="17" t="s">
        <v>1634</v>
      </c>
      <c r="C614" s="18" t="s">
        <v>1635</v>
      </c>
      <c r="D614" s="17" t="s">
        <v>40</v>
      </c>
      <c r="E614" s="17" t="s">
        <v>1636</v>
      </c>
      <c r="F614" s="19" t="s">
        <v>42</v>
      </c>
      <c r="G614" s="18">
        <v>20</v>
      </c>
      <c r="H614" s="20">
        <v>218.68</v>
      </c>
      <c r="I614" s="20">
        <v>273.83</v>
      </c>
      <c r="J614" s="99">
        <f t="shared" si="86"/>
        <v>5476.6</v>
      </c>
      <c r="K614" s="100">
        <f>IFERROR(VLOOKUP(B614,'[1]resumo 1ºTermo aditivo'!$A$3:$O$155,11,FALSE),0)</f>
        <v>0</v>
      </c>
      <c r="L614" s="101">
        <f t="shared" si="79"/>
        <v>0</v>
      </c>
      <c r="M614" s="102">
        <f>IFERROR(VLOOKUP(B614,'[1]resumo 1ºTermo aditivo'!$A$3:$O$155,14,FALSE),0)</f>
        <v>0</v>
      </c>
      <c r="N614" s="312">
        <f t="shared" si="80"/>
        <v>0</v>
      </c>
      <c r="P614" s="165">
        <f t="shared" si="81"/>
        <v>0</v>
      </c>
      <c r="Q614" s="165"/>
      <c r="R614" s="165">
        <f t="shared" si="82"/>
        <v>0</v>
      </c>
      <c r="S614" s="315">
        <f t="shared" si="83"/>
        <v>20</v>
      </c>
      <c r="T614" s="147">
        <f t="shared" si="84"/>
        <v>5476.6</v>
      </c>
      <c r="U614" s="1" t="e">
        <f>S614=#REF!</f>
        <v>#REF!</v>
      </c>
    </row>
    <row r="615" spans="1:21" ht="38.25" x14ac:dyDescent="0.25">
      <c r="A615" s="17" t="s">
        <v>1637</v>
      </c>
      <c r="B615" s="17" t="s">
        <v>1637</v>
      </c>
      <c r="C615" s="18" t="s">
        <v>1638</v>
      </c>
      <c r="D615" s="17" t="s">
        <v>32</v>
      </c>
      <c r="E615" s="17" t="s">
        <v>1639</v>
      </c>
      <c r="F615" s="19" t="s">
        <v>42</v>
      </c>
      <c r="G615" s="18">
        <v>1</v>
      </c>
      <c r="H615" s="20">
        <v>82.24</v>
      </c>
      <c r="I615" s="20">
        <v>102.98</v>
      </c>
      <c r="J615" s="99">
        <f t="shared" si="86"/>
        <v>102.98</v>
      </c>
      <c r="K615" s="100">
        <f>IFERROR(VLOOKUP(B615,'[1]resumo 1ºTermo aditivo'!$A$3:$O$155,11,FALSE),0)</f>
        <v>0</v>
      </c>
      <c r="L615" s="101">
        <f t="shared" si="79"/>
        <v>0</v>
      </c>
      <c r="M615" s="102">
        <f>IFERROR(VLOOKUP(B615,'[1]resumo 1ºTermo aditivo'!$A$3:$O$155,14,FALSE),0)</f>
        <v>0</v>
      </c>
      <c r="N615" s="312">
        <f t="shared" si="80"/>
        <v>0</v>
      </c>
      <c r="P615" s="165">
        <f t="shared" si="81"/>
        <v>0</v>
      </c>
      <c r="Q615" s="165"/>
      <c r="R615" s="165">
        <f t="shared" si="82"/>
        <v>0</v>
      </c>
      <c r="S615" s="315">
        <f t="shared" si="83"/>
        <v>1</v>
      </c>
      <c r="T615" s="147">
        <f t="shared" si="84"/>
        <v>102.98</v>
      </c>
      <c r="U615" s="1" t="e">
        <f>S615=#REF!</f>
        <v>#REF!</v>
      </c>
    </row>
    <row r="616" spans="1:21" x14ac:dyDescent="0.25">
      <c r="A616" s="12">
        <v>19</v>
      </c>
      <c r="B616" s="12">
        <v>19</v>
      </c>
      <c r="C616" s="12"/>
      <c r="D616" s="12"/>
      <c r="E616" s="12" t="s">
        <v>1640</v>
      </c>
      <c r="F616" s="12"/>
      <c r="G616" s="94"/>
      <c r="H616" s="14"/>
      <c r="I616" s="14"/>
      <c r="J616" s="95">
        <f>SUBTOTAL(9,J617:J650)</f>
        <v>50008.639999999992</v>
      </c>
      <c r="K616" s="96"/>
      <c r="L616" s="95">
        <f>SUBTOTAL(9,L617:L650)</f>
        <v>563.44500000000005</v>
      </c>
      <c r="M616" s="98"/>
      <c r="N616" s="95">
        <f>SUBTOTAL(9,N617:N650)</f>
        <v>0</v>
      </c>
      <c r="O616" s="332"/>
      <c r="P616" s="95">
        <f>SUBTOTAL(9,P617:P650)</f>
        <v>1564.99</v>
      </c>
      <c r="Q616" s="316"/>
      <c r="R616" s="95">
        <f>SUBTOTAL(9,R617:R650)</f>
        <v>0</v>
      </c>
      <c r="S616" s="315">
        <f t="shared" si="83"/>
        <v>0</v>
      </c>
      <c r="T616" s="147"/>
      <c r="U616" s="1" t="e">
        <f>S616=#REF!</f>
        <v>#REF!</v>
      </c>
    </row>
    <row r="617" spans="1:21" x14ac:dyDescent="0.25">
      <c r="A617" s="25" t="s">
        <v>1641</v>
      </c>
      <c r="B617" s="25" t="s">
        <v>1641</v>
      </c>
      <c r="C617" s="25"/>
      <c r="D617" s="25"/>
      <c r="E617" s="25" t="s">
        <v>1642</v>
      </c>
      <c r="F617" s="25"/>
      <c r="G617" s="103"/>
      <c r="H617" s="26"/>
      <c r="I617" s="26"/>
      <c r="J617" s="104">
        <f>SUBTOTAL(9,J618:J638)</f>
        <v>47164.670000000006</v>
      </c>
      <c r="K617" s="105"/>
      <c r="L617" s="104">
        <f>SUBTOTAL(9,L618:L638)</f>
        <v>563.44500000000005</v>
      </c>
      <c r="M617" s="107"/>
      <c r="N617" s="104">
        <f>SUBTOTAL(9,N618:N638)</f>
        <v>0</v>
      </c>
      <c r="O617" s="333"/>
      <c r="P617" s="104">
        <f>SUBTOTAL(9,P618:P638)</f>
        <v>1564.99</v>
      </c>
      <c r="Q617" s="317"/>
      <c r="R617" s="104">
        <f>SUBTOTAL(9,R618:R638)</f>
        <v>0</v>
      </c>
      <c r="S617" s="315">
        <f t="shared" si="83"/>
        <v>0</v>
      </c>
      <c r="T617" s="147"/>
      <c r="U617" s="1" t="e">
        <f>S617=#REF!</f>
        <v>#REF!</v>
      </c>
    </row>
    <row r="618" spans="1:21" ht="25.5" x14ac:dyDescent="0.25">
      <c r="A618" s="17" t="s">
        <v>1643</v>
      </c>
      <c r="B618" s="17" t="s">
        <v>1643</v>
      </c>
      <c r="C618" s="18" t="s">
        <v>1644</v>
      </c>
      <c r="D618" s="17" t="s">
        <v>27</v>
      </c>
      <c r="E618" s="17" t="s">
        <v>1645</v>
      </c>
      <c r="F618" s="19" t="s">
        <v>906</v>
      </c>
      <c r="G618" s="18">
        <v>47</v>
      </c>
      <c r="H618" s="20">
        <v>35.67</v>
      </c>
      <c r="I618" s="20">
        <v>44.66</v>
      </c>
      <c r="J618" s="99">
        <f t="shared" ref="J618:J638" si="87">TRUNC(I618*G618,2)</f>
        <v>2099.02</v>
      </c>
      <c r="K618" s="100">
        <f>IFERROR(VLOOKUP(B618,'[1]resumo 1ºTermo aditivo'!$A$3:$O$155,11,FALSE),0)</f>
        <v>0</v>
      </c>
      <c r="L618" s="101">
        <f t="shared" si="79"/>
        <v>0</v>
      </c>
      <c r="M618" s="102">
        <f>IFERROR(VLOOKUP(B618,'[1]resumo 1ºTermo aditivo'!$A$3:$O$155,14,FALSE),0)</f>
        <v>0</v>
      </c>
      <c r="N618" s="312">
        <f t="shared" si="80"/>
        <v>0</v>
      </c>
      <c r="P618" s="165">
        <f t="shared" si="81"/>
        <v>0</v>
      </c>
      <c r="Q618" s="165"/>
      <c r="R618" s="165">
        <f t="shared" si="82"/>
        <v>0</v>
      </c>
      <c r="S618" s="315">
        <f t="shared" si="83"/>
        <v>47</v>
      </c>
      <c r="T618" s="147">
        <f t="shared" si="84"/>
        <v>2099.02</v>
      </c>
      <c r="U618" s="1" t="e">
        <f>S618=#REF!</f>
        <v>#REF!</v>
      </c>
    </row>
    <row r="619" spans="1:21" ht="25.5" x14ac:dyDescent="0.25">
      <c r="A619" s="17" t="s">
        <v>1646</v>
      </c>
      <c r="B619" s="17" t="s">
        <v>1646</v>
      </c>
      <c r="C619" s="18" t="s">
        <v>1647</v>
      </c>
      <c r="D619" s="17" t="s">
        <v>27</v>
      </c>
      <c r="E619" s="17" t="s">
        <v>1648</v>
      </c>
      <c r="F619" s="19" t="s">
        <v>906</v>
      </c>
      <c r="G619" s="18">
        <v>2</v>
      </c>
      <c r="H619" s="20">
        <v>3418.38</v>
      </c>
      <c r="I619" s="20">
        <v>4280.49</v>
      </c>
      <c r="J619" s="99">
        <f t="shared" si="87"/>
        <v>8560.98</v>
      </c>
      <c r="K619" s="100">
        <f>IFERROR(VLOOKUP(B619,'[1]resumo 1ºTermo aditivo'!$A$3:$O$155,11,FALSE),0)</f>
        <v>0</v>
      </c>
      <c r="L619" s="101">
        <f t="shared" si="79"/>
        <v>0</v>
      </c>
      <c r="M619" s="102">
        <f>IFERROR(VLOOKUP(B619,'[1]resumo 1ºTermo aditivo'!$A$3:$O$155,14,FALSE),0)</f>
        <v>0</v>
      </c>
      <c r="N619" s="312">
        <f t="shared" si="80"/>
        <v>0</v>
      </c>
      <c r="P619" s="165">
        <f t="shared" si="81"/>
        <v>0</v>
      </c>
      <c r="Q619" s="165"/>
      <c r="R619" s="165">
        <f t="shared" si="82"/>
        <v>0</v>
      </c>
      <c r="S619" s="315">
        <f t="shared" si="83"/>
        <v>2</v>
      </c>
      <c r="T619" s="147">
        <f t="shared" si="84"/>
        <v>8560.98</v>
      </c>
      <c r="U619" s="1" t="e">
        <f>S619=#REF!</f>
        <v>#REF!</v>
      </c>
    </row>
    <row r="620" spans="1:21" ht="25.5" x14ac:dyDescent="0.25">
      <c r="A620" s="17" t="s">
        <v>1649</v>
      </c>
      <c r="B620" s="17" t="s">
        <v>1649</v>
      </c>
      <c r="C620" s="18" t="s">
        <v>1650</v>
      </c>
      <c r="D620" s="17" t="s">
        <v>27</v>
      </c>
      <c r="E620" s="17" t="s">
        <v>1651</v>
      </c>
      <c r="F620" s="19" t="s">
        <v>906</v>
      </c>
      <c r="G620" s="18">
        <v>28</v>
      </c>
      <c r="H620" s="20">
        <v>34.6</v>
      </c>
      <c r="I620" s="20">
        <v>43.32</v>
      </c>
      <c r="J620" s="99">
        <f t="shared" si="87"/>
        <v>1212.96</v>
      </c>
      <c r="K620" s="100">
        <f>IFERROR(VLOOKUP(B620,'[1]resumo 1ºTermo aditivo'!$A$3:$O$155,11,FALSE),0)</f>
        <v>0</v>
      </c>
      <c r="L620" s="101">
        <f t="shared" si="79"/>
        <v>0</v>
      </c>
      <c r="M620" s="102">
        <f>IFERROR(VLOOKUP(B620,'[1]resumo 1ºTermo aditivo'!$A$3:$O$155,14,FALSE),0)</f>
        <v>0</v>
      </c>
      <c r="N620" s="312">
        <f t="shared" si="80"/>
        <v>0</v>
      </c>
      <c r="P620" s="165">
        <f t="shared" si="81"/>
        <v>0</v>
      </c>
      <c r="Q620" s="165"/>
      <c r="R620" s="165">
        <f t="shared" si="82"/>
        <v>0</v>
      </c>
      <c r="S620" s="315">
        <f t="shared" si="83"/>
        <v>28</v>
      </c>
      <c r="T620" s="147">
        <f t="shared" si="84"/>
        <v>1212.96</v>
      </c>
      <c r="U620" s="1" t="e">
        <f>S620=#REF!</f>
        <v>#REF!</v>
      </c>
    </row>
    <row r="621" spans="1:21" x14ac:dyDescent="0.25">
      <c r="A621" s="17" t="s">
        <v>1652</v>
      </c>
      <c r="B621" s="17" t="s">
        <v>1652</v>
      </c>
      <c r="C621" s="18" t="s">
        <v>1653</v>
      </c>
      <c r="D621" s="17" t="s">
        <v>40</v>
      </c>
      <c r="E621" s="17" t="s">
        <v>1654</v>
      </c>
      <c r="F621" s="19" t="s">
        <v>42</v>
      </c>
      <c r="G621" s="18">
        <v>4</v>
      </c>
      <c r="H621" s="20">
        <v>191.64</v>
      </c>
      <c r="I621" s="20">
        <v>239.97</v>
      </c>
      <c r="J621" s="99">
        <f t="shared" si="87"/>
        <v>959.88</v>
      </c>
      <c r="K621" s="100">
        <f>IFERROR(VLOOKUP(B621,'[1]resumo 1ºTermo aditivo'!$A$3:$O$155,11,FALSE),0)</f>
        <v>0</v>
      </c>
      <c r="L621" s="101">
        <f t="shared" si="79"/>
        <v>0</v>
      </c>
      <c r="M621" s="102">
        <f>IFERROR(VLOOKUP(B621,'[1]resumo 1ºTermo aditivo'!$A$3:$O$155,14,FALSE),0)</f>
        <v>0</v>
      </c>
      <c r="N621" s="312">
        <f t="shared" si="80"/>
        <v>0</v>
      </c>
      <c r="P621" s="165">
        <f t="shared" si="81"/>
        <v>0</v>
      </c>
      <c r="Q621" s="165"/>
      <c r="R621" s="165">
        <f t="shared" si="82"/>
        <v>0</v>
      </c>
      <c r="S621" s="315">
        <f t="shared" si="83"/>
        <v>4</v>
      </c>
      <c r="T621" s="147">
        <f t="shared" si="84"/>
        <v>959.88</v>
      </c>
      <c r="U621" s="1" t="e">
        <f>S621=#REF!</f>
        <v>#REF!</v>
      </c>
    </row>
    <row r="622" spans="1:21" ht="25.5" x14ac:dyDescent="0.25">
      <c r="A622" s="17" t="s">
        <v>1655</v>
      </c>
      <c r="B622" s="17" t="s">
        <v>1655</v>
      </c>
      <c r="C622" s="18" t="s">
        <v>1656</v>
      </c>
      <c r="D622" s="17" t="s">
        <v>40</v>
      </c>
      <c r="E622" s="17" t="s">
        <v>1657</v>
      </c>
      <c r="F622" s="19" t="s">
        <v>42</v>
      </c>
      <c r="G622" s="18">
        <v>3</v>
      </c>
      <c r="H622" s="20">
        <v>436.2</v>
      </c>
      <c r="I622" s="20">
        <v>546.20000000000005</v>
      </c>
      <c r="J622" s="99">
        <f t="shared" si="87"/>
        <v>1638.6</v>
      </c>
      <c r="K622" s="100">
        <f>IFERROR(VLOOKUP(B622,'[1]resumo 1ºTermo aditivo'!$A$3:$O$155,11,FALSE),0)</f>
        <v>0</v>
      </c>
      <c r="L622" s="101">
        <f t="shared" si="79"/>
        <v>0</v>
      </c>
      <c r="M622" s="102">
        <f>IFERROR(VLOOKUP(B622,'[1]resumo 1ºTermo aditivo'!$A$3:$O$155,14,FALSE),0)</f>
        <v>0</v>
      </c>
      <c r="N622" s="312">
        <f t="shared" si="80"/>
        <v>0</v>
      </c>
      <c r="P622" s="165">
        <f t="shared" si="81"/>
        <v>0</v>
      </c>
      <c r="Q622" s="165"/>
      <c r="R622" s="165">
        <f t="shared" si="82"/>
        <v>0</v>
      </c>
      <c r="S622" s="315">
        <f t="shared" si="83"/>
        <v>3</v>
      </c>
      <c r="T622" s="147">
        <f t="shared" si="84"/>
        <v>1638.6</v>
      </c>
      <c r="U622" s="1" t="e">
        <f>S622=#REF!</f>
        <v>#REF!</v>
      </c>
    </row>
    <row r="623" spans="1:21" ht="38.25" x14ac:dyDescent="0.25">
      <c r="A623" s="17" t="s">
        <v>1658</v>
      </c>
      <c r="B623" s="17" t="s">
        <v>1658</v>
      </c>
      <c r="C623" s="18" t="s">
        <v>1659</v>
      </c>
      <c r="D623" s="17" t="s">
        <v>27</v>
      </c>
      <c r="E623" s="17" t="s">
        <v>1660</v>
      </c>
      <c r="F623" s="19" t="s">
        <v>34</v>
      </c>
      <c r="G623" s="18">
        <v>15.18</v>
      </c>
      <c r="H623" s="20">
        <v>156.02000000000001</v>
      </c>
      <c r="I623" s="20">
        <v>195.36</v>
      </c>
      <c r="J623" s="99">
        <f t="shared" si="87"/>
        <v>2965.56</v>
      </c>
      <c r="K623" s="100">
        <f>IFERROR(VLOOKUP(B623,'[1]resumo 1ºTermo aditivo'!$A$3:$O$155,11,FALSE),0)</f>
        <v>0</v>
      </c>
      <c r="L623" s="101">
        <f t="shared" si="79"/>
        <v>0</v>
      </c>
      <c r="M623" s="102">
        <f>IFERROR(VLOOKUP(B623,'[1]resumo 1ºTermo aditivo'!$A$3:$O$155,14,FALSE),0)</f>
        <v>0</v>
      </c>
      <c r="N623" s="312">
        <f t="shared" si="80"/>
        <v>0</v>
      </c>
      <c r="P623" s="165">
        <f t="shared" si="81"/>
        <v>0</v>
      </c>
      <c r="Q623" s="165"/>
      <c r="R623" s="165">
        <f t="shared" si="82"/>
        <v>0</v>
      </c>
      <c r="S623" s="315">
        <f t="shared" si="83"/>
        <v>15.18</v>
      </c>
      <c r="T623" s="147">
        <f t="shared" si="84"/>
        <v>2965.56</v>
      </c>
      <c r="U623" s="1" t="e">
        <f>S623=#REF!</f>
        <v>#REF!</v>
      </c>
    </row>
    <row r="624" spans="1:21" ht="38.25" x14ac:dyDescent="0.25">
      <c r="A624" s="17" t="s">
        <v>1661</v>
      </c>
      <c r="B624" s="17" t="s">
        <v>1661</v>
      </c>
      <c r="C624" s="18" t="s">
        <v>1662</v>
      </c>
      <c r="D624" s="17" t="s">
        <v>27</v>
      </c>
      <c r="E624" s="17" t="s">
        <v>1663</v>
      </c>
      <c r="F624" s="19" t="s">
        <v>34</v>
      </c>
      <c r="G624" s="18">
        <v>64</v>
      </c>
      <c r="H624" s="20">
        <v>125.55</v>
      </c>
      <c r="I624" s="20">
        <v>157.21</v>
      </c>
      <c r="J624" s="99">
        <f t="shared" si="87"/>
        <v>10061.44</v>
      </c>
      <c r="K624" s="100">
        <f>IFERROR(VLOOKUP(B624,'[1]resumo 1ºTermo aditivo'!$A$3:$O$155,11,FALSE),0)</f>
        <v>0</v>
      </c>
      <c r="L624" s="101">
        <f t="shared" si="79"/>
        <v>0</v>
      </c>
      <c r="M624" s="102">
        <f>IFERROR(VLOOKUP(B624,'[1]resumo 1ºTermo aditivo'!$A$3:$O$155,14,FALSE),0)</f>
        <v>0</v>
      </c>
      <c r="N624" s="312">
        <f t="shared" si="80"/>
        <v>0</v>
      </c>
      <c r="P624" s="165">
        <f t="shared" si="81"/>
        <v>0</v>
      </c>
      <c r="Q624" s="165"/>
      <c r="R624" s="165">
        <f t="shared" si="82"/>
        <v>0</v>
      </c>
      <c r="S624" s="315">
        <f t="shared" si="83"/>
        <v>64</v>
      </c>
      <c r="T624" s="147">
        <f t="shared" si="84"/>
        <v>10061.44</v>
      </c>
      <c r="U624" s="1" t="e">
        <f>S624=#REF!</f>
        <v>#REF!</v>
      </c>
    </row>
    <row r="625" spans="1:21" ht="51" x14ac:dyDescent="0.25">
      <c r="A625" s="17" t="s">
        <v>1664</v>
      </c>
      <c r="B625" s="17" t="s">
        <v>1664</v>
      </c>
      <c r="C625" s="18" t="s">
        <v>1665</v>
      </c>
      <c r="D625" s="17" t="s">
        <v>27</v>
      </c>
      <c r="E625" s="17" t="s">
        <v>1666</v>
      </c>
      <c r="F625" s="19" t="s">
        <v>42</v>
      </c>
      <c r="G625" s="18">
        <v>6</v>
      </c>
      <c r="H625" s="20">
        <v>107.45</v>
      </c>
      <c r="I625" s="20">
        <v>134.54</v>
      </c>
      <c r="J625" s="99">
        <f t="shared" si="87"/>
        <v>807.24</v>
      </c>
      <c r="K625" s="100">
        <f>IFERROR(VLOOKUP(B625,'[1]resumo 1ºTermo aditivo'!$A$3:$O$155,11,FALSE),0)</f>
        <v>0</v>
      </c>
      <c r="L625" s="101">
        <f t="shared" si="79"/>
        <v>0</v>
      </c>
      <c r="M625" s="102">
        <f>IFERROR(VLOOKUP(B625,'[1]resumo 1ºTermo aditivo'!$A$3:$O$155,14,FALSE),0)</f>
        <v>0</v>
      </c>
      <c r="N625" s="312">
        <f t="shared" si="80"/>
        <v>0</v>
      </c>
      <c r="P625" s="165">
        <f t="shared" si="81"/>
        <v>0</v>
      </c>
      <c r="Q625" s="165"/>
      <c r="R625" s="165">
        <f t="shared" si="82"/>
        <v>0</v>
      </c>
      <c r="S625" s="315">
        <f t="shared" si="83"/>
        <v>6</v>
      </c>
      <c r="T625" s="147">
        <f t="shared" si="84"/>
        <v>807.24</v>
      </c>
      <c r="U625" s="1" t="e">
        <f>S625=#REF!</f>
        <v>#REF!</v>
      </c>
    </row>
    <row r="626" spans="1:21" ht="38.25" x14ac:dyDescent="0.25">
      <c r="A626" s="17" t="s">
        <v>1667</v>
      </c>
      <c r="B626" s="17" t="s">
        <v>1667</v>
      </c>
      <c r="C626" s="18" t="s">
        <v>1668</v>
      </c>
      <c r="D626" s="17" t="s">
        <v>32</v>
      </c>
      <c r="E626" s="17" t="s">
        <v>1669</v>
      </c>
      <c r="F626" s="19" t="s">
        <v>42</v>
      </c>
      <c r="G626" s="18">
        <v>3</v>
      </c>
      <c r="H626" s="20">
        <v>272.73</v>
      </c>
      <c r="I626" s="20">
        <v>341.51</v>
      </c>
      <c r="J626" s="99">
        <f t="shared" si="87"/>
        <v>1024.53</v>
      </c>
      <c r="K626" s="100">
        <f>IFERROR(VLOOKUP(B626,'[1]resumo 1ºTermo aditivo'!$A$3:$O$155,11,FALSE),0)</f>
        <v>0</v>
      </c>
      <c r="L626" s="101">
        <f t="shared" si="79"/>
        <v>0</v>
      </c>
      <c r="M626" s="102">
        <f>IFERROR(VLOOKUP(B626,'[1]resumo 1ºTermo aditivo'!$A$3:$O$155,14,FALSE),0)</f>
        <v>0</v>
      </c>
      <c r="N626" s="312">
        <f t="shared" si="80"/>
        <v>0</v>
      </c>
      <c r="P626" s="165">
        <f t="shared" si="81"/>
        <v>0</v>
      </c>
      <c r="Q626" s="165"/>
      <c r="R626" s="165">
        <f t="shared" si="82"/>
        <v>0</v>
      </c>
      <c r="S626" s="315">
        <f t="shared" si="83"/>
        <v>3</v>
      </c>
      <c r="T626" s="147">
        <f t="shared" si="84"/>
        <v>1024.53</v>
      </c>
      <c r="U626" s="1" t="e">
        <f>S626=#REF!</f>
        <v>#REF!</v>
      </c>
    </row>
    <row r="627" spans="1:21" ht="38.25" x14ac:dyDescent="0.25">
      <c r="A627" s="17" t="s">
        <v>1670</v>
      </c>
      <c r="B627" s="17" t="s">
        <v>1670</v>
      </c>
      <c r="C627" s="18" t="s">
        <v>1671</v>
      </c>
      <c r="D627" s="17" t="s">
        <v>32</v>
      </c>
      <c r="E627" s="17" t="s">
        <v>1672</v>
      </c>
      <c r="F627" s="19" t="s">
        <v>42</v>
      </c>
      <c r="G627" s="18">
        <v>2</v>
      </c>
      <c r="H627" s="20">
        <v>283.67</v>
      </c>
      <c r="I627" s="20">
        <v>355.21</v>
      </c>
      <c r="J627" s="99">
        <f t="shared" si="87"/>
        <v>710.42</v>
      </c>
      <c r="K627" s="100">
        <f>IFERROR(VLOOKUP(B627,'[1]resumo 1ºTermo aditivo'!$A$3:$O$155,11,FALSE),0)</f>
        <v>0</v>
      </c>
      <c r="L627" s="101">
        <f t="shared" si="79"/>
        <v>0</v>
      </c>
      <c r="M627" s="102">
        <f>IFERROR(VLOOKUP(B627,'[1]resumo 1ºTermo aditivo'!$A$3:$O$155,14,FALSE),0)</f>
        <v>0</v>
      </c>
      <c r="N627" s="312">
        <f t="shared" si="80"/>
        <v>0</v>
      </c>
      <c r="P627" s="165">
        <f t="shared" si="81"/>
        <v>0</v>
      </c>
      <c r="Q627" s="165"/>
      <c r="R627" s="165">
        <f t="shared" si="82"/>
        <v>0</v>
      </c>
      <c r="S627" s="315">
        <f t="shared" si="83"/>
        <v>2</v>
      </c>
      <c r="T627" s="147">
        <f t="shared" si="84"/>
        <v>710.42</v>
      </c>
      <c r="U627" s="1" t="e">
        <f>S627=#REF!</f>
        <v>#REF!</v>
      </c>
    </row>
    <row r="628" spans="1:21" ht="25.5" x14ac:dyDescent="0.25">
      <c r="A628" s="17" t="s">
        <v>1673</v>
      </c>
      <c r="B628" s="17" t="s">
        <v>1673</v>
      </c>
      <c r="C628" s="18" t="s">
        <v>1674</v>
      </c>
      <c r="D628" s="17" t="s">
        <v>27</v>
      </c>
      <c r="E628" s="17" t="s">
        <v>1675</v>
      </c>
      <c r="F628" s="19" t="s">
        <v>522</v>
      </c>
      <c r="G628" s="18">
        <v>2</v>
      </c>
      <c r="H628" s="20">
        <v>1003.62</v>
      </c>
      <c r="I628" s="20">
        <v>1256.73</v>
      </c>
      <c r="J628" s="99">
        <f t="shared" si="87"/>
        <v>2513.46</v>
      </c>
      <c r="K628" s="100">
        <f>IFERROR(VLOOKUP(B628,'[1]resumo 1ºTermo aditivo'!$A$3:$O$155,11,FALSE),0)</f>
        <v>0</v>
      </c>
      <c r="L628" s="101">
        <f t="shared" si="79"/>
        <v>0</v>
      </c>
      <c r="M628" s="102">
        <f>IFERROR(VLOOKUP(B628,'[1]resumo 1ºTermo aditivo'!$A$3:$O$155,14,FALSE),0)</f>
        <v>0</v>
      </c>
      <c r="N628" s="312">
        <f t="shared" si="80"/>
        <v>0</v>
      </c>
      <c r="P628" s="165">
        <f t="shared" si="81"/>
        <v>0</v>
      </c>
      <c r="Q628" s="165"/>
      <c r="R628" s="165">
        <f t="shared" si="82"/>
        <v>0</v>
      </c>
      <c r="S628" s="315">
        <f t="shared" si="83"/>
        <v>2</v>
      </c>
      <c r="T628" s="147">
        <f t="shared" si="84"/>
        <v>2513.46</v>
      </c>
      <c r="U628" s="1" t="e">
        <f>S628=#REF!</f>
        <v>#REF!</v>
      </c>
    </row>
    <row r="629" spans="1:21" ht="25.5" x14ac:dyDescent="0.25">
      <c r="A629" s="17" t="s">
        <v>1676</v>
      </c>
      <c r="B629" s="17" t="s">
        <v>1676</v>
      </c>
      <c r="C629" s="18" t="s">
        <v>1677</v>
      </c>
      <c r="D629" s="17" t="s">
        <v>27</v>
      </c>
      <c r="E629" s="17" t="s">
        <v>1678</v>
      </c>
      <c r="F629" s="19" t="s">
        <v>906</v>
      </c>
      <c r="G629" s="18">
        <v>2</v>
      </c>
      <c r="H629" s="20">
        <v>1003.62</v>
      </c>
      <c r="I629" s="20">
        <v>1256.73</v>
      </c>
      <c r="J629" s="99">
        <f t="shared" si="87"/>
        <v>2513.46</v>
      </c>
      <c r="K629" s="100">
        <f>IFERROR(VLOOKUP(B629,'[1]resumo 1ºTermo aditivo'!$A$3:$O$155,11,FALSE),0)</f>
        <v>0</v>
      </c>
      <c r="L629" s="101">
        <f t="shared" si="79"/>
        <v>0</v>
      </c>
      <c r="M629" s="102">
        <f>IFERROR(VLOOKUP(B629,'[1]resumo 1ºTermo aditivo'!$A$3:$O$155,14,FALSE),0)</f>
        <v>0</v>
      </c>
      <c r="N629" s="312">
        <f t="shared" si="80"/>
        <v>0</v>
      </c>
      <c r="P629" s="165">
        <f t="shared" si="81"/>
        <v>0</v>
      </c>
      <c r="Q629" s="165"/>
      <c r="R629" s="165">
        <f t="shared" si="82"/>
        <v>0</v>
      </c>
      <c r="S629" s="315">
        <f t="shared" si="83"/>
        <v>2</v>
      </c>
      <c r="T629" s="147">
        <f t="shared" si="84"/>
        <v>2513.46</v>
      </c>
      <c r="U629" s="1" t="e">
        <f>S629=#REF!</f>
        <v>#REF!</v>
      </c>
    </row>
    <row r="630" spans="1:21" ht="25.5" x14ac:dyDescent="0.25">
      <c r="A630" s="17" t="s">
        <v>1679</v>
      </c>
      <c r="B630" s="17" t="s">
        <v>1679</v>
      </c>
      <c r="C630" s="18" t="s">
        <v>1680</v>
      </c>
      <c r="D630" s="17" t="s">
        <v>27</v>
      </c>
      <c r="E630" s="17" t="s">
        <v>1681</v>
      </c>
      <c r="F630" s="19" t="s">
        <v>109</v>
      </c>
      <c r="G630" s="18">
        <v>5</v>
      </c>
      <c r="H630" s="20">
        <v>118.42</v>
      </c>
      <c r="I630" s="20">
        <v>148.28</v>
      </c>
      <c r="J630" s="99">
        <f t="shared" si="87"/>
        <v>741.4</v>
      </c>
      <c r="K630" s="100">
        <f>IFERROR(VLOOKUP(B630,'[1]resumo 1ºTermo aditivo'!$A$3:$O$155,11,FALSE),0)</f>
        <v>0</v>
      </c>
      <c r="L630" s="101">
        <f t="shared" si="79"/>
        <v>0</v>
      </c>
      <c r="M630" s="102">
        <f>IFERROR(VLOOKUP(B630,'[1]resumo 1ºTermo aditivo'!$A$3:$O$155,14,FALSE),0)</f>
        <v>0</v>
      </c>
      <c r="N630" s="312">
        <f t="shared" si="80"/>
        <v>0</v>
      </c>
      <c r="P630" s="165">
        <f t="shared" si="81"/>
        <v>0</v>
      </c>
      <c r="Q630" s="165"/>
      <c r="R630" s="165">
        <f t="shared" si="82"/>
        <v>0</v>
      </c>
      <c r="S630" s="315">
        <f t="shared" si="83"/>
        <v>5</v>
      </c>
      <c r="T630" s="147">
        <f t="shared" si="84"/>
        <v>741.4</v>
      </c>
      <c r="U630" s="1" t="e">
        <f>S630=#REF!</f>
        <v>#REF!</v>
      </c>
    </row>
    <row r="631" spans="1:21" ht="25.5" x14ac:dyDescent="0.25">
      <c r="A631" s="17" t="s">
        <v>1682</v>
      </c>
      <c r="B631" s="17" t="s">
        <v>1682</v>
      </c>
      <c r="C631" s="18" t="s">
        <v>1683</v>
      </c>
      <c r="D631" s="17" t="s">
        <v>27</v>
      </c>
      <c r="E631" s="17" t="s">
        <v>1684</v>
      </c>
      <c r="F631" s="19" t="s">
        <v>109</v>
      </c>
      <c r="G631" s="18">
        <v>20</v>
      </c>
      <c r="H631" s="20">
        <v>94.73</v>
      </c>
      <c r="I631" s="20">
        <v>118.62</v>
      </c>
      <c r="J631" s="99">
        <f t="shared" si="87"/>
        <v>2372.4</v>
      </c>
      <c r="K631" s="100">
        <f>IFERROR(VLOOKUP(B631,'[1]resumo 1ºTermo aditivo'!$A$3:$O$155,11,FALSE),0)</f>
        <v>4.75</v>
      </c>
      <c r="L631" s="101">
        <f t="shared" si="79"/>
        <v>563.44500000000005</v>
      </c>
      <c r="M631" s="102">
        <f>IFERROR(VLOOKUP(B631,'[1]resumo 1ºTermo aditivo'!$A$3:$O$155,14,FALSE),0)</f>
        <v>0</v>
      </c>
      <c r="N631" s="312">
        <f t="shared" si="80"/>
        <v>0</v>
      </c>
      <c r="P631" s="165">
        <f t="shared" si="81"/>
        <v>0</v>
      </c>
      <c r="Q631" s="165"/>
      <c r="R631" s="165">
        <f t="shared" si="82"/>
        <v>0</v>
      </c>
      <c r="S631" s="315">
        <f t="shared" si="83"/>
        <v>24.75</v>
      </c>
      <c r="T631" s="147">
        <f t="shared" si="84"/>
        <v>2935.8450000000003</v>
      </c>
      <c r="U631" s="1" t="e">
        <f>S631=#REF!</f>
        <v>#REF!</v>
      </c>
    </row>
    <row r="632" spans="1:21" ht="76.5" x14ac:dyDescent="0.25">
      <c r="A632" s="17" t="s">
        <v>1685</v>
      </c>
      <c r="B632" s="17" t="s">
        <v>1685</v>
      </c>
      <c r="C632" s="18" t="s">
        <v>1686</v>
      </c>
      <c r="D632" s="17" t="s">
        <v>32</v>
      </c>
      <c r="E632" s="17" t="s">
        <v>1687</v>
      </c>
      <c r="F632" s="19" t="s">
        <v>109</v>
      </c>
      <c r="G632" s="18">
        <v>4.16</v>
      </c>
      <c r="H632" s="20">
        <v>523.41999999999996</v>
      </c>
      <c r="I632" s="20">
        <v>655.42</v>
      </c>
      <c r="J632" s="99">
        <f t="shared" si="87"/>
        <v>2726.54</v>
      </c>
      <c r="K632" s="100">
        <f>IFERROR(VLOOKUP(B632,'[1]resumo 1ºTermo aditivo'!$A$3:$O$155,11,FALSE),0)</f>
        <v>0</v>
      </c>
      <c r="L632" s="101">
        <f t="shared" si="79"/>
        <v>0</v>
      </c>
      <c r="M632" s="102">
        <f>IFERROR(VLOOKUP(B632,'[1]resumo 1ºTermo aditivo'!$A$3:$O$155,14,FALSE),0)</f>
        <v>0</v>
      </c>
      <c r="N632" s="312">
        <f t="shared" si="80"/>
        <v>0</v>
      </c>
      <c r="P632" s="165">
        <f t="shared" si="81"/>
        <v>0</v>
      </c>
      <c r="Q632" s="165"/>
      <c r="R632" s="165">
        <f t="shared" si="82"/>
        <v>0</v>
      </c>
      <c r="S632" s="315">
        <f t="shared" si="83"/>
        <v>4.16</v>
      </c>
      <c r="T632" s="147">
        <f t="shared" si="84"/>
        <v>2726.54</v>
      </c>
      <c r="U632" s="1" t="e">
        <f>S632=#REF!</f>
        <v>#REF!</v>
      </c>
    </row>
    <row r="633" spans="1:21" ht="25.5" x14ac:dyDescent="0.25">
      <c r="A633" s="17" t="s">
        <v>1688</v>
      </c>
      <c r="B633" s="17" t="s">
        <v>1688</v>
      </c>
      <c r="C633" s="18" t="s">
        <v>1689</v>
      </c>
      <c r="D633" s="17" t="s">
        <v>27</v>
      </c>
      <c r="E633" s="17" t="s">
        <v>1690</v>
      </c>
      <c r="F633" s="19" t="s">
        <v>109</v>
      </c>
      <c r="G633" s="18">
        <v>15.57</v>
      </c>
      <c r="H633" s="20">
        <v>148.59</v>
      </c>
      <c r="I633" s="20">
        <v>186.06</v>
      </c>
      <c r="J633" s="99">
        <f t="shared" si="87"/>
        <v>2896.95</v>
      </c>
      <c r="K633" s="100">
        <f>IFERROR(VLOOKUP(B633,'[1]resumo 1ºTermo aditivo'!$A$3:$O$155,11,FALSE),0)</f>
        <v>0</v>
      </c>
      <c r="L633" s="101">
        <f t="shared" si="79"/>
        <v>0</v>
      </c>
      <c r="M633" s="102">
        <f>IFERROR(VLOOKUP(B633,'[1]resumo 1ºTermo aditivo'!$A$3:$O$155,14,FALSE),0)</f>
        <v>0</v>
      </c>
      <c r="N633" s="312">
        <f t="shared" si="80"/>
        <v>0</v>
      </c>
      <c r="P633" s="165">
        <f t="shared" si="81"/>
        <v>0</v>
      </c>
      <c r="Q633" s="165"/>
      <c r="R633" s="165">
        <f t="shared" si="82"/>
        <v>0</v>
      </c>
      <c r="S633" s="315">
        <f t="shared" si="83"/>
        <v>15.57</v>
      </c>
      <c r="T633" s="147">
        <f t="shared" si="84"/>
        <v>2896.95</v>
      </c>
      <c r="U633" s="1" t="e">
        <f>S633=#REF!</f>
        <v>#REF!</v>
      </c>
    </row>
    <row r="634" spans="1:21" ht="38.25" x14ac:dyDescent="0.25">
      <c r="A634" s="17" t="s">
        <v>1691</v>
      </c>
      <c r="B634" s="17" t="s">
        <v>1691</v>
      </c>
      <c r="C634" s="18" t="s">
        <v>1692</v>
      </c>
      <c r="D634" s="17" t="s">
        <v>32</v>
      </c>
      <c r="E634" s="17" t="s">
        <v>1693</v>
      </c>
      <c r="F634" s="19" t="s">
        <v>34</v>
      </c>
      <c r="G634" s="18">
        <v>5.77</v>
      </c>
      <c r="H634" s="20">
        <v>17.260000000000002</v>
      </c>
      <c r="I634" s="20">
        <v>21.61</v>
      </c>
      <c r="J634" s="99">
        <f t="shared" si="87"/>
        <v>124.68</v>
      </c>
      <c r="K634" s="100">
        <f>IFERROR(VLOOKUP(B634,'[1]resumo 1ºTermo aditivo'!$A$3:$O$155,11,FALSE),0)</f>
        <v>0</v>
      </c>
      <c r="L634" s="101">
        <f t="shared" si="79"/>
        <v>0</v>
      </c>
      <c r="M634" s="102">
        <f>IFERROR(VLOOKUP(B634,'[1]resumo 1ºTermo aditivo'!$A$3:$O$155,14,FALSE),0)</f>
        <v>0</v>
      </c>
      <c r="N634" s="312">
        <f t="shared" si="80"/>
        <v>0</v>
      </c>
      <c r="O634" s="331">
        <f>'[3]2ºTermo aditivo'!$K$64</f>
        <v>72.42</v>
      </c>
      <c r="P634" s="165">
        <f t="shared" si="81"/>
        <v>1564.99</v>
      </c>
      <c r="Q634" s="165"/>
      <c r="R634" s="165">
        <f t="shared" si="82"/>
        <v>0</v>
      </c>
      <c r="S634" s="315">
        <f t="shared" si="83"/>
        <v>78.19</v>
      </c>
      <c r="T634" s="147">
        <f t="shared" si="84"/>
        <v>1689.67</v>
      </c>
      <c r="U634" s="1" t="e">
        <f>S634=#REF!</f>
        <v>#REF!</v>
      </c>
    </row>
    <row r="635" spans="1:21" ht="51" x14ac:dyDescent="0.25">
      <c r="A635" s="17" t="s">
        <v>1694</v>
      </c>
      <c r="B635" s="17" t="s">
        <v>1694</v>
      </c>
      <c r="C635" s="18" t="s">
        <v>1695</v>
      </c>
      <c r="D635" s="17" t="s">
        <v>32</v>
      </c>
      <c r="E635" s="17" t="s">
        <v>1696</v>
      </c>
      <c r="F635" s="19" t="s">
        <v>88</v>
      </c>
      <c r="G635" s="18">
        <v>0.78</v>
      </c>
      <c r="H635" s="20">
        <v>727.98</v>
      </c>
      <c r="I635" s="20">
        <v>911.57</v>
      </c>
      <c r="J635" s="99">
        <f t="shared" si="87"/>
        <v>711.02</v>
      </c>
      <c r="K635" s="100">
        <f>IFERROR(VLOOKUP(B635,'[1]resumo 1ºTermo aditivo'!$A$3:$O$155,11,FALSE),0)</f>
        <v>0</v>
      </c>
      <c r="L635" s="101">
        <f t="shared" si="79"/>
        <v>0</v>
      </c>
      <c r="M635" s="102">
        <f>IFERROR(VLOOKUP(B635,'[1]resumo 1ºTermo aditivo'!$A$3:$O$155,14,FALSE),0)</f>
        <v>0</v>
      </c>
      <c r="N635" s="312">
        <f t="shared" si="80"/>
        <v>0</v>
      </c>
      <c r="P635" s="165">
        <f t="shared" si="81"/>
        <v>0</v>
      </c>
      <c r="Q635" s="165"/>
      <c r="R635" s="165">
        <f t="shared" si="82"/>
        <v>0</v>
      </c>
      <c r="S635" s="315">
        <f t="shared" si="83"/>
        <v>0.78</v>
      </c>
      <c r="T635" s="147">
        <f t="shared" si="84"/>
        <v>711.02</v>
      </c>
      <c r="U635" s="1" t="e">
        <f>S635=#REF!</f>
        <v>#REF!</v>
      </c>
    </row>
    <row r="636" spans="1:21" ht="38.25" x14ac:dyDescent="0.25">
      <c r="A636" s="17" t="s">
        <v>1697</v>
      </c>
      <c r="B636" s="17" t="s">
        <v>1697</v>
      </c>
      <c r="C636" s="18" t="s">
        <v>143</v>
      </c>
      <c r="D636" s="17" t="s">
        <v>32</v>
      </c>
      <c r="E636" s="17" t="s">
        <v>144</v>
      </c>
      <c r="F636" s="19" t="s">
        <v>88</v>
      </c>
      <c r="G636" s="18">
        <v>1.78</v>
      </c>
      <c r="H636" s="20">
        <v>83.15</v>
      </c>
      <c r="I636" s="20">
        <v>104.12</v>
      </c>
      <c r="J636" s="99">
        <f t="shared" si="87"/>
        <v>185.33</v>
      </c>
      <c r="K636" s="100">
        <f>IFERROR(VLOOKUP(B636,'[1]resumo 1ºTermo aditivo'!$A$3:$O$155,11,FALSE),0)</f>
        <v>0</v>
      </c>
      <c r="L636" s="101">
        <f t="shared" si="79"/>
        <v>0</v>
      </c>
      <c r="M636" s="102">
        <f>IFERROR(VLOOKUP(B636,'[1]resumo 1ºTermo aditivo'!$A$3:$O$155,14,FALSE),0)</f>
        <v>0</v>
      </c>
      <c r="N636" s="312">
        <f t="shared" si="80"/>
        <v>0</v>
      </c>
      <c r="P636" s="165">
        <f t="shared" si="81"/>
        <v>0</v>
      </c>
      <c r="Q636" s="165"/>
      <c r="R636" s="165">
        <f t="shared" si="82"/>
        <v>0</v>
      </c>
      <c r="S636" s="315">
        <f t="shared" si="83"/>
        <v>1.78</v>
      </c>
      <c r="T636" s="147">
        <f t="shared" si="84"/>
        <v>185.33</v>
      </c>
      <c r="U636" s="1" t="e">
        <f>S636=#REF!</f>
        <v>#REF!</v>
      </c>
    </row>
    <row r="637" spans="1:21" ht="38.25" x14ac:dyDescent="0.25">
      <c r="A637" s="17" t="s">
        <v>1698</v>
      </c>
      <c r="B637" s="17" t="s">
        <v>1698</v>
      </c>
      <c r="C637" s="18" t="s">
        <v>1699</v>
      </c>
      <c r="D637" s="17" t="s">
        <v>27</v>
      </c>
      <c r="E637" s="17" t="s">
        <v>1700</v>
      </c>
      <c r="F637" s="19" t="s">
        <v>34</v>
      </c>
      <c r="G637" s="18">
        <v>14.16</v>
      </c>
      <c r="H637" s="20">
        <v>60.8</v>
      </c>
      <c r="I637" s="20">
        <v>76.13</v>
      </c>
      <c r="J637" s="99">
        <f t="shared" si="87"/>
        <v>1078</v>
      </c>
      <c r="K637" s="100">
        <f>IFERROR(VLOOKUP(B637,'[1]resumo 1ºTermo aditivo'!$A$3:$O$155,11,FALSE),0)</f>
        <v>0</v>
      </c>
      <c r="L637" s="101">
        <f t="shared" si="79"/>
        <v>0</v>
      </c>
      <c r="M637" s="102">
        <f>IFERROR(VLOOKUP(B637,'[1]resumo 1ºTermo aditivo'!$A$3:$O$155,14,FALSE),0)</f>
        <v>0</v>
      </c>
      <c r="N637" s="312">
        <f t="shared" si="80"/>
        <v>0</v>
      </c>
      <c r="P637" s="165">
        <f t="shared" si="81"/>
        <v>0</v>
      </c>
      <c r="Q637" s="165"/>
      <c r="R637" s="165">
        <f t="shared" si="82"/>
        <v>0</v>
      </c>
      <c r="S637" s="315">
        <f t="shared" si="83"/>
        <v>14.16</v>
      </c>
      <c r="T637" s="147">
        <f t="shared" si="84"/>
        <v>1078</v>
      </c>
      <c r="U637" s="1" t="e">
        <f>S637=#REF!</f>
        <v>#REF!</v>
      </c>
    </row>
    <row r="638" spans="1:21" ht="25.5" x14ac:dyDescent="0.25">
      <c r="A638" s="17" t="s">
        <v>1701</v>
      </c>
      <c r="B638" s="17" t="s">
        <v>1701</v>
      </c>
      <c r="C638" s="18" t="s">
        <v>1702</v>
      </c>
      <c r="D638" s="17" t="s">
        <v>27</v>
      </c>
      <c r="E638" s="17" t="s">
        <v>1703</v>
      </c>
      <c r="F638" s="19" t="s">
        <v>522</v>
      </c>
      <c r="G638" s="18">
        <v>1</v>
      </c>
      <c r="H638" s="20">
        <v>1006.87</v>
      </c>
      <c r="I638" s="20">
        <v>1260.8</v>
      </c>
      <c r="J638" s="99">
        <f t="shared" si="87"/>
        <v>1260.8</v>
      </c>
      <c r="K638" s="100">
        <f>IFERROR(VLOOKUP(B638,'[1]resumo 1ºTermo aditivo'!$A$3:$O$155,11,FALSE),0)</f>
        <v>0</v>
      </c>
      <c r="L638" s="101">
        <f t="shared" si="79"/>
        <v>0</v>
      </c>
      <c r="M638" s="102">
        <f>IFERROR(VLOOKUP(B638,'[1]resumo 1ºTermo aditivo'!$A$3:$O$155,14,FALSE),0)</f>
        <v>0</v>
      </c>
      <c r="N638" s="312">
        <f t="shared" si="80"/>
        <v>0</v>
      </c>
      <c r="P638" s="165">
        <f t="shared" si="81"/>
        <v>0</v>
      </c>
      <c r="Q638" s="165"/>
      <c r="R638" s="165">
        <f t="shared" si="82"/>
        <v>0</v>
      </c>
      <c r="S638" s="315">
        <f t="shared" si="83"/>
        <v>1</v>
      </c>
      <c r="T638" s="147">
        <f t="shared" si="84"/>
        <v>1260.8</v>
      </c>
      <c r="U638" s="1" t="e">
        <f>S638=#REF!</f>
        <v>#REF!</v>
      </c>
    </row>
    <row r="639" spans="1:21" x14ac:dyDescent="0.25">
      <c r="A639" s="25" t="s">
        <v>1704</v>
      </c>
      <c r="B639" s="25" t="s">
        <v>1704</v>
      </c>
      <c r="C639" s="25"/>
      <c r="D639" s="25"/>
      <c r="E639" s="25" t="s">
        <v>1705</v>
      </c>
      <c r="F639" s="25"/>
      <c r="G639" s="103"/>
      <c r="H639" s="26"/>
      <c r="I639" s="26"/>
      <c r="J639" s="104">
        <f>SUBTOTAL(9,J640:J650)</f>
        <v>2843.97</v>
      </c>
      <c r="K639" s="105"/>
      <c r="L639" s="104">
        <f>SUBTOTAL(9,L640:L650)</f>
        <v>0</v>
      </c>
      <c r="M639" s="107"/>
      <c r="N639" s="104">
        <f>SUBTOTAL(9,N640:N650)</f>
        <v>0</v>
      </c>
      <c r="O639" s="333"/>
      <c r="P639" s="104">
        <f>SUBTOTAL(9,P640:P650)</f>
        <v>0</v>
      </c>
      <c r="Q639" s="317"/>
      <c r="R639" s="104">
        <f>SUBTOTAL(9,R640:R650)</f>
        <v>0</v>
      </c>
      <c r="S639" s="315">
        <f t="shared" si="83"/>
        <v>0</v>
      </c>
      <c r="T639" s="147"/>
      <c r="U639" s="1" t="e">
        <f>S639=#REF!</f>
        <v>#REF!</v>
      </c>
    </row>
    <row r="640" spans="1:21" ht="25.5" x14ac:dyDescent="0.25">
      <c r="A640" s="17" t="s">
        <v>1706</v>
      </c>
      <c r="B640" s="17" t="s">
        <v>1706</v>
      </c>
      <c r="C640" s="18" t="s">
        <v>1707</v>
      </c>
      <c r="D640" s="17" t="s">
        <v>27</v>
      </c>
      <c r="E640" s="17" t="s">
        <v>1708</v>
      </c>
      <c r="F640" s="19" t="s">
        <v>906</v>
      </c>
      <c r="G640" s="18">
        <v>2</v>
      </c>
      <c r="H640" s="20">
        <v>155.47</v>
      </c>
      <c r="I640" s="20">
        <v>194.67</v>
      </c>
      <c r="J640" s="99">
        <f t="shared" ref="J640:J650" si="88">TRUNC(I640*G640,2)</f>
        <v>389.34</v>
      </c>
      <c r="K640" s="100">
        <f>IFERROR(VLOOKUP(B640,'[1]resumo 1ºTermo aditivo'!$A$3:$O$155,11,FALSE),0)</f>
        <v>0</v>
      </c>
      <c r="L640" s="101">
        <f t="shared" si="79"/>
        <v>0</v>
      </c>
      <c r="M640" s="102">
        <f>IFERROR(VLOOKUP(B640,'[1]resumo 1ºTermo aditivo'!$A$3:$O$155,14,FALSE),0)</f>
        <v>0</v>
      </c>
      <c r="N640" s="312">
        <f t="shared" si="80"/>
        <v>0</v>
      </c>
      <c r="P640" s="165">
        <f t="shared" si="81"/>
        <v>0</v>
      </c>
      <c r="Q640" s="165"/>
      <c r="R640" s="165">
        <f t="shared" si="82"/>
        <v>0</v>
      </c>
      <c r="S640" s="315">
        <f t="shared" si="83"/>
        <v>2</v>
      </c>
      <c r="T640" s="147">
        <f t="shared" si="84"/>
        <v>389.34</v>
      </c>
      <c r="U640" s="1" t="e">
        <f>S640=#REF!</f>
        <v>#REF!</v>
      </c>
    </row>
    <row r="641" spans="1:21" ht="25.5" x14ac:dyDescent="0.25">
      <c r="A641" s="17" t="s">
        <v>1709</v>
      </c>
      <c r="B641" s="17" t="s">
        <v>1709</v>
      </c>
      <c r="C641" s="18" t="s">
        <v>1710</v>
      </c>
      <c r="D641" s="17" t="s">
        <v>27</v>
      </c>
      <c r="E641" s="17" t="s">
        <v>1711</v>
      </c>
      <c r="F641" s="19" t="s">
        <v>906</v>
      </c>
      <c r="G641" s="18">
        <v>1</v>
      </c>
      <c r="H641" s="20">
        <v>125.49</v>
      </c>
      <c r="I641" s="20">
        <v>157.13</v>
      </c>
      <c r="J641" s="99">
        <f t="shared" si="88"/>
        <v>157.13</v>
      </c>
      <c r="K641" s="100">
        <f>IFERROR(VLOOKUP(B641,'[1]resumo 1ºTermo aditivo'!$A$3:$O$155,11,FALSE),0)</f>
        <v>0</v>
      </c>
      <c r="L641" s="101">
        <f t="shared" si="79"/>
        <v>0</v>
      </c>
      <c r="M641" s="102">
        <f>IFERROR(VLOOKUP(B641,'[1]resumo 1ºTermo aditivo'!$A$3:$O$155,14,FALSE),0)</f>
        <v>0</v>
      </c>
      <c r="N641" s="312">
        <f t="shared" si="80"/>
        <v>0</v>
      </c>
      <c r="P641" s="165">
        <f t="shared" si="81"/>
        <v>0</v>
      </c>
      <c r="Q641" s="165"/>
      <c r="R641" s="165">
        <f t="shared" si="82"/>
        <v>0</v>
      </c>
      <c r="S641" s="315">
        <f t="shared" si="83"/>
        <v>1</v>
      </c>
      <c r="T641" s="147">
        <f t="shared" si="84"/>
        <v>157.13</v>
      </c>
      <c r="U641" s="1" t="e">
        <f>S641=#REF!</f>
        <v>#REF!</v>
      </c>
    </row>
    <row r="642" spans="1:21" ht="25.5" x14ac:dyDescent="0.25">
      <c r="A642" s="17" t="s">
        <v>1712</v>
      </c>
      <c r="B642" s="17" t="s">
        <v>1712</v>
      </c>
      <c r="C642" s="18" t="s">
        <v>1713</v>
      </c>
      <c r="D642" s="17" t="s">
        <v>27</v>
      </c>
      <c r="E642" s="17" t="s">
        <v>1714</v>
      </c>
      <c r="F642" s="19" t="s">
        <v>906</v>
      </c>
      <c r="G642" s="18">
        <v>2</v>
      </c>
      <c r="H642" s="20">
        <v>51.61</v>
      </c>
      <c r="I642" s="20">
        <v>64.62</v>
      </c>
      <c r="J642" s="99">
        <f t="shared" si="88"/>
        <v>129.24</v>
      </c>
      <c r="K642" s="100">
        <f>IFERROR(VLOOKUP(B642,'[1]resumo 1ºTermo aditivo'!$A$3:$O$155,11,FALSE),0)</f>
        <v>0</v>
      </c>
      <c r="L642" s="101">
        <f t="shared" si="79"/>
        <v>0</v>
      </c>
      <c r="M642" s="102">
        <f>IFERROR(VLOOKUP(B642,'[1]resumo 1ºTermo aditivo'!$A$3:$O$155,14,FALSE),0)</f>
        <v>0</v>
      </c>
      <c r="N642" s="312">
        <f t="shared" si="80"/>
        <v>0</v>
      </c>
      <c r="P642" s="165">
        <f t="shared" si="81"/>
        <v>0</v>
      </c>
      <c r="Q642" s="165"/>
      <c r="R642" s="165">
        <f t="shared" si="82"/>
        <v>0</v>
      </c>
      <c r="S642" s="315">
        <f t="shared" si="83"/>
        <v>2</v>
      </c>
      <c r="T642" s="147">
        <f t="shared" si="84"/>
        <v>129.24</v>
      </c>
      <c r="U642" s="1" t="e">
        <f>S642=#REF!</f>
        <v>#REF!</v>
      </c>
    </row>
    <row r="643" spans="1:21" ht="25.5" x14ac:dyDescent="0.25">
      <c r="A643" s="17" t="s">
        <v>1715</v>
      </c>
      <c r="B643" s="17" t="s">
        <v>1715</v>
      </c>
      <c r="C643" s="18" t="s">
        <v>1716</v>
      </c>
      <c r="D643" s="17" t="s">
        <v>27</v>
      </c>
      <c r="E643" s="17" t="s">
        <v>1717</v>
      </c>
      <c r="F643" s="19" t="s">
        <v>906</v>
      </c>
      <c r="G643" s="18">
        <v>1</v>
      </c>
      <c r="H643" s="20">
        <v>77.489999999999995</v>
      </c>
      <c r="I643" s="20">
        <v>97.03</v>
      </c>
      <c r="J643" s="99">
        <f t="shared" si="88"/>
        <v>97.03</v>
      </c>
      <c r="K643" s="100">
        <f>IFERROR(VLOOKUP(B643,'[1]resumo 1ºTermo aditivo'!$A$3:$O$155,11,FALSE),0)</f>
        <v>0</v>
      </c>
      <c r="L643" s="101">
        <f t="shared" si="79"/>
        <v>0</v>
      </c>
      <c r="M643" s="102">
        <f>IFERROR(VLOOKUP(B643,'[1]resumo 1ºTermo aditivo'!$A$3:$O$155,14,FALSE),0)</f>
        <v>0</v>
      </c>
      <c r="N643" s="312">
        <f t="shared" si="80"/>
        <v>0</v>
      </c>
      <c r="P643" s="165">
        <f t="shared" si="81"/>
        <v>0</v>
      </c>
      <c r="Q643" s="165"/>
      <c r="R643" s="165">
        <f t="shared" si="82"/>
        <v>0</v>
      </c>
      <c r="S643" s="315">
        <f t="shared" si="83"/>
        <v>1</v>
      </c>
      <c r="T643" s="147">
        <f t="shared" si="84"/>
        <v>97.03</v>
      </c>
      <c r="U643" s="1" t="e">
        <f>S643=#REF!</f>
        <v>#REF!</v>
      </c>
    </row>
    <row r="644" spans="1:21" ht="25.5" x14ac:dyDescent="0.25">
      <c r="A644" s="17" t="s">
        <v>1718</v>
      </c>
      <c r="B644" s="17" t="s">
        <v>1718</v>
      </c>
      <c r="C644" s="18" t="s">
        <v>1719</v>
      </c>
      <c r="D644" s="17" t="s">
        <v>27</v>
      </c>
      <c r="E644" s="17" t="s">
        <v>1720</v>
      </c>
      <c r="F644" s="19" t="s">
        <v>906</v>
      </c>
      <c r="G644" s="18">
        <v>1</v>
      </c>
      <c r="H644" s="20">
        <v>77.489999999999995</v>
      </c>
      <c r="I644" s="20">
        <v>97.03</v>
      </c>
      <c r="J644" s="99">
        <f t="shared" si="88"/>
        <v>97.03</v>
      </c>
      <c r="K644" s="100">
        <f>IFERROR(VLOOKUP(B644,'[1]resumo 1ºTermo aditivo'!$A$3:$O$155,11,FALSE),0)</f>
        <v>0</v>
      </c>
      <c r="L644" s="101">
        <f t="shared" si="79"/>
        <v>0</v>
      </c>
      <c r="M644" s="102">
        <f>IFERROR(VLOOKUP(B644,'[1]resumo 1ºTermo aditivo'!$A$3:$O$155,14,FALSE),0)</f>
        <v>0</v>
      </c>
      <c r="N644" s="312">
        <f t="shared" si="80"/>
        <v>0</v>
      </c>
      <c r="P644" s="165">
        <f t="shared" si="81"/>
        <v>0</v>
      </c>
      <c r="Q644" s="165"/>
      <c r="R644" s="165">
        <f t="shared" si="82"/>
        <v>0</v>
      </c>
      <c r="S644" s="315">
        <f t="shared" si="83"/>
        <v>1</v>
      </c>
      <c r="T644" s="147">
        <f t="shared" si="84"/>
        <v>97.03</v>
      </c>
      <c r="U644" s="1" t="e">
        <f>S644=#REF!</f>
        <v>#REF!</v>
      </c>
    </row>
    <row r="645" spans="1:21" ht="25.5" x14ac:dyDescent="0.25">
      <c r="A645" s="17" t="s">
        <v>1721</v>
      </c>
      <c r="B645" s="17" t="s">
        <v>1721</v>
      </c>
      <c r="C645" s="18" t="s">
        <v>1722</v>
      </c>
      <c r="D645" s="17" t="s">
        <v>27</v>
      </c>
      <c r="E645" s="17" t="s">
        <v>1723</v>
      </c>
      <c r="F645" s="19" t="s">
        <v>906</v>
      </c>
      <c r="G645" s="18">
        <v>1</v>
      </c>
      <c r="H645" s="20">
        <v>76.5</v>
      </c>
      <c r="I645" s="20">
        <v>95.79</v>
      </c>
      <c r="J645" s="99">
        <f t="shared" si="88"/>
        <v>95.79</v>
      </c>
      <c r="K645" s="100">
        <f>IFERROR(VLOOKUP(B645,'[1]resumo 1ºTermo aditivo'!$A$3:$O$155,11,FALSE),0)</f>
        <v>0</v>
      </c>
      <c r="L645" s="101">
        <f t="shared" si="79"/>
        <v>0</v>
      </c>
      <c r="M645" s="102">
        <f>IFERROR(VLOOKUP(B645,'[1]resumo 1ºTermo aditivo'!$A$3:$O$155,14,FALSE),0)</f>
        <v>0</v>
      </c>
      <c r="N645" s="312">
        <f t="shared" si="80"/>
        <v>0</v>
      </c>
      <c r="P645" s="165">
        <f t="shared" si="81"/>
        <v>0</v>
      </c>
      <c r="Q645" s="165"/>
      <c r="R645" s="165">
        <f t="shared" si="82"/>
        <v>0</v>
      </c>
      <c r="S645" s="315">
        <f t="shared" si="83"/>
        <v>1</v>
      </c>
      <c r="T645" s="147">
        <f t="shared" si="84"/>
        <v>95.79</v>
      </c>
      <c r="U645" s="1" t="e">
        <f>S645=#REF!</f>
        <v>#REF!</v>
      </c>
    </row>
    <row r="646" spans="1:21" ht="25.5" x14ac:dyDescent="0.25">
      <c r="A646" s="17" t="s">
        <v>1724</v>
      </c>
      <c r="B646" s="17" t="s">
        <v>1724</v>
      </c>
      <c r="C646" s="18" t="s">
        <v>1725</v>
      </c>
      <c r="D646" s="17" t="s">
        <v>27</v>
      </c>
      <c r="E646" s="17" t="s">
        <v>1726</v>
      </c>
      <c r="F646" s="19" t="s">
        <v>906</v>
      </c>
      <c r="G646" s="18">
        <v>2</v>
      </c>
      <c r="H646" s="20">
        <v>26.83</v>
      </c>
      <c r="I646" s="20">
        <v>33.590000000000003</v>
      </c>
      <c r="J646" s="99">
        <f t="shared" si="88"/>
        <v>67.180000000000007</v>
      </c>
      <c r="K646" s="100">
        <f>IFERROR(VLOOKUP(B646,'[1]resumo 1ºTermo aditivo'!$A$3:$O$155,11,FALSE),0)</f>
        <v>0</v>
      </c>
      <c r="L646" s="101">
        <f t="shared" si="79"/>
        <v>0</v>
      </c>
      <c r="M646" s="102">
        <f>IFERROR(VLOOKUP(B646,'[1]resumo 1ºTermo aditivo'!$A$3:$O$155,14,FALSE),0)</f>
        <v>0</v>
      </c>
      <c r="N646" s="312">
        <f t="shared" si="80"/>
        <v>0</v>
      </c>
      <c r="P646" s="165">
        <f t="shared" si="81"/>
        <v>0</v>
      </c>
      <c r="Q646" s="165"/>
      <c r="R646" s="165">
        <f t="shared" si="82"/>
        <v>0</v>
      </c>
      <c r="S646" s="315">
        <f t="shared" si="83"/>
        <v>2</v>
      </c>
      <c r="T646" s="147">
        <f t="shared" si="84"/>
        <v>67.180000000000007</v>
      </c>
      <c r="U646" s="1" t="e">
        <f>S646=#REF!</f>
        <v>#REF!</v>
      </c>
    </row>
    <row r="647" spans="1:21" ht="51" x14ac:dyDescent="0.25">
      <c r="A647" s="17" t="s">
        <v>1727</v>
      </c>
      <c r="B647" s="17" t="s">
        <v>1727</v>
      </c>
      <c r="C647" s="18" t="s">
        <v>1728</v>
      </c>
      <c r="D647" s="17" t="s">
        <v>27</v>
      </c>
      <c r="E647" s="17" t="s">
        <v>1729</v>
      </c>
      <c r="F647" s="19" t="s">
        <v>42</v>
      </c>
      <c r="G647" s="18">
        <v>4</v>
      </c>
      <c r="H647" s="20">
        <v>289.35000000000002</v>
      </c>
      <c r="I647" s="20">
        <v>362.32</v>
      </c>
      <c r="J647" s="99">
        <f t="shared" si="88"/>
        <v>1449.28</v>
      </c>
      <c r="K647" s="100">
        <f>IFERROR(VLOOKUP(B647,'[1]resumo 1ºTermo aditivo'!$A$3:$O$155,11,FALSE),0)</f>
        <v>0</v>
      </c>
      <c r="L647" s="101">
        <f t="shared" ref="L647:L689" si="89">K647*I647</f>
        <v>0</v>
      </c>
      <c r="M647" s="102">
        <f>IFERROR(VLOOKUP(B647,'[1]resumo 1ºTermo aditivo'!$A$3:$O$155,14,FALSE),0)</f>
        <v>0</v>
      </c>
      <c r="N647" s="312">
        <f t="shared" ref="N647:N689" si="90">M647*I647</f>
        <v>0</v>
      </c>
      <c r="P647" s="165">
        <f t="shared" ref="P647:P689" si="91">TRUNC(I647*O647,2)</f>
        <v>0</v>
      </c>
      <c r="Q647" s="165"/>
      <c r="R647" s="165">
        <f t="shared" ref="R647:R689" si="92">TRUNC(Q647*I647,2)</f>
        <v>0</v>
      </c>
      <c r="S647" s="315">
        <f t="shared" ref="S647:S710" si="93">G647+K647-M647+O647-Q647</f>
        <v>4</v>
      </c>
      <c r="T647" s="147">
        <f t="shared" ref="T647:T710" si="94">J647+L647-N647+P647-R647</f>
        <v>1449.28</v>
      </c>
      <c r="U647" s="1" t="e">
        <f>S647=#REF!</f>
        <v>#REF!</v>
      </c>
    </row>
    <row r="648" spans="1:21" ht="63.75" x14ac:dyDescent="0.25">
      <c r="A648" s="17" t="s">
        <v>1730</v>
      </c>
      <c r="B648" s="17" t="s">
        <v>1730</v>
      </c>
      <c r="C648" s="18" t="s">
        <v>1731</v>
      </c>
      <c r="D648" s="17" t="s">
        <v>27</v>
      </c>
      <c r="E648" s="17" t="s">
        <v>1732</v>
      </c>
      <c r="F648" s="19" t="s">
        <v>42</v>
      </c>
      <c r="G648" s="18">
        <v>3</v>
      </c>
      <c r="H648" s="20">
        <v>15.59</v>
      </c>
      <c r="I648" s="20">
        <v>19.52</v>
      </c>
      <c r="J648" s="99">
        <f t="shared" si="88"/>
        <v>58.56</v>
      </c>
      <c r="K648" s="100">
        <f>IFERROR(VLOOKUP(B648,'[1]resumo 1ºTermo aditivo'!$A$3:$O$155,11,FALSE),0)</f>
        <v>0</v>
      </c>
      <c r="L648" s="101">
        <f t="shared" si="89"/>
        <v>0</v>
      </c>
      <c r="M648" s="102">
        <f>IFERROR(VLOOKUP(B648,'[1]resumo 1ºTermo aditivo'!$A$3:$O$155,14,FALSE),0)</f>
        <v>0</v>
      </c>
      <c r="N648" s="312">
        <f t="shared" si="90"/>
        <v>0</v>
      </c>
      <c r="P648" s="165">
        <f t="shared" si="91"/>
        <v>0</v>
      </c>
      <c r="Q648" s="165"/>
      <c r="R648" s="165">
        <f t="shared" si="92"/>
        <v>0</v>
      </c>
      <c r="S648" s="315">
        <f t="shared" si="93"/>
        <v>3</v>
      </c>
      <c r="T648" s="147">
        <f t="shared" si="94"/>
        <v>58.56</v>
      </c>
      <c r="U648" s="1" t="e">
        <f>S648=#REF!</f>
        <v>#REF!</v>
      </c>
    </row>
    <row r="649" spans="1:21" ht="63.75" x14ac:dyDescent="0.25">
      <c r="A649" s="17" t="s">
        <v>1733</v>
      </c>
      <c r="B649" s="17" t="s">
        <v>1733</v>
      </c>
      <c r="C649" s="18" t="s">
        <v>1734</v>
      </c>
      <c r="D649" s="17" t="s">
        <v>27</v>
      </c>
      <c r="E649" s="17" t="s">
        <v>1735</v>
      </c>
      <c r="F649" s="19" t="s">
        <v>42</v>
      </c>
      <c r="G649" s="18">
        <v>3</v>
      </c>
      <c r="H649" s="20">
        <v>15.59</v>
      </c>
      <c r="I649" s="20">
        <v>19.52</v>
      </c>
      <c r="J649" s="99">
        <f t="shared" si="88"/>
        <v>58.56</v>
      </c>
      <c r="K649" s="100">
        <f>IFERROR(VLOOKUP(B649,'[1]resumo 1ºTermo aditivo'!$A$3:$O$155,11,FALSE),0)</f>
        <v>0</v>
      </c>
      <c r="L649" s="101">
        <f t="shared" si="89"/>
        <v>0</v>
      </c>
      <c r="M649" s="102">
        <f>IFERROR(VLOOKUP(B649,'[1]resumo 1ºTermo aditivo'!$A$3:$O$155,14,FALSE),0)</f>
        <v>0</v>
      </c>
      <c r="N649" s="312">
        <f t="shared" si="90"/>
        <v>0</v>
      </c>
      <c r="P649" s="165">
        <f t="shared" si="91"/>
        <v>0</v>
      </c>
      <c r="Q649" s="165"/>
      <c r="R649" s="165">
        <f t="shared" si="92"/>
        <v>0</v>
      </c>
      <c r="S649" s="315">
        <f t="shared" si="93"/>
        <v>3</v>
      </c>
      <c r="T649" s="147">
        <f t="shared" si="94"/>
        <v>58.56</v>
      </c>
      <c r="U649" s="1" t="e">
        <f>S649=#REF!</f>
        <v>#REF!</v>
      </c>
    </row>
    <row r="650" spans="1:21" ht="63.75" x14ac:dyDescent="0.25">
      <c r="A650" s="17" t="s">
        <v>1736</v>
      </c>
      <c r="B650" s="17" t="s">
        <v>1736</v>
      </c>
      <c r="C650" s="18" t="s">
        <v>1737</v>
      </c>
      <c r="D650" s="17" t="s">
        <v>27</v>
      </c>
      <c r="E650" s="17" t="s">
        <v>1738</v>
      </c>
      <c r="F650" s="19" t="s">
        <v>42</v>
      </c>
      <c r="G650" s="18">
        <v>3</v>
      </c>
      <c r="H650" s="20">
        <v>65.180000000000007</v>
      </c>
      <c r="I650" s="20">
        <v>81.61</v>
      </c>
      <c r="J650" s="99">
        <f t="shared" si="88"/>
        <v>244.83</v>
      </c>
      <c r="K650" s="100">
        <f>IFERROR(VLOOKUP(B650,'[1]resumo 1ºTermo aditivo'!$A$3:$O$155,11,FALSE),0)</f>
        <v>0</v>
      </c>
      <c r="L650" s="101">
        <f t="shared" si="89"/>
        <v>0</v>
      </c>
      <c r="M650" s="102">
        <f>IFERROR(VLOOKUP(B650,'[1]resumo 1ºTermo aditivo'!$A$3:$O$155,14,FALSE),0)</f>
        <v>0</v>
      </c>
      <c r="N650" s="312">
        <f t="shared" si="90"/>
        <v>0</v>
      </c>
      <c r="P650" s="165">
        <f t="shared" si="91"/>
        <v>0</v>
      </c>
      <c r="Q650" s="165"/>
      <c r="R650" s="165">
        <f t="shared" si="92"/>
        <v>0</v>
      </c>
      <c r="S650" s="315">
        <f t="shared" si="93"/>
        <v>3</v>
      </c>
      <c r="T650" s="147">
        <f t="shared" si="94"/>
        <v>244.83</v>
      </c>
      <c r="U650" s="1" t="e">
        <f>S650=#REF!</f>
        <v>#REF!</v>
      </c>
    </row>
    <row r="651" spans="1:21" x14ac:dyDescent="0.25">
      <c r="A651" s="12">
        <v>20</v>
      </c>
      <c r="B651" s="12">
        <v>20</v>
      </c>
      <c r="C651" s="12"/>
      <c r="D651" s="12"/>
      <c r="E651" s="12" t="s">
        <v>1739</v>
      </c>
      <c r="F651" s="12"/>
      <c r="G651" s="94"/>
      <c r="H651" s="14"/>
      <c r="I651" s="14"/>
      <c r="J651" s="95">
        <f>SUBTOTAL(9,J652:J675)</f>
        <v>85318.43</v>
      </c>
      <c r="K651" s="96"/>
      <c r="L651" s="95">
        <f>SUBTOTAL(9,L652:L675)</f>
        <v>0</v>
      </c>
      <c r="M651" s="98"/>
      <c r="N651" s="95">
        <f>SUBTOTAL(9,N652:N675)</f>
        <v>0</v>
      </c>
      <c r="O651" s="332"/>
      <c r="P651" s="95">
        <f>SUBTOTAL(9,P652:P675)</f>
        <v>0</v>
      </c>
      <c r="Q651" s="316"/>
      <c r="R651" s="95">
        <f>SUBTOTAL(9,R652:R675)</f>
        <v>0</v>
      </c>
      <c r="S651" s="315">
        <f t="shared" si="93"/>
        <v>0</v>
      </c>
      <c r="T651" s="147"/>
      <c r="U651" s="1" t="e">
        <f>S651=#REF!</f>
        <v>#REF!</v>
      </c>
    </row>
    <row r="652" spans="1:21" ht="25.5" x14ac:dyDescent="0.25">
      <c r="A652" s="17" t="s">
        <v>1740</v>
      </c>
      <c r="B652" s="17" t="s">
        <v>1740</v>
      </c>
      <c r="C652" s="18" t="s">
        <v>1741</v>
      </c>
      <c r="D652" s="17" t="s">
        <v>27</v>
      </c>
      <c r="E652" s="17" t="s">
        <v>1742</v>
      </c>
      <c r="F652" s="19" t="s">
        <v>906</v>
      </c>
      <c r="G652" s="18">
        <v>57</v>
      </c>
      <c r="H652" s="20">
        <v>60.67</v>
      </c>
      <c r="I652" s="20">
        <v>75.97</v>
      </c>
      <c r="J652" s="99">
        <f t="shared" ref="J652:J675" si="95">TRUNC(I652*G652,2)</f>
        <v>4330.29</v>
      </c>
      <c r="K652" s="100">
        <f>IFERROR(VLOOKUP(B652,'[1]resumo 1ºTermo aditivo'!$A$3:$O$155,11,FALSE),0)</f>
        <v>0</v>
      </c>
      <c r="L652" s="101">
        <f t="shared" si="89"/>
        <v>0</v>
      </c>
      <c r="M652" s="102">
        <f>IFERROR(VLOOKUP(B652,'[1]resumo 1ºTermo aditivo'!$A$3:$O$155,14,FALSE),0)</f>
        <v>0</v>
      </c>
      <c r="N652" s="312">
        <f t="shared" si="90"/>
        <v>0</v>
      </c>
      <c r="P652" s="165">
        <f t="shared" si="91"/>
        <v>0</v>
      </c>
      <c r="Q652" s="165"/>
      <c r="R652" s="165">
        <f t="shared" si="92"/>
        <v>0</v>
      </c>
      <c r="S652" s="315">
        <f t="shared" si="93"/>
        <v>57</v>
      </c>
      <c r="T652" s="147">
        <f t="shared" si="94"/>
        <v>4330.29</v>
      </c>
      <c r="U652" s="1" t="e">
        <f>S652=#REF!</f>
        <v>#REF!</v>
      </c>
    </row>
    <row r="653" spans="1:21" ht="25.5" x14ac:dyDescent="0.25">
      <c r="A653" s="17" t="s">
        <v>1743</v>
      </c>
      <c r="B653" s="17" t="s">
        <v>1743</v>
      </c>
      <c r="C653" s="18" t="s">
        <v>1744</v>
      </c>
      <c r="D653" s="17" t="s">
        <v>27</v>
      </c>
      <c r="E653" s="17" t="s">
        <v>1745</v>
      </c>
      <c r="F653" s="19" t="s">
        <v>522</v>
      </c>
      <c r="G653" s="18">
        <v>2</v>
      </c>
      <c r="H653" s="20">
        <v>543.41999999999996</v>
      </c>
      <c r="I653" s="20">
        <v>680.47</v>
      </c>
      <c r="J653" s="99">
        <f t="shared" si="95"/>
        <v>1360.94</v>
      </c>
      <c r="K653" s="100">
        <f>IFERROR(VLOOKUP(B653,'[1]resumo 1ºTermo aditivo'!$A$3:$O$155,11,FALSE),0)</f>
        <v>0</v>
      </c>
      <c r="L653" s="101">
        <f t="shared" si="89"/>
        <v>0</v>
      </c>
      <c r="M653" s="102">
        <f>IFERROR(VLOOKUP(B653,'[1]resumo 1ºTermo aditivo'!$A$3:$O$155,14,FALSE),0)</f>
        <v>0</v>
      </c>
      <c r="N653" s="312">
        <f t="shared" si="90"/>
        <v>0</v>
      </c>
      <c r="P653" s="165">
        <f t="shared" si="91"/>
        <v>0</v>
      </c>
      <c r="Q653" s="165"/>
      <c r="R653" s="165">
        <f t="shared" si="92"/>
        <v>0</v>
      </c>
      <c r="S653" s="315">
        <f t="shared" si="93"/>
        <v>2</v>
      </c>
      <c r="T653" s="147">
        <f t="shared" si="94"/>
        <v>1360.94</v>
      </c>
      <c r="U653" s="1" t="e">
        <f>S653=#REF!</f>
        <v>#REF!</v>
      </c>
    </row>
    <row r="654" spans="1:21" ht="25.5" x14ac:dyDescent="0.25">
      <c r="A654" s="17" t="s">
        <v>1746</v>
      </c>
      <c r="B654" s="17" t="s">
        <v>1746</v>
      </c>
      <c r="C654" s="18" t="s">
        <v>1747</v>
      </c>
      <c r="D654" s="17" t="s">
        <v>27</v>
      </c>
      <c r="E654" s="17" t="s">
        <v>1748</v>
      </c>
      <c r="F654" s="19" t="s">
        <v>906</v>
      </c>
      <c r="G654" s="18">
        <v>176</v>
      </c>
      <c r="H654" s="20">
        <v>64.400000000000006</v>
      </c>
      <c r="I654" s="20">
        <v>80.64</v>
      </c>
      <c r="J654" s="99">
        <f t="shared" si="95"/>
        <v>14192.64</v>
      </c>
      <c r="K654" s="100">
        <f>IFERROR(VLOOKUP(B654,'[1]resumo 1ºTermo aditivo'!$A$3:$O$155,11,FALSE),0)</f>
        <v>0</v>
      </c>
      <c r="L654" s="101">
        <f t="shared" si="89"/>
        <v>0</v>
      </c>
      <c r="M654" s="102">
        <f>IFERROR(VLOOKUP(B654,'[1]resumo 1ºTermo aditivo'!$A$3:$O$155,14,FALSE),0)</f>
        <v>0</v>
      </c>
      <c r="N654" s="312">
        <f t="shared" si="90"/>
        <v>0</v>
      </c>
      <c r="P654" s="165">
        <f t="shared" si="91"/>
        <v>0</v>
      </c>
      <c r="Q654" s="165"/>
      <c r="R654" s="165">
        <f t="shared" si="92"/>
        <v>0</v>
      </c>
      <c r="S654" s="315">
        <f t="shared" si="93"/>
        <v>176</v>
      </c>
      <c r="T654" s="147">
        <f t="shared" si="94"/>
        <v>14192.64</v>
      </c>
      <c r="U654" s="1" t="e">
        <f>S654=#REF!</f>
        <v>#REF!</v>
      </c>
    </row>
    <row r="655" spans="1:21" ht="25.5" x14ac:dyDescent="0.25">
      <c r="A655" s="17" t="s">
        <v>1749</v>
      </c>
      <c r="B655" s="17" t="s">
        <v>1749</v>
      </c>
      <c r="C655" s="18" t="s">
        <v>1750</v>
      </c>
      <c r="D655" s="17" t="s">
        <v>27</v>
      </c>
      <c r="E655" s="17" t="s">
        <v>1751</v>
      </c>
      <c r="F655" s="19" t="s">
        <v>906</v>
      </c>
      <c r="G655" s="18">
        <v>48</v>
      </c>
      <c r="H655" s="20">
        <v>44.95</v>
      </c>
      <c r="I655" s="20">
        <v>56.28</v>
      </c>
      <c r="J655" s="99">
        <f t="shared" si="95"/>
        <v>2701.44</v>
      </c>
      <c r="K655" s="100">
        <f>IFERROR(VLOOKUP(B655,'[1]resumo 1ºTermo aditivo'!$A$3:$O$155,11,FALSE),0)</f>
        <v>0</v>
      </c>
      <c r="L655" s="101">
        <f t="shared" si="89"/>
        <v>0</v>
      </c>
      <c r="M655" s="102">
        <f>IFERROR(VLOOKUP(B655,'[1]resumo 1ºTermo aditivo'!$A$3:$O$155,14,FALSE),0)</f>
        <v>0</v>
      </c>
      <c r="N655" s="312">
        <f t="shared" si="90"/>
        <v>0</v>
      </c>
      <c r="P655" s="165">
        <f t="shared" si="91"/>
        <v>0</v>
      </c>
      <c r="Q655" s="165"/>
      <c r="R655" s="165">
        <f t="shared" si="92"/>
        <v>0</v>
      </c>
      <c r="S655" s="315">
        <f t="shared" si="93"/>
        <v>48</v>
      </c>
      <c r="T655" s="147">
        <f t="shared" si="94"/>
        <v>2701.44</v>
      </c>
      <c r="U655" s="1" t="e">
        <f>S655=#REF!</f>
        <v>#REF!</v>
      </c>
    </row>
    <row r="656" spans="1:21" ht="25.5" x14ac:dyDescent="0.25">
      <c r="A656" s="17" t="s">
        <v>1752</v>
      </c>
      <c r="B656" s="17" t="s">
        <v>1752</v>
      </c>
      <c r="C656" s="18" t="s">
        <v>1753</v>
      </c>
      <c r="D656" s="17" t="s">
        <v>27</v>
      </c>
      <c r="E656" s="17" t="s">
        <v>1754</v>
      </c>
      <c r="F656" s="19" t="s">
        <v>522</v>
      </c>
      <c r="G656" s="18">
        <v>24</v>
      </c>
      <c r="H656" s="20">
        <v>44.95</v>
      </c>
      <c r="I656" s="20">
        <v>56.28</v>
      </c>
      <c r="J656" s="99">
        <f t="shared" si="95"/>
        <v>1350.72</v>
      </c>
      <c r="K656" s="100">
        <f>IFERROR(VLOOKUP(B656,'[1]resumo 1ºTermo aditivo'!$A$3:$O$155,11,FALSE),0)</f>
        <v>0</v>
      </c>
      <c r="L656" s="101">
        <f t="shared" si="89"/>
        <v>0</v>
      </c>
      <c r="M656" s="102">
        <f>IFERROR(VLOOKUP(B656,'[1]resumo 1ºTermo aditivo'!$A$3:$O$155,14,FALSE),0)</f>
        <v>0</v>
      </c>
      <c r="N656" s="312">
        <f t="shared" si="90"/>
        <v>0</v>
      </c>
      <c r="P656" s="165">
        <f t="shared" si="91"/>
        <v>0</v>
      </c>
      <c r="Q656" s="165"/>
      <c r="R656" s="165">
        <f t="shared" si="92"/>
        <v>0</v>
      </c>
      <c r="S656" s="315">
        <f t="shared" si="93"/>
        <v>24</v>
      </c>
      <c r="T656" s="147">
        <f t="shared" si="94"/>
        <v>1350.72</v>
      </c>
      <c r="U656" s="1" t="e">
        <f>S656=#REF!</f>
        <v>#REF!</v>
      </c>
    </row>
    <row r="657" spans="1:21" ht="25.5" x14ac:dyDescent="0.25">
      <c r="A657" s="17" t="s">
        <v>1755</v>
      </c>
      <c r="B657" s="17" t="s">
        <v>1755</v>
      </c>
      <c r="C657" s="18" t="s">
        <v>1756</v>
      </c>
      <c r="D657" s="17" t="s">
        <v>27</v>
      </c>
      <c r="E657" s="17" t="s">
        <v>1757</v>
      </c>
      <c r="F657" s="19" t="s">
        <v>906</v>
      </c>
      <c r="G657" s="18">
        <v>12</v>
      </c>
      <c r="H657" s="20">
        <v>79.489999999999995</v>
      </c>
      <c r="I657" s="20">
        <v>99.53</v>
      </c>
      <c r="J657" s="99">
        <f t="shared" si="95"/>
        <v>1194.3599999999999</v>
      </c>
      <c r="K657" s="100">
        <f>IFERROR(VLOOKUP(B657,'[1]resumo 1ºTermo aditivo'!$A$3:$O$155,11,FALSE),0)</f>
        <v>0</v>
      </c>
      <c r="L657" s="101">
        <f t="shared" si="89"/>
        <v>0</v>
      </c>
      <c r="M657" s="102">
        <f>IFERROR(VLOOKUP(B657,'[1]resumo 1ºTermo aditivo'!$A$3:$O$155,14,FALSE),0)</f>
        <v>0</v>
      </c>
      <c r="N657" s="312">
        <f t="shared" si="90"/>
        <v>0</v>
      </c>
      <c r="P657" s="165">
        <f t="shared" si="91"/>
        <v>0</v>
      </c>
      <c r="Q657" s="165"/>
      <c r="R657" s="165">
        <f t="shared" si="92"/>
        <v>0</v>
      </c>
      <c r="S657" s="315">
        <f t="shared" si="93"/>
        <v>12</v>
      </c>
      <c r="T657" s="147">
        <f t="shared" si="94"/>
        <v>1194.3599999999999</v>
      </c>
      <c r="U657" s="1" t="e">
        <f>S657=#REF!</f>
        <v>#REF!</v>
      </c>
    </row>
    <row r="658" spans="1:21" ht="25.5" x14ac:dyDescent="0.25">
      <c r="A658" s="17" t="s">
        <v>1758</v>
      </c>
      <c r="B658" s="17" t="s">
        <v>1758</v>
      </c>
      <c r="C658" s="18" t="s">
        <v>1759</v>
      </c>
      <c r="D658" s="17" t="s">
        <v>27</v>
      </c>
      <c r="E658" s="17" t="s">
        <v>1760</v>
      </c>
      <c r="F658" s="19" t="s">
        <v>906</v>
      </c>
      <c r="G658" s="18">
        <v>64</v>
      </c>
      <c r="H658" s="20">
        <v>21.95</v>
      </c>
      <c r="I658" s="20">
        <v>27.48</v>
      </c>
      <c r="J658" s="99">
        <f t="shared" si="95"/>
        <v>1758.72</v>
      </c>
      <c r="K658" s="100">
        <f>IFERROR(VLOOKUP(B658,'[1]resumo 1ºTermo aditivo'!$A$3:$O$155,11,FALSE),0)</f>
        <v>0</v>
      </c>
      <c r="L658" s="101">
        <f t="shared" si="89"/>
        <v>0</v>
      </c>
      <c r="M658" s="102">
        <f>IFERROR(VLOOKUP(B658,'[1]resumo 1ºTermo aditivo'!$A$3:$O$155,14,FALSE),0)</f>
        <v>0</v>
      </c>
      <c r="N658" s="312">
        <f t="shared" si="90"/>
        <v>0</v>
      </c>
      <c r="P658" s="165">
        <f t="shared" si="91"/>
        <v>0</v>
      </c>
      <c r="Q658" s="165"/>
      <c r="R658" s="165">
        <f t="shared" si="92"/>
        <v>0</v>
      </c>
      <c r="S658" s="315">
        <f t="shared" si="93"/>
        <v>64</v>
      </c>
      <c r="T658" s="147">
        <f t="shared" si="94"/>
        <v>1758.72</v>
      </c>
      <c r="U658" s="1" t="e">
        <f>S658=#REF!</f>
        <v>#REF!</v>
      </c>
    </row>
    <row r="659" spans="1:21" ht="25.5" x14ac:dyDescent="0.25">
      <c r="A659" s="17" t="s">
        <v>1761</v>
      </c>
      <c r="B659" s="17" t="s">
        <v>1761</v>
      </c>
      <c r="C659" s="18" t="s">
        <v>1762</v>
      </c>
      <c r="D659" s="17" t="s">
        <v>27</v>
      </c>
      <c r="E659" s="17" t="s">
        <v>1763</v>
      </c>
      <c r="F659" s="19" t="s">
        <v>906</v>
      </c>
      <c r="G659" s="18">
        <v>24</v>
      </c>
      <c r="H659" s="20">
        <v>69.95</v>
      </c>
      <c r="I659" s="20">
        <v>87.59</v>
      </c>
      <c r="J659" s="99">
        <f t="shared" si="95"/>
        <v>2102.16</v>
      </c>
      <c r="K659" s="100">
        <f>IFERROR(VLOOKUP(B659,'[1]resumo 1ºTermo aditivo'!$A$3:$O$155,11,FALSE),0)</f>
        <v>0</v>
      </c>
      <c r="L659" s="101">
        <f t="shared" si="89"/>
        <v>0</v>
      </c>
      <c r="M659" s="102">
        <f>IFERROR(VLOOKUP(B659,'[1]resumo 1ºTermo aditivo'!$A$3:$O$155,14,FALSE),0)</f>
        <v>0</v>
      </c>
      <c r="N659" s="312">
        <f t="shared" si="90"/>
        <v>0</v>
      </c>
      <c r="P659" s="165">
        <f t="shared" si="91"/>
        <v>0</v>
      </c>
      <c r="Q659" s="165"/>
      <c r="R659" s="165">
        <f t="shared" si="92"/>
        <v>0</v>
      </c>
      <c r="S659" s="315">
        <f t="shared" si="93"/>
        <v>24</v>
      </c>
      <c r="T659" s="147">
        <f t="shared" si="94"/>
        <v>2102.16</v>
      </c>
      <c r="U659" s="1" t="e">
        <f>S659=#REF!</f>
        <v>#REF!</v>
      </c>
    </row>
    <row r="660" spans="1:21" ht="25.5" x14ac:dyDescent="0.25">
      <c r="A660" s="17" t="s">
        <v>1764</v>
      </c>
      <c r="B660" s="17" t="s">
        <v>1764</v>
      </c>
      <c r="C660" s="18" t="s">
        <v>1765</v>
      </c>
      <c r="D660" s="17" t="s">
        <v>27</v>
      </c>
      <c r="E660" s="17" t="s">
        <v>1766</v>
      </c>
      <c r="F660" s="19" t="s">
        <v>906</v>
      </c>
      <c r="G660" s="18">
        <v>44</v>
      </c>
      <c r="H660" s="20">
        <v>52.67</v>
      </c>
      <c r="I660" s="20">
        <v>65.95</v>
      </c>
      <c r="J660" s="99">
        <f t="shared" si="95"/>
        <v>2901.8</v>
      </c>
      <c r="K660" s="100">
        <f>IFERROR(VLOOKUP(B660,'[1]resumo 1ºTermo aditivo'!$A$3:$O$155,11,FALSE),0)</f>
        <v>0</v>
      </c>
      <c r="L660" s="101">
        <f t="shared" si="89"/>
        <v>0</v>
      </c>
      <c r="M660" s="102">
        <f>IFERROR(VLOOKUP(B660,'[1]resumo 1ºTermo aditivo'!$A$3:$O$155,14,FALSE),0)</f>
        <v>0</v>
      </c>
      <c r="N660" s="312">
        <f t="shared" si="90"/>
        <v>0</v>
      </c>
      <c r="P660" s="165">
        <f t="shared" si="91"/>
        <v>0</v>
      </c>
      <c r="Q660" s="165"/>
      <c r="R660" s="165">
        <f t="shared" si="92"/>
        <v>0</v>
      </c>
      <c r="S660" s="315">
        <f t="shared" si="93"/>
        <v>44</v>
      </c>
      <c r="T660" s="147">
        <f t="shared" si="94"/>
        <v>2901.8</v>
      </c>
      <c r="U660" s="1" t="e">
        <f>S660=#REF!</f>
        <v>#REF!</v>
      </c>
    </row>
    <row r="661" spans="1:21" ht="25.5" x14ac:dyDescent="0.25">
      <c r="A661" s="17" t="s">
        <v>1767</v>
      </c>
      <c r="B661" s="17" t="s">
        <v>1767</v>
      </c>
      <c r="C661" s="18" t="s">
        <v>1768</v>
      </c>
      <c r="D661" s="17" t="s">
        <v>27</v>
      </c>
      <c r="E661" s="17" t="s">
        <v>1769</v>
      </c>
      <c r="F661" s="19" t="s">
        <v>522</v>
      </c>
      <c r="G661" s="18">
        <v>9</v>
      </c>
      <c r="H661" s="20">
        <v>89.54</v>
      </c>
      <c r="I661" s="20">
        <v>112.12</v>
      </c>
      <c r="J661" s="99">
        <f t="shared" si="95"/>
        <v>1009.08</v>
      </c>
      <c r="K661" s="100">
        <f>IFERROR(VLOOKUP(B661,'[1]resumo 1ºTermo aditivo'!$A$3:$O$155,11,FALSE),0)</f>
        <v>0</v>
      </c>
      <c r="L661" s="101">
        <f t="shared" si="89"/>
        <v>0</v>
      </c>
      <c r="M661" s="102">
        <f>IFERROR(VLOOKUP(B661,'[1]resumo 1ºTermo aditivo'!$A$3:$O$155,14,FALSE),0)</f>
        <v>0</v>
      </c>
      <c r="N661" s="312">
        <f t="shared" si="90"/>
        <v>0</v>
      </c>
      <c r="P661" s="165">
        <f t="shared" si="91"/>
        <v>0</v>
      </c>
      <c r="Q661" s="165"/>
      <c r="R661" s="165">
        <f t="shared" si="92"/>
        <v>0</v>
      </c>
      <c r="S661" s="315">
        <f t="shared" si="93"/>
        <v>9</v>
      </c>
      <c r="T661" s="147">
        <f t="shared" si="94"/>
        <v>1009.08</v>
      </c>
      <c r="U661" s="1" t="e">
        <f>S661=#REF!</f>
        <v>#REF!</v>
      </c>
    </row>
    <row r="662" spans="1:21" ht="25.5" x14ac:dyDescent="0.25">
      <c r="A662" s="17" t="s">
        <v>1770</v>
      </c>
      <c r="B662" s="17" t="s">
        <v>1770</v>
      </c>
      <c r="C662" s="18" t="s">
        <v>1771</v>
      </c>
      <c r="D662" s="17" t="s">
        <v>27</v>
      </c>
      <c r="E662" s="17" t="s">
        <v>1772</v>
      </c>
      <c r="F662" s="19" t="s">
        <v>906</v>
      </c>
      <c r="G662" s="18">
        <v>9</v>
      </c>
      <c r="H662" s="20">
        <v>61.45</v>
      </c>
      <c r="I662" s="20">
        <v>76.94</v>
      </c>
      <c r="J662" s="99">
        <f t="shared" si="95"/>
        <v>692.46</v>
      </c>
      <c r="K662" s="100">
        <f>IFERROR(VLOOKUP(B662,'[1]resumo 1ºTermo aditivo'!$A$3:$O$155,11,FALSE),0)</f>
        <v>0</v>
      </c>
      <c r="L662" s="101">
        <f t="shared" si="89"/>
        <v>0</v>
      </c>
      <c r="M662" s="102">
        <f>IFERROR(VLOOKUP(B662,'[1]resumo 1ºTermo aditivo'!$A$3:$O$155,14,FALSE),0)</f>
        <v>0</v>
      </c>
      <c r="N662" s="312">
        <f t="shared" si="90"/>
        <v>0</v>
      </c>
      <c r="P662" s="165">
        <f t="shared" si="91"/>
        <v>0</v>
      </c>
      <c r="Q662" s="165"/>
      <c r="R662" s="165">
        <f t="shared" si="92"/>
        <v>0</v>
      </c>
      <c r="S662" s="315">
        <f t="shared" si="93"/>
        <v>9</v>
      </c>
      <c r="T662" s="147">
        <f t="shared" si="94"/>
        <v>692.46</v>
      </c>
      <c r="U662" s="1" t="e">
        <f>S662=#REF!</f>
        <v>#REF!</v>
      </c>
    </row>
    <row r="663" spans="1:21" ht="25.5" x14ac:dyDescent="0.25">
      <c r="A663" s="17" t="s">
        <v>1773</v>
      </c>
      <c r="B663" s="17" t="s">
        <v>1773</v>
      </c>
      <c r="C663" s="18" t="s">
        <v>1774</v>
      </c>
      <c r="D663" s="17" t="s">
        <v>27</v>
      </c>
      <c r="E663" s="17" t="s">
        <v>1775</v>
      </c>
      <c r="F663" s="19" t="s">
        <v>522</v>
      </c>
      <c r="G663" s="18">
        <v>3</v>
      </c>
      <c r="H663" s="20">
        <v>99.34</v>
      </c>
      <c r="I663" s="20">
        <v>124.39</v>
      </c>
      <c r="J663" s="99">
        <f t="shared" si="95"/>
        <v>373.17</v>
      </c>
      <c r="K663" s="100">
        <f>IFERROR(VLOOKUP(B663,'[1]resumo 1ºTermo aditivo'!$A$3:$O$155,11,FALSE),0)</f>
        <v>0</v>
      </c>
      <c r="L663" s="101">
        <f t="shared" si="89"/>
        <v>0</v>
      </c>
      <c r="M663" s="102">
        <f>IFERROR(VLOOKUP(B663,'[1]resumo 1ºTermo aditivo'!$A$3:$O$155,14,FALSE),0)</f>
        <v>0</v>
      </c>
      <c r="N663" s="312">
        <f t="shared" si="90"/>
        <v>0</v>
      </c>
      <c r="P663" s="165">
        <f t="shared" si="91"/>
        <v>0</v>
      </c>
      <c r="Q663" s="165"/>
      <c r="R663" s="165">
        <f t="shared" si="92"/>
        <v>0</v>
      </c>
      <c r="S663" s="315">
        <f t="shared" si="93"/>
        <v>3</v>
      </c>
      <c r="T663" s="147">
        <f t="shared" si="94"/>
        <v>373.17</v>
      </c>
      <c r="U663" s="1" t="e">
        <f>S663=#REF!</f>
        <v>#REF!</v>
      </c>
    </row>
    <row r="664" spans="1:21" ht="25.5" x14ac:dyDescent="0.25">
      <c r="A664" s="17" t="s">
        <v>1776</v>
      </c>
      <c r="B664" s="17" t="s">
        <v>1776</v>
      </c>
      <c r="C664" s="18" t="s">
        <v>1777</v>
      </c>
      <c r="D664" s="17" t="s">
        <v>27</v>
      </c>
      <c r="E664" s="17" t="s">
        <v>1778</v>
      </c>
      <c r="F664" s="19" t="s">
        <v>522</v>
      </c>
      <c r="G664" s="18">
        <v>6</v>
      </c>
      <c r="H664" s="20">
        <v>88.01</v>
      </c>
      <c r="I664" s="20">
        <v>110.2</v>
      </c>
      <c r="J664" s="99">
        <f t="shared" si="95"/>
        <v>661.2</v>
      </c>
      <c r="K664" s="100">
        <f>IFERROR(VLOOKUP(B664,'[1]resumo 1ºTermo aditivo'!$A$3:$O$155,11,FALSE),0)</f>
        <v>0</v>
      </c>
      <c r="L664" s="101">
        <f t="shared" si="89"/>
        <v>0</v>
      </c>
      <c r="M664" s="102">
        <f>IFERROR(VLOOKUP(B664,'[1]resumo 1ºTermo aditivo'!$A$3:$O$155,14,FALSE),0)</f>
        <v>0</v>
      </c>
      <c r="N664" s="312">
        <f t="shared" si="90"/>
        <v>0</v>
      </c>
      <c r="P664" s="165">
        <f t="shared" si="91"/>
        <v>0</v>
      </c>
      <c r="Q664" s="165"/>
      <c r="R664" s="165">
        <f t="shared" si="92"/>
        <v>0</v>
      </c>
      <c r="S664" s="315">
        <f t="shared" si="93"/>
        <v>6</v>
      </c>
      <c r="T664" s="147">
        <f t="shared" si="94"/>
        <v>661.2</v>
      </c>
      <c r="U664" s="1" t="e">
        <f>S664=#REF!</f>
        <v>#REF!</v>
      </c>
    </row>
    <row r="665" spans="1:21" ht="25.5" x14ac:dyDescent="0.25">
      <c r="A665" s="17" t="s">
        <v>1779</v>
      </c>
      <c r="B665" s="17" t="s">
        <v>1779</v>
      </c>
      <c r="C665" s="18" t="s">
        <v>1780</v>
      </c>
      <c r="D665" s="17" t="s">
        <v>27</v>
      </c>
      <c r="E665" s="17" t="s">
        <v>1781</v>
      </c>
      <c r="F665" s="19" t="s">
        <v>42</v>
      </c>
      <c r="G665" s="18">
        <v>13</v>
      </c>
      <c r="H665" s="20">
        <v>405.39</v>
      </c>
      <c r="I665" s="20">
        <v>507.62</v>
      </c>
      <c r="J665" s="99">
        <f t="shared" si="95"/>
        <v>6599.06</v>
      </c>
      <c r="K665" s="100">
        <f>IFERROR(VLOOKUP(B665,'[1]resumo 1ºTermo aditivo'!$A$3:$O$155,11,FALSE),0)</f>
        <v>0</v>
      </c>
      <c r="L665" s="101">
        <f t="shared" si="89"/>
        <v>0</v>
      </c>
      <c r="M665" s="102">
        <f>IFERROR(VLOOKUP(B665,'[1]resumo 1ºTermo aditivo'!$A$3:$O$155,14,FALSE),0)</f>
        <v>0</v>
      </c>
      <c r="N665" s="312">
        <f t="shared" si="90"/>
        <v>0</v>
      </c>
      <c r="P665" s="165">
        <f t="shared" si="91"/>
        <v>0</v>
      </c>
      <c r="Q665" s="165"/>
      <c r="R665" s="165">
        <f t="shared" si="92"/>
        <v>0</v>
      </c>
      <c r="S665" s="315">
        <f t="shared" si="93"/>
        <v>13</v>
      </c>
      <c r="T665" s="147">
        <f t="shared" si="94"/>
        <v>6599.06</v>
      </c>
      <c r="U665" s="1" t="e">
        <f>S665=#REF!</f>
        <v>#REF!</v>
      </c>
    </row>
    <row r="666" spans="1:21" ht="25.5" x14ac:dyDescent="0.25">
      <c r="A666" s="17" t="s">
        <v>1782</v>
      </c>
      <c r="B666" s="17" t="s">
        <v>1782</v>
      </c>
      <c r="C666" s="18" t="s">
        <v>1783</v>
      </c>
      <c r="D666" s="17" t="s">
        <v>27</v>
      </c>
      <c r="E666" s="17" t="s">
        <v>1784</v>
      </c>
      <c r="F666" s="19" t="s">
        <v>522</v>
      </c>
      <c r="G666" s="18">
        <v>4</v>
      </c>
      <c r="H666" s="20">
        <v>369.29</v>
      </c>
      <c r="I666" s="20">
        <v>462.42</v>
      </c>
      <c r="J666" s="99">
        <f t="shared" si="95"/>
        <v>1849.68</v>
      </c>
      <c r="K666" s="100">
        <f>IFERROR(VLOOKUP(B666,'[1]resumo 1ºTermo aditivo'!$A$3:$O$155,11,FALSE),0)</f>
        <v>0</v>
      </c>
      <c r="L666" s="101">
        <f t="shared" si="89"/>
        <v>0</v>
      </c>
      <c r="M666" s="102">
        <f>IFERROR(VLOOKUP(B666,'[1]resumo 1ºTermo aditivo'!$A$3:$O$155,14,FALSE),0)</f>
        <v>0</v>
      </c>
      <c r="N666" s="312">
        <f t="shared" si="90"/>
        <v>0</v>
      </c>
      <c r="P666" s="165">
        <f t="shared" si="91"/>
        <v>0</v>
      </c>
      <c r="Q666" s="165"/>
      <c r="R666" s="165">
        <f t="shared" si="92"/>
        <v>0</v>
      </c>
      <c r="S666" s="315">
        <f t="shared" si="93"/>
        <v>4</v>
      </c>
      <c r="T666" s="147">
        <f t="shared" si="94"/>
        <v>1849.68</v>
      </c>
      <c r="U666" s="1" t="e">
        <f>S666=#REF!</f>
        <v>#REF!</v>
      </c>
    </row>
    <row r="667" spans="1:21" ht="25.5" x14ac:dyDescent="0.25">
      <c r="A667" s="17" t="s">
        <v>1785</v>
      </c>
      <c r="B667" s="17" t="s">
        <v>1785</v>
      </c>
      <c r="C667" s="18" t="s">
        <v>1786</v>
      </c>
      <c r="D667" s="17" t="s">
        <v>27</v>
      </c>
      <c r="E667" s="17" t="s">
        <v>1787</v>
      </c>
      <c r="F667" s="19" t="s">
        <v>522</v>
      </c>
      <c r="G667" s="18">
        <v>5</v>
      </c>
      <c r="H667" s="20">
        <v>245.74</v>
      </c>
      <c r="I667" s="20">
        <v>307.70999999999998</v>
      </c>
      <c r="J667" s="99">
        <f t="shared" si="95"/>
        <v>1538.55</v>
      </c>
      <c r="K667" s="100">
        <f>IFERROR(VLOOKUP(B667,'[1]resumo 1ºTermo aditivo'!$A$3:$O$155,11,FALSE),0)</f>
        <v>0</v>
      </c>
      <c r="L667" s="101">
        <f t="shared" si="89"/>
        <v>0</v>
      </c>
      <c r="M667" s="102">
        <f>IFERROR(VLOOKUP(B667,'[1]resumo 1ºTermo aditivo'!$A$3:$O$155,14,FALSE),0)</f>
        <v>0</v>
      </c>
      <c r="N667" s="312">
        <f t="shared" si="90"/>
        <v>0</v>
      </c>
      <c r="P667" s="165">
        <f t="shared" si="91"/>
        <v>0</v>
      </c>
      <c r="Q667" s="165"/>
      <c r="R667" s="165">
        <f t="shared" si="92"/>
        <v>0</v>
      </c>
      <c r="S667" s="315">
        <f t="shared" si="93"/>
        <v>5</v>
      </c>
      <c r="T667" s="147">
        <f t="shared" si="94"/>
        <v>1538.55</v>
      </c>
      <c r="U667" s="1" t="e">
        <f>S667=#REF!</f>
        <v>#REF!</v>
      </c>
    </row>
    <row r="668" spans="1:21" ht="25.5" x14ac:dyDescent="0.25">
      <c r="A668" s="17" t="s">
        <v>1788</v>
      </c>
      <c r="B668" s="17" t="s">
        <v>1788</v>
      </c>
      <c r="C668" s="18" t="s">
        <v>1789</v>
      </c>
      <c r="D668" s="17" t="s">
        <v>27</v>
      </c>
      <c r="E668" s="17" t="s">
        <v>1790</v>
      </c>
      <c r="F668" s="19" t="s">
        <v>906</v>
      </c>
      <c r="G668" s="18">
        <v>10</v>
      </c>
      <c r="H668" s="20">
        <v>150.46</v>
      </c>
      <c r="I668" s="20">
        <v>188.4</v>
      </c>
      <c r="J668" s="99">
        <f t="shared" si="95"/>
        <v>1884</v>
      </c>
      <c r="K668" s="100">
        <f>IFERROR(VLOOKUP(B668,'[1]resumo 1ºTermo aditivo'!$A$3:$O$155,11,FALSE),0)</f>
        <v>0</v>
      </c>
      <c r="L668" s="101">
        <f t="shared" si="89"/>
        <v>0</v>
      </c>
      <c r="M668" s="102">
        <f>IFERROR(VLOOKUP(B668,'[1]resumo 1ºTermo aditivo'!$A$3:$O$155,14,FALSE),0)</f>
        <v>0</v>
      </c>
      <c r="N668" s="312">
        <f t="shared" si="90"/>
        <v>0</v>
      </c>
      <c r="P668" s="165">
        <f t="shared" si="91"/>
        <v>0</v>
      </c>
      <c r="Q668" s="165"/>
      <c r="R668" s="165">
        <f t="shared" si="92"/>
        <v>0</v>
      </c>
      <c r="S668" s="315">
        <f t="shared" si="93"/>
        <v>10</v>
      </c>
      <c r="T668" s="147">
        <f t="shared" si="94"/>
        <v>1884</v>
      </c>
      <c r="U668" s="1" t="e">
        <f>S668=#REF!</f>
        <v>#REF!</v>
      </c>
    </row>
    <row r="669" spans="1:21" ht="38.25" x14ac:dyDescent="0.25">
      <c r="A669" s="17" t="s">
        <v>1791</v>
      </c>
      <c r="B669" s="17" t="s">
        <v>1791</v>
      </c>
      <c r="C669" s="18" t="s">
        <v>1792</v>
      </c>
      <c r="D669" s="17" t="s">
        <v>27</v>
      </c>
      <c r="E669" s="17" t="s">
        <v>1793</v>
      </c>
      <c r="F669" s="19" t="s">
        <v>222</v>
      </c>
      <c r="G669" s="18">
        <v>413.44</v>
      </c>
      <c r="H669" s="20">
        <v>22.34</v>
      </c>
      <c r="I669" s="20">
        <v>27.97</v>
      </c>
      <c r="J669" s="99">
        <f t="shared" si="95"/>
        <v>11563.91</v>
      </c>
      <c r="K669" s="100">
        <f>IFERROR(VLOOKUP(B669,'[1]resumo 1ºTermo aditivo'!$A$3:$O$155,11,FALSE),0)</f>
        <v>0</v>
      </c>
      <c r="L669" s="101">
        <f t="shared" si="89"/>
        <v>0</v>
      </c>
      <c r="M669" s="102">
        <f>IFERROR(VLOOKUP(B669,'[1]resumo 1ºTermo aditivo'!$A$3:$O$155,14,FALSE),0)</f>
        <v>0</v>
      </c>
      <c r="N669" s="312">
        <f t="shared" si="90"/>
        <v>0</v>
      </c>
      <c r="P669" s="165">
        <f t="shared" si="91"/>
        <v>0</v>
      </c>
      <c r="Q669" s="165"/>
      <c r="R669" s="165">
        <f t="shared" si="92"/>
        <v>0</v>
      </c>
      <c r="S669" s="315">
        <f t="shared" si="93"/>
        <v>413.44</v>
      </c>
      <c r="T669" s="147">
        <f t="shared" si="94"/>
        <v>11563.91</v>
      </c>
      <c r="U669" s="1" t="e">
        <f>S669=#REF!</f>
        <v>#REF!</v>
      </c>
    </row>
    <row r="670" spans="1:21" ht="51" x14ac:dyDescent="0.25">
      <c r="A670" s="17" t="s">
        <v>1794</v>
      </c>
      <c r="B670" s="17" t="s">
        <v>1794</v>
      </c>
      <c r="C670" s="18" t="s">
        <v>1795</v>
      </c>
      <c r="D670" s="17" t="s">
        <v>32</v>
      </c>
      <c r="E670" s="17" t="s">
        <v>1796</v>
      </c>
      <c r="F670" s="19" t="s">
        <v>34</v>
      </c>
      <c r="G670" s="18">
        <v>15.93</v>
      </c>
      <c r="H670" s="20">
        <v>20.2</v>
      </c>
      <c r="I670" s="20">
        <v>25.29</v>
      </c>
      <c r="J670" s="99">
        <f t="shared" si="95"/>
        <v>402.86</v>
      </c>
      <c r="K670" s="100">
        <f>IFERROR(VLOOKUP(B670,'[1]resumo 1ºTermo aditivo'!$A$3:$O$155,11,FALSE),0)</f>
        <v>0</v>
      </c>
      <c r="L670" s="101">
        <f t="shared" si="89"/>
        <v>0</v>
      </c>
      <c r="M670" s="102">
        <f>IFERROR(VLOOKUP(B670,'[1]resumo 1ºTermo aditivo'!$A$3:$O$155,14,FALSE),0)</f>
        <v>0</v>
      </c>
      <c r="N670" s="312">
        <f t="shared" si="90"/>
        <v>0</v>
      </c>
      <c r="P670" s="165">
        <f t="shared" si="91"/>
        <v>0</v>
      </c>
      <c r="Q670" s="165"/>
      <c r="R670" s="165">
        <f t="shared" si="92"/>
        <v>0</v>
      </c>
      <c r="S670" s="315">
        <f t="shared" si="93"/>
        <v>15.93</v>
      </c>
      <c r="T670" s="147">
        <f t="shared" si="94"/>
        <v>402.86</v>
      </c>
      <c r="U670" s="1" t="e">
        <f>S670=#REF!</f>
        <v>#REF!</v>
      </c>
    </row>
    <row r="671" spans="1:21" ht="25.5" x14ac:dyDescent="0.25">
      <c r="A671" s="17" t="s">
        <v>1797</v>
      </c>
      <c r="B671" s="17" t="s">
        <v>1797</v>
      </c>
      <c r="C671" s="18" t="s">
        <v>1798</v>
      </c>
      <c r="D671" s="17" t="s">
        <v>27</v>
      </c>
      <c r="E671" s="17" t="s">
        <v>1799</v>
      </c>
      <c r="F671" s="19" t="s">
        <v>42</v>
      </c>
      <c r="G671" s="18">
        <v>45</v>
      </c>
      <c r="H671" s="20">
        <v>5.0199999999999996</v>
      </c>
      <c r="I671" s="20">
        <v>6.28</v>
      </c>
      <c r="J671" s="99">
        <f t="shared" si="95"/>
        <v>282.60000000000002</v>
      </c>
      <c r="K671" s="100">
        <f>IFERROR(VLOOKUP(B671,'[1]resumo 1ºTermo aditivo'!$A$3:$O$155,11,FALSE),0)</f>
        <v>0</v>
      </c>
      <c r="L671" s="101">
        <f t="shared" si="89"/>
        <v>0</v>
      </c>
      <c r="M671" s="102">
        <f>IFERROR(VLOOKUP(B671,'[1]resumo 1ºTermo aditivo'!$A$3:$O$155,14,FALSE),0)</f>
        <v>0</v>
      </c>
      <c r="N671" s="312">
        <f t="shared" si="90"/>
        <v>0</v>
      </c>
      <c r="P671" s="165">
        <f t="shared" si="91"/>
        <v>0</v>
      </c>
      <c r="Q671" s="165"/>
      <c r="R671" s="165">
        <f t="shared" si="92"/>
        <v>0</v>
      </c>
      <c r="S671" s="315">
        <f t="shared" si="93"/>
        <v>45</v>
      </c>
      <c r="T671" s="147">
        <f t="shared" si="94"/>
        <v>282.60000000000002</v>
      </c>
      <c r="U671" s="1" t="e">
        <f>S671=#REF!</f>
        <v>#REF!</v>
      </c>
    </row>
    <row r="672" spans="1:21" ht="38.25" x14ac:dyDescent="0.25">
      <c r="A672" s="17" t="s">
        <v>1800</v>
      </c>
      <c r="B672" s="17" t="s">
        <v>1800</v>
      </c>
      <c r="C672" s="18" t="s">
        <v>1801</v>
      </c>
      <c r="D672" s="17" t="s">
        <v>27</v>
      </c>
      <c r="E672" s="17" t="s">
        <v>1802</v>
      </c>
      <c r="F672" s="19" t="s">
        <v>906</v>
      </c>
      <c r="G672" s="18">
        <v>3</v>
      </c>
      <c r="H672" s="20">
        <v>245.66</v>
      </c>
      <c r="I672" s="20">
        <v>307.61</v>
      </c>
      <c r="J672" s="99">
        <f t="shared" si="95"/>
        <v>922.83</v>
      </c>
      <c r="K672" s="100">
        <f>IFERROR(VLOOKUP(B672,'[1]resumo 1ºTermo aditivo'!$A$3:$O$155,11,FALSE),0)</f>
        <v>0</v>
      </c>
      <c r="L672" s="101">
        <f t="shared" si="89"/>
        <v>0</v>
      </c>
      <c r="M672" s="102">
        <f>IFERROR(VLOOKUP(B672,'[1]resumo 1ºTermo aditivo'!$A$3:$O$155,14,FALSE),0)</f>
        <v>0</v>
      </c>
      <c r="N672" s="312">
        <f t="shared" si="90"/>
        <v>0</v>
      </c>
      <c r="P672" s="165">
        <f t="shared" si="91"/>
        <v>0</v>
      </c>
      <c r="Q672" s="165"/>
      <c r="R672" s="165">
        <f t="shared" si="92"/>
        <v>0</v>
      </c>
      <c r="S672" s="315">
        <f t="shared" si="93"/>
        <v>3</v>
      </c>
      <c r="T672" s="147">
        <f t="shared" si="94"/>
        <v>922.83</v>
      </c>
      <c r="U672" s="1" t="e">
        <f>S672=#REF!</f>
        <v>#REF!</v>
      </c>
    </row>
    <row r="673" spans="1:21" ht="38.25" x14ac:dyDescent="0.25">
      <c r="A673" s="17" t="s">
        <v>1803</v>
      </c>
      <c r="B673" s="17" t="s">
        <v>1803</v>
      </c>
      <c r="C673" s="18" t="s">
        <v>1804</v>
      </c>
      <c r="D673" s="17" t="s">
        <v>27</v>
      </c>
      <c r="E673" s="17" t="s">
        <v>1805</v>
      </c>
      <c r="F673" s="19" t="s">
        <v>906</v>
      </c>
      <c r="G673" s="18">
        <v>4</v>
      </c>
      <c r="H673" s="20">
        <v>185.63</v>
      </c>
      <c r="I673" s="20">
        <v>232.44</v>
      </c>
      <c r="J673" s="99">
        <f t="shared" si="95"/>
        <v>929.76</v>
      </c>
      <c r="K673" s="100">
        <f>IFERROR(VLOOKUP(B673,'[1]resumo 1ºTermo aditivo'!$A$3:$O$155,11,FALSE),0)</f>
        <v>0</v>
      </c>
      <c r="L673" s="101">
        <f t="shared" si="89"/>
        <v>0</v>
      </c>
      <c r="M673" s="102">
        <f>IFERROR(VLOOKUP(B673,'[1]resumo 1ºTermo aditivo'!$A$3:$O$155,14,FALSE),0)</f>
        <v>0</v>
      </c>
      <c r="N673" s="312">
        <f t="shared" si="90"/>
        <v>0</v>
      </c>
      <c r="P673" s="165">
        <f t="shared" si="91"/>
        <v>0</v>
      </c>
      <c r="Q673" s="165"/>
      <c r="R673" s="165">
        <f t="shared" si="92"/>
        <v>0</v>
      </c>
      <c r="S673" s="315">
        <f t="shared" si="93"/>
        <v>4</v>
      </c>
      <c r="T673" s="147">
        <f t="shared" si="94"/>
        <v>929.76</v>
      </c>
      <c r="U673" s="1" t="e">
        <f>S673=#REF!</f>
        <v>#REF!</v>
      </c>
    </row>
    <row r="674" spans="1:21" ht="25.5" x14ac:dyDescent="0.25">
      <c r="A674" s="17" t="s">
        <v>1806</v>
      </c>
      <c r="B674" s="17" t="s">
        <v>1806</v>
      </c>
      <c r="C674" s="18" t="s">
        <v>1807</v>
      </c>
      <c r="D674" s="17" t="s">
        <v>27</v>
      </c>
      <c r="E674" s="17" t="s">
        <v>1808</v>
      </c>
      <c r="F674" s="19" t="s">
        <v>948</v>
      </c>
      <c r="G674" s="18">
        <v>20</v>
      </c>
      <c r="H674" s="20">
        <v>152.12</v>
      </c>
      <c r="I674" s="20">
        <v>190.48</v>
      </c>
      <c r="J674" s="99">
        <f t="shared" si="95"/>
        <v>3809.6</v>
      </c>
      <c r="K674" s="100">
        <f>IFERROR(VLOOKUP(B674,'[1]resumo 1ºTermo aditivo'!$A$3:$O$155,11,FALSE),0)</f>
        <v>0</v>
      </c>
      <c r="L674" s="101">
        <f t="shared" si="89"/>
        <v>0</v>
      </c>
      <c r="M674" s="102">
        <f>IFERROR(VLOOKUP(B674,'[1]resumo 1ºTermo aditivo'!$A$3:$O$155,14,FALSE),0)</f>
        <v>0</v>
      </c>
      <c r="N674" s="312">
        <f t="shared" si="90"/>
        <v>0</v>
      </c>
      <c r="P674" s="165">
        <f t="shared" si="91"/>
        <v>0</v>
      </c>
      <c r="Q674" s="165"/>
      <c r="R674" s="165">
        <f t="shared" si="92"/>
        <v>0</v>
      </c>
      <c r="S674" s="315">
        <f t="shared" si="93"/>
        <v>20</v>
      </c>
      <c r="T674" s="147">
        <f t="shared" si="94"/>
        <v>3809.6</v>
      </c>
      <c r="U674" s="1" t="e">
        <f>S674=#REF!</f>
        <v>#REF!</v>
      </c>
    </row>
    <row r="675" spans="1:21" ht="25.5" x14ac:dyDescent="0.25">
      <c r="A675" s="17" t="s">
        <v>1809</v>
      </c>
      <c r="B675" s="17" t="s">
        <v>1809</v>
      </c>
      <c r="C675" s="18" t="s">
        <v>1810</v>
      </c>
      <c r="D675" s="17" t="s">
        <v>27</v>
      </c>
      <c r="E675" s="17" t="s">
        <v>1811</v>
      </c>
      <c r="F675" s="19" t="s">
        <v>906</v>
      </c>
      <c r="G675" s="18">
        <v>130</v>
      </c>
      <c r="H675" s="20">
        <v>128.43</v>
      </c>
      <c r="I675" s="20">
        <v>160.82</v>
      </c>
      <c r="J675" s="99">
        <f t="shared" si="95"/>
        <v>20906.599999999999</v>
      </c>
      <c r="K675" s="100">
        <f>IFERROR(VLOOKUP(B675,'[1]resumo 1ºTermo aditivo'!$A$3:$O$155,11,FALSE),0)</f>
        <v>0</v>
      </c>
      <c r="L675" s="101">
        <f t="shared" si="89"/>
        <v>0</v>
      </c>
      <c r="M675" s="102">
        <f>IFERROR(VLOOKUP(B675,'[1]resumo 1ºTermo aditivo'!$A$3:$O$155,14,FALSE),0)</f>
        <v>0</v>
      </c>
      <c r="N675" s="312">
        <f t="shared" si="90"/>
        <v>0</v>
      </c>
      <c r="P675" s="165">
        <f t="shared" si="91"/>
        <v>0</v>
      </c>
      <c r="Q675" s="165"/>
      <c r="R675" s="165">
        <f t="shared" si="92"/>
        <v>0</v>
      </c>
      <c r="S675" s="315">
        <f t="shared" si="93"/>
        <v>130</v>
      </c>
      <c r="T675" s="147">
        <f t="shared" si="94"/>
        <v>20906.599999999999</v>
      </c>
      <c r="U675" s="1" t="e">
        <f>S675=#REF!</f>
        <v>#REF!</v>
      </c>
    </row>
    <row r="676" spans="1:21" x14ac:dyDescent="0.25">
      <c r="A676" s="12">
        <v>21</v>
      </c>
      <c r="B676" s="12">
        <v>21</v>
      </c>
      <c r="C676" s="12"/>
      <c r="D676" s="12"/>
      <c r="E676" s="12" t="s">
        <v>1812</v>
      </c>
      <c r="F676" s="12"/>
      <c r="G676" s="94"/>
      <c r="H676" s="14"/>
      <c r="I676" s="14"/>
      <c r="J676" s="95">
        <f>SUBTOTAL(9,J677:J679)</f>
        <v>929.07</v>
      </c>
      <c r="K676" s="96"/>
      <c r="L676" s="97">
        <f>SUBTOTAL(9,L677:L679)</f>
        <v>4001.3462999999997</v>
      </c>
      <c r="M676" s="98"/>
      <c r="N676" s="95">
        <f>SUBTOTAL(9,N677:N679)</f>
        <v>0</v>
      </c>
      <c r="O676" s="332"/>
      <c r="P676" s="95">
        <f>SUBTOTAL(9,P677:P679)</f>
        <v>0</v>
      </c>
      <c r="Q676" s="316"/>
      <c r="R676" s="95">
        <f>SUBTOTAL(9,R677:R679)</f>
        <v>0</v>
      </c>
      <c r="S676" s="315">
        <f t="shared" si="93"/>
        <v>0</v>
      </c>
      <c r="T676" s="147"/>
      <c r="U676" s="1" t="e">
        <f>S676=#REF!</f>
        <v>#REF!</v>
      </c>
    </row>
    <row r="677" spans="1:21" ht="25.5" x14ac:dyDescent="0.25">
      <c r="A677" s="17" t="s">
        <v>1813</v>
      </c>
      <c r="B677" s="17" t="s">
        <v>1813</v>
      </c>
      <c r="C677" s="18" t="s">
        <v>1814</v>
      </c>
      <c r="D677" s="17" t="s">
        <v>27</v>
      </c>
      <c r="E677" s="17" t="s">
        <v>1815</v>
      </c>
      <c r="F677" s="19" t="s">
        <v>42</v>
      </c>
      <c r="G677" s="18">
        <v>3</v>
      </c>
      <c r="H677" s="20">
        <v>98.31</v>
      </c>
      <c r="I677" s="20">
        <v>123.1</v>
      </c>
      <c r="J677" s="99">
        <f>TRUNC(I677*G677,2)</f>
        <v>369.3</v>
      </c>
      <c r="K677" s="100">
        <f>IFERROR(VLOOKUP(B677,'[1]resumo 1ºTermo aditivo'!$A$3:$O$155,11,FALSE),0)</f>
        <v>0</v>
      </c>
      <c r="L677" s="101">
        <f t="shared" si="89"/>
        <v>0</v>
      </c>
      <c r="M677" s="102">
        <f>IFERROR(VLOOKUP(B677,'[1]resumo 1ºTermo aditivo'!$A$3:$O$155,14,FALSE),0)</f>
        <v>0</v>
      </c>
      <c r="N677" s="312">
        <f t="shared" si="90"/>
        <v>0</v>
      </c>
      <c r="P677" s="165">
        <f t="shared" si="91"/>
        <v>0</v>
      </c>
      <c r="Q677" s="165"/>
      <c r="R677" s="165">
        <f t="shared" si="92"/>
        <v>0</v>
      </c>
      <c r="S677" s="315">
        <f t="shared" si="93"/>
        <v>3</v>
      </c>
      <c r="T677" s="147">
        <f t="shared" si="94"/>
        <v>369.3</v>
      </c>
      <c r="U677" s="1" t="e">
        <f>S677=#REF!</f>
        <v>#REF!</v>
      </c>
    </row>
    <row r="678" spans="1:21" ht="25.5" x14ac:dyDescent="0.25">
      <c r="A678" s="17" t="s">
        <v>1816</v>
      </c>
      <c r="B678" s="17" t="s">
        <v>1816</v>
      </c>
      <c r="C678" s="18" t="s">
        <v>1817</v>
      </c>
      <c r="D678" s="17" t="s">
        <v>27</v>
      </c>
      <c r="E678" s="17" t="s">
        <v>1818</v>
      </c>
      <c r="F678" s="19" t="s">
        <v>109</v>
      </c>
      <c r="G678" s="18">
        <v>6.52</v>
      </c>
      <c r="H678" s="20">
        <v>44.79</v>
      </c>
      <c r="I678" s="20">
        <v>56.08</v>
      </c>
      <c r="J678" s="99">
        <f>TRUNC(I678*G678,2)</f>
        <v>365.64</v>
      </c>
      <c r="K678" s="100">
        <f>IFERROR(VLOOKUP(B678,'[1]resumo 1ºTermo aditivo'!$A$3:$O$155,11,FALSE),0)</f>
        <v>0</v>
      </c>
      <c r="L678" s="101">
        <f t="shared" si="89"/>
        <v>0</v>
      </c>
      <c r="M678" s="102">
        <f>IFERROR(VLOOKUP(B678,'[1]resumo 1ºTermo aditivo'!$A$3:$O$155,14,FALSE),0)</f>
        <v>0</v>
      </c>
      <c r="N678" s="312">
        <f t="shared" si="90"/>
        <v>0</v>
      </c>
      <c r="P678" s="165">
        <f t="shared" si="91"/>
        <v>0</v>
      </c>
      <c r="Q678" s="165"/>
      <c r="R678" s="165">
        <f t="shared" si="92"/>
        <v>0</v>
      </c>
      <c r="S678" s="315">
        <f t="shared" si="93"/>
        <v>6.52</v>
      </c>
      <c r="T678" s="147">
        <f t="shared" si="94"/>
        <v>365.64</v>
      </c>
      <c r="U678" s="1" t="e">
        <f>S678=#REF!</f>
        <v>#REF!</v>
      </c>
    </row>
    <row r="679" spans="1:21" ht="51" x14ac:dyDescent="0.25">
      <c r="A679" s="17" t="s">
        <v>1819</v>
      </c>
      <c r="B679" s="17" t="s">
        <v>1819</v>
      </c>
      <c r="C679" s="18" t="s">
        <v>1820</v>
      </c>
      <c r="D679" s="17" t="s">
        <v>32</v>
      </c>
      <c r="E679" s="17" t="s">
        <v>1821</v>
      </c>
      <c r="F679" s="19" t="s">
        <v>88</v>
      </c>
      <c r="G679" s="18">
        <v>0.18</v>
      </c>
      <c r="H679" s="20">
        <v>861.31</v>
      </c>
      <c r="I679" s="20">
        <v>1078.53</v>
      </c>
      <c r="J679" s="99">
        <f>TRUNC(I679*G679,2)</f>
        <v>194.13</v>
      </c>
      <c r="K679" s="100">
        <f>IFERROR(VLOOKUP(B679,'[1]resumo 1ºTermo aditivo'!$A$3:$O$155,11,FALSE),0)</f>
        <v>3.71</v>
      </c>
      <c r="L679" s="101">
        <f t="shared" si="89"/>
        <v>4001.3462999999997</v>
      </c>
      <c r="M679" s="102">
        <f>IFERROR(VLOOKUP(B679,'[1]resumo 1ºTermo aditivo'!$A$3:$O$155,14,FALSE),0)</f>
        <v>0</v>
      </c>
      <c r="N679" s="312">
        <f t="shared" si="90"/>
        <v>0</v>
      </c>
      <c r="P679" s="165">
        <f t="shared" si="91"/>
        <v>0</v>
      </c>
      <c r="Q679" s="165"/>
      <c r="R679" s="165">
        <f t="shared" si="92"/>
        <v>0</v>
      </c>
      <c r="S679" s="315">
        <f t="shared" si="93"/>
        <v>3.89</v>
      </c>
      <c r="T679" s="147">
        <f t="shared" si="94"/>
        <v>4195.4762999999994</v>
      </c>
      <c r="U679" s="1" t="e">
        <f>S679=#REF!</f>
        <v>#REF!</v>
      </c>
    </row>
    <row r="680" spans="1:21" x14ac:dyDescent="0.25">
      <c r="A680" s="12">
        <v>22</v>
      </c>
      <c r="B680" s="12">
        <v>22</v>
      </c>
      <c r="C680" s="12"/>
      <c r="D680" s="12"/>
      <c r="E680" s="12" t="s">
        <v>1822</v>
      </c>
      <c r="F680" s="12"/>
      <c r="G680" s="94"/>
      <c r="H680" s="14"/>
      <c r="I680" s="14"/>
      <c r="J680" s="95">
        <f>SUBTOTAL(9,J681:J689)</f>
        <v>78210.260000000009</v>
      </c>
      <c r="K680" s="96"/>
      <c r="L680" s="97">
        <f>SUBTOTAL(9,L681:L689)</f>
        <v>0</v>
      </c>
      <c r="M680" s="98"/>
      <c r="N680" s="95">
        <f>SUBTOTAL(9,N681:N689)</f>
        <v>0</v>
      </c>
      <c r="O680" s="332"/>
      <c r="P680" s="95">
        <f>SUBTOTAL(9,P681:P689)</f>
        <v>7381.65</v>
      </c>
      <c r="Q680" s="95">
        <f>SUBTOTAL(9,Q681:Q689)</f>
        <v>0</v>
      </c>
      <c r="R680" s="95">
        <f>SUBTOTAL(9,R681:R689)</f>
        <v>0</v>
      </c>
      <c r="S680" s="315">
        <f t="shared" si="93"/>
        <v>0</v>
      </c>
      <c r="T680" s="147"/>
      <c r="U680" s="1" t="e">
        <f>S680=#REF!</f>
        <v>#REF!</v>
      </c>
    </row>
    <row r="681" spans="1:21" ht="25.5" x14ac:dyDescent="0.25">
      <c r="A681" s="17" t="s">
        <v>1823</v>
      </c>
      <c r="B681" s="17" t="s">
        <v>1823</v>
      </c>
      <c r="C681" s="18" t="s">
        <v>1824</v>
      </c>
      <c r="D681" s="17" t="s">
        <v>27</v>
      </c>
      <c r="E681" s="17" t="s">
        <v>1825</v>
      </c>
      <c r="F681" s="19" t="s">
        <v>34</v>
      </c>
      <c r="G681" s="18">
        <v>2356.0100000000002</v>
      </c>
      <c r="H681" s="20">
        <v>2.7</v>
      </c>
      <c r="I681" s="20">
        <v>3.38</v>
      </c>
      <c r="J681" s="99">
        <f>TRUNC(I681*G681,2)</f>
        <v>7963.31</v>
      </c>
      <c r="K681" s="100">
        <f>IFERROR(VLOOKUP(B681,'[1]resumo 1ºTermo aditivo'!$A$3:$O$155,11,FALSE),0)</f>
        <v>0</v>
      </c>
      <c r="L681" s="101">
        <f t="shared" si="89"/>
        <v>0</v>
      </c>
      <c r="M681" s="102">
        <f>IFERROR(VLOOKUP(B681,'[1]resumo 1ºTermo aditivo'!$A$3:$O$155,14,FALSE),0)</f>
        <v>0</v>
      </c>
      <c r="N681" s="312">
        <f t="shared" si="90"/>
        <v>0</v>
      </c>
      <c r="P681" s="165">
        <f t="shared" si="91"/>
        <v>0</v>
      </c>
      <c r="Q681" s="165"/>
      <c r="R681" s="165">
        <f t="shared" si="92"/>
        <v>0</v>
      </c>
      <c r="S681" s="315">
        <f t="shared" si="93"/>
        <v>2356.0100000000002</v>
      </c>
      <c r="T681" s="147">
        <f t="shared" si="94"/>
        <v>7963.31</v>
      </c>
      <c r="U681" s="1" t="e">
        <f>S681=#REF!</f>
        <v>#REF!</v>
      </c>
    </row>
    <row r="682" spans="1:21" ht="25.5" x14ac:dyDescent="0.25">
      <c r="A682" s="17" t="s">
        <v>1826</v>
      </c>
      <c r="B682" s="17" t="s">
        <v>1826</v>
      </c>
      <c r="C682" s="18" t="s">
        <v>1827</v>
      </c>
      <c r="D682" s="17" t="s">
        <v>27</v>
      </c>
      <c r="E682" s="17" t="s">
        <v>1828</v>
      </c>
      <c r="F682" s="19" t="s">
        <v>42</v>
      </c>
      <c r="G682" s="18">
        <v>111</v>
      </c>
      <c r="H682" s="20">
        <v>25.91</v>
      </c>
      <c r="I682" s="20">
        <v>32.44</v>
      </c>
      <c r="J682" s="99">
        <f t="shared" ref="J682:J689" si="96">TRUNC(I682*G682,2)</f>
        <v>3600.84</v>
      </c>
      <c r="K682" s="100">
        <f>IFERROR(VLOOKUP(B682,'[1]resumo 1ºTermo aditivo'!$A$3:$O$155,11,FALSE),0)</f>
        <v>0</v>
      </c>
      <c r="L682" s="101">
        <f t="shared" si="89"/>
        <v>0</v>
      </c>
      <c r="M682" s="102">
        <f>IFERROR(VLOOKUP(B682,'[1]resumo 1ºTermo aditivo'!$A$3:$O$155,14,FALSE),0)</f>
        <v>0</v>
      </c>
      <c r="N682" s="312">
        <f t="shared" si="90"/>
        <v>0</v>
      </c>
      <c r="P682" s="165">
        <f t="shared" si="91"/>
        <v>0</v>
      </c>
      <c r="Q682" s="165"/>
      <c r="R682" s="165">
        <f t="shared" si="92"/>
        <v>0</v>
      </c>
      <c r="S682" s="315">
        <f t="shared" si="93"/>
        <v>111</v>
      </c>
      <c r="T682" s="147">
        <f t="shared" si="94"/>
        <v>3600.84</v>
      </c>
      <c r="U682" s="1" t="e">
        <f>S682=#REF!</f>
        <v>#REF!</v>
      </c>
    </row>
    <row r="683" spans="1:21" ht="25.5" x14ac:dyDescent="0.25">
      <c r="A683" s="17" t="s">
        <v>1829</v>
      </c>
      <c r="B683" s="17" t="s">
        <v>1829</v>
      </c>
      <c r="C683" s="18" t="s">
        <v>1830</v>
      </c>
      <c r="D683" s="17" t="s">
        <v>32</v>
      </c>
      <c r="E683" s="17" t="s">
        <v>1831</v>
      </c>
      <c r="F683" s="19" t="s">
        <v>34</v>
      </c>
      <c r="G683" s="18">
        <v>53.84</v>
      </c>
      <c r="H683" s="20">
        <v>2.68</v>
      </c>
      <c r="I683" s="20">
        <v>3.35</v>
      </c>
      <c r="J683" s="99">
        <f t="shared" si="96"/>
        <v>180.36</v>
      </c>
      <c r="K683" s="100">
        <f>IFERROR(VLOOKUP(B683,'[1]resumo 1ºTermo aditivo'!$A$3:$O$155,11,FALSE),0)</f>
        <v>0</v>
      </c>
      <c r="L683" s="101">
        <f t="shared" si="89"/>
        <v>0</v>
      </c>
      <c r="M683" s="102">
        <f>IFERROR(VLOOKUP(B683,'[1]resumo 1ºTermo aditivo'!$A$3:$O$155,14,FALSE),0)</f>
        <v>0</v>
      </c>
      <c r="N683" s="312">
        <f t="shared" si="90"/>
        <v>0</v>
      </c>
      <c r="P683" s="165">
        <f t="shared" si="91"/>
        <v>0</v>
      </c>
      <c r="Q683" s="165"/>
      <c r="R683" s="165">
        <f t="shared" si="92"/>
        <v>0</v>
      </c>
      <c r="S683" s="315">
        <f t="shared" si="93"/>
        <v>53.84</v>
      </c>
      <c r="T683" s="147">
        <f t="shared" si="94"/>
        <v>180.36</v>
      </c>
      <c r="U683" s="1" t="e">
        <f>S683=#REF!</f>
        <v>#REF!</v>
      </c>
    </row>
    <row r="684" spans="1:21" ht="25.5" x14ac:dyDescent="0.25">
      <c r="A684" s="17" t="s">
        <v>1832</v>
      </c>
      <c r="B684" s="17" t="s">
        <v>1832</v>
      </c>
      <c r="C684" s="18" t="s">
        <v>1833</v>
      </c>
      <c r="D684" s="17" t="s">
        <v>32</v>
      </c>
      <c r="E684" s="17" t="s">
        <v>1834</v>
      </c>
      <c r="F684" s="19" t="s">
        <v>34</v>
      </c>
      <c r="G684" s="18">
        <v>45.42</v>
      </c>
      <c r="H684" s="20">
        <v>2.08</v>
      </c>
      <c r="I684" s="20">
        <v>2.6</v>
      </c>
      <c r="J684" s="99">
        <f t="shared" si="96"/>
        <v>118.09</v>
      </c>
      <c r="K684" s="100">
        <f>IFERROR(VLOOKUP(B684,'[1]resumo 1ºTermo aditivo'!$A$3:$O$155,11,FALSE),0)</f>
        <v>0</v>
      </c>
      <c r="L684" s="101">
        <f t="shared" si="89"/>
        <v>0</v>
      </c>
      <c r="M684" s="102">
        <f>IFERROR(VLOOKUP(B684,'[1]resumo 1ºTermo aditivo'!$A$3:$O$155,14,FALSE),0)</f>
        <v>0</v>
      </c>
      <c r="N684" s="312">
        <f t="shared" si="90"/>
        <v>0</v>
      </c>
      <c r="P684" s="165">
        <f t="shared" si="91"/>
        <v>0</v>
      </c>
      <c r="Q684" s="165"/>
      <c r="R684" s="165">
        <f t="shared" si="92"/>
        <v>0</v>
      </c>
      <c r="S684" s="315">
        <f t="shared" si="93"/>
        <v>45.42</v>
      </c>
      <c r="T684" s="147">
        <f t="shared" si="94"/>
        <v>118.09</v>
      </c>
      <c r="U684" s="1" t="e">
        <f>S684=#REF!</f>
        <v>#REF!</v>
      </c>
    </row>
    <row r="685" spans="1:21" ht="25.5" x14ac:dyDescent="0.25">
      <c r="A685" s="17" t="s">
        <v>1835</v>
      </c>
      <c r="B685" s="17" t="s">
        <v>1835</v>
      </c>
      <c r="C685" s="18" t="s">
        <v>1836</v>
      </c>
      <c r="D685" s="17" t="s">
        <v>32</v>
      </c>
      <c r="E685" s="17" t="s">
        <v>1837</v>
      </c>
      <c r="F685" s="19" t="s">
        <v>34</v>
      </c>
      <c r="G685" s="18">
        <v>157.5</v>
      </c>
      <c r="H685" s="20">
        <v>0.82</v>
      </c>
      <c r="I685" s="20">
        <v>1.02</v>
      </c>
      <c r="J685" s="99">
        <f t="shared" si="96"/>
        <v>160.65</v>
      </c>
      <c r="K685" s="100">
        <f>IFERROR(VLOOKUP(B685,'[1]resumo 1ºTermo aditivo'!$A$3:$O$155,11,FALSE),0)</f>
        <v>0</v>
      </c>
      <c r="L685" s="101">
        <f t="shared" si="89"/>
        <v>0</v>
      </c>
      <c r="M685" s="102">
        <f>IFERROR(VLOOKUP(B685,'[1]resumo 1ºTermo aditivo'!$A$3:$O$155,14,FALSE),0)</f>
        <v>0</v>
      </c>
      <c r="N685" s="312">
        <f t="shared" si="90"/>
        <v>0</v>
      </c>
      <c r="P685" s="165">
        <f t="shared" si="91"/>
        <v>0</v>
      </c>
      <c r="Q685" s="165"/>
      <c r="R685" s="165">
        <f t="shared" si="92"/>
        <v>0</v>
      </c>
      <c r="S685" s="315">
        <f t="shared" si="93"/>
        <v>157.5</v>
      </c>
      <c r="T685" s="147">
        <f t="shared" si="94"/>
        <v>160.65</v>
      </c>
      <c r="U685" s="1" t="e">
        <f>S685=#REF!</f>
        <v>#REF!</v>
      </c>
    </row>
    <row r="686" spans="1:21" ht="25.5" x14ac:dyDescent="0.25">
      <c r="A686" s="17" t="s">
        <v>1838</v>
      </c>
      <c r="B686" s="17" t="s">
        <v>1838</v>
      </c>
      <c r="C686" s="18" t="s">
        <v>1839</v>
      </c>
      <c r="D686" s="17" t="s">
        <v>32</v>
      </c>
      <c r="E686" s="17" t="s">
        <v>1840</v>
      </c>
      <c r="F686" s="19" t="s">
        <v>34</v>
      </c>
      <c r="G686" s="18">
        <v>12.46</v>
      </c>
      <c r="H686" s="20">
        <v>16.2</v>
      </c>
      <c r="I686" s="20">
        <v>20.28</v>
      </c>
      <c r="J686" s="99">
        <f t="shared" si="96"/>
        <v>252.68</v>
      </c>
      <c r="K686" s="100">
        <f>IFERROR(VLOOKUP(B686,'[1]resumo 1ºTermo aditivo'!$A$3:$O$155,11,FALSE),0)</f>
        <v>0</v>
      </c>
      <c r="L686" s="101">
        <f t="shared" si="89"/>
        <v>0</v>
      </c>
      <c r="M686" s="102">
        <f>IFERROR(VLOOKUP(B686,'[1]resumo 1ºTermo aditivo'!$A$3:$O$155,14,FALSE),0)</f>
        <v>0</v>
      </c>
      <c r="N686" s="312">
        <f t="shared" si="90"/>
        <v>0</v>
      </c>
      <c r="P686" s="165">
        <f t="shared" si="91"/>
        <v>0</v>
      </c>
      <c r="Q686" s="165"/>
      <c r="R686" s="165">
        <f t="shared" si="92"/>
        <v>0</v>
      </c>
      <c r="S686" s="315">
        <f t="shared" si="93"/>
        <v>12.46</v>
      </c>
      <c r="T686" s="147">
        <f t="shared" si="94"/>
        <v>252.68</v>
      </c>
      <c r="U686" s="1" t="e">
        <f>S686=#REF!</f>
        <v>#REF!</v>
      </c>
    </row>
    <row r="687" spans="1:21" ht="25.5" x14ac:dyDescent="0.25">
      <c r="A687" s="17" t="s">
        <v>1841</v>
      </c>
      <c r="B687" s="17" t="s">
        <v>1841</v>
      </c>
      <c r="C687" s="18" t="s">
        <v>1842</v>
      </c>
      <c r="D687" s="17" t="s">
        <v>32</v>
      </c>
      <c r="E687" s="17" t="s">
        <v>1843</v>
      </c>
      <c r="F687" s="19" t="s">
        <v>34</v>
      </c>
      <c r="G687" s="18">
        <v>1441.85</v>
      </c>
      <c r="H687" s="20">
        <v>1.48</v>
      </c>
      <c r="I687" s="20">
        <v>1.85</v>
      </c>
      <c r="J687" s="99">
        <f t="shared" si="96"/>
        <v>2667.42</v>
      </c>
      <c r="K687" s="100">
        <f>IFERROR(VLOOKUP(B687,'[1]resumo 1ºTermo aditivo'!$A$3:$O$155,11,FALSE),0)</f>
        <v>0</v>
      </c>
      <c r="L687" s="101">
        <f t="shared" si="89"/>
        <v>0</v>
      </c>
      <c r="M687" s="102">
        <f>IFERROR(VLOOKUP(B687,'[1]resumo 1ºTermo aditivo'!$A$3:$O$155,14,FALSE),0)</f>
        <v>0</v>
      </c>
      <c r="N687" s="312">
        <f t="shared" si="90"/>
        <v>0</v>
      </c>
      <c r="P687" s="165">
        <f t="shared" si="91"/>
        <v>0</v>
      </c>
      <c r="Q687" s="165"/>
      <c r="R687" s="165">
        <f t="shared" si="92"/>
        <v>0</v>
      </c>
      <c r="S687" s="315">
        <f t="shared" si="93"/>
        <v>1441.85</v>
      </c>
      <c r="T687" s="147">
        <f t="shared" si="94"/>
        <v>2667.42</v>
      </c>
      <c r="U687" s="1" t="e">
        <f>S687=#REF!</f>
        <v>#REF!</v>
      </c>
    </row>
    <row r="688" spans="1:21" ht="25.5" x14ac:dyDescent="0.25">
      <c r="A688" s="17" t="s">
        <v>1844</v>
      </c>
      <c r="B688" s="17" t="s">
        <v>1844</v>
      </c>
      <c r="C688" s="18" t="s">
        <v>1845</v>
      </c>
      <c r="D688" s="17" t="s">
        <v>40</v>
      </c>
      <c r="E688" s="17" t="s">
        <v>1846</v>
      </c>
      <c r="F688" s="19" t="s">
        <v>88</v>
      </c>
      <c r="G688" s="18">
        <v>230.04</v>
      </c>
      <c r="H688" s="20">
        <v>120.55</v>
      </c>
      <c r="I688" s="20">
        <v>150.94999999999999</v>
      </c>
      <c r="J688" s="99">
        <f>TRUNC(I688*G688,2)</f>
        <v>34724.53</v>
      </c>
      <c r="K688" s="150"/>
      <c r="L688" s="101">
        <f t="shared" si="89"/>
        <v>0</v>
      </c>
      <c r="M688" s="149"/>
      <c r="N688" s="312">
        <f t="shared" si="90"/>
        <v>0</v>
      </c>
      <c r="P688" s="165">
        <f t="shared" si="91"/>
        <v>0</v>
      </c>
      <c r="Q688" s="165"/>
      <c r="R688" s="165">
        <f t="shared" si="92"/>
        <v>0</v>
      </c>
      <c r="S688" s="315">
        <f t="shared" si="93"/>
        <v>230.04</v>
      </c>
      <c r="T688" s="147">
        <f t="shared" si="94"/>
        <v>34724.53</v>
      </c>
      <c r="U688" s="1" t="e">
        <f>S688=#REF!</f>
        <v>#REF!</v>
      </c>
    </row>
    <row r="689" spans="1:21" ht="26.25" thickBot="1" x14ac:dyDescent="0.3">
      <c r="A689" s="17" t="s">
        <v>1847</v>
      </c>
      <c r="B689" s="17" t="s">
        <v>1847</v>
      </c>
      <c r="C689" s="18" t="s">
        <v>1848</v>
      </c>
      <c r="D689" s="17" t="s">
        <v>27</v>
      </c>
      <c r="E689" s="17" t="s">
        <v>1849</v>
      </c>
      <c r="F689" s="19" t="s">
        <v>42</v>
      </c>
      <c r="G689" s="18">
        <v>58</v>
      </c>
      <c r="H689" s="20">
        <v>393</v>
      </c>
      <c r="I689" s="20">
        <v>492.11</v>
      </c>
      <c r="J689" s="99">
        <f t="shared" si="96"/>
        <v>28542.38</v>
      </c>
      <c r="K689" s="111">
        <f>IFERROR(VLOOKUP(B689,'[1]resumo 1ºTermo aditivo'!$A$3:$O$155,11,FALSE),0)</f>
        <v>0</v>
      </c>
      <c r="L689" s="112">
        <f t="shared" si="89"/>
        <v>0</v>
      </c>
      <c r="M689" s="113">
        <f>IFERROR(VLOOKUP(B689,'[1]resumo 1ºTermo aditivo'!$A$3:$O$155,14,FALSE),0)</f>
        <v>0</v>
      </c>
      <c r="N689" s="311">
        <f t="shared" si="90"/>
        <v>0</v>
      </c>
      <c r="O689" s="331">
        <f>'[3]2ºTermo aditivo'!$K$66</f>
        <v>15</v>
      </c>
      <c r="P689" s="165">
        <f t="shared" si="91"/>
        <v>7381.65</v>
      </c>
      <c r="Q689" s="165"/>
      <c r="R689" s="165">
        <f t="shared" si="92"/>
        <v>0</v>
      </c>
      <c r="S689" s="315">
        <f t="shared" si="93"/>
        <v>73</v>
      </c>
      <c r="T689" s="147">
        <f t="shared" si="94"/>
        <v>35924.03</v>
      </c>
      <c r="U689" s="1" t="e">
        <f>S689=#REF!</f>
        <v>#REF!</v>
      </c>
    </row>
    <row r="690" spans="1:21" x14ac:dyDescent="0.25">
      <c r="A690" s="410"/>
      <c r="B690" s="410"/>
      <c r="C690" s="411"/>
      <c r="D690" s="412"/>
      <c r="E690" s="114" t="s">
        <v>1850</v>
      </c>
      <c r="F690" s="115"/>
      <c r="G690" s="116"/>
      <c r="H690" s="116"/>
      <c r="I690" s="116"/>
      <c r="J690" s="116"/>
      <c r="K690" s="116"/>
      <c r="L690" s="116"/>
      <c r="M690" s="117"/>
      <c r="N690" s="116"/>
      <c r="O690" s="334"/>
      <c r="P690" s="165">
        <f t="shared" ref="P690" si="97">I690*O690</f>
        <v>0</v>
      </c>
      <c r="Q690" s="318"/>
      <c r="R690" s="165">
        <f t="shared" ref="R690" si="98">Q690*I690</f>
        <v>0</v>
      </c>
      <c r="S690" s="315">
        <f t="shared" si="93"/>
        <v>0</v>
      </c>
      <c r="T690" s="147">
        <f t="shared" si="94"/>
        <v>0</v>
      </c>
      <c r="U690" s="1" t="e">
        <f>S690=#REF!</f>
        <v>#REF!</v>
      </c>
    </row>
    <row r="691" spans="1:21" x14ac:dyDescent="0.25">
      <c r="A691" s="413">
        <v>2</v>
      </c>
      <c r="B691" s="413">
        <v>2</v>
      </c>
      <c r="C691" s="413"/>
      <c r="D691" s="413"/>
      <c r="E691" s="414" t="s">
        <v>84</v>
      </c>
      <c r="F691" s="415"/>
      <c r="G691" s="415"/>
      <c r="H691" s="416"/>
      <c r="I691" s="416"/>
      <c r="J691" s="417">
        <f>SUBTOTAL(9,J692)</f>
        <v>0</v>
      </c>
      <c r="K691" s="418"/>
      <c r="L691" s="417">
        <f>SUBTOTAL(9,L692)</f>
        <v>2037.92</v>
      </c>
      <c r="M691" s="418"/>
      <c r="N691" s="417">
        <f>SUBTOTAL(9,N692)</f>
        <v>0</v>
      </c>
      <c r="O691" s="335"/>
      <c r="P691" s="417">
        <f>SUBTOTAL(9,P692)</f>
        <v>0</v>
      </c>
      <c r="Q691" s="159"/>
      <c r="R691" s="417">
        <f>SUBTOTAL(9,R692)</f>
        <v>0</v>
      </c>
      <c r="S691" s="315">
        <f t="shared" si="93"/>
        <v>0</v>
      </c>
      <c r="T691" s="147"/>
      <c r="U691" s="1" t="e">
        <f>S691=#REF!</f>
        <v>#REF!</v>
      </c>
    </row>
    <row r="692" spans="1:21" ht="38.25" x14ac:dyDescent="0.25">
      <c r="A692" s="422" t="s">
        <v>1851</v>
      </c>
      <c r="B692" s="422" t="s">
        <v>1851</v>
      </c>
      <c r="C692" s="422">
        <v>98528</v>
      </c>
      <c r="D692" s="422" t="s">
        <v>32</v>
      </c>
      <c r="E692" s="423" t="s">
        <v>1852</v>
      </c>
      <c r="F692" s="422" t="s">
        <v>1853</v>
      </c>
      <c r="G692" s="422">
        <v>0</v>
      </c>
      <c r="H692" s="424">
        <v>203.44</v>
      </c>
      <c r="I692" s="425">
        <v>254.74</v>
      </c>
      <c r="J692" s="426">
        <f>TRUNC(I692*G692,2)</f>
        <v>0</v>
      </c>
      <c r="K692" s="100">
        <f>IFERROR(VLOOKUP(B692,'[1]resumo 1ºTermo aditivo'!$A$3:$O$155,11,FALSE),0)</f>
        <v>8</v>
      </c>
      <c r="L692" s="101">
        <f t="shared" ref="L692:L752" si="99">K692*I692</f>
        <v>2037.92</v>
      </c>
      <c r="M692" s="102">
        <f>IFERROR(VLOOKUP(B692,'[1]resumo 1ºTermo aditivo'!$A$3:$O$155,14,FALSE),0)</f>
        <v>0</v>
      </c>
      <c r="N692" s="312">
        <f t="shared" ref="N692:N752" si="100">M692*I692</f>
        <v>0</v>
      </c>
      <c r="P692" s="165">
        <f t="shared" ref="P692:P751" si="101">TRUNC(I692*O692,2)</f>
        <v>0</v>
      </c>
      <c r="Q692" s="165"/>
      <c r="R692" s="165">
        <f>TRUNC(Q692*I692,2)</f>
        <v>0</v>
      </c>
      <c r="S692" s="315">
        <f t="shared" si="93"/>
        <v>8</v>
      </c>
      <c r="T692" s="147">
        <f t="shared" si="94"/>
        <v>2037.92</v>
      </c>
      <c r="U692" s="1" t="e">
        <f>S692=#REF!</f>
        <v>#REF!</v>
      </c>
    </row>
    <row r="693" spans="1:21" x14ac:dyDescent="0.25">
      <c r="A693" s="413">
        <v>3</v>
      </c>
      <c r="B693" s="413">
        <v>3</v>
      </c>
      <c r="C693" s="413"/>
      <c r="D693" s="413"/>
      <c r="E693" s="414" t="s">
        <v>203</v>
      </c>
      <c r="F693" s="415"/>
      <c r="G693" s="415"/>
      <c r="H693" s="416"/>
      <c r="I693" s="416"/>
      <c r="J693" s="417">
        <f>SUBTOTAL(9,J694:J701)</f>
        <v>0</v>
      </c>
      <c r="K693" s="427"/>
      <c r="L693" s="417">
        <f>SUBTOTAL(9,L694:L701)</f>
        <v>61090.128899999996</v>
      </c>
      <c r="M693" s="427"/>
      <c r="N693" s="417">
        <f>SUBTOTAL(9,N694:N701)</f>
        <v>0</v>
      </c>
      <c r="O693" s="335"/>
      <c r="P693" s="417">
        <f t="shared" si="101"/>
        <v>0</v>
      </c>
      <c r="Q693" s="159"/>
      <c r="R693" s="417">
        <f t="shared" ref="Q693:R752" si="102">TRUNC(Q693*I693,2)</f>
        <v>0</v>
      </c>
      <c r="S693" s="315">
        <f t="shared" si="93"/>
        <v>0</v>
      </c>
      <c r="T693" s="147"/>
      <c r="U693" s="1" t="e">
        <f>S693=#REF!</f>
        <v>#REF!</v>
      </c>
    </row>
    <row r="694" spans="1:21" ht="25.5" x14ac:dyDescent="0.25">
      <c r="A694" s="422" t="s">
        <v>1854</v>
      </c>
      <c r="B694" s="422" t="s">
        <v>1854</v>
      </c>
      <c r="C694" s="422">
        <v>96543</v>
      </c>
      <c r="D694" s="422" t="s">
        <v>32</v>
      </c>
      <c r="E694" s="423" t="s">
        <v>1855</v>
      </c>
      <c r="F694" s="422" t="s">
        <v>222</v>
      </c>
      <c r="G694" s="422">
        <v>0</v>
      </c>
      <c r="H694" s="424">
        <v>16.64</v>
      </c>
      <c r="I694" s="425">
        <v>20.83</v>
      </c>
      <c r="J694" s="426">
        <f t="shared" ref="J694:J701" si="103">TRUNC(I694*G694,2)</f>
        <v>0</v>
      </c>
      <c r="K694" s="100">
        <f>IFERROR(VLOOKUP(B694,'[1]resumo 1ºTermo aditivo'!$A$3:$O$155,11,FALSE),0)</f>
        <v>229.48000000000002</v>
      </c>
      <c r="L694" s="101">
        <f t="shared" si="99"/>
        <v>4780.0684000000001</v>
      </c>
      <c r="M694" s="102">
        <f>IFERROR(VLOOKUP(B694,'[1]resumo 1ºTermo aditivo'!$A$3:$O$155,14,FALSE),0)</f>
        <v>0</v>
      </c>
      <c r="N694" s="312">
        <f t="shared" si="100"/>
        <v>0</v>
      </c>
      <c r="P694" s="165">
        <f t="shared" si="101"/>
        <v>0</v>
      </c>
      <c r="Q694" s="165"/>
      <c r="R694" s="165">
        <f t="shared" si="102"/>
        <v>0</v>
      </c>
      <c r="S694" s="315">
        <f t="shared" si="93"/>
        <v>229.48000000000002</v>
      </c>
      <c r="T694" s="147">
        <f t="shared" si="94"/>
        <v>4780.0684000000001</v>
      </c>
      <c r="U694" s="1" t="e">
        <f>S694=#REF!</f>
        <v>#REF!</v>
      </c>
    </row>
    <row r="695" spans="1:21" ht="25.5" x14ac:dyDescent="0.25">
      <c r="A695" s="422" t="s">
        <v>1856</v>
      </c>
      <c r="B695" s="422" t="s">
        <v>1856</v>
      </c>
      <c r="C695" s="422">
        <v>96544</v>
      </c>
      <c r="D695" s="422" t="s">
        <v>32</v>
      </c>
      <c r="E695" s="423" t="s">
        <v>1857</v>
      </c>
      <c r="F695" s="422" t="s">
        <v>222</v>
      </c>
      <c r="G695" s="422">
        <v>0</v>
      </c>
      <c r="H695" s="424">
        <v>15.48</v>
      </c>
      <c r="I695" s="425">
        <v>19.38</v>
      </c>
      <c r="J695" s="426">
        <f t="shared" si="103"/>
        <v>0</v>
      </c>
      <c r="K695" s="100">
        <f>IFERROR(VLOOKUP(B695,'[1]resumo 1ºTermo aditivo'!$A$3:$O$155,11,FALSE),0)</f>
        <v>0.6</v>
      </c>
      <c r="L695" s="101">
        <f t="shared" si="99"/>
        <v>11.627999999999998</v>
      </c>
      <c r="M695" s="102">
        <f>IFERROR(VLOOKUP(B695,'[1]resumo 1ºTermo aditivo'!$A$3:$O$155,14,FALSE),0)</f>
        <v>0</v>
      </c>
      <c r="N695" s="312">
        <f t="shared" si="100"/>
        <v>0</v>
      </c>
      <c r="P695" s="165">
        <f t="shared" si="101"/>
        <v>0</v>
      </c>
      <c r="Q695" s="165"/>
      <c r="R695" s="165">
        <f t="shared" si="102"/>
        <v>0</v>
      </c>
      <c r="S695" s="315">
        <f t="shared" si="93"/>
        <v>0.6</v>
      </c>
      <c r="T695" s="147">
        <f t="shared" si="94"/>
        <v>11.627999999999998</v>
      </c>
      <c r="U695" s="1" t="e">
        <f>S695=#REF!</f>
        <v>#REF!</v>
      </c>
    </row>
    <row r="696" spans="1:21" ht="25.5" x14ac:dyDescent="0.25">
      <c r="A696" s="422" t="s">
        <v>1858</v>
      </c>
      <c r="B696" s="422" t="s">
        <v>1858</v>
      </c>
      <c r="C696" s="422">
        <v>96545</v>
      </c>
      <c r="D696" s="422" t="s">
        <v>32</v>
      </c>
      <c r="E696" s="423" t="s">
        <v>1859</v>
      </c>
      <c r="F696" s="422" t="s">
        <v>222</v>
      </c>
      <c r="G696" s="422">
        <v>0</v>
      </c>
      <c r="H696" s="424">
        <v>14.29</v>
      </c>
      <c r="I696" s="425">
        <v>17.89</v>
      </c>
      <c r="J696" s="426">
        <f t="shared" si="103"/>
        <v>0</v>
      </c>
      <c r="K696" s="100">
        <f>IFERROR(VLOOKUP(B696,'[1]resumo 1ºTermo aditivo'!$A$3:$O$155,11,FALSE),0)</f>
        <v>435.08</v>
      </c>
      <c r="L696" s="101">
        <f t="shared" si="99"/>
        <v>7783.5811999999996</v>
      </c>
      <c r="M696" s="102">
        <f>IFERROR(VLOOKUP(B696,'[1]resumo 1ºTermo aditivo'!$A$3:$O$155,14,FALSE),0)</f>
        <v>0</v>
      </c>
      <c r="N696" s="312">
        <f t="shared" si="100"/>
        <v>0</v>
      </c>
      <c r="P696" s="165">
        <f t="shared" si="101"/>
        <v>0</v>
      </c>
      <c r="Q696" s="165">
        <f>'[3]2ºTermo aditivo'!$N$16</f>
        <v>86.349999999999966</v>
      </c>
      <c r="R696" s="165">
        <f t="shared" si="102"/>
        <v>1544.8</v>
      </c>
      <c r="S696" s="315">
        <f t="shared" si="93"/>
        <v>348.73</v>
      </c>
      <c r="T696" s="147">
        <f t="shared" si="94"/>
        <v>6238.7811999999994</v>
      </c>
      <c r="U696" s="1" t="e">
        <f>S696=#REF!</f>
        <v>#REF!</v>
      </c>
    </row>
    <row r="697" spans="1:21" ht="25.5" x14ac:dyDescent="0.25">
      <c r="A697" s="422" t="s">
        <v>1860</v>
      </c>
      <c r="B697" s="422" t="s">
        <v>1860</v>
      </c>
      <c r="C697" s="422">
        <v>96546</v>
      </c>
      <c r="D697" s="422" t="s">
        <v>32</v>
      </c>
      <c r="E697" s="423" t="s">
        <v>1861</v>
      </c>
      <c r="F697" s="422" t="s">
        <v>222</v>
      </c>
      <c r="G697" s="422">
        <v>0</v>
      </c>
      <c r="H697" s="424">
        <v>12.69</v>
      </c>
      <c r="I697" s="425">
        <v>15.89</v>
      </c>
      <c r="J697" s="426">
        <f t="shared" si="103"/>
        <v>0</v>
      </c>
      <c r="K697" s="100">
        <f>IFERROR(VLOOKUP(B697,'[1]resumo 1ºTermo aditivo'!$A$3:$O$155,11,FALSE),0)</f>
        <v>827.55</v>
      </c>
      <c r="L697" s="101">
        <f t="shared" si="99"/>
        <v>13149.7695</v>
      </c>
      <c r="M697" s="102">
        <f>IFERROR(VLOOKUP(B697,'[1]resumo 1ºTermo aditivo'!$A$3:$O$155,14,FALSE),0)</f>
        <v>0</v>
      </c>
      <c r="N697" s="312">
        <f t="shared" si="100"/>
        <v>0</v>
      </c>
      <c r="P697" s="165">
        <f t="shared" si="101"/>
        <v>0</v>
      </c>
      <c r="Q697" s="165"/>
      <c r="R697" s="165">
        <f t="shared" si="102"/>
        <v>0</v>
      </c>
      <c r="S697" s="315">
        <f t="shared" si="93"/>
        <v>827.55</v>
      </c>
      <c r="T697" s="147">
        <f t="shared" si="94"/>
        <v>13149.7695</v>
      </c>
      <c r="U697" s="1" t="e">
        <f>S697=#REF!</f>
        <v>#REF!</v>
      </c>
    </row>
    <row r="698" spans="1:21" ht="38.25" x14ac:dyDescent="0.25">
      <c r="A698" s="422" t="s">
        <v>1862</v>
      </c>
      <c r="B698" s="422" t="s">
        <v>1862</v>
      </c>
      <c r="C698" s="422">
        <v>104920</v>
      </c>
      <c r="D698" s="422" t="s">
        <v>32</v>
      </c>
      <c r="E698" s="423" t="s">
        <v>1863</v>
      </c>
      <c r="F698" s="422" t="s">
        <v>222</v>
      </c>
      <c r="G698" s="422">
        <v>0</v>
      </c>
      <c r="H698" s="424">
        <v>10.039999999999999</v>
      </c>
      <c r="I698" s="425">
        <v>12.57</v>
      </c>
      <c r="J698" s="426">
        <f t="shared" si="103"/>
        <v>0</v>
      </c>
      <c r="K698" s="100">
        <f>IFERROR(VLOOKUP(B698,'[1]resumo 1ºTermo aditivo'!$A$3:$O$155,11,FALSE),0)</f>
        <v>961.82999999999993</v>
      </c>
      <c r="L698" s="101">
        <f t="shared" si="99"/>
        <v>12090.203099999999</v>
      </c>
      <c r="M698" s="102">
        <f>IFERROR(VLOOKUP(B698,'[1]resumo 1ºTermo aditivo'!$A$3:$O$155,14,FALSE),0)</f>
        <v>0</v>
      </c>
      <c r="N698" s="312">
        <f t="shared" si="100"/>
        <v>0</v>
      </c>
      <c r="P698" s="165">
        <f t="shared" si="101"/>
        <v>0</v>
      </c>
      <c r="Q698" s="165"/>
      <c r="R698" s="165">
        <f t="shared" si="102"/>
        <v>0</v>
      </c>
      <c r="S698" s="315">
        <f t="shared" si="93"/>
        <v>961.82999999999993</v>
      </c>
      <c r="T698" s="147">
        <f t="shared" si="94"/>
        <v>12090.203099999999</v>
      </c>
      <c r="U698" s="1" t="e">
        <f>S698=#REF!</f>
        <v>#REF!</v>
      </c>
    </row>
    <row r="699" spans="1:21" ht="38.25" x14ac:dyDescent="0.25">
      <c r="A699" s="422" t="s">
        <v>1864</v>
      </c>
      <c r="B699" s="422" t="s">
        <v>1864</v>
      </c>
      <c r="C699" s="422">
        <v>104921</v>
      </c>
      <c r="D699" s="422" t="s">
        <v>32</v>
      </c>
      <c r="E699" s="423" t="s">
        <v>1865</v>
      </c>
      <c r="F699" s="422" t="s">
        <v>222</v>
      </c>
      <c r="G699" s="422">
        <v>0</v>
      </c>
      <c r="H699" s="424">
        <v>9.59</v>
      </c>
      <c r="I699" s="425">
        <v>12</v>
      </c>
      <c r="J699" s="426">
        <f t="shared" si="103"/>
        <v>0</v>
      </c>
      <c r="K699" s="100">
        <f>IFERROR(VLOOKUP(B699,'[1]resumo 1ºTermo aditivo'!$A$3:$O$155,11,FALSE),0)</f>
        <v>390.5</v>
      </c>
      <c r="L699" s="101">
        <f t="shared" si="99"/>
        <v>4686</v>
      </c>
      <c r="M699" s="102">
        <f>IFERROR(VLOOKUP(B699,'[1]resumo 1ºTermo aditivo'!$A$3:$O$155,14,FALSE),0)</f>
        <v>0</v>
      </c>
      <c r="N699" s="312">
        <f t="shared" si="100"/>
        <v>0</v>
      </c>
      <c r="P699" s="165">
        <f t="shared" si="101"/>
        <v>0</v>
      </c>
      <c r="Q699" s="165"/>
      <c r="R699" s="165">
        <f t="shared" si="102"/>
        <v>0</v>
      </c>
      <c r="S699" s="315">
        <f t="shared" si="93"/>
        <v>390.5</v>
      </c>
      <c r="T699" s="147">
        <f t="shared" si="94"/>
        <v>4686</v>
      </c>
      <c r="U699" s="1" t="e">
        <f>S699=#REF!</f>
        <v>#REF!</v>
      </c>
    </row>
    <row r="700" spans="1:21" ht="38.25" x14ac:dyDescent="0.25">
      <c r="A700" s="422" t="s">
        <v>1866</v>
      </c>
      <c r="B700" s="422" t="s">
        <v>1866</v>
      </c>
      <c r="C700" s="428">
        <v>103670</v>
      </c>
      <c r="D700" s="428" t="s">
        <v>32</v>
      </c>
      <c r="E700" s="429" t="s">
        <v>1867</v>
      </c>
      <c r="F700" s="428" t="s">
        <v>1868</v>
      </c>
      <c r="G700" s="422">
        <v>0</v>
      </c>
      <c r="H700" s="430">
        <v>218</v>
      </c>
      <c r="I700" s="431">
        <v>272.97000000000003</v>
      </c>
      <c r="J700" s="426">
        <f t="shared" si="103"/>
        <v>0</v>
      </c>
      <c r="K700" s="100">
        <f>IFERROR(VLOOKUP(B700,'[1]resumo 1ºTermo aditivo'!$A$3:$O$155,11,FALSE),0)</f>
        <v>35.21</v>
      </c>
      <c r="L700" s="101">
        <f t="shared" si="99"/>
        <v>9611.2737000000016</v>
      </c>
      <c r="M700" s="102">
        <f>IFERROR(VLOOKUP(B700,'[1]resumo 1ºTermo aditivo'!$A$3:$O$155,14,FALSE),0)</f>
        <v>0</v>
      </c>
      <c r="N700" s="312">
        <f t="shared" si="100"/>
        <v>0</v>
      </c>
      <c r="P700" s="165">
        <f t="shared" si="101"/>
        <v>0</v>
      </c>
      <c r="Q700" s="165"/>
      <c r="R700" s="165">
        <f t="shared" si="102"/>
        <v>0</v>
      </c>
      <c r="S700" s="315">
        <f t="shared" si="93"/>
        <v>35.21</v>
      </c>
      <c r="T700" s="147">
        <f t="shared" si="94"/>
        <v>9611.2737000000016</v>
      </c>
      <c r="U700" s="1" t="e">
        <f>S700=#REF!</f>
        <v>#REF!</v>
      </c>
    </row>
    <row r="701" spans="1:21" ht="25.5" x14ac:dyDescent="0.25">
      <c r="A701" s="422" t="s">
        <v>1869</v>
      </c>
      <c r="B701" s="422" t="s">
        <v>1869</v>
      </c>
      <c r="C701" s="428" t="s">
        <v>1870</v>
      </c>
      <c r="D701" s="428" t="s">
        <v>1871</v>
      </c>
      <c r="E701" s="429" t="s">
        <v>1872</v>
      </c>
      <c r="F701" s="428" t="s">
        <v>1873</v>
      </c>
      <c r="G701" s="422">
        <v>0</v>
      </c>
      <c r="H701" s="430">
        <v>735.33</v>
      </c>
      <c r="I701" s="431">
        <v>920.78</v>
      </c>
      <c r="J701" s="426">
        <f t="shared" si="103"/>
        <v>0</v>
      </c>
      <c r="K701" s="100">
        <f>IFERROR(VLOOKUP(B701,'[1]resumo 1ºTermo aditivo'!$A$3:$O$155,11,FALSE),0)</f>
        <v>9.75</v>
      </c>
      <c r="L701" s="101">
        <f t="shared" si="99"/>
        <v>8977.6049999999996</v>
      </c>
      <c r="M701" s="102">
        <f>IFERROR(VLOOKUP(B701,'[1]resumo 1ºTermo aditivo'!$A$3:$O$155,14,FALSE),0)</f>
        <v>0</v>
      </c>
      <c r="N701" s="312">
        <f t="shared" si="100"/>
        <v>0</v>
      </c>
      <c r="P701" s="165">
        <f t="shared" si="101"/>
        <v>0</v>
      </c>
      <c r="Q701" s="165"/>
      <c r="R701" s="165">
        <f t="shared" si="102"/>
        <v>0</v>
      </c>
      <c r="S701" s="315">
        <f t="shared" si="93"/>
        <v>9.75</v>
      </c>
      <c r="T701" s="147">
        <f t="shared" si="94"/>
        <v>8977.6049999999996</v>
      </c>
      <c r="U701" s="1" t="e">
        <f>S701=#REF!</f>
        <v>#REF!</v>
      </c>
    </row>
    <row r="702" spans="1:21" x14ac:dyDescent="0.25">
      <c r="A702" s="413">
        <v>4</v>
      </c>
      <c r="B702" s="413">
        <v>4</v>
      </c>
      <c r="C702" s="413"/>
      <c r="D702" s="413"/>
      <c r="E702" s="414" t="s">
        <v>238</v>
      </c>
      <c r="F702" s="415"/>
      <c r="G702" s="415"/>
      <c r="H702" s="416"/>
      <c r="I702" s="416"/>
      <c r="J702" s="417">
        <f>SUBTOTAL(9,J703:J714)</f>
        <v>0</v>
      </c>
      <c r="K702" s="427"/>
      <c r="L702" s="417">
        <f>SUBTOTAL(9,L703:L714)</f>
        <v>279741.21230000001</v>
      </c>
      <c r="M702" s="427"/>
      <c r="N702" s="417">
        <f>SUBTOTAL(9,N703:N714)</f>
        <v>0</v>
      </c>
      <c r="O702" s="335"/>
      <c r="P702" s="417">
        <f t="shared" si="101"/>
        <v>0</v>
      </c>
      <c r="Q702" s="159"/>
      <c r="R702" s="417">
        <f t="shared" si="102"/>
        <v>0</v>
      </c>
      <c r="S702" s="315">
        <f t="shared" si="93"/>
        <v>0</v>
      </c>
      <c r="T702" s="147"/>
      <c r="U702" s="1" t="e">
        <f>S702=#REF!</f>
        <v>#REF!</v>
      </c>
    </row>
    <row r="703" spans="1:21" ht="38.25" x14ac:dyDescent="0.25">
      <c r="A703" s="422" t="s">
        <v>1874</v>
      </c>
      <c r="B703" s="422" t="s">
        <v>1874</v>
      </c>
      <c r="C703" s="422">
        <v>92760</v>
      </c>
      <c r="D703" s="422" t="s">
        <v>32</v>
      </c>
      <c r="E703" s="423" t="s">
        <v>1875</v>
      </c>
      <c r="F703" s="422" t="s">
        <v>222</v>
      </c>
      <c r="G703" s="422">
        <v>0</v>
      </c>
      <c r="H703" s="424">
        <v>12.17</v>
      </c>
      <c r="I703" s="425">
        <v>15.23</v>
      </c>
      <c r="J703" s="426">
        <f t="shared" ref="J703:J714" si="104">TRUNC(I703*G703,2)</f>
        <v>0</v>
      </c>
      <c r="K703" s="100">
        <f>IFERROR(VLOOKUP(B703,'[1]resumo 1ºTermo aditivo'!$A$3:$O$155,11,FALSE),0)</f>
        <v>5.5</v>
      </c>
      <c r="L703" s="101">
        <f t="shared" si="99"/>
        <v>83.765000000000001</v>
      </c>
      <c r="M703" s="102">
        <f>IFERROR(VLOOKUP(B703,'[1]resumo 1ºTermo aditivo'!$A$3:$O$155,14,FALSE),0)</f>
        <v>0</v>
      </c>
      <c r="N703" s="312">
        <f t="shared" si="100"/>
        <v>0</v>
      </c>
      <c r="P703" s="165">
        <f t="shared" si="101"/>
        <v>0</v>
      </c>
      <c r="Q703" s="165"/>
      <c r="R703" s="165">
        <f t="shared" si="102"/>
        <v>0</v>
      </c>
      <c r="S703" s="315">
        <f t="shared" si="93"/>
        <v>5.5</v>
      </c>
      <c r="T703" s="147">
        <f t="shared" si="94"/>
        <v>83.765000000000001</v>
      </c>
      <c r="U703" s="1" t="e">
        <f>S703=#REF!</f>
        <v>#REF!</v>
      </c>
    </row>
    <row r="704" spans="1:21" ht="38.25" x14ac:dyDescent="0.25">
      <c r="A704" s="422" t="s">
        <v>1876</v>
      </c>
      <c r="B704" s="422" t="s">
        <v>1876</v>
      </c>
      <c r="C704" s="422">
        <v>92761</v>
      </c>
      <c r="D704" s="422" t="s">
        <v>32</v>
      </c>
      <c r="E704" s="423" t="s">
        <v>1877</v>
      </c>
      <c r="F704" s="422" t="s">
        <v>222</v>
      </c>
      <c r="G704" s="422">
        <v>0</v>
      </c>
      <c r="H704" s="424">
        <v>11.68</v>
      </c>
      <c r="I704" s="425">
        <v>14.62</v>
      </c>
      <c r="J704" s="426">
        <f t="shared" si="104"/>
        <v>0</v>
      </c>
      <c r="K704" s="100">
        <f>IFERROR(VLOOKUP(B704,'[1]resumo 1ºTermo aditivo'!$A$3:$O$155,11,FALSE),0)</f>
        <v>715.08</v>
      </c>
      <c r="L704" s="101">
        <f t="shared" si="99"/>
        <v>10454.4696</v>
      </c>
      <c r="M704" s="102">
        <f>IFERROR(VLOOKUP(B704,'[1]resumo 1ºTermo aditivo'!$A$3:$O$155,14,FALSE),0)</f>
        <v>0</v>
      </c>
      <c r="N704" s="312">
        <f t="shared" si="100"/>
        <v>0</v>
      </c>
      <c r="P704" s="165">
        <f t="shared" si="101"/>
        <v>0</v>
      </c>
      <c r="Q704" s="165"/>
      <c r="R704" s="165">
        <f t="shared" si="102"/>
        <v>0</v>
      </c>
      <c r="S704" s="315">
        <f t="shared" si="93"/>
        <v>715.08</v>
      </c>
      <c r="T704" s="147">
        <f t="shared" si="94"/>
        <v>10454.4696</v>
      </c>
      <c r="U704" s="1" t="e">
        <f>S704=#REF!</f>
        <v>#REF!</v>
      </c>
    </row>
    <row r="705" spans="1:21" ht="38.25" x14ac:dyDescent="0.25">
      <c r="A705" s="422" t="s">
        <v>1878</v>
      </c>
      <c r="B705" s="422" t="s">
        <v>1878</v>
      </c>
      <c r="C705" s="422">
        <v>92762</v>
      </c>
      <c r="D705" s="422" t="s">
        <v>32</v>
      </c>
      <c r="E705" s="423" t="s">
        <v>1879</v>
      </c>
      <c r="F705" s="422" t="s">
        <v>222</v>
      </c>
      <c r="G705" s="422">
        <v>0</v>
      </c>
      <c r="H705" s="424">
        <v>10.57</v>
      </c>
      <c r="I705" s="425">
        <v>13.23</v>
      </c>
      <c r="J705" s="426">
        <f t="shared" si="104"/>
        <v>0</v>
      </c>
      <c r="K705" s="100">
        <f>IFERROR(VLOOKUP(B705,'[1]resumo 1ºTermo aditivo'!$A$3:$O$155,11,FALSE),0)</f>
        <v>357.34000000000003</v>
      </c>
      <c r="L705" s="101">
        <f t="shared" si="99"/>
        <v>4727.6082000000006</v>
      </c>
      <c r="M705" s="102">
        <f>IFERROR(VLOOKUP(B705,'[1]resumo 1ºTermo aditivo'!$A$3:$O$155,14,FALSE),0)</f>
        <v>0</v>
      </c>
      <c r="N705" s="312">
        <f t="shared" si="100"/>
        <v>0</v>
      </c>
      <c r="P705" s="165">
        <f t="shared" si="101"/>
        <v>0</v>
      </c>
      <c r="Q705" s="165"/>
      <c r="R705" s="165">
        <f t="shared" si="102"/>
        <v>0</v>
      </c>
      <c r="S705" s="315">
        <f t="shared" si="93"/>
        <v>357.34000000000003</v>
      </c>
      <c r="T705" s="147">
        <f t="shared" si="94"/>
        <v>4727.6082000000006</v>
      </c>
      <c r="U705" s="1" t="e">
        <f>S705=#REF!</f>
        <v>#REF!</v>
      </c>
    </row>
    <row r="706" spans="1:21" ht="51" x14ac:dyDescent="0.25">
      <c r="A706" s="422" t="s">
        <v>1880</v>
      </c>
      <c r="B706" s="422" t="s">
        <v>1880</v>
      </c>
      <c r="C706" s="428">
        <v>104107</v>
      </c>
      <c r="D706" s="428" t="s">
        <v>32</v>
      </c>
      <c r="E706" s="429" t="s">
        <v>1881</v>
      </c>
      <c r="F706" s="428" t="s">
        <v>222</v>
      </c>
      <c r="G706" s="422">
        <v>0</v>
      </c>
      <c r="H706" s="424">
        <v>10.029999999999999</v>
      </c>
      <c r="I706" s="425">
        <v>12.55</v>
      </c>
      <c r="J706" s="426">
        <f t="shared" si="104"/>
        <v>0</v>
      </c>
      <c r="K706" s="100">
        <f>IFERROR(VLOOKUP(B706,'[1]resumo 1ºTermo aditivo'!$A$3:$O$155,11,FALSE),0)</f>
        <v>1287.58</v>
      </c>
      <c r="L706" s="101">
        <f t="shared" si="99"/>
        <v>16159.129000000001</v>
      </c>
      <c r="M706" s="102">
        <f>IFERROR(VLOOKUP(B706,'[1]resumo 1ºTermo aditivo'!$A$3:$O$155,14,FALSE),0)</f>
        <v>0</v>
      </c>
      <c r="N706" s="312">
        <f t="shared" si="100"/>
        <v>0</v>
      </c>
      <c r="P706" s="165">
        <f t="shared" si="101"/>
        <v>0</v>
      </c>
      <c r="Q706" s="165">
        <f>'[3]2ºTermo aditivo'!$N$19</f>
        <v>1287.58</v>
      </c>
      <c r="R706" s="165">
        <f t="shared" si="102"/>
        <v>16159.12</v>
      </c>
      <c r="S706" s="315">
        <f t="shared" si="93"/>
        <v>0</v>
      </c>
      <c r="T706" s="147">
        <f t="shared" si="94"/>
        <v>9.0000000000145519E-3</v>
      </c>
      <c r="U706" s="1" t="e">
        <f>S706=#REF!</f>
        <v>#REF!</v>
      </c>
    </row>
    <row r="707" spans="1:21" ht="38.25" x14ac:dyDescent="0.25">
      <c r="A707" s="422" t="s">
        <v>1882</v>
      </c>
      <c r="B707" s="422" t="s">
        <v>1882</v>
      </c>
      <c r="C707" s="428">
        <v>92768</v>
      </c>
      <c r="D707" s="428" t="s">
        <v>32</v>
      </c>
      <c r="E707" s="429" t="s">
        <v>1883</v>
      </c>
      <c r="F707" s="428" t="s">
        <v>222</v>
      </c>
      <c r="G707" s="422">
        <v>0</v>
      </c>
      <c r="H707" s="424">
        <v>12.12</v>
      </c>
      <c r="I707" s="425">
        <v>15.17</v>
      </c>
      <c r="J707" s="426">
        <f t="shared" si="104"/>
        <v>0</v>
      </c>
      <c r="K707" s="100">
        <f>IFERROR(VLOOKUP(B707,'[1]resumo 1ºTermo aditivo'!$A$3:$O$155,11,FALSE),0)</f>
        <v>104.1</v>
      </c>
      <c r="L707" s="101">
        <f t="shared" si="99"/>
        <v>1579.1969999999999</v>
      </c>
      <c r="M707" s="102">
        <f>IFERROR(VLOOKUP(B707,'[1]resumo 1ºTermo aditivo'!$A$3:$O$155,14,FALSE),0)</f>
        <v>0</v>
      </c>
      <c r="N707" s="312">
        <f t="shared" si="100"/>
        <v>0</v>
      </c>
      <c r="P707" s="165">
        <f t="shared" si="101"/>
        <v>0</v>
      </c>
      <c r="Q707" s="165"/>
      <c r="R707" s="165">
        <f t="shared" si="102"/>
        <v>0</v>
      </c>
      <c r="S707" s="315">
        <f t="shared" si="93"/>
        <v>104.1</v>
      </c>
      <c r="T707" s="147">
        <f t="shared" si="94"/>
        <v>1579.1969999999999</v>
      </c>
      <c r="U707" s="1" t="e">
        <f>S707=#REF!</f>
        <v>#REF!</v>
      </c>
    </row>
    <row r="708" spans="1:21" ht="38.25" x14ac:dyDescent="0.25">
      <c r="A708" s="422" t="s">
        <v>1884</v>
      </c>
      <c r="B708" s="422" t="s">
        <v>1884</v>
      </c>
      <c r="C708" s="428">
        <v>92769</v>
      </c>
      <c r="D708" s="428" t="s">
        <v>32</v>
      </c>
      <c r="E708" s="429" t="s">
        <v>1885</v>
      </c>
      <c r="F708" s="428" t="s">
        <v>222</v>
      </c>
      <c r="G708" s="422">
        <v>0</v>
      </c>
      <c r="H708" s="424">
        <v>11.8</v>
      </c>
      <c r="I708" s="425">
        <v>14.77</v>
      </c>
      <c r="J708" s="426">
        <f t="shared" si="104"/>
        <v>0</v>
      </c>
      <c r="K708" s="100">
        <f>IFERROR(VLOOKUP(B708,'[1]resumo 1ºTermo aditivo'!$A$3:$O$155,11,FALSE),0)</f>
        <v>0.7</v>
      </c>
      <c r="L708" s="101">
        <f t="shared" si="99"/>
        <v>10.338999999999999</v>
      </c>
      <c r="M708" s="102">
        <f>IFERROR(VLOOKUP(B708,'[1]resumo 1ºTermo aditivo'!$A$3:$O$155,14,FALSE),0)</f>
        <v>0</v>
      </c>
      <c r="N708" s="312">
        <f t="shared" si="100"/>
        <v>0</v>
      </c>
      <c r="P708" s="165">
        <f t="shared" si="101"/>
        <v>0</v>
      </c>
      <c r="Q708" s="165"/>
      <c r="R708" s="165">
        <f t="shared" si="102"/>
        <v>0</v>
      </c>
      <c r="S708" s="315">
        <f t="shared" si="93"/>
        <v>0.7</v>
      </c>
      <c r="T708" s="147">
        <f t="shared" si="94"/>
        <v>10.338999999999999</v>
      </c>
      <c r="U708" s="1" t="e">
        <f>S708=#REF!</f>
        <v>#REF!</v>
      </c>
    </row>
    <row r="709" spans="1:21" ht="38.25" x14ac:dyDescent="0.25">
      <c r="A709" s="422" t="s">
        <v>1886</v>
      </c>
      <c r="B709" s="422" t="s">
        <v>1886</v>
      </c>
      <c r="C709" s="428">
        <v>92770</v>
      </c>
      <c r="D709" s="428" t="s">
        <v>32</v>
      </c>
      <c r="E709" s="429" t="s">
        <v>1887</v>
      </c>
      <c r="F709" s="428" t="s">
        <v>222</v>
      </c>
      <c r="G709" s="422">
        <v>0</v>
      </c>
      <c r="H709" s="424">
        <v>11.33</v>
      </c>
      <c r="I709" s="425">
        <v>14.18</v>
      </c>
      <c r="J709" s="426">
        <f t="shared" si="104"/>
        <v>0</v>
      </c>
      <c r="K709" s="100">
        <f>IFERROR(VLOOKUP(B709,'[1]resumo 1ºTermo aditivo'!$A$3:$O$155,11,FALSE),0)</f>
        <v>563</v>
      </c>
      <c r="L709" s="101">
        <f t="shared" si="99"/>
        <v>7983.34</v>
      </c>
      <c r="M709" s="102">
        <f>IFERROR(VLOOKUP(B709,'[1]resumo 1ºTermo aditivo'!$A$3:$O$155,14,FALSE),0)</f>
        <v>0</v>
      </c>
      <c r="N709" s="312">
        <f t="shared" si="100"/>
        <v>0</v>
      </c>
      <c r="P709" s="165">
        <f t="shared" si="101"/>
        <v>0</v>
      </c>
      <c r="Q709" s="165"/>
      <c r="R709" s="165">
        <f t="shared" si="102"/>
        <v>0</v>
      </c>
      <c r="S709" s="315">
        <f t="shared" si="93"/>
        <v>563</v>
      </c>
      <c r="T709" s="147">
        <f t="shared" si="94"/>
        <v>7983.34</v>
      </c>
      <c r="U709" s="1" t="e">
        <f>S709=#REF!</f>
        <v>#REF!</v>
      </c>
    </row>
    <row r="710" spans="1:21" ht="25.5" x14ac:dyDescent="0.25">
      <c r="A710" s="422" t="s">
        <v>1888</v>
      </c>
      <c r="B710" s="422" t="s">
        <v>1888</v>
      </c>
      <c r="C710" s="428" t="s">
        <v>1889</v>
      </c>
      <c r="D710" s="428" t="s">
        <v>1871</v>
      </c>
      <c r="E710" s="429" t="s">
        <v>1890</v>
      </c>
      <c r="F710" s="428" t="s">
        <v>1891</v>
      </c>
      <c r="G710" s="422">
        <v>0</v>
      </c>
      <c r="H710" s="424">
        <v>276.47000000000003</v>
      </c>
      <c r="I710" s="425">
        <v>346.19</v>
      </c>
      <c r="J710" s="426">
        <f t="shared" si="104"/>
        <v>0</v>
      </c>
      <c r="K710" s="100">
        <f>IFERROR(VLOOKUP(B710,'[1]resumo 1ºTermo aditivo'!$A$3:$O$155,11,FALSE),0)</f>
        <v>305.95999999999998</v>
      </c>
      <c r="L710" s="101">
        <f t="shared" si="99"/>
        <v>105920.29239999999</v>
      </c>
      <c r="M710" s="102">
        <f>IFERROR(VLOOKUP(B710,'[1]resumo 1ºTermo aditivo'!$A$3:$O$155,14,FALSE),0)</f>
        <v>0</v>
      </c>
      <c r="N710" s="312">
        <f t="shared" si="100"/>
        <v>0</v>
      </c>
      <c r="P710" s="165">
        <f t="shared" si="101"/>
        <v>0</v>
      </c>
      <c r="Q710" s="165"/>
      <c r="R710" s="165">
        <f t="shared" si="102"/>
        <v>0</v>
      </c>
      <c r="S710" s="315">
        <f t="shared" si="93"/>
        <v>305.95999999999998</v>
      </c>
      <c r="T710" s="147">
        <f t="shared" si="94"/>
        <v>105920.29239999999</v>
      </c>
      <c r="U710" s="1" t="e">
        <f>S710=#REF!</f>
        <v>#REF!</v>
      </c>
    </row>
    <row r="711" spans="1:21" ht="38.25" x14ac:dyDescent="0.25">
      <c r="A711" s="422" t="s">
        <v>1892</v>
      </c>
      <c r="B711" s="422" t="s">
        <v>1892</v>
      </c>
      <c r="C711" s="428">
        <v>103670</v>
      </c>
      <c r="D711" s="428" t="s">
        <v>32</v>
      </c>
      <c r="E711" s="429" t="s">
        <v>1893</v>
      </c>
      <c r="F711" s="428" t="s">
        <v>1868</v>
      </c>
      <c r="G711" s="422">
        <v>0</v>
      </c>
      <c r="H711" s="430">
        <v>218</v>
      </c>
      <c r="I711" s="431">
        <v>272.97000000000003</v>
      </c>
      <c r="J711" s="426">
        <f t="shared" si="104"/>
        <v>0</v>
      </c>
      <c r="K711" s="100">
        <f>IFERROR(VLOOKUP(B711,'[1]resumo 1ºTermo aditivo'!$A$3:$O$155,11,FALSE),0)</f>
        <v>37.910000000000004</v>
      </c>
      <c r="L711" s="101">
        <f t="shared" si="99"/>
        <v>10348.292700000002</v>
      </c>
      <c r="M711" s="102">
        <f>IFERROR(VLOOKUP(B711,'[1]resumo 1ºTermo aditivo'!$A$3:$O$155,14,FALSE),0)</f>
        <v>0</v>
      </c>
      <c r="N711" s="312">
        <f t="shared" si="100"/>
        <v>0</v>
      </c>
      <c r="P711" s="165">
        <f t="shared" si="101"/>
        <v>0</v>
      </c>
      <c r="Q711" s="165"/>
      <c r="R711" s="165">
        <f t="shared" si="102"/>
        <v>0</v>
      </c>
      <c r="S711" s="315">
        <f t="shared" ref="S711:S752" si="105">G711+K711-M711+O711-Q711</f>
        <v>37.910000000000004</v>
      </c>
      <c r="T711" s="147">
        <f t="shared" ref="T711:T751" si="106">J711+L711-N711+P711-R711</f>
        <v>10348.292700000002</v>
      </c>
      <c r="U711" s="1" t="e">
        <f>S711=#REF!</f>
        <v>#REF!</v>
      </c>
    </row>
    <row r="712" spans="1:21" ht="51" x14ac:dyDescent="0.25">
      <c r="A712" s="422" t="s">
        <v>1894</v>
      </c>
      <c r="B712" s="422" t="s">
        <v>1894</v>
      </c>
      <c r="C712" s="428">
        <v>92413</v>
      </c>
      <c r="D712" s="428" t="s">
        <v>32</v>
      </c>
      <c r="E712" s="429" t="s">
        <v>1895</v>
      </c>
      <c r="F712" s="428" t="s">
        <v>1891</v>
      </c>
      <c r="G712" s="422">
        <v>0</v>
      </c>
      <c r="H712" s="430">
        <v>69.88</v>
      </c>
      <c r="I712" s="431">
        <v>87.5</v>
      </c>
      <c r="J712" s="426">
        <f t="shared" si="104"/>
        <v>0</v>
      </c>
      <c r="K712" s="100">
        <f>IFERROR(VLOOKUP(B712,'[1]resumo 1ºTermo aditivo'!$A$3:$O$155,11,FALSE),0)</f>
        <v>378.12</v>
      </c>
      <c r="L712" s="101">
        <f t="shared" si="99"/>
        <v>33085.5</v>
      </c>
      <c r="M712" s="102">
        <f>IFERROR(VLOOKUP(B712,'[1]resumo 1ºTermo aditivo'!$A$3:$O$155,14,FALSE),0)</f>
        <v>0</v>
      </c>
      <c r="N712" s="312">
        <f t="shared" si="100"/>
        <v>0</v>
      </c>
      <c r="P712" s="165">
        <f t="shared" si="101"/>
        <v>0</v>
      </c>
      <c r="Q712" s="165"/>
      <c r="R712" s="165">
        <f t="shared" si="102"/>
        <v>0</v>
      </c>
      <c r="S712" s="315">
        <f t="shared" si="105"/>
        <v>378.12</v>
      </c>
      <c r="T712" s="147">
        <f t="shared" si="106"/>
        <v>33085.5</v>
      </c>
      <c r="U712" s="1" t="e">
        <f>S712=#REF!</f>
        <v>#REF!</v>
      </c>
    </row>
    <row r="713" spans="1:21" ht="51" x14ac:dyDescent="0.25">
      <c r="A713" s="422" t="s">
        <v>1896</v>
      </c>
      <c r="B713" s="422" t="s">
        <v>1896</v>
      </c>
      <c r="C713" s="428">
        <v>92448</v>
      </c>
      <c r="D713" s="428" t="s">
        <v>32</v>
      </c>
      <c r="E713" s="429" t="s">
        <v>1897</v>
      </c>
      <c r="F713" s="428" t="s">
        <v>1898</v>
      </c>
      <c r="G713" s="422">
        <v>0</v>
      </c>
      <c r="H713" s="430">
        <v>102.59</v>
      </c>
      <c r="I713" s="431">
        <v>128.46</v>
      </c>
      <c r="J713" s="426">
        <f t="shared" si="104"/>
        <v>0</v>
      </c>
      <c r="K713" s="100">
        <f>IFERROR(VLOOKUP(B713,'[1]resumo 1ºTermo aditivo'!$A$3:$O$155,11,FALSE),0)</f>
        <v>411.28999999999996</v>
      </c>
      <c r="L713" s="101">
        <f t="shared" si="99"/>
        <v>52834.313399999999</v>
      </c>
      <c r="M713" s="102">
        <f>IFERROR(VLOOKUP(B713,'[1]resumo 1ºTermo aditivo'!$A$3:$O$155,14,FALSE),0)</f>
        <v>0</v>
      </c>
      <c r="N713" s="312">
        <f t="shared" si="100"/>
        <v>0</v>
      </c>
      <c r="P713" s="165">
        <f t="shared" si="101"/>
        <v>0</v>
      </c>
      <c r="Q713" s="165"/>
      <c r="R713" s="165">
        <f t="shared" si="102"/>
        <v>0</v>
      </c>
      <c r="S713" s="315">
        <f t="shared" si="105"/>
        <v>411.28999999999996</v>
      </c>
      <c r="T713" s="147">
        <f t="shared" si="106"/>
        <v>52834.313399999999</v>
      </c>
      <c r="U713" s="1" t="e">
        <f>S713=#REF!</f>
        <v>#REF!</v>
      </c>
    </row>
    <row r="714" spans="1:21" ht="25.5" x14ac:dyDescent="0.25">
      <c r="A714" s="422" t="s">
        <v>1899</v>
      </c>
      <c r="B714" s="422" t="s">
        <v>1899</v>
      </c>
      <c r="C714" s="428" t="s">
        <v>1870</v>
      </c>
      <c r="D714" s="428" t="s">
        <v>1871</v>
      </c>
      <c r="E714" s="429" t="s">
        <v>1872</v>
      </c>
      <c r="F714" s="428" t="s">
        <v>1873</v>
      </c>
      <c r="G714" s="422">
        <v>0</v>
      </c>
      <c r="H714" s="430">
        <v>735.33</v>
      </c>
      <c r="I714" s="431">
        <v>920.78</v>
      </c>
      <c r="J714" s="426">
        <f t="shared" si="104"/>
        <v>0</v>
      </c>
      <c r="K714" s="100">
        <f>IFERROR(VLOOKUP(B714,'[1]resumo 1ºTermo aditivo'!$A$3:$O$155,11,FALSE),0)</f>
        <v>39.700000000000003</v>
      </c>
      <c r="L714" s="101">
        <f t="shared" si="99"/>
        <v>36554.966</v>
      </c>
      <c r="M714" s="102">
        <f>IFERROR(VLOOKUP(B714,'[1]resumo 1ºTermo aditivo'!$A$3:$O$155,14,FALSE),0)</f>
        <v>0</v>
      </c>
      <c r="N714" s="312">
        <f t="shared" si="100"/>
        <v>0</v>
      </c>
      <c r="P714" s="165">
        <f t="shared" si="101"/>
        <v>0</v>
      </c>
      <c r="Q714" s="165"/>
      <c r="R714" s="165">
        <f t="shared" si="102"/>
        <v>0</v>
      </c>
      <c r="S714" s="315">
        <f t="shared" si="105"/>
        <v>39.700000000000003</v>
      </c>
      <c r="T714" s="147">
        <f t="shared" si="106"/>
        <v>36554.966</v>
      </c>
      <c r="U714" s="1" t="e">
        <f>S714=#REF!</f>
        <v>#REF!</v>
      </c>
    </row>
    <row r="715" spans="1:21" x14ac:dyDescent="0.25">
      <c r="A715" s="432">
        <v>5</v>
      </c>
      <c r="B715" s="432">
        <v>5</v>
      </c>
      <c r="C715" s="432"/>
      <c r="D715" s="432"/>
      <c r="E715" s="433" t="s">
        <v>272</v>
      </c>
      <c r="F715" s="434"/>
      <c r="G715" s="434"/>
      <c r="H715" s="435"/>
      <c r="I715" s="435"/>
      <c r="J715" s="417">
        <f>SUBTOTAL(9,J716)</f>
        <v>0</v>
      </c>
      <c r="K715" s="427"/>
      <c r="L715" s="419">
        <f>SUBTOTAL(9,L716)</f>
        <v>16800.97</v>
      </c>
      <c r="M715" s="427"/>
      <c r="N715" s="419">
        <f>SUBTOTAL(9,N716)</f>
        <v>0</v>
      </c>
      <c r="O715" s="335"/>
      <c r="P715" s="419">
        <f t="shared" si="101"/>
        <v>0</v>
      </c>
      <c r="Q715" s="159"/>
      <c r="R715" s="419">
        <f t="shared" si="102"/>
        <v>0</v>
      </c>
      <c r="S715" s="315">
        <f t="shared" si="105"/>
        <v>0</v>
      </c>
      <c r="T715" s="147"/>
      <c r="U715" s="1" t="e">
        <f>S715=#REF!</f>
        <v>#REF!</v>
      </c>
    </row>
    <row r="716" spans="1:21" ht="51" x14ac:dyDescent="0.25">
      <c r="A716" s="436" t="s">
        <v>1900</v>
      </c>
      <c r="B716" s="436" t="s">
        <v>1900</v>
      </c>
      <c r="C716" s="436">
        <v>96358</v>
      </c>
      <c r="D716" s="436" t="s">
        <v>32</v>
      </c>
      <c r="E716" s="437" t="s">
        <v>1901</v>
      </c>
      <c r="F716" s="436" t="s">
        <v>1891</v>
      </c>
      <c r="G716" s="422">
        <v>0</v>
      </c>
      <c r="H716" s="438">
        <v>92.28</v>
      </c>
      <c r="I716" s="439">
        <v>115.55</v>
      </c>
      <c r="J716" s="426">
        <f>TRUNC(I716*G716,2)</f>
        <v>0</v>
      </c>
      <c r="K716" s="100">
        <f>IFERROR(VLOOKUP(B716,'[1]resumo 1ºTermo aditivo'!$A$3:$O$155,11,FALSE),0)</f>
        <v>145.4</v>
      </c>
      <c r="L716" s="101">
        <f t="shared" si="99"/>
        <v>16800.97</v>
      </c>
      <c r="M716" s="102">
        <f>IFERROR(VLOOKUP(B716,'[1]resumo 1ºTermo aditivo'!$A$3:$O$155,14,FALSE),0)</f>
        <v>0</v>
      </c>
      <c r="N716" s="312">
        <f t="shared" si="100"/>
        <v>0</v>
      </c>
      <c r="O716" s="331">
        <f>'[3]2ºTermo aditivo'!$K$23</f>
        <v>21.11</v>
      </c>
      <c r="P716" s="165">
        <f t="shared" si="101"/>
        <v>2439.2600000000002</v>
      </c>
      <c r="Q716" s="165"/>
      <c r="R716" s="165">
        <f t="shared" si="102"/>
        <v>0</v>
      </c>
      <c r="S716" s="315">
        <f t="shared" si="105"/>
        <v>166.51</v>
      </c>
      <c r="T716" s="147">
        <f t="shared" si="106"/>
        <v>19240.230000000003</v>
      </c>
      <c r="U716" s="1" t="e">
        <f>S716=#REF!</f>
        <v>#REF!</v>
      </c>
    </row>
    <row r="717" spans="1:21" x14ac:dyDescent="0.25">
      <c r="A717" s="118">
        <v>6</v>
      </c>
      <c r="B717" s="118">
        <v>6</v>
      </c>
      <c r="C717" s="118"/>
      <c r="D717" s="118"/>
      <c r="E717" s="119" t="s">
        <v>288</v>
      </c>
      <c r="F717" s="120"/>
      <c r="G717" s="120"/>
      <c r="H717" s="121"/>
      <c r="I717" s="121"/>
      <c r="J717" s="417">
        <f>SUBTOTAL(9,J718:J724)</f>
        <v>0</v>
      </c>
      <c r="K717" s="427"/>
      <c r="L717" s="419">
        <f>SUBTOTAL(9,L718:L724)</f>
        <v>1959.8600000000001</v>
      </c>
      <c r="M717" s="427"/>
      <c r="N717" s="419">
        <f>SUBTOTAL(9,N718:N724)</f>
        <v>0</v>
      </c>
      <c r="O717" s="335"/>
      <c r="P717" s="419">
        <f t="shared" si="101"/>
        <v>0</v>
      </c>
      <c r="Q717" s="159"/>
      <c r="R717" s="419">
        <f t="shared" si="102"/>
        <v>0</v>
      </c>
      <c r="S717" s="315">
        <f t="shared" si="105"/>
        <v>0</v>
      </c>
      <c r="T717" s="147"/>
      <c r="U717" s="1" t="e">
        <f>S717=#REF!</f>
        <v>#REF!</v>
      </c>
    </row>
    <row r="718" spans="1:21" x14ac:dyDescent="0.25">
      <c r="A718" s="118" t="s">
        <v>289</v>
      </c>
      <c r="B718" s="118" t="s">
        <v>289</v>
      </c>
      <c r="C718" s="118"/>
      <c r="D718" s="118"/>
      <c r="E718" s="119" t="s">
        <v>290</v>
      </c>
      <c r="F718" s="120"/>
      <c r="G718" s="120"/>
      <c r="H718" s="121"/>
      <c r="I718" s="121"/>
      <c r="J718" s="417">
        <f>SUBTOTAL(9,J719:J721)</f>
        <v>0</v>
      </c>
      <c r="K718" s="427"/>
      <c r="L718" s="419">
        <f>SUBTOTAL(9,L719:L721)</f>
        <v>808.36</v>
      </c>
      <c r="M718" s="427"/>
      <c r="N718" s="419">
        <f>SUBTOTAL(9,N719:N721)</f>
        <v>0</v>
      </c>
      <c r="O718" s="335"/>
      <c r="P718" s="419">
        <f t="shared" si="101"/>
        <v>0</v>
      </c>
      <c r="Q718" s="159"/>
      <c r="R718" s="419">
        <f t="shared" si="102"/>
        <v>0</v>
      </c>
      <c r="S718" s="315">
        <f t="shared" si="105"/>
        <v>0</v>
      </c>
      <c r="T718" s="147"/>
      <c r="U718" s="1" t="e">
        <f>S718=#REF!</f>
        <v>#REF!</v>
      </c>
    </row>
    <row r="719" spans="1:21" ht="38.25" x14ac:dyDescent="0.25">
      <c r="A719" s="436" t="s">
        <v>1902</v>
      </c>
      <c r="B719" s="436" t="s">
        <v>1902</v>
      </c>
      <c r="C719" s="436">
        <v>94492</v>
      </c>
      <c r="D719" s="436" t="s">
        <v>32</v>
      </c>
      <c r="E719" s="437" t="s">
        <v>1903</v>
      </c>
      <c r="F719" s="436" t="s">
        <v>906</v>
      </c>
      <c r="G719" s="422">
        <v>0</v>
      </c>
      <c r="H719" s="438">
        <v>45.78</v>
      </c>
      <c r="I719" s="439">
        <v>57.32</v>
      </c>
      <c r="J719" s="426">
        <f>TRUNC(I719*G719,2)</f>
        <v>0</v>
      </c>
      <c r="K719" s="100">
        <f>IFERROR(VLOOKUP(B719,'[1]resumo 1ºTermo aditivo'!$A$3:$O$155,11,FALSE),0)</f>
        <v>8</v>
      </c>
      <c r="L719" s="101">
        <f t="shared" si="99"/>
        <v>458.56</v>
      </c>
      <c r="M719" s="102">
        <f>IFERROR(VLOOKUP(B719,'[1]resumo 1ºTermo aditivo'!$A$3:$O$155,14,FALSE),0)</f>
        <v>0</v>
      </c>
      <c r="N719" s="312">
        <f t="shared" si="100"/>
        <v>0</v>
      </c>
      <c r="P719" s="165">
        <f t="shared" si="101"/>
        <v>0</v>
      </c>
      <c r="Q719" s="165"/>
      <c r="R719" s="165">
        <f t="shared" si="102"/>
        <v>0</v>
      </c>
      <c r="S719" s="315">
        <f t="shared" si="105"/>
        <v>8</v>
      </c>
      <c r="T719" s="147">
        <f t="shared" si="106"/>
        <v>458.56</v>
      </c>
      <c r="U719" s="1" t="e">
        <f>S719=#REF!</f>
        <v>#REF!</v>
      </c>
    </row>
    <row r="720" spans="1:21" ht="38.25" x14ac:dyDescent="0.25">
      <c r="A720" s="436" t="s">
        <v>1904</v>
      </c>
      <c r="B720" s="436" t="s">
        <v>1904</v>
      </c>
      <c r="C720" s="440">
        <v>89625</v>
      </c>
      <c r="D720" s="436" t="s">
        <v>32</v>
      </c>
      <c r="E720" s="437" t="s">
        <v>1905</v>
      </c>
      <c r="F720" s="436" t="s">
        <v>1853</v>
      </c>
      <c r="G720" s="422">
        <v>0</v>
      </c>
      <c r="H720" s="438">
        <v>18.03</v>
      </c>
      <c r="I720" s="439">
        <v>22.57</v>
      </c>
      <c r="J720" s="426">
        <f>TRUNC(I720*G720,2)</f>
        <v>0</v>
      </c>
      <c r="K720" s="100">
        <f>IFERROR(VLOOKUP(B720,'[1]resumo 1ºTermo aditivo'!$A$3:$O$155,11,FALSE),0)</f>
        <v>6</v>
      </c>
      <c r="L720" s="101">
        <f t="shared" si="99"/>
        <v>135.42000000000002</v>
      </c>
      <c r="M720" s="102">
        <f>IFERROR(VLOOKUP(B720,'[1]resumo 1ºTermo aditivo'!$A$3:$O$155,14,FALSE),0)</f>
        <v>0</v>
      </c>
      <c r="N720" s="312">
        <f t="shared" si="100"/>
        <v>0</v>
      </c>
      <c r="P720" s="165">
        <f t="shared" si="101"/>
        <v>0</v>
      </c>
      <c r="Q720" s="165"/>
      <c r="R720" s="165">
        <f t="shared" si="102"/>
        <v>0</v>
      </c>
      <c r="S720" s="315">
        <f t="shared" si="105"/>
        <v>6</v>
      </c>
      <c r="T720" s="147">
        <f t="shared" si="106"/>
        <v>135.42000000000002</v>
      </c>
      <c r="U720" s="1" t="e">
        <f>S720=#REF!</f>
        <v>#REF!</v>
      </c>
    </row>
    <row r="721" spans="1:21" ht="25.5" x14ac:dyDescent="0.25">
      <c r="A721" s="436" t="s">
        <v>1906</v>
      </c>
      <c r="B721" s="436" t="s">
        <v>1906</v>
      </c>
      <c r="C721" s="440">
        <v>94797</v>
      </c>
      <c r="D721" s="436" t="s">
        <v>32</v>
      </c>
      <c r="E721" s="437" t="s">
        <v>1907</v>
      </c>
      <c r="F721" s="436" t="s">
        <v>906</v>
      </c>
      <c r="G721" s="422">
        <v>0</v>
      </c>
      <c r="H721" s="438">
        <v>57.07</v>
      </c>
      <c r="I721" s="439">
        <v>71.459999999999994</v>
      </c>
      <c r="J721" s="426">
        <f>TRUNC(I721*G721,2)</f>
        <v>0</v>
      </c>
      <c r="K721" s="100">
        <f>IFERROR(VLOOKUP(B721,'[1]resumo 1ºTermo aditivo'!$A$3:$O$155,11,FALSE),0)</f>
        <v>3</v>
      </c>
      <c r="L721" s="101">
        <f t="shared" si="99"/>
        <v>214.38</v>
      </c>
      <c r="M721" s="102">
        <f>IFERROR(VLOOKUP(B721,'[1]resumo 1ºTermo aditivo'!$A$3:$O$155,14,FALSE),0)</f>
        <v>0</v>
      </c>
      <c r="N721" s="312">
        <f t="shared" si="100"/>
        <v>0</v>
      </c>
      <c r="P721" s="165">
        <f t="shared" si="101"/>
        <v>0</v>
      </c>
      <c r="Q721" s="165"/>
      <c r="R721" s="165">
        <f t="shared" si="102"/>
        <v>0</v>
      </c>
      <c r="S721" s="315">
        <f t="shared" si="105"/>
        <v>3</v>
      </c>
      <c r="T721" s="147">
        <f t="shared" si="106"/>
        <v>214.38</v>
      </c>
      <c r="U721" s="1" t="e">
        <f>S721=#REF!</f>
        <v>#REF!</v>
      </c>
    </row>
    <row r="722" spans="1:21" x14ac:dyDescent="0.25">
      <c r="A722" s="441" t="s">
        <v>330</v>
      </c>
      <c r="B722" s="441" t="s">
        <v>330</v>
      </c>
      <c r="C722" s="441"/>
      <c r="D722" s="441"/>
      <c r="E722" s="442" t="s">
        <v>331</v>
      </c>
      <c r="F722" s="443"/>
      <c r="G722" s="443"/>
      <c r="H722" s="444"/>
      <c r="I722" s="444"/>
      <c r="J722" s="417">
        <f>SUBTOTAL(9,J723:J724)</f>
        <v>0</v>
      </c>
      <c r="K722" s="427"/>
      <c r="L722" s="419">
        <f>SUBTOTAL(9,L723:L724)</f>
        <v>1151.5</v>
      </c>
      <c r="M722" s="427"/>
      <c r="N722" s="419">
        <f>SUBTOTAL(9,N723:N724)</f>
        <v>0</v>
      </c>
      <c r="O722" s="335"/>
      <c r="P722" s="419">
        <f t="shared" si="101"/>
        <v>0</v>
      </c>
      <c r="Q722" s="159"/>
      <c r="R722" s="419">
        <f t="shared" si="102"/>
        <v>0</v>
      </c>
      <c r="S722" s="315">
        <f t="shared" si="105"/>
        <v>0</v>
      </c>
      <c r="T722" s="147"/>
      <c r="U722" s="1" t="e">
        <f>S722=#REF!</f>
        <v>#REF!</v>
      </c>
    </row>
    <row r="723" spans="1:21" ht="38.25" x14ac:dyDescent="0.25">
      <c r="A723" s="436" t="s">
        <v>1908</v>
      </c>
      <c r="B723" s="436" t="s">
        <v>1908</v>
      </c>
      <c r="C723" s="436" t="s">
        <v>1909</v>
      </c>
      <c r="D723" s="436" t="s">
        <v>1871</v>
      </c>
      <c r="E723" s="437" t="s">
        <v>1910</v>
      </c>
      <c r="F723" s="436" t="s">
        <v>109</v>
      </c>
      <c r="G723" s="422">
        <v>0</v>
      </c>
      <c r="H723" s="438">
        <v>74.430000000000007</v>
      </c>
      <c r="I723" s="439">
        <v>93.2</v>
      </c>
      <c r="J723" s="426">
        <f>TRUNC(I723*G723,2)</f>
        <v>0</v>
      </c>
      <c r="K723" s="100">
        <f>IFERROR(VLOOKUP(B723,'[1]resumo 1ºTermo aditivo'!$A$3:$O$155,11,FALSE),0)</f>
        <v>8</v>
      </c>
      <c r="L723" s="101">
        <f t="shared" si="99"/>
        <v>745.6</v>
      </c>
      <c r="M723" s="102">
        <f>IFERROR(VLOOKUP(B723,'[1]resumo 1ºTermo aditivo'!$A$3:$O$155,14,FALSE),0)</f>
        <v>0</v>
      </c>
      <c r="N723" s="312">
        <f t="shared" si="100"/>
        <v>0</v>
      </c>
      <c r="P723" s="165">
        <f t="shared" si="101"/>
        <v>0</v>
      </c>
      <c r="Q723" s="165"/>
      <c r="R723" s="165">
        <f t="shared" si="102"/>
        <v>0</v>
      </c>
      <c r="S723" s="315">
        <f t="shared" si="105"/>
        <v>8</v>
      </c>
      <c r="T723" s="147">
        <f t="shared" si="106"/>
        <v>745.6</v>
      </c>
      <c r="U723" s="1" t="e">
        <f>S723=#REF!</f>
        <v>#REF!</v>
      </c>
    </row>
    <row r="724" spans="1:21" ht="38.25" x14ac:dyDescent="0.25">
      <c r="A724" s="436" t="s">
        <v>1911</v>
      </c>
      <c r="B724" s="436" t="s">
        <v>1911</v>
      </c>
      <c r="C724" s="440" t="s">
        <v>1912</v>
      </c>
      <c r="D724" s="436" t="s">
        <v>1871</v>
      </c>
      <c r="E724" s="437" t="s">
        <v>1913</v>
      </c>
      <c r="F724" s="436" t="s">
        <v>1853</v>
      </c>
      <c r="G724" s="422">
        <v>0</v>
      </c>
      <c r="H724" s="438">
        <v>108.05</v>
      </c>
      <c r="I724" s="439">
        <v>135.30000000000001</v>
      </c>
      <c r="J724" s="426">
        <f>TRUNC(I724*G724,2)</f>
        <v>0</v>
      </c>
      <c r="K724" s="100">
        <f>IFERROR(VLOOKUP(B724,'[1]resumo 1ºTermo aditivo'!$A$3:$O$155,11,FALSE),0)</f>
        <v>3</v>
      </c>
      <c r="L724" s="101">
        <f t="shared" si="99"/>
        <v>405.90000000000003</v>
      </c>
      <c r="M724" s="102">
        <f>IFERROR(VLOOKUP(B724,'[1]resumo 1ºTermo aditivo'!$A$3:$O$155,14,FALSE),0)</f>
        <v>0</v>
      </c>
      <c r="N724" s="312">
        <f t="shared" si="100"/>
        <v>0</v>
      </c>
      <c r="P724" s="165">
        <f t="shared" si="101"/>
        <v>0</v>
      </c>
      <c r="Q724" s="165"/>
      <c r="R724" s="165">
        <f t="shared" si="102"/>
        <v>0</v>
      </c>
      <c r="S724" s="315">
        <f t="shared" si="105"/>
        <v>3</v>
      </c>
      <c r="T724" s="147">
        <f t="shared" si="106"/>
        <v>405.90000000000003</v>
      </c>
      <c r="U724" s="1" t="e">
        <f>S724=#REF!</f>
        <v>#REF!</v>
      </c>
    </row>
    <row r="725" spans="1:21" x14ac:dyDescent="0.25">
      <c r="A725" s="118">
        <v>7</v>
      </c>
      <c r="B725" s="118">
        <v>7</v>
      </c>
      <c r="C725" s="118"/>
      <c r="D725" s="118"/>
      <c r="E725" s="449" t="s">
        <v>396</v>
      </c>
      <c r="F725" s="120"/>
      <c r="G725" s="120"/>
      <c r="H725" s="121"/>
      <c r="I725" s="121"/>
      <c r="J725" s="417">
        <f>SUBTOTAL(9,J726:J745)</f>
        <v>0</v>
      </c>
      <c r="K725" s="427"/>
      <c r="L725" s="417">
        <f>SUBTOTAL(9,L726:L745)</f>
        <v>1546.43</v>
      </c>
      <c r="M725" s="427"/>
      <c r="N725" s="417">
        <f>SUBTOTAL(9,N726:N745)</f>
        <v>0</v>
      </c>
      <c r="O725" s="335"/>
      <c r="P725" s="417">
        <f t="shared" si="101"/>
        <v>0</v>
      </c>
      <c r="Q725" s="159"/>
      <c r="R725" s="417">
        <f t="shared" si="102"/>
        <v>0</v>
      </c>
      <c r="S725" s="315">
        <f t="shared" si="105"/>
        <v>0</v>
      </c>
      <c r="T725" s="147"/>
      <c r="U725" s="1" t="e">
        <f>S725=#REF!</f>
        <v>#REF!</v>
      </c>
    </row>
    <row r="726" spans="1:21" ht="25.5" x14ac:dyDescent="0.25">
      <c r="A726" s="450" t="s">
        <v>695</v>
      </c>
      <c r="B726" s="450" t="s">
        <v>695</v>
      </c>
      <c r="C726" s="450"/>
      <c r="D726" s="450"/>
      <c r="E726" s="449" t="s">
        <v>696</v>
      </c>
      <c r="F726" s="450"/>
      <c r="G726" s="450"/>
      <c r="H726" s="450"/>
      <c r="I726" s="450"/>
      <c r="J726" s="450"/>
      <c r="K726" s="321"/>
      <c r="L726" s="322"/>
      <c r="M726" s="323"/>
      <c r="N726" s="324"/>
      <c r="O726" s="451"/>
      <c r="P726" s="165">
        <f t="shared" si="101"/>
        <v>0</v>
      </c>
      <c r="Q726" s="450"/>
      <c r="R726" s="165">
        <f t="shared" si="102"/>
        <v>0</v>
      </c>
      <c r="S726" s="315">
        <f t="shared" si="105"/>
        <v>0</v>
      </c>
      <c r="T726" s="147"/>
      <c r="U726" s="1" t="e">
        <f>S726=#REF!</f>
        <v>#REF!</v>
      </c>
    </row>
    <row r="727" spans="1:21" ht="38.25" x14ac:dyDescent="0.25">
      <c r="A727" s="43" t="s">
        <v>1914</v>
      </c>
      <c r="B727" s="43" t="s">
        <v>1914</v>
      </c>
      <c r="C727" s="43" t="s">
        <v>1915</v>
      </c>
      <c r="D727" s="44" t="s">
        <v>1871</v>
      </c>
      <c r="E727" s="49" t="s">
        <v>1916</v>
      </c>
      <c r="F727" s="43" t="s">
        <v>1853</v>
      </c>
      <c r="G727" s="452">
        <v>0</v>
      </c>
      <c r="H727" s="438">
        <v>184.16</v>
      </c>
      <c r="I727" s="439">
        <v>230.6</v>
      </c>
      <c r="J727" s="453">
        <v>0</v>
      </c>
      <c r="K727" s="321"/>
      <c r="L727" s="322"/>
      <c r="M727" s="323"/>
      <c r="N727" s="324"/>
      <c r="O727" s="331">
        <f>'[3]2ºTermo aditivo'!$K$73</f>
        <v>77</v>
      </c>
      <c r="P727" s="165">
        <f t="shared" si="101"/>
        <v>17756.2</v>
      </c>
      <c r="Q727" s="165"/>
      <c r="R727" s="165">
        <f t="shared" si="102"/>
        <v>0</v>
      </c>
      <c r="S727" s="315">
        <f t="shared" si="105"/>
        <v>77</v>
      </c>
      <c r="T727" s="147">
        <f t="shared" ref="T727:T733" si="107">J727+L727-N727+P727-R727</f>
        <v>17756.2</v>
      </c>
      <c r="U727" s="1" t="e">
        <f>S727=#REF!</f>
        <v>#REF!</v>
      </c>
    </row>
    <row r="728" spans="1:21" ht="25.5" x14ac:dyDescent="0.25">
      <c r="A728" s="43" t="s">
        <v>1917</v>
      </c>
      <c r="B728" s="43" t="s">
        <v>1917</v>
      </c>
      <c r="C728" s="440">
        <v>93670</v>
      </c>
      <c r="D728" s="440" t="s">
        <v>32</v>
      </c>
      <c r="E728" s="49" t="s">
        <v>1918</v>
      </c>
      <c r="F728" s="437" t="s">
        <v>906</v>
      </c>
      <c r="G728" s="325">
        <v>0</v>
      </c>
      <c r="H728" s="438">
        <v>61.48</v>
      </c>
      <c r="I728" s="439">
        <v>76.98</v>
      </c>
      <c r="J728" s="453">
        <v>0</v>
      </c>
      <c r="K728" s="321"/>
      <c r="L728" s="322"/>
      <c r="M728" s="323"/>
      <c r="N728" s="324"/>
      <c r="O728" s="331">
        <f>'[3]2ºTermo aditivo'!$K$74</f>
        <v>10</v>
      </c>
      <c r="P728" s="165">
        <f t="shared" si="101"/>
        <v>769.8</v>
      </c>
      <c r="Q728" s="165"/>
      <c r="R728" s="165">
        <f t="shared" si="102"/>
        <v>0</v>
      </c>
      <c r="S728" s="315">
        <f t="shared" si="105"/>
        <v>10</v>
      </c>
      <c r="T728" s="147">
        <f t="shared" si="107"/>
        <v>769.8</v>
      </c>
      <c r="U728" s="1" t="e">
        <f>S728=#REF!</f>
        <v>#REF!</v>
      </c>
    </row>
    <row r="729" spans="1:21" ht="25.5" x14ac:dyDescent="0.25">
      <c r="A729" s="43" t="s">
        <v>1919</v>
      </c>
      <c r="B729" s="43" t="s">
        <v>1919</v>
      </c>
      <c r="C729" s="440" t="s">
        <v>1920</v>
      </c>
      <c r="D729" s="440" t="s">
        <v>40</v>
      </c>
      <c r="E729" s="49" t="s">
        <v>1921</v>
      </c>
      <c r="F729" s="437" t="s">
        <v>906</v>
      </c>
      <c r="G729" s="325">
        <v>0</v>
      </c>
      <c r="H729" s="438">
        <v>64.52</v>
      </c>
      <c r="I729" s="439">
        <v>80.790000000000006</v>
      </c>
      <c r="J729" s="453">
        <v>0</v>
      </c>
      <c r="K729" s="321"/>
      <c r="L729" s="322"/>
      <c r="M729" s="323"/>
      <c r="N729" s="324"/>
      <c r="O729" s="331">
        <f>'[3]2ºTermo aditivo'!$K$75</f>
        <v>40</v>
      </c>
      <c r="P729" s="165">
        <f t="shared" si="101"/>
        <v>3231.6</v>
      </c>
      <c r="Q729" s="165"/>
      <c r="R729" s="165">
        <f t="shared" si="102"/>
        <v>0</v>
      </c>
      <c r="S729" s="315">
        <f t="shared" si="105"/>
        <v>40</v>
      </c>
      <c r="T729" s="147">
        <f t="shared" si="107"/>
        <v>3231.6</v>
      </c>
      <c r="U729" s="1" t="e">
        <f>S729=#REF!</f>
        <v>#REF!</v>
      </c>
    </row>
    <row r="730" spans="1:21" x14ac:dyDescent="0.25">
      <c r="A730" s="374" t="s">
        <v>858</v>
      </c>
      <c r="B730" s="374" t="s">
        <v>858</v>
      </c>
      <c r="C730" s="450"/>
      <c r="D730" s="450"/>
      <c r="E730" s="449" t="s">
        <v>859</v>
      </c>
      <c r="F730" s="454"/>
      <c r="G730" s="48"/>
      <c r="H730" s="48"/>
      <c r="I730" s="48"/>
      <c r="J730" s="326"/>
      <c r="K730" s="321"/>
      <c r="L730" s="322"/>
      <c r="M730" s="323"/>
      <c r="N730" s="324"/>
      <c r="P730" s="165">
        <f t="shared" si="101"/>
        <v>0</v>
      </c>
      <c r="Q730" s="165"/>
      <c r="R730" s="165">
        <f t="shared" si="102"/>
        <v>0</v>
      </c>
      <c r="S730" s="315">
        <f t="shared" si="105"/>
        <v>0</v>
      </c>
      <c r="T730" s="147"/>
      <c r="U730" s="1" t="e">
        <f>S730=#REF!</f>
        <v>#REF!</v>
      </c>
    </row>
    <row r="731" spans="1:21" ht="51" x14ac:dyDescent="0.25">
      <c r="A731" s="455" t="s">
        <v>1922</v>
      </c>
      <c r="B731" s="455" t="s">
        <v>1922</v>
      </c>
      <c r="C731" s="456" t="s">
        <v>1923</v>
      </c>
      <c r="D731" s="457" t="s">
        <v>1871</v>
      </c>
      <c r="E731" s="457" t="s">
        <v>1924</v>
      </c>
      <c r="F731" s="457" t="s">
        <v>1853</v>
      </c>
      <c r="G731" s="325">
        <v>0</v>
      </c>
      <c r="H731" s="438">
        <v>236.78</v>
      </c>
      <c r="I731" s="439">
        <v>296.49</v>
      </c>
      <c r="J731" s="453">
        <v>0</v>
      </c>
      <c r="K731" s="321"/>
      <c r="L731" s="322"/>
      <c r="M731" s="323"/>
      <c r="N731" s="324"/>
      <c r="O731" s="331">
        <f>'[3]2ºTermo aditivo'!$K$77</f>
        <v>24</v>
      </c>
      <c r="P731" s="165">
        <f t="shared" si="101"/>
        <v>7115.76</v>
      </c>
      <c r="Q731" s="165"/>
      <c r="R731" s="165">
        <f t="shared" si="102"/>
        <v>0</v>
      </c>
      <c r="S731" s="315">
        <f t="shared" si="105"/>
        <v>24</v>
      </c>
      <c r="T731" s="147">
        <f t="shared" si="107"/>
        <v>7115.76</v>
      </c>
      <c r="U731" s="1" t="e">
        <f>S731=#REF!</f>
        <v>#REF!</v>
      </c>
    </row>
    <row r="732" spans="1:21" ht="25.5" x14ac:dyDescent="0.25">
      <c r="A732" s="42" t="s">
        <v>1925</v>
      </c>
      <c r="B732" s="42" t="s">
        <v>1925</v>
      </c>
      <c r="C732" s="437" t="s">
        <v>1926</v>
      </c>
      <c r="D732" s="437" t="s">
        <v>1871</v>
      </c>
      <c r="E732" s="457" t="s">
        <v>1927</v>
      </c>
      <c r="F732" s="437" t="s">
        <v>906</v>
      </c>
      <c r="G732" s="325">
        <v>0</v>
      </c>
      <c r="H732" s="438">
        <v>61.88</v>
      </c>
      <c r="I732" s="439">
        <v>77.48</v>
      </c>
      <c r="J732" s="453">
        <v>0</v>
      </c>
      <c r="K732" s="321"/>
      <c r="L732" s="322"/>
      <c r="M732" s="323"/>
      <c r="N732" s="324"/>
      <c r="O732" s="331">
        <f>'[3]2ºTermo aditivo'!$K$78</f>
        <v>22</v>
      </c>
      <c r="P732" s="165">
        <f t="shared" si="101"/>
        <v>1704.56</v>
      </c>
      <c r="Q732" s="165"/>
      <c r="R732" s="165">
        <f t="shared" si="102"/>
        <v>0</v>
      </c>
      <c r="S732" s="315">
        <f t="shared" si="105"/>
        <v>22</v>
      </c>
      <c r="T732" s="147">
        <f t="shared" si="107"/>
        <v>1704.56</v>
      </c>
      <c r="U732" s="1" t="e">
        <f>S732=#REF!</f>
        <v>#REF!</v>
      </c>
    </row>
    <row r="733" spans="1:21" ht="25.5" x14ac:dyDescent="0.25">
      <c r="A733" s="42" t="s">
        <v>1928</v>
      </c>
      <c r="B733" s="42" t="s">
        <v>1928</v>
      </c>
      <c r="C733" s="437" t="s">
        <v>1929</v>
      </c>
      <c r="D733" s="437" t="s">
        <v>40</v>
      </c>
      <c r="E733" s="44" t="s">
        <v>1930</v>
      </c>
      <c r="F733" s="437" t="s">
        <v>906</v>
      </c>
      <c r="G733" s="325">
        <v>0</v>
      </c>
      <c r="H733" s="438">
        <v>1034.77</v>
      </c>
      <c r="I733" s="439">
        <v>1295.73</v>
      </c>
      <c r="J733" s="453">
        <v>0</v>
      </c>
      <c r="K733" s="321"/>
      <c r="L733" s="322"/>
      <c r="M733" s="323"/>
      <c r="N733" s="324"/>
      <c r="O733" s="331">
        <f>'[3]2ºTermo aditivo'!$K$79</f>
        <v>1</v>
      </c>
      <c r="P733" s="165">
        <f t="shared" si="101"/>
        <v>1295.73</v>
      </c>
      <c r="Q733" s="165"/>
      <c r="R733" s="165">
        <f t="shared" si="102"/>
        <v>0</v>
      </c>
      <c r="S733" s="315">
        <f t="shared" si="105"/>
        <v>1</v>
      </c>
      <c r="T733" s="147">
        <f t="shared" si="107"/>
        <v>1295.73</v>
      </c>
      <c r="U733" s="1" t="e">
        <f>S733=#REF!</f>
        <v>#REF!</v>
      </c>
    </row>
    <row r="734" spans="1:21" x14ac:dyDescent="0.25">
      <c r="A734" s="118">
        <v>8</v>
      </c>
      <c r="B734" s="118">
        <v>8</v>
      </c>
      <c r="C734" s="118"/>
      <c r="D734" s="118"/>
      <c r="E734" s="119" t="s">
        <v>1931</v>
      </c>
      <c r="F734" s="120"/>
      <c r="G734" s="120"/>
      <c r="H734" s="121"/>
      <c r="I734" s="121"/>
      <c r="J734" s="417">
        <f>SUBTOTAL(9,J735:J747)</f>
        <v>0</v>
      </c>
      <c r="K734" s="427"/>
      <c r="L734" s="419">
        <f>SUBTOTAL(9,L735:L747)</f>
        <v>1630.49</v>
      </c>
      <c r="M734" s="427"/>
      <c r="N734" s="419">
        <f>SUBTOTAL(9,N735:N747)</f>
        <v>0</v>
      </c>
      <c r="O734" s="335"/>
      <c r="P734" s="419">
        <f t="shared" si="101"/>
        <v>0</v>
      </c>
      <c r="Q734" s="159"/>
      <c r="R734" s="419">
        <f t="shared" si="102"/>
        <v>0</v>
      </c>
      <c r="S734" s="315">
        <f t="shared" si="105"/>
        <v>0</v>
      </c>
      <c r="T734" s="147"/>
      <c r="U734" s="1" t="e">
        <f>S734=#REF!</f>
        <v>#REF!</v>
      </c>
    </row>
    <row r="735" spans="1:21" ht="38.25" x14ac:dyDescent="0.25">
      <c r="A735" s="122" t="s">
        <v>1932</v>
      </c>
      <c r="B735" s="122" t="s">
        <v>1932</v>
      </c>
      <c r="C735" s="123">
        <v>100799</v>
      </c>
      <c r="D735" s="124" t="s">
        <v>32</v>
      </c>
      <c r="E735" s="124" t="s">
        <v>1933</v>
      </c>
      <c r="F735" s="124" t="s">
        <v>109</v>
      </c>
      <c r="G735" s="422">
        <v>0</v>
      </c>
      <c r="H735" s="125">
        <v>13.2</v>
      </c>
      <c r="I735" s="126">
        <v>16.52</v>
      </c>
      <c r="J735" s="426">
        <f t="shared" ref="J735:J747" si="108">TRUNC(I735*G735,2)</f>
        <v>0</v>
      </c>
      <c r="K735" s="100">
        <f>IFERROR(VLOOKUP(B735,'[1]resumo 1ºTermo aditivo'!$A$3:$O$155,11,FALSE),0)</f>
        <v>44</v>
      </c>
      <c r="L735" s="101">
        <f t="shared" si="99"/>
        <v>726.88</v>
      </c>
      <c r="M735" s="102">
        <f>IFERROR(VLOOKUP(B735,'[1]resumo 1ºTermo aditivo'!$A$3:$O$155,14,FALSE),0)</f>
        <v>0</v>
      </c>
      <c r="N735" s="312">
        <f t="shared" si="100"/>
        <v>0</v>
      </c>
      <c r="P735" s="165">
        <f t="shared" si="101"/>
        <v>0</v>
      </c>
      <c r="Q735" s="165"/>
      <c r="R735" s="165">
        <f t="shared" si="102"/>
        <v>0</v>
      </c>
      <c r="S735" s="315">
        <f t="shared" si="105"/>
        <v>44</v>
      </c>
      <c r="T735" s="147">
        <f t="shared" si="106"/>
        <v>726.88</v>
      </c>
      <c r="U735" s="1" t="e">
        <f>S735=#REF!</f>
        <v>#REF!</v>
      </c>
    </row>
    <row r="736" spans="1:21" ht="25.5" x14ac:dyDescent="0.25">
      <c r="A736" s="122" t="s">
        <v>1934</v>
      </c>
      <c r="B736" s="122" t="s">
        <v>1934</v>
      </c>
      <c r="C736" s="123">
        <v>103029</v>
      </c>
      <c r="D736" s="124" t="s">
        <v>32</v>
      </c>
      <c r="E736" s="124" t="s">
        <v>1935</v>
      </c>
      <c r="F736" s="124" t="s">
        <v>1853</v>
      </c>
      <c r="G736" s="422">
        <v>0</v>
      </c>
      <c r="H736" s="125">
        <v>29</v>
      </c>
      <c r="I736" s="126">
        <v>36.31</v>
      </c>
      <c r="J736" s="426">
        <f t="shared" si="108"/>
        <v>0</v>
      </c>
      <c r="K736" s="100">
        <f>IFERROR(VLOOKUP(B736,'[1]resumo 1ºTermo aditivo'!$A$3:$O$155,11,FALSE),0)</f>
        <v>1</v>
      </c>
      <c r="L736" s="101">
        <f t="shared" si="99"/>
        <v>36.31</v>
      </c>
      <c r="M736" s="102">
        <f>IFERROR(VLOOKUP(B736,'[1]resumo 1ºTermo aditivo'!$A$3:$O$155,14,FALSE),0)</f>
        <v>0</v>
      </c>
      <c r="N736" s="312">
        <f t="shared" si="100"/>
        <v>0</v>
      </c>
      <c r="P736" s="165">
        <f t="shared" si="101"/>
        <v>0</v>
      </c>
      <c r="Q736" s="165"/>
      <c r="R736" s="165">
        <f t="shared" si="102"/>
        <v>0</v>
      </c>
      <c r="S736" s="315">
        <f t="shared" si="105"/>
        <v>1</v>
      </c>
      <c r="T736" s="147">
        <f t="shared" si="106"/>
        <v>36.31</v>
      </c>
      <c r="U736" s="1" t="e">
        <f>S736=#REF!</f>
        <v>#REF!</v>
      </c>
    </row>
    <row r="737" spans="1:21" ht="51" x14ac:dyDescent="0.25">
      <c r="A737" s="122" t="s">
        <v>1936</v>
      </c>
      <c r="B737" s="122" t="s">
        <v>1936</v>
      </c>
      <c r="C737" s="123">
        <v>92692</v>
      </c>
      <c r="D737" s="124" t="s">
        <v>32</v>
      </c>
      <c r="E737" s="124" t="s">
        <v>1937</v>
      </c>
      <c r="F737" s="124" t="s">
        <v>1853</v>
      </c>
      <c r="G737" s="422">
        <v>0</v>
      </c>
      <c r="H737" s="125">
        <v>9.9600000000000009</v>
      </c>
      <c r="I737" s="126">
        <v>12.47</v>
      </c>
      <c r="J737" s="426">
        <f t="shared" si="108"/>
        <v>0</v>
      </c>
      <c r="K737" s="100">
        <f>IFERROR(VLOOKUP(B737,'[1]resumo 1ºTermo aditivo'!$A$3:$O$155,11,FALSE),0)</f>
        <v>2</v>
      </c>
      <c r="L737" s="101">
        <f t="shared" si="99"/>
        <v>24.94</v>
      </c>
      <c r="M737" s="102">
        <f>IFERROR(VLOOKUP(B737,'[1]resumo 1ºTermo aditivo'!$A$3:$O$155,14,FALSE),0)</f>
        <v>0</v>
      </c>
      <c r="N737" s="312">
        <f t="shared" si="100"/>
        <v>0</v>
      </c>
      <c r="P737" s="165">
        <f t="shared" si="101"/>
        <v>0</v>
      </c>
      <c r="Q737" s="165"/>
      <c r="R737" s="165">
        <f t="shared" si="102"/>
        <v>0</v>
      </c>
      <c r="S737" s="315">
        <f t="shared" si="105"/>
        <v>2</v>
      </c>
      <c r="T737" s="147">
        <f t="shared" si="106"/>
        <v>24.94</v>
      </c>
      <c r="U737" s="1" t="e">
        <f>S737=#REF!</f>
        <v>#REF!</v>
      </c>
    </row>
    <row r="738" spans="1:21" ht="51" x14ac:dyDescent="0.25">
      <c r="A738" s="122" t="s">
        <v>1938</v>
      </c>
      <c r="B738" s="122" t="s">
        <v>1938</v>
      </c>
      <c r="C738" s="123">
        <v>92699</v>
      </c>
      <c r="D738" s="124" t="s">
        <v>32</v>
      </c>
      <c r="E738" s="124" t="s">
        <v>1939</v>
      </c>
      <c r="F738" s="124" t="s">
        <v>1853</v>
      </c>
      <c r="G738" s="422">
        <v>0</v>
      </c>
      <c r="H738" s="125">
        <v>13.86</v>
      </c>
      <c r="I738" s="126">
        <v>17.350000000000001</v>
      </c>
      <c r="J738" s="426">
        <f t="shared" si="108"/>
        <v>0</v>
      </c>
      <c r="K738" s="100">
        <f>IFERROR(VLOOKUP(B738,'[1]resumo 1ºTermo aditivo'!$A$3:$O$155,11,FALSE),0)</f>
        <v>2</v>
      </c>
      <c r="L738" s="101">
        <f t="shared" si="99"/>
        <v>34.700000000000003</v>
      </c>
      <c r="M738" s="102">
        <f>IFERROR(VLOOKUP(B738,'[1]resumo 1ºTermo aditivo'!$A$3:$O$155,14,FALSE),0)</f>
        <v>0</v>
      </c>
      <c r="N738" s="312">
        <f t="shared" si="100"/>
        <v>0</v>
      </c>
      <c r="P738" s="165">
        <f t="shared" si="101"/>
        <v>0</v>
      </c>
      <c r="Q738" s="165"/>
      <c r="R738" s="165">
        <f t="shared" si="102"/>
        <v>0</v>
      </c>
      <c r="S738" s="315">
        <f t="shared" si="105"/>
        <v>2</v>
      </c>
      <c r="T738" s="147">
        <f t="shared" si="106"/>
        <v>34.700000000000003</v>
      </c>
      <c r="U738" s="1" t="e">
        <f>S738=#REF!</f>
        <v>#REF!</v>
      </c>
    </row>
    <row r="739" spans="1:21" ht="38.25" x14ac:dyDescent="0.25">
      <c r="A739" s="122" t="s">
        <v>1940</v>
      </c>
      <c r="B739" s="122" t="s">
        <v>1940</v>
      </c>
      <c r="C739" s="123">
        <v>92704</v>
      </c>
      <c r="D739" s="124" t="s">
        <v>32</v>
      </c>
      <c r="E739" s="124" t="s">
        <v>1941</v>
      </c>
      <c r="F739" s="124" t="s">
        <v>1853</v>
      </c>
      <c r="G739" s="422">
        <v>0</v>
      </c>
      <c r="H739" s="125">
        <v>18.68</v>
      </c>
      <c r="I739" s="126">
        <v>23.39</v>
      </c>
      <c r="J739" s="426">
        <f t="shared" si="108"/>
        <v>0</v>
      </c>
      <c r="K739" s="100">
        <f>IFERROR(VLOOKUP(B739,'[1]resumo 1ºTermo aditivo'!$A$3:$O$155,11,FALSE),0)</f>
        <v>1</v>
      </c>
      <c r="L739" s="101">
        <f t="shared" si="99"/>
        <v>23.39</v>
      </c>
      <c r="M739" s="102">
        <f>IFERROR(VLOOKUP(B739,'[1]resumo 1ºTermo aditivo'!$A$3:$O$155,14,FALSE),0)</f>
        <v>0</v>
      </c>
      <c r="N739" s="312">
        <f t="shared" si="100"/>
        <v>0</v>
      </c>
      <c r="P739" s="165">
        <f t="shared" si="101"/>
        <v>0</v>
      </c>
      <c r="Q739" s="165"/>
      <c r="R739" s="165">
        <f t="shared" si="102"/>
        <v>0</v>
      </c>
      <c r="S739" s="315">
        <f t="shared" si="105"/>
        <v>1</v>
      </c>
      <c r="T739" s="147">
        <f t="shared" si="106"/>
        <v>23.39</v>
      </c>
      <c r="U739" s="1" t="e">
        <f>S739=#REF!</f>
        <v>#REF!</v>
      </c>
    </row>
    <row r="740" spans="1:21" ht="38.25" x14ac:dyDescent="0.25">
      <c r="A740" s="122" t="s">
        <v>1942</v>
      </c>
      <c r="B740" s="122" t="s">
        <v>1942</v>
      </c>
      <c r="C740" s="123">
        <v>103008</v>
      </c>
      <c r="D740" s="124" t="s">
        <v>32</v>
      </c>
      <c r="E740" s="124" t="s">
        <v>1943</v>
      </c>
      <c r="F740" s="124" t="s">
        <v>1853</v>
      </c>
      <c r="G740" s="422">
        <v>0</v>
      </c>
      <c r="H740" s="125">
        <v>77.180000000000007</v>
      </c>
      <c r="I740" s="126">
        <v>96.64</v>
      </c>
      <c r="J740" s="426">
        <f t="shared" si="108"/>
        <v>0</v>
      </c>
      <c r="K740" s="100">
        <f>IFERROR(VLOOKUP(B740,'[1]resumo 1ºTermo aditivo'!$A$3:$O$155,11,FALSE),0)</f>
        <v>2</v>
      </c>
      <c r="L740" s="101">
        <f t="shared" si="99"/>
        <v>193.28</v>
      </c>
      <c r="M740" s="102">
        <f>IFERROR(VLOOKUP(B740,'[1]resumo 1ºTermo aditivo'!$A$3:$O$155,14,FALSE),0)</f>
        <v>0</v>
      </c>
      <c r="N740" s="312">
        <f t="shared" si="100"/>
        <v>0</v>
      </c>
      <c r="P740" s="165">
        <f t="shared" si="101"/>
        <v>0</v>
      </c>
      <c r="Q740" s="165"/>
      <c r="R740" s="165">
        <f t="shared" si="102"/>
        <v>0</v>
      </c>
      <c r="S740" s="315">
        <f t="shared" si="105"/>
        <v>2</v>
      </c>
      <c r="T740" s="147">
        <f t="shared" si="106"/>
        <v>193.28</v>
      </c>
      <c r="U740" s="1" t="e">
        <f>S740=#REF!</f>
        <v>#REF!</v>
      </c>
    </row>
    <row r="741" spans="1:21" ht="25.5" x14ac:dyDescent="0.25">
      <c r="A741" s="122" t="s">
        <v>1944</v>
      </c>
      <c r="B741" s="122" t="s">
        <v>1944</v>
      </c>
      <c r="C741" s="123" t="s">
        <v>1945</v>
      </c>
      <c r="D741" s="124" t="s">
        <v>1871</v>
      </c>
      <c r="E741" s="124" t="s">
        <v>1946</v>
      </c>
      <c r="F741" s="124" t="s">
        <v>1853</v>
      </c>
      <c r="G741" s="422">
        <v>0</v>
      </c>
      <c r="H741" s="125">
        <v>32.17</v>
      </c>
      <c r="I741" s="126">
        <v>40.28</v>
      </c>
      <c r="J741" s="426">
        <f t="shared" si="108"/>
        <v>0</v>
      </c>
      <c r="K741" s="100">
        <f>IFERROR(VLOOKUP(B741,'[1]resumo 1ºTermo aditivo'!$A$3:$O$155,11,FALSE),0)</f>
        <v>2</v>
      </c>
      <c r="L741" s="101">
        <f t="shared" si="99"/>
        <v>80.56</v>
      </c>
      <c r="M741" s="102">
        <f>IFERROR(VLOOKUP(B741,'[1]resumo 1ºTermo aditivo'!$A$3:$O$155,14,FALSE),0)</f>
        <v>0</v>
      </c>
      <c r="N741" s="312">
        <f t="shared" si="100"/>
        <v>0</v>
      </c>
      <c r="P741" s="165">
        <f t="shared" si="101"/>
        <v>0</v>
      </c>
      <c r="Q741" s="165"/>
      <c r="R741" s="165">
        <f t="shared" si="102"/>
        <v>0</v>
      </c>
      <c r="S741" s="315">
        <f t="shared" si="105"/>
        <v>2</v>
      </c>
      <c r="T741" s="147">
        <f t="shared" si="106"/>
        <v>80.56</v>
      </c>
      <c r="U741" s="1" t="e">
        <f>S741=#REF!</f>
        <v>#REF!</v>
      </c>
    </row>
    <row r="742" spans="1:21" ht="25.5" x14ac:dyDescent="0.25">
      <c r="A742" s="122" t="s">
        <v>1947</v>
      </c>
      <c r="B742" s="122" t="s">
        <v>1947</v>
      </c>
      <c r="C742" s="123" t="s">
        <v>1948</v>
      </c>
      <c r="D742" s="124" t="s">
        <v>1871</v>
      </c>
      <c r="E742" s="124" t="s">
        <v>1949</v>
      </c>
      <c r="F742" s="124" t="s">
        <v>1853</v>
      </c>
      <c r="G742" s="422">
        <v>0</v>
      </c>
      <c r="H742" s="125">
        <v>37.770000000000003</v>
      </c>
      <c r="I742" s="126">
        <v>47.29</v>
      </c>
      <c r="J742" s="426">
        <f t="shared" si="108"/>
        <v>0</v>
      </c>
      <c r="K742" s="100">
        <f>IFERROR(VLOOKUP(B742,'[1]resumo 1ºTermo aditivo'!$A$3:$O$155,11,FALSE),0)</f>
        <v>1</v>
      </c>
      <c r="L742" s="101">
        <f t="shared" si="99"/>
        <v>47.29</v>
      </c>
      <c r="M742" s="102">
        <f>IFERROR(VLOOKUP(B742,'[1]resumo 1ºTermo aditivo'!$A$3:$O$155,14,FALSE),0)</f>
        <v>0</v>
      </c>
      <c r="N742" s="312">
        <f t="shared" si="100"/>
        <v>0</v>
      </c>
      <c r="P742" s="165">
        <f t="shared" si="101"/>
        <v>0</v>
      </c>
      <c r="Q742" s="165"/>
      <c r="R742" s="165">
        <f t="shared" si="102"/>
        <v>0</v>
      </c>
      <c r="S742" s="315">
        <f t="shared" si="105"/>
        <v>1</v>
      </c>
      <c r="T742" s="147">
        <f t="shared" si="106"/>
        <v>47.29</v>
      </c>
      <c r="U742" s="1" t="e">
        <f>S742=#REF!</f>
        <v>#REF!</v>
      </c>
    </row>
    <row r="743" spans="1:21" ht="25.5" x14ac:dyDescent="0.25">
      <c r="A743" s="122" t="s">
        <v>1950</v>
      </c>
      <c r="B743" s="122" t="s">
        <v>1950</v>
      </c>
      <c r="C743" s="123" t="s">
        <v>1951</v>
      </c>
      <c r="D743" s="124" t="s">
        <v>1871</v>
      </c>
      <c r="E743" s="124" t="s">
        <v>1952</v>
      </c>
      <c r="F743" s="124" t="s">
        <v>1853</v>
      </c>
      <c r="G743" s="422">
        <v>0</v>
      </c>
      <c r="H743" s="125">
        <v>69.709999999999994</v>
      </c>
      <c r="I743" s="126">
        <v>87.29</v>
      </c>
      <c r="J743" s="426">
        <f t="shared" si="108"/>
        <v>0</v>
      </c>
      <c r="K743" s="100">
        <f>IFERROR(VLOOKUP(B743,'[1]resumo 1ºTermo aditivo'!$A$3:$O$155,11,FALSE),0)</f>
        <v>2</v>
      </c>
      <c r="L743" s="101">
        <f t="shared" si="99"/>
        <v>174.58</v>
      </c>
      <c r="M743" s="102">
        <f>IFERROR(VLOOKUP(B743,'[1]resumo 1ºTermo aditivo'!$A$3:$O$155,14,FALSE),0)</f>
        <v>0</v>
      </c>
      <c r="N743" s="312">
        <f t="shared" si="100"/>
        <v>0</v>
      </c>
      <c r="P743" s="165">
        <f t="shared" si="101"/>
        <v>0</v>
      </c>
      <c r="Q743" s="165"/>
      <c r="R743" s="165">
        <f t="shared" si="102"/>
        <v>0</v>
      </c>
      <c r="S743" s="315">
        <f t="shared" si="105"/>
        <v>2</v>
      </c>
      <c r="T743" s="147">
        <f t="shared" si="106"/>
        <v>174.58</v>
      </c>
      <c r="U743" s="1" t="e">
        <f>S743=#REF!</f>
        <v>#REF!</v>
      </c>
    </row>
    <row r="744" spans="1:21" ht="25.5" x14ac:dyDescent="0.25">
      <c r="A744" s="122" t="s">
        <v>1953</v>
      </c>
      <c r="B744" s="122" t="s">
        <v>1953</v>
      </c>
      <c r="C744" s="123" t="s">
        <v>1954</v>
      </c>
      <c r="D744" s="124" t="s">
        <v>1871</v>
      </c>
      <c r="E744" s="124" t="s">
        <v>1955</v>
      </c>
      <c r="F744" s="124" t="s">
        <v>1853</v>
      </c>
      <c r="G744" s="422">
        <v>0</v>
      </c>
      <c r="H744" s="125">
        <v>68.91</v>
      </c>
      <c r="I744" s="126">
        <v>86.28</v>
      </c>
      <c r="J744" s="426">
        <f t="shared" si="108"/>
        <v>0</v>
      </c>
      <c r="K744" s="100">
        <f>IFERROR(VLOOKUP(B744,'[1]resumo 1ºTermo aditivo'!$A$3:$O$155,11,FALSE),0)</f>
        <v>2</v>
      </c>
      <c r="L744" s="101">
        <f t="shared" si="99"/>
        <v>172.56</v>
      </c>
      <c r="M744" s="102">
        <f>IFERROR(VLOOKUP(B744,'[1]resumo 1ºTermo aditivo'!$A$3:$O$155,14,FALSE),0)</f>
        <v>0</v>
      </c>
      <c r="N744" s="312">
        <f t="shared" si="100"/>
        <v>0</v>
      </c>
      <c r="P744" s="165">
        <f t="shared" si="101"/>
        <v>0</v>
      </c>
      <c r="Q744" s="165"/>
      <c r="R744" s="165">
        <f t="shared" si="102"/>
        <v>0</v>
      </c>
      <c r="S744" s="315">
        <f t="shared" si="105"/>
        <v>2</v>
      </c>
      <c r="T744" s="147">
        <f t="shared" si="106"/>
        <v>172.56</v>
      </c>
      <c r="U744" s="1" t="e">
        <f>S744=#REF!</f>
        <v>#REF!</v>
      </c>
    </row>
    <row r="745" spans="1:21" x14ac:dyDescent="0.25">
      <c r="A745" s="122" t="s">
        <v>1956</v>
      </c>
      <c r="B745" s="122" t="s">
        <v>1956</v>
      </c>
      <c r="C745" s="436" t="s">
        <v>1957</v>
      </c>
      <c r="D745" s="445" t="s">
        <v>32</v>
      </c>
      <c r="E745" s="445" t="s">
        <v>1958</v>
      </c>
      <c r="F745" s="124" t="s">
        <v>1853</v>
      </c>
      <c r="G745" s="422">
        <v>0</v>
      </c>
      <c r="H745" s="446">
        <v>12.76</v>
      </c>
      <c r="I745" s="126">
        <v>15.97</v>
      </c>
      <c r="J745" s="426">
        <f t="shared" si="108"/>
        <v>0</v>
      </c>
      <c r="K745" s="100">
        <f>IFERROR(VLOOKUP(B745,'[1]resumo 1ºTermo aditivo'!$A$3:$O$155,11,FALSE),0)</f>
        <v>2</v>
      </c>
      <c r="L745" s="101">
        <f t="shared" si="99"/>
        <v>31.94</v>
      </c>
      <c r="M745" s="102">
        <f>IFERROR(VLOOKUP(B745,'[1]resumo 1ºTermo aditivo'!$A$3:$O$155,14,FALSE),0)</f>
        <v>0</v>
      </c>
      <c r="N745" s="312">
        <f t="shared" si="100"/>
        <v>0</v>
      </c>
      <c r="P745" s="165">
        <f t="shared" si="101"/>
        <v>0</v>
      </c>
      <c r="Q745" s="165"/>
      <c r="R745" s="165">
        <f t="shared" si="102"/>
        <v>0</v>
      </c>
      <c r="S745" s="315">
        <f t="shared" si="105"/>
        <v>2</v>
      </c>
      <c r="T745" s="147">
        <f t="shared" si="106"/>
        <v>31.94</v>
      </c>
      <c r="U745" s="1" t="e">
        <f>S745=#REF!</f>
        <v>#REF!</v>
      </c>
    </row>
    <row r="746" spans="1:21" ht="25.5" x14ac:dyDescent="0.25">
      <c r="A746" s="122" t="s">
        <v>1959</v>
      </c>
      <c r="B746" s="122" t="s">
        <v>1959</v>
      </c>
      <c r="C746" s="123" t="s">
        <v>1960</v>
      </c>
      <c r="D746" s="124" t="s">
        <v>1871</v>
      </c>
      <c r="E746" s="124" t="s">
        <v>1961</v>
      </c>
      <c r="F746" s="124" t="s">
        <v>1853</v>
      </c>
      <c r="G746" s="422">
        <v>0</v>
      </c>
      <c r="H746" s="125">
        <v>28.24</v>
      </c>
      <c r="I746" s="126">
        <v>35.36</v>
      </c>
      <c r="J746" s="426">
        <f t="shared" si="108"/>
        <v>0</v>
      </c>
      <c r="K746" s="100">
        <f>IFERROR(VLOOKUP(B746,'[1]resumo 1ºTermo aditivo'!$A$3:$O$155,11,FALSE),0)</f>
        <v>1</v>
      </c>
      <c r="L746" s="101">
        <f t="shared" si="99"/>
        <v>35.36</v>
      </c>
      <c r="M746" s="102">
        <f>IFERROR(VLOOKUP(B746,'[1]resumo 1ºTermo aditivo'!$A$3:$O$155,14,FALSE),0)</f>
        <v>0</v>
      </c>
      <c r="N746" s="312">
        <f t="shared" si="100"/>
        <v>0</v>
      </c>
      <c r="P746" s="165">
        <f t="shared" si="101"/>
        <v>0</v>
      </c>
      <c r="Q746" s="165"/>
      <c r="R746" s="165">
        <f t="shared" si="102"/>
        <v>0</v>
      </c>
      <c r="S746" s="315">
        <f t="shared" si="105"/>
        <v>1</v>
      </c>
      <c r="T746" s="147">
        <f t="shared" si="106"/>
        <v>35.36</v>
      </c>
      <c r="U746" s="1" t="e">
        <f>S746=#REF!</f>
        <v>#REF!</v>
      </c>
    </row>
    <row r="747" spans="1:21" ht="25.5" x14ac:dyDescent="0.25">
      <c r="A747" s="122" t="s">
        <v>1962</v>
      </c>
      <c r="B747" s="122" t="s">
        <v>1962</v>
      </c>
      <c r="C747" s="123" t="s">
        <v>1963</v>
      </c>
      <c r="D747" s="124" t="s">
        <v>1871</v>
      </c>
      <c r="E747" s="124" t="s">
        <v>1964</v>
      </c>
      <c r="F747" s="124" t="s">
        <v>1853</v>
      </c>
      <c r="G747" s="422">
        <v>0</v>
      </c>
      <c r="H747" s="125">
        <v>19.45</v>
      </c>
      <c r="I747" s="126">
        <v>24.35</v>
      </c>
      <c r="J747" s="426">
        <f t="shared" si="108"/>
        <v>0</v>
      </c>
      <c r="K747" s="100">
        <f>IFERROR(VLOOKUP(B747,'[1]resumo 1ºTermo aditivo'!$A$3:$O$155,11,FALSE),0)</f>
        <v>2</v>
      </c>
      <c r="L747" s="101">
        <f t="shared" si="99"/>
        <v>48.7</v>
      </c>
      <c r="M747" s="102">
        <f>IFERROR(VLOOKUP(B747,'[1]resumo 1ºTermo aditivo'!$A$3:$O$155,14,FALSE),0)</f>
        <v>0</v>
      </c>
      <c r="N747" s="312">
        <f t="shared" si="100"/>
        <v>0</v>
      </c>
      <c r="P747" s="165">
        <f t="shared" si="101"/>
        <v>0</v>
      </c>
      <c r="Q747" s="165"/>
      <c r="R747" s="165">
        <f t="shared" si="102"/>
        <v>0</v>
      </c>
      <c r="S747" s="315">
        <f t="shared" si="105"/>
        <v>2</v>
      </c>
      <c r="T747" s="147">
        <f t="shared" si="106"/>
        <v>48.7</v>
      </c>
      <c r="U747" s="1" t="e">
        <f>S747=#REF!</f>
        <v>#REF!</v>
      </c>
    </row>
    <row r="748" spans="1:21" x14ac:dyDescent="0.25">
      <c r="A748" s="38">
        <v>14</v>
      </c>
      <c r="B748" s="38">
        <v>14</v>
      </c>
      <c r="C748" s="38"/>
      <c r="D748" s="38"/>
      <c r="E748" s="458" t="s">
        <v>1421</v>
      </c>
      <c r="F748" s="129"/>
      <c r="G748" s="129"/>
      <c r="H748" s="130"/>
      <c r="I748" s="130"/>
      <c r="J748" s="338">
        <f>SUBTOTAL(9,J749)</f>
        <v>0</v>
      </c>
      <c r="K748" s="329"/>
      <c r="L748" s="338">
        <f>SUBTOTAL(9,L749)</f>
        <v>0</v>
      </c>
      <c r="M748" s="330"/>
      <c r="N748" s="338">
        <f>SUBTOTAL(9,N749)</f>
        <v>0</v>
      </c>
      <c r="P748" s="338">
        <f t="shared" si="101"/>
        <v>0</v>
      </c>
      <c r="Q748" s="165"/>
      <c r="R748" s="338">
        <f t="shared" si="102"/>
        <v>0</v>
      </c>
      <c r="S748" s="315">
        <f t="shared" si="105"/>
        <v>0</v>
      </c>
      <c r="T748" s="147"/>
      <c r="U748" s="1" t="e">
        <f>S748=#REF!</f>
        <v>#REF!</v>
      </c>
    </row>
    <row r="749" spans="1:21" ht="38.25" x14ac:dyDescent="0.25">
      <c r="A749" s="42" t="s">
        <v>1965</v>
      </c>
      <c r="B749" s="42" t="s">
        <v>1965</v>
      </c>
      <c r="C749" s="325" t="s">
        <v>1966</v>
      </c>
      <c r="D749" s="325" t="s">
        <v>32</v>
      </c>
      <c r="E749" s="325" t="s">
        <v>1967</v>
      </c>
      <c r="F749" s="325" t="s">
        <v>1891</v>
      </c>
      <c r="G749" s="327">
        <v>0</v>
      </c>
      <c r="H749" s="125">
        <v>25.35</v>
      </c>
      <c r="I749" s="126">
        <v>31.74</v>
      </c>
      <c r="J749" s="459">
        <v>0</v>
      </c>
      <c r="K749" s="329"/>
      <c r="L749" s="165"/>
      <c r="M749" s="330"/>
      <c r="N749" s="165"/>
      <c r="O749" s="331">
        <f>'[3]2ºTermo aditivo'!$K$81</f>
        <v>155.75</v>
      </c>
      <c r="P749" s="165">
        <f t="shared" si="101"/>
        <v>4943.5</v>
      </c>
      <c r="Q749" s="165"/>
      <c r="R749" s="165">
        <f t="shared" si="102"/>
        <v>0</v>
      </c>
      <c r="S749" s="315">
        <f t="shared" si="105"/>
        <v>155.75</v>
      </c>
      <c r="T749" s="147">
        <f>J749+L749-N749+P749-R749</f>
        <v>4943.5</v>
      </c>
      <c r="U749" s="1" t="e">
        <f>S749=#REF!</f>
        <v>#REF!</v>
      </c>
    </row>
    <row r="750" spans="1:21" x14ac:dyDescent="0.25">
      <c r="A750" s="127">
        <v>18</v>
      </c>
      <c r="B750" s="127">
        <v>18</v>
      </c>
      <c r="C750" s="127"/>
      <c r="D750" s="127"/>
      <c r="E750" s="128" t="s">
        <v>1573</v>
      </c>
      <c r="F750" s="129"/>
      <c r="G750" s="129"/>
      <c r="H750" s="130"/>
      <c r="I750" s="130"/>
      <c r="J750" s="417">
        <f>SUBTOTAL(9,J751:J752)</f>
        <v>0</v>
      </c>
      <c r="K750" s="460"/>
      <c r="L750" s="328">
        <f>SUBTOTAL(9,L751:L752)</f>
        <v>768.67</v>
      </c>
      <c r="M750" s="460"/>
      <c r="N750" s="328">
        <f>SUBTOTAL(9,N751:N752)</f>
        <v>0</v>
      </c>
      <c r="O750" s="335"/>
      <c r="P750" s="165">
        <f t="shared" si="101"/>
        <v>0</v>
      </c>
      <c r="Q750" s="159"/>
      <c r="R750" s="328">
        <f t="shared" si="102"/>
        <v>0</v>
      </c>
      <c r="S750" s="315">
        <f t="shared" si="105"/>
        <v>0</v>
      </c>
      <c r="T750" s="147"/>
      <c r="U750" s="1" t="e">
        <f>S750=#REF!</f>
        <v>#REF!</v>
      </c>
    </row>
    <row r="751" spans="1:21" ht="25.5" x14ac:dyDescent="0.25">
      <c r="A751" s="123" t="s">
        <v>1968</v>
      </c>
      <c r="B751" s="123" t="s">
        <v>1968</v>
      </c>
      <c r="C751" s="123">
        <v>100858</v>
      </c>
      <c r="D751" s="123" t="s">
        <v>32</v>
      </c>
      <c r="E751" s="131" t="s">
        <v>1969</v>
      </c>
      <c r="F751" s="123" t="s">
        <v>1853</v>
      </c>
      <c r="G751" s="422">
        <v>0</v>
      </c>
      <c r="H751" s="125">
        <v>522.71</v>
      </c>
      <c r="I751" s="132">
        <v>654.53</v>
      </c>
      <c r="J751" s="426">
        <f>TRUNC(I751*G751,2)</f>
        <v>0</v>
      </c>
      <c r="K751" s="100">
        <f>IFERROR(VLOOKUP(B751,'[1]resumo 1ºTermo aditivo'!$A$3:$O$155,11,FALSE),0)</f>
        <v>1</v>
      </c>
      <c r="L751" s="101">
        <f t="shared" si="99"/>
        <v>654.53</v>
      </c>
      <c r="M751" s="102">
        <f>IFERROR(VLOOKUP(B751,'[1]resumo 1ºTermo aditivo'!$A$3:$O$155,14,FALSE),0)</f>
        <v>0</v>
      </c>
      <c r="N751" s="312">
        <f t="shared" si="100"/>
        <v>0</v>
      </c>
      <c r="O751" s="331">
        <v>1</v>
      </c>
      <c r="P751" s="165">
        <f t="shared" si="101"/>
        <v>654.53</v>
      </c>
      <c r="Q751" s="165"/>
      <c r="R751" s="165">
        <f t="shared" si="102"/>
        <v>0</v>
      </c>
      <c r="S751" s="337">
        <f t="shared" si="105"/>
        <v>2</v>
      </c>
      <c r="T751" s="147">
        <f t="shared" si="106"/>
        <v>1309.06</v>
      </c>
      <c r="U751" s="1" t="e">
        <f>S751=#REF!</f>
        <v>#REF!</v>
      </c>
    </row>
    <row r="752" spans="1:21" ht="39" thickBot="1" x14ac:dyDescent="0.3">
      <c r="A752" s="123" t="s">
        <v>1970</v>
      </c>
      <c r="B752" s="123" t="s">
        <v>1970</v>
      </c>
      <c r="C752" s="123">
        <v>86913</v>
      </c>
      <c r="D752" s="123" t="s">
        <v>32</v>
      </c>
      <c r="E752" s="131" t="s">
        <v>1971</v>
      </c>
      <c r="F752" s="123" t="s">
        <v>1853</v>
      </c>
      <c r="G752" s="422">
        <v>0</v>
      </c>
      <c r="H752" s="125">
        <v>45.58</v>
      </c>
      <c r="I752" s="132">
        <v>57.07</v>
      </c>
      <c r="J752" s="426">
        <f>TRUNC(I752*G752,2)</f>
        <v>0</v>
      </c>
      <c r="K752" s="111">
        <f>IFERROR(VLOOKUP(B752,'[1]resumo 1ºTermo aditivo'!$A$3:$O$155,11,FALSE),0)</f>
        <v>2</v>
      </c>
      <c r="L752" s="112">
        <f t="shared" si="99"/>
        <v>114.14</v>
      </c>
      <c r="M752" s="113">
        <f>IFERROR(VLOOKUP(B752,'[1]resumo 1ºTermo aditivo'!$A$3:$O$155,14,FALSE),0)</f>
        <v>0</v>
      </c>
      <c r="N752" s="311">
        <f t="shared" si="100"/>
        <v>0</v>
      </c>
      <c r="P752" s="165">
        <f>TRUNC(I752*O752,2)</f>
        <v>0</v>
      </c>
      <c r="Q752" s="165">
        <f t="shared" si="102"/>
        <v>0</v>
      </c>
      <c r="R752" s="165">
        <f t="shared" si="102"/>
        <v>0</v>
      </c>
      <c r="S752" s="315">
        <f t="shared" si="105"/>
        <v>2</v>
      </c>
      <c r="T752" s="147">
        <f>J752+L752-N752+P752-R752</f>
        <v>114.14</v>
      </c>
      <c r="U752" s="1" t="e">
        <f>S752=#REF!</f>
        <v>#REF!</v>
      </c>
    </row>
    <row r="753" spans="1:22" ht="15.75" thickBot="1" x14ac:dyDescent="0.3">
      <c r="A753" s="133"/>
      <c r="B753" s="133"/>
      <c r="C753" s="134"/>
      <c r="D753" s="134"/>
      <c r="E753" s="134"/>
      <c r="F753" s="134"/>
      <c r="G753" s="134"/>
      <c r="H753" s="134"/>
      <c r="I753" s="134"/>
      <c r="J753" s="134"/>
      <c r="K753" s="134"/>
      <c r="L753" s="134"/>
      <c r="M753" s="134"/>
      <c r="N753" s="134"/>
      <c r="O753" s="461"/>
      <c r="P753" s="319"/>
      <c r="Q753" s="319"/>
      <c r="R753" s="319"/>
    </row>
    <row r="754" spans="1:22" ht="29.25" customHeight="1" x14ac:dyDescent="0.25">
      <c r="B754" s="567" t="e">
        <f>[2]Planilha1!$A$54</f>
        <v>#REF!</v>
      </c>
      <c r="C754" s="568"/>
      <c r="D754" s="568"/>
      <c r="E754" s="568"/>
      <c r="F754" s="569"/>
      <c r="G754" s="576" t="s">
        <v>1972</v>
      </c>
      <c r="H754" s="577"/>
      <c r="I754" s="578">
        <f>ROUND(SUMPRODUCT(G4:G752,H4:H752)-1.13,2)</f>
        <v>5490269.4500000002</v>
      </c>
      <c r="J754" s="579"/>
      <c r="K754" s="135" t="s">
        <v>2068</v>
      </c>
      <c r="L754" s="136">
        <f>SUMPRODUCT(H4:H752,K4:K752)</f>
        <v>496429.09378999996</v>
      </c>
      <c r="M754" s="137" t="s">
        <v>2069</v>
      </c>
      <c r="N754" s="320">
        <f>SUMPRODUCT(H4:H752,M4:M752)</f>
        <v>106696.27828335999</v>
      </c>
      <c r="O754" s="336" t="s">
        <v>2068</v>
      </c>
      <c r="P754" s="320">
        <f>SUMPRODUCT(H4:H752,O4:O752)</f>
        <v>135894.88410000002</v>
      </c>
      <c r="Q754" s="137" t="s">
        <v>2069</v>
      </c>
      <c r="R754" s="320">
        <f>SUMPRODUCT(H4:H752,Q4:Q752)</f>
        <v>122277.97139999999</v>
      </c>
      <c r="S754" s="135" t="s">
        <v>2070</v>
      </c>
      <c r="T754" s="136">
        <f>SUMPRODUCT(H4:H752,S4:S752)</f>
        <v>5893616.4731113706</v>
      </c>
    </row>
    <row r="755" spans="1:22" x14ac:dyDescent="0.25">
      <c r="B755" s="570"/>
      <c r="C755" s="571"/>
      <c r="D755" s="571"/>
      <c r="E755" s="571"/>
      <c r="F755" s="572"/>
      <c r="G755" s="580" t="s">
        <v>1990</v>
      </c>
      <c r="H755" s="581"/>
      <c r="I755" s="582">
        <f>I756-I754</f>
        <v>1359060.6699999971</v>
      </c>
      <c r="J755" s="583"/>
      <c r="K755" s="447" t="s">
        <v>1991</v>
      </c>
      <c r="L755" s="138">
        <f>L756-L754</f>
        <v>125142.15026000026</v>
      </c>
      <c r="M755" s="139" t="s">
        <v>1991</v>
      </c>
      <c r="N755" s="320">
        <f>N756-N754</f>
        <v>26886.058316640047</v>
      </c>
      <c r="O755" s="336" t="s">
        <v>1991</v>
      </c>
      <c r="P755" s="138">
        <f>P756-P754</f>
        <v>33412.96590000001</v>
      </c>
      <c r="Q755" s="139" t="s">
        <v>1991</v>
      </c>
      <c r="R755" s="320">
        <f>R756-R754</f>
        <v>30807.998600000006</v>
      </c>
      <c r="S755" s="447" t="s">
        <v>2071</v>
      </c>
      <c r="T755" s="138">
        <f>T756-T754</f>
        <v>1459924.5643386226</v>
      </c>
    </row>
    <row r="756" spans="1:22" ht="30" customHeight="1" x14ac:dyDescent="0.25">
      <c r="B756" s="570"/>
      <c r="C756" s="571"/>
      <c r="D756" s="571"/>
      <c r="E756" s="571"/>
      <c r="F756" s="572"/>
      <c r="G756" s="580" t="s">
        <v>1992</v>
      </c>
      <c r="H756" s="581"/>
      <c r="I756" s="582">
        <f>SUBTOTAL(9,J4:J752)</f>
        <v>6849330.1199999973</v>
      </c>
      <c r="J756" s="583"/>
      <c r="K756" s="447" t="s">
        <v>2072</v>
      </c>
      <c r="L756" s="138">
        <f>SUBTOTAL(9,L4:L752)-0.1</f>
        <v>621571.24405000021</v>
      </c>
      <c r="M756" s="139" t="s">
        <v>2073</v>
      </c>
      <c r="N756" s="320">
        <f>SUBTOTAL(9,N4:N752)-0.02</f>
        <v>133582.33660000004</v>
      </c>
      <c r="O756" s="336" t="s">
        <v>2072</v>
      </c>
      <c r="P756" s="138">
        <f>SUBTOTAL(9,P4:P752)-0.1</f>
        <v>169307.85000000003</v>
      </c>
      <c r="Q756" s="139" t="s">
        <v>2073</v>
      </c>
      <c r="R756" s="320">
        <f>SUBTOTAL(9,R4:R752)-0.02</f>
        <v>153085.97</v>
      </c>
      <c r="S756" s="592" t="s">
        <v>2074</v>
      </c>
      <c r="T756" s="594">
        <f>SUBTOTAL(9,T4:T752)-0.03</f>
        <v>7353541.0374499932</v>
      </c>
      <c r="V756" s="595"/>
    </row>
    <row r="757" spans="1:22" ht="43.5" customHeight="1" thickBot="1" x14ac:dyDescent="0.3">
      <c r="B757" s="573"/>
      <c r="C757" s="574"/>
      <c r="D757" s="574"/>
      <c r="E757" s="574"/>
      <c r="F757" s="575"/>
      <c r="G757" s="584"/>
      <c r="H757" s="585"/>
      <c r="I757" s="140"/>
      <c r="J757" s="141"/>
      <c r="K757" s="586" t="s">
        <v>2075</v>
      </c>
      <c r="L757" s="587"/>
      <c r="M757" s="588">
        <f>L756-N756</f>
        <v>487988.90745000017</v>
      </c>
      <c r="N757" s="589"/>
      <c r="O757" s="586" t="s">
        <v>2075</v>
      </c>
      <c r="P757" s="587"/>
      <c r="Q757" s="588">
        <f>P756-R756</f>
        <v>16221.880000000034</v>
      </c>
      <c r="R757" s="589"/>
      <c r="S757" s="593"/>
      <c r="T757" s="594">
        <f>SUBTOTAL(9,T5:T753)-0.03</f>
        <v>7353541.0374499932</v>
      </c>
      <c r="V757" s="595"/>
    </row>
    <row r="759" spans="1:22" x14ac:dyDescent="0.25">
      <c r="S759" s="560"/>
      <c r="T759" s="560"/>
    </row>
    <row r="760" spans="1:22" x14ac:dyDescent="0.25">
      <c r="T760" s="151"/>
    </row>
  </sheetData>
  <autoFilter ref="A4:U757"/>
  <mergeCells count="20">
    <mergeCell ref="V756:V757"/>
    <mergeCell ref="M757:N757"/>
    <mergeCell ref="O757:P757"/>
    <mergeCell ref="Q757:R757"/>
    <mergeCell ref="S759:T759"/>
    <mergeCell ref="B3:J3"/>
    <mergeCell ref="K3:N3"/>
    <mergeCell ref="S3:T3"/>
    <mergeCell ref="B754:F757"/>
    <mergeCell ref="G754:H754"/>
    <mergeCell ref="I754:J754"/>
    <mergeCell ref="G755:H755"/>
    <mergeCell ref="I755:J755"/>
    <mergeCell ref="G756:H756"/>
    <mergeCell ref="I756:J756"/>
    <mergeCell ref="O3:R3"/>
    <mergeCell ref="S756:S757"/>
    <mergeCell ref="T756:T757"/>
    <mergeCell ref="G757:H757"/>
    <mergeCell ref="K757:L757"/>
  </mergeCells>
  <conditionalFormatting sqref="K5:K752 M5:M752">
    <cfRule type="cellIs" dxfId="83" priority="3" operator="equal">
      <formula>0</formula>
    </cfRule>
  </conditionalFormatting>
  <conditionalFormatting sqref="S5:S733">
    <cfRule type="cellIs" dxfId="82" priority="4" operator="equal">
      <formula>0</formula>
    </cfRule>
  </conditionalFormatting>
  <conditionalFormatting sqref="S734:T752">
    <cfRule type="cellIs" dxfId="81" priority="29" operator="equal">
      <formula>0</formula>
    </cfRule>
  </conditionalFormatting>
  <conditionalFormatting sqref="T6:T733">
    <cfRule type="cellIs" dxfId="80" priority="2"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51"/>
  <sheetViews>
    <sheetView topLeftCell="Z1" zoomScale="85" zoomScaleNormal="85" zoomScaleSheetLayoutView="85" workbookViewId="0">
      <pane ySplit="4" topLeftCell="A5" activePane="bottomLeft" state="frozen"/>
      <selection pane="bottomLeft" activeCell="AG1" sqref="AG1"/>
    </sheetView>
  </sheetViews>
  <sheetFormatPr defaultColWidth="8.85546875" defaultRowHeight="15" x14ac:dyDescent="0.25"/>
  <cols>
    <col min="1" max="1" width="7.7109375" style="1" customWidth="1"/>
    <col min="2" max="2" width="13.7109375" style="1" hidden="1" customWidth="1"/>
    <col min="3" max="3" width="7.140625" style="1" hidden="1" customWidth="1"/>
    <col min="4" max="4" width="52.5703125" style="1" customWidth="1"/>
    <col min="5" max="5" width="7.5703125" style="1" customWidth="1"/>
    <col min="6" max="6" width="8.85546875" style="3" hidden="1" customWidth="1"/>
    <col min="7" max="7" width="13.7109375" style="4" hidden="1" customWidth="1"/>
    <col min="8" max="8" width="16.7109375" style="4" hidden="1" customWidth="1"/>
    <col min="9" max="9" width="16.5703125" style="4" customWidth="1"/>
    <col min="10" max="10" width="15" style="3" customWidth="1"/>
    <col min="11" max="11" width="15.5703125" style="3" customWidth="1"/>
    <col min="12" max="12" width="15" style="3" customWidth="1"/>
    <col min="13" max="13" width="15.5703125" style="3" customWidth="1"/>
    <col min="14" max="14" width="15" style="3" customWidth="1"/>
    <col min="15" max="15" width="15.5703125" style="3" customWidth="1"/>
    <col min="16" max="16" width="15" style="3" customWidth="1"/>
    <col min="17" max="17" width="15.5703125" style="3" customWidth="1"/>
    <col min="18" max="18" width="15" style="3" customWidth="1"/>
    <col min="19" max="19" width="15.5703125" style="3" customWidth="1"/>
    <col min="20" max="20" width="15" style="3" customWidth="1"/>
    <col min="21" max="21" width="15.5703125" style="3" customWidth="1"/>
    <col min="22" max="22" width="15" style="3" customWidth="1"/>
    <col min="23" max="23" width="15.5703125" style="3" customWidth="1"/>
    <col min="24" max="24" width="15" style="3" customWidth="1"/>
    <col min="25" max="25" width="19.140625" style="3" bestFit="1" customWidth="1"/>
    <col min="26" max="26" width="15" style="3" customWidth="1"/>
    <col min="27" max="27" width="15.5703125" style="3" customWidth="1"/>
    <col min="28" max="28" width="15" style="3" customWidth="1"/>
    <col min="29" max="29" width="15.5703125" style="3" customWidth="1"/>
    <col min="30" max="30" width="15" style="3" customWidth="1"/>
    <col min="31" max="31" width="15.5703125" style="3" customWidth="1"/>
    <col min="32" max="32" width="15" style="3" customWidth="1"/>
    <col min="33" max="33" width="15.5703125" style="3" customWidth="1"/>
    <col min="34" max="34" width="15" style="3" customWidth="1"/>
    <col min="35" max="35" width="23" style="3" bestFit="1" customWidth="1"/>
    <col min="36" max="36" width="15" style="3" customWidth="1"/>
    <col min="37" max="37" width="23.5703125" style="3" customWidth="1"/>
    <col min="38" max="39" width="14.42578125" style="1" bestFit="1" customWidth="1"/>
    <col min="40" max="16384" width="8.85546875" style="1"/>
  </cols>
  <sheetData>
    <row r="1" spans="1:39" x14ac:dyDescent="0.25">
      <c r="D1" s="2" t="s">
        <v>0</v>
      </c>
    </row>
    <row r="2" spans="1:39" ht="15.75" thickBot="1" x14ac:dyDescent="0.3">
      <c r="D2" s="2" t="s">
        <v>1</v>
      </c>
    </row>
    <row r="3" spans="1:39" ht="20.25" x14ac:dyDescent="0.25">
      <c r="A3" s="591" t="s">
        <v>2080</v>
      </c>
      <c r="B3" s="591"/>
      <c r="C3" s="591"/>
      <c r="D3" s="591"/>
      <c r="E3" s="591"/>
      <c r="F3" s="591"/>
      <c r="G3" s="591"/>
      <c r="H3" s="591"/>
      <c r="I3" s="598"/>
      <c r="J3" s="596" t="s">
        <v>2081</v>
      </c>
      <c r="K3" s="597"/>
      <c r="L3" s="596" t="s">
        <v>2082</v>
      </c>
      <c r="M3" s="597"/>
      <c r="N3" s="596" t="s">
        <v>2083</v>
      </c>
      <c r="O3" s="597"/>
      <c r="P3" s="596" t="s">
        <v>2084</v>
      </c>
      <c r="Q3" s="597"/>
      <c r="R3" s="596" t="s">
        <v>2085</v>
      </c>
      <c r="S3" s="597"/>
      <c r="T3" s="596" t="s">
        <v>2086</v>
      </c>
      <c r="U3" s="597"/>
      <c r="V3" s="596" t="s">
        <v>2087</v>
      </c>
      <c r="W3" s="597"/>
      <c r="X3" s="596" t="s">
        <v>2088</v>
      </c>
      <c r="Y3" s="597"/>
      <c r="Z3" s="596" t="s">
        <v>2089</v>
      </c>
      <c r="AA3" s="597"/>
      <c r="AB3" s="596" t="s">
        <v>2090</v>
      </c>
      <c r="AC3" s="597"/>
      <c r="AD3" s="596" t="s">
        <v>2091</v>
      </c>
      <c r="AE3" s="597"/>
      <c r="AF3" s="596" t="s">
        <v>2092</v>
      </c>
      <c r="AG3" s="597"/>
      <c r="AH3" s="596" t="s">
        <v>2093</v>
      </c>
      <c r="AI3" s="612"/>
      <c r="AJ3" s="596" t="s">
        <v>2094</v>
      </c>
      <c r="AK3" s="613"/>
    </row>
    <row r="4" spans="1:39" ht="30" x14ac:dyDescent="0.25">
      <c r="A4" s="5" t="s">
        <v>7</v>
      </c>
      <c r="B4" s="6" t="s">
        <v>8</v>
      </c>
      <c r="C4" s="5" t="s">
        <v>9</v>
      </c>
      <c r="D4" s="5" t="s">
        <v>10</v>
      </c>
      <c r="E4" s="7" t="s">
        <v>11</v>
      </c>
      <c r="F4" s="7" t="s">
        <v>2095</v>
      </c>
      <c r="G4" s="8" t="s">
        <v>2096</v>
      </c>
      <c r="H4" s="8" t="s">
        <v>14</v>
      </c>
      <c r="I4" s="371" t="s">
        <v>15</v>
      </c>
      <c r="J4" s="9" t="s">
        <v>2097</v>
      </c>
      <c r="K4" s="10" t="s">
        <v>2098</v>
      </c>
      <c r="L4" s="9" t="s">
        <v>2097</v>
      </c>
      <c r="M4" s="10" t="s">
        <v>2098</v>
      </c>
      <c r="N4" s="9" t="s">
        <v>2097</v>
      </c>
      <c r="O4" s="10" t="s">
        <v>2098</v>
      </c>
      <c r="P4" s="9" t="s">
        <v>2097</v>
      </c>
      <c r="Q4" s="10" t="s">
        <v>2098</v>
      </c>
      <c r="R4" s="9" t="s">
        <v>2097</v>
      </c>
      <c r="S4" s="10" t="s">
        <v>2098</v>
      </c>
      <c r="T4" s="9" t="s">
        <v>2097</v>
      </c>
      <c r="U4" s="10" t="s">
        <v>2098</v>
      </c>
      <c r="V4" s="9" t="s">
        <v>2097</v>
      </c>
      <c r="W4" s="10" t="s">
        <v>2098</v>
      </c>
      <c r="X4" s="9" t="s">
        <v>2097</v>
      </c>
      <c r="Y4" s="10" t="s">
        <v>2098</v>
      </c>
      <c r="Z4" s="9" t="s">
        <v>2097</v>
      </c>
      <c r="AA4" s="10" t="s">
        <v>2098</v>
      </c>
      <c r="AB4" s="9" t="s">
        <v>2097</v>
      </c>
      <c r="AC4" s="10" t="s">
        <v>2098</v>
      </c>
      <c r="AD4" s="9" t="s">
        <v>2097</v>
      </c>
      <c r="AE4" s="10" t="s">
        <v>2098</v>
      </c>
      <c r="AF4" s="9" t="s">
        <v>2097</v>
      </c>
      <c r="AG4" s="10" t="s">
        <v>2098</v>
      </c>
      <c r="AH4" s="9" t="s">
        <v>2097</v>
      </c>
      <c r="AI4" s="372" t="s">
        <v>2098</v>
      </c>
      <c r="AJ4" s="9" t="s">
        <v>2099</v>
      </c>
      <c r="AK4" s="11" t="s">
        <v>2098</v>
      </c>
    </row>
    <row r="5" spans="1:39" x14ac:dyDescent="0.25">
      <c r="A5" s="12" t="s">
        <v>2100</v>
      </c>
      <c r="B5" s="12"/>
      <c r="C5" s="12"/>
      <c r="D5" s="12" t="s">
        <v>24</v>
      </c>
      <c r="E5" s="12"/>
      <c r="F5" s="13"/>
      <c r="G5" s="14"/>
      <c r="H5" s="14"/>
      <c r="I5" s="95">
        <v>663316.53000000014</v>
      </c>
      <c r="J5" s="373">
        <v>0.25651368706279642</v>
      </c>
      <c r="K5" s="95">
        <v>170149.76880000005</v>
      </c>
      <c r="L5" s="373">
        <v>6.2611508867418064E-2</v>
      </c>
      <c r="M5" s="95">
        <v>41531.248799999994</v>
      </c>
      <c r="N5" s="373">
        <v>6.2611508867418064E-2</v>
      </c>
      <c r="O5" s="95">
        <v>41531.248799999994</v>
      </c>
      <c r="P5" s="373">
        <v>6.8206688291033518E-2</v>
      </c>
      <c r="Q5" s="95">
        <v>45242.623799999994</v>
      </c>
      <c r="R5" s="373">
        <v>6.7087652406310427E-2</v>
      </c>
      <c r="S5" s="95">
        <v>44500.348799999992</v>
      </c>
      <c r="T5" s="373">
        <v>6.484958063686426E-2</v>
      </c>
      <c r="U5" s="95">
        <v>43015.798799999997</v>
      </c>
      <c r="V5" s="373">
        <v>6.484958063686426E-2</v>
      </c>
      <c r="W5" s="95">
        <v>43015.798799999997</v>
      </c>
      <c r="X5" s="373">
        <v>6.7087652406310427E-2</v>
      </c>
      <c r="Y5" s="95">
        <v>44500.348799999992</v>
      </c>
      <c r="Z5" s="373">
        <v>6.5968616521587337E-2</v>
      </c>
      <c r="AA5" s="95">
        <v>43758.073799999991</v>
      </c>
      <c r="AB5" s="373">
        <v>6.2611508867418064E-2</v>
      </c>
      <c r="AC5" s="95">
        <v>41531.248799999994</v>
      </c>
      <c r="AD5" s="373">
        <v>6.3684752134851794E-2</v>
      </c>
      <c r="AE5" s="95">
        <v>42243.148799999995</v>
      </c>
      <c r="AF5" s="373">
        <v>6.2611508867418064E-2</v>
      </c>
      <c r="AG5" s="95">
        <v>41531.248799999994</v>
      </c>
      <c r="AH5" s="373">
        <v>3.1305754433709032E-2</v>
      </c>
      <c r="AI5" s="95">
        <v>20765.624399999997</v>
      </c>
      <c r="AJ5" s="15">
        <v>0.99999999999999978</v>
      </c>
      <c r="AK5" s="95">
        <v>663316.53000000014</v>
      </c>
      <c r="AL5" s="347">
        <f>SUM(J5:AG5)</f>
        <v>642551.87429424538</v>
      </c>
      <c r="AM5" s="16">
        <f>AL5-AK5</f>
        <v>-20764.655705754762</v>
      </c>
    </row>
    <row r="6" spans="1:39" ht="38.25" x14ac:dyDescent="0.25">
      <c r="A6" s="17" t="s">
        <v>25</v>
      </c>
      <c r="B6" s="18" t="s">
        <v>26</v>
      </c>
      <c r="C6" s="17" t="s">
        <v>27</v>
      </c>
      <c r="D6" s="17" t="s">
        <v>28</v>
      </c>
      <c r="E6" s="19" t="s">
        <v>29</v>
      </c>
      <c r="F6" s="19">
        <v>12.5</v>
      </c>
      <c r="G6" s="20">
        <v>23929.050000000003</v>
      </c>
      <c r="H6" s="20">
        <v>29963.95</v>
      </c>
      <c r="I6" s="99">
        <v>374549.37</v>
      </c>
      <c r="J6" s="21">
        <v>0.08</v>
      </c>
      <c r="K6" s="22">
        <v>29963.9496</v>
      </c>
      <c r="L6" s="21">
        <v>0.08</v>
      </c>
      <c r="M6" s="22">
        <v>29963.9496</v>
      </c>
      <c r="N6" s="21">
        <v>0.08</v>
      </c>
      <c r="O6" s="22">
        <v>29963.9496</v>
      </c>
      <c r="P6" s="21">
        <v>0.08</v>
      </c>
      <c r="Q6" s="22">
        <v>29963.9496</v>
      </c>
      <c r="R6" s="21">
        <v>0.08</v>
      </c>
      <c r="S6" s="22">
        <v>29963.9496</v>
      </c>
      <c r="T6" s="21">
        <v>0.08</v>
      </c>
      <c r="U6" s="22">
        <v>29963.9496</v>
      </c>
      <c r="V6" s="21">
        <v>0.08</v>
      </c>
      <c r="W6" s="22">
        <v>29963.9496</v>
      </c>
      <c r="X6" s="21">
        <v>0.08</v>
      </c>
      <c r="Y6" s="22">
        <v>29963.9496</v>
      </c>
      <c r="Z6" s="21">
        <v>0.08</v>
      </c>
      <c r="AA6" s="22">
        <v>29963.9496</v>
      </c>
      <c r="AB6" s="21">
        <v>0.08</v>
      </c>
      <c r="AC6" s="22">
        <v>29963.9496</v>
      </c>
      <c r="AD6" s="21">
        <v>0.08</v>
      </c>
      <c r="AE6" s="22">
        <v>29963.9496</v>
      </c>
      <c r="AF6" s="21">
        <v>0.08</v>
      </c>
      <c r="AG6" s="22">
        <v>29963.9496</v>
      </c>
      <c r="AH6" s="21">
        <v>0.04</v>
      </c>
      <c r="AI6" s="37">
        <v>14981.9748</v>
      </c>
      <c r="AJ6" s="15">
        <v>0.99999999999999989</v>
      </c>
      <c r="AK6" s="23">
        <v>374549.37</v>
      </c>
    </row>
    <row r="7" spans="1:39" ht="38.25" x14ac:dyDescent="0.25">
      <c r="A7" s="17" t="s">
        <v>30</v>
      </c>
      <c r="B7" s="18" t="s">
        <v>31</v>
      </c>
      <c r="C7" s="17" t="s">
        <v>32</v>
      </c>
      <c r="D7" s="17" t="s">
        <v>33</v>
      </c>
      <c r="E7" s="19" t="s">
        <v>34</v>
      </c>
      <c r="F7" s="19">
        <v>6</v>
      </c>
      <c r="G7" s="20">
        <v>246.6</v>
      </c>
      <c r="H7" s="20">
        <v>308.79000000000002</v>
      </c>
      <c r="I7" s="99">
        <v>1852.74</v>
      </c>
      <c r="J7" s="21">
        <v>1</v>
      </c>
      <c r="K7" s="22">
        <v>1852.74</v>
      </c>
      <c r="L7" s="21">
        <v>0</v>
      </c>
      <c r="M7" s="22">
        <v>0</v>
      </c>
      <c r="N7" s="21">
        <v>0</v>
      </c>
      <c r="O7" s="22">
        <v>0</v>
      </c>
      <c r="P7" s="21">
        <v>0</v>
      </c>
      <c r="Q7" s="22">
        <v>0</v>
      </c>
      <c r="R7" s="21">
        <v>0</v>
      </c>
      <c r="S7" s="22">
        <v>0</v>
      </c>
      <c r="T7" s="21">
        <v>0</v>
      </c>
      <c r="U7" s="22">
        <v>0</v>
      </c>
      <c r="V7" s="21">
        <v>0</v>
      </c>
      <c r="W7" s="22">
        <v>0</v>
      </c>
      <c r="X7" s="21">
        <v>0</v>
      </c>
      <c r="Y7" s="22">
        <v>0</v>
      </c>
      <c r="Z7" s="21">
        <v>0</v>
      </c>
      <c r="AA7" s="22">
        <v>0</v>
      </c>
      <c r="AB7" s="21">
        <v>0</v>
      </c>
      <c r="AC7" s="22">
        <v>0</v>
      </c>
      <c r="AD7" s="21">
        <v>0</v>
      </c>
      <c r="AE7" s="22">
        <v>0</v>
      </c>
      <c r="AF7" s="21">
        <v>0</v>
      </c>
      <c r="AG7" s="22">
        <v>0</v>
      </c>
      <c r="AH7" s="21"/>
      <c r="AI7" s="37">
        <v>0</v>
      </c>
      <c r="AJ7" s="15">
        <v>1</v>
      </c>
      <c r="AK7" s="23">
        <v>1852.74</v>
      </c>
    </row>
    <row r="8" spans="1:39" x14ac:dyDescent="0.25">
      <c r="A8" s="17" t="s">
        <v>35</v>
      </c>
      <c r="B8" s="18" t="s">
        <v>36</v>
      </c>
      <c r="C8" s="17" t="s">
        <v>32</v>
      </c>
      <c r="D8" s="17" t="s">
        <v>37</v>
      </c>
      <c r="E8" s="19" t="s">
        <v>34</v>
      </c>
      <c r="F8" s="19">
        <v>314.27999999999997</v>
      </c>
      <c r="G8" s="20">
        <v>63.38</v>
      </c>
      <c r="H8" s="20">
        <v>79.36</v>
      </c>
      <c r="I8" s="99">
        <v>24941.26</v>
      </c>
      <c r="J8" s="21">
        <v>1</v>
      </c>
      <c r="K8" s="22">
        <v>24941.26</v>
      </c>
      <c r="L8" s="21">
        <v>0</v>
      </c>
      <c r="M8" s="22">
        <v>0</v>
      </c>
      <c r="N8" s="21">
        <v>0</v>
      </c>
      <c r="O8" s="22">
        <v>0</v>
      </c>
      <c r="P8" s="21">
        <v>0</v>
      </c>
      <c r="Q8" s="22">
        <v>0</v>
      </c>
      <c r="R8" s="21">
        <v>0</v>
      </c>
      <c r="S8" s="22">
        <v>0</v>
      </c>
      <c r="T8" s="21">
        <v>0</v>
      </c>
      <c r="U8" s="22">
        <v>0</v>
      </c>
      <c r="V8" s="21">
        <v>0</v>
      </c>
      <c r="W8" s="22">
        <v>0</v>
      </c>
      <c r="X8" s="21">
        <v>0</v>
      </c>
      <c r="Y8" s="22">
        <v>0</v>
      </c>
      <c r="Z8" s="21">
        <v>0</v>
      </c>
      <c r="AA8" s="22">
        <v>0</v>
      </c>
      <c r="AB8" s="21">
        <v>0</v>
      </c>
      <c r="AC8" s="22">
        <v>0</v>
      </c>
      <c r="AD8" s="21">
        <v>0</v>
      </c>
      <c r="AE8" s="22">
        <v>0</v>
      </c>
      <c r="AF8" s="21">
        <v>0</v>
      </c>
      <c r="AG8" s="22">
        <v>0</v>
      </c>
      <c r="AH8" s="21"/>
      <c r="AI8" s="37">
        <v>0</v>
      </c>
      <c r="AJ8" s="15">
        <v>1</v>
      </c>
      <c r="AK8" s="23">
        <v>24941.26</v>
      </c>
    </row>
    <row r="9" spans="1:39" x14ac:dyDescent="0.25">
      <c r="A9" s="17" t="s">
        <v>38</v>
      </c>
      <c r="B9" s="18" t="s">
        <v>39</v>
      </c>
      <c r="C9" s="17" t="s">
        <v>40</v>
      </c>
      <c r="D9" s="17" t="s">
        <v>41</v>
      </c>
      <c r="E9" s="19" t="s">
        <v>42</v>
      </c>
      <c r="F9" s="19">
        <v>1</v>
      </c>
      <c r="G9" s="20">
        <v>1500</v>
      </c>
      <c r="H9" s="20">
        <v>1878.3</v>
      </c>
      <c r="I9" s="99">
        <v>1878.3</v>
      </c>
      <c r="J9" s="21">
        <v>1</v>
      </c>
      <c r="K9" s="22">
        <v>1878.3</v>
      </c>
      <c r="L9" s="21">
        <v>0</v>
      </c>
      <c r="M9" s="22">
        <v>0</v>
      </c>
      <c r="N9" s="21">
        <v>0</v>
      </c>
      <c r="O9" s="22">
        <v>0</v>
      </c>
      <c r="P9" s="21">
        <v>0</v>
      </c>
      <c r="Q9" s="22">
        <v>0</v>
      </c>
      <c r="R9" s="21">
        <v>0</v>
      </c>
      <c r="S9" s="22">
        <v>0</v>
      </c>
      <c r="T9" s="21">
        <v>0</v>
      </c>
      <c r="U9" s="22">
        <v>0</v>
      </c>
      <c r="V9" s="21">
        <v>0</v>
      </c>
      <c r="W9" s="22">
        <v>0</v>
      </c>
      <c r="X9" s="21">
        <v>0</v>
      </c>
      <c r="Y9" s="22">
        <v>0</v>
      </c>
      <c r="Z9" s="21">
        <v>0</v>
      </c>
      <c r="AA9" s="22">
        <v>0</v>
      </c>
      <c r="AB9" s="21">
        <v>0</v>
      </c>
      <c r="AC9" s="22">
        <v>0</v>
      </c>
      <c r="AD9" s="21">
        <v>0</v>
      </c>
      <c r="AE9" s="22">
        <v>0</v>
      </c>
      <c r="AF9" s="21">
        <v>0</v>
      </c>
      <c r="AG9" s="22">
        <v>0</v>
      </c>
      <c r="AH9" s="21"/>
      <c r="AI9" s="37">
        <v>0</v>
      </c>
      <c r="AJ9" s="15">
        <v>1</v>
      </c>
      <c r="AK9" s="23">
        <v>1878.3</v>
      </c>
    </row>
    <row r="10" spans="1:39" ht="38.25" x14ac:dyDescent="0.25">
      <c r="A10" s="17" t="s">
        <v>43</v>
      </c>
      <c r="B10" s="18" t="s">
        <v>44</v>
      </c>
      <c r="C10" s="17" t="s">
        <v>32</v>
      </c>
      <c r="D10" s="17" t="s">
        <v>45</v>
      </c>
      <c r="E10" s="19" t="s">
        <v>34</v>
      </c>
      <c r="F10" s="19">
        <v>17.5</v>
      </c>
      <c r="G10" s="20">
        <v>858.33</v>
      </c>
      <c r="H10" s="20">
        <v>1074.8</v>
      </c>
      <c r="I10" s="99">
        <v>18809</v>
      </c>
      <c r="J10" s="21">
        <v>1</v>
      </c>
      <c r="K10" s="22">
        <v>18809</v>
      </c>
      <c r="L10" s="21">
        <v>0</v>
      </c>
      <c r="M10" s="22">
        <v>0</v>
      </c>
      <c r="N10" s="21">
        <v>0</v>
      </c>
      <c r="O10" s="22">
        <v>0</v>
      </c>
      <c r="P10" s="21">
        <v>0</v>
      </c>
      <c r="Q10" s="22">
        <v>0</v>
      </c>
      <c r="R10" s="21">
        <v>0</v>
      </c>
      <c r="S10" s="22">
        <v>0</v>
      </c>
      <c r="T10" s="21">
        <v>0</v>
      </c>
      <c r="U10" s="22">
        <v>0</v>
      </c>
      <c r="V10" s="21">
        <v>0</v>
      </c>
      <c r="W10" s="22">
        <v>0</v>
      </c>
      <c r="X10" s="21">
        <v>0</v>
      </c>
      <c r="Y10" s="22">
        <v>0</v>
      </c>
      <c r="Z10" s="21">
        <v>0</v>
      </c>
      <c r="AA10" s="22">
        <v>0</v>
      </c>
      <c r="AB10" s="21">
        <v>0</v>
      </c>
      <c r="AC10" s="22">
        <v>0</v>
      </c>
      <c r="AD10" s="21">
        <v>0</v>
      </c>
      <c r="AE10" s="22">
        <v>0</v>
      </c>
      <c r="AF10" s="21">
        <v>0</v>
      </c>
      <c r="AG10" s="22">
        <v>0</v>
      </c>
      <c r="AH10" s="21"/>
      <c r="AI10" s="37">
        <v>0</v>
      </c>
      <c r="AJ10" s="15">
        <v>1</v>
      </c>
      <c r="AK10" s="23">
        <v>18809</v>
      </c>
    </row>
    <row r="11" spans="1:39" ht="38.25" x14ac:dyDescent="0.25">
      <c r="A11" s="17" t="s">
        <v>46</v>
      </c>
      <c r="B11" s="18" t="s">
        <v>47</v>
      </c>
      <c r="C11" s="17" t="s">
        <v>32</v>
      </c>
      <c r="D11" s="17" t="s">
        <v>48</v>
      </c>
      <c r="E11" s="19" t="s">
        <v>34</v>
      </c>
      <c r="F11" s="19">
        <v>40</v>
      </c>
      <c r="G11" s="20">
        <v>730.79</v>
      </c>
      <c r="H11" s="20">
        <v>915.09</v>
      </c>
      <c r="I11" s="99">
        <v>36603.599999999999</v>
      </c>
      <c r="J11" s="21">
        <v>1</v>
      </c>
      <c r="K11" s="22">
        <v>36603.599999999999</v>
      </c>
      <c r="L11" s="21">
        <v>0</v>
      </c>
      <c r="M11" s="22">
        <v>0</v>
      </c>
      <c r="N11" s="21">
        <v>0</v>
      </c>
      <c r="O11" s="22">
        <v>0</v>
      </c>
      <c r="P11" s="21">
        <v>0</v>
      </c>
      <c r="Q11" s="22">
        <v>0</v>
      </c>
      <c r="R11" s="21">
        <v>0</v>
      </c>
      <c r="S11" s="22">
        <v>0</v>
      </c>
      <c r="T11" s="21">
        <v>0</v>
      </c>
      <c r="U11" s="22">
        <v>0</v>
      </c>
      <c r="V11" s="21">
        <v>0</v>
      </c>
      <c r="W11" s="22">
        <v>0</v>
      </c>
      <c r="X11" s="21">
        <v>0</v>
      </c>
      <c r="Y11" s="22">
        <v>0</v>
      </c>
      <c r="Z11" s="21">
        <v>0</v>
      </c>
      <c r="AA11" s="22">
        <v>0</v>
      </c>
      <c r="AB11" s="21">
        <v>0</v>
      </c>
      <c r="AC11" s="22">
        <v>0</v>
      </c>
      <c r="AD11" s="21">
        <v>0</v>
      </c>
      <c r="AE11" s="22">
        <v>0</v>
      </c>
      <c r="AF11" s="21">
        <v>0</v>
      </c>
      <c r="AG11" s="22">
        <v>0</v>
      </c>
      <c r="AH11" s="21"/>
      <c r="AI11" s="37">
        <v>0</v>
      </c>
      <c r="AJ11" s="15">
        <v>1</v>
      </c>
      <c r="AK11" s="23">
        <v>36603.599999999999</v>
      </c>
    </row>
    <row r="12" spans="1:39" ht="38.25" x14ac:dyDescent="0.25">
      <c r="A12" s="17" t="s">
        <v>49</v>
      </c>
      <c r="B12" s="18" t="s">
        <v>50</v>
      </c>
      <c r="C12" s="17" t="s">
        <v>32</v>
      </c>
      <c r="D12" s="17" t="s">
        <v>51</v>
      </c>
      <c r="E12" s="19" t="s">
        <v>34</v>
      </c>
      <c r="F12" s="19">
        <v>25</v>
      </c>
      <c r="G12" s="20">
        <v>495.85</v>
      </c>
      <c r="H12" s="20">
        <v>620.9</v>
      </c>
      <c r="I12" s="99">
        <v>15522.5</v>
      </c>
      <c r="J12" s="21">
        <v>1</v>
      </c>
      <c r="K12" s="22">
        <v>15522.5</v>
      </c>
      <c r="L12" s="21">
        <v>0</v>
      </c>
      <c r="M12" s="22">
        <v>0</v>
      </c>
      <c r="N12" s="21">
        <v>0</v>
      </c>
      <c r="O12" s="22">
        <v>0</v>
      </c>
      <c r="P12" s="21">
        <v>0</v>
      </c>
      <c r="Q12" s="22">
        <v>0</v>
      </c>
      <c r="R12" s="21">
        <v>0</v>
      </c>
      <c r="S12" s="22">
        <v>0</v>
      </c>
      <c r="T12" s="21">
        <v>0</v>
      </c>
      <c r="U12" s="22">
        <v>0</v>
      </c>
      <c r="V12" s="21">
        <v>0</v>
      </c>
      <c r="W12" s="22">
        <v>0</v>
      </c>
      <c r="X12" s="21">
        <v>0</v>
      </c>
      <c r="Y12" s="22">
        <v>0</v>
      </c>
      <c r="Z12" s="21">
        <v>0</v>
      </c>
      <c r="AA12" s="22">
        <v>0</v>
      </c>
      <c r="AB12" s="21">
        <v>0</v>
      </c>
      <c r="AC12" s="22">
        <v>0</v>
      </c>
      <c r="AD12" s="21">
        <v>0</v>
      </c>
      <c r="AE12" s="22">
        <v>0</v>
      </c>
      <c r="AF12" s="21">
        <v>0</v>
      </c>
      <c r="AG12" s="22">
        <v>0</v>
      </c>
      <c r="AH12" s="21"/>
      <c r="AI12" s="37">
        <v>0</v>
      </c>
      <c r="AJ12" s="15">
        <v>1</v>
      </c>
      <c r="AK12" s="23">
        <v>15522.5</v>
      </c>
    </row>
    <row r="13" spans="1:39" ht="38.25" x14ac:dyDescent="0.25">
      <c r="A13" s="17" t="s">
        <v>52</v>
      </c>
      <c r="B13" s="18" t="s">
        <v>53</v>
      </c>
      <c r="C13" s="17" t="s">
        <v>32</v>
      </c>
      <c r="D13" s="17" t="s">
        <v>54</v>
      </c>
      <c r="E13" s="19" t="s">
        <v>34</v>
      </c>
      <c r="F13" s="19">
        <v>10.5</v>
      </c>
      <c r="G13" s="20">
        <v>974.81</v>
      </c>
      <c r="H13" s="20">
        <v>1220.6500000000001</v>
      </c>
      <c r="I13" s="99">
        <v>12816.82</v>
      </c>
      <c r="J13" s="21">
        <v>1</v>
      </c>
      <c r="K13" s="22">
        <v>12816.82</v>
      </c>
      <c r="L13" s="21">
        <v>0</v>
      </c>
      <c r="M13" s="22">
        <v>0</v>
      </c>
      <c r="N13" s="21">
        <v>0</v>
      </c>
      <c r="O13" s="22">
        <v>0</v>
      </c>
      <c r="P13" s="21">
        <v>0</v>
      </c>
      <c r="Q13" s="22">
        <v>0</v>
      </c>
      <c r="R13" s="21">
        <v>0</v>
      </c>
      <c r="S13" s="22">
        <v>0</v>
      </c>
      <c r="T13" s="21">
        <v>0</v>
      </c>
      <c r="U13" s="22">
        <v>0</v>
      </c>
      <c r="V13" s="21">
        <v>0</v>
      </c>
      <c r="W13" s="22">
        <v>0</v>
      </c>
      <c r="X13" s="21">
        <v>0</v>
      </c>
      <c r="Y13" s="22">
        <v>0</v>
      </c>
      <c r="Z13" s="21">
        <v>0</v>
      </c>
      <c r="AA13" s="22">
        <v>0</v>
      </c>
      <c r="AB13" s="21">
        <v>0</v>
      </c>
      <c r="AC13" s="22">
        <v>0</v>
      </c>
      <c r="AD13" s="21">
        <v>0</v>
      </c>
      <c r="AE13" s="22">
        <v>0</v>
      </c>
      <c r="AF13" s="21">
        <v>0</v>
      </c>
      <c r="AG13" s="22">
        <v>0</v>
      </c>
      <c r="AH13" s="21"/>
      <c r="AI13" s="37">
        <v>0</v>
      </c>
      <c r="AJ13" s="15">
        <v>1</v>
      </c>
      <c r="AK13" s="23">
        <v>12816.82</v>
      </c>
    </row>
    <row r="14" spans="1:39" ht="25.5" x14ac:dyDescent="0.25">
      <c r="A14" s="17" t="s">
        <v>55</v>
      </c>
      <c r="B14" s="18" t="s">
        <v>56</v>
      </c>
      <c r="C14" s="17" t="s">
        <v>27</v>
      </c>
      <c r="D14" s="17" t="s">
        <v>57</v>
      </c>
      <c r="E14" s="19" t="s">
        <v>58</v>
      </c>
      <c r="F14" s="19">
        <v>12</v>
      </c>
      <c r="G14" s="20">
        <v>5761.69</v>
      </c>
      <c r="H14" s="20">
        <v>7214.78</v>
      </c>
      <c r="I14" s="99">
        <v>86577.36</v>
      </c>
      <c r="J14" s="21">
        <v>0.08</v>
      </c>
      <c r="K14" s="22">
        <v>6926.1887999999999</v>
      </c>
      <c r="L14" s="21">
        <v>0.08</v>
      </c>
      <c r="M14" s="22">
        <v>6926.1887999999999</v>
      </c>
      <c r="N14" s="21">
        <v>0.08</v>
      </c>
      <c r="O14" s="22">
        <v>6926.1887999999999</v>
      </c>
      <c r="P14" s="21">
        <v>0.08</v>
      </c>
      <c r="Q14" s="22">
        <v>6926.1887999999999</v>
      </c>
      <c r="R14" s="21">
        <v>0.08</v>
      </c>
      <c r="S14" s="22">
        <v>6926.1887999999999</v>
      </c>
      <c r="T14" s="21">
        <v>0.08</v>
      </c>
      <c r="U14" s="22">
        <v>6926.1887999999999</v>
      </c>
      <c r="V14" s="21">
        <v>0.08</v>
      </c>
      <c r="W14" s="22">
        <v>6926.1887999999999</v>
      </c>
      <c r="X14" s="21">
        <v>0.08</v>
      </c>
      <c r="Y14" s="22">
        <v>6926.1887999999999</v>
      </c>
      <c r="Z14" s="21">
        <v>0.08</v>
      </c>
      <c r="AA14" s="22">
        <v>6926.1887999999999</v>
      </c>
      <c r="AB14" s="21">
        <v>0.08</v>
      </c>
      <c r="AC14" s="22">
        <v>6926.1887999999999</v>
      </c>
      <c r="AD14" s="21">
        <v>0.08</v>
      </c>
      <c r="AE14" s="22">
        <v>6926.1887999999999</v>
      </c>
      <c r="AF14" s="21">
        <v>0.08</v>
      </c>
      <c r="AG14" s="22">
        <v>6926.1887999999999</v>
      </c>
      <c r="AH14" s="21">
        <v>0.04</v>
      </c>
      <c r="AI14" s="37">
        <v>3463.0944</v>
      </c>
      <c r="AJ14" s="15">
        <v>0.99999999999999989</v>
      </c>
      <c r="AK14" s="23">
        <v>86577.36000000003</v>
      </c>
    </row>
    <row r="15" spans="1:39" ht="51" x14ac:dyDescent="0.25">
      <c r="A15" s="17" t="s">
        <v>59</v>
      </c>
      <c r="B15" s="18" t="s">
        <v>60</v>
      </c>
      <c r="C15" s="17" t="s">
        <v>32</v>
      </c>
      <c r="D15" s="17" t="s">
        <v>61</v>
      </c>
      <c r="E15" s="19" t="s">
        <v>42</v>
      </c>
      <c r="F15" s="19">
        <v>1</v>
      </c>
      <c r="G15" s="20">
        <v>9223.99</v>
      </c>
      <c r="H15" s="20">
        <v>11550.28</v>
      </c>
      <c r="I15" s="99">
        <v>11550.28</v>
      </c>
      <c r="J15" s="21">
        <v>1</v>
      </c>
      <c r="K15" s="22">
        <v>11550.28</v>
      </c>
      <c r="L15" s="21">
        <v>0</v>
      </c>
      <c r="M15" s="22">
        <v>0</v>
      </c>
      <c r="N15" s="21">
        <v>0</v>
      </c>
      <c r="O15" s="22">
        <v>0</v>
      </c>
      <c r="P15" s="21">
        <v>0</v>
      </c>
      <c r="Q15" s="22">
        <v>0</v>
      </c>
      <c r="R15" s="21">
        <v>0</v>
      </c>
      <c r="S15" s="22">
        <v>0</v>
      </c>
      <c r="T15" s="21">
        <v>0</v>
      </c>
      <c r="U15" s="22">
        <v>0</v>
      </c>
      <c r="V15" s="21">
        <v>0</v>
      </c>
      <c r="W15" s="22">
        <v>0</v>
      </c>
      <c r="X15" s="21">
        <v>0</v>
      </c>
      <c r="Y15" s="22">
        <v>0</v>
      </c>
      <c r="Z15" s="21">
        <v>0</v>
      </c>
      <c r="AA15" s="22">
        <v>0</v>
      </c>
      <c r="AB15" s="21">
        <v>0</v>
      </c>
      <c r="AC15" s="22">
        <v>0</v>
      </c>
      <c r="AD15" s="21">
        <v>0</v>
      </c>
      <c r="AE15" s="22">
        <v>0</v>
      </c>
      <c r="AF15" s="21">
        <v>0</v>
      </c>
      <c r="AG15" s="22">
        <v>0</v>
      </c>
      <c r="AH15" s="21"/>
      <c r="AI15" s="37">
        <v>0</v>
      </c>
      <c r="AJ15" s="15">
        <v>1</v>
      </c>
      <c r="AK15" s="23">
        <v>11550.28</v>
      </c>
    </row>
    <row r="16" spans="1:39" x14ac:dyDescent="0.25">
      <c r="A16" s="17" t="s">
        <v>62</v>
      </c>
      <c r="B16" s="18" t="s">
        <v>63</v>
      </c>
      <c r="C16" s="17" t="s">
        <v>32</v>
      </c>
      <c r="D16" s="17" t="s">
        <v>64</v>
      </c>
      <c r="E16" s="19" t="s">
        <v>42</v>
      </c>
      <c r="F16" s="19">
        <v>1</v>
      </c>
      <c r="G16" s="20">
        <v>45.77</v>
      </c>
      <c r="H16" s="20">
        <v>57.31</v>
      </c>
      <c r="I16" s="99">
        <v>57.31</v>
      </c>
      <c r="J16" s="21">
        <v>1</v>
      </c>
      <c r="K16" s="22">
        <v>57.31</v>
      </c>
      <c r="L16" s="21">
        <v>0</v>
      </c>
      <c r="M16" s="22">
        <v>0</v>
      </c>
      <c r="N16" s="21">
        <v>0</v>
      </c>
      <c r="O16" s="22">
        <v>0</v>
      </c>
      <c r="P16" s="21">
        <v>0</v>
      </c>
      <c r="Q16" s="22">
        <v>0</v>
      </c>
      <c r="R16" s="21">
        <v>0</v>
      </c>
      <c r="S16" s="22">
        <v>0</v>
      </c>
      <c r="T16" s="21">
        <v>0</v>
      </c>
      <c r="U16" s="22">
        <v>0</v>
      </c>
      <c r="V16" s="21">
        <v>0</v>
      </c>
      <c r="W16" s="22">
        <v>0</v>
      </c>
      <c r="X16" s="21">
        <v>0</v>
      </c>
      <c r="Y16" s="22">
        <v>0</v>
      </c>
      <c r="Z16" s="21">
        <v>0</v>
      </c>
      <c r="AA16" s="22">
        <v>0</v>
      </c>
      <c r="AB16" s="21">
        <v>0</v>
      </c>
      <c r="AC16" s="22">
        <v>0</v>
      </c>
      <c r="AD16" s="21">
        <v>0</v>
      </c>
      <c r="AE16" s="22">
        <v>0</v>
      </c>
      <c r="AF16" s="21">
        <v>0</v>
      </c>
      <c r="AG16" s="22">
        <v>0</v>
      </c>
      <c r="AH16" s="21"/>
      <c r="AI16" s="37">
        <v>0</v>
      </c>
      <c r="AJ16" s="15">
        <v>1</v>
      </c>
      <c r="AK16" s="23">
        <v>57.31</v>
      </c>
    </row>
    <row r="17" spans="1:37" ht="25.5" x14ac:dyDescent="0.25">
      <c r="A17" s="17" t="s">
        <v>65</v>
      </c>
      <c r="B17" s="18" t="s">
        <v>66</v>
      </c>
      <c r="C17" s="17" t="s">
        <v>27</v>
      </c>
      <c r="D17" s="17" t="s">
        <v>67</v>
      </c>
      <c r="E17" s="19" t="s">
        <v>42</v>
      </c>
      <c r="F17" s="19">
        <v>3</v>
      </c>
      <c r="G17" s="20">
        <v>262.55</v>
      </c>
      <c r="H17" s="20">
        <v>328.76</v>
      </c>
      <c r="I17" s="99">
        <v>986.28</v>
      </c>
      <c r="J17" s="21">
        <v>1</v>
      </c>
      <c r="K17" s="22">
        <v>986.28</v>
      </c>
      <c r="L17" s="21">
        <v>0</v>
      </c>
      <c r="M17" s="22">
        <v>0</v>
      </c>
      <c r="N17" s="21">
        <v>0</v>
      </c>
      <c r="O17" s="22">
        <v>0</v>
      </c>
      <c r="P17" s="21">
        <v>0</v>
      </c>
      <c r="Q17" s="22">
        <v>0</v>
      </c>
      <c r="R17" s="21">
        <v>0</v>
      </c>
      <c r="S17" s="22">
        <v>0</v>
      </c>
      <c r="T17" s="21">
        <v>0</v>
      </c>
      <c r="U17" s="22">
        <v>0</v>
      </c>
      <c r="V17" s="21">
        <v>0</v>
      </c>
      <c r="W17" s="22">
        <v>0</v>
      </c>
      <c r="X17" s="21">
        <v>0</v>
      </c>
      <c r="Y17" s="22">
        <v>0</v>
      </c>
      <c r="Z17" s="21">
        <v>0</v>
      </c>
      <c r="AA17" s="22">
        <v>0</v>
      </c>
      <c r="AB17" s="21">
        <v>0</v>
      </c>
      <c r="AC17" s="22">
        <v>0</v>
      </c>
      <c r="AD17" s="21">
        <v>0</v>
      </c>
      <c r="AE17" s="22">
        <v>0</v>
      </c>
      <c r="AF17" s="21">
        <v>0</v>
      </c>
      <c r="AG17" s="22">
        <v>0</v>
      </c>
      <c r="AH17" s="21"/>
      <c r="AI17" s="37">
        <v>0</v>
      </c>
      <c r="AJ17" s="15">
        <v>1</v>
      </c>
      <c r="AK17" s="23">
        <v>986.28</v>
      </c>
    </row>
    <row r="18" spans="1:37" ht="25.5" x14ac:dyDescent="0.25">
      <c r="A18" s="17" t="s">
        <v>68</v>
      </c>
      <c r="B18" s="18" t="s">
        <v>69</v>
      </c>
      <c r="C18" s="17" t="s">
        <v>32</v>
      </c>
      <c r="D18" s="17" t="s">
        <v>70</v>
      </c>
      <c r="E18" s="19" t="s">
        <v>71</v>
      </c>
      <c r="F18" s="19">
        <v>6</v>
      </c>
      <c r="G18" s="20">
        <v>94.76</v>
      </c>
      <c r="H18" s="20">
        <v>118.65</v>
      </c>
      <c r="I18" s="99">
        <v>711.9</v>
      </c>
      <c r="J18" s="21">
        <v>0</v>
      </c>
      <c r="K18" s="22">
        <v>0</v>
      </c>
      <c r="L18" s="21">
        <v>0</v>
      </c>
      <c r="M18" s="22">
        <v>0</v>
      </c>
      <c r="N18" s="21">
        <v>0</v>
      </c>
      <c r="O18" s="22">
        <v>0</v>
      </c>
      <c r="P18" s="21">
        <v>0</v>
      </c>
      <c r="Q18" s="22">
        <v>0</v>
      </c>
      <c r="R18" s="21">
        <v>0</v>
      </c>
      <c r="S18" s="22">
        <v>0</v>
      </c>
      <c r="T18" s="21">
        <v>0</v>
      </c>
      <c r="U18" s="22">
        <v>0</v>
      </c>
      <c r="V18" s="21">
        <v>0</v>
      </c>
      <c r="W18" s="22">
        <v>0</v>
      </c>
      <c r="X18" s="21">
        <v>0</v>
      </c>
      <c r="Y18" s="22">
        <v>0</v>
      </c>
      <c r="Z18" s="21">
        <v>0</v>
      </c>
      <c r="AA18" s="22">
        <v>0</v>
      </c>
      <c r="AB18" s="21">
        <v>0</v>
      </c>
      <c r="AC18" s="22">
        <v>0</v>
      </c>
      <c r="AD18" s="21">
        <v>1</v>
      </c>
      <c r="AE18" s="22">
        <v>711.9</v>
      </c>
      <c r="AF18" s="21">
        <v>0</v>
      </c>
      <c r="AG18" s="22">
        <v>0</v>
      </c>
      <c r="AH18" s="21"/>
      <c r="AI18" s="37">
        <v>0</v>
      </c>
      <c r="AJ18" s="15">
        <v>1</v>
      </c>
      <c r="AK18" s="23">
        <v>711.9</v>
      </c>
    </row>
    <row r="19" spans="1:37" ht="25.5" x14ac:dyDescent="0.25">
      <c r="A19" s="17" t="s">
        <v>72</v>
      </c>
      <c r="B19" s="18" t="s">
        <v>73</v>
      </c>
      <c r="C19" s="17" t="s">
        <v>27</v>
      </c>
      <c r="D19" s="17" t="s">
        <v>74</v>
      </c>
      <c r="E19" s="19" t="s">
        <v>42</v>
      </c>
      <c r="F19" s="19">
        <v>1</v>
      </c>
      <c r="G19" s="20">
        <v>2175.29</v>
      </c>
      <c r="H19" s="20">
        <v>2723.89</v>
      </c>
      <c r="I19" s="99">
        <v>2723.89</v>
      </c>
      <c r="J19" s="21">
        <v>1</v>
      </c>
      <c r="K19" s="22">
        <v>2723.89</v>
      </c>
      <c r="L19" s="21">
        <v>0</v>
      </c>
      <c r="M19" s="22">
        <v>0</v>
      </c>
      <c r="N19" s="21">
        <v>0</v>
      </c>
      <c r="O19" s="22">
        <v>0</v>
      </c>
      <c r="P19" s="21">
        <v>0</v>
      </c>
      <c r="Q19" s="22">
        <v>0</v>
      </c>
      <c r="R19" s="21">
        <v>0</v>
      </c>
      <c r="S19" s="22">
        <v>0</v>
      </c>
      <c r="T19" s="21">
        <v>0</v>
      </c>
      <c r="U19" s="22">
        <v>0</v>
      </c>
      <c r="V19" s="21">
        <v>0</v>
      </c>
      <c r="W19" s="22">
        <v>0</v>
      </c>
      <c r="X19" s="21">
        <v>0</v>
      </c>
      <c r="Y19" s="22">
        <v>0</v>
      </c>
      <c r="Z19" s="21">
        <v>0</v>
      </c>
      <c r="AA19" s="22">
        <v>0</v>
      </c>
      <c r="AB19" s="21">
        <v>0</v>
      </c>
      <c r="AC19" s="22">
        <v>0</v>
      </c>
      <c r="AD19" s="21">
        <v>0</v>
      </c>
      <c r="AE19" s="22">
        <v>0</v>
      </c>
      <c r="AF19" s="21">
        <v>0</v>
      </c>
      <c r="AG19" s="22">
        <v>0</v>
      </c>
      <c r="AH19" s="21"/>
      <c r="AI19" s="37">
        <v>0</v>
      </c>
      <c r="AJ19" s="15">
        <v>1</v>
      </c>
      <c r="AK19" s="23">
        <v>2723.89</v>
      </c>
    </row>
    <row r="20" spans="1:37" ht="25.5" x14ac:dyDescent="0.25">
      <c r="A20" s="17" t="s">
        <v>75</v>
      </c>
      <c r="B20" s="18" t="s">
        <v>76</v>
      </c>
      <c r="C20" s="17" t="s">
        <v>27</v>
      </c>
      <c r="D20" s="17" t="s">
        <v>77</v>
      </c>
      <c r="E20" s="19" t="s">
        <v>42</v>
      </c>
      <c r="F20" s="19">
        <v>1</v>
      </c>
      <c r="G20" s="20">
        <v>700</v>
      </c>
      <c r="H20" s="20">
        <v>876.54</v>
      </c>
      <c r="I20" s="99">
        <v>876.54</v>
      </c>
      <c r="J20" s="21">
        <v>1</v>
      </c>
      <c r="K20" s="22">
        <v>876.54</v>
      </c>
      <c r="L20" s="21">
        <v>0</v>
      </c>
      <c r="M20" s="22">
        <v>0</v>
      </c>
      <c r="N20" s="21">
        <v>0</v>
      </c>
      <c r="O20" s="22">
        <v>0</v>
      </c>
      <c r="P20" s="21">
        <v>0</v>
      </c>
      <c r="Q20" s="22">
        <v>0</v>
      </c>
      <c r="R20" s="21">
        <v>0</v>
      </c>
      <c r="S20" s="22">
        <v>0</v>
      </c>
      <c r="T20" s="21">
        <v>0</v>
      </c>
      <c r="U20" s="22">
        <v>0</v>
      </c>
      <c r="V20" s="21">
        <v>0</v>
      </c>
      <c r="W20" s="22">
        <v>0</v>
      </c>
      <c r="X20" s="21">
        <v>0</v>
      </c>
      <c r="Y20" s="22">
        <v>0</v>
      </c>
      <c r="Z20" s="21">
        <v>0</v>
      </c>
      <c r="AA20" s="22">
        <v>0</v>
      </c>
      <c r="AB20" s="21">
        <v>0</v>
      </c>
      <c r="AC20" s="22">
        <v>0</v>
      </c>
      <c r="AD20" s="21">
        <v>0</v>
      </c>
      <c r="AE20" s="22">
        <v>0</v>
      </c>
      <c r="AF20" s="21">
        <v>0</v>
      </c>
      <c r="AG20" s="22">
        <v>0</v>
      </c>
      <c r="AH20" s="21"/>
      <c r="AI20" s="37">
        <v>0</v>
      </c>
      <c r="AJ20" s="15">
        <v>1</v>
      </c>
      <c r="AK20" s="23">
        <v>876.54</v>
      </c>
    </row>
    <row r="21" spans="1:37" ht="25.5" x14ac:dyDescent="0.25">
      <c r="A21" s="17" t="s">
        <v>78</v>
      </c>
      <c r="B21" s="18" t="s">
        <v>79</v>
      </c>
      <c r="C21" s="17" t="s">
        <v>27</v>
      </c>
      <c r="D21" s="17" t="s">
        <v>80</v>
      </c>
      <c r="E21" s="19" t="s">
        <v>29</v>
      </c>
      <c r="F21" s="19">
        <v>12</v>
      </c>
      <c r="G21" s="20">
        <v>3860.8</v>
      </c>
      <c r="H21" s="20">
        <v>4834.49</v>
      </c>
      <c r="I21" s="99">
        <v>58013.88</v>
      </c>
      <c r="J21" s="21">
        <v>0.08</v>
      </c>
      <c r="K21" s="22">
        <v>4641.1103999999996</v>
      </c>
      <c r="L21" s="21">
        <v>0.08</v>
      </c>
      <c r="M21" s="22">
        <v>4641.1103999999996</v>
      </c>
      <c r="N21" s="21">
        <v>0.08</v>
      </c>
      <c r="O21" s="22">
        <v>4641.1103999999996</v>
      </c>
      <c r="P21" s="21">
        <v>0.08</v>
      </c>
      <c r="Q21" s="22">
        <v>4641.1103999999996</v>
      </c>
      <c r="R21" s="21">
        <v>0.08</v>
      </c>
      <c r="S21" s="22">
        <v>4641.1103999999996</v>
      </c>
      <c r="T21" s="21">
        <v>0.08</v>
      </c>
      <c r="U21" s="22">
        <v>4641.1103999999996</v>
      </c>
      <c r="V21" s="21">
        <v>0.08</v>
      </c>
      <c r="W21" s="22">
        <v>4641.1103999999996</v>
      </c>
      <c r="X21" s="21">
        <v>0.08</v>
      </c>
      <c r="Y21" s="22">
        <v>4641.1103999999996</v>
      </c>
      <c r="Z21" s="21">
        <v>0.08</v>
      </c>
      <c r="AA21" s="22">
        <v>4641.1103999999996</v>
      </c>
      <c r="AB21" s="21">
        <v>0.08</v>
      </c>
      <c r="AC21" s="22">
        <v>4641.1103999999996</v>
      </c>
      <c r="AD21" s="21">
        <v>0.08</v>
      </c>
      <c r="AE21" s="22">
        <v>4641.1103999999996</v>
      </c>
      <c r="AF21" s="21">
        <v>0.08</v>
      </c>
      <c r="AG21" s="22">
        <v>4641.1103999999996</v>
      </c>
      <c r="AH21" s="21">
        <v>0.04</v>
      </c>
      <c r="AI21" s="37">
        <v>2320.5551999999998</v>
      </c>
      <c r="AJ21" s="15">
        <v>0.99999999999999989</v>
      </c>
      <c r="AK21" s="23">
        <v>58013.879999999983</v>
      </c>
    </row>
    <row r="22" spans="1:37" ht="51" x14ac:dyDescent="0.25">
      <c r="A22" s="17" t="s">
        <v>81</v>
      </c>
      <c r="B22" s="18" t="s">
        <v>82</v>
      </c>
      <c r="C22" s="17" t="s">
        <v>27</v>
      </c>
      <c r="D22" s="17" t="s">
        <v>83</v>
      </c>
      <c r="E22" s="19" t="s">
        <v>34</v>
      </c>
      <c r="F22" s="19">
        <v>150</v>
      </c>
      <c r="G22" s="20">
        <v>79.040000000000006</v>
      </c>
      <c r="H22" s="20">
        <v>98.97</v>
      </c>
      <c r="I22" s="99">
        <v>14845.5</v>
      </c>
      <c r="J22" s="21">
        <v>0</v>
      </c>
      <c r="K22" s="22">
        <v>0</v>
      </c>
      <c r="L22" s="21">
        <v>0</v>
      </c>
      <c r="M22" s="22">
        <v>0</v>
      </c>
      <c r="N22" s="21">
        <v>0</v>
      </c>
      <c r="O22" s="22">
        <v>0</v>
      </c>
      <c r="P22" s="21">
        <v>0.25</v>
      </c>
      <c r="Q22" s="22">
        <v>3711.375</v>
      </c>
      <c r="R22" s="21">
        <v>0.2</v>
      </c>
      <c r="S22" s="22">
        <v>2969.1000000000004</v>
      </c>
      <c r="T22" s="21">
        <v>0.1</v>
      </c>
      <c r="U22" s="22">
        <v>1484.5500000000002</v>
      </c>
      <c r="V22" s="21">
        <v>0.1</v>
      </c>
      <c r="W22" s="22">
        <v>1484.5500000000002</v>
      </c>
      <c r="X22" s="21">
        <v>0.2</v>
      </c>
      <c r="Y22" s="22">
        <v>2969.1000000000004</v>
      </c>
      <c r="Z22" s="21">
        <v>0.15</v>
      </c>
      <c r="AA22" s="22">
        <v>2226.8249999999998</v>
      </c>
      <c r="AB22" s="21">
        <v>0</v>
      </c>
      <c r="AC22" s="22">
        <v>0</v>
      </c>
      <c r="AD22" s="21">
        <v>0</v>
      </c>
      <c r="AE22" s="22">
        <v>0</v>
      </c>
      <c r="AF22" s="21">
        <v>0</v>
      </c>
      <c r="AG22" s="22">
        <v>0</v>
      </c>
      <c r="AH22" s="21"/>
      <c r="AI22" s="37">
        <v>0</v>
      </c>
      <c r="AJ22" s="15">
        <v>1</v>
      </c>
      <c r="AK22" s="23">
        <v>14845.5</v>
      </c>
    </row>
    <row r="23" spans="1:37" x14ac:dyDescent="0.25">
      <c r="A23" s="12">
        <v>2</v>
      </c>
      <c r="B23" s="12"/>
      <c r="C23" s="12"/>
      <c r="D23" s="12" t="s">
        <v>84</v>
      </c>
      <c r="E23" s="12"/>
      <c r="F23" s="13"/>
      <c r="G23" s="14"/>
      <c r="H23" s="14"/>
      <c r="I23" s="95">
        <v>82956.839999999982</v>
      </c>
      <c r="J23" s="373">
        <v>0.29419412552358565</v>
      </c>
      <c r="K23" s="95">
        <v>24405.415000000005</v>
      </c>
      <c r="L23" s="373">
        <v>0.34997956768845112</v>
      </c>
      <c r="M23" s="95">
        <v>29033.199000000004</v>
      </c>
      <c r="N23" s="373">
        <v>0.33697693885157637</v>
      </c>
      <c r="O23" s="95">
        <v>27954.541999999998</v>
      </c>
      <c r="P23" s="373">
        <v>0</v>
      </c>
      <c r="Q23" s="95">
        <v>0</v>
      </c>
      <c r="R23" s="373">
        <v>0</v>
      </c>
      <c r="S23" s="95">
        <v>0</v>
      </c>
      <c r="T23" s="373">
        <v>0</v>
      </c>
      <c r="U23" s="95">
        <v>0</v>
      </c>
      <c r="V23" s="373">
        <v>0</v>
      </c>
      <c r="W23" s="95">
        <v>0</v>
      </c>
      <c r="X23" s="373">
        <v>0</v>
      </c>
      <c r="Y23" s="95">
        <v>0</v>
      </c>
      <c r="Z23" s="373">
        <v>1.7124012920453579E-2</v>
      </c>
      <c r="AA23" s="95">
        <v>1420.5540000000001</v>
      </c>
      <c r="AB23" s="373">
        <v>0</v>
      </c>
      <c r="AC23" s="95">
        <v>0</v>
      </c>
      <c r="AD23" s="373">
        <v>0</v>
      </c>
      <c r="AE23" s="95">
        <v>0</v>
      </c>
      <c r="AF23" s="373">
        <v>1.7253550159335869E-3</v>
      </c>
      <c r="AG23" s="95">
        <v>143.13</v>
      </c>
      <c r="AH23" s="373">
        <v>0</v>
      </c>
      <c r="AI23" s="95">
        <v>0</v>
      </c>
      <c r="AJ23" s="24">
        <v>1.0000000000000004</v>
      </c>
      <c r="AK23" s="95">
        <v>82956.839999999982</v>
      </c>
    </row>
    <row r="24" spans="1:37" ht="38.25" x14ac:dyDescent="0.25">
      <c r="A24" s="17" t="s">
        <v>85</v>
      </c>
      <c r="B24" s="18" t="s">
        <v>86</v>
      </c>
      <c r="C24" s="17" t="s">
        <v>32</v>
      </c>
      <c r="D24" s="17" t="s">
        <v>87</v>
      </c>
      <c r="E24" s="19" t="s">
        <v>88</v>
      </c>
      <c r="F24" s="19">
        <v>61.67</v>
      </c>
      <c r="G24" s="20">
        <v>43.1</v>
      </c>
      <c r="H24" s="20">
        <v>53.96</v>
      </c>
      <c r="I24" s="99">
        <v>3327.71</v>
      </c>
      <c r="J24" s="21">
        <v>0.5</v>
      </c>
      <c r="K24" s="22">
        <v>1663.855</v>
      </c>
      <c r="L24" s="21">
        <v>0.5</v>
      </c>
      <c r="M24" s="22">
        <v>1663.855</v>
      </c>
      <c r="N24" s="21"/>
      <c r="O24" s="22">
        <v>0</v>
      </c>
      <c r="P24" s="21">
        <v>0</v>
      </c>
      <c r="Q24" s="22">
        <v>0</v>
      </c>
      <c r="R24" s="21">
        <v>0</v>
      </c>
      <c r="S24" s="22">
        <v>0</v>
      </c>
      <c r="T24" s="21">
        <v>0</v>
      </c>
      <c r="U24" s="22">
        <v>0</v>
      </c>
      <c r="V24" s="21">
        <v>0</v>
      </c>
      <c r="W24" s="22">
        <v>0</v>
      </c>
      <c r="X24" s="21">
        <v>0</v>
      </c>
      <c r="Y24" s="22">
        <v>0</v>
      </c>
      <c r="Z24" s="21">
        <v>0</v>
      </c>
      <c r="AA24" s="22">
        <v>0</v>
      </c>
      <c r="AB24" s="21">
        <v>0</v>
      </c>
      <c r="AC24" s="22">
        <v>0</v>
      </c>
      <c r="AD24" s="21">
        <v>0</v>
      </c>
      <c r="AE24" s="22">
        <v>0</v>
      </c>
      <c r="AF24" s="21">
        <v>0</v>
      </c>
      <c r="AG24" s="22">
        <v>0</v>
      </c>
      <c r="AH24" s="21"/>
      <c r="AI24" s="37">
        <v>0</v>
      </c>
      <c r="AJ24" s="15">
        <v>1</v>
      </c>
      <c r="AK24" s="23">
        <v>3327.71</v>
      </c>
    </row>
    <row r="25" spans="1:37" ht="38.25" x14ac:dyDescent="0.25">
      <c r="A25" s="17" t="s">
        <v>89</v>
      </c>
      <c r="B25" s="18" t="s">
        <v>90</v>
      </c>
      <c r="C25" s="17" t="s">
        <v>32</v>
      </c>
      <c r="D25" s="17" t="s">
        <v>91</v>
      </c>
      <c r="E25" s="19" t="s">
        <v>88</v>
      </c>
      <c r="F25" s="19">
        <v>2.14</v>
      </c>
      <c r="G25" s="20">
        <v>201.75</v>
      </c>
      <c r="H25" s="20">
        <v>252.63</v>
      </c>
      <c r="I25" s="99">
        <v>540.62</v>
      </c>
      <c r="J25" s="21">
        <v>1</v>
      </c>
      <c r="K25" s="22">
        <v>540.62</v>
      </c>
      <c r="L25" s="21">
        <v>0</v>
      </c>
      <c r="M25" s="22">
        <v>0</v>
      </c>
      <c r="N25" s="21"/>
      <c r="O25" s="22">
        <v>0</v>
      </c>
      <c r="P25" s="21"/>
      <c r="Q25" s="22">
        <v>0</v>
      </c>
      <c r="R25" s="21">
        <v>0</v>
      </c>
      <c r="S25" s="22">
        <v>0</v>
      </c>
      <c r="T25" s="21">
        <v>0</v>
      </c>
      <c r="U25" s="22">
        <v>0</v>
      </c>
      <c r="V25" s="21">
        <v>0</v>
      </c>
      <c r="W25" s="22">
        <v>0</v>
      </c>
      <c r="X25" s="21">
        <v>0</v>
      </c>
      <c r="Y25" s="22">
        <v>0</v>
      </c>
      <c r="Z25" s="21">
        <v>0</v>
      </c>
      <c r="AA25" s="22">
        <v>0</v>
      </c>
      <c r="AB25" s="21">
        <v>0</v>
      </c>
      <c r="AC25" s="22">
        <v>0</v>
      </c>
      <c r="AD25" s="21">
        <v>0</v>
      </c>
      <c r="AE25" s="22">
        <v>0</v>
      </c>
      <c r="AF25" s="21">
        <v>0</v>
      </c>
      <c r="AG25" s="22">
        <v>0</v>
      </c>
      <c r="AH25" s="21"/>
      <c r="AI25" s="37">
        <v>0</v>
      </c>
      <c r="AJ25" s="15">
        <v>1</v>
      </c>
      <c r="AK25" s="23">
        <v>540.62</v>
      </c>
    </row>
    <row r="26" spans="1:37" ht="38.25" x14ac:dyDescent="0.25">
      <c r="A26" s="17" t="s">
        <v>92</v>
      </c>
      <c r="B26" s="18" t="s">
        <v>93</v>
      </c>
      <c r="C26" s="17" t="s">
        <v>32</v>
      </c>
      <c r="D26" s="17" t="s">
        <v>94</v>
      </c>
      <c r="E26" s="19" t="s">
        <v>88</v>
      </c>
      <c r="F26" s="19">
        <v>3.35</v>
      </c>
      <c r="G26" s="20">
        <v>159.22</v>
      </c>
      <c r="H26" s="20">
        <v>199.37</v>
      </c>
      <c r="I26" s="99">
        <v>667.88</v>
      </c>
      <c r="J26" s="21">
        <v>1</v>
      </c>
      <c r="K26" s="22">
        <v>667.88</v>
      </c>
      <c r="L26" s="21">
        <v>0</v>
      </c>
      <c r="M26" s="22">
        <v>0</v>
      </c>
      <c r="N26" s="21"/>
      <c r="O26" s="22">
        <v>0</v>
      </c>
      <c r="P26" s="21"/>
      <c r="Q26" s="22">
        <v>0</v>
      </c>
      <c r="R26" s="21">
        <v>0</v>
      </c>
      <c r="S26" s="22">
        <v>0</v>
      </c>
      <c r="T26" s="21">
        <v>0</v>
      </c>
      <c r="U26" s="22">
        <v>0</v>
      </c>
      <c r="V26" s="21">
        <v>0</v>
      </c>
      <c r="W26" s="22">
        <v>0</v>
      </c>
      <c r="X26" s="21">
        <v>0</v>
      </c>
      <c r="Y26" s="22">
        <v>0</v>
      </c>
      <c r="Z26" s="21">
        <v>0</v>
      </c>
      <c r="AA26" s="22">
        <v>0</v>
      </c>
      <c r="AB26" s="21">
        <v>0</v>
      </c>
      <c r="AC26" s="22">
        <v>0</v>
      </c>
      <c r="AD26" s="21">
        <v>0</v>
      </c>
      <c r="AE26" s="22">
        <v>0</v>
      </c>
      <c r="AF26" s="21">
        <v>0</v>
      </c>
      <c r="AG26" s="22">
        <v>0</v>
      </c>
      <c r="AH26" s="21"/>
      <c r="AI26" s="37">
        <v>0</v>
      </c>
      <c r="AJ26" s="15">
        <v>1</v>
      </c>
      <c r="AK26" s="23">
        <v>667.88</v>
      </c>
    </row>
    <row r="27" spans="1:37" ht="38.25" x14ac:dyDescent="0.25">
      <c r="A27" s="17" t="s">
        <v>95</v>
      </c>
      <c r="B27" s="18" t="s">
        <v>96</v>
      </c>
      <c r="C27" s="17" t="s">
        <v>32</v>
      </c>
      <c r="D27" s="17" t="s">
        <v>97</v>
      </c>
      <c r="E27" s="19" t="s">
        <v>34</v>
      </c>
      <c r="F27" s="19">
        <v>51.13</v>
      </c>
      <c r="G27" s="20">
        <v>5.68</v>
      </c>
      <c r="H27" s="20">
        <v>7.11</v>
      </c>
      <c r="I27" s="99">
        <v>363.53</v>
      </c>
      <c r="J27" s="21">
        <v>0</v>
      </c>
      <c r="K27" s="22">
        <v>0</v>
      </c>
      <c r="L27" s="21">
        <v>1</v>
      </c>
      <c r="M27" s="22">
        <v>363.53</v>
      </c>
      <c r="N27" s="21">
        <v>0</v>
      </c>
      <c r="O27" s="22">
        <v>0</v>
      </c>
      <c r="P27" s="21">
        <v>0</v>
      </c>
      <c r="Q27" s="22">
        <v>0</v>
      </c>
      <c r="R27" s="21">
        <v>0</v>
      </c>
      <c r="S27" s="22">
        <v>0</v>
      </c>
      <c r="T27" s="21">
        <v>0</v>
      </c>
      <c r="U27" s="22">
        <v>0</v>
      </c>
      <c r="V27" s="21">
        <v>0</v>
      </c>
      <c r="W27" s="22">
        <v>0</v>
      </c>
      <c r="X27" s="21">
        <v>0</v>
      </c>
      <c r="Y27" s="22">
        <v>0</v>
      </c>
      <c r="Z27" s="21">
        <v>0</v>
      </c>
      <c r="AA27" s="22">
        <v>0</v>
      </c>
      <c r="AB27" s="21">
        <v>0</v>
      </c>
      <c r="AC27" s="22">
        <v>0</v>
      </c>
      <c r="AD27" s="21">
        <v>0</v>
      </c>
      <c r="AE27" s="22">
        <v>0</v>
      </c>
      <c r="AF27" s="21">
        <v>0</v>
      </c>
      <c r="AG27" s="22">
        <v>0</v>
      </c>
      <c r="AH27" s="21"/>
      <c r="AI27" s="37">
        <v>0</v>
      </c>
      <c r="AJ27" s="15">
        <v>1</v>
      </c>
      <c r="AK27" s="23">
        <v>363.53</v>
      </c>
    </row>
    <row r="28" spans="1:37" ht="38.25" x14ac:dyDescent="0.25">
      <c r="A28" s="17" t="s">
        <v>98</v>
      </c>
      <c r="B28" s="18" t="s">
        <v>96</v>
      </c>
      <c r="C28" s="17" t="s">
        <v>32</v>
      </c>
      <c r="D28" s="17" t="s">
        <v>99</v>
      </c>
      <c r="E28" s="19" t="s">
        <v>34</v>
      </c>
      <c r="F28" s="19">
        <v>34.93</v>
      </c>
      <c r="G28" s="20">
        <v>5.03</v>
      </c>
      <c r="H28" s="20">
        <v>6.29</v>
      </c>
      <c r="I28" s="99">
        <v>219.7</v>
      </c>
      <c r="J28" s="21">
        <v>1</v>
      </c>
      <c r="K28" s="22">
        <v>219.7</v>
      </c>
      <c r="L28" s="21">
        <v>0</v>
      </c>
      <c r="M28" s="22">
        <v>0</v>
      </c>
      <c r="N28" s="21">
        <v>0</v>
      </c>
      <c r="O28" s="22">
        <v>0</v>
      </c>
      <c r="P28" s="21">
        <v>0</v>
      </c>
      <c r="Q28" s="22">
        <v>0</v>
      </c>
      <c r="R28" s="21">
        <v>0</v>
      </c>
      <c r="S28" s="22">
        <v>0</v>
      </c>
      <c r="T28" s="21">
        <v>0</v>
      </c>
      <c r="U28" s="22">
        <v>0</v>
      </c>
      <c r="V28" s="21">
        <v>0</v>
      </c>
      <c r="W28" s="22">
        <v>0</v>
      </c>
      <c r="X28" s="21">
        <v>0</v>
      </c>
      <c r="Y28" s="22">
        <v>0</v>
      </c>
      <c r="Z28" s="21">
        <v>0</v>
      </c>
      <c r="AA28" s="22">
        <v>0</v>
      </c>
      <c r="AB28" s="21">
        <v>0</v>
      </c>
      <c r="AC28" s="22">
        <v>0</v>
      </c>
      <c r="AD28" s="21">
        <v>0</v>
      </c>
      <c r="AE28" s="22">
        <v>0</v>
      </c>
      <c r="AF28" s="21">
        <v>0</v>
      </c>
      <c r="AG28" s="22">
        <v>0</v>
      </c>
      <c r="AH28" s="21"/>
      <c r="AI28" s="37">
        <v>0</v>
      </c>
      <c r="AJ28" s="15">
        <v>1</v>
      </c>
      <c r="AK28" s="23">
        <v>219.7</v>
      </c>
    </row>
    <row r="29" spans="1:37" ht="38.25" x14ac:dyDescent="0.25">
      <c r="A29" s="17" t="s">
        <v>100</v>
      </c>
      <c r="B29" s="18" t="s">
        <v>101</v>
      </c>
      <c r="C29" s="17" t="s">
        <v>27</v>
      </c>
      <c r="D29" s="17" t="s">
        <v>102</v>
      </c>
      <c r="E29" s="19" t="s">
        <v>34</v>
      </c>
      <c r="F29" s="19">
        <v>797.44</v>
      </c>
      <c r="G29" s="20">
        <v>34.74</v>
      </c>
      <c r="H29" s="20">
        <v>43.5</v>
      </c>
      <c r="I29" s="99">
        <v>34688.639999999999</v>
      </c>
      <c r="J29" s="21">
        <v>0.1</v>
      </c>
      <c r="K29" s="22">
        <v>3468.864</v>
      </c>
      <c r="L29" s="21">
        <v>0.2</v>
      </c>
      <c r="M29" s="22">
        <v>6937.7280000000001</v>
      </c>
      <c r="N29" s="21">
        <v>0.7</v>
      </c>
      <c r="O29" s="22">
        <v>24282.047999999999</v>
      </c>
      <c r="P29" s="21">
        <v>0</v>
      </c>
      <c r="Q29" s="22">
        <v>0</v>
      </c>
      <c r="R29" s="21">
        <v>0</v>
      </c>
      <c r="S29" s="22">
        <v>0</v>
      </c>
      <c r="T29" s="21">
        <v>0</v>
      </c>
      <c r="U29" s="22">
        <v>0</v>
      </c>
      <c r="V29" s="21">
        <v>0</v>
      </c>
      <c r="W29" s="22">
        <v>0</v>
      </c>
      <c r="X29" s="21">
        <v>0</v>
      </c>
      <c r="Y29" s="22">
        <v>0</v>
      </c>
      <c r="Z29" s="21">
        <v>0</v>
      </c>
      <c r="AA29" s="22">
        <v>0</v>
      </c>
      <c r="AB29" s="21">
        <v>0</v>
      </c>
      <c r="AC29" s="22">
        <v>0</v>
      </c>
      <c r="AD29" s="21">
        <v>0</v>
      </c>
      <c r="AE29" s="22">
        <v>0</v>
      </c>
      <c r="AF29" s="21">
        <v>0</v>
      </c>
      <c r="AG29" s="22">
        <v>0</v>
      </c>
      <c r="AH29" s="21"/>
      <c r="AI29" s="37">
        <v>0</v>
      </c>
      <c r="AJ29" s="15">
        <v>1</v>
      </c>
      <c r="AK29" s="23">
        <v>34688.639999999999</v>
      </c>
    </row>
    <row r="30" spans="1:37" ht="38.25" x14ac:dyDescent="0.25">
      <c r="A30" s="17" t="s">
        <v>103</v>
      </c>
      <c r="B30" s="18" t="s">
        <v>104</v>
      </c>
      <c r="C30" s="17" t="s">
        <v>32</v>
      </c>
      <c r="D30" s="17" t="s">
        <v>105</v>
      </c>
      <c r="E30" s="19" t="s">
        <v>34</v>
      </c>
      <c r="F30" s="19">
        <v>368.17</v>
      </c>
      <c r="G30" s="20">
        <v>11.38</v>
      </c>
      <c r="H30" s="20">
        <v>14.25</v>
      </c>
      <c r="I30" s="99">
        <v>5246.42</v>
      </c>
      <c r="J30" s="21">
        <v>0.1</v>
      </c>
      <c r="K30" s="22">
        <v>524.64200000000005</v>
      </c>
      <c r="L30" s="21">
        <v>0.2</v>
      </c>
      <c r="M30" s="22">
        <v>1049.2840000000001</v>
      </c>
      <c r="N30" s="21">
        <v>0.7</v>
      </c>
      <c r="O30" s="22">
        <v>3672.4939999999997</v>
      </c>
      <c r="P30" s="21">
        <v>0</v>
      </c>
      <c r="Q30" s="22">
        <v>0</v>
      </c>
      <c r="R30" s="21">
        <v>0</v>
      </c>
      <c r="S30" s="22">
        <v>0</v>
      </c>
      <c r="T30" s="21">
        <v>0</v>
      </c>
      <c r="U30" s="22">
        <v>0</v>
      </c>
      <c r="V30" s="21">
        <v>0</v>
      </c>
      <c r="W30" s="22">
        <v>0</v>
      </c>
      <c r="X30" s="21">
        <v>0</v>
      </c>
      <c r="Y30" s="22">
        <v>0</v>
      </c>
      <c r="Z30" s="21">
        <v>0</v>
      </c>
      <c r="AA30" s="22">
        <v>0</v>
      </c>
      <c r="AB30" s="21">
        <v>0</v>
      </c>
      <c r="AC30" s="22">
        <v>0</v>
      </c>
      <c r="AD30" s="21">
        <v>0</v>
      </c>
      <c r="AE30" s="22">
        <v>0</v>
      </c>
      <c r="AF30" s="21">
        <v>0</v>
      </c>
      <c r="AG30" s="22">
        <v>0</v>
      </c>
      <c r="AH30" s="21"/>
      <c r="AI30" s="37">
        <v>0</v>
      </c>
      <c r="AJ30" s="15">
        <v>1</v>
      </c>
      <c r="AK30" s="23">
        <v>5246.42</v>
      </c>
    </row>
    <row r="31" spans="1:37" ht="25.5" x14ac:dyDescent="0.25">
      <c r="A31" s="17" t="s">
        <v>106</v>
      </c>
      <c r="B31" s="18" t="s">
        <v>107</v>
      </c>
      <c r="C31" s="17" t="s">
        <v>32</v>
      </c>
      <c r="D31" s="17" t="s">
        <v>108</v>
      </c>
      <c r="E31" s="19" t="s">
        <v>109</v>
      </c>
      <c r="F31" s="19">
        <v>87.050000000000011</v>
      </c>
      <c r="G31" s="20">
        <v>3.39</v>
      </c>
      <c r="H31" s="20">
        <v>4.24</v>
      </c>
      <c r="I31" s="99">
        <v>369.09</v>
      </c>
      <c r="J31" s="21">
        <v>1</v>
      </c>
      <c r="K31" s="22">
        <v>369.09</v>
      </c>
      <c r="L31" s="21">
        <v>0</v>
      </c>
      <c r="M31" s="22">
        <v>0</v>
      </c>
      <c r="N31" s="21">
        <v>0</v>
      </c>
      <c r="O31" s="22">
        <v>0</v>
      </c>
      <c r="P31" s="21">
        <v>0</v>
      </c>
      <c r="Q31" s="22">
        <v>0</v>
      </c>
      <c r="R31" s="21">
        <v>0</v>
      </c>
      <c r="S31" s="22">
        <v>0</v>
      </c>
      <c r="T31" s="21">
        <v>0</v>
      </c>
      <c r="U31" s="22">
        <v>0</v>
      </c>
      <c r="V31" s="21">
        <v>0</v>
      </c>
      <c r="W31" s="22">
        <v>0</v>
      </c>
      <c r="X31" s="21">
        <v>0</v>
      </c>
      <c r="Y31" s="22">
        <v>0</v>
      </c>
      <c r="Z31" s="21">
        <v>0</v>
      </c>
      <c r="AA31" s="22">
        <v>0</v>
      </c>
      <c r="AB31" s="21">
        <v>0</v>
      </c>
      <c r="AC31" s="22">
        <v>0</v>
      </c>
      <c r="AD31" s="21">
        <v>0</v>
      </c>
      <c r="AE31" s="22">
        <v>0</v>
      </c>
      <c r="AF31" s="21">
        <v>0</v>
      </c>
      <c r="AG31" s="22">
        <v>0</v>
      </c>
      <c r="AH31" s="21"/>
      <c r="AI31" s="37">
        <v>0</v>
      </c>
      <c r="AJ31" s="15">
        <v>1</v>
      </c>
      <c r="AK31" s="23">
        <v>369.09</v>
      </c>
    </row>
    <row r="32" spans="1:37" ht="38.25" x14ac:dyDescent="0.25">
      <c r="A32" s="17" t="s">
        <v>110</v>
      </c>
      <c r="B32" s="18" t="s">
        <v>111</v>
      </c>
      <c r="C32" s="17" t="s">
        <v>32</v>
      </c>
      <c r="D32" s="17" t="s">
        <v>112</v>
      </c>
      <c r="E32" s="19" t="s">
        <v>34</v>
      </c>
      <c r="F32" s="19">
        <v>12.56</v>
      </c>
      <c r="G32" s="20">
        <v>6.49</v>
      </c>
      <c r="H32" s="20">
        <v>8.1199999999999992</v>
      </c>
      <c r="I32" s="99">
        <v>101.98</v>
      </c>
      <c r="J32" s="21">
        <v>1</v>
      </c>
      <c r="K32" s="22">
        <v>101.98</v>
      </c>
      <c r="L32" s="21">
        <v>0</v>
      </c>
      <c r="M32" s="22">
        <v>0</v>
      </c>
      <c r="N32" s="21">
        <v>0</v>
      </c>
      <c r="O32" s="22">
        <v>0</v>
      </c>
      <c r="P32" s="21">
        <v>0</v>
      </c>
      <c r="Q32" s="22">
        <v>0</v>
      </c>
      <c r="R32" s="21">
        <v>0</v>
      </c>
      <c r="S32" s="22">
        <v>0</v>
      </c>
      <c r="T32" s="21">
        <v>0</v>
      </c>
      <c r="U32" s="22">
        <v>0</v>
      </c>
      <c r="V32" s="21">
        <v>0</v>
      </c>
      <c r="W32" s="22">
        <v>0</v>
      </c>
      <c r="X32" s="21">
        <v>0</v>
      </c>
      <c r="Y32" s="22">
        <v>0</v>
      </c>
      <c r="Z32" s="21">
        <v>0</v>
      </c>
      <c r="AA32" s="22">
        <v>0</v>
      </c>
      <c r="AB32" s="21">
        <v>0</v>
      </c>
      <c r="AC32" s="22">
        <v>0</v>
      </c>
      <c r="AD32" s="21">
        <v>0</v>
      </c>
      <c r="AE32" s="22">
        <v>0</v>
      </c>
      <c r="AF32" s="21">
        <v>0</v>
      </c>
      <c r="AG32" s="22">
        <v>0</v>
      </c>
      <c r="AH32" s="21"/>
      <c r="AI32" s="37">
        <v>0</v>
      </c>
      <c r="AJ32" s="15">
        <v>1</v>
      </c>
      <c r="AK32" s="23">
        <v>101.98</v>
      </c>
    </row>
    <row r="33" spans="1:37" x14ac:dyDescent="0.25">
      <c r="A33" s="17" t="s">
        <v>113</v>
      </c>
      <c r="B33" s="18" t="s">
        <v>114</v>
      </c>
      <c r="C33" s="17" t="s">
        <v>40</v>
      </c>
      <c r="D33" s="17" t="s">
        <v>115</v>
      </c>
      <c r="E33" s="19" t="s">
        <v>42</v>
      </c>
      <c r="F33" s="19">
        <v>1</v>
      </c>
      <c r="G33" s="20">
        <v>19.190000000000001</v>
      </c>
      <c r="H33" s="20">
        <v>24.02</v>
      </c>
      <c r="I33" s="99">
        <v>24.02</v>
      </c>
      <c r="J33" s="21">
        <v>1</v>
      </c>
      <c r="K33" s="22">
        <v>24.02</v>
      </c>
      <c r="L33" s="21">
        <v>0</v>
      </c>
      <c r="M33" s="22">
        <v>0</v>
      </c>
      <c r="N33" s="21">
        <v>0</v>
      </c>
      <c r="O33" s="22">
        <v>0</v>
      </c>
      <c r="P33" s="21">
        <v>0</v>
      </c>
      <c r="Q33" s="22">
        <v>0</v>
      </c>
      <c r="R33" s="21">
        <v>0</v>
      </c>
      <c r="S33" s="22">
        <v>0</v>
      </c>
      <c r="T33" s="21">
        <v>0</v>
      </c>
      <c r="U33" s="22">
        <v>0</v>
      </c>
      <c r="V33" s="21">
        <v>0</v>
      </c>
      <c r="W33" s="22">
        <v>0</v>
      </c>
      <c r="X33" s="21">
        <v>0</v>
      </c>
      <c r="Y33" s="22">
        <v>0</v>
      </c>
      <c r="Z33" s="21">
        <v>0</v>
      </c>
      <c r="AA33" s="22">
        <v>0</v>
      </c>
      <c r="AB33" s="21">
        <v>0</v>
      </c>
      <c r="AC33" s="22">
        <v>0</v>
      </c>
      <c r="AD33" s="21">
        <v>0</v>
      </c>
      <c r="AE33" s="22">
        <v>0</v>
      </c>
      <c r="AF33" s="21">
        <v>0</v>
      </c>
      <c r="AG33" s="22">
        <v>0</v>
      </c>
      <c r="AH33" s="21"/>
      <c r="AI33" s="37">
        <v>0</v>
      </c>
      <c r="AJ33" s="15">
        <v>1</v>
      </c>
      <c r="AK33" s="23">
        <v>24.02</v>
      </c>
    </row>
    <row r="34" spans="1:37" ht="38.25" x14ac:dyDescent="0.25">
      <c r="A34" s="17" t="s">
        <v>116</v>
      </c>
      <c r="B34" s="18" t="s">
        <v>117</v>
      </c>
      <c r="C34" s="17" t="s">
        <v>27</v>
      </c>
      <c r="D34" s="17" t="s">
        <v>118</v>
      </c>
      <c r="E34" s="19" t="s">
        <v>34</v>
      </c>
      <c r="F34" s="19">
        <v>1199.74</v>
      </c>
      <c r="G34" s="20">
        <v>3.03</v>
      </c>
      <c r="H34" s="20">
        <v>3.79</v>
      </c>
      <c r="I34" s="99">
        <v>4547.01</v>
      </c>
      <c r="J34" s="21">
        <v>1</v>
      </c>
      <c r="K34" s="22">
        <v>4547.01</v>
      </c>
      <c r="L34" s="21">
        <v>0</v>
      </c>
      <c r="M34" s="22">
        <v>0</v>
      </c>
      <c r="N34" s="21">
        <v>0</v>
      </c>
      <c r="O34" s="22">
        <v>0</v>
      </c>
      <c r="P34" s="21">
        <v>0</v>
      </c>
      <c r="Q34" s="22">
        <v>0</v>
      </c>
      <c r="R34" s="21">
        <v>0</v>
      </c>
      <c r="S34" s="22">
        <v>0</v>
      </c>
      <c r="T34" s="21">
        <v>0</v>
      </c>
      <c r="U34" s="22">
        <v>0</v>
      </c>
      <c r="V34" s="21">
        <v>0</v>
      </c>
      <c r="W34" s="22">
        <v>0</v>
      </c>
      <c r="X34" s="21">
        <v>0</v>
      </c>
      <c r="Y34" s="22">
        <v>0</v>
      </c>
      <c r="Z34" s="21">
        <v>0</v>
      </c>
      <c r="AA34" s="22">
        <v>0</v>
      </c>
      <c r="AB34" s="21">
        <v>0</v>
      </c>
      <c r="AC34" s="22">
        <v>0</v>
      </c>
      <c r="AD34" s="21">
        <v>0</v>
      </c>
      <c r="AE34" s="22">
        <v>0</v>
      </c>
      <c r="AF34" s="21">
        <v>0</v>
      </c>
      <c r="AG34" s="22">
        <v>0</v>
      </c>
      <c r="AH34" s="21"/>
      <c r="AI34" s="37">
        <v>0</v>
      </c>
      <c r="AJ34" s="15">
        <v>1</v>
      </c>
      <c r="AK34" s="23">
        <v>4547.01</v>
      </c>
    </row>
    <row r="35" spans="1:37" ht="25.5" x14ac:dyDescent="0.25">
      <c r="A35" s="17" t="s">
        <v>119</v>
      </c>
      <c r="B35" s="18" t="s">
        <v>120</v>
      </c>
      <c r="C35" s="17" t="s">
        <v>27</v>
      </c>
      <c r="D35" s="17" t="s">
        <v>121</v>
      </c>
      <c r="E35" s="19" t="s">
        <v>42</v>
      </c>
      <c r="F35" s="19">
        <v>339</v>
      </c>
      <c r="G35" s="20">
        <v>2.74</v>
      </c>
      <c r="H35" s="20">
        <v>3.43</v>
      </c>
      <c r="I35" s="99">
        <v>1162.77</v>
      </c>
      <c r="J35" s="21">
        <v>1</v>
      </c>
      <c r="K35" s="22">
        <v>1162.77</v>
      </c>
      <c r="L35" s="21">
        <v>0</v>
      </c>
      <c r="M35" s="22">
        <v>0</v>
      </c>
      <c r="N35" s="21">
        <v>0</v>
      </c>
      <c r="O35" s="22">
        <v>0</v>
      </c>
      <c r="P35" s="21">
        <v>0</v>
      </c>
      <c r="Q35" s="22">
        <v>0</v>
      </c>
      <c r="R35" s="21">
        <v>0</v>
      </c>
      <c r="S35" s="22">
        <v>0</v>
      </c>
      <c r="T35" s="21">
        <v>0</v>
      </c>
      <c r="U35" s="22">
        <v>0</v>
      </c>
      <c r="V35" s="21">
        <v>0</v>
      </c>
      <c r="W35" s="22">
        <v>0</v>
      </c>
      <c r="X35" s="21">
        <v>0</v>
      </c>
      <c r="Y35" s="22">
        <v>0</v>
      </c>
      <c r="Z35" s="21">
        <v>0</v>
      </c>
      <c r="AA35" s="22">
        <v>0</v>
      </c>
      <c r="AB35" s="21">
        <v>0</v>
      </c>
      <c r="AC35" s="22">
        <v>0</v>
      </c>
      <c r="AD35" s="21">
        <v>0</v>
      </c>
      <c r="AE35" s="22">
        <v>0</v>
      </c>
      <c r="AF35" s="21">
        <v>0</v>
      </c>
      <c r="AG35" s="22">
        <v>0</v>
      </c>
      <c r="AH35" s="21"/>
      <c r="AI35" s="37">
        <v>0</v>
      </c>
      <c r="AJ35" s="15">
        <v>1</v>
      </c>
      <c r="AK35" s="23">
        <v>1162.77</v>
      </c>
    </row>
    <row r="36" spans="1:37" ht="25.5" x14ac:dyDescent="0.25">
      <c r="A36" s="17" t="s">
        <v>122</v>
      </c>
      <c r="B36" s="18" t="s">
        <v>123</v>
      </c>
      <c r="C36" s="17" t="s">
        <v>27</v>
      </c>
      <c r="D36" s="17" t="s">
        <v>124</v>
      </c>
      <c r="E36" s="19" t="s">
        <v>109</v>
      </c>
      <c r="F36" s="19">
        <v>100</v>
      </c>
      <c r="G36" s="20">
        <v>4.55</v>
      </c>
      <c r="H36" s="20">
        <v>5.69</v>
      </c>
      <c r="I36" s="99">
        <v>569</v>
      </c>
      <c r="J36" s="21">
        <v>1</v>
      </c>
      <c r="K36" s="22">
        <v>569</v>
      </c>
      <c r="L36" s="21">
        <v>0</v>
      </c>
      <c r="M36" s="22">
        <v>0</v>
      </c>
      <c r="N36" s="21">
        <v>0</v>
      </c>
      <c r="O36" s="22">
        <v>0</v>
      </c>
      <c r="P36" s="21">
        <v>0</v>
      </c>
      <c r="Q36" s="22">
        <v>0</v>
      </c>
      <c r="R36" s="21">
        <v>0</v>
      </c>
      <c r="S36" s="22">
        <v>0</v>
      </c>
      <c r="T36" s="21">
        <v>0</v>
      </c>
      <c r="U36" s="22">
        <v>0</v>
      </c>
      <c r="V36" s="21">
        <v>0</v>
      </c>
      <c r="W36" s="22">
        <v>0</v>
      </c>
      <c r="X36" s="21">
        <v>0</v>
      </c>
      <c r="Y36" s="22">
        <v>0</v>
      </c>
      <c r="Z36" s="21">
        <v>0</v>
      </c>
      <c r="AA36" s="22">
        <v>0</v>
      </c>
      <c r="AB36" s="21">
        <v>0</v>
      </c>
      <c r="AC36" s="22">
        <v>0</v>
      </c>
      <c r="AD36" s="21">
        <v>0</v>
      </c>
      <c r="AE36" s="22">
        <v>0</v>
      </c>
      <c r="AF36" s="21">
        <v>0</v>
      </c>
      <c r="AG36" s="22">
        <v>0</v>
      </c>
      <c r="AH36" s="21"/>
      <c r="AI36" s="37">
        <v>0</v>
      </c>
      <c r="AJ36" s="15">
        <v>1</v>
      </c>
      <c r="AK36" s="23">
        <v>569</v>
      </c>
    </row>
    <row r="37" spans="1:37" ht="25.5" x14ac:dyDescent="0.25">
      <c r="A37" s="17" t="s">
        <v>125</v>
      </c>
      <c r="B37" s="18" t="s">
        <v>126</v>
      </c>
      <c r="C37" s="17" t="s">
        <v>27</v>
      </c>
      <c r="D37" s="17" t="s">
        <v>127</v>
      </c>
      <c r="E37" s="19" t="s">
        <v>42</v>
      </c>
      <c r="F37" s="19">
        <v>38</v>
      </c>
      <c r="G37" s="20">
        <v>99.52</v>
      </c>
      <c r="H37" s="20">
        <v>124.61</v>
      </c>
      <c r="I37" s="99">
        <v>4735.18</v>
      </c>
      <c r="J37" s="21">
        <v>0.3</v>
      </c>
      <c r="K37" s="22">
        <v>1420.5540000000001</v>
      </c>
      <c r="L37" s="21">
        <v>0.4</v>
      </c>
      <c r="M37" s="22">
        <v>1894.0720000000001</v>
      </c>
      <c r="N37" s="21">
        <v>0</v>
      </c>
      <c r="O37" s="22">
        <v>0</v>
      </c>
      <c r="P37" s="21">
        <v>0</v>
      </c>
      <c r="Q37" s="22">
        <v>0</v>
      </c>
      <c r="R37" s="21">
        <v>0</v>
      </c>
      <c r="S37" s="22">
        <v>0</v>
      </c>
      <c r="T37" s="21">
        <v>0</v>
      </c>
      <c r="U37" s="22">
        <v>0</v>
      </c>
      <c r="V37" s="21">
        <v>0</v>
      </c>
      <c r="W37" s="22">
        <v>0</v>
      </c>
      <c r="X37" s="21">
        <v>0</v>
      </c>
      <c r="Y37" s="22">
        <v>0</v>
      </c>
      <c r="Z37" s="21">
        <v>0.3</v>
      </c>
      <c r="AA37" s="22">
        <v>1420.5540000000001</v>
      </c>
      <c r="AB37" s="21">
        <v>0</v>
      </c>
      <c r="AC37" s="22">
        <v>0</v>
      </c>
      <c r="AD37" s="21">
        <v>0</v>
      </c>
      <c r="AE37" s="22">
        <v>0</v>
      </c>
      <c r="AF37" s="21">
        <v>0</v>
      </c>
      <c r="AG37" s="22">
        <v>0</v>
      </c>
      <c r="AH37" s="21"/>
      <c r="AI37" s="37">
        <v>0</v>
      </c>
      <c r="AJ37" s="15">
        <v>1</v>
      </c>
      <c r="AK37" s="23">
        <v>4735.18</v>
      </c>
    </row>
    <row r="38" spans="1:37" ht="25.5" x14ac:dyDescent="0.25">
      <c r="A38" s="17" t="s">
        <v>128</v>
      </c>
      <c r="B38" s="18" t="s">
        <v>2066</v>
      </c>
      <c r="C38" s="17" t="s">
        <v>32</v>
      </c>
      <c r="D38" s="17" t="s">
        <v>129</v>
      </c>
      <c r="E38" s="19" t="s">
        <v>34</v>
      </c>
      <c r="F38" s="19">
        <v>262.86</v>
      </c>
      <c r="G38" s="20">
        <v>17.63</v>
      </c>
      <c r="H38" s="20">
        <v>22.07</v>
      </c>
      <c r="I38" s="99">
        <v>5801.32</v>
      </c>
      <c r="J38" s="21">
        <v>0</v>
      </c>
      <c r="K38" s="22">
        <v>0</v>
      </c>
      <c r="L38" s="21">
        <v>1</v>
      </c>
      <c r="M38" s="22">
        <v>5801.32</v>
      </c>
      <c r="N38" s="21">
        <v>0</v>
      </c>
      <c r="O38" s="22">
        <v>0</v>
      </c>
      <c r="P38" s="21">
        <v>0</v>
      </c>
      <c r="Q38" s="22">
        <v>0</v>
      </c>
      <c r="R38" s="21">
        <v>0</v>
      </c>
      <c r="S38" s="22">
        <v>0</v>
      </c>
      <c r="T38" s="21">
        <v>0</v>
      </c>
      <c r="U38" s="22">
        <v>0</v>
      </c>
      <c r="V38" s="21">
        <v>0</v>
      </c>
      <c r="W38" s="22">
        <v>0</v>
      </c>
      <c r="X38" s="21">
        <v>0</v>
      </c>
      <c r="Y38" s="22">
        <v>0</v>
      </c>
      <c r="Z38" s="21">
        <v>0</v>
      </c>
      <c r="AA38" s="22">
        <v>0</v>
      </c>
      <c r="AB38" s="21">
        <v>0</v>
      </c>
      <c r="AC38" s="22">
        <v>0</v>
      </c>
      <c r="AD38" s="21">
        <v>0</v>
      </c>
      <c r="AE38" s="22">
        <v>0</v>
      </c>
      <c r="AF38" s="21">
        <v>0</v>
      </c>
      <c r="AG38" s="22">
        <v>0</v>
      </c>
      <c r="AH38" s="21"/>
      <c r="AI38" s="37">
        <v>0</v>
      </c>
      <c r="AJ38" s="15">
        <v>1</v>
      </c>
      <c r="AK38" s="23">
        <v>5801.32</v>
      </c>
    </row>
    <row r="39" spans="1:37" ht="25.5" x14ac:dyDescent="0.25">
      <c r="A39" s="17" t="s">
        <v>130</v>
      </c>
      <c r="B39" s="18" t="s">
        <v>131</v>
      </c>
      <c r="C39" s="17" t="s">
        <v>27</v>
      </c>
      <c r="D39" s="17" t="s">
        <v>132</v>
      </c>
      <c r="E39" s="19" t="s">
        <v>34</v>
      </c>
      <c r="F39" s="19">
        <v>22.85</v>
      </c>
      <c r="G39" s="20">
        <v>37.06</v>
      </c>
      <c r="H39" s="20">
        <v>46.4</v>
      </c>
      <c r="I39" s="99">
        <v>1060.24</v>
      </c>
      <c r="J39" s="21">
        <v>0</v>
      </c>
      <c r="K39" s="22">
        <v>0</v>
      </c>
      <c r="L39" s="21">
        <v>1</v>
      </c>
      <c r="M39" s="22">
        <v>1060.24</v>
      </c>
      <c r="N39" s="21">
        <v>0</v>
      </c>
      <c r="O39" s="22">
        <v>0</v>
      </c>
      <c r="P39" s="21">
        <v>0</v>
      </c>
      <c r="Q39" s="22">
        <v>0</v>
      </c>
      <c r="R39" s="21">
        <v>0</v>
      </c>
      <c r="S39" s="22">
        <v>0</v>
      </c>
      <c r="T39" s="21">
        <v>0</v>
      </c>
      <c r="U39" s="22">
        <v>0</v>
      </c>
      <c r="V39" s="21">
        <v>0</v>
      </c>
      <c r="W39" s="22">
        <v>0</v>
      </c>
      <c r="X39" s="21">
        <v>0</v>
      </c>
      <c r="Y39" s="22">
        <v>0</v>
      </c>
      <c r="Z39" s="21">
        <v>0</v>
      </c>
      <c r="AA39" s="22">
        <v>0</v>
      </c>
      <c r="AB39" s="21">
        <v>0</v>
      </c>
      <c r="AC39" s="22">
        <v>0</v>
      </c>
      <c r="AD39" s="21">
        <v>0</v>
      </c>
      <c r="AE39" s="22">
        <v>0</v>
      </c>
      <c r="AF39" s="21">
        <v>0</v>
      </c>
      <c r="AG39" s="22">
        <v>0</v>
      </c>
      <c r="AH39" s="21"/>
      <c r="AI39" s="37">
        <v>0</v>
      </c>
      <c r="AJ39" s="15">
        <v>1</v>
      </c>
      <c r="AK39" s="23">
        <v>1060.24</v>
      </c>
    </row>
    <row r="40" spans="1:37" ht="25.5" x14ac:dyDescent="0.25">
      <c r="A40" s="17" t="s">
        <v>133</v>
      </c>
      <c r="B40" s="18" t="s">
        <v>134</v>
      </c>
      <c r="C40" s="17" t="s">
        <v>32</v>
      </c>
      <c r="D40" s="17" t="s">
        <v>135</v>
      </c>
      <c r="E40" s="19" t="s">
        <v>109</v>
      </c>
      <c r="F40" s="19">
        <v>193.31</v>
      </c>
      <c r="G40" s="20">
        <v>1.98</v>
      </c>
      <c r="H40" s="20">
        <v>2.4700000000000002</v>
      </c>
      <c r="I40" s="99">
        <v>477.47</v>
      </c>
      <c r="J40" s="21">
        <v>0</v>
      </c>
      <c r="K40" s="22">
        <v>0</v>
      </c>
      <c r="L40" s="21">
        <v>1</v>
      </c>
      <c r="M40" s="22">
        <v>477.47</v>
      </c>
      <c r="N40" s="21">
        <v>0</v>
      </c>
      <c r="O40" s="22">
        <v>0</v>
      </c>
      <c r="P40" s="21">
        <v>0</v>
      </c>
      <c r="Q40" s="22">
        <v>0</v>
      </c>
      <c r="R40" s="21">
        <v>0</v>
      </c>
      <c r="S40" s="22">
        <v>0</v>
      </c>
      <c r="T40" s="21">
        <v>0</v>
      </c>
      <c r="U40" s="22">
        <v>0</v>
      </c>
      <c r="V40" s="21">
        <v>0</v>
      </c>
      <c r="W40" s="22">
        <v>0</v>
      </c>
      <c r="X40" s="21">
        <v>0</v>
      </c>
      <c r="Y40" s="22">
        <v>0</v>
      </c>
      <c r="Z40" s="21">
        <v>0</v>
      </c>
      <c r="AA40" s="22">
        <v>0</v>
      </c>
      <c r="AB40" s="21">
        <v>0</v>
      </c>
      <c r="AC40" s="22">
        <v>0</v>
      </c>
      <c r="AD40" s="21">
        <v>0</v>
      </c>
      <c r="AE40" s="22">
        <v>0</v>
      </c>
      <c r="AF40" s="21">
        <v>0</v>
      </c>
      <c r="AG40" s="22">
        <v>0</v>
      </c>
      <c r="AH40" s="21"/>
      <c r="AI40" s="37">
        <v>0</v>
      </c>
      <c r="AJ40" s="15">
        <v>1</v>
      </c>
      <c r="AK40" s="23">
        <v>477.47</v>
      </c>
    </row>
    <row r="41" spans="1:37" ht="25.5" x14ac:dyDescent="0.25">
      <c r="A41" s="17" t="s">
        <v>136</v>
      </c>
      <c r="B41" s="18" t="s">
        <v>137</v>
      </c>
      <c r="C41" s="17" t="s">
        <v>27</v>
      </c>
      <c r="D41" s="17" t="s">
        <v>138</v>
      </c>
      <c r="E41" s="19" t="s">
        <v>34</v>
      </c>
      <c r="F41" s="19">
        <v>2.91</v>
      </c>
      <c r="G41" s="20">
        <v>19.41</v>
      </c>
      <c r="H41" s="20">
        <v>24.3</v>
      </c>
      <c r="I41" s="99">
        <v>70.709999999999994</v>
      </c>
      <c r="J41" s="21">
        <v>0</v>
      </c>
      <c r="K41" s="22">
        <v>0</v>
      </c>
      <c r="L41" s="21">
        <v>1</v>
      </c>
      <c r="M41" s="22">
        <v>70.709999999999994</v>
      </c>
      <c r="N41" s="21">
        <v>0</v>
      </c>
      <c r="O41" s="22">
        <v>0</v>
      </c>
      <c r="P41" s="21">
        <v>0</v>
      </c>
      <c r="Q41" s="22">
        <v>0</v>
      </c>
      <c r="R41" s="21">
        <v>0</v>
      </c>
      <c r="S41" s="22">
        <v>0</v>
      </c>
      <c r="T41" s="21">
        <v>0</v>
      </c>
      <c r="U41" s="22">
        <v>0</v>
      </c>
      <c r="V41" s="21">
        <v>0</v>
      </c>
      <c r="W41" s="22">
        <v>0</v>
      </c>
      <c r="X41" s="21">
        <v>0</v>
      </c>
      <c r="Y41" s="22">
        <v>0</v>
      </c>
      <c r="Z41" s="21">
        <v>0</v>
      </c>
      <c r="AA41" s="22">
        <v>0</v>
      </c>
      <c r="AB41" s="21">
        <v>0</v>
      </c>
      <c r="AC41" s="22">
        <v>0</v>
      </c>
      <c r="AD41" s="21">
        <v>0</v>
      </c>
      <c r="AE41" s="22">
        <v>0</v>
      </c>
      <c r="AF41" s="21">
        <v>0</v>
      </c>
      <c r="AG41" s="22">
        <v>0</v>
      </c>
      <c r="AH41" s="21"/>
      <c r="AI41" s="37">
        <v>0</v>
      </c>
      <c r="AJ41" s="15">
        <v>1</v>
      </c>
      <c r="AK41" s="23">
        <v>70.709999999999994</v>
      </c>
    </row>
    <row r="42" spans="1:37" ht="25.5" x14ac:dyDescent="0.25">
      <c r="A42" s="17" t="s">
        <v>139</v>
      </c>
      <c r="B42" s="18" t="s">
        <v>140</v>
      </c>
      <c r="C42" s="17" t="s">
        <v>27</v>
      </c>
      <c r="D42" s="17" t="s">
        <v>141</v>
      </c>
      <c r="E42" s="19" t="s">
        <v>34</v>
      </c>
      <c r="F42" s="19">
        <v>552.58000000000004</v>
      </c>
      <c r="G42" s="20">
        <v>3.3</v>
      </c>
      <c r="H42" s="20">
        <v>4.13</v>
      </c>
      <c r="I42" s="99">
        <v>2282.15</v>
      </c>
      <c r="J42" s="21">
        <v>1</v>
      </c>
      <c r="K42" s="22">
        <v>2282.15</v>
      </c>
      <c r="L42" s="21">
        <v>0</v>
      </c>
      <c r="M42" s="22">
        <v>0</v>
      </c>
      <c r="N42" s="21">
        <v>0</v>
      </c>
      <c r="O42" s="22">
        <v>0</v>
      </c>
      <c r="P42" s="21">
        <v>0</v>
      </c>
      <c r="Q42" s="22">
        <v>0</v>
      </c>
      <c r="R42" s="21">
        <v>0</v>
      </c>
      <c r="S42" s="22">
        <v>0</v>
      </c>
      <c r="T42" s="21">
        <v>0</v>
      </c>
      <c r="U42" s="22">
        <v>0</v>
      </c>
      <c r="V42" s="21">
        <v>0</v>
      </c>
      <c r="W42" s="22">
        <v>0</v>
      </c>
      <c r="X42" s="21">
        <v>0</v>
      </c>
      <c r="Y42" s="22">
        <v>0</v>
      </c>
      <c r="Z42" s="21">
        <v>0</v>
      </c>
      <c r="AA42" s="22">
        <v>0</v>
      </c>
      <c r="AB42" s="21">
        <v>0</v>
      </c>
      <c r="AC42" s="22">
        <v>0</v>
      </c>
      <c r="AD42" s="21">
        <v>0</v>
      </c>
      <c r="AE42" s="22">
        <v>0</v>
      </c>
      <c r="AF42" s="21">
        <v>0</v>
      </c>
      <c r="AG42" s="22">
        <v>0</v>
      </c>
      <c r="AH42" s="21"/>
      <c r="AI42" s="37">
        <v>0</v>
      </c>
      <c r="AJ42" s="15">
        <v>1</v>
      </c>
      <c r="AK42" s="23">
        <v>2282.15</v>
      </c>
    </row>
    <row r="43" spans="1:37" ht="38.25" x14ac:dyDescent="0.25">
      <c r="A43" s="17" t="s">
        <v>142</v>
      </c>
      <c r="B43" s="18" t="s">
        <v>143</v>
      </c>
      <c r="C43" s="17" t="s">
        <v>32</v>
      </c>
      <c r="D43" s="17" t="s">
        <v>144</v>
      </c>
      <c r="E43" s="19" t="s">
        <v>88</v>
      </c>
      <c r="F43" s="19">
        <v>2.04</v>
      </c>
      <c r="G43" s="20">
        <v>101.62</v>
      </c>
      <c r="H43" s="20">
        <v>127.24</v>
      </c>
      <c r="I43" s="99">
        <v>259.56</v>
      </c>
      <c r="J43" s="21">
        <v>0</v>
      </c>
      <c r="K43" s="22">
        <v>0</v>
      </c>
      <c r="L43" s="21">
        <v>1</v>
      </c>
      <c r="M43" s="22">
        <v>259.56</v>
      </c>
      <c r="N43" s="21">
        <v>0</v>
      </c>
      <c r="O43" s="22">
        <v>0</v>
      </c>
      <c r="P43" s="21">
        <v>0</v>
      </c>
      <c r="Q43" s="22">
        <v>0</v>
      </c>
      <c r="R43" s="21">
        <v>0</v>
      </c>
      <c r="S43" s="22">
        <v>0</v>
      </c>
      <c r="T43" s="21">
        <v>0</v>
      </c>
      <c r="U43" s="22">
        <v>0</v>
      </c>
      <c r="V43" s="21">
        <v>0</v>
      </c>
      <c r="W43" s="22">
        <v>0</v>
      </c>
      <c r="X43" s="21">
        <v>0</v>
      </c>
      <c r="Y43" s="22">
        <v>0</v>
      </c>
      <c r="Z43" s="21">
        <v>0</v>
      </c>
      <c r="AA43" s="22">
        <v>0</v>
      </c>
      <c r="AB43" s="21">
        <v>0</v>
      </c>
      <c r="AC43" s="22">
        <v>0</v>
      </c>
      <c r="AD43" s="21">
        <v>0</v>
      </c>
      <c r="AE43" s="22">
        <v>0</v>
      </c>
      <c r="AF43" s="21">
        <v>0</v>
      </c>
      <c r="AG43" s="22">
        <v>0</v>
      </c>
      <c r="AH43" s="21"/>
      <c r="AI43" s="37">
        <v>0</v>
      </c>
      <c r="AJ43" s="15">
        <v>1</v>
      </c>
      <c r="AK43" s="23">
        <v>259.56</v>
      </c>
    </row>
    <row r="44" spans="1:37" ht="25.5" x14ac:dyDescent="0.25">
      <c r="A44" s="17" t="s">
        <v>145</v>
      </c>
      <c r="B44" s="18" t="s">
        <v>146</v>
      </c>
      <c r="C44" s="17" t="s">
        <v>32</v>
      </c>
      <c r="D44" s="17" t="s">
        <v>147</v>
      </c>
      <c r="E44" s="19" t="s">
        <v>88</v>
      </c>
      <c r="F44" s="19">
        <v>10.43</v>
      </c>
      <c r="G44" s="20">
        <v>65.349999999999994</v>
      </c>
      <c r="H44" s="20">
        <v>81.83</v>
      </c>
      <c r="I44" s="99">
        <v>853.48</v>
      </c>
      <c r="J44" s="21">
        <v>0</v>
      </c>
      <c r="K44" s="22">
        <v>0</v>
      </c>
      <c r="L44" s="21">
        <v>1</v>
      </c>
      <c r="M44" s="22">
        <v>853.48</v>
      </c>
      <c r="N44" s="21">
        <v>0</v>
      </c>
      <c r="O44" s="22">
        <v>0</v>
      </c>
      <c r="P44" s="21">
        <v>0</v>
      </c>
      <c r="Q44" s="22">
        <v>0</v>
      </c>
      <c r="R44" s="21">
        <v>0</v>
      </c>
      <c r="S44" s="22">
        <v>0</v>
      </c>
      <c r="T44" s="21">
        <v>0</v>
      </c>
      <c r="U44" s="22">
        <v>0</v>
      </c>
      <c r="V44" s="21">
        <v>0</v>
      </c>
      <c r="W44" s="22">
        <v>0</v>
      </c>
      <c r="X44" s="21">
        <v>0</v>
      </c>
      <c r="Y44" s="22">
        <v>0</v>
      </c>
      <c r="Z44" s="21">
        <v>0</v>
      </c>
      <c r="AA44" s="22">
        <v>0</v>
      </c>
      <c r="AB44" s="21">
        <v>0</v>
      </c>
      <c r="AC44" s="22">
        <v>0</v>
      </c>
      <c r="AD44" s="21">
        <v>0</v>
      </c>
      <c r="AE44" s="22">
        <v>0</v>
      </c>
      <c r="AF44" s="21">
        <v>0</v>
      </c>
      <c r="AG44" s="22">
        <v>0</v>
      </c>
      <c r="AH44" s="21"/>
      <c r="AI44" s="37">
        <v>0</v>
      </c>
      <c r="AJ44" s="15">
        <v>1</v>
      </c>
      <c r="AK44" s="23">
        <v>853.48</v>
      </c>
    </row>
    <row r="45" spans="1:37" ht="38.25" x14ac:dyDescent="0.25">
      <c r="A45" s="17" t="s">
        <v>148</v>
      </c>
      <c r="B45" s="18" t="s">
        <v>149</v>
      </c>
      <c r="C45" s="17" t="s">
        <v>27</v>
      </c>
      <c r="D45" s="17" t="s">
        <v>150</v>
      </c>
      <c r="E45" s="19" t="s">
        <v>88</v>
      </c>
      <c r="F45" s="19">
        <v>0.03</v>
      </c>
      <c r="G45" s="20">
        <v>35.93</v>
      </c>
      <c r="H45" s="20">
        <v>44.99</v>
      </c>
      <c r="I45" s="99">
        <v>1.34</v>
      </c>
      <c r="J45" s="21">
        <v>0</v>
      </c>
      <c r="K45" s="22">
        <v>0</v>
      </c>
      <c r="L45" s="21">
        <v>1</v>
      </c>
      <c r="M45" s="22">
        <v>1.34</v>
      </c>
      <c r="N45" s="21">
        <v>0</v>
      </c>
      <c r="O45" s="22">
        <v>0</v>
      </c>
      <c r="P45" s="21">
        <v>0</v>
      </c>
      <c r="Q45" s="22">
        <v>0</v>
      </c>
      <c r="R45" s="21">
        <v>0</v>
      </c>
      <c r="S45" s="22">
        <v>0</v>
      </c>
      <c r="T45" s="21">
        <v>0</v>
      </c>
      <c r="U45" s="22">
        <v>0</v>
      </c>
      <c r="V45" s="21">
        <v>0</v>
      </c>
      <c r="W45" s="22">
        <v>0</v>
      </c>
      <c r="X45" s="21">
        <v>0</v>
      </c>
      <c r="Y45" s="22">
        <v>0</v>
      </c>
      <c r="Z45" s="21">
        <v>0</v>
      </c>
      <c r="AA45" s="22">
        <v>0</v>
      </c>
      <c r="AB45" s="21">
        <v>0</v>
      </c>
      <c r="AC45" s="22">
        <v>0</v>
      </c>
      <c r="AD45" s="21">
        <v>0</v>
      </c>
      <c r="AE45" s="22">
        <v>0</v>
      </c>
      <c r="AF45" s="21">
        <v>0</v>
      </c>
      <c r="AG45" s="22">
        <v>0</v>
      </c>
      <c r="AH45" s="21"/>
      <c r="AI45" s="37">
        <v>0</v>
      </c>
      <c r="AJ45" s="15">
        <v>1</v>
      </c>
      <c r="AK45" s="23">
        <v>1.34</v>
      </c>
    </row>
    <row r="46" spans="1:37" ht="25.5" x14ac:dyDescent="0.25">
      <c r="A46" s="17" t="s">
        <v>151</v>
      </c>
      <c r="B46" s="18" t="s">
        <v>152</v>
      </c>
      <c r="C46" s="17" t="s">
        <v>32</v>
      </c>
      <c r="D46" s="17" t="s">
        <v>153</v>
      </c>
      <c r="E46" s="19" t="s">
        <v>34</v>
      </c>
      <c r="F46" s="19">
        <v>69.849999999999994</v>
      </c>
      <c r="G46" s="20">
        <v>7.16</v>
      </c>
      <c r="H46" s="20">
        <v>8.9600000000000009</v>
      </c>
      <c r="I46" s="99">
        <v>625.85</v>
      </c>
      <c r="J46" s="21">
        <v>0</v>
      </c>
      <c r="K46" s="22">
        <v>0</v>
      </c>
      <c r="L46" s="21">
        <v>1</v>
      </c>
      <c r="M46" s="22">
        <v>625.85</v>
      </c>
      <c r="N46" s="21">
        <v>0</v>
      </c>
      <c r="O46" s="22">
        <v>0</v>
      </c>
      <c r="P46" s="21">
        <v>0</v>
      </c>
      <c r="Q46" s="22">
        <v>0</v>
      </c>
      <c r="R46" s="21">
        <v>0</v>
      </c>
      <c r="S46" s="22">
        <v>0</v>
      </c>
      <c r="T46" s="21">
        <v>0</v>
      </c>
      <c r="U46" s="22">
        <v>0</v>
      </c>
      <c r="V46" s="21">
        <v>0</v>
      </c>
      <c r="W46" s="22">
        <v>0</v>
      </c>
      <c r="X46" s="21">
        <v>0</v>
      </c>
      <c r="Y46" s="22">
        <v>0</v>
      </c>
      <c r="Z46" s="21">
        <v>0</v>
      </c>
      <c r="AA46" s="22">
        <v>0</v>
      </c>
      <c r="AB46" s="21">
        <v>0</v>
      </c>
      <c r="AC46" s="22">
        <v>0</v>
      </c>
      <c r="AD46" s="21">
        <v>0</v>
      </c>
      <c r="AE46" s="22">
        <v>0</v>
      </c>
      <c r="AF46" s="21">
        <v>0</v>
      </c>
      <c r="AG46" s="22">
        <v>0</v>
      </c>
      <c r="AH46" s="21"/>
      <c r="AI46" s="37">
        <v>0</v>
      </c>
      <c r="AJ46" s="15">
        <v>1</v>
      </c>
      <c r="AK46" s="23">
        <v>625.85</v>
      </c>
    </row>
    <row r="47" spans="1:37" ht="25.5" x14ac:dyDescent="0.25">
      <c r="A47" s="17" t="s">
        <v>154</v>
      </c>
      <c r="B47" s="18" t="s">
        <v>155</v>
      </c>
      <c r="C47" s="17" t="s">
        <v>27</v>
      </c>
      <c r="D47" s="17" t="s">
        <v>156</v>
      </c>
      <c r="E47" s="19" t="s">
        <v>34</v>
      </c>
      <c r="F47" s="19">
        <v>29.33</v>
      </c>
      <c r="G47" s="20">
        <v>14.34</v>
      </c>
      <c r="H47" s="20">
        <v>17.95</v>
      </c>
      <c r="I47" s="99">
        <v>526.47</v>
      </c>
      <c r="J47" s="21">
        <v>0</v>
      </c>
      <c r="K47" s="22">
        <v>0</v>
      </c>
      <c r="L47" s="21">
        <v>1</v>
      </c>
      <c r="M47" s="22">
        <v>526.47</v>
      </c>
      <c r="N47" s="21">
        <v>0</v>
      </c>
      <c r="O47" s="22">
        <v>0</v>
      </c>
      <c r="P47" s="21">
        <v>0</v>
      </c>
      <c r="Q47" s="22">
        <v>0</v>
      </c>
      <c r="R47" s="21">
        <v>0</v>
      </c>
      <c r="S47" s="22">
        <v>0</v>
      </c>
      <c r="T47" s="21">
        <v>0</v>
      </c>
      <c r="U47" s="22">
        <v>0</v>
      </c>
      <c r="V47" s="21">
        <v>0</v>
      </c>
      <c r="W47" s="22">
        <v>0</v>
      </c>
      <c r="X47" s="21">
        <v>0</v>
      </c>
      <c r="Y47" s="22">
        <v>0</v>
      </c>
      <c r="Z47" s="21">
        <v>0</v>
      </c>
      <c r="AA47" s="22">
        <v>0</v>
      </c>
      <c r="AB47" s="21">
        <v>0</v>
      </c>
      <c r="AC47" s="22">
        <v>0</v>
      </c>
      <c r="AD47" s="21">
        <v>0</v>
      </c>
      <c r="AE47" s="22">
        <v>0</v>
      </c>
      <c r="AF47" s="21">
        <v>0</v>
      </c>
      <c r="AG47" s="22">
        <v>0</v>
      </c>
      <c r="AH47" s="21"/>
      <c r="AI47" s="37">
        <v>0</v>
      </c>
      <c r="AJ47" s="15">
        <v>1</v>
      </c>
      <c r="AK47" s="23">
        <v>526.47</v>
      </c>
    </row>
    <row r="48" spans="1:37" ht="25.5" x14ac:dyDescent="0.25">
      <c r="A48" s="17" t="s">
        <v>157</v>
      </c>
      <c r="B48" s="18" t="s">
        <v>158</v>
      </c>
      <c r="C48" s="17" t="s">
        <v>27</v>
      </c>
      <c r="D48" s="17" t="s">
        <v>159</v>
      </c>
      <c r="E48" s="19" t="s">
        <v>109</v>
      </c>
      <c r="F48" s="19">
        <v>51.8</v>
      </c>
      <c r="G48" s="20">
        <v>13.21</v>
      </c>
      <c r="H48" s="20">
        <v>16.54</v>
      </c>
      <c r="I48" s="99">
        <v>856.77</v>
      </c>
      <c r="J48" s="21">
        <v>0</v>
      </c>
      <c r="K48" s="22">
        <v>0</v>
      </c>
      <c r="L48" s="21">
        <v>1</v>
      </c>
      <c r="M48" s="22">
        <v>856.77</v>
      </c>
      <c r="N48" s="21">
        <v>0</v>
      </c>
      <c r="O48" s="22">
        <v>0</v>
      </c>
      <c r="P48" s="21">
        <v>0</v>
      </c>
      <c r="Q48" s="22">
        <v>0</v>
      </c>
      <c r="R48" s="21">
        <v>0</v>
      </c>
      <c r="S48" s="22">
        <v>0</v>
      </c>
      <c r="T48" s="21">
        <v>0</v>
      </c>
      <c r="U48" s="22">
        <v>0</v>
      </c>
      <c r="V48" s="21">
        <v>0</v>
      </c>
      <c r="W48" s="22">
        <v>0</v>
      </c>
      <c r="X48" s="21">
        <v>0</v>
      </c>
      <c r="Y48" s="22">
        <v>0</v>
      </c>
      <c r="Z48" s="21">
        <v>0</v>
      </c>
      <c r="AA48" s="22">
        <v>0</v>
      </c>
      <c r="AB48" s="21">
        <v>0</v>
      </c>
      <c r="AC48" s="22">
        <v>0</v>
      </c>
      <c r="AD48" s="21">
        <v>0</v>
      </c>
      <c r="AE48" s="22">
        <v>0</v>
      </c>
      <c r="AF48" s="21">
        <v>0</v>
      </c>
      <c r="AG48" s="22">
        <v>0</v>
      </c>
      <c r="AH48" s="21"/>
      <c r="AI48" s="37">
        <v>0</v>
      </c>
      <c r="AJ48" s="15">
        <v>1</v>
      </c>
      <c r="AK48" s="23">
        <v>856.77</v>
      </c>
    </row>
    <row r="49" spans="1:37" ht="38.25" x14ac:dyDescent="0.25">
      <c r="A49" s="17" t="s">
        <v>160</v>
      </c>
      <c r="B49" s="18" t="s">
        <v>161</v>
      </c>
      <c r="C49" s="17" t="s">
        <v>32</v>
      </c>
      <c r="D49" s="17" t="s">
        <v>162</v>
      </c>
      <c r="E49" s="19" t="s">
        <v>34</v>
      </c>
      <c r="F49" s="19">
        <v>1713.92</v>
      </c>
      <c r="G49" s="20">
        <v>2.17</v>
      </c>
      <c r="H49" s="20">
        <v>2.71</v>
      </c>
      <c r="I49" s="99">
        <v>4644.72</v>
      </c>
      <c r="J49" s="21">
        <v>1</v>
      </c>
      <c r="K49" s="22">
        <v>4644.72</v>
      </c>
      <c r="L49" s="21">
        <v>0</v>
      </c>
      <c r="M49" s="22">
        <v>0</v>
      </c>
      <c r="N49" s="21">
        <v>0</v>
      </c>
      <c r="O49" s="22">
        <v>0</v>
      </c>
      <c r="P49" s="21">
        <v>0</v>
      </c>
      <c r="Q49" s="22">
        <v>0</v>
      </c>
      <c r="R49" s="21">
        <v>0</v>
      </c>
      <c r="S49" s="22">
        <v>0</v>
      </c>
      <c r="T49" s="21">
        <v>0</v>
      </c>
      <c r="U49" s="22">
        <v>0</v>
      </c>
      <c r="V49" s="21">
        <v>0</v>
      </c>
      <c r="W49" s="22">
        <v>0</v>
      </c>
      <c r="X49" s="21">
        <v>0</v>
      </c>
      <c r="Y49" s="22">
        <v>0</v>
      </c>
      <c r="Z49" s="21">
        <v>0</v>
      </c>
      <c r="AA49" s="22">
        <v>0</v>
      </c>
      <c r="AB49" s="21">
        <v>0</v>
      </c>
      <c r="AC49" s="22">
        <v>0</v>
      </c>
      <c r="AD49" s="21">
        <v>0</v>
      </c>
      <c r="AE49" s="22">
        <v>0</v>
      </c>
      <c r="AF49" s="21">
        <v>0</v>
      </c>
      <c r="AG49" s="22">
        <v>0</v>
      </c>
      <c r="AH49" s="21"/>
      <c r="AI49" s="37">
        <v>0</v>
      </c>
      <c r="AJ49" s="15">
        <v>1</v>
      </c>
      <c r="AK49" s="23">
        <v>4644.72</v>
      </c>
    </row>
    <row r="50" spans="1:37" ht="25.5" x14ac:dyDescent="0.25">
      <c r="A50" s="17" t="s">
        <v>163</v>
      </c>
      <c r="B50" s="18" t="s">
        <v>164</v>
      </c>
      <c r="C50" s="17" t="s">
        <v>27</v>
      </c>
      <c r="D50" s="17" t="s">
        <v>165</v>
      </c>
      <c r="E50" s="19" t="s">
        <v>34</v>
      </c>
      <c r="F50" s="19">
        <v>167.62</v>
      </c>
      <c r="G50" s="20">
        <v>6.6</v>
      </c>
      <c r="H50" s="20">
        <v>8.26</v>
      </c>
      <c r="I50" s="99">
        <v>1384.54</v>
      </c>
      <c r="J50" s="21">
        <v>0</v>
      </c>
      <c r="K50" s="22">
        <v>0</v>
      </c>
      <c r="L50" s="21">
        <v>1</v>
      </c>
      <c r="M50" s="22">
        <v>1384.54</v>
      </c>
      <c r="N50" s="21">
        <v>0</v>
      </c>
      <c r="O50" s="22">
        <v>0</v>
      </c>
      <c r="P50" s="21">
        <v>0</v>
      </c>
      <c r="Q50" s="22">
        <v>0</v>
      </c>
      <c r="R50" s="21">
        <v>0</v>
      </c>
      <c r="S50" s="22">
        <v>0</v>
      </c>
      <c r="T50" s="21">
        <v>0</v>
      </c>
      <c r="U50" s="22">
        <v>0</v>
      </c>
      <c r="V50" s="21">
        <v>0</v>
      </c>
      <c r="W50" s="22">
        <v>0</v>
      </c>
      <c r="X50" s="21">
        <v>0</v>
      </c>
      <c r="Y50" s="22">
        <v>0</v>
      </c>
      <c r="Z50" s="21">
        <v>0</v>
      </c>
      <c r="AA50" s="22">
        <v>0</v>
      </c>
      <c r="AB50" s="21">
        <v>0</v>
      </c>
      <c r="AC50" s="22">
        <v>0</v>
      </c>
      <c r="AD50" s="21">
        <v>0</v>
      </c>
      <c r="AE50" s="22">
        <v>0</v>
      </c>
      <c r="AF50" s="21">
        <v>0</v>
      </c>
      <c r="AG50" s="22">
        <v>0</v>
      </c>
      <c r="AH50" s="21"/>
      <c r="AI50" s="37">
        <v>0</v>
      </c>
      <c r="AJ50" s="15">
        <v>1</v>
      </c>
      <c r="AK50" s="23">
        <v>1384.54</v>
      </c>
    </row>
    <row r="51" spans="1:37" ht="25.5" x14ac:dyDescent="0.25">
      <c r="A51" s="17" t="s">
        <v>166</v>
      </c>
      <c r="B51" s="18" t="s">
        <v>167</v>
      </c>
      <c r="C51" s="17" t="s">
        <v>40</v>
      </c>
      <c r="D51" s="17" t="s">
        <v>168</v>
      </c>
      <c r="E51" s="19" t="s">
        <v>109</v>
      </c>
      <c r="F51" s="19">
        <v>3.47</v>
      </c>
      <c r="G51" s="20">
        <v>17.670000000000002</v>
      </c>
      <c r="H51" s="20">
        <v>22.12</v>
      </c>
      <c r="I51" s="99">
        <v>76.75</v>
      </c>
      <c r="J51" s="21">
        <v>0</v>
      </c>
      <c r="K51" s="22">
        <v>0</v>
      </c>
      <c r="L51" s="21">
        <v>1</v>
      </c>
      <c r="M51" s="22">
        <v>76.75</v>
      </c>
      <c r="N51" s="21">
        <v>0</v>
      </c>
      <c r="O51" s="22">
        <v>0</v>
      </c>
      <c r="P51" s="21">
        <v>0</v>
      </c>
      <c r="Q51" s="22">
        <v>0</v>
      </c>
      <c r="R51" s="21">
        <v>0</v>
      </c>
      <c r="S51" s="22">
        <v>0</v>
      </c>
      <c r="T51" s="21">
        <v>0</v>
      </c>
      <c r="U51" s="22">
        <v>0</v>
      </c>
      <c r="V51" s="21">
        <v>0</v>
      </c>
      <c r="W51" s="22">
        <v>0</v>
      </c>
      <c r="X51" s="21">
        <v>0</v>
      </c>
      <c r="Y51" s="22">
        <v>0</v>
      </c>
      <c r="Z51" s="21">
        <v>0</v>
      </c>
      <c r="AA51" s="22">
        <v>0</v>
      </c>
      <c r="AB51" s="21">
        <v>0</v>
      </c>
      <c r="AC51" s="22">
        <v>0</v>
      </c>
      <c r="AD51" s="21">
        <v>0</v>
      </c>
      <c r="AE51" s="22">
        <v>0</v>
      </c>
      <c r="AF51" s="21">
        <v>0</v>
      </c>
      <c r="AG51" s="22">
        <v>0</v>
      </c>
      <c r="AH51" s="21"/>
      <c r="AI51" s="37">
        <v>0</v>
      </c>
      <c r="AJ51" s="15">
        <v>1</v>
      </c>
      <c r="AK51" s="23">
        <v>76.75</v>
      </c>
    </row>
    <row r="52" spans="1:37" ht="38.25" x14ac:dyDescent="0.25">
      <c r="A52" s="17" t="s">
        <v>169</v>
      </c>
      <c r="B52" s="18" t="s">
        <v>170</v>
      </c>
      <c r="C52" s="17" t="s">
        <v>27</v>
      </c>
      <c r="D52" s="17" t="s">
        <v>171</v>
      </c>
      <c r="E52" s="19" t="s">
        <v>109</v>
      </c>
      <c r="F52" s="19">
        <v>6.52</v>
      </c>
      <c r="G52" s="20">
        <v>57.32</v>
      </c>
      <c r="H52" s="20">
        <v>71.77</v>
      </c>
      <c r="I52" s="99">
        <v>467.94</v>
      </c>
      <c r="J52" s="21">
        <v>0</v>
      </c>
      <c r="K52" s="22">
        <v>0</v>
      </c>
      <c r="L52" s="21">
        <v>1</v>
      </c>
      <c r="M52" s="22">
        <v>467.94</v>
      </c>
      <c r="N52" s="21">
        <v>0</v>
      </c>
      <c r="O52" s="22">
        <v>0</v>
      </c>
      <c r="P52" s="21">
        <v>0</v>
      </c>
      <c r="Q52" s="22">
        <v>0</v>
      </c>
      <c r="R52" s="21">
        <v>0</v>
      </c>
      <c r="S52" s="22">
        <v>0</v>
      </c>
      <c r="T52" s="21">
        <v>0</v>
      </c>
      <c r="U52" s="22">
        <v>0</v>
      </c>
      <c r="V52" s="21">
        <v>0</v>
      </c>
      <c r="W52" s="22">
        <v>0</v>
      </c>
      <c r="X52" s="21">
        <v>0</v>
      </c>
      <c r="Y52" s="22">
        <v>0</v>
      </c>
      <c r="Z52" s="21">
        <v>0</v>
      </c>
      <c r="AA52" s="22">
        <v>0</v>
      </c>
      <c r="AB52" s="21">
        <v>0</v>
      </c>
      <c r="AC52" s="22">
        <v>0</v>
      </c>
      <c r="AD52" s="21">
        <v>0</v>
      </c>
      <c r="AE52" s="22">
        <v>0</v>
      </c>
      <c r="AF52" s="21">
        <v>0</v>
      </c>
      <c r="AG52" s="22">
        <v>0</v>
      </c>
      <c r="AH52" s="21"/>
      <c r="AI52" s="37">
        <v>0</v>
      </c>
      <c r="AJ52" s="15">
        <v>1</v>
      </c>
      <c r="AK52" s="23">
        <v>467.94</v>
      </c>
    </row>
    <row r="53" spans="1:37" ht="25.5" x14ac:dyDescent="0.25">
      <c r="A53" s="17" t="s">
        <v>172</v>
      </c>
      <c r="B53" s="18" t="s">
        <v>173</v>
      </c>
      <c r="C53" s="17" t="s">
        <v>27</v>
      </c>
      <c r="D53" s="17" t="s">
        <v>174</v>
      </c>
      <c r="E53" s="19" t="s">
        <v>42</v>
      </c>
      <c r="F53" s="19">
        <v>39</v>
      </c>
      <c r="G53" s="20">
        <v>2.36</v>
      </c>
      <c r="H53" s="20">
        <v>2.95</v>
      </c>
      <c r="I53" s="99">
        <v>115.05</v>
      </c>
      <c r="J53" s="21">
        <v>1</v>
      </c>
      <c r="K53" s="22">
        <v>115.05</v>
      </c>
      <c r="L53" s="21">
        <v>0</v>
      </c>
      <c r="M53" s="22">
        <v>0</v>
      </c>
      <c r="N53" s="21">
        <v>0</v>
      </c>
      <c r="O53" s="22">
        <v>0</v>
      </c>
      <c r="P53" s="21">
        <v>0</v>
      </c>
      <c r="Q53" s="22">
        <v>0</v>
      </c>
      <c r="R53" s="21">
        <v>0</v>
      </c>
      <c r="S53" s="22">
        <v>0</v>
      </c>
      <c r="T53" s="21">
        <v>0</v>
      </c>
      <c r="U53" s="22">
        <v>0</v>
      </c>
      <c r="V53" s="21">
        <v>0</v>
      </c>
      <c r="W53" s="22">
        <v>0</v>
      </c>
      <c r="X53" s="21">
        <v>0</v>
      </c>
      <c r="Y53" s="22">
        <v>0</v>
      </c>
      <c r="Z53" s="21">
        <v>0</v>
      </c>
      <c r="AA53" s="22">
        <v>0</v>
      </c>
      <c r="AB53" s="21">
        <v>0</v>
      </c>
      <c r="AC53" s="22">
        <v>0</v>
      </c>
      <c r="AD53" s="21">
        <v>0</v>
      </c>
      <c r="AE53" s="22">
        <v>0</v>
      </c>
      <c r="AF53" s="21">
        <v>0</v>
      </c>
      <c r="AG53" s="22">
        <v>0</v>
      </c>
      <c r="AH53" s="21"/>
      <c r="AI53" s="37">
        <v>0</v>
      </c>
      <c r="AJ53" s="15">
        <v>1</v>
      </c>
      <c r="AK53" s="23">
        <v>115.05</v>
      </c>
    </row>
    <row r="54" spans="1:37" ht="25.5" x14ac:dyDescent="0.25">
      <c r="A54" s="17" t="s">
        <v>175</v>
      </c>
      <c r="B54" s="18" t="s">
        <v>176</v>
      </c>
      <c r="C54" s="17" t="s">
        <v>32</v>
      </c>
      <c r="D54" s="17" t="s">
        <v>177</v>
      </c>
      <c r="E54" s="19" t="s">
        <v>42</v>
      </c>
      <c r="F54" s="19">
        <v>9</v>
      </c>
      <c r="G54" s="20">
        <v>8.6199999999999992</v>
      </c>
      <c r="H54" s="20">
        <v>10.79</v>
      </c>
      <c r="I54" s="99">
        <v>97.11</v>
      </c>
      <c r="J54" s="21">
        <v>1</v>
      </c>
      <c r="K54" s="22">
        <v>97.11</v>
      </c>
      <c r="L54" s="21">
        <v>0</v>
      </c>
      <c r="M54" s="22">
        <v>0</v>
      </c>
      <c r="N54" s="21">
        <v>0</v>
      </c>
      <c r="O54" s="22">
        <v>0</v>
      </c>
      <c r="P54" s="21">
        <v>0</v>
      </c>
      <c r="Q54" s="22">
        <v>0</v>
      </c>
      <c r="R54" s="21">
        <v>0</v>
      </c>
      <c r="S54" s="22">
        <v>0</v>
      </c>
      <c r="T54" s="21">
        <v>0</v>
      </c>
      <c r="U54" s="22">
        <v>0</v>
      </c>
      <c r="V54" s="21">
        <v>0</v>
      </c>
      <c r="W54" s="22">
        <v>0</v>
      </c>
      <c r="X54" s="21">
        <v>0</v>
      </c>
      <c r="Y54" s="22">
        <v>0</v>
      </c>
      <c r="Z54" s="21">
        <v>0</v>
      </c>
      <c r="AA54" s="22">
        <v>0</v>
      </c>
      <c r="AB54" s="21">
        <v>0</v>
      </c>
      <c r="AC54" s="22">
        <v>0</v>
      </c>
      <c r="AD54" s="21">
        <v>0</v>
      </c>
      <c r="AE54" s="22">
        <v>0</v>
      </c>
      <c r="AF54" s="21">
        <v>0</v>
      </c>
      <c r="AG54" s="22">
        <v>0</v>
      </c>
      <c r="AH54" s="21"/>
      <c r="AI54" s="37">
        <v>0</v>
      </c>
      <c r="AJ54" s="15">
        <v>1</v>
      </c>
      <c r="AK54" s="23">
        <v>97.11</v>
      </c>
    </row>
    <row r="55" spans="1:37" ht="25.5" x14ac:dyDescent="0.25">
      <c r="A55" s="17" t="s">
        <v>178</v>
      </c>
      <c r="B55" s="18" t="s">
        <v>179</v>
      </c>
      <c r="C55" s="17" t="s">
        <v>27</v>
      </c>
      <c r="D55" s="17" t="s">
        <v>180</v>
      </c>
      <c r="E55" s="19" t="s">
        <v>34</v>
      </c>
      <c r="F55" s="19">
        <v>19.78</v>
      </c>
      <c r="G55" s="20">
        <v>30.97</v>
      </c>
      <c r="H55" s="20">
        <v>38.78</v>
      </c>
      <c r="I55" s="99">
        <v>767.06</v>
      </c>
      <c r="J55" s="21">
        <v>1</v>
      </c>
      <c r="K55" s="22">
        <v>767.06</v>
      </c>
      <c r="L55" s="21">
        <v>0</v>
      </c>
      <c r="M55" s="22">
        <v>0</v>
      </c>
      <c r="N55" s="21">
        <v>0</v>
      </c>
      <c r="O55" s="22">
        <v>0</v>
      </c>
      <c r="P55" s="21">
        <v>0</v>
      </c>
      <c r="Q55" s="22">
        <v>0</v>
      </c>
      <c r="R55" s="21">
        <v>0</v>
      </c>
      <c r="S55" s="22">
        <v>0</v>
      </c>
      <c r="T55" s="21">
        <v>0</v>
      </c>
      <c r="U55" s="22">
        <v>0</v>
      </c>
      <c r="V55" s="21">
        <v>0</v>
      </c>
      <c r="W55" s="22">
        <v>0</v>
      </c>
      <c r="X55" s="21">
        <v>0</v>
      </c>
      <c r="Y55" s="22">
        <v>0</v>
      </c>
      <c r="Z55" s="21">
        <v>0</v>
      </c>
      <c r="AA55" s="22">
        <v>0</v>
      </c>
      <c r="AB55" s="21">
        <v>0</v>
      </c>
      <c r="AC55" s="22">
        <v>0</v>
      </c>
      <c r="AD55" s="21">
        <v>0</v>
      </c>
      <c r="AE55" s="22">
        <v>0</v>
      </c>
      <c r="AF55" s="21">
        <v>0</v>
      </c>
      <c r="AG55" s="22">
        <v>0</v>
      </c>
      <c r="AH55" s="21"/>
      <c r="AI55" s="37">
        <v>0</v>
      </c>
      <c r="AJ55" s="15">
        <v>1</v>
      </c>
      <c r="AK55" s="23">
        <v>767.06</v>
      </c>
    </row>
    <row r="56" spans="1:37" ht="38.25" x14ac:dyDescent="0.25">
      <c r="A56" s="17" t="s">
        <v>181</v>
      </c>
      <c r="B56" s="18" t="s">
        <v>182</v>
      </c>
      <c r="C56" s="17" t="s">
        <v>27</v>
      </c>
      <c r="D56" s="17" t="s">
        <v>183</v>
      </c>
      <c r="E56" s="19" t="s">
        <v>42</v>
      </c>
      <c r="F56" s="19">
        <v>2</v>
      </c>
      <c r="G56" s="20">
        <v>13.81</v>
      </c>
      <c r="H56" s="20">
        <v>17.29</v>
      </c>
      <c r="I56" s="99">
        <v>34.58</v>
      </c>
      <c r="J56" s="21">
        <v>0</v>
      </c>
      <c r="K56" s="22">
        <v>0</v>
      </c>
      <c r="L56" s="21">
        <v>1</v>
      </c>
      <c r="M56" s="22">
        <v>34.58</v>
      </c>
      <c r="N56" s="21">
        <v>0</v>
      </c>
      <c r="O56" s="22">
        <v>0</v>
      </c>
      <c r="P56" s="21">
        <v>0</v>
      </c>
      <c r="Q56" s="22">
        <v>0</v>
      </c>
      <c r="R56" s="21">
        <v>0</v>
      </c>
      <c r="S56" s="22">
        <v>0</v>
      </c>
      <c r="T56" s="21">
        <v>0</v>
      </c>
      <c r="U56" s="22">
        <v>0</v>
      </c>
      <c r="V56" s="21">
        <v>0</v>
      </c>
      <c r="W56" s="22">
        <v>0</v>
      </c>
      <c r="X56" s="21">
        <v>0</v>
      </c>
      <c r="Y56" s="22">
        <v>0</v>
      </c>
      <c r="Z56" s="21">
        <v>0</v>
      </c>
      <c r="AA56" s="22">
        <v>0</v>
      </c>
      <c r="AB56" s="21">
        <v>0</v>
      </c>
      <c r="AC56" s="22">
        <v>0</v>
      </c>
      <c r="AD56" s="21">
        <v>0</v>
      </c>
      <c r="AE56" s="22">
        <v>0</v>
      </c>
      <c r="AF56" s="21">
        <v>0</v>
      </c>
      <c r="AG56" s="22">
        <v>0</v>
      </c>
      <c r="AH56" s="21"/>
      <c r="AI56" s="37">
        <v>0</v>
      </c>
      <c r="AJ56" s="15">
        <v>1</v>
      </c>
      <c r="AK56" s="23">
        <v>34.58</v>
      </c>
    </row>
    <row r="57" spans="1:37" ht="25.5" x14ac:dyDescent="0.25">
      <c r="A57" s="17" t="s">
        <v>184</v>
      </c>
      <c r="B57" s="18" t="s">
        <v>185</v>
      </c>
      <c r="C57" s="17" t="s">
        <v>27</v>
      </c>
      <c r="D57" s="17" t="s">
        <v>186</v>
      </c>
      <c r="E57" s="19" t="s">
        <v>109</v>
      </c>
      <c r="F57" s="19">
        <v>3.2</v>
      </c>
      <c r="G57" s="20">
        <v>11.58</v>
      </c>
      <c r="H57" s="20">
        <v>14.5</v>
      </c>
      <c r="I57" s="99">
        <v>46.4</v>
      </c>
      <c r="J57" s="21">
        <v>0</v>
      </c>
      <c r="K57" s="22">
        <v>0</v>
      </c>
      <c r="L57" s="21">
        <v>1</v>
      </c>
      <c r="M57" s="22">
        <v>46.4</v>
      </c>
      <c r="N57" s="21">
        <v>0</v>
      </c>
      <c r="O57" s="22">
        <v>0</v>
      </c>
      <c r="P57" s="21">
        <v>0</v>
      </c>
      <c r="Q57" s="22">
        <v>0</v>
      </c>
      <c r="R57" s="21">
        <v>0</v>
      </c>
      <c r="S57" s="22">
        <v>0</v>
      </c>
      <c r="T57" s="21">
        <v>0</v>
      </c>
      <c r="U57" s="22">
        <v>0</v>
      </c>
      <c r="V57" s="21">
        <v>0</v>
      </c>
      <c r="W57" s="22">
        <v>0</v>
      </c>
      <c r="X57" s="21">
        <v>0</v>
      </c>
      <c r="Y57" s="22">
        <v>0</v>
      </c>
      <c r="Z57" s="21">
        <v>0</v>
      </c>
      <c r="AA57" s="22">
        <v>0</v>
      </c>
      <c r="AB57" s="21">
        <v>0</v>
      </c>
      <c r="AC57" s="22">
        <v>0</v>
      </c>
      <c r="AD57" s="21">
        <v>0</v>
      </c>
      <c r="AE57" s="22">
        <v>0</v>
      </c>
      <c r="AF57" s="21">
        <v>0</v>
      </c>
      <c r="AG57" s="22">
        <v>0</v>
      </c>
      <c r="AH57" s="21"/>
      <c r="AI57" s="37">
        <v>0</v>
      </c>
      <c r="AJ57" s="15">
        <v>1</v>
      </c>
      <c r="AK57" s="23">
        <v>46.4</v>
      </c>
    </row>
    <row r="58" spans="1:37" ht="25.5" x14ac:dyDescent="0.25">
      <c r="A58" s="17" t="s">
        <v>187</v>
      </c>
      <c r="B58" s="18" t="s">
        <v>188</v>
      </c>
      <c r="C58" s="17" t="s">
        <v>27</v>
      </c>
      <c r="D58" s="17" t="s">
        <v>189</v>
      </c>
      <c r="E58" s="19" t="s">
        <v>34</v>
      </c>
      <c r="F58" s="19">
        <v>110.74</v>
      </c>
      <c r="G58" s="20">
        <v>33.04</v>
      </c>
      <c r="H58" s="20">
        <v>41.37</v>
      </c>
      <c r="I58" s="99">
        <v>4581.3100000000004</v>
      </c>
      <c r="J58" s="21">
        <v>0</v>
      </c>
      <c r="K58" s="22">
        <v>0</v>
      </c>
      <c r="L58" s="21">
        <v>1</v>
      </c>
      <c r="M58" s="22">
        <v>4581.3100000000004</v>
      </c>
      <c r="N58" s="21">
        <v>0</v>
      </c>
      <c r="O58" s="22">
        <v>0</v>
      </c>
      <c r="P58" s="21">
        <v>0</v>
      </c>
      <c r="Q58" s="22">
        <v>0</v>
      </c>
      <c r="R58" s="21">
        <v>0</v>
      </c>
      <c r="S58" s="22">
        <v>0</v>
      </c>
      <c r="T58" s="21">
        <v>0</v>
      </c>
      <c r="U58" s="22">
        <v>0</v>
      </c>
      <c r="V58" s="21">
        <v>0</v>
      </c>
      <c r="W58" s="22">
        <v>0</v>
      </c>
      <c r="X58" s="21">
        <v>0</v>
      </c>
      <c r="Y58" s="22">
        <v>0</v>
      </c>
      <c r="Z58" s="21">
        <v>0</v>
      </c>
      <c r="AA58" s="22">
        <v>0</v>
      </c>
      <c r="AB58" s="21">
        <v>0</v>
      </c>
      <c r="AC58" s="22">
        <v>0</v>
      </c>
      <c r="AD58" s="21">
        <v>0</v>
      </c>
      <c r="AE58" s="22">
        <v>0</v>
      </c>
      <c r="AF58" s="21">
        <v>0</v>
      </c>
      <c r="AG58" s="22">
        <v>0</v>
      </c>
      <c r="AH58" s="21"/>
      <c r="AI58" s="37">
        <v>0</v>
      </c>
      <c r="AJ58" s="15">
        <v>1</v>
      </c>
      <c r="AK58" s="23">
        <v>4581.3100000000004</v>
      </c>
    </row>
    <row r="59" spans="1:37" ht="25.5" x14ac:dyDescent="0.25">
      <c r="A59" s="17" t="s">
        <v>190</v>
      </c>
      <c r="B59" s="18" t="s">
        <v>191</v>
      </c>
      <c r="C59" s="17" t="s">
        <v>40</v>
      </c>
      <c r="D59" s="17" t="s">
        <v>192</v>
      </c>
      <c r="E59" s="19" t="s">
        <v>42</v>
      </c>
      <c r="F59" s="19">
        <v>13</v>
      </c>
      <c r="G59" s="20">
        <v>17.59</v>
      </c>
      <c r="H59" s="20">
        <v>22.02</v>
      </c>
      <c r="I59" s="99">
        <v>286.26</v>
      </c>
      <c r="J59" s="21">
        <v>0.5</v>
      </c>
      <c r="K59" s="22">
        <v>143.13</v>
      </c>
      <c r="L59" s="21">
        <v>0</v>
      </c>
      <c r="M59" s="22">
        <v>0</v>
      </c>
      <c r="N59" s="21">
        <v>0</v>
      </c>
      <c r="O59" s="22">
        <v>0</v>
      </c>
      <c r="P59" s="21">
        <v>0</v>
      </c>
      <c r="Q59" s="22">
        <v>0</v>
      </c>
      <c r="R59" s="21">
        <v>0</v>
      </c>
      <c r="S59" s="22">
        <v>0</v>
      </c>
      <c r="T59" s="21">
        <v>0</v>
      </c>
      <c r="U59" s="22">
        <v>0</v>
      </c>
      <c r="V59" s="21">
        <v>0</v>
      </c>
      <c r="W59" s="22">
        <v>0</v>
      </c>
      <c r="X59" s="21">
        <v>0</v>
      </c>
      <c r="Y59" s="22">
        <v>0</v>
      </c>
      <c r="Z59" s="21">
        <v>0</v>
      </c>
      <c r="AA59" s="22">
        <v>0</v>
      </c>
      <c r="AB59" s="21">
        <v>0</v>
      </c>
      <c r="AC59" s="22">
        <v>0</v>
      </c>
      <c r="AD59" s="21">
        <v>0</v>
      </c>
      <c r="AE59" s="22">
        <v>0</v>
      </c>
      <c r="AF59" s="21">
        <v>0.5</v>
      </c>
      <c r="AG59" s="22">
        <v>143.13</v>
      </c>
      <c r="AH59" s="21"/>
      <c r="AI59" s="37">
        <v>0</v>
      </c>
      <c r="AJ59" s="15">
        <v>1</v>
      </c>
      <c r="AK59" s="23">
        <v>286.26</v>
      </c>
    </row>
    <row r="60" spans="1:37" ht="38.25" x14ac:dyDescent="0.25">
      <c r="A60" s="17" t="s">
        <v>193</v>
      </c>
      <c r="B60" s="18">
        <v>104790</v>
      </c>
      <c r="C60" s="17" t="s">
        <v>32</v>
      </c>
      <c r="D60" s="17" t="s">
        <v>144</v>
      </c>
      <c r="E60" s="19" t="s">
        <v>88</v>
      </c>
      <c r="F60" s="19">
        <v>2.87</v>
      </c>
      <c r="G60" s="20">
        <v>83.15</v>
      </c>
      <c r="H60" s="20">
        <v>104.12</v>
      </c>
      <c r="I60" s="99">
        <v>298.82</v>
      </c>
      <c r="J60" s="21">
        <v>1</v>
      </c>
      <c r="K60" s="22">
        <v>298.82</v>
      </c>
      <c r="L60" s="21">
        <v>0</v>
      </c>
      <c r="M60" s="22">
        <v>0</v>
      </c>
      <c r="N60" s="21">
        <v>0</v>
      </c>
      <c r="O60" s="22">
        <v>0</v>
      </c>
      <c r="P60" s="21">
        <v>0</v>
      </c>
      <c r="Q60" s="22">
        <v>0</v>
      </c>
      <c r="R60" s="21">
        <v>0</v>
      </c>
      <c r="S60" s="22">
        <v>0</v>
      </c>
      <c r="T60" s="21">
        <v>0</v>
      </c>
      <c r="U60" s="22">
        <v>0</v>
      </c>
      <c r="V60" s="21">
        <v>0</v>
      </c>
      <c r="W60" s="22">
        <v>0</v>
      </c>
      <c r="X60" s="21">
        <v>0</v>
      </c>
      <c r="Y60" s="22">
        <v>0</v>
      </c>
      <c r="Z60" s="21">
        <v>0</v>
      </c>
      <c r="AA60" s="22">
        <v>0</v>
      </c>
      <c r="AB60" s="21">
        <v>0</v>
      </c>
      <c r="AC60" s="22">
        <v>0</v>
      </c>
      <c r="AD60" s="21">
        <v>0</v>
      </c>
      <c r="AE60" s="22">
        <v>0</v>
      </c>
      <c r="AF60" s="21">
        <v>0</v>
      </c>
      <c r="AG60" s="22">
        <v>0</v>
      </c>
      <c r="AH60" s="21"/>
      <c r="AI60" s="37">
        <v>0</v>
      </c>
      <c r="AJ60" s="15">
        <v>1</v>
      </c>
      <c r="AK60" s="23">
        <v>298.82</v>
      </c>
    </row>
    <row r="61" spans="1:37" ht="25.5" x14ac:dyDescent="0.25">
      <c r="A61" s="17" t="s">
        <v>194</v>
      </c>
      <c r="B61" s="18" t="s">
        <v>195</v>
      </c>
      <c r="C61" s="17" t="s">
        <v>27</v>
      </c>
      <c r="D61" s="17" t="s">
        <v>196</v>
      </c>
      <c r="E61" s="19" t="s">
        <v>34</v>
      </c>
      <c r="F61" s="19">
        <v>1.06</v>
      </c>
      <c r="G61" s="20">
        <v>4.13</v>
      </c>
      <c r="H61" s="20">
        <v>5.17</v>
      </c>
      <c r="I61" s="99">
        <v>5.48</v>
      </c>
      <c r="J61" s="21">
        <v>1</v>
      </c>
      <c r="K61" s="22">
        <v>5.48</v>
      </c>
      <c r="L61" s="21">
        <v>0</v>
      </c>
      <c r="M61" s="22">
        <v>0</v>
      </c>
      <c r="N61" s="21">
        <v>0</v>
      </c>
      <c r="O61" s="22">
        <v>0</v>
      </c>
      <c r="P61" s="21">
        <v>0</v>
      </c>
      <c r="Q61" s="22">
        <v>0</v>
      </c>
      <c r="R61" s="21">
        <v>0</v>
      </c>
      <c r="S61" s="22">
        <v>0</v>
      </c>
      <c r="T61" s="21">
        <v>0</v>
      </c>
      <c r="U61" s="22">
        <v>0</v>
      </c>
      <c r="V61" s="21">
        <v>0</v>
      </c>
      <c r="W61" s="22">
        <v>0</v>
      </c>
      <c r="X61" s="21">
        <v>0</v>
      </c>
      <c r="Y61" s="22">
        <v>0</v>
      </c>
      <c r="Z61" s="21">
        <v>0</v>
      </c>
      <c r="AA61" s="22">
        <v>0</v>
      </c>
      <c r="AB61" s="21">
        <v>0</v>
      </c>
      <c r="AC61" s="22">
        <v>0</v>
      </c>
      <c r="AD61" s="21">
        <v>0</v>
      </c>
      <c r="AE61" s="22">
        <v>0</v>
      </c>
      <c r="AF61" s="21">
        <v>0</v>
      </c>
      <c r="AG61" s="22">
        <v>0</v>
      </c>
      <c r="AH61" s="21"/>
      <c r="AI61" s="37">
        <v>0</v>
      </c>
      <c r="AJ61" s="15">
        <v>1</v>
      </c>
      <c r="AK61" s="23">
        <v>5.48</v>
      </c>
    </row>
    <row r="62" spans="1:37" ht="25.5" x14ac:dyDescent="0.25">
      <c r="A62" s="17" t="s">
        <v>197</v>
      </c>
      <c r="B62" s="18" t="s">
        <v>198</v>
      </c>
      <c r="C62" s="17" t="s">
        <v>27</v>
      </c>
      <c r="D62" s="17" t="s">
        <v>199</v>
      </c>
      <c r="E62" s="19" t="s">
        <v>42</v>
      </c>
      <c r="F62" s="19">
        <v>3</v>
      </c>
      <c r="G62" s="20">
        <v>85.47</v>
      </c>
      <c r="H62" s="20">
        <v>107.02</v>
      </c>
      <c r="I62" s="99">
        <v>321.06</v>
      </c>
      <c r="J62" s="21">
        <v>1</v>
      </c>
      <c r="K62" s="22">
        <v>321.06</v>
      </c>
      <c r="L62" s="21">
        <v>0</v>
      </c>
      <c r="M62" s="22">
        <v>0</v>
      </c>
      <c r="N62" s="21">
        <v>0</v>
      </c>
      <c r="O62" s="22">
        <v>0</v>
      </c>
      <c r="P62" s="21">
        <v>0</v>
      </c>
      <c r="Q62" s="22">
        <v>0</v>
      </c>
      <c r="R62" s="21">
        <v>0</v>
      </c>
      <c r="S62" s="22">
        <v>0</v>
      </c>
      <c r="T62" s="21">
        <v>0</v>
      </c>
      <c r="U62" s="22">
        <v>0</v>
      </c>
      <c r="V62" s="21">
        <v>0</v>
      </c>
      <c r="W62" s="22">
        <v>0</v>
      </c>
      <c r="X62" s="21">
        <v>0</v>
      </c>
      <c r="Y62" s="22">
        <v>0</v>
      </c>
      <c r="Z62" s="21">
        <v>0</v>
      </c>
      <c r="AA62" s="22">
        <v>0</v>
      </c>
      <c r="AB62" s="21">
        <v>0</v>
      </c>
      <c r="AC62" s="22">
        <v>0</v>
      </c>
      <c r="AD62" s="21">
        <v>0</v>
      </c>
      <c r="AE62" s="22">
        <v>0</v>
      </c>
      <c r="AF62" s="21">
        <v>0</v>
      </c>
      <c r="AG62" s="22">
        <v>0</v>
      </c>
      <c r="AH62" s="21"/>
      <c r="AI62" s="37">
        <v>0</v>
      </c>
      <c r="AJ62" s="15">
        <v>1</v>
      </c>
      <c r="AK62" s="23">
        <v>321.06</v>
      </c>
    </row>
    <row r="63" spans="1:37" ht="25.5" x14ac:dyDescent="0.25">
      <c r="A63" s="17" t="s">
        <v>200</v>
      </c>
      <c r="B63" s="18" t="s">
        <v>201</v>
      </c>
      <c r="C63" s="17" t="s">
        <v>27</v>
      </c>
      <c r="D63" s="17" t="s">
        <v>202</v>
      </c>
      <c r="E63" s="19" t="s">
        <v>34</v>
      </c>
      <c r="F63" s="19">
        <v>14.16</v>
      </c>
      <c r="G63" s="20">
        <v>25.43</v>
      </c>
      <c r="H63" s="20">
        <v>31.84</v>
      </c>
      <c r="I63" s="99">
        <v>450.85</v>
      </c>
      <c r="J63" s="21">
        <v>1</v>
      </c>
      <c r="K63" s="22">
        <v>450.85</v>
      </c>
      <c r="L63" s="21">
        <v>0</v>
      </c>
      <c r="M63" s="22">
        <v>0</v>
      </c>
      <c r="N63" s="21">
        <v>0</v>
      </c>
      <c r="O63" s="22">
        <v>0</v>
      </c>
      <c r="P63" s="21">
        <v>0</v>
      </c>
      <c r="Q63" s="22">
        <v>0</v>
      </c>
      <c r="R63" s="21">
        <v>0</v>
      </c>
      <c r="S63" s="22">
        <v>0</v>
      </c>
      <c r="T63" s="21">
        <v>0</v>
      </c>
      <c r="U63" s="22">
        <v>0</v>
      </c>
      <c r="V63" s="21">
        <v>0</v>
      </c>
      <c r="W63" s="22">
        <v>0</v>
      </c>
      <c r="X63" s="21">
        <v>0</v>
      </c>
      <c r="Y63" s="22">
        <v>0</v>
      </c>
      <c r="Z63" s="21">
        <v>0</v>
      </c>
      <c r="AA63" s="22">
        <v>0</v>
      </c>
      <c r="AB63" s="21">
        <v>0</v>
      </c>
      <c r="AC63" s="22">
        <v>0</v>
      </c>
      <c r="AD63" s="21">
        <v>0</v>
      </c>
      <c r="AE63" s="22">
        <v>0</v>
      </c>
      <c r="AF63" s="21">
        <v>0</v>
      </c>
      <c r="AG63" s="22">
        <v>0</v>
      </c>
      <c r="AH63" s="21"/>
      <c r="AI63" s="37">
        <v>0</v>
      </c>
      <c r="AJ63" s="15">
        <v>1</v>
      </c>
      <c r="AK63" s="23">
        <v>450.85</v>
      </c>
    </row>
    <row r="64" spans="1:37" x14ac:dyDescent="0.25">
      <c r="A64" s="12">
        <v>3</v>
      </c>
      <c r="B64" s="12"/>
      <c r="C64" s="12"/>
      <c r="D64" s="12" t="s">
        <v>203</v>
      </c>
      <c r="E64" s="12"/>
      <c r="F64" s="13"/>
      <c r="G64" s="14"/>
      <c r="H64" s="14"/>
      <c r="I64" s="95">
        <v>78366.150000000009</v>
      </c>
      <c r="J64" s="373">
        <v>3.284011017512025E-2</v>
      </c>
      <c r="K64" s="95">
        <v>2573.5529999999999</v>
      </c>
      <c r="L64" s="373">
        <v>0.38093405124533997</v>
      </c>
      <c r="M64" s="95">
        <v>29852.335000000003</v>
      </c>
      <c r="N64" s="373">
        <v>0.19444397868212232</v>
      </c>
      <c r="O64" s="95">
        <v>15237.826000000003</v>
      </c>
      <c r="P64" s="373">
        <v>4.429033453857309E-2</v>
      </c>
      <c r="Q64" s="95">
        <v>3470.8629999999998</v>
      </c>
      <c r="R64" s="373">
        <v>0.34749152535884437</v>
      </c>
      <c r="S64" s="95">
        <v>27231.573000000004</v>
      </c>
      <c r="T64" s="373">
        <v>0</v>
      </c>
      <c r="U64" s="95">
        <v>0</v>
      </c>
      <c r="V64" s="373">
        <v>0</v>
      </c>
      <c r="W64" s="95">
        <v>0</v>
      </c>
      <c r="X64" s="373">
        <v>0</v>
      </c>
      <c r="Y64" s="95">
        <v>0</v>
      </c>
      <c r="Z64" s="373">
        <v>0</v>
      </c>
      <c r="AA64" s="95">
        <v>0</v>
      </c>
      <c r="AB64" s="373">
        <v>0</v>
      </c>
      <c r="AC64" s="95">
        <v>0</v>
      </c>
      <c r="AD64" s="373">
        <v>0</v>
      </c>
      <c r="AE64" s="95">
        <v>0</v>
      </c>
      <c r="AF64" s="373">
        <v>0</v>
      </c>
      <c r="AG64" s="95">
        <v>0</v>
      </c>
      <c r="AH64" s="373">
        <v>0</v>
      </c>
      <c r="AI64" s="95">
        <v>0</v>
      </c>
      <c r="AJ64" s="24">
        <v>1</v>
      </c>
      <c r="AK64" s="95">
        <v>78366.150000000009</v>
      </c>
    </row>
    <row r="65" spans="1:37" ht="38.25" x14ac:dyDescent="0.25">
      <c r="A65" s="17" t="s">
        <v>204</v>
      </c>
      <c r="B65" s="18" t="s">
        <v>205</v>
      </c>
      <c r="C65" s="17" t="s">
        <v>32</v>
      </c>
      <c r="D65" s="17" t="s">
        <v>206</v>
      </c>
      <c r="E65" s="19" t="s">
        <v>109</v>
      </c>
      <c r="F65" s="19">
        <v>160.88000000000002</v>
      </c>
      <c r="G65" s="20">
        <v>43.24</v>
      </c>
      <c r="H65" s="20">
        <v>54.14</v>
      </c>
      <c r="I65" s="99">
        <v>8710.0400000000009</v>
      </c>
      <c r="J65" s="21">
        <v>0</v>
      </c>
      <c r="K65" s="22">
        <v>0</v>
      </c>
      <c r="L65" s="21">
        <v>0.7</v>
      </c>
      <c r="M65" s="22">
        <v>6097.0280000000002</v>
      </c>
      <c r="N65" s="21">
        <v>0</v>
      </c>
      <c r="O65" s="22">
        <v>0</v>
      </c>
      <c r="P65" s="21">
        <v>0.3</v>
      </c>
      <c r="Q65" s="22">
        <v>2613.0120000000002</v>
      </c>
      <c r="R65" s="21"/>
      <c r="S65" s="22">
        <v>0</v>
      </c>
      <c r="T65" s="21">
        <v>0</v>
      </c>
      <c r="U65" s="22">
        <v>0</v>
      </c>
      <c r="V65" s="21">
        <v>0</v>
      </c>
      <c r="W65" s="22">
        <v>0</v>
      </c>
      <c r="X65" s="21">
        <v>0</v>
      </c>
      <c r="Y65" s="22">
        <v>0</v>
      </c>
      <c r="Z65" s="21">
        <v>0</v>
      </c>
      <c r="AA65" s="22">
        <v>0</v>
      </c>
      <c r="AB65" s="21">
        <v>0</v>
      </c>
      <c r="AC65" s="22">
        <v>0</v>
      </c>
      <c r="AD65" s="21">
        <v>0</v>
      </c>
      <c r="AE65" s="22">
        <v>0</v>
      </c>
      <c r="AF65" s="21">
        <v>0</v>
      </c>
      <c r="AG65" s="22">
        <v>0</v>
      </c>
      <c r="AH65" s="21"/>
      <c r="AI65" s="37">
        <v>0</v>
      </c>
      <c r="AJ65" s="15">
        <v>1</v>
      </c>
      <c r="AK65" s="23">
        <v>8710.0400000000009</v>
      </c>
    </row>
    <row r="66" spans="1:37" ht="38.25" x14ac:dyDescent="0.25">
      <c r="A66" s="17" t="s">
        <v>207</v>
      </c>
      <c r="B66" s="18" t="s">
        <v>208</v>
      </c>
      <c r="C66" s="17" t="s">
        <v>32</v>
      </c>
      <c r="D66" s="17" t="s">
        <v>209</v>
      </c>
      <c r="E66" s="19" t="s">
        <v>88</v>
      </c>
      <c r="F66" s="19">
        <v>81</v>
      </c>
      <c r="G66" s="20">
        <v>70.290000000000006</v>
      </c>
      <c r="H66" s="20">
        <v>88.01</v>
      </c>
      <c r="I66" s="99">
        <v>7128.81</v>
      </c>
      <c r="J66" s="21">
        <v>0.3</v>
      </c>
      <c r="K66" s="22">
        <v>2138.643</v>
      </c>
      <c r="L66" s="21">
        <v>0.3</v>
      </c>
      <c r="M66" s="22">
        <v>2138.643</v>
      </c>
      <c r="N66" s="21">
        <v>0</v>
      </c>
      <c r="O66" s="22">
        <v>0</v>
      </c>
      <c r="P66" s="21">
        <v>0.1</v>
      </c>
      <c r="Q66" s="22">
        <v>712.88100000000009</v>
      </c>
      <c r="R66" s="21">
        <v>0.3</v>
      </c>
      <c r="S66" s="22">
        <v>2138.643</v>
      </c>
      <c r="T66" s="21">
        <v>0</v>
      </c>
      <c r="U66" s="22">
        <v>0</v>
      </c>
      <c r="V66" s="21">
        <v>0</v>
      </c>
      <c r="W66" s="22">
        <v>0</v>
      </c>
      <c r="X66" s="21">
        <v>0</v>
      </c>
      <c r="Y66" s="22">
        <v>0</v>
      </c>
      <c r="Z66" s="21">
        <v>0</v>
      </c>
      <c r="AA66" s="22">
        <v>0</v>
      </c>
      <c r="AB66" s="21">
        <v>0</v>
      </c>
      <c r="AC66" s="22">
        <v>0</v>
      </c>
      <c r="AD66" s="21">
        <v>0</v>
      </c>
      <c r="AE66" s="22">
        <v>0</v>
      </c>
      <c r="AF66" s="21">
        <v>0</v>
      </c>
      <c r="AG66" s="22">
        <v>0</v>
      </c>
      <c r="AH66" s="21"/>
      <c r="AI66" s="37">
        <v>0</v>
      </c>
      <c r="AJ66" s="15">
        <v>1</v>
      </c>
      <c r="AK66" s="23">
        <v>7128.81</v>
      </c>
    </row>
    <row r="67" spans="1:37" ht="38.25" x14ac:dyDescent="0.25">
      <c r="A67" s="17" t="s">
        <v>210</v>
      </c>
      <c r="B67" s="18" t="s">
        <v>211</v>
      </c>
      <c r="C67" s="17" t="s">
        <v>32</v>
      </c>
      <c r="D67" s="17" t="s">
        <v>212</v>
      </c>
      <c r="E67" s="19" t="s">
        <v>88</v>
      </c>
      <c r="F67" s="19">
        <v>14.95</v>
      </c>
      <c r="G67" s="20">
        <v>77.44</v>
      </c>
      <c r="H67" s="20">
        <v>96.97</v>
      </c>
      <c r="I67" s="99">
        <v>1449.7</v>
      </c>
      <c r="J67" s="21">
        <v>0.3</v>
      </c>
      <c r="K67" s="22">
        <v>434.91</v>
      </c>
      <c r="L67" s="21">
        <v>0.3</v>
      </c>
      <c r="M67" s="22">
        <v>434.91</v>
      </c>
      <c r="N67" s="21">
        <v>0</v>
      </c>
      <c r="O67" s="22">
        <v>0</v>
      </c>
      <c r="P67" s="21">
        <v>0.1</v>
      </c>
      <c r="Q67" s="22">
        <v>144.97</v>
      </c>
      <c r="R67" s="21">
        <v>0.3</v>
      </c>
      <c r="S67" s="22">
        <v>434.91</v>
      </c>
      <c r="T67" s="21">
        <v>0</v>
      </c>
      <c r="U67" s="22">
        <v>0</v>
      </c>
      <c r="V67" s="21">
        <v>0</v>
      </c>
      <c r="W67" s="22">
        <v>0</v>
      </c>
      <c r="X67" s="21">
        <v>0</v>
      </c>
      <c r="Y67" s="22">
        <v>0</v>
      </c>
      <c r="Z67" s="21">
        <v>0</v>
      </c>
      <c r="AA67" s="22">
        <v>0</v>
      </c>
      <c r="AB67" s="21">
        <v>0</v>
      </c>
      <c r="AC67" s="22">
        <v>0</v>
      </c>
      <c r="AD67" s="21">
        <v>0</v>
      </c>
      <c r="AE67" s="22">
        <v>0</v>
      </c>
      <c r="AF67" s="21">
        <v>0</v>
      </c>
      <c r="AG67" s="22">
        <v>0</v>
      </c>
      <c r="AH67" s="21"/>
      <c r="AI67" s="37">
        <v>0</v>
      </c>
      <c r="AJ67" s="15">
        <v>1</v>
      </c>
      <c r="AK67" s="23">
        <v>1449.7</v>
      </c>
    </row>
    <row r="68" spans="1:37" ht="38.25" x14ac:dyDescent="0.25">
      <c r="A68" s="17" t="s">
        <v>213</v>
      </c>
      <c r="B68" s="18" t="s">
        <v>214</v>
      </c>
      <c r="C68" s="17" t="s">
        <v>32</v>
      </c>
      <c r="D68" s="17" t="s">
        <v>215</v>
      </c>
      <c r="E68" s="19" t="s">
        <v>34</v>
      </c>
      <c r="F68" s="19">
        <v>54.589999999999996</v>
      </c>
      <c r="G68" s="20">
        <v>166.79</v>
      </c>
      <c r="H68" s="20">
        <v>208.85</v>
      </c>
      <c r="I68" s="99">
        <v>11401.12</v>
      </c>
      <c r="J68" s="21">
        <v>0</v>
      </c>
      <c r="K68" s="22">
        <v>0</v>
      </c>
      <c r="L68" s="21">
        <v>0.4</v>
      </c>
      <c r="M68" s="22">
        <v>4560.4480000000003</v>
      </c>
      <c r="N68" s="21">
        <v>0.2</v>
      </c>
      <c r="O68" s="22">
        <v>2280.2240000000002</v>
      </c>
      <c r="P68" s="21">
        <v>0</v>
      </c>
      <c r="Q68" s="22">
        <v>0</v>
      </c>
      <c r="R68" s="21">
        <v>0.4</v>
      </c>
      <c r="S68" s="22">
        <v>4560.4480000000003</v>
      </c>
      <c r="T68" s="21">
        <v>0</v>
      </c>
      <c r="U68" s="22">
        <v>0</v>
      </c>
      <c r="V68" s="21">
        <v>0</v>
      </c>
      <c r="W68" s="22">
        <v>0</v>
      </c>
      <c r="X68" s="21">
        <v>0</v>
      </c>
      <c r="Y68" s="22">
        <v>0</v>
      </c>
      <c r="Z68" s="21">
        <v>0</v>
      </c>
      <c r="AA68" s="22">
        <v>0</v>
      </c>
      <c r="AB68" s="21">
        <v>0</v>
      </c>
      <c r="AC68" s="22">
        <v>0</v>
      </c>
      <c r="AD68" s="21">
        <v>0</v>
      </c>
      <c r="AE68" s="22">
        <v>0</v>
      </c>
      <c r="AF68" s="21">
        <v>0</v>
      </c>
      <c r="AG68" s="22">
        <v>0</v>
      </c>
      <c r="AH68" s="21"/>
      <c r="AI68" s="37">
        <v>0</v>
      </c>
      <c r="AJ68" s="15">
        <v>1</v>
      </c>
      <c r="AK68" s="23">
        <v>11401.12</v>
      </c>
    </row>
    <row r="69" spans="1:37" ht="38.25" x14ac:dyDescent="0.25">
      <c r="A69" s="17" t="s">
        <v>216</v>
      </c>
      <c r="B69" s="18" t="s">
        <v>217</v>
      </c>
      <c r="C69" s="17" t="s">
        <v>32</v>
      </c>
      <c r="D69" s="17" t="s">
        <v>218</v>
      </c>
      <c r="E69" s="19" t="s">
        <v>34</v>
      </c>
      <c r="F69" s="19">
        <v>121.27</v>
      </c>
      <c r="G69" s="20">
        <v>89.71</v>
      </c>
      <c r="H69" s="20">
        <v>112.33</v>
      </c>
      <c r="I69" s="99">
        <v>13622.25</v>
      </c>
      <c r="J69" s="21">
        <v>0</v>
      </c>
      <c r="K69" s="22">
        <v>0</v>
      </c>
      <c r="L69" s="21">
        <v>0.4</v>
      </c>
      <c r="M69" s="22">
        <v>5448.9000000000005</v>
      </c>
      <c r="N69" s="21">
        <v>0.2</v>
      </c>
      <c r="O69" s="22">
        <v>2724.4500000000003</v>
      </c>
      <c r="P69" s="21">
        <v>0</v>
      </c>
      <c r="Q69" s="22">
        <v>0</v>
      </c>
      <c r="R69" s="21">
        <v>0.4</v>
      </c>
      <c r="S69" s="22">
        <v>5448.9000000000005</v>
      </c>
      <c r="T69" s="21">
        <v>0</v>
      </c>
      <c r="U69" s="22">
        <v>0</v>
      </c>
      <c r="V69" s="21">
        <v>0</v>
      </c>
      <c r="W69" s="22">
        <v>0</v>
      </c>
      <c r="X69" s="21">
        <v>0</v>
      </c>
      <c r="Y69" s="22">
        <v>0</v>
      </c>
      <c r="Z69" s="21">
        <v>0</v>
      </c>
      <c r="AA69" s="22">
        <v>0</v>
      </c>
      <c r="AB69" s="21">
        <v>0</v>
      </c>
      <c r="AC69" s="22">
        <v>0</v>
      </c>
      <c r="AD69" s="21">
        <v>0</v>
      </c>
      <c r="AE69" s="22">
        <v>0</v>
      </c>
      <c r="AF69" s="21">
        <v>0</v>
      </c>
      <c r="AG69" s="22">
        <v>0</v>
      </c>
      <c r="AH69" s="21"/>
      <c r="AI69" s="37">
        <v>0</v>
      </c>
      <c r="AJ69" s="15">
        <v>1</v>
      </c>
      <c r="AK69" s="23">
        <v>13622.25</v>
      </c>
    </row>
    <row r="70" spans="1:37" ht="25.5" x14ac:dyDescent="0.25">
      <c r="A70" s="17" t="s">
        <v>219</v>
      </c>
      <c r="B70" s="18" t="s">
        <v>220</v>
      </c>
      <c r="C70" s="17" t="s">
        <v>32</v>
      </c>
      <c r="D70" s="17" t="s">
        <v>221</v>
      </c>
      <c r="E70" s="19" t="s">
        <v>222</v>
      </c>
      <c r="F70" s="19">
        <v>0</v>
      </c>
      <c r="G70" s="20">
        <v>11.8</v>
      </c>
      <c r="H70" s="20">
        <v>14.77</v>
      </c>
      <c r="I70" s="99">
        <v>0</v>
      </c>
      <c r="J70" s="21">
        <v>0</v>
      </c>
      <c r="K70" s="22">
        <v>0</v>
      </c>
      <c r="L70" s="21"/>
      <c r="M70" s="22">
        <v>0</v>
      </c>
      <c r="N70" s="21">
        <v>0</v>
      </c>
      <c r="O70" s="22">
        <v>0</v>
      </c>
      <c r="P70" s="21">
        <v>0</v>
      </c>
      <c r="Q70" s="22">
        <v>0</v>
      </c>
      <c r="R70" s="21">
        <v>0</v>
      </c>
      <c r="S70" s="22">
        <v>0</v>
      </c>
      <c r="T70" s="21">
        <v>0</v>
      </c>
      <c r="U70" s="22">
        <v>0</v>
      </c>
      <c r="V70" s="21">
        <v>0</v>
      </c>
      <c r="W70" s="22">
        <v>0</v>
      </c>
      <c r="X70" s="21">
        <v>0</v>
      </c>
      <c r="Y70" s="22">
        <v>0</v>
      </c>
      <c r="Z70" s="21">
        <v>0</v>
      </c>
      <c r="AA70" s="22">
        <v>0</v>
      </c>
      <c r="AB70" s="21">
        <v>0</v>
      </c>
      <c r="AC70" s="22">
        <v>0</v>
      </c>
      <c r="AD70" s="21">
        <v>0</v>
      </c>
      <c r="AE70" s="22">
        <v>0</v>
      </c>
      <c r="AF70" s="21">
        <v>0</v>
      </c>
      <c r="AG70" s="22">
        <v>0</v>
      </c>
      <c r="AH70" s="21"/>
      <c r="AI70" s="37">
        <v>0</v>
      </c>
      <c r="AJ70" s="15">
        <v>0</v>
      </c>
      <c r="AK70" s="23">
        <v>0</v>
      </c>
    </row>
    <row r="71" spans="1:37" ht="25.5" x14ac:dyDescent="0.25">
      <c r="A71" s="17" t="s">
        <v>223</v>
      </c>
      <c r="B71" s="18" t="s">
        <v>224</v>
      </c>
      <c r="C71" s="17" t="s">
        <v>32</v>
      </c>
      <c r="D71" s="17" t="s">
        <v>225</v>
      </c>
      <c r="E71" s="19" t="s">
        <v>222</v>
      </c>
      <c r="F71" s="19">
        <v>0</v>
      </c>
      <c r="G71" s="20">
        <v>12.17</v>
      </c>
      <c r="H71" s="20">
        <v>15.23</v>
      </c>
      <c r="I71" s="99">
        <v>0</v>
      </c>
      <c r="J71" s="21">
        <v>0</v>
      </c>
      <c r="K71" s="22">
        <v>0</v>
      </c>
      <c r="L71" s="21"/>
      <c r="M71" s="22">
        <v>0</v>
      </c>
      <c r="N71" s="21">
        <v>0</v>
      </c>
      <c r="O71" s="22">
        <v>0</v>
      </c>
      <c r="P71" s="21">
        <v>0</v>
      </c>
      <c r="Q71" s="22">
        <v>0</v>
      </c>
      <c r="R71" s="21">
        <v>0</v>
      </c>
      <c r="S71" s="22">
        <v>0</v>
      </c>
      <c r="T71" s="21">
        <v>0</v>
      </c>
      <c r="U71" s="22">
        <v>0</v>
      </c>
      <c r="V71" s="21">
        <v>0</v>
      </c>
      <c r="W71" s="22">
        <v>0</v>
      </c>
      <c r="X71" s="21">
        <v>0</v>
      </c>
      <c r="Y71" s="22">
        <v>0</v>
      </c>
      <c r="Z71" s="21">
        <v>0</v>
      </c>
      <c r="AA71" s="22">
        <v>0</v>
      </c>
      <c r="AB71" s="21">
        <v>0</v>
      </c>
      <c r="AC71" s="22">
        <v>0</v>
      </c>
      <c r="AD71" s="21">
        <v>0</v>
      </c>
      <c r="AE71" s="22">
        <v>0</v>
      </c>
      <c r="AF71" s="21">
        <v>0</v>
      </c>
      <c r="AG71" s="22">
        <v>0</v>
      </c>
      <c r="AH71" s="21"/>
      <c r="AI71" s="37">
        <v>0</v>
      </c>
      <c r="AJ71" s="15">
        <v>0</v>
      </c>
      <c r="AK71" s="23">
        <v>0</v>
      </c>
    </row>
    <row r="72" spans="1:37" ht="51" x14ac:dyDescent="0.25">
      <c r="A72" s="17" t="s">
        <v>226</v>
      </c>
      <c r="B72" s="18" t="s">
        <v>227</v>
      </c>
      <c r="C72" s="17" t="s">
        <v>32</v>
      </c>
      <c r="D72" s="17" t="s">
        <v>228</v>
      </c>
      <c r="E72" s="19" t="s">
        <v>88</v>
      </c>
      <c r="F72" s="19">
        <v>5.09</v>
      </c>
      <c r="G72" s="20">
        <v>442.01</v>
      </c>
      <c r="H72" s="20">
        <v>553.48</v>
      </c>
      <c r="I72" s="99">
        <v>2817.21</v>
      </c>
      <c r="J72" s="21">
        <v>0</v>
      </c>
      <c r="K72" s="22">
        <v>0</v>
      </c>
      <c r="L72" s="21">
        <v>0.6</v>
      </c>
      <c r="M72" s="22">
        <v>1690.326</v>
      </c>
      <c r="N72" s="21">
        <v>0</v>
      </c>
      <c r="O72" s="22">
        <v>0</v>
      </c>
      <c r="P72" s="21">
        <v>0</v>
      </c>
      <c r="Q72" s="22">
        <v>0</v>
      </c>
      <c r="R72" s="21">
        <v>0.4</v>
      </c>
      <c r="S72" s="22">
        <v>1126.884</v>
      </c>
      <c r="T72" s="21">
        <v>0</v>
      </c>
      <c r="U72" s="22">
        <v>0</v>
      </c>
      <c r="V72" s="21">
        <v>0</v>
      </c>
      <c r="W72" s="22">
        <v>0</v>
      </c>
      <c r="X72" s="21">
        <v>0</v>
      </c>
      <c r="Y72" s="22">
        <v>0</v>
      </c>
      <c r="Z72" s="21">
        <v>0</v>
      </c>
      <c r="AA72" s="22">
        <v>0</v>
      </c>
      <c r="AB72" s="21">
        <v>0</v>
      </c>
      <c r="AC72" s="22">
        <v>0</v>
      </c>
      <c r="AD72" s="21">
        <v>0</v>
      </c>
      <c r="AE72" s="22">
        <v>0</v>
      </c>
      <c r="AF72" s="21">
        <v>0</v>
      </c>
      <c r="AG72" s="22">
        <v>0</v>
      </c>
      <c r="AH72" s="21"/>
      <c r="AI72" s="37">
        <v>0</v>
      </c>
      <c r="AJ72" s="15">
        <v>1</v>
      </c>
      <c r="AK72" s="23">
        <v>2817.21</v>
      </c>
    </row>
    <row r="73" spans="1:37" ht="38.25" x14ac:dyDescent="0.25">
      <c r="A73" s="17" t="s">
        <v>229</v>
      </c>
      <c r="B73" s="18" t="s">
        <v>230</v>
      </c>
      <c r="C73" s="17" t="s">
        <v>32</v>
      </c>
      <c r="D73" s="17" t="s">
        <v>231</v>
      </c>
      <c r="E73" s="19" t="s">
        <v>88</v>
      </c>
      <c r="F73" s="19">
        <v>35.21</v>
      </c>
      <c r="G73" s="20">
        <v>580.25</v>
      </c>
      <c r="H73" s="20">
        <v>726.58</v>
      </c>
      <c r="I73" s="99">
        <v>25582.880000000001</v>
      </c>
      <c r="J73" s="21">
        <v>0</v>
      </c>
      <c r="K73" s="22">
        <v>0</v>
      </c>
      <c r="L73" s="21">
        <v>0.2</v>
      </c>
      <c r="M73" s="22">
        <v>5116.5760000000009</v>
      </c>
      <c r="N73" s="21">
        <v>0.4</v>
      </c>
      <c r="O73" s="22">
        <v>10233.152000000002</v>
      </c>
      <c r="P73" s="21">
        <v>0</v>
      </c>
      <c r="Q73" s="22">
        <v>0</v>
      </c>
      <c r="R73" s="21">
        <v>0.4</v>
      </c>
      <c r="S73" s="22">
        <v>10233.152000000002</v>
      </c>
      <c r="T73" s="21">
        <v>0</v>
      </c>
      <c r="U73" s="22">
        <v>0</v>
      </c>
      <c r="V73" s="21">
        <v>0</v>
      </c>
      <c r="W73" s="22">
        <v>0</v>
      </c>
      <c r="X73" s="21">
        <v>0</v>
      </c>
      <c r="Y73" s="22">
        <v>0</v>
      </c>
      <c r="Z73" s="21">
        <v>0</v>
      </c>
      <c r="AA73" s="22">
        <v>0</v>
      </c>
      <c r="AB73" s="21">
        <v>0</v>
      </c>
      <c r="AC73" s="22">
        <v>0</v>
      </c>
      <c r="AD73" s="21">
        <v>0</v>
      </c>
      <c r="AE73" s="22">
        <v>0</v>
      </c>
      <c r="AF73" s="21">
        <v>0</v>
      </c>
      <c r="AG73" s="22">
        <v>0</v>
      </c>
      <c r="AH73" s="21"/>
      <c r="AI73" s="37">
        <v>0</v>
      </c>
      <c r="AJ73" s="15">
        <v>1</v>
      </c>
      <c r="AK73" s="23">
        <v>25582.880000000005</v>
      </c>
    </row>
    <row r="74" spans="1:37" ht="38.25" x14ac:dyDescent="0.25">
      <c r="A74" s="17" t="s">
        <v>232</v>
      </c>
      <c r="B74" s="18" t="s">
        <v>233</v>
      </c>
      <c r="C74" s="17" t="s">
        <v>32</v>
      </c>
      <c r="D74" s="17" t="s">
        <v>234</v>
      </c>
      <c r="E74" s="19" t="s">
        <v>88</v>
      </c>
      <c r="F74" s="19">
        <v>9.75</v>
      </c>
      <c r="G74" s="20">
        <v>30.99</v>
      </c>
      <c r="H74" s="20">
        <v>38.799999999999997</v>
      </c>
      <c r="I74" s="99">
        <v>378.3</v>
      </c>
      <c r="J74" s="21">
        <v>0</v>
      </c>
      <c r="K74" s="22">
        <v>0</v>
      </c>
      <c r="L74" s="21"/>
      <c r="M74" s="22">
        <v>0</v>
      </c>
      <c r="N74" s="21">
        <v>0</v>
      </c>
      <c r="O74" s="22">
        <v>0</v>
      </c>
      <c r="P74" s="21">
        <v>0</v>
      </c>
      <c r="Q74" s="22">
        <v>0</v>
      </c>
      <c r="R74" s="21">
        <v>1</v>
      </c>
      <c r="S74" s="22">
        <v>378.3</v>
      </c>
      <c r="T74" s="21">
        <v>0</v>
      </c>
      <c r="U74" s="22">
        <v>0</v>
      </c>
      <c r="V74" s="21">
        <v>0</v>
      </c>
      <c r="W74" s="22">
        <v>0</v>
      </c>
      <c r="X74" s="21">
        <v>0</v>
      </c>
      <c r="Y74" s="22">
        <v>0</v>
      </c>
      <c r="Z74" s="21">
        <v>0</v>
      </c>
      <c r="AA74" s="22">
        <v>0</v>
      </c>
      <c r="AB74" s="21">
        <v>0</v>
      </c>
      <c r="AC74" s="22">
        <v>0</v>
      </c>
      <c r="AD74" s="21">
        <v>0</v>
      </c>
      <c r="AE74" s="22">
        <v>0</v>
      </c>
      <c r="AF74" s="21">
        <v>0</v>
      </c>
      <c r="AG74" s="22">
        <v>0</v>
      </c>
      <c r="AH74" s="21"/>
      <c r="AI74" s="37">
        <v>0</v>
      </c>
      <c r="AJ74" s="15">
        <v>1</v>
      </c>
      <c r="AK74" s="23">
        <v>378.3</v>
      </c>
    </row>
    <row r="75" spans="1:37" ht="25.5" x14ac:dyDescent="0.25">
      <c r="A75" s="17" t="s">
        <v>235</v>
      </c>
      <c r="B75" s="18" t="s">
        <v>236</v>
      </c>
      <c r="C75" s="17" t="s">
        <v>32</v>
      </c>
      <c r="D75" s="17" t="s">
        <v>237</v>
      </c>
      <c r="E75" s="19" t="s">
        <v>34</v>
      </c>
      <c r="F75" s="19">
        <v>130.79</v>
      </c>
      <c r="G75" s="20">
        <v>44.43</v>
      </c>
      <c r="H75" s="20">
        <v>55.63</v>
      </c>
      <c r="I75" s="99">
        <v>7275.84</v>
      </c>
      <c r="J75" s="21">
        <v>0</v>
      </c>
      <c r="K75" s="22">
        <v>0</v>
      </c>
      <c r="L75" s="21">
        <v>0.6</v>
      </c>
      <c r="M75" s="22">
        <v>4365.5039999999999</v>
      </c>
      <c r="N75" s="21">
        <v>0</v>
      </c>
      <c r="O75" s="22">
        <v>0</v>
      </c>
      <c r="P75" s="21">
        <v>0</v>
      </c>
      <c r="Q75" s="22">
        <v>0</v>
      </c>
      <c r="R75" s="21">
        <v>0.4</v>
      </c>
      <c r="S75" s="22">
        <v>2910.3360000000002</v>
      </c>
      <c r="T75" s="21">
        <v>0</v>
      </c>
      <c r="U75" s="22">
        <v>0</v>
      </c>
      <c r="V75" s="21">
        <v>0</v>
      </c>
      <c r="W75" s="22">
        <v>0</v>
      </c>
      <c r="X75" s="21">
        <v>0</v>
      </c>
      <c r="Y75" s="22">
        <v>0</v>
      </c>
      <c r="Z75" s="21">
        <v>0</v>
      </c>
      <c r="AA75" s="22">
        <v>0</v>
      </c>
      <c r="AB75" s="21">
        <v>0</v>
      </c>
      <c r="AC75" s="22">
        <v>0</v>
      </c>
      <c r="AD75" s="21">
        <v>0</v>
      </c>
      <c r="AE75" s="22">
        <v>0</v>
      </c>
      <c r="AF75" s="21">
        <v>0</v>
      </c>
      <c r="AG75" s="22">
        <v>0</v>
      </c>
      <c r="AH75" s="21"/>
      <c r="AI75" s="37">
        <v>0</v>
      </c>
      <c r="AJ75" s="15">
        <v>1</v>
      </c>
      <c r="AK75" s="23">
        <v>7275.84</v>
      </c>
    </row>
    <row r="76" spans="1:37" x14ac:dyDescent="0.25">
      <c r="A76" s="12">
        <v>4</v>
      </c>
      <c r="B76" s="12"/>
      <c r="C76" s="12"/>
      <c r="D76" s="12" t="s">
        <v>238</v>
      </c>
      <c r="E76" s="12"/>
      <c r="F76" s="13"/>
      <c r="G76" s="14"/>
      <c r="H76" s="14"/>
      <c r="I76" s="95">
        <v>275881.90999999997</v>
      </c>
      <c r="J76" s="373">
        <v>0</v>
      </c>
      <c r="K76" s="95">
        <v>0</v>
      </c>
      <c r="L76" s="373">
        <v>4.1488168071621659E-2</v>
      </c>
      <c r="M76" s="95">
        <v>11445.83505</v>
      </c>
      <c r="N76" s="373">
        <v>5.802393437105028E-2</v>
      </c>
      <c r="O76" s="95">
        <v>16007.753839999999</v>
      </c>
      <c r="P76" s="373">
        <v>9.7421295220117929E-2</v>
      </c>
      <c r="Q76" s="95">
        <v>26876.773000000001</v>
      </c>
      <c r="R76" s="373">
        <v>0.11420546566463891</v>
      </c>
      <c r="S76" s="95">
        <v>31507.221999999998</v>
      </c>
      <c r="T76" s="373">
        <v>8.2121683875539378E-2</v>
      </c>
      <c r="U76" s="95">
        <v>22655.887000000002</v>
      </c>
      <c r="V76" s="373">
        <v>0</v>
      </c>
      <c r="W76" s="95">
        <v>0</v>
      </c>
      <c r="X76" s="373">
        <v>0</v>
      </c>
      <c r="Y76" s="95">
        <v>0</v>
      </c>
      <c r="Z76" s="373">
        <v>0.17809981633083519</v>
      </c>
      <c r="AA76" s="95">
        <v>49134.517500000002</v>
      </c>
      <c r="AB76" s="373">
        <v>0.17809981633083519</v>
      </c>
      <c r="AC76" s="95">
        <v>49134.517500000002</v>
      </c>
      <c r="AD76" s="373">
        <v>0.13528068041866176</v>
      </c>
      <c r="AE76" s="95">
        <v>37321.4925</v>
      </c>
      <c r="AF76" s="373">
        <v>0.11525913971669981</v>
      </c>
      <c r="AG76" s="95">
        <v>31797.911609999999</v>
      </c>
      <c r="AH76" s="373">
        <v>0</v>
      </c>
      <c r="AI76" s="95">
        <v>0</v>
      </c>
      <c r="AJ76" s="24">
        <v>1</v>
      </c>
      <c r="AK76" s="95">
        <v>275881.90999999997</v>
      </c>
    </row>
    <row r="77" spans="1:37" ht="25.5" x14ac:dyDescent="0.25">
      <c r="A77" s="17" t="s">
        <v>239</v>
      </c>
      <c r="B77" s="18" t="s">
        <v>240</v>
      </c>
      <c r="C77" s="17" t="s">
        <v>32</v>
      </c>
      <c r="D77" s="17" t="s">
        <v>241</v>
      </c>
      <c r="E77" s="19" t="s">
        <v>222</v>
      </c>
      <c r="F77" s="19">
        <v>0</v>
      </c>
      <c r="G77" s="20">
        <v>12.57</v>
      </c>
      <c r="H77" s="20">
        <v>15.74</v>
      </c>
      <c r="I77" s="99">
        <v>0</v>
      </c>
      <c r="J77" s="21">
        <v>0</v>
      </c>
      <c r="K77" s="22">
        <v>0</v>
      </c>
      <c r="L77" s="21">
        <v>0</v>
      </c>
      <c r="M77" s="22">
        <v>0</v>
      </c>
      <c r="N77" s="21"/>
      <c r="O77" s="22">
        <v>0</v>
      </c>
      <c r="P77" s="21"/>
      <c r="Q77" s="22">
        <v>0</v>
      </c>
      <c r="R77" s="21"/>
      <c r="S77" s="22">
        <v>0</v>
      </c>
      <c r="T77" s="21">
        <v>0</v>
      </c>
      <c r="U77" s="22">
        <v>0</v>
      </c>
      <c r="V77" s="21">
        <v>0</v>
      </c>
      <c r="W77" s="22">
        <v>0</v>
      </c>
      <c r="X77" s="21">
        <v>0</v>
      </c>
      <c r="Y77" s="22">
        <v>0</v>
      </c>
      <c r="Z77" s="21">
        <v>0</v>
      </c>
      <c r="AA77" s="22">
        <v>0</v>
      </c>
      <c r="AB77" s="21">
        <v>0</v>
      </c>
      <c r="AC77" s="22">
        <v>0</v>
      </c>
      <c r="AD77" s="21">
        <v>0</v>
      </c>
      <c r="AE77" s="22">
        <v>0</v>
      </c>
      <c r="AF77" s="21">
        <v>0</v>
      </c>
      <c r="AG77" s="22">
        <v>0</v>
      </c>
      <c r="AH77" s="21"/>
      <c r="AI77" s="37">
        <v>0</v>
      </c>
      <c r="AJ77" s="15">
        <v>0</v>
      </c>
      <c r="AK77" s="23">
        <v>0</v>
      </c>
    </row>
    <row r="78" spans="1:37" ht="25.5" x14ac:dyDescent="0.25">
      <c r="A78" s="17" t="s">
        <v>242</v>
      </c>
      <c r="B78" s="18" t="s">
        <v>220</v>
      </c>
      <c r="C78" s="17" t="s">
        <v>32</v>
      </c>
      <c r="D78" s="17" t="s">
        <v>221</v>
      </c>
      <c r="E78" s="19" t="s">
        <v>222</v>
      </c>
      <c r="F78" s="19">
        <v>0</v>
      </c>
      <c r="G78" s="20">
        <v>11.25</v>
      </c>
      <c r="H78" s="20">
        <v>14.08</v>
      </c>
      <c r="I78" s="99">
        <v>0</v>
      </c>
      <c r="J78" s="21">
        <v>0</v>
      </c>
      <c r="K78" s="22">
        <v>0</v>
      </c>
      <c r="L78" s="21">
        <v>0</v>
      </c>
      <c r="M78" s="22">
        <v>0</v>
      </c>
      <c r="N78" s="21"/>
      <c r="O78" s="22">
        <v>0</v>
      </c>
      <c r="P78" s="21"/>
      <c r="Q78" s="22">
        <v>0</v>
      </c>
      <c r="R78" s="21"/>
      <c r="S78" s="22">
        <v>0</v>
      </c>
      <c r="T78" s="21">
        <v>0</v>
      </c>
      <c r="U78" s="22">
        <v>0</v>
      </c>
      <c r="V78" s="21">
        <v>0</v>
      </c>
      <c r="W78" s="22">
        <v>0</v>
      </c>
      <c r="X78" s="21">
        <v>0</v>
      </c>
      <c r="Y78" s="22">
        <v>0</v>
      </c>
      <c r="Z78" s="21">
        <v>0</v>
      </c>
      <c r="AA78" s="22">
        <v>0</v>
      </c>
      <c r="AB78" s="21">
        <v>0</v>
      </c>
      <c r="AC78" s="22">
        <v>0</v>
      </c>
      <c r="AD78" s="21">
        <v>0</v>
      </c>
      <c r="AE78" s="22">
        <v>0</v>
      </c>
      <c r="AF78" s="21">
        <v>0</v>
      </c>
      <c r="AG78" s="22">
        <v>0</v>
      </c>
      <c r="AH78" s="21"/>
      <c r="AI78" s="37">
        <v>0</v>
      </c>
      <c r="AJ78" s="15">
        <v>0</v>
      </c>
      <c r="AK78" s="23">
        <v>0</v>
      </c>
    </row>
    <row r="79" spans="1:37" ht="25.5" x14ac:dyDescent="0.25">
      <c r="A79" s="17" t="s">
        <v>243</v>
      </c>
      <c r="B79" s="18" t="s">
        <v>224</v>
      </c>
      <c r="C79" s="17" t="s">
        <v>32</v>
      </c>
      <c r="D79" s="17" t="s">
        <v>225</v>
      </c>
      <c r="E79" s="19" t="s">
        <v>222</v>
      </c>
      <c r="F79" s="19">
        <v>0</v>
      </c>
      <c r="G79" s="20">
        <v>11.62</v>
      </c>
      <c r="H79" s="20">
        <v>14.55</v>
      </c>
      <c r="I79" s="99">
        <v>0</v>
      </c>
      <c r="J79" s="21">
        <v>0</v>
      </c>
      <c r="K79" s="22">
        <v>0</v>
      </c>
      <c r="L79" s="21">
        <v>0</v>
      </c>
      <c r="M79" s="22">
        <v>0</v>
      </c>
      <c r="N79" s="21"/>
      <c r="O79" s="22">
        <v>0</v>
      </c>
      <c r="P79" s="21"/>
      <c r="Q79" s="22">
        <v>0</v>
      </c>
      <c r="R79" s="21"/>
      <c r="S79" s="22">
        <v>0</v>
      </c>
      <c r="T79" s="21">
        <v>0</v>
      </c>
      <c r="U79" s="22">
        <v>0</v>
      </c>
      <c r="V79" s="21">
        <v>0</v>
      </c>
      <c r="W79" s="22">
        <v>0</v>
      </c>
      <c r="X79" s="21">
        <v>0</v>
      </c>
      <c r="Y79" s="22">
        <v>0</v>
      </c>
      <c r="Z79" s="21">
        <v>0</v>
      </c>
      <c r="AA79" s="22">
        <v>0</v>
      </c>
      <c r="AB79" s="21">
        <v>0</v>
      </c>
      <c r="AC79" s="22">
        <v>0</v>
      </c>
      <c r="AD79" s="21">
        <v>0</v>
      </c>
      <c r="AE79" s="22">
        <v>0</v>
      </c>
      <c r="AF79" s="21">
        <v>0</v>
      </c>
      <c r="AG79" s="22">
        <v>0</v>
      </c>
      <c r="AH79" s="21"/>
      <c r="AI79" s="37">
        <v>0</v>
      </c>
      <c r="AJ79" s="15">
        <v>0</v>
      </c>
      <c r="AK79" s="23">
        <v>0</v>
      </c>
    </row>
    <row r="80" spans="1:37" ht="38.25" x14ac:dyDescent="0.25">
      <c r="A80" s="17" t="s">
        <v>244</v>
      </c>
      <c r="B80" s="18" t="s">
        <v>245</v>
      </c>
      <c r="C80" s="17" t="s">
        <v>32</v>
      </c>
      <c r="D80" s="17" t="s">
        <v>246</v>
      </c>
      <c r="E80" s="19" t="s">
        <v>34</v>
      </c>
      <c r="F80" s="19">
        <v>91.2</v>
      </c>
      <c r="G80" s="20">
        <v>67.040000000000006</v>
      </c>
      <c r="H80" s="20">
        <v>83.94</v>
      </c>
      <c r="I80" s="99">
        <v>7655.32</v>
      </c>
      <c r="J80" s="21">
        <v>0</v>
      </c>
      <c r="K80" s="22">
        <v>0</v>
      </c>
      <c r="L80" s="21">
        <v>0.15</v>
      </c>
      <c r="M80" s="22">
        <v>1148.298</v>
      </c>
      <c r="N80" s="21">
        <v>0.15</v>
      </c>
      <c r="O80" s="22">
        <v>1148.298</v>
      </c>
      <c r="P80" s="21">
        <v>0.3</v>
      </c>
      <c r="Q80" s="22">
        <v>2296.596</v>
      </c>
      <c r="R80" s="21">
        <v>0.3</v>
      </c>
      <c r="S80" s="22">
        <v>2296.596</v>
      </c>
      <c r="T80" s="21">
        <v>0.1</v>
      </c>
      <c r="U80" s="22">
        <v>765.53200000000004</v>
      </c>
      <c r="V80" s="21"/>
      <c r="W80" s="22">
        <v>0</v>
      </c>
      <c r="X80" s="21"/>
      <c r="Y80" s="22">
        <v>0</v>
      </c>
      <c r="Z80" s="21">
        <v>0</v>
      </c>
      <c r="AA80" s="22">
        <v>0</v>
      </c>
      <c r="AB80" s="21">
        <v>0</v>
      </c>
      <c r="AC80" s="22">
        <v>0</v>
      </c>
      <c r="AD80" s="21">
        <v>0</v>
      </c>
      <c r="AE80" s="22">
        <v>0</v>
      </c>
      <c r="AF80" s="21">
        <v>0</v>
      </c>
      <c r="AG80" s="22">
        <v>0</v>
      </c>
      <c r="AH80" s="21"/>
      <c r="AI80" s="37">
        <v>0</v>
      </c>
      <c r="AJ80" s="15">
        <v>0.99999999999999989</v>
      </c>
      <c r="AK80" s="23">
        <v>7655.3200000000006</v>
      </c>
    </row>
    <row r="81" spans="1:37" ht="38.25" x14ac:dyDescent="0.25">
      <c r="A81" s="17" t="s">
        <v>247</v>
      </c>
      <c r="B81" s="18" t="s">
        <v>248</v>
      </c>
      <c r="C81" s="17" t="s">
        <v>32</v>
      </c>
      <c r="D81" s="17" t="s">
        <v>249</v>
      </c>
      <c r="E81" s="19" t="s">
        <v>34</v>
      </c>
      <c r="F81" s="19">
        <v>105</v>
      </c>
      <c r="G81" s="20">
        <v>199.64</v>
      </c>
      <c r="H81" s="20">
        <v>249.98</v>
      </c>
      <c r="I81" s="99">
        <v>26247.9</v>
      </c>
      <c r="J81" s="21">
        <v>0</v>
      </c>
      <c r="K81" s="22">
        <v>0</v>
      </c>
      <c r="L81" s="21">
        <v>0.15</v>
      </c>
      <c r="M81" s="22">
        <v>3937.1849999999999</v>
      </c>
      <c r="N81" s="21">
        <v>0.15</v>
      </c>
      <c r="O81" s="22">
        <v>3937.1849999999999</v>
      </c>
      <c r="P81" s="21">
        <v>0.3</v>
      </c>
      <c r="Q81" s="22">
        <v>7874.37</v>
      </c>
      <c r="R81" s="21">
        <v>0.3</v>
      </c>
      <c r="S81" s="22">
        <v>7874.37</v>
      </c>
      <c r="T81" s="21">
        <v>0.1</v>
      </c>
      <c r="U81" s="22">
        <v>2624.7900000000004</v>
      </c>
      <c r="V81" s="21"/>
      <c r="W81" s="22">
        <v>0</v>
      </c>
      <c r="X81" s="21"/>
      <c r="Y81" s="22">
        <v>0</v>
      </c>
      <c r="Z81" s="21">
        <v>0</v>
      </c>
      <c r="AA81" s="22">
        <v>0</v>
      </c>
      <c r="AB81" s="21">
        <v>0</v>
      </c>
      <c r="AC81" s="22">
        <v>0</v>
      </c>
      <c r="AD81" s="21">
        <v>0</v>
      </c>
      <c r="AE81" s="22">
        <v>0</v>
      </c>
      <c r="AF81" s="21">
        <v>0</v>
      </c>
      <c r="AG81" s="22">
        <v>0</v>
      </c>
      <c r="AH81" s="21"/>
      <c r="AI81" s="37">
        <v>0</v>
      </c>
      <c r="AJ81" s="15">
        <v>0.99999999999999989</v>
      </c>
      <c r="AK81" s="23">
        <v>26247.9</v>
      </c>
    </row>
    <row r="82" spans="1:37" ht="38.25" x14ac:dyDescent="0.25">
      <c r="A82" s="17" t="s">
        <v>250</v>
      </c>
      <c r="B82" s="18" t="s">
        <v>230</v>
      </c>
      <c r="C82" s="17" t="s">
        <v>32</v>
      </c>
      <c r="D82" s="17" t="s">
        <v>231</v>
      </c>
      <c r="E82" s="19" t="s">
        <v>88</v>
      </c>
      <c r="F82" s="19">
        <v>37.910000000000004</v>
      </c>
      <c r="G82" s="20">
        <v>578.75</v>
      </c>
      <c r="H82" s="20">
        <v>724.71</v>
      </c>
      <c r="I82" s="99">
        <v>27473.75</v>
      </c>
      <c r="J82" s="21">
        <v>0</v>
      </c>
      <c r="K82" s="22">
        <v>0</v>
      </c>
      <c r="L82" s="21">
        <v>0.15</v>
      </c>
      <c r="M82" s="22">
        <v>4121.0625</v>
      </c>
      <c r="N82" s="21">
        <v>0.15</v>
      </c>
      <c r="O82" s="22">
        <v>4121.0625</v>
      </c>
      <c r="P82" s="21">
        <v>0.3</v>
      </c>
      <c r="Q82" s="22">
        <v>8242.125</v>
      </c>
      <c r="R82" s="21">
        <v>0.3</v>
      </c>
      <c r="S82" s="22">
        <v>8242.125</v>
      </c>
      <c r="T82" s="21">
        <v>0.1</v>
      </c>
      <c r="U82" s="22">
        <v>2747.375</v>
      </c>
      <c r="V82" s="21"/>
      <c r="W82" s="22">
        <v>0</v>
      </c>
      <c r="X82" s="21"/>
      <c r="Y82" s="22">
        <v>0</v>
      </c>
      <c r="Z82" s="21">
        <v>0</v>
      </c>
      <c r="AA82" s="22">
        <v>0</v>
      </c>
      <c r="AB82" s="21">
        <v>0</v>
      </c>
      <c r="AC82" s="22">
        <v>0</v>
      </c>
      <c r="AD82" s="21">
        <v>0</v>
      </c>
      <c r="AE82" s="22">
        <v>0</v>
      </c>
      <c r="AF82" s="21">
        <v>0</v>
      </c>
      <c r="AG82" s="22">
        <v>0</v>
      </c>
      <c r="AH82" s="21"/>
      <c r="AI82" s="37">
        <v>0</v>
      </c>
      <c r="AJ82" s="15">
        <v>0.99999999999999989</v>
      </c>
      <c r="AK82" s="23">
        <v>27473.75</v>
      </c>
    </row>
    <row r="83" spans="1:37" ht="38.25" x14ac:dyDescent="0.25">
      <c r="A83" s="17" t="s">
        <v>251</v>
      </c>
      <c r="B83" s="18" t="s">
        <v>233</v>
      </c>
      <c r="C83" s="17" t="s">
        <v>32</v>
      </c>
      <c r="D83" s="17" t="s">
        <v>234</v>
      </c>
      <c r="E83" s="19" t="s">
        <v>88</v>
      </c>
      <c r="F83" s="19">
        <v>39.700000000000003</v>
      </c>
      <c r="G83" s="20">
        <v>30.99</v>
      </c>
      <c r="H83" s="20">
        <v>38.799999999999997</v>
      </c>
      <c r="I83" s="99">
        <v>1540.36</v>
      </c>
      <c r="J83" s="21">
        <v>0</v>
      </c>
      <c r="K83" s="22">
        <v>0</v>
      </c>
      <c r="L83" s="21">
        <v>0</v>
      </c>
      <c r="M83" s="22">
        <v>0</v>
      </c>
      <c r="N83" s="21"/>
      <c r="O83" s="22">
        <v>0</v>
      </c>
      <c r="P83" s="21"/>
      <c r="Q83" s="22">
        <v>0</v>
      </c>
      <c r="R83" s="21">
        <v>0.5</v>
      </c>
      <c r="S83" s="22">
        <v>770.18</v>
      </c>
      <c r="T83" s="21">
        <v>0.5</v>
      </c>
      <c r="U83" s="22">
        <v>770.18</v>
      </c>
      <c r="V83" s="21"/>
      <c r="W83" s="22">
        <v>0</v>
      </c>
      <c r="X83" s="21"/>
      <c r="Y83" s="22">
        <v>0</v>
      </c>
      <c r="Z83" s="21">
        <v>0</v>
      </c>
      <c r="AA83" s="22">
        <v>0</v>
      </c>
      <c r="AB83" s="21">
        <v>0</v>
      </c>
      <c r="AC83" s="22">
        <v>0</v>
      </c>
      <c r="AD83" s="21">
        <v>0</v>
      </c>
      <c r="AE83" s="22">
        <v>0</v>
      </c>
      <c r="AF83" s="21">
        <v>0</v>
      </c>
      <c r="AG83" s="22">
        <v>0</v>
      </c>
      <c r="AH83" s="21"/>
      <c r="AI83" s="37">
        <v>0</v>
      </c>
      <c r="AJ83" s="15">
        <v>1</v>
      </c>
      <c r="AK83" s="23">
        <v>1540.36</v>
      </c>
    </row>
    <row r="84" spans="1:37" ht="51" x14ac:dyDescent="0.25">
      <c r="A84" s="17" t="s">
        <v>252</v>
      </c>
      <c r="B84" s="18" t="s">
        <v>253</v>
      </c>
      <c r="C84" s="17" t="s">
        <v>32</v>
      </c>
      <c r="D84" s="17" t="s">
        <v>254</v>
      </c>
      <c r="E84" s="19" t="s">
        <v>222</v>
      </c>
      <c r="F84" s="19">
        <v>4577.92</v>
      </c>
      <c r="G84" s="20">
        <v>26.05</v>
      </c>
      <c r="H84" s="20">
        <v>32.61</v>
      </c>
      <c r="I84" s="99">
        <v>149285.97</v>
      </c>
      <c r="J84" s="21"/>
      <c r="K84" s="22">
        <v>0</v>
      </c>
      <c r="L84" s="21">
        <v>1.4999999999999999E-2</v>
      </c>
      <c r="M84" s="22">
        <v>2239.28955</v>
      </c>
      <c r="N84" s="21">
        <v>2.1999999999999999E-2</v>
      </c>
      <c r="O84" s="22">
        <v>3284.2913399999998</v>
      </c>
      <c r="P84" s="21"/>
      <c r="Q84" s="22">
        <v>0</v>
      </c>
      <c r="R84" s="21">
        <v>0</v>
      </c>
      <c r="S84" s="22">
        <v>0</v>
      </c>
      <c r="T84" s="21">
        <v>0</v>
      </c>
      <c r="U84" s="22">
        <v>0</v>
      </c>
      <c r="V84" s="21">
        <v>0</v>
      </c>
      <c r="W84" s="22">
        <v>0</v>
      </c>
      <c r="X84" s="21"/>
      <c r="Y84" s="22">
        <v>0</v>
      </c>
      <c r="Z84" s="21">
        <v>0.25</v>
      </c>
      <c r="AA84" s="22">
        <v>37321.4925</v>
      </c>
      <c r="AB84" s="21">
        <v>0.25</v>
      </c>
      <c r="AC84" s="22">
        <v>37321.4925</v>
      </c>
      <c r="AD84" s="21">
        <v>0.25</v>
      </c>
      <c r="AE84" s="22">
        <v>37321.4925</v>
      </c>
      <c r="AF84" s="21">
        <v>0.21299999999999999</v>
      </c>
      <c r="AG84" s="22">
        <v>31797.911609999999</v>
      </c>
      <c r="AH84" s="21"/>
      <c r="AI84" s="37">
        <v>0</v>
      </c>
      <c r="AJ84" s="15">
        <v>0.99999999999999989</v>
      </c>
      <c r="AK84" s="23">
        <v>149285.97</v>
      </c>
    </row>
    <row r="85" spans="1:37" ht="38.25" x14ac:dyDescent="0.25">
      <c r="A85" s="17" t="s">
        <v>255</v>
      </c>
      <c r="B85" s="18" t="s">
        <v>256</v>
      </c>
      <c r="C85" s="17" t="s">
        <v>32</v>
      </c>
      <c r="D85" s="17" t="s">
        <v>257</v>
      </c>
      <c r="E85" s="19" t="s">
        <v>222</v>
      </c>
      <c r="F85" s="19">
        <v>1848.6</v>
      </c>
      <c r="G85" s="20">
        <v>9.02</v>
      </c>
      <c r="H85" s="20">
        <v>11.29</v>
      </c>
      <c r="I85" s="99">
        <v>20870.689999999999</v>
      </c>
      <c r="J85" s="21">
        <v>0</v>
      </c>
      <c r="K85" s="22">
        <v>0</v>
      </c>
      <c r="L85" s="21">
        <v>0</v>
      </c>
      <c r="M85" s="22">
        <v>0</v>
      </c>
      <c r="N85" s="21">
        <v>0.1</v>
      </c>
      <c r="O85" s="22">
        <v>2087.069</v>
      </c>
      <c r="P85" s="21">
        <v>0.2</v>
      </c>
      <c r="Q85" s="22">
        <v>4174.1379999999999</v>
      </c>
      <c r="R85" s="21">
        <v>0.3</v>
      </c>
      <c r="S85" s="22">
        <v>6261.2069999999994</v>
      </c>
      <c r="T85" s="21">
        <v>0.4</v>
      </c>
      <c r="U85" s="22">
        <v>8348.2759999999998</v>
      </c>
      <c r="V85" s="21">
        <v>0</v>
      </c>
      <c r="W85" s="22">
        <v>0</v>
      </c>
      <c r="X85" s="21">
        <v>0</v>
      </c>
      <c r="Y85" s="22">
        <v>0</v>
      </c>
      <c r="Z85" s="21">
        <v>0</v>
      </c>
      <c r="AA85" s="22">
        <v>0</v>
      </c>
      <c r="AB85" s="21">
        <v>0</v>
      </c>
      <c r="AC85" s="22">
        <v>0</v>
      </c>
      <c r="AD85" s="21">
        <v>0</v>
      </c>
      <c r="AE85" s="22">
        <v>0</v>
      </c>
      <c r="AF85" s="21">
        <v>0</v>
      </c>
      <c r="AG85" s="22">
        <v>0</v>
      </c>
      <c r="AH85" s="21"/>
      <c r="AI85" s="37">
        <v>0</v>
      </c>
      <c r="AJ85" s="15">
        <v>1</v>
      </c>
      <c r="AK85" s="23">
        <v>20870.690000000002</v>
      </c>
    </row>
    <row r="86" spans="1:37" ht="38.25" x14ac:dyDescent="0.25">
      <c r="A86" s="17" t="s">
        <v>258</v>
      </c>
      <c r="B86" s="18" t="s">
        <v>259</v>
      </c>
      <c r="C86" s="17" t="s">
        <v>32</v>
      </c>
      <c r="D86" s="17" t="s">
        <v>260</v>
      </c>
      <c r="E86" s="19" t="s">
        <v>222</v>
      </c>
      <c r="F86" s="19">
        <v>914.80999999999983</v>
      </c>
      <c r="G86" s="20">
        <v>12.49</v>
      </c>
      <c r="H86" s="20">
        <v>15.63</v>
      </c>
      <c r="I86" s="99">
        <v>14298.48</v>
      </c>
      <c r="J86" s="21">
        <v>0</v>
      </c>
      <c r="K86" s="22">
        <v>0</v>
      </c>
      <c r="L86" s="21">
        <v>0</v>
      </c>
      <c r="M86" s="22">
        <v>0</v>
      </c>
      <c r="N86" s="21">
        <v>0.1</v>
      </c>
      <c r="O86" s="22">
        <v>1429.848</v>
      </c>
      <c r="P86" s="21">
        <v>0.3</v>
      </c>
      <c r="Q86" s="22">
        <v>4289.5439999999999</v>
      </c>
      <c r="R86" s="21">
        <v>0.3</v>
      </c>
      <c r="S86" s="22">
        <v>4289.5439999999999</v>
      </c>
      <c r="T86" s="21">
        <v>0.3</v>
      </c>
      <c r="U86" s="22">
        <v>4289.5439999999999</v>
      </c>
      <c r="V86" s="21">
        <v>0</v>
      </c>
      <c r="W86" s="22">
        <v>0</v>
      </c>
      <c r="X86" s="21">
        <v>0</v>
      </c>
      <c r="Y86" s="22">
        <v>0</v>
      </c>
      <c r="Z86" s="21">
        <v>0</v>
      </c>
      <c r="AA86" s="22">
        <v>0</v>
      </c>
      <c r="AB86" s="21">
        <v>0</v>
      </c>
      <c r="AC86" s="22">
        <v>0</v>
      </c>
      <c r="AD86" s="21">
        <v>0</v>
      </c>
      <c r="AE86" s="22">
        <v>0</v>
      </c>
      <c r="AF86" s="21">
        <v>0</v>
      </c>
      <c r="AG86" s="22">
        <v>0</v>
      </c>
      <c r="AH86" s="21"/>
      <c r="AI86" s="37">
        <v>0</v>
      </c>
      <c r="AJ86" s="15">
        <v>1</v>
      </c>
      <c r="AK86" s="23">
        <v>14298.48</v>
      </c>
    </row>
    <row r="87" spans="1:37" ht="38.25" x14ac:dyDescent="0.25">
      <c r="A87" s="17" t="s">
        <v>261</v>
      </c>
      <c r="B87" s="18" t="s">
        <v>262</v>
      </c>
      <c r="C87" s="17" t="s">
        <v>32</v>
      </c>
      <c r="D87" s="17" t="s">
        <v>263</v>
      </c>
      <c r="E87" s="19" t="s">
        <v>222</v>
      </c>
      <c r="F87" s="19">
        <v>310</v>
      </c>
      <c r="G87" s="20">
        <v>9.14</v>
      </c>
      <c r="H87" s="20">
        <v>11.44</v>
      </c>
      <c r="I87" s="99">
        <v>3546.4</v>
      </c>
      <c r="J87" s="21">
        <v>0</v>
      </c>
      <c r="K87" s="22">
        <v>0</v>
      </c>
      <c r="L87" s="21">
        <v>0</v>
      </c>
      <c r="M87" s="22">
        <v>0</v>
      </c>
      <c r="N87" s="21"/>
      <c r="O87" s="22">
        <v>0</v>
      </c>
      <c r="P87" s="21"/>
      <c r="Q87" s="22">
        <v>0</v>
      </c>
      <c r="R87" s="21">
        <v>0.5</v>
      </c>
      <c r="S87" s="22">
        <v>1773.2</v>
      </c>
      <c r="T87" s="21">
        <v>0.5</v>
      </c>
      <c r="U87" s="22">
        <v>1773.2</v>
      </c>
      <c r="V87" s="21">
        <v>0</v>
      </c>
      <c r="W87" s="22">
        <v>0</v>
      </c>
      <c r="X87" s="21">
        <v>0</v>
      </c>
      <c r="Y87" s="22">
        <v>0</v>
      </c>
      <c r="Z87" s="21">
        <v>0</v>
      </c>
      <c r="AA87" s="22">
        <v>0</v>
      </c>
      <c r="AB87" s="21">
        <v>0</v>
      </c>
      <c r="AC87" s="22">
        <v>0</v>
      </c>
      <c r="AD87" s="21">
        <v>0</v>
      </c>
      <c r="AE87" s="22">
        <v>0</v>
      </c>
      <c r="AF87" s="21">
        <v>0</v>
      </c>
      <c r="AG87" s="22">
        <v>0</v>
      </c>
      <c r="AH87" s="21"/>
      <c r="AI87" s="37">
        <v>0</v>
      </c>
      <c r="AJ87" s="15">
        <v>1</v>
      </c>
      <c r="AK87" s="23">
        <v>3546.4</v>
      </c>
    </row>
    <row r="88" spans="1:37" ht="25.5" x14ac:dyDescent="0.25">
      <c r="A88" s="17" t="s">
        <v>264</v>
      </c>
      <c r="B88" s="18" t="s">
        <v>265</v>
      </c>
      <c r="C88" s="17" t="s">
        <v>40</v>
      </c>
      <c r="D88" s="17" t="s">
        <v>266</v>
      </c>
      <c r="E88" s="19" t="s">
        <v>34</v>
      </c>
      <c r="F88" s="19">
        <v>0</v>
      </c>
      <c r="G88" s="20">
        <v>29.73</v>
      </c>
      <c r="H88" s="20">
        <v>37.22</v>
      </c>
      <c r="I88" s="99">
        <v>0</v>
      </c>
      <c r="J88" s="21">
        <v>0</v>
      </c>
      <c r="K88" s="22">
        <v>0</v>
      </c>
      <c r="L88" s="21">
        <v>0</v>
      </c>
      <c r="M88" s="22">
        <v>0</v>
      </c>
      <c r="N88" s="21"/>
      <c r="O88" s="22">
        <v>0</v>
      </c>
      <c r="P88" s="21"/>
      <c r="Q88" s="22">
        <v>0</v>
      </c>
      <c r="R88" s="21">
        <v>0</v>
      </c>
      <c r="S88" s="22">
        <v>0</v>
      </c>
      <c r="T88" s="21">
        <v>0</v>
      </c>
      <c r="U88" s="22">
        <v>0</v>
      </c>
      <c r="V88" s="21">
        <v>0</v>
      </c>
      <c r="W88" s="22">
        <v>0</v>
      </c>
      <c r="X88" s="21">
        <v>0</v>
      </c>
      <c r="Y88" s="22">
        <v>0</v>
      </c>
      <c r="Z88" s="21">
        <v>0</v>
      </c>
      <c r="AA88" s="22">
        <v>0</v>
      </c>
      <c r="AB88" s="21">
        <v>0</v>
      </c>
      <c r="AC88" s="22">
        <v>0</v>
      </c>
      <c r="AD88" s="21">
        <v>0</v>
      </c>
      <c r="AE88" s="22">
        <v>0</v>
      </c>
      <c r="AF88" s="21">
        <v>0</v>
      </c>
      <c r="AG88" s="22">
        <v>0</v>
      </c>
      <c r="AH88" s="21"/>
      <c r="AI88" s="37">
        <v>0</v>
      </c>
      <c r="AJ88" s="15">
        <v>0</v>
      </c>
      <c r="AK88" s="23">
        <v>0</v>
      </c>
    </row>
    <row r="89" spans="1:37" ht="38.25" x14ac:dyDescent="0.25">
      <c r="A89" s="17" t="s">
        <v>267</v>
      </c>
      <c r="B89" s="18" t="s">
        <v>2067</v>
      </c>
      <c r="C89" s="17" t="s">
        <v>32</v>
      </c>
      <c r="D89" s="17" t="s">
        <v>268</v>
      </c>
      <c r="E89" s="19" t="s">
        <v>88</v>
      </c>
      <c r="F89" s="19">
        <v>91.2</v>
      </c>
      <c r="G89" s="20">
        <v>11.71</v>
      </c>
      <c r="H89" s="20">
        <v>14.66</v>
      </c>
      <c r="I89" s="99">
        <v>1336.99</v>
      </c>
      <c r="J89" s="21">
        <v>0</v>
      </c>
      <c r="K89" s="22">
        <v>0</v>
      </c>
      <c r="L89" s="21">
        <v>0</v>
      </c>
      <c r="M89" s="22">
        <v>0</v>
      </c>
      <c r="N89" s="21">
        <v>0</v>
      </c>
      <c r="O89" s="22">
        <v>0</v>
      </c>
      <c r="P89" s="21"/>
      <c r="Q89" s="22">
        <v>0</v>
      </c>
      <c r="R89" s="21">
        <v>0</v>
      </c>
      <c r="S89" s="22">
        <v>0</v>
      </c>
      <c r="T89" s="21">
        <v>1</v>
      </c>
      <c r="U89" s="22">
        <v>1336.99</v>
      </c>
      <c r="V89" s="21">
        <v>0</v>
      </c>
      <c r="W89" s="22">
        <v>0</v>
      </c>
      <c r="X89" s="21">
        <v>0</v>
      </c>
      <c r="Y89" s="22">
        <v>0</v>
      </c>
      <c r="Z89" s="21">
        <v>0</v>
      </c>
      <c r="AA89" s="22">
        <v>0</v>
      </c>
      <c r="AB89" s="21">
        <v>0</v>
      </c>
      <c r="AC89" s="22">
        <v>0</v>
      </c>
      <c r="AD89" s="21">
        <v>0</v>
      </c>
      <c r="AE89" s="22">
        <v>0</v>
      </c>
      <c r="AF89" s="21">
        <v>0</v>
      </c>
      <c r="AG89" s="22">
        <v>0</v>
      </c>
      <c r="AH89" s="21"/>
      <c r="AI89" s="37">
        <v>0</v>
      </c>
      <c r="AJ89" s="15">
        <v>1</v>
      </c>
      <c r="AK89" s="23">
        <v>1336.99</v>
      </c>
    </row>
    <row r="90" spans="1:37" ht="38.25" x14ac:dyDescent="0.25">
      <c r="A90" s="17" t="s">
        <v>269</v>
      </c>
      <c r="B90" s="18" t="s">
        <v>270</v>
      </c>
      <c r="C90" s="17" t="s">
        <v>27</v>
      </c>
      <c r="D90" s="17" t="s">
        <v>271</v>
      </c>
      <c r="E90" s="19" t="s">
        <v>34</v>
      </c>
      <c r="F90" s="19">
        <v>35</v>
      </c>
      <c r="G90" s="20">
        <v>539.08000000000004</v>
      </c>
      <c r="H90" s="20">
        <v>675.03</v>
      </c>
      <c r="I90" s="99">
        <v>23626.05</v>
      </c>
      <c r="J90" s="21">
        <v>0</v>
      </c>
      <c r="K90" s="22">
        <v>0</v>
      </c>
      <c r="L90" s="21">
        <v>0</v>
      </c>
      <c r="M90" s="22">
        <v>0</v>
      </c>
      <c r="N90" s="21">
        <v>0</v>
      </c>
      <c r="O90" s="22">
        <v>0</v>
      </c>
      <c r="P90" s="21">
        <v>0</v>
      </c>
      <c r="Q90" s="22">
        <v>0</v>
      </c>
      <c r="R90" s="21"/>
      <c r="S90" s="22">
        <v>0</v>
      </c>
      <c r="T90" s="21">
        <v>0</v>
      </c>
      <c r="U90" s="22">
        <v>0</v>
      </c>
      <c r="V90" s="21">
        <v>0</v>
      </c>
      <c r="W90" s="22">
        <v>0</v>
      </c>
      <c r="X90" s="21">
        <v>0</v>
      </c>
      <c r="Y90" s="22">
        <v>0</v>
      </c>
      <c r="Z90" s="21">
        <v>0.5</v>
      </c>
      <c r="AA90" s="22">
        <v>11813.025</v>
      </c>
      <c r="AB90" s="21">
        <v>0.5</v>
      </c>
      <c r="AC90" s="22">
        <v>11813.025</v>
      </c>
      <c r="AD90" s="21">
        <v>0</v>
      </c>
      <c r="AE90" s="22">
        <v>0</v>
      </c>
      <c r="AF90" s="21">
        <v>0</v>
      </c>
      <c r="AG90" s="22">
        <v>0</v>
      </c>
      <c r="AH90" s="21"/>
      <c r="AI90" s="37">
        <v>0</v>
      </c>
      <c r="AJ90" s="15">
        <v>1</v>
      </c>
      <c r="AK90" s="23">
        <v>23626.05</v>
      </c>
    </row>
    <row r="91" spans="1:37" x14ac:dyDescent="0.25">
      <c r="A91" s="12">
        <v>5</v>
      </c>
      <c r="B91" s="12"/>
      <c r="C91" s="12"/>
      <c r="D91" s="12" t="s">
        <v>272</v>
      </c>
      <c r="E91" s="12"/>
      <c r="F91" s="13"/>
      <c r="G91" s="14"/>
      <c r="H91" s="14"/>
      <c r="I91" s="95">
        <v>188476.44999999998</v>
      </c>
      <c r="J91" s="373">
        <v>7.7672351108056217E-2</v>
      </c>
      <c r="K91" s="95">
        <v>14639.409</v>
      </c>
      <c r="L91" s="373">
        <v>7.8603130523733869E-2</v>
      </c>
      <c r="M91" s="95">
        <v>14814.839</v>
      </c>
      <c r="N91" s="373">
        <v>7.7672351108056217E-2</v>
      </c>
      <c r="O91" s="95">
        <v>14639.409</v>
      </c>
      <c r="P91" s="373">
        <v>0.23301705332416864</v>
      </c>
      <c r="Q91" s="95">
        <v>43918.226999999999</v>
      </c>
      <c r="R91" s="373">
        <v>0.10012152181346795</v>
      </c>
      <c r="S91" s="95">
        <v>18870.548999999999</v>
      </c>
      <c r="T91" s="373">
        <v>0.15314113248631328</v>
      </c>
      <c r="U91" s="95">
        <v>28863.496999999999</v>
      </c>
      <c r="V91" s="373">
        <v>0.15314113248631328</v>
      </c>
      <c r="W91" s="95">
        <v>28863.496999999999</v>
      </c>
      <c r="X91" s="373">
        <v>0.12663132714989062</v>
      </c>
      <c r="Y91" s="95">
        <v>23867.023000000001</v>
      </c>
      <c r="Z91" s="373">
        <v>0</v>
      </c>
      <c r="AA91" s="95">
        <v>0</v>
      </c>
      <c r="AB91" s="373">
        <v>0</v>
      </c>
      <c r="AC91" s="95">
        <v>0</v>
      </c>
      <c r="AD91" s="373">
        <v>0</v>
      </c>
      <c r="AE91" s="95">
        <v>0</v>
      </c>
      <c r="AF91" s="373">
        <v>0</v>
      </c>
      <c r="AG91" s="95">
        <v>0</v>
      </c>
      <c r="AH91" s="373">
        <v>0</v>
      </c>
      <c r="AI91" s="95">
        <v>0</v>
      </c>
      <c r="AJ91" s="24">
        <v>1</v>
      </c>
      <c r="AK91" s="95">
        <v>188476.44999999998</v>
      </c>
    </row>
    <row r="92" spans="1:37" ht="63.75" x14ac:dyDescent="0.25">
      <c r="A92" s="17" t="s">
        <v>273</v>
      </c>
      <c r="B92" s="18" t="s">
        <v>274</v>
      </c>
      <c r="C92" s="17" t="s">
        <v>32</v>
      </c>
      <c r="D92" s="17" t="s">
        <v>275</v>
      </c>
      <c r="E92" s="19" t="s">
        <v>34</v>
      </c>
      <c r="F92" s="19">
        <v>1.1399999999999999</v>
      </c>
      <c r="G92" s="20">
        <v>122.9</v>
      </c>
      <c r="H92" s="20">
        <v>153.88999999999999</v>
      </c>
      <c r="I92" s="99">
        <v>175.43</v>
      </c>
      <c r="J92" s="21">
        <v>0</v>
      </c>
      <c r="K92" s="22">
        <v>0</v>
      </c>
      <c r="L92" s="21">
        <v>1</v>
      </c>
      <c r="M92" s="22">
        <v>175.43</v>
      </c>
      <c r="N92" s="21">
        <v>0</v>
      </c>
      <c r="O92" s="22">
        <v>0</v>
      </c>
      <c r="P92" s="21"/>
      <c r="Q92" s="22">
        <v>0</v>
      </c>
      <c r="R92" s="21"/>
      <c r="S92" s="22">
        <v>0</v>
      </c>
      <c r="T92" s="21"/>
      <c r="U92" s="22">
        <v>0</v>
      </c>
      <c r="V92" s="21"/>
      <c r="W92" s="22">
        <v>0</v>
      </c>
      <c r="X92" s="21">
        <v>0</v>
      </c>
      <c r="Y92" s="22">
        <v>0</v>
      </c>
      <c r="Z92" s="21">
        <v>0</v>
      </c>
      <c r="AA92" s="22">
        <v>0</v>
      </c>
      <c r="AB92" s="21">
        <v>0</v>
      </c>
      <c r="AC92" s="22">
        <v>0</v>
      </c>
      <c r="AD92" s="21">
        <v>0</v>
      </c>
      <c r="AE92" s="22">
        <v>0</v>
      </c>
      <c r="AF92" s="21">
        <v>0</v>
      </c>
      <c r="AG92" s="22">
        <v>0</v>
      </c>
      <c r="AH92" s="21"/>
      <c r="AI92" s="37">
        <v>0</v>
      </c>
      <c r="AJ92" s="15">
        <v>1</v>
      </c>
      <c r="AK92" s="23">
        <v>175.43</v>
      </c>
    </row>
    <row r="93" spans="1:37" ht="38.25" x14ac:dyDescent="0.25">
      <c r="A93" s="17" t="s">
        <v>276</v>
      </c>
      <c r="B93" s="18" t="s">
        <v>277</v>
      </c>
      <c r="C93" s="17" t="s">
        <v>32</v>
      </c>
      <c r="D93" s="17" t="s">
        <v>278</v>
      </c>
      <c r="E93" s="19" t="s">
        <v>109</v>
      </c>
      <c r="F93" s="19">
        <v>78.77</v>
      </c>
      <c r="G93" s="20">
        <v>58.86</v>
      </c>
      <c r="H93" s="20">
        <v>73.7</v>
      </c>
      <c r="I93" s="99">
        <v>5805.34</v>
      </c>
      <c r="J93" s="21">
        <v>0.1</v>
      </c>
      <c r="K93" s="22">
        <v>580.53399999999999</v>
      </c>
      <c r="L93" s="21">
        <v>0.1</v>
      </c>
      <c r="M93" s="22">
        <v>580.53399999999999</v>
      </c>
      <c r="N93" s="21">
        <v>0.1</v>
      </c>
      <c r="O93" s="22">
        <v>580.53399999999999</v>
      </c>
      <c r="P93" s="21">
        <v>0.3</v>
      </c>
      <c r="Q93" s="22">
        <v>1741.6020000000001</v>
      </c>
      <c r="R93" s="21">
        <v>0.1</v>
      </c>
      <c r="S93" s="22">
        <v>580.53399999999999</v>
      </c>
      <c r="T93" s="21">
        <v>0.1</v>
      </c>
      <c r="U93" s="22">
        <v>580.53399999999999</v>
      </c>
      <c r="V93" s="21">
        <v>0.1</v>
      </c>
      <c r="W93" s="22">
        <v>580.53399999999999</v>
      </c>
      <c r="X93" s="21">
        <v>0.1</v>
      </c>
      <c r="Y93" s="22">
        <v>580.53399999999999</v>
      </c>
      <c r="Z93" s="21"/>
      <c r="AA93" s="22">
        <v>0</v>
      </c>
      <c r="AB93" s="21"/>
      <c r="AC93" s="22">
        <v>0</v>
      </c>
      <c r="AD93" s="21">
        <v>0</v>
      </c>
      <c r="AE93" s="22">
        <v>0</v>
      </c>
      <c r="AF93" s="21">
        <v>0</v>
      </c>
      <c r="AG93" s="22">
        <v>0</v>
      </c>
      <c r="AH93" s="21"/>
      <c r="AI93" s="37">
        <v>0</v>
      </c>
      <c r="AJ93" s="15">
        <v>1</v>
      </c>
      <c r="AK93" s="23">
        <v>5805.3399999999992</v>
      </c>
    </row>
    <row r="94" spans="1:37" ht="63.75" x14ac:dyDescent="0.25">
      <c r="A94" s="17" t="s">
        <v>279</v>
      </c>
      <c r="B94" s="18" t="s">
        <v>280</v>
      </c>
      <c r="C94" s="17" t="s">
        <v>32</v>
      </c>
      <c r="D94" s="17" t="s">
        <v>281</v>
      </c>
      <c r="E94" s="19" t="s">
        <v>34</v>
      </c>
      <c r="F94" s="19">
        <v>1169.04</v>
      </c>
      <c r="G94" s="20">
        <v>96.04</v>
      </c>
      <c r="H94" s="20">
        <v>120.26</v>
      </c>
      <c r="I94" s="99">
        <v>140588.75</v>
      </c>
      <c r="J94" s="21">
        <v>0.1</v>
      </c>
      <c r="K94" s="22">
        <v>14058.875</v>
      </c>
      <c r="L94" s="21">
        <v>0.1</v>
      </c>
      <c r="M94" s="22">
        <v>14058.875</v>
      </c>
      <c r="N94" s="21">
        <v>0.1</v>
      </c>
      <c r="O94" s="22">
        <v>14058.875</v>
      </c>
      <c r="P94" s="21">
        <v>0.3</v>
      </c>
      <c r="Q94" s="22">
        <v>42176.625</v>
      </c>
      <c r="R94" s="21">
        <v>0.1</v>
      </c>
      <c r="S94" s="22">
        <v>14058.875</v>
      </c>
      <c r="T94" s="21">
        <v>0.1</v>
      </c>
      <c r="U94" s="22">
        <v>14058.875</v>
      </c>
      <c r="V94" s="21">
        <v>0.1</v>
      </c>
      <c r="W94" s="22">
        <v>14058.875</v>
      </c>
      <c r="X94" s="21">
        <v>0.1</v>
      </c>
      <c r="Y94" s="22">
        <v>14058.875</v>
      </c>
      <c r="Z94" s="21"/>
      <c r="AA94" s="22">
        <v>0</v>
      </c>
      <c r="AB94" s="21"/>
      <c r="AC94" s="22">
        <v>0</v>
      </c>
      <c r="AD94" s="21">
        <v>0</v>
      </c>
      <c r="AE94" s="22">
        <v>0</v>
      </c>
      <c r="AF94" s="21">
        <v>0</v>
      </c>
      <c r="AG94" s="22">
        <v>0</v>
      </c>
      <c r="AH94" s="21"/>
      <c r="AI94" s="37">
        <v>0</v>
      </c>
      <c r="AJ94" s="15">
        <v>1</v>
      </c>
      <c r="AK94" s="23">
        <v>140588.75</v>
      </c>
    </row>
    <row r="95" spans="1:37" ht="63.75" x14ac:dyDescent="0.25">
      <c r="A95" s="17" t="s">
        <v>282</v>
      </c>
      <c r="B95" s="18" t="s">
        <v>283</v>
      </c>
      <c r="C95" s="17" t="s">
        <v>32</v>
      </c>
      <c r="D95" s="17" t="s">
        <v>284</v>
      </c>
      <c r="E95" s="19" t="s">
        <v>34</v>
      </c>
      <c r="F95" s="19">
        <v>67.519999999999982</v>
      </c>
      <c r="G95" s="20">
        <v>200.18</v>
      </c>
      <c r="H95" s="20">
        <v>250.66</v>
      </c>
      <c r="I95" s="99">
        <v>16924.560000000001</v>
      </c>
      <c r="J95" s="21">
        <v>0</v>
      </c>
      <c r="K95" s="22">
        <v>0</v>
      </c>
      <c r="L95" s="21">
        <v>0</v>
      </c>
      <c r="M95" s="22">
        <v>0</v>
      </c>
      <c r="N95" s="21">
        <v>0</v>
      </c>
      <c r="O95" s="22">
        <v>0</v>
      </c>
      <c r="P95" s="21">
        <v>0</v>
      </c>
      <c r="Q95" s="22">
        <v>0</v>
      </c>
      <c r="R95" s="21">
        <v>0.25</v>
      </c>
      <c r="S95" s="22">
        <v>4231.1400000000003</v>
      </c>
      <c r="T95" s="21">
        <v>0.25</v>
      </c>
      <c r="U95" s="22">
        <v>4231.1400000000003</v>
      </c>
      <c r="V95" s="21">
        <v>0.25</v>
      </c>
      <c r="W95" s="22">
        <v>4231.1400000000003</v>
      </c>
      <c r="X95" s="21">
        <v>0.25</v>
      </c>
      <c r="Y95" s="22">
        <v>4231.1400000000003</v>
      </c>
      <c r="Z95" s="21"/>
      <c r="AA95" s="22">
        <v>0</v>
      </c>
      <c r="AB95" s="21"/>
      <c r="AC95" s="22">
        <v>0</v>
      </c>
      <c r="AD95" s="21">
        <v>0</v>
      </c>
      <c r="AE95" s="22">
        <v>0</v>
      </c>
      <c r="AF95" s="21">
        <v>0</v>
      </c>
      <c r="AG95" s="22">
        <v>0</v>
      </c>
      <c r="AH95" s="21"/>
      <c r="AI95" s="37">
        <v>0</v>
      </c>
      <c r="AJ95" s="15">
        <v>1</v>
      </c>
      <c r="AK95" s="23">
        <v>16924.560000000001</v>
      </c>
    </row>
    <row r="96" spans="1:37" ht="51" x14ac:dyDescent="0.25">
      <c r="A96" s="17" t="s">
        <v>285</v>
      </c>
      <c r="B96" s="18" t="s">
        <v>286</v>
      </c>
      <c r="C96" s="17" t="s">
        <v>32</v>
      </c>
      <c r="D96" s="17" t="s">
        <v>287</v>
      </c>
      <c r="E96" s="19" t="s">
        <v>34</v>
      </c>
      <c r="F96" s="19">
        <v>339.85</v>
      </c>
      <c r="G96" s="20">
        <v>58.71</v>
      </c>
      <c r="H96" s="20">
        <v>73.510000000000005</v>
      </c>
      <c r="I96" s="99">
        <v>24982.37</v>
      </c>
      <c r="J96" s="21">
        <v>0</v>
      </c>
      <c r="K96" s="22">
        <v>0</v>
      </c>
      <c r="L96" s="21">
        <v>0</v>
      </c>
      <c r="M96" s="22">
        <v>0</v>
      </c>
      <c r="N96" s="21">
        <v>0</v>
      </c>
      <c r="O96" s="22">
        <v>0</v>
      </c>
      <c r="P96" s="21">
        <v>0</v>
      </c>
      <c r="Q96" s="22">
        <v>0</v>
      </c>
      <c r="R96" s="21">
        <v>0</v>
      </c>
      <c r="S96" s="22">
        <v>0</v>
      </c>
      <c r="T96" s="21">
        <v>0.4</v>
      </c>
      <c r="U96" s="22">
        <v>9992.9480000000003</v>
      </c>
      <c r="V96" s="21">
        <v>0.4</v>
      </c>
      <c r="W96" s="22">
        <v>9992.9480000000003</v>
      </c>
      <c r="X96" s="21">
        <v>0.2</v>
      </c>
      <c r="Y96" s="22">
        <v>4996.4740000000002</v>
      </c>
      <c r="Z96" s="21"/>
      <c r="AA96" s="22">
        <v>0</v>
      </c>
      <c r="AB96" s="21"/>
      <c r="AC96" s="22">
        <v>0</v>
      </c>
      <c r="AD96" s="21"/>
      <c r="AE96" s="22">
        <v>0</v>
      </c>
      <c r="AF96" s="21"/>
      <c r="AG96" s="22">
        <v>0</v>
      </c>
      <c r="AH96" s="21"/>
      <c r="AI96" s="37">
        <v>0</v>
      </c>
      <c r="AJ96" s="15">
        <v>1</v>
      </c>
      <c r="AK96" s="23">
        <v>24982.370000000003</v>
      </c>
    </row>
    <row r="97" spans="1:37" x14ac:dyDescent="0.25">
      <c r="A97" s="12">
        <v>6</v>
      </c>
      <c r="B97" s="12"/>
      <c r="C97" s="12"/>
      <c r="D97" s="12" t="s">
        <v>288</v>
      </c>
      <c r="E97" s="12"/>
      <c r="F97" s="13"/>
      <c r="G97" s="14"/>
      <c r="H97" s="14"/>
      <c r="I97" s="95">
        <v>88017.27</v>
      </c>
      <c r="J97" s="373">
        <v>0</v>
      </c>
      <c r="K97" s="95">
        <v>0</v>
      </c>
      <c r="L97" s="373">
        <v>0.11118198735316374</v>
      </c>
      <c r="M97" s="95">
        <v>9785.9349999999995</v>
      </c>
      <c r="N97" s="373">
        <v>0.23001117848803992</v>
      </c>
      <c r="O97" s="95">
        <v>20244.956000000002</v>
      </c>
      <c r="P97" s="373">
        <v>0.2029732801301381</v>
      </c>
      <c r="Q97" s="95">
        <v>17865.154000000002</v>
      </c>
      <c r="R97" s="373">
        <v>5.5749456896356825E-2</v>
      </c>
      <c r="S97" s="95">
        <v>4906.9150000000009</v>
      </c>
      <c r="T97" s="373">
        <v>5.5749456896356825E-2</v>
      </c>
      <c r="U97" s="95">
        <v>4906.9150000000009</v>
      </c>
      <c r="V97" s="373">
        <v>0</v>
      </c>
      <c r="W97" s="95">
        <v>0</v>
      </c>
      <c r="X97" s="373">
        <v>0</v>
      </c>
      <c r="Y97" s="95">
        <v>0</v>
      </c>
      <c r="Z97" s="373">
        <v>6.2388722122374396E-2</v>
      </c>
      <c r="AA97" s="95">
        <v>5491.2850000000008</v>
      </c>
      <c r="AB97" s="373">
        <v>0.14639699686209309</v>
      </c>
      <c r="AC97" s="95">
        <v>12885.464</v>
      </c>
      <c r="AD97" s="373">
        <v>0.13554892125147713</v>
      </c>
      <c r="AE97" s="95">
        <v>11930.646000000001</v>
      </c>
      <c r="AF97" s="373">
        <v>0</v>
      </c>
      <c r="AG97" s="95">
        <v>0</v>
      </c>
      <c r="AH97" s="373">
        <v>0</v>
      </c>
      <c r="AI97" s="95">
        <v>0</v>
      </c>
      <c r="AJ97" s="24">
        <v>1</v>
      </c>
      <c r="AK97" s="95">
        <v>88017.27</v>
      </c>
    </row>
    <row r="98" spans="1:37" x14ac:dyDescent="0.25">
      <c r="A98" s="25" t="s">
        <v>289</v>
      </c>
      <c r="B98" s="25"/>
      <c r="C98" s="25"/>
      <c r="D98" s="25" t="s">
        <v>290</v>
      </c>
      <c r="E98" s="25"/>
      <c r="F98" s="25"/>
      <c r="G98" s="26"/>
      <c r="H98" s="26"/>
      <c r="I98" s="104">
        <v>20212.030000000006</v>
      </c>
      <c r="J98" s="27">
        <v>0</v>
      </c>
      <c r="K98" s="104">
        <v>0</v>
      </c>
      <c r="L98" s="27">
        <v>0</v>
      </c>
      <c r="M98" s="104">
        <v>0</v>
      </c>
      <c r="N98" s="27">
        <v>0</v>
      </c>
      <c r="O98" s="104">
        <v>0</v>
      </c>
      <c r="P98" s="27">
        <v>0.24277200261428464</v>
      </c>
      <c r="Q98" s="104">
        <v>4906.9150000000009</v>
      </c>
      <c r="R98" s="27">
        <v>0.24277200261428464</v>
      </c>
      <c r="S98" s="104">
        <v>4906.9150000000009</v>
      </c>
      <c r="T98" s="27">
        <v>0.24277200261428464</v>
      </c>
      <c r="U98" s="104">
        <v>4906.9150000000009</v>
      </c>
      <c r="V98" s="27">
        <v>0</v>
      </c>
      <c r="W98" s="104">
        <v>0</v>
      </c>
      <c r="X98" s="27">
        <v>0</v>
      </c>
      <c r="Y98" s="104">
        <v>0</v>
      </c>
      <c r="Z98" s="27">
        <v>0.27168399215714595</v>
      </c>
      <c r="AA98" s="104">
        <v>5491.2850000000008</v>
      </c>
      <c r="AB98" s="27">
        <v>0</v>
      </c>
      <c r="AC98" s="104">
        <v>0</v>
      </c>
      <c r="AD98" s="27">
        <v>0</v>
      </c>
      <c r="AE98" s="104">
        <v>0</v>
      </c>
      <c r="AF98" s="27">
        <v>0</v>
      </c>
      <c r="AG98" s="104">
        <v>0</v>
      </c>
      <c r="AH98" s="27">
        <v>0</v>
      </c>
      <c r="AI98" s="104">
        <v>0</v>
      </c>
      <c r="AJ98" s="27">
        <v>0.99999999999999978</v>
      </c>
      <c r="AK98" s="104">
        <v>20212.030000000006</v>
      </c>
    </row>
    <row r="99" spans="1:37" ht="38.25" x14ac:dyDescent="0.25">
      <c r="A99" s="17" t="s">
        <v>291</v>
      </c>
      <c r="B99" s="18" t="s">
        <v>292</v>
      </c>
      <c r="C99" s="17" t="s">
        <v>27</v>
      </c>
      <c r="D99" s="17" t="s">
        <v>293</v>
      </c>
      <c r="E99" s="19" t="s">
        <v>42</v>
      </c>
      <c r="F99" s="19">
        <v>3</v>
      </c>
      <c r="G99" s="20">
        <v>155.56</v>
      </c>
      <c r="H99" s="20">
        <v>194.79</v>
      </c>
      <c r="I99" s="99">
        <v>584.37</v>
      </c>
      <c r="J99" s="21">
        <v>0</v>
      </c>
      <c r="K99" s="22">
        <v>0</v>
      </c>
      <c r="L99" s="21">
        <v>0</v>
      </c>
      <c r="M99" s="22">
        <v>0</v>
      </c>
      <c r="N99" s="21">
        <v>0</v>
      </c>
      <c r="O99" s="22">
        <v>0</v>
      </c>
      <c r="P99" s="21">
        <v>0</v>
      </c>
      <c r="Q99" s="22">
        <v>0</v>
      </c>
      <c r="R99" s="21"/>
      <c r="S99" s="22">
        <v>0</v>
      </c>
      <c r="T99" s="21">
        <v>0</v>
      </c>
      <c r="U99" s="22">
        <v>0</v>
      </c>
      <c r="V99" s="21">
        <v>0</v>
      </c>
      <c r="W99" s="22">
        <v>0</v>
      </c>
      <c r="X99" s="21">
        <v>0</v>
      </c>
      <c r="Y99" s="22">
        <v>0</v>
      </c>
      <c r="Z99" s="21">
        <v>1</v>
      </c>
      <c r="AA99" s="22">
        <v>584.37</v>
      </c>
      <c r="AB99" s="21">
        <v>0</v>
      </c>
      <c r="AC99" s="22">
        <v>0</v>
      </c>
      <c r="AD99" s="21">
        <v>0</v>
      </c>
      <c r="AE99" s="22">
        <v>0</v>
      </c>
      <c r="AF99" s="21">
        <v>0</v>
      </c>
      <c r="AG99" s="22">
        <v>0</v>
      </c>
      <c r="AH99" s="21"/>
      <c r="AI99" s="37">
        <v>0</v>
      </c>
      <c r="AJ99" s="15">
        <v>1</v>
      </c>
      <c r="AK99" s="23">
        <v>584.37</v>
      </c>
    </row>
    <row r="100" spans="1:37" ht="76.5" x14ac:dyDescent="0.25">
      <c r="A100" s="17" t="s">
        <v>294</v>
      </c>
      <c r="B100" s="18" t="s">
        <v>295</v>
      </c>
      <c r="C100" s="17" t="s">
        <v>27</v>
      </c>
      <c r="D100" s="17" t="s">
        <v>296</v>
      </c>
      <c r="E100" s="19" t="s">
        <v>109</v>
      </c>
      <c r="F100" s="19">
        <v>187.72</v>
      </c>
      <c r="G100" s="20">
        <v>40.809999999999995</v>
      </c>
      <c r="H100" s="20">
        <v>51.1</v>
      </c>
      <c r="I100" s="99">
        <v>9592.49</v>
      </c>
      <c r="J100" s="21">
        <v>0</v>
      </c>
      <c r="K100" s="22">
        <v>0</v>
      </c>
      <c r="L100" s="21">
        <v>0</v>
      </c>
      <c r="M100" s="22">
        <v>0</v>
      </c>
      <c r="N100" s="21">
        <v>0</v>
      </c>
      <c r="O100" s="22">
        <v>0</v>
      </c>
      <c r="P100" s="21">
        <v>0.25</v>
      </c>
      <c r="Q100" s="22">
        <v>2398.1224999999999</v>
      </c>
      <c r="R100" s="21">
        <v>0.25</v>
      </c>
      <c r="S100" s="22">
        <v>2398.1224999999999</v>
      </c>
      <c r="T100" s="21">
        <v>0.25</v>
      </c>
      <c r="U100" s="22">
        <v>2398.1224999999999</v>
      </c>
      <c r="V100" s="21">
        <v>0</v>
      </c>
      <c r="W100" s="22">
        <v>0</v>
      </c>
      <c r="X100" s="21">
        <v>0</v>
      </c>
      <c r="Y100" s="22">
        <v>0</v>
      </c>
      <c r="Z100" s="21">
        <v>0.25</v>
      </c>
      <c r="AA100" s="22">
        <v>2398.1224999999999</v>
      </c>
      <c r="AB100" s="21">
        <v>0</v>
      </c>
      <c r="AC100" s="22">
        <v>0</v>
      </c>
      <c r="AD100" s="21">
        <v>0</v>
      </c>
      <c r="AE100" s="22">
        <v>0</v>
      </c>
      <c r="AF100" s="21">
        <v>0</v>
      </c>
      <c r="AG100" s="22">
        <v>0</v>
      </c>
      <c r="AH100" s="21"/>
      <c r="AI100" s="37">
        <v>0</v>
      </c>
      <c r="AJ100" s="15">
        <v>1</v>
      </c>
      <c r="AK100" s="23">
        <v>9592.49</v>
      </c>
    </row>
    <row r="101" spans="1:37" ht="76.5" x14ac:dyDescent="0.25">
      <c r="A101" s="17" t="s">
        <v>297</v>
      </c>
      <c r="B101" s="18" t="s">
        <v>298</v>
      </c>
      <c r="C101" s="17" t="s">
        <v>27</v>
      </c>
      <c r="D101" s="17" t="s">
        <v>299</v>
      </c>
      <c r="E101" s="19" t="s">
        <v>109</v>
      </c>
      <c r="F101" s="19">
        <v>49.97</v>
      </c>
      <c r="G101" s="20">
        <v>28.530000000000005</v>
      </c>
      <c r="H101" s="20">
        <v>35.72</v>
      </c>
      <c r="I101" s="99">
        <v>1784.92</v>
      </c>
      <c r="J101" s="21">
        <v>0</v>
      </c>
      <c r="K101" s="22">
        <v>0</v>
      </c>
      <c r="L101" s="21">
        <v>0</v>
      </c>
      <c r="M101" s="22">
        <v>0</v>
      </c>
      <c r="N101" s="21">
        <v>0</v>
      </c>
      <c r="O101" s="22">
        <v>0</v>
      </c>
      <c r="P101" s="21">
        <v>0.25</v>
      </c>
      <c r="Q101" s="22">
        <v>446.23</v>
      </c>
      <c r="R101" s="21">
        <v>0.25</v>
      </c>
      <c r="S101" s="22">
        <v>446.23</v>
      </c>
      <c r="T101" s="21">
        <v>0.25</v>
      </c>
      <c r="U101" s="22">
        <v>446.23</v>
      </c>
      <c r="V101" s="21">
        <v>0</v>
      </c>
      <c r="W101" s="22">
        <v>0</v>
      </c>
      <c r="X101" s="21">
        <v>0</v>
      </c>
      <c r="Y101" s="22">
        <v>0</v>
      </c>
      <c r="Z101" s="21">
        <v>0.25</v>
      </c>
      <c r="AA101" s="22">
        <v>446.23</v>
      </c>
      <c r="AB101" s="21">
        <v>0</v>
      </c>
      <c r="AC101" s="22">
        <v>0</v>
      </c>
      <c r="AD101" s="21">
        <v>0</v>
      </c>
      <c r="AE101" s="22">
        <v>0</v>
      </c>
      <c r="AF101" s="21">
        <v>0</v>
      </c>
      <c r="AG101" s="22">
        <v>0</v>
      </c>
      <c r="AH101" s="21"/>
      <c r="AI101" s="37">
        <v>0</v>
      </c>
      <c r="AJ101" s="15">
        <v>1</v>
      </c>
      <c r="AK101" s="23">
        <v>1784.92</v>
      </c>
    </row>
    <row r="102" spans="1:37" ht="63.75" x14ac:dyDescent="0.25">
      <c r="A102" s="17" t="s">
        <v>300</v>
      </c>
      <c r="B102" s="18" t="s">
        <v>301</v>
      </c>
      <c r="C102" s="17" t="s">
        <v>27</v>
      </c>
      <c r="D102" s="17" t="s">
        <v>302</v>
      </c>
      <c r="E102" s="19" t="s">
        <v>109</v>
      </c>
      <c r="F102" s="19">
        <v>97.31</v>
      </c>
      <c r="G102" s="20">
        <v>47.14</v>
      </c>
      <c r="H102" s="20">
        <v>59.02</v>
      </c>
      <c r="I102" s="99">
        <v>5743.23</v>
      </c>
      <c r="J102" s="21">
        <v>0</v>
      </c>
      <c r="K102" s="22">
        <v>0</v>
      </c>
      <c r="L102" s="21">
        <v>0</v>
      </c>
      <c r="M102" s="22">
        <v>0</v>
      </c>
      <c r="N102" s="21">
        <v>0</v>
      </c>
      <c r="O102" s="22">
        <v>0</v>
      </c>
      <c r="P102" s="21">
        <v>0.25</v>
      </c>
      <c r="Q102" s="22">
        <v>1435.8074999999999</v>
      </c>
      <c r="R102" s="21">
        <v>0.25</v>
      </c>
      <c r="S102" s="22">
        <v>1435.8074999999999</v>
      </c>
      <c r="T102" s="21">
        <v>0.25</v>
      </c>
      <c r="U102" s="22">
        <v>1435.8074999999999</v>
      </c>
      <c r="V102" s="21">
        <v>0</v>
      </c>
      <c r="W102" s="22">
        <v>0</v>
      </c>
      <c r="X102" s="21">
        <v>0</v>
      </c>
      <c r="Y102" s="22">
        <v>0</v>
      </c>
      <c r="Z102" s="21">
        <v>0.25</v>
      </c>
      <c r="AA102" s="22">
        <v>1435.8074999999999</v>
      </c>
      <c r="AB102" s="21">
        <v>0</v>
      </c>
      <c r="AC102" s="22">
        <v>0</v>
      </c>
      <c r="AD102" s="21">
        <v>0</v>
      </c>
      <c r="AE102" s="22">
        <v>0</v>
      </c>
      <c r="AF102" s="21">
        <v>0</v>
      </c>
      <c r="AG102" s="22">
        <v>0</v>
      </c>
      <c r="AH102" s="21"/>
      <c r="AI102" s="37">
        <v>0</v>
      </c>
      <c r="AJ102" s="15">
        <v>1</v>
      </c>
      <c r="AK102" s="23">
        <v>5743.23</v>
      </c>
    </row>
    <row r="103" spans="1:37" ht="38.25" x14ac:dyDescent="0.25">
      <c r="A103" s="17" t="s">
        <v>303</v>
      </c>
      <c r="B103" s="18" t="s">
        <v>304</v>
      </c>
      <c r="C103" s="17" t="s">
        <v>32</v>
      </c>
      <c r="D103" s="17" t="s">
        <v>305</v>
      </c>
      <c r="E103" s="19" t="s">
        <v>42</v>
      </c>
      <c r="F103" s="19">
        <v>3</v>
      </c>
      <c r="G103" s="20">
        <v>14.32</v>
      </c>
      <c r="H103" s="20">
        <v>17.93</v>
      </c>
      <c r="I103" s="99">
        <v>53.79</v>
      </c>
      <c r="J103" s="21">
        <v>0</v>
      </c>
      <c r="K103" s="22">
        <v>0</v>
      </c>
      <c r="L103" s="21">
        <v>0</v>
      </c>
      <c r="M103" s="22">
        <v>0</v>
      </c>
      <c r="N103" s="21">
        <v>0</v>
      </c>
      <c r="O103" s="22">
        <v>0</v>
      </c>
      <c r="P103" s="21">
        <v>0.25</v>
      </c>
      <c r="Q103" s="22">
        <v>13.4475</v>
      </c>
      <c r="R103" s="21">
        <v>0.25</v>
      </c>
      <c r="S103" s="22">
        <v>13.4475</v>
      </c>
      <c r="T103" s="21">
        <v>0.25</v>
      </c>
      <c r="U103" s="22">
        <v>13.4475</v>
      </c>
      <c r="V103" s="21">
        <v>0</v>
      </c>
      <c r="W103" s="22">
        <v>0</v>
      </c>
      <c r="X103" s="21">
        <v>0</v>
      </c>
      <c r="Y103" s="22">
        <v>0</v>
      </c>
      <c r="Z103" s="21">
        <v>0.25</v>
      </c>
      <c r="AA103" s="22">
        <v>13.4475</v>
      </c>
      <c r="AB103" s="21">
        <v>0</v>
      </c>
      <c r="AC103" s="22">
        <v>0</v>
      </c>
      <c r="AD103" s="21">
        <v>0</v>
      </c>
      <c r="AE103" s="22">
        <v>0</v>
      </c>
      <c r="AF103" s="21">
        <v>0</v>
      </c>
      <c r="AG103" s="22">
        <v>0</v>
      </c>
      <c r="AH103" s="21"/>
      <c r="AI103" s="37">
        <v>0</v>
      </c>
      <c r="AJ103" s="15">
        <v>1</v>
      </c>
      <c r="AK103" s="23">
        <v>53.79</v>
      </c>
    </row>
    <row r="104" spans="1:37" ht="38.25" x14ac:dyDescent="0.25">
      <c r="A104" s="17" t="s">
        <v>306</v>
      </c>
      <c r="B104" s="18" t="s">
        <v>307</v>
      </c>
      <c r="C104" s="17" t="s">
        <v>32</v>
      </c>
      <c r="D104" s="17" t="s">
        <v>308</v>
      </c>
      <c r="E104" s="19" t="s">
        <v>42</v>
      </c>
      <c r="F104" s="19">
        <v>2</v>
      </c>
      <c r="G104" s="20">
        <v>22.7</v>
      </c>
      <c r="H104" s="20">
        <v>28.42</v>
      </c>
      <c r="I104" s="99">
        <v>56.84</v>
      </c>
      <c r="J104" s="21">
        <v>0</v>
      </c>
      <c r="K104" s="22">
        <v>0</v>
      </c>
      <c r="L104" s="21">
        <v>0</v>
      </c>
      <c r="M104" s="22">
        <v>0</v>
      </c>
      <c r="N104" s="21">
        <v>0</v>
      </c>
      <c r="O104" s="22">
        <v>0</v>
      </c>
      <c r="P104" s="21">
        <v>0.25</v>
      </c>
      <c r="Q104" s="22">
        <v>14.21</v>
      </c>
      <c r="R104" s="21">
        <v>0.25</v>
      </c>
      <c r="S104" s="22">
        <v>14.21</v>
      </c>
      <c r="T104" s="21">
        <v>0.25</v>
      </c>
      <c r="U104" s="22">
        <v>14.21</v>
      </c>
      <c r="V104" s="21">
        <v>0</v>
      </c>
      <c r="W104" s="22">
        <v>0</v>
      </c>
      <c r="X104" s="21">
        <v>0</v>
      </c>
      <c r="Y104" s="22">
        <v>0</v>
      </c>
      <c r="Z104" s="21">
        <v>0.25</v>
      </c>
      <c r="AA104" s="22">
        <v>14.21</v>
      </c>
      <c r="AB104" s="21">
        <v>0</v>
      </c>
      <c r="AC104" s="22">
        <v>0</v>
      </c>
      <c r="AD104" s="21">
        <v>0</v>
      </c>
      <c r="AE104" s="22">
        <v>0</v>
      </c>
      <c r="AF104" s="21">
        <v>0</v>
      </c>
      <c r="AG104" s="22">
        <v>0</v>
      </c>
      <c r="AH104" s="21"/>
      <c r="AI104" s="37">
        <v>0</v>
      </c>
      <c r="AJ104" s="15">
        <v>1</v>
      </c>
      <c r="AK104" s="23">
        <v>56.84</v>
      </c>
    </row>
    <row r="105" spans="1:37" ht="38.25" x14ac:dyDescent="0.25">
      <c r="A105" s="17" t="s">
        <v>309</v>
      </c>
      <c r="B105" s="18" t="s">
        <v>310</v>
      </c>
      <c r="C105" s="17" t="s">
        <v>32</v>
      </c>
      <c r="D105" s="17" t="s">
        <v>311</v>
      </c>
      <c r="E105" s="19" t="s">
        <v>42</v>
      </c>
      <c r="F105" s="19">
        <v>13</v>
      </c>
      <c r="G105" s="20">
        <v>60.38</v>
      </c>
      <c r="H105" s="20">
        <v>75.599999999999994</v>
      </c>
      <c r="I105" s="99">
        <v>982.8</v>
      </c>
      <c r="J105" s="21">
        <v>0</v>
      </c>
      <c r="K105" s="22">
        <v>0</v>
      </c>
      <c r="L105" s="21">
        <v>0</v>
      </c>
      <c r="M105" s="22">
        <v>0</v>
      </c>
      <c r="N105" s="21">
        <v>0</v>
      </c>
      <c r="O105" s="22">
        <v>0</v>
      </c>
      <c r="P105" s="21">
        <v>0.25</v>
      </c>
      <c r="Q105" s="22">
        <v>245.7</v>
      </c>
      <c r="R105" s="21">
        <v>0.25</v>
      </c>
      <c r="S105" s="22">
        <v>245.7</v>
      </c>
      <c r="T105" s="21">
        <v>0.25</v>
      </c>
      <c r="U105" s="22">
        <v>245.7</v>
      </c>
      <c r="V105" s="21">
        <v>0</v>
      </c>
      <c r="W105" s="22">
        <v>0</v>
      </c>
      <c r="X105" s="21">
        <v>0</v>
      </c>
      <c r="Y105" s="22">
        <v>0</v>
      </c>
      <c r="Z105" s="21">
        <v>0.25</v>
      </c>
      <c r="AA105" s="22">
        <v>245.7</v>
      </c>
      <c r="AB105" s="21">
        <v>0</v>
      </c>
      <c r="AC105" s="22">
        <v>0</v>
      </c>
      <c r="AD105" s="21">
        <v>0</v>
      </c>
      <c r="AE105" s="22">
        <v>0</v>
      </c>
      <c r="AF105" s="21">
        <v>0</v>
      </c>
      <c r="AG105" s="22">
        <v>0</v>
      </c>
      <c r="AH105" s="21"/>
      <c r="AI105" s="37">
        <v>0</v>
      </c>
      <c r="AJ105" s="15">
        <v>1</v>
      </c>
      <c r="AK105" s="23">
        <v>982.8</v>
      </c>
    </row>
    <row r="106" spans="1:37" ht="38.25" x14ac:dyDescent="0.25">
      <c r="A106" s="17" t="s">
        <v>312</v>
      </c>
      <c r="B106" s="18" t="s">
        <v>313</v>
      </c>
      <c r="C106" s="17" t="s">
        <v>32</v>
      </c>
      <c r="D106" s="17" t="s">
        <v>314</v>
      </c>
      <c r="E106" s="19" t="s">
        <v>42</v>
      </c>
      <c r="F106" s="19">
        <v>6</v>
      </c>
      <c r="G106" s="20">
        <v>73.510000000000005</v>
      </c>
      <c r="H106" s="20">
        <v>92.04</v>
      </c>
      <c r="I106" s="99">
        <v>552.24</v>
      </c>
      <c r="J106" s="21">
        <v>0</v>
      </c>
      <c r="K106" s="22">
        <v>0</v>
      </c>
      <c r="L106" s="21">
        <v>0</v>
      </c>
      <c r="M106" s="22">
        <v>0</v>
      </c>
      <c r="N106" s="21">
        <v>0</v>
      </c>
      <c r="O106" s="22">
        <v>0</v>
      </c>
      <c r="P106" s="21">
        <v>0.25</v>
      </c>
      <c r="Q106" s="22">
        <v>138.06</v>
      </c>
      <c r="R106" s="21">
        <v>0.25</v>
      </c>
      <c r="S106" s="22">
        <v>138.06</v>
      </c>
      <c r="T106" s="21">
        <v>0.25</v>
      </c>
      <c r="U106" s="22">
        <v>138.06</v>
      </c>
      <c r="V106" s="21">
        <v>0</v>
      </c>
      <c r="W106" s="22">
        <v>0</v>
      </c>
      <c r="X106" s="21">
        <v>0</v>
      </c>
      <c r="Y106" s="22">
        <v>0</v>
      </c>
      <c r="Z106" s="21">
        <v>0.25</v>
      </c>
      <c r="AA106" s="22">
        <v>138.06</v>
      </c>
      <c r="AB106" s="21">
        <v>0</v>
      </c>
      <c r="AC106" s="22">
        <v>0</v>
      </c>
      <c r="AD106" s="21">
        <v>0</v>
      </c>
      <c r="AE106" s="22">
        <v>0</v>
      </c>
      <c r="AF106" s="21">
        <v>0</v>
      </c>
      <c r="AG106" s="22">
        <v>0</v>
      </c>
      <c r="AH106" s="21"/>
      <c r="AI106" s="37">
        <v>0</v>
      </c>
      <c r="AJ106" s="15">
        <v>1</v>
      </c>
      <c r="AK106" s="23">
        <v>552.24</v>
      </c>
    </row>
    <row r="107" spans="1:37" ht="38.25" x14ac:dyDescent="0.25">
      <c r="A107" s="17" t="s">
        <v>315</v>
      </c>
      <c r="B107" s="18" t="s">
        <v>316</v>
      </c>
      <c r="C107" s="17" t="s">
        <v>32</v>
      </c>
      <c r="D107" s="17" t="s">
        <v>317</v>
      </c>
      <c r="E107" s="19" t="s">
        <v>42</v>
      </c>
      <c r="F107" s="19">
        <v>2</v>
      </c>
      <c r="G107" s="20">
        <v>106.81</v>
      </c>
      <c r="H107" s="20">
        <v>133.74</v>
      </c>
      <c r="I107" s="99">
        <v>267.48</v>
      </c>
      <c r="J107" s="21">
        <v>0</v>
      </c>
      <c r="K107" s="22">
        <v>0</v>
      </c>
      <c r="L107" s="21">
        <v>0</v>
      </c>
      <c r="M107" s="22">
        <v>0</v>
      </c>
      <c r="N107" s="21">
        <v>0</v>
      </c>
      <c r="O107" s="22">
        <v>0</v>
      </c>
      <c r="P107" s="21">
        <v>0.25</v>
      </c>
      <c r="Q107" s="22">
        <v>66.87</v>
      </c>
      <c r="R107" s="21">
        <v>0.25</v>
      </c>
      <c r="S107" s="22">
        <v>66.87</v>
      </c>
      <c r="T107" s="21">
        <v>0.25</v>
      </c>
      <c r="U107" s="22">
        <v>66.87</v>
      </c>
      <c r="V107" s="21">
        <v>0</v>
      </c>
      <c r="W107" s="22">
        <v>0</v>
      </c>
      <c r="X107" s="21">
        <v>0</v>
      </c>
      <c r="Y107" s="22">
        <v>0</v>
      </c>
      <c r="Z107" s="21">
        <v>0.25</v>
      </c>
      <c r="AA107" s="22">
        <v>66.87</v>
      </c>
      <c r="AB107" s="21">
        <v>0</v>
      </c>
      <c r="AC107" s="22">
        <v>0</v>
      </c>
      <c r="AD107" s="21">
        <v>0</v>
      </c>
      <c r="AE107" s="22">
        <v>0</v>
      </c>
      <c r="AF107" s="21">
        <v>0</v>
      </c>
      <c r="AG107" s="22">
        <v>0</v>
      </c>
      <c r="AH107" s="21"/>
      <c r="AI107" s="37">
        <v>0</v>
      </c>
      <c r="AJ107" s="15">
        <v>1</v>
      </c>
      <c r="AK107" s="23">
        <v>267.48</v>
      </c>
    </row>
    <row r="108" spans="1:37" ht="25.5" x14ac:dyDescent="0.25">
      <c r="A108" s="17" t="s">
        <v>318</v>
      </c>
      <c r="B108" s="18" t="s">
        <v>319</v>
      </c>
      <c r="C108" s="17" t="s">
        <v>32</v>
      </c>
      <c r="D108" s="17" t="s">
        <v>320</v>
      </c>
      <c r="E108" s="19" t="s">
        <v>42</v>
      </c>
      <c r="F108" s="19">
        <v>1</v>
      </c>
      <c r="G108" s="20">
        <v>53.56</v>
      </c>
      <c r="H108" s="20">
        <v>67.06</v>
      </c>
      <c r="I108" s="99">
        <v>67.06</v>
      </c>
      <c r="J108" s="21">
        <v>0</v>
      </c>
      <c r="K108" s="22">
        <v>0</v>
      </c>
      <c r="L108" s="21">
        <v>0</v>
      </c>
      <c r="M108" s="22">
        <v>0</v>
      </c>
      <c r="N108" s="21">
        <v>0</v>
      </c>
      <c r="O108" s="22">
        <v>0</v>
      </c>
      <c r="P108" s="21">
        <v>0.25</v>
      </c>
      <c r="Q108" s="22">
        <v>16.765000000000001</v>
      </c>
      <c r="R108" s="21">
        <v>0.25</v>
      </c>
      <c r="S108" s="22">
        <v>16.765000000000001</v>
      </c>
      <c r="T108" s="21">
        <v>0.25</v>
      </c>
      <c r="U108" s="22">
        <v>16.765000000000001</v>
      </c>
      <c r="V108" s="21">
        <v>0</v>
      </c>
      <c r="W108" s="22">
        <v>0</v>
      </c>
      <c r="X108" s="21">
        <v>0</v>
      </c>
      <c r="Y108" s="22">
        <v>0</v>
      </c>
      <c r="Z108" s="21">
        <v>0.25</v>
      </c>
      <c r="AA108" s="22">
        <v>16.765000000000001</v>
      </c>
      <c r="AB108" s="21">
        <v>0</v>
      </c>
      <c r="AC108" s="22">
        <v>0</v>
      </c>
      <c r="AD108" s="21">
        <v>0</v>
      </c>
      <c r="AE108" s="22">
        <v>0</v>
      </c>
      <c r="AF108" s="21">
        <v>0</v>
      </c>
      <c r="AG108" s="22">
        <v>0</v>
      </c>
      <c r="AH108" s="21"/>
      <c r="AI108" s="37">
        <v>0</v>
      </c>
      <c r="AJ108" s="15">
        <v>1</v>
      </c>
      <c r="AK108" s="23">
        <v>67.06</v>
      </c>
    </row>
    <row r="109" spans="1:37" ht="63.75" x14ac:dyDescent="0.25">
      <c r="A109" s="17" t="s">
        <v>321</v>
      </c>
      <c r="B109" s="18" t="s">
        <v>322</v>
      </c>
      <c r="C109" s="17" t="s">
        <v>32</v>
      </c>
      <c r="D109" s="17" t="s">
        <v>323</v>
      </c>
      <c r="E109" s="19" t="s">
        <v>42</v>
      </c>
      <c r="F109" s="19">
        <v>8</v>
      </c>
      <c r="G109" s="20">
        <v>29.97</v>
      </c>
      <c r="H109" s="20">
        <v>37.520000000000003</v>
      </c>
      <c r="I109" s="99">
        <v>300.16000000000003</v>
      </c>
      <c r="J109" s="21">
        <v>0</v>
      </c>
      <c r="K109" s="22">
        <v>0</v>
      </c>
      <c r="L109" s="21">
        <v>0</v>
      </c>
      <c r="M109" s="22">
        <v>0</v>
      </c>
      <c r="N109" s="21">
        <v>0</v>
      </c>
      <c r="O109" s="22">
        <v>0</v>
      </c>
      <c r="P109" s="21">
        <v>0.25</v>
      </c>
      <c r="Q109" s="22">
        <v>75.040000000000006</v>
      </c>
      <c r="R109" s="21">
        <v>0.25</v>
      </c>
      <c r="S109" s="22">
        <v>75.040000000000006</v>
      </c>
      <c r="T109" s="21">
        <v>0.25</v>
      </c>
      <c r="U109" s="22">
        <v>75.040000000000006</v>
      </c>
      <c r="V109" s="21">
        <v>0</v>
      </c>
      <c r="W109" s="22">
        <v>0</v>
      </c>
      <c r="X109" s="21">
        <v>0</v>
      </c>
      <c r="Y109" s="22">
        <v>0</v>
      </c>
      <c r="Z109" s="21">
        <v>0.25</v>
      </c>
      <c r="AA109" s="22">
        <v>75.040000000000006</v>
      </c>
      <c r="AB109" s="21">
        <v>0</v>
      </c>
      <c r="AC109" s="22">
        <v>0</v>
      </c>
      <c r="AD109" s="21">
        <v>0</v>
      </c>
      <c r="AE109" s="22">
        <v>0</v>
      </c>
      <c r="AF109" s="21">
        <v>0</v>
      </c>
      <c r="AG109" s="22">
        <v>0</v>
      </c>
      <c r="AH109" s="21"/>
      <c r="AI109" s="37">
        <v>0</v>
      </c>
      <c r="AJ109" s="15">
        <v>1</v>
      </c>
      <c r="AK109" s="23">
        <v>300.16000000000003</v>
      </c>
    </row>
    <row r="110" spans="1:37" ht="51" x14ac:dyDescent="0.25">
      <c r="A110" s="17" t="s">
        <v>324</v>
      </c>
      <c r="B110" s="18" t="s">
        <v>325</v>
      </c>
      <c r="C110" s="17" t="s">
        <v>32</v>
      </c>
      <c r="D110" s="17" t="s">
        <v>326</v>
      </c>
      <c r="E110" s="19" t="s">
        <v>42</v>
      </c>
      <c r="F110" s="19">
        <v>16</v>
      </c>
      <c r="G110" s="20">
        <v>10.29</v>
      </c>
      <c r="H110" s="20">
        <v>12.88</v>
      </c>
      <c r="I110" s="99">
        <v>206.08</v>
      </c>
      <c r="J110" s="21">
        <v>0</v>
      </c>
      <c r="K110" s="22">
        <v>0</v>
      </c>
      <c r="L110" s="21">
        <v>0</v>
      </c>
      <c r="M110" s="22">
        <v>0</v>
      </c>
      <c r="N110" s="21">
        <v>0</v>
      </c>
      <c r="O110" s="22">
        <v>0</v>
      </c>
      <c r="P110" s="21">
        <v>0.25</v>
      </c>
      <c r="Q110" s="22">
        <v>51.52</v>
      </c>
      <c r="R110" s="21">
        <v>0.25</v>
      </c>
      <c r="S110" s="22">
        <v>51.52</v>
      </c>
      <c r="T110" s="21">
        <v>0.25</v>
      </c>
      <c r="U110" s="22">
        <v>51.52</v>
      </c>
      <c r="V110" s="21">
        <v>0</v>
      </c>
      <c r="W110" s="22">
        <v>0</v>
      </c>
      <c r="X110" s="21">
        <v>0</v>
      </c>
      <c r="Y110" s="22">
        <v>0</v>
      </c>
      <c r="Z110" s="21">
        <v>0.25</v>
      </c>
      <c r="AA110" s="22">
        <v>51.52</v>
      </c>
      <c r="AB110" s="21">
        <v>0</v>
      </c>
      <c r="AC110" s="22">
        <v>0</v>
      </c>
      <c r="AD110" s="21">
        <v>0</v>
      </c>
      <c r="AE110" s="22">
        <v>0</v>
      </c>
      <c r="AF110" s="21">
        <v>0</v>
      </c>
      <c r="AG110" s="22">
        <v>0</v>
      </c>
      <c r="AH110" s="21"/>
      <c r="AI110" s="37">
        <v>0</v>
      </c>
      <c r="AJ110" s="15">
        <v>1</v>
      </c>
      <c r="AK110" s="23">
        <v>206.08</v>
      </c>
    </row>
    <row r="111" spans="1:37" ht="51" x14ac:dyDescent="0.25">
      <c r="A111" s="17" t="s">
        <v>327</v>
      </c>
      <c r="B111" s="18" t="s">
        <v>328</v>
      </c>
      <c r="C111" s="17" t="s">
        <v>32</v>
      </c>
      <c r="D111" s="17" t="s">
        <v>329</v>
      </c>
      <c r="E111" s="19" t="s">
        <v>42</v>
      </c>
      <c r="F111" s="19">
        <v>1</v>
      </c>
      <c r="G111" s="20">
        <v>16.43</v>
      </c>
      <c r="H111" s="20">
        <v>20.57</v>
      </c>
      <c r="I111" s="99">
        <v>20.57</v>
      </c>
      <c r="J111" s="21">
        <v>0</v>
      </c>
      <c r="K111" s="22">
        <v>0</v>
      </c>
      <c r="L111" s="21">
        <v>0</v>
      </c>
      <c r="M111" s="22">
        <v>0</v>
      </c>
      <c r="N111" s="21">
        <v>0</v>
      </c>
      <c r="O111" s="22">
        <v>0</v>
      </c>
      <c r="P111" s="21">
        <v>0.25</v>
      </c>
      <c r="Q111" s="22">
        <v>5.1425000000000001</v>
      </c>
      <c r="R111" s="21">
        <v>0.25</v>
      </c>
      <c r="S111" s="22">
        <v>5.1425000000000001</v>
      </c>
      <c r="T111" s="21">
        <v>0.25</v>
      </c>
      <c r="U111" s="22">
        <v>5.1425000000000001</v>
      </c>
      <c r="V111" s="21">
        <v>0</v>
      </c>
      <c r="W111" s="22">
        <v>0</v>
      </c>
      <c r="X111" s="21">
        <v>0</v>
      </c>
      <c r="Y111" s="22">
        <v>0</v>
      </c>
      <c r="Z111" s="21">
        <v>0.25</v>
      </c>
      <c r="AA111" s="22">
        <v>5.1425000000000001</v>
      </c>
      <c r="AB111" s="21">
        <v>0</v>
      </c>
      <c r="AC111" s="22">
        <v>0</v>
      </c>
      <c r="AD111" s="21">
        <v>0</v>
      </c>
      <c r="AE111" s="22">
        <v>0</v>
      </c>
      <c r="AF111" s="21">
        <v>0</v>
      </c>
      <c r="AG111" s="22">
        <v>0</v>
      </c>
      <c r="AH111" s="21"/>
      <c r="AI111" s="37">
        <v>0</v>
      </c>
      <c r="AJ111" s="15">
        <v>1</v>
      </c>
      <c r="AK111" s="23">
        <v>20.57</v>
      </c>
    </row>
    <row r="112" spans="1:37" x14ac:dyDescent="0.25">
      <c r="A112" s="25" t="s">
        <v>330</v>
      </c>
      <c r="B112" s="25"/>
      <c r="C112" s="25"/>
      <c r="D112" s="25" t="s">
        <v>331</v>
      </c>
      <c r="E112" s="25"/>
      <c r="F112" s="25"/>
      <c r="G112" s="26"/>
      <c r="H112" s="26"/>
      <c r="I112" s="104">
        <v>23818.390000000003</v>
      </c>
      <c r="J112" s="27">
        <v>0</v>
      </c>
      <c r="K112" s="104">
        <v>0</v>
      </c>
      <c r="L112" s="27">
        <v>0.41085627534018876</v>
      </c>
      <c r="M112" s="104">
        <v>9785.9349999999995</v>
      </c>
      <c r="N112" s="27">
        <v>0.41858719250125642</v>
      </c>
      <c r="O112" s="104">
        <v>9970.0730000000021</v>
      </c>
      <c r="P112" s="27">
        <v>0.17055653215855476</v>
      </c>
      <c r="Q112" s="104">
        <v>4062.3819999999996</v>
      </c>
      <c r="R112" s="27">
        <v>0</v>
      </c>
      <c r="S112" s="104">
        <v>0</v>
      </c>
      <c r="T112" s="27">
        <v>0</v>
      </c>
      <c r="U112" s="104">
        <v>0</v>
      </c>
      <c r="V112" s="27">
        <v>0</v>
      </c>
      <c r="W112" s="104">
        <v>0</v>
      </c>
      <c r="X112" s="27">
        <v>0</v>
      </c>
      <c r="Y112" s="104">
        <v>0</v>
      </c>
      <c r="Z112" s="27">
        <v>0</v>
      </c>
      <c r="AA112" s="104">
        <v>0</v>
      </c>
      <c r="AB112" s="27">
        <v>0</v>
      </c>
      <c r="AC112" s="104">
        <v>0</v>
      </c>
      <c r="AD112" s="27">
        <v>0</v>
      </c>
      <c r="AE112" s="104">
        <v>0</v>
      </c>
      <c r="AF112" s="27">
        <v>0</v>
      </c>
      <c r="AG112" s="104">
        <v>0</v>
      </c>
      <c r="AH112" s="27">
        <v>0</v>
      </c>
      <c r="AI112" s="104">
        <v>0</v>
      </c>
      <c r="AJ112" s="27">
        <v>1</v>
      </c>
      <c r="AK112" s="104">
        <v>23818.390000000003</v>
      </c>
    </row>
    <row r="113" spans="1:37" ht="51" x14ac:dyDescent="0.25">
      <c r="A113" s="17" t="s">
        <v>332</v>
      </c>
      <c r="B113" s="18" t="s">
        <v>333</v>
      </c>
      <c r="C113" s="17" t="s">
        <v>32</v>
      </c>
      <c r="D113" s="17" t="s">
        <v>334</v>
      </c>
      <c r="E113" s="19" t="s">
        <v>109</v>
      </c>
      <c r="F113" s="19">
        <v>88.2</v>
      </c>
      <c r="G113" s="20">
        <v>13.38</v>
      </c>
      <c r="H113" s="20">
        <v>16.75</v>
      </c>
      <c r="I113" s="99">
        <v>1477.35</v>
      </c>
      <c r="J113" s="21">
        <v>0</v>
      </c>
      <c r="K113" s="22">
        <v>0</v>
      </c>
      <c r="L113" s="21">
        <v>1</v>
      </c>
      <c r="M113" s="22">
        <v>1477.35</v>
      </c>
      <c r="N113" s="21">
        <v>0</v>
      </c>
      <c r="O113" s="22">
        <v>0</v>
      </c>
      <c r="P113" s="21">
        <v>0</v>
      </c>
      <c r="Q113" s="22">
        <v>0</v>
      </c>
      <c r="R113" s="21">
        <v>0</v>
      </c>
      <c r="S113" s="22">
        <v>0</v>
      </c>
      <c r="T113" s="21">
        <v>0</v>
      </c>
      <c r="U113" s="22">
        <v>0</v>
      </c>
      <c r="V113" s="21">
        <v>0</v>
      </c>
      <c r="W113" s="22">
        <v>0</v>
      </c>
      <c r="X113" s="21">
        <v>0</v>
      </c>
      <c r="Y113" s="22">
        <v>0</v>
      </c>
      <c r="Z113" s="21">
        <v>0</v>
      </c>
      <c r="AA113" s="22">
        <v>0</v>
      </c>
      <c r="AB113" s="21">
        <v>0</v>
      </c>
      <c r="AC113" s="22">
        <v>0</v>
      </c>
      <c r="AD113" s="21">
        <v>0</v>
      </c>
      <c r="AE113" s="22">
        <v>0</v>
      </c>
      <c r="AF113" s="21">
        <v>0</v>
      </c>
      <c r="AG113" s="22">
        <v>0</v>
      </c>
      <c r="AH113" s="21"/>
      <c r="AI113" s="37">
        <v>0</v>
      </c>
      <c r="AJ113" s="15">
        <v>1</v>
      </c>
      <c r="AK113" s="23">
        <v>1477.35</v>
      </c>
    </row>
    <row r="114" spans="1:37" ht="51" x14ac:dyDescent="0.25">
      <c r="A114" s="17" t="s">
        <v>335</v>
      </c>
      <c r="B114" s="18" t="s">
        <v>336</v>
      </c>
      <c r="C114" s="17" t="s">
        <v>32</v>
      </c>
      <c r="D114" s="17" t="s">
        <v>337</v>
      </c>
      <c r="E114" s="19" t="s">
        <v>109</v>
      </c>
      <c r="F114" s="19">
        <v>77.790000000000006</v>
      </c>
      <c r="G114" s="20">
        <v>17.77</v>
      </c>
      <c r="H114" s="20">
        <v>22.25</v>
      </c>
      <c r="I114" s="99">
        <v>1730.82</v>
      </c>
      <c r="J114" s="21">
        <v>0</v>
      </c>
      <c r="K114" s="22">
        <v>0</v>
      </c>
      <c r="L114" s="21">
        <v>1</v>
      </c>
      <c r="M114" s="22">
        <v>1730.82</v>
      </c>
      <c r="N114" s="21">
        <v>0</v>
      </c>
      <c r="O114" s="22">
        <v>0</v>
      </c>
      <c r="P114" s="21">
        <v>0</v>
      </c>
      <c r="Q114" s="22">
        <v>0</v>
      </c>
      <c r="R114" s="21">
        <v>0</v>
      </c>
      <c r="S114" s="22">
        <v>0</v>
      </c>
      <c r="T114" s="21">
        <v>0</v>
      </c>
      <c r="U114" s="22">
        <v>0</v>
      </c>
      <c r="V114" s="21">
        <v>0</v>
      </c>
      <c r="W114" s="22">
        <v>0</v>
      </c>
      <c r="X114" s="21">
        <v>0</v>
      </c>
      <c r="Y114" s="22">
        <v>0</v>
      </c>
      <c r="Z114" s="21">
        <v>0</v>
      </c>
      <c r="AA114" s="22">
        <v>0</v>
      </c>
      <c r="AB114" s="21">
        <v>0</v>
      </c>
      <c r="AC114" s="22">
        <v>0</v>
      </c>
      <c r="AD114" s="21">
        <v>0</v>
      </c>
      <c r="AE114" s="22">
        <v>0</v>
      </c>
      <c r="AF114" s="21">
        <v>0</v>
      </c>
      <c r="AG114" s="22">
        <v>0</v>
      </c>
      <c r="AH114" s="21"/>
      <c r="AI114" s="37">
        <v>0</v>
      </c>
      <c r="AJ114" s="15">
        <v>1</v>
      </c>
      <c r="AK114" s="23">
        <v>1730.82</v>
      </c>
    </row>
    <row r="115" spans="1:37" ht="25.5" x14ac:dyDescent="0.25">
      <c r="A115" s="17" t="s">
        <v>338</v>
      </c>
      <c r="B115" s="18" t="s">
        <v>146</v>
      </c>
      <c r="C115" s="17" t="s">
        <v>32</v>
      </c>
      <c r="D115" s="17" t="s">
        <v>147</v>
      </c>
      <c r="E115" s="19" t="s">
        <v>88</v>
      </c>
      <c r="F115" s="19">
        <v>2.21</v>
      </c>
      <c r="G115" s="20">
        <v>65.430000000000007</v>
      </c>
      <c r="H115" s="20">
        <v>81.93</v>
      </c>
      <c r="I115" s="99">
        <v>181.06</v>
      </c>
      <c r="J115" s="21">
        <v>0</v>
      </c>
      <c r="K115" s="22">
        <v>0</v>
      </c>
      <c r="L115" s="21">
        <v>1</v>
      </c>
      <c r="M115" s="22">
        <v>181.06</v>
      </c>
      <c r="N115" s="21">
        <v>0</v>
      </c>
      <c r="O115" s="22">
        <v>0</v>
      </c>
      <c r="P115" s="21">
        <v>0</v>
      </c>
      <c r="Q115" s="22">
        <v>0</v>
      </c>
      <c r="R115" s="21">
        <v>0</v>
      </c>
      <c r="S115" s="22">
        <v>0</v>
      </c>
      <c r="T115" s="21">
        <v>0</v>
      </c>
      <c r="U115" s="22">
        <v>0</v>
      </c>
      <c r="V115" s="21">
        <v>0</v>
      </c>
      <c r="W115" s="22">
        <v>0</v>
      </c>
      <c r="X115" s="21">
        <v>0</v>
      </c>
      <c r="Y115" s="22">
        <v>0</v>
      </c>
      <c r="Z115" s="21">
        <v>0</v>
      </c>
      <c r="AA115" s="22">
        <v>0</v>
      </c>
      <c r="AB115" s="21">
        <v>0</v>
      </c>
      <c r="AC115" s="22">
        <v>0</v>
      </c>
      <c r="AD115" s="21">
        <v>0</v>
      </c>
      <c r="AE115" s="22">
        <v>0</v>
      </c>
      <c r="AF115" s="21">
        <v>0</v>
      </c>
      <c r="AG115" s="22">
        <v>0</v>
      </c>
      <c r="AH115" s="21"/>
      <c r="AI115" s="37">
        <v>0</v>
      </c>
      <c r="AJ115" s="15">
        <v>1</v>
      </c>
      <c r="AK115" s="23">
        <v>181.06</v>
      </c>
    </row>
    <row r="116" spans="1:37" ht="25.5" x14ac:dyDescent="0.25">
      <c r="A116" s="17" t="s">
        <v>339</v>
      </c>
      <c r="B116" s="18" t="s">
        <v>340</v>
      </c>
      <c r="C116" s="17" t="s">
        <v>27</v>
      </c>
      <c r="D116" s="17" t="s">
        <v>341</v>
      </c>
      <c r="E116" s="19" t="s">
        <v>88</v>
      </c>
      <c r="F116" s="19">
        <v>2.21</v>
      </c>
      <c r="G116" s="20">
        <v>39.619999999999997</v>
      </c>
      <c r="H116" s="20">
        <v>49.61</v>
      </c>
      <c r="I116" s="99">
        <v>109.63</v>
      </c>
      <c r="J116" s="21">
        <v>0</v>
      </c>
      <c r="K116" s="22">
        <v>0</v>
      </c>
      <c r="L116" s="21">
        <v>0.6</v>
      </c>
      <c r="M116" s="22">
        <v>65.777999999999992</v>
      </c>
      <c r="N116" s="21">
        <v>0.4</v>
      </c>
      <c r="O116" s="22">
        <v>43.852000000000004</v>
      </c>
      <c r="P116" s="21">
        <v>0</v>
      </c>
      <c r="Q116" s="22">
        <v>0</v>
      </c>
      <c r="R116" s="21">
        <v>0</v>
      </c>
      <c r="S116" s="22">
        <v>0</v>
      </c>
      <c r="T116" s="21">
        <v>0</v>
      </c>
      <c r="U116" s="22">
        <v>0</v>
      </c>
      <c r="V116" s="21">
        <v>0</v>
      </c>
      <c r="W116" s="22">
        <v>0</v>
      </c>
      <c r="X116" s="21">
        <v>0</v>
      </c>
      <c r="Y116" s="22">
        <v>0</v>
      </c>
      <c r="Z116" s="21">
        <v>0</v>
      </c>
      <c r="AA116" s="22">
        <v>0</v>
      </c>
      <c r="AB116" s="21">
        <v>0</v>
      </c>
      <c r="AC116" s="22">
        <v>0</v>
      </c>
      <c r="AD116" s="21">
        <v>0</v>
      </c>
      <c r="AE116" s="22">
        <v>0</v>
      </c>
      <c r="AF116" s="21">
        <v>0</v>
      </c>
      <c r="AG116" s="22">
        <v>0</v>
      </c>
      <c r="AH116" s="21"/>
      <c r="AI116" s="37">
        <v>0</v>
      </c>
      <c r="AJ116" s="15">
        <v>1</v>
      </c>
      <c r="AK116" s="23">
        <v>109.63</v>
      </c>
    </row>
    <row r="117" spans="1:37" ht="76.5" x14ac:dyDescent="0.25">
      <c r="A117" s="17" t="s">
        <v>342</v>
      </c>
      <c r="B117" s="18" t="s">
        <v>343</v>
      </c>
      <c r="C117" s="17" t="s">
        <v>27</v>
      </c>
      <c r="D117" s="17" t="s">
        <v>344</v>
      </c>
      <c r="E117" s="19" t="s">
        <v>109</v>
      </c>
      <c r="F117" s="19">
        <v>58.51</v>
      </c>
      <c r="G117" s="20">
        <v>70.08</v>
      </c>
      <c r="H117" s="20">
        <v>87.75</v>
      </c>
      <c r="I117" s="99">
        <v>5134.25</v>
      </c>
      <c r="J117" s="21">
        <v>0</v>
      </c>
      <c r="K117" s="22">
        <v>0</v>
      </c>
      <c r="L117" s="21">
        <v>1</v>
      </c>
      <c r="M117" s="22">
        <v>5134.25</v>
      </c>
      <c r="N117" s="21">
        <v>0</v>
      </c>
      <c r="O117" s="22">
        <v>0</v>
      </c>
      <c r="P117" s="21">
        <v>0</v>
      </c>
      <c r="Q117" s="22">
        <v>0</v>
      </c>
      <c r="R117" s="21">
        <v>0</v>
      </c>
      <c r="S117" s="22">
        <v>0</v>
      </c>
      <c r="T117" s="21">
        <v>0</v>
      </c>
      <c r="U117" s="22">
        <v>0</v>
      </c>
      <c r="V117" s="21">
        <v>0</v>
      </c>
      <c r="W117" s="22">
        <v>0</v>
      </c>
      <c r="X117" s="21">
        <v>0</v>
      </c>
      <c r="Y117" s="22">
        <v>0</v>
      </c>
      <c r="Z117" s="21">
        <v>0</v>
      </c>
      <c r="AA117" s="22">
        <v>0</v>
      </c>
      <c r="AB117" s="21">
        <v>0</v>
      </c>
      <c r="AC117" s="22">
        <v>0</v>
      </c>
      <c r="AD117" s="21">
        <v>0</v>
      </c>
      <c r="AE117" s="22">
        <v>0</v>
      </c>
      <c r="AF117" s="21">
        <v>0</v>
      </c>
      <c r="AG117" s="22">
        <v>0</v>
      </c>
      <c r="AH117" s="21"/>
      <c r="AI117" s="37">
        <v>0</v>
      </c>
      <c r="AJ117" s="15">
        <v>1</v>
      </c>
      <c r="AK117" s="23">
        <v>5134.25</v>
      </c>
    </row>
    <row r="118" spans="1:37" ht="76.5" x14ac:dyDescent="0.25">
      <c r="A118" s="17" t="s">
        <v>345</v>
      </c>
      <c r="B118" s="18" t="s">
        <v>346</v>
      </c>
      <c r="C118" s="17" t="s">
        <v>27</v>
      </c>
      <c r="D118" s="17" t="s">
        <v>347</v>
      </c>
      <c r="E118" s="19" t="s">
        <v>109</v>
      </c>
      <c r="F118" s="19">
        <v>47.15</v>
      </c>
      <c r="G118" s="20">
        <v>42.48</v>
      </c>
      <c r="H118" s="20">
        <v>53.19</v>
      </c>
      <c r="I118" s="99">
        <v>2507.9</v>
      </c>
      <c r="J118" s="21">
        <v>0</v>
      </c>
      <c r="K118" s="22">
        <v>0</v>
      </c>
      <c r="L118" s="21">
        <v>0</v>
      </c>
      <c r="M118" s="22">
        <v>0</v>
      </c>
      <c r="N118" s="21">
        <v>0.7</v>
      </c>
      <c r="O118" s="22">
        <v>1755.53</v>
      </c>
      <c r="P118" s="21">
        <v>0.3</v>
      </c>
      <c r="Q118" s="22">
        <v>752.37</v>
      </c>
      <c r="R118" s="21">
        <v>0</v>
      </c>
      <c r="S118" s="22">
        <v>0</v>
      </c>
      <c r="T118" s="21">
        <v>0</v>
      </c>
      <c r="U118" s="22">
        <v>0</v>
      </c>
      <c r="V118" s="21">
        <v>0</v>
      </c>
      <c r="W118" s="22">
        <v>0</v>
      </c>
      <c r="X118" s="21">
        <v>0</v>
      </c>
      <c r="Y118" s="22">
        <v>0</v>
      </c>
      <c r="Z118" s="21">
        <v>0</v>
      </c>
      <c r="AA118" s="22">
        <v>0</v>
      </c>
      <c r="AB118" s="21">
        <v>0</v>
      </c>
      <c r="AC118" s="22">
        <v>0</v>
      </c>
      <c r="AD118" s="21">
        <v>0</v>
      </c>
      <c r="AE118" s="22">
        <v>0</v>
      </c>
      <c r="AF118" s="21">
        <v>0</v>
      </c>
      <c r="AG118" s="22">
        <v>0</v>
      </c>
      <c r="AH118" s="21"/>
      <c r="AI118" s="37">
        <v>0</v>
      </c>
      <c r="AJ118" s="15">
        <v>1</v>
      </c>
      <c r="AK118" s="23">
        <v>2507.9</v>
      </c>
    </row>
    <row r="119" spans="1:37" ht="76.5" x14ac:dyDescent="0.25">
      <c r="A119" s="17" t="s">
        <v>348</v>
      </c>
      <c r="B119" s="18" t="s">
        <v>349</v>
      </c>
      <c r="C119" s="17" t="s">
        <v>27</v>
      </c>
      <c r="D119" s="17" t="s">
        <v>350</v>
      </c>
      <c r="E119" s="19" t="s">
        <v>109</v>
      </c>
      <c r="F119" s="19">
        <v>102.12</v>
      </c>
      <c r="G119" s="20">
        <v>67.94</v>
      </c>
      <c r="H119" s="20">
        <v>85.07</v>
      </c>
      <c r="I119" s="99">
        <v>8687.34</v>
      </c>
      <c r="J119" s="21">
        <v>0</v>
      </c>
      <c r="K119" s="22">
        <v>0</v>
      </c>
      <c r="L119" s="21">
        <v>0</v>
      </c>
      <c r="M119" s="22">
        <v>0</v>
      </c>
      <c r="N119" s="21">
        <v>0.7</v>
      </c>
      <c r="O119" s="22">
        <v>6081.1379999999999</v>
      </c>
      <c r="P119" s="21">
        <v>0.3</v>
      </c>
      <c r="Q119" s="22">
        <v>2606.2019999999998</v>
      </c>
      <c r="R119" s="21">
        <v>0</v>
      </c>
      <c r="S119" s="22">
        <v>0</v>
      </c>
      <c r="T119" s="21">
        <v>0</v>
      </c>
      <c r="U119" s="22">
        <v>0</v>
      </c>
      <c r="V119" s="21">
        <v>0</v>
      </c>
      <c r="W119" s="22">
        <v>0</v>
      </c>
      <c r="X119" s="21">
        <v>0</v>
      </c>
      <c r="Y119" s="22">
        <v>0</v>
      </c>
      <c r="Z119" s="21">
        <v>0</v>
      </c>
      <c r="AA119" s="22">
        <v>0</v>
      </c>
      <c r="AB119" s="21">
        <v>0</v>
      </c>
      <c r="AC119" s="22">
        <v>0</v>
      </c>
      <c r="AD119" s="21">
        <v>0</v>
      </c>
      <c r="AE119" s="22">
        <v>0</v>
      </c>
      <c r="AF119" s="21">
        <v>0</v>
      </c>
      <c r="AG119" s="22">
        <v>0</v>
      </c>
      <c r="AH119" s="21"/>
      <c r="AI119" s="37">
        <v>0</v>
      </c>
      <c r="AJ119" s="15">
        <v>1</v>
      </c>
      <c r="AK119" s="23">
        <v>8687.34</v>
      </c>
    </row>
    <row r="120" spans="1:37" ht="38.25" x14ac:dyDescent="0.25">
      <c r="A120" s="17" t="s">
        <v>351</v>
      </c>
      <c r="B120" s="18" t="s">
        <v>352</v>
      </c>
      <c r="C120" s="17" t="s">
        <v>32</v>
      </c>
      <c r="D120" s="17" t="s">
        <v>353</v>
      </c>
      <c r="E120" s="19" t="s">
        <v>109</v>
      </c>
      <c r="F120" s="19">
        <v>5.34</v>
      </c>
      <c r="G120" s="20">
        <v>47.13</v>
      </c>
      <c r="H120" s="20">
        <v>59.01</v>
      </c>
      <c r="I120" s="99">
        <v>315.11</v>
      </c>
      <c r="J120" s="21">
        <v>0</v>
      </c>
      <c r="K120" s="22">
        <v>0</v>
      </c>
      <c r="L120" s="21">
        <v>0</v>
      </c>
      <c r="M120" s="22">
        <v>0</v>
      </c>
      <c r="N120" s="21">
        <v>0.8</v>
      </c>
      <c r="O120" s="22">
        <v>252.08800000000002</v>
      </c>
      <c r="P120" s="21">
        <v>0.2</v>
      </c>
      <c r="Q120" s="22">
        <v>63.022000000000006</v>
      </c>
      <c r="R120" s="21">
        <v>0</v>
      </c>
      <c r="S120" s="22">
        <v>0</v>
      </c>
      <c r="T120" s="21">
        <v>0</v>
      </c>
      <c r="U120" s="22">
        <v>0</v>
      </c>
      <c r="V120" s="21">
        <v>0</v>
      </c>
      <c r="W120" s="22">
        <v>0</v>
      </c>
      <c r="X120" s="21">
        <v>0</v>
      </c>
      <c r="Y120" s="22">
        <v>0</v>
      </c>
      <c r="Z120" s="21">
        <v>0</v>
      </c>
      <c r="AA120" s="22">
        <v>0</v>
      </c>
      <c r="AB120" s="21">
        <v>0</v>
      </c>
      <c r="AC120" s="22">
        <v>0</v>
      </c>
      <c r="AD120" s="21">
        <v>0</v>
      </c>
      <c r="AE120" s="22">
        <v>0</v>
      </c>
      <c r="AF120" s="21">
        <v>0</v>
      </c>
      <c r="AG120" s="22">
        <v>0</v>
      </c>
      <c r="AH120" s="21"/>
      <c r="AI120" s="37">
        <v>0</v>
      </c>
      <c r="AJ120" s="15">
        <v>1</v>
      </c>
      <c r="AK120" s="23">
        <v>315.11</v>
      </c>
    </row>
    <row r="121" spans="1:37" ht="51" x14ac:dyDescent="0.25">
      <c r="A121" s="17" t="s">
        <v>354</v>
      </c>
      <c r="B121" s="18" t="s">
        <v>355</v>
      </c>
      <c r="C121" s="17" t="s">
        <v>32</v>
      </c>
      <c r="D121" s="17" t="s">
        <v>356</v>
      </c>
      <c r="E121" s="19" t="s">
        <v>42</v>
      </c>
      <c r="F121" s="19">
        <v>4</v>
      </c>
      <c r="G121" s="20">
        <v>91.91</v>
      </c>
      <c r="H121" s="20">
        <v>115.08</v>
      </c>
      <c r="I121" s="99">
        <v>460.32</v>
      </c>
      <c r="J121" s="21">
        <v>0</v>
      </c>
      <c r="K121" s="22">
        <v>0</v>
      </c>
      <c r="L121" s="21">
        <v>0.3</v>
      </c>
      <c r="M121" s="22">
        <v>138.096</v>
      </c>
      <c r="N121" s="21">
        <v>0.5</v>
      </c>
      <c r="O121" s="22">
        <v>230.16</v>
      </c>
      <c r="P121" s="21">
        <v>0.2</v>
      </c>
      <c r="Q121" s="22">
        <v>92.064000000000007</v>
      </c>
      <c r="R121" s="21">
        <v>0</v>
      </c>
      <c r="S121" s="22">
        <v>0</v>
      </c>
      <c r="T121" s="21">
        <v>0</v>
      </c>
      <c r="U121" s="22">
        <v>0</v>
      </c>
      <c r="V121" s="21">
        <v>0</v>
      </c>
      <c r="W121" s="22">
        <v>0</v>
      </c>
      <c r="X121" s="21">
        <v>0</v>
      </c>
      <c r="Y121" s="22">
        <v>0</v>
      </c>
      <c r="Z121" s="21">
        <v>0</v>
      </c>
      <c r="AA121" s="22">
        <v>0</v>
      </c>
      <c r="AB121" s="21">
        <v>0</v>
      </c>
      <c r="AC121" s="22">
        <v>0</v>
      </c>
      <c r="AD121" s="21">
        <v>0</v>
      </c>
      <c r="AE121" s="22">
        <v>0</v>
      </c>
      <c r="AF121" s="21">
        <v>0</v>
      </c>
      <c r="AG121" s="22">
        <v>0</v>
      </c>
      <c r="AH121" s="21"/>
      <c r="AI121" s="37">
        <v>0</v>
      </c>
      <c r="AJ121" s="15">
        <v>1</v>
      </c>
      <c r="AK121" s="23">
        <v>460.32</v>
      </c>
    </row>
    <row r="122" spans="1:37" ht="51" x14ac:dyDescent="0.25">
      <c r="A122" s="17" t="s">
        <v>357</v>
      </c>
      <c r="B122" s="18" t="s">
        <v>358</v>
      </c>
      <c r="C122" s="17" t="s">
        <v>32</v>
      </c>
      <c r="D122" s="17" t="s">
        <v>359</v>
      </c>
      <c r="E122" s="19" t="s">
        <v>42</v>
      </c>
      <c r="F122" s="19">
        <v>4</v>
      </c>
      <c r="G122" s="20">
        <v>41.88</v>
      </c>
      <c r="H122" s="20">
        <v>52.44</v>
      </c>
      <c r="I122" s="99">
        <v>209.76</v>
      </c>
      <c r="J122" s="21">
        <v>0</v>
      </c>
      <c r="K122" s="22">
        <v>0</v>
      </c>
      <c r="L122" s="21">
        <v>0.3</v>
      </c>
      <c r="M122" s="22">
        <v>62.927999999999997</v>
      </c>
      <c r="N122" s="21">
        <v>0.5</v>
      </c>
      <c r="O122" s="22">
        <v>104.88</v>
      </c>
      <c r="P122" s="21">
        <v>0.2</v>
      </c>
      <c r="Q122" s="22">
        <v>41.951999999999998</v>
      </c>
      <c r="R122" s="21">
        <v>0</v>
      </c>
      <c r="S122" s="22">
        <v>0</v>
      </c>
      <c r="T122" s="21">
        <v>0</v>
      </c>
      <c r="U122" s="22">
        <v>0</v>
      </c>
      <c r="V122" s="21">
        <v>0</v>
      </c>
      <c r="W122" s="22">
        <v>0</v>
      </c>
      <c r="X122" s="21">
        <v>0</v>
      </c>
      <c r="Y122" s="22">
        <v>0</v>
      </c>
      <c r="Z122" s="21">
        <v>0</v>
      </c>
      <c r="AA122" s="22">
        <v>0</v>
      </c>
      <c r="AB122" s="21">
        <v>0</v>
      </c>
      <c r="AC122" s="22">
        <v>0</v>
      </c>
      <c r="AD122" s="21">
        <v>0</v>
      </c>
      <c r="AE122" s="22">
        <v>0</v>
      </c>
      <c r="AF122" s="21">
        <v>0</v>
      </c>
      <c r="AG122" s="22">
        <v>0</v>
      </c>
      <c r="AH122" s="21"/>
      <c r="AI122" s="37">
        <v>0</v>
      </c>
      <c r="AJ122" s="15">
        <v>1</v>
      </c>
      <c r="AK122" s="23">
        <v>209.76</v>
      </c>
    </row>
    <row r="123" spans="1:37" ht="38.25" x14ac:dyDescent="0.25">
      <c r="A123" s="17" t="s">
        <v>360</v>
      </c>
      <c r="B123" s="18" t="s">
        <v>361</v>
      </c>
      <c r="C123" s="17" t="s">
        <v>32</v>
      </c>
      <c r="D123" s="17" t="s">
        <v>362</v>
      </c>
      <c r="E123" s="19" t="s">
        <v>42</v>
      </c>
      <c r="F123" s="19">
        <v>2</v>
      </c>
      <c r="G123" s="20">
        <v>309.61</v>
      </c>
      <c r="H123" s="20">
        <v>387.69</v>
      </c>
      <c r="I123" s="99">
        <v>775.38</v>
      </c>
      <c r="J123" s="21">
        <v>0</v>
      </c>
      <c r="K123" s="22">
        <v>0</v>
      </c>
      <c r="L123" s="21">
        <v>0.3</v>
      </c>
      <c r="M123" s="22">
        <v>232.61399999999998</v>
      </c>
      <c r="N123" s="21">
        <v>0.5</v>
      </c>
      <c r="O123" s="22">
        <v>387.69</v>
      </c>
      <c r="P123" s="21">
        <v>0.2</v>
      </c>
      <c r="Q123" s="22">
        <v>155.07600000000002</v>
      </c>
      <c r="R123" s="21">
        <v>0</v>
      </c>
      <c r="S123" s="22">
        <v>0</v>
      </c>
      <c r="T123" s="21">
        <v>0</v>
      </c>
      <c r="U123" s="22">
        <v>0</v>
      </c>
      <c r="V123" s="21">
        <v>0</v>
      </c>
      <c r="W123" s="22">
        <v>0</v>
      </c>
      <c r="X123" s="21">
        <v>0</v>
      </c>
      <c r="Y123" s="22">
        <v>0</v>
      </c>
      <c r="Z123" s="21">
        <v>0</v>
      </c>
      <c r="AA123" s="22">
        <v>0</v>
      </c>
      <c r="AB123" s="21">
        <v>0</v>
      </c>
      <c r="AC123" s="22">
        <v>0</v>
      </c>
      <c r="AD123" s="21">
        <v>0</v>
      </c>
      <c r="AE123" s="22">
        <v>0</v>
      </c>
      <c r="AF123" s="21">
        <v>0</v>
      </c>
      <c r="AG123" s="22">
        <v>0</v>
      </c>
      <c r="AH123" s="21"/>
      <c r="AI123" s="37">
        <v>0</v>
      </c>
      <c r="AJ123" s="15">
        <v>1</v>
      </c>
      <c r="AK123" s="23">
        <v>775.38</v>
      </c>
    </row>
    <row r="124" spans="1:37" ht="51" x14ac:dyDescent="0.25">
      <c r="A124" s="17" t="s">
        <v>363</v>
      </c>
      <c r="B124" s="18" t="s">
        <v>364</v>
      </c>
      <c r="C124" s="17" t="s">
        <v>32</v>
      </c>
      <c r="D124" s="17" t="s">
        <v>365</v>
      </c>
      <c r="E124" s="19" t="s">
        <v>42</v>
      </c>
      <c r="F124" s="19">
        <v>12</v>
      </c>
      <c r="G124" s="20">
        <v>54.47</v>
      </c>
      <c r="H124" s="20">
        <v>68.2</v>
      </c>
      <c r="I124" s="99">
        <v>818.4</v>
      </c>
      <c r="J124" s="21">
        <v>0</v>
      </c>
      <c r="K124" s="22">
        <v>0</v>
      </c>
      <c r="L124" s="21">
        <v>0.3</v>
      </c>
      <c r="M124" s="22">
        <v>245.51999999999998</v>
      </c>
      <c r="N124" s="21">
        <v>0.5</v>
      </c>
      <c r="O124" s="22">
        <v>409.2</v>
      </c>
      <c r="P124" s="21">
        <v>0.2</v>
      </c>
      <c r="Q124" s="22">
        <v>163.68</v>
      </c>
      <c r="R124" s="21">
        <v>0</v>
      </c>
      <c r="S124" s="22">
        <v>0</v>
      </c>
      <c r="T124" s="21">
        <v>0</v>
      </c>
      <c r="U124" s="22">
        <v>0</v>
      </c>
      <c r="V124" s="21">
        <v>0</v>
      </c>
      <c r="W124" s="22">
        <v>0</v>
      </c>
      <c r="X124" s="21">
        <v>0</v>
      </c>
      <c r="Y124" s="22">
        <v>0</v>
      </c>
      <c r="Z124" s="21">
        <v>0</v>
      </c>
      <c r="AA124" s="22">
        <v>0</v>
      </c>
      <c r="AB124" s="21">
        <v>0</v>
      </c>
      <c r="AC124" s="22">
        <v>0</v>
      </c>
      <c r="AD124" s="21">
        <v>0</v>
      </c>
      <c r="AE124" s="22">
        <v>0</v>
      </c>
      <c r="AF124" s="21">
        <v>0</v>
      </c>
      <c r="AG124" s="22">
        <v>0</v>
      </c>
      <c r="AH124" s="21"/>
      <c r="AI124" s="37">
        <v>0</v>
      </c>
      <c r="AJ124" s="15">
        <v>1</v>
      </c>
      <c r="AK124" s="23">
        <v>818.40000000000009</v>
      </c>
    </row>
    <row r="125" spans="1:37" ht="25.5" x14ac:dyDescent="0.25">
      <c r="A125" s="17" t="s">
        <v>366</v>
      </c>
      <c r="B125" s="18" t="s">
        <v>367</v>
      </c>
      <c r="C125" s="17" t="s">
        <v>40</v>
      </c>
      <c r="D125" s="17" t="s">
        <v>368</v>
      </c>
      <c r="E125" s="19" t="s">
        <v>42</v>
      </c>
      <c r="F125" s="19">
        <v>4</v>
      </c>
      <c r="G125" s="20">
        <v>187.69</v>
      </c>
      <c r="H125" s="20">
        <v>235.02</v>
      </c>
      <c r="I125" s="99">
        <v>940.08</v>
      </c>
      <c r="J125" s="21">
        <v>0</v>
      </c>
      <c r="K125" s="22">
        <v>0</v>
      </c>
      <c r="L125" s="21">
        <v>0.3</v>
      </c>
      <c r="M125" s="22">
        <v>282.024</v>
      </c>
      <c r="N125" s="21">
        <v>0.5</v>
      </c>
      <c r="O125" s="22">
        <v>470.04</v>
      </c>
      <c r="P125" s="21">
        <v>0.2</v>
      </c>
      <c r="Q125" s="22">
        <v>188.01600000000002</v>
      </c>
      <c r="R125" s="21">
        <v>0</v>
      </c>
      <c r="S125" s="22">
        <v>0</v>
      </c>
      <c r="T125" s="21">
        <v>0</v>
      </c>
      <c r="U125" s="22">
        <v>0</v>
      </c>
      <c r="V125" s="21">
        <v>0</v>
      </c>
      <c r="W125" s="22">
        <v>0</v>
      </c>
      <c r="X125" s="21">
        <v>0</v>
      </c>
      <c r="Y125" s="22">
        <v>0</v>
      </c>
      <c r="Z125" s="21">
        <v>0</v>
      </c>
      <c r="AA125" s="22">
        <v>0</v>
      </c>
      <c r="AB125" s="21">
        <v>0</v>
      </c>
      <c r="AC125" s="22">
        <v>0</v>
      </c>
      <c r="AD125" s="21">
        <v>0</v>
      </c>
      <c r="AE125" s="22">
        <v>0</v>
      </c>
      <c r="AF125" s="21">
        <v>0</v>
      </c>
      <c r="AG125" s="22">
        <v>0</v>
      </c>
      <c r="AH125" s="21"/>
      <c r="AI125" s="37">
        <v>0</v>
      </c>
      <c r="AJ125" s="15">
        <v>1</v>
      </c>
      <c r="AK125" s="23">
        <v>940.08000000000015</v>
      </c>
    </row>
    <row r="126" spans="1:37" ht="51" x14ac:dyDescent="0.25">
      <c r="A126" s="17" t="s">
        <v>369</v>
      </c>
      <c r="B126" s="18" t="s">
        <v>370</v>
      </c>
      <c r="C126" s="17" t="s">
        <v>32</v>
      </c>
      <c r="D126" s="17" t="s">
        <v>371</v>
      </c>
      <c r="E126" s="19" t="s">
        <v>109</v>
      </c>
      <c r="F126" s="19">
        <v>36.97</v>
      </c>
      <c r="G126" s="20">
        <v>10.18</v>
      </c>
      <c r="H126" s="20">
        <v>12.74</v>
      </c>
      <c r="I126" s="99">
        <v>470.99</v>
      </c>
      <c r="J126" s="21">
        <v>0</v>
      </c>
      <c r="K126" s="22">
        <v>0</v>
      </c>
      <c r="L126" s="21">
        <v>0.5</v>
      </c>
      <c r="M126" s="22">
        <v>235.495</v>
      </c>
      <c r="N126" s="21">
        <v>0.5</v>
      </c>
      <c r="O126" s="22">
        <v>235.495</v>
      </c>
      <c r="P126" s="21">
        <v>0</v>
      </c>
      <c r="Q126" s="22">
        <v>0</v>
      </c>
      <c r="R126" s="21">
        <v>0</v>
      </c>
      <c r="S126" s="22">
        <v>0</v>
      </c>
      <c r="T126" s="21">
        <v>0</v>
      </c>
      <c r="U126" s="22">
        <v>0</v>
      </c>
      <c r="V126" s="21">
        <v>0</v>
      </c>
      <c r="W126" s="22">
        <v>0</v>
      </c>
      <c r="X126" s="21">
        <v>0</v>
      </c>
      <c r="Y126" s="22">
        <v>0</v>
      </c>
      <c r="Z126" s="21">
        <v>0</v>
      </c>
      <c r="AA126" s="22">
        <v>0</v>
      </c>
      <c r="AB126" s="21">
        <v>0</v>
      </c>
      <c r="AC126" s="22">
        <v>0</v>
      </c>
      <c r="AD126" s="21">
        <v>0</v>
      </c>
      <c r="AE126" s="22">
        <v>0</v>
      </c>
      <c r="AF126" s="21">
        <v>0</v>
      </c>
      <c r="AG126" s="22">
        <v>0</v>
      </c>
      <c r="AH126" s="21"/>
      <c r="AI126" s="37">
        <v>0</v>
      </c>
      <c r="AJ126" s="15">
        <v>1</v>
      </c>
      <c r="AK126" s="23">
        <v>470.99</v>
      </c>
    </row>
    <row r="127" spans="1:37" x14ac:dyDescent="0.25">
      <c r="A127" s="25" t="s">
        <v>372</v>
      </c>
      <c r="B127" s="25"/>
      <c r="C127" s="25"/>
      <c r="D127" s="25" t="s">
        <v>373</v>
      </c>
      <c r="E127" s="25"/>
      <c r="F127" s="25"/>
      <c r="G127" s="26"/>
      <c r="H127" s="26"/>
      <c r="I127" s="104">
        <v>24816.11</v>
      </c>
      <c r="J127" s="27">
        <v>0</v>
      </c>
      <c r="K127" s="104">
        <v>0</v>
      </c>
      <c r="L127" s="27">
        <v>0</v>
      </c>
      <c r="M127" s="104">
        <v>0</v>
      </c>
      <c r="N127" s="27">
        <v>0</v>
      </c>
      <c r="O127" s="104">
        <v>0</v>
      </c>
      <c r="P127" s="27">
        <v>0</v>
      </c>
      <c r="Q127" s="104">
        <v>0</v>
      </c>
      <c r="R127" s="27">
        <v>0</v>
      </c>
      <c r="S127" s="104">
        <v>0</v>
      </c>
      <c r="T127" s="27">
        <v>0</v>
      </c>
      <c r="U127" s="104">
        <v>0</v>
      </c>
      <c r="V127" s="27">
        <v>0</v>
      </c>
      <c r="W127" s="104">
        <v>0</v>
      </c>
      <c r="X127" s="27">
        <v>0</v>
      </c>
      <c r="Y127" s="104">
        <v>0</v>
      </c>
      <c r="Z127" s="27">
        <v>0</v>
      </c>
      <c r="AA127" s="104">
        <v>0</v>
      </c>
      <c r="AB127" s="27">
        <v>0.519237866047499</v>
      </c>
      <c r="AC127" s="104">
        <v>12885.464</v>
      </c>
      <c r="AD127" s="27">
        <v>0.48076213395250106</v>
      </c>
      <c r="AE127" s="104">
        <v>11930.646000000001</v>
      </c>
      <c r="AF127" s="27">
        <v>0</v>
      </c>
      <c r="AG127" s="104">
        <v>0</v>
      </c>
      <c r="AH127" s="27">
        <v>0</v>
      </c>
      <c r="AI127" s="104">
        <v>0</v>
      </c>
      <c r="AJ127" s="27">
        <v>1</v>
      </c>
      <c r="AK127" s="104">
        <v>24816.11</v>
      </c>
    </row>
    <row r="128" spans="1:37" ht="25.5" x14ac:dyDescent="0.25">
      <c r="A128" s="17" t="s">
        <v>374</v>
      </c>
      <c r="B128" s="18" t="s">
        <v>146</v>
      </c>
      <c r="C128" s="17" t="s">
        <v>32</v>
      </c>
      <c r="D128" s="17" t="s">
        <v>147</v>
      </c>
      <c r="E128" s="19" t="s">
        <v>88</v>
      </c>
      <c r="F128" s="19">
        <v>9.36</v>
      </c>
      <c r="G128" s="20">
        <v>65.430000000000007</v>
      </c>
      <c r="H128" s="20">
        <v>81.93</v>
      </c>
      <c r="I128" s="99">
        <v>766.86</v>
      </c>
      <c r="J128" s="21">
        <v>0</v>
      </c>
      <c r="K128" s="22">
        <v>0</v>
      </c>
      <c r="L128" s="21">
        <v>0</v>
      </c>
      <c r="M128" s="22">
        <v>0</v>
      </c>
      <c r="N128" s="21">
        <v>0</v>
      </c>
      <c r="O128" s="22">
        <v>0</v>
      </c>
      <c r="P128" s="21">
        <v>0</v>
      </c>
      <c r="Q128" s="22">
        <v>0</v>
      </c>
      <c r="R128" s="21">
        <v>0</v>
      </c>
      <c r="S128" s="22">
        <v>0</v>
      </c>
      <c r="T128" s="21">
        <v>0</v>
      </c>
      <c r="U128" s="22">
        <v>0</v>
      </c>
      <c r="V128" s="21">
        <v>0</v>
      </c>
      <c r="W128" s="22">
        <v>0</v>
      </c>
      <c r="X128" s="21">
        <v>0</v>
      </c>
      <c r="Y128" s="22">
        <v>0</v>
      </c>
      <c r="Z128" s="21">
        <v>0</v>
      </c>
      <c r="AA128" s="22">
        <v>0</v>
      </c>
      <c r="AB128" s="21">
        <v>1</v>
      </c>
      <c r="AC128" s="22">
        <v>766.86</v>
      </c>
      <c r="AD128" s="21">
        <v>0</v>
      </c>
      <c r="AE128" s="22">
        <v>0</v>
      </c>
      <c r="AF128" s="21">
        <v>0</v>
      </c>
      <c r="AG128" s="22">
        <v>0</v>
      </c>
      <c r="AH128" s="21"/>
      <c r="AI128" s="37">
        <v>0</v>
      </c>
      <c r="AJ128" s="15">
        <v>1</v>
      </c>
      <c r="AK128" s="23">
        <v>766.86</v>
      </c>
    </row>
    <row r="129" spans="1:37" ht="76.5" x14ac:dyDescent="0.25">
      <c r="A129" s="17" t="s">
        <v>375</v>
      </c>
      <c r="B129" s="18" t="s">
        <v>376</v>
      </c>
      <c r="C129" s="17" t="s">
        <v>27</v>
      </c>
      <c r="D129" s="17" t="s">
        <v>377</v>
      </c>
      <c r="E129" s="19" t="s">
        <v>109</v>
      </c>
      <c r="F129" s="19">
        <v>99.83</v>
      </c>
      <c r="G129" s="20">
        <v>54.499999999999979</v>
      </c>
      <c r="H129" s="20">
        <v>68.239999999999995</v>
      </c>
      <c r="I129" s="99">
        <v>6812.39</v>
      </c>
      <c r="J129" s="21">
        <v>0</v>
      </c>
      <c r="K129" s="22">
        <v>0</v>
      </c>
      <c r="L129" s="21">
        <v>0</v>
      </c>
      <c r="M129" s="22">
        <v>0</v>
      </c>
      <c r="N129" s="21">
        <v>0</v>
      </c>
      <c r="O129" s="22">
        <v>0</v>
      </c>
      <c r="P129" s="21">
        <v>0</v>
      </c>
      <c r="Q129" s="22">
        <v>0</v>
      </c>
      <c r="R129" s="21">
        <v>0</v>
      </c>
      <c r="S129" s="22">
        <v>0</v>
      </c>
      <c r="T129" s="21">
        <v>0</v>
      </c>
      <c r="U129" s="22">
        <v>0</v>
      </c>
      <c r="V129" s="21">
        <v>0</v>
      </c>
      <c r="W129" s="22">
        <v>0</v>
      </c>
      <c r="X129" s="21">
        <v>0</v>
      </c>
      <c r="Y129" s="22">
        <v>0</v>
      </c>
      <c r="Z129" s="21">
        <v>0</v>
      </c>
      <c r="AA129" s="22">
        <v>0</v>
      </c>
      <c r="AB129" s="21">
        <v>0.5</v>
      </c>
      <c r="AC129" s="22">
        <v>3406.1950000000002</v>
      </c>
      <c r="AD129" s="21">
        <v>0.5</v>
      </c>
      <c r="AE129" s="22">
        <v>3406.1950000000002</v>
      </c>
      <c r="AF129" s="21">
        <v>0</v>
      </c>
      <c r="AG129" s="22">
        <v>0</v>
      </c>
      <c r="AH129" s="21"/>
      <c r="AI129" s="37">
        <v>0</v>
      </c>
      <c r="AJ129" s="15">
        <v>1</v>
      </c>
      <c r="AK129" s="23">
        <v>6812.39</v>
      </c>
    </row>
    <row r="130" spans="1:37" ht="63.75" x14ac:dyDescent="0.25">
      <c r="A130" s="17" t="s">
        <v>378</v>
      </c>
      <c r="B130" s="18" t="s">
        <v>379</v>
      </c>
      <c r="C130" s="17" t="s">
        <v>27</v>
      </c>
      <c r="D130" s="17" t="s">
        <v>380</v>
      </c>
      <c r="E130" s="19" t="s">
        <v>109</v>
      </c>
      <c r="F130" s="19">
        <v>64.39</v>
      </c>
      <c r="G130" s="20">
        <v>68.75</v>
      </c>
      <c r="H130" s="20">
        <v>86.08</v>
      </c>
      <c r="I130" s="99">
        <v>5542.69</v>
      </c>
      <c r="J130" s="21">
        <v>0</v>
      </c>
      <c r="K130" s="22">
        <v>0</v>
      </c>
      <c r="L130" s="21">
        <v>0</v>
      </c>
      <c r="M130" s="22">
        <v>0</v>
      </c>
      <c r="N130" s="21">
        <v>0</v>
      </c>
      <c r="O130" s="22">
        <v>0</v>
      </c>
      <c r="P130" s="21">
        <v>0</v>
      </c>
      <c r="Q130" s="22">
        <v>0</v>
      </c>
      <c r="R130" s="21">
        <v>0</v>
      </c>
      <c r="S130" s="22">
        <v>0</v>
      </c>
      <c r="T130" s="21">
        <v>0</v>
      </c>
      <c r="U130" s="22">
        <v>0</v>
      </c>
      <c r="V130" s="21">
        <v>0</v>
      </c>
      <c r="W130" s="22">
        <v>0</v>
      </c>
      <c r="X130" s="21">
        <v>0</v>
      </c>
      <c r="Y130" s="22">
        <v>0</v>
      </c>
      <c r="Z130" s="21">
        <v>0</v>
      </c>
      <c r="AA130" s="22">
        <v>0</v>
      </c>
      <c r="AB130" s="21">
        <v>0.5</v>
      </c>
      <c r="AC130" s="22">
        <v>2771.3449999999998</v>
      </c>
      <c r="AD130" s="21">
        <v>0.5</v>
      </c>
      <c r="AE130" s="22">
        <v>2771.3449999999998</v>
      </c>
      <c r="AF130" s="21">
        <v>0</v>
      </c>
      <c r="AG130" s="22">
        <v>0</v>
      </c>
      <c r="AH130" s="21"/>
      <c r="AI130" s="37">
        <v>0</v>
      </c>
      <c r="AJ130" s="15">
        <v>1</v>
      </c>
      <c r="AK130" s="23">
        <v>5542.69</v>
      </c>
    </row>
    <row r="131" spans="1:37" ht="25.5" x14ac:dyDescent="0.25">
      <c r="A131" s="17" t="s">
        <v>381</v>
      </c>
      <c r="B131" s="18" t="s">
        <v>382</v>
      </c>
      <c r="C131" s="17" t="s">
        <v>40</v>
      </c>
      <c r="D131" s="17" t="s">
        <v>383</v>
      </c>
      <c r="E131" s="19" t="s">
        <v>109</v>
      </c>
      <c r="F131" s="19">
        <v>32.200000000000003</v>
      </c>
      <c r="G131" s="20">
        <v>44.16</v>
      </c>
      <c r="H131" s="20">
        <v>55.29</v>
      </c>
      <c r="I131" s="99">
        <v>1780.33</v>
      </c>
      <c r="J131" s="21">
        <v>0</v>
      </c>
      <c r="K131" s="22">
        <v>0</v>
      </c>
      <c r="L131" s="21">
        <v>0</v>
      </c>
      <c r="M131" s="22">
        <v>0</v>
      </c>
      <c r="N131" s="21">
        <v>0</v>
      </c>
      <c r="O131" s="22">
        <v>0</v>
      </c>
      <c r="P131" s="21">
        <v>0</v>
      </c>
      <c r="Q131" s="22">
        <v>0</v>
      </c>
      <c r="R131" s="21">
        <v>0</v>
      </c>
      <c r="S131" s="22">
        <v>0</v>
      </c>
      <c r="T131" s="21">
        <v>0</v>
      </c>
      <c r="U131" s="22">
        <v>0</v>
      </c>
      <c r="V131" s="21">
        <v>0</v>
      </c>
      <c r="W131" s="22">
        <v>0</v>
      </c>
      <c r="X131" s="21">
        <v>0</v>
      </c>
      <c r="Y131" s="22">
        <v>0</v>
      </c>
      <c r="Z131" s="21">
        <v>0</v>
      </c>
      <c r="AA131" s="22">
        <v>0</v>
      </c>
      <c r="AB131" s="21">
        <v>1</v>
      </c>
      <c r="AC131" s="22">
        <v>1780.33</v>
      </c>
      <c r="AD131" s="21">
        <v>0</v>
      </c>
      <c r="AE131" s="22">
        <v>0</v>
      </c>
      <c r="AF131" s="21">
        <v>0</v>
      </c>
      <c r="AG131" s="22">
        <v>0</v>
      </c>
      <c r="AH131" s="21"/>
      <c r="AI131" s="37">
        <v>0</v>
      </c>
      <c r="AJ131" s="15">
        <v>1</v>
      </c>
      <c r="AK131" s="23">
        <v>1780.33</v>
      </c>
    </row>
    <row r="132" spans="1:37" ht="51" x14ac:dyDescent="0.25">
      <c r="A132" s="17" t="s">
        <v>384</v>
      </c>
      <c r="B132" s="18" t="s">
        <v>385</v>
      </c>
      <c r="C132" s="17" t="s">
        <v>32</v>
      </c>
      <c r="D132" s="17" t="s">
        <v>386</v>
      </c>
      <c r="E132" s="19" t="s">
        <v>42</v>
      </c>
      <c r="F132" s="19">
        <v>32.200000000000003</v>
      </c>
      <c r="G132" s="20">
        <v>237.81</v>
      </c>
      <c r="H132" s="20">
        <v>297.77999999999997</v>
      </c>
      <c r="I132" s="99">
        <v>9588.51</v>
      </c>
      <c r="J132" s="21">
        <v>0</v>
      </c>
      <c r="K132" s="22">
        <v>0</v>
      </c>
      <c r="L132" s="21">
        <v>0</v>
      </c>
      <c r="M132" s="22">
        <v>0</v>
      </c>
      <c r="N132" s="21">
        <v>0</v>
      </c>
      <c r="O132" s="22">
        <v>0</v>
      </c>
      <c r="P132" s="21">
        <v>0</v>
      </c>
      <c r="Q132" s="22">
        <v>0</v>
      </c>
      <c r="R132" s="21">
        <v>0</v>
      </c>
      <c r="S132" s="22">
        <v>0</v>
      </c>
      <c r="T132" s="21">
        <v>0</v>
      </c>
      <c r="U132" s="22">
        <v>0</v>
      </c>
      <c r="V132" s="21">
        <v>0</v>
      </c>
      <c r="W132" s="22">
        <v>0</v>
      </c>
      <c r="X132" s="21">
        <v>0</v>
      </c>
      <c r="Y132" s="22">
        <v>0</v>
      </c>
      <c r="Z132" s="21">
        <v>0</v>
      </c>
      <c r="AA132" s="22">
        <v>0</v>
      </c>
      <c r="AB132" s="21">
        <v>0.4</v>
      </c>
      <c r="AC132" s="22">
        <v>3835.4040000000005</v>
      </c>
      <c r="AD132" s="21">
        <v>0.6</v>
      </c>
      <c r="AE132" s="22">
        <v>5753.1059999999998</v>
      </c>
      <c r="AF132" s="21">
        <v>0</v>
      </c>
      <c r="AG132" s="22">
        <v>0</v>
      </c>
      <c r="AH132" s="21"/>
      <c r="AI132" s="37">
        <v>0</v>
      </c>
      <c r="AJ132" s="15">
        <v>1</v>
      </c>
      <c r="AK132" s="23">
        <v>9588.51</v>
      </c>
    </row>
    <row r="133" spans="1:37" ht="25.5" x14ac:dyDescent="0.25">
      <c r="A133" s="17" t="s">
        <v>387</v>
      </c>
      <c r="B133" s="18" t="s">
        <v>340</v>
      </c>
      <c r="C133" s="17" t="s">
        <v>27</v>
      </c>
      <c r="D133" s="17" t="s">
        <v>341</v>
      </c>
      <c r="E133" s="19" t="s">
        <v>88</v>
      </c>
      <c r="F133" s="19">
        <v>6.55</v>
      </c>
      <c r="G133" s="20">
        <v>39.67</v>
      </c>
      <c r="H133" s="20">
        <v>49.67</v>
      </c>
      <c r="I133" s="99">
        <v>325.33</v>
      </c>
      <c r="J133" s="21">
        <v>0</v>
      </c>
      <c r="K133" s="22">
        <v>0</v>
      </c>
      <c r="L133" s="21">
        <v>0</v>
      </c>
      <c r="M133" s="22">
        <v>0</v>
      </c>
      <c r="N133" s="21">
        <v>0</v>
      </c>
      <c r="O133" s="22">
        <v>0</v>
      </c>
      <c r="P133" s="21">
        <v>0</v>
      </c>
      <c r="Q133" s="22">
        <v>0</v>
      </c>
      <c r="R133" s="21">
        <v>0</v>
      </c>
      <c r="S133" s="22">
        <v>0</v>
      </c>
      <c r="T133" s="21">
        <v>0</v>
      </c>
      <c r="U133" s="22">
        <v>0</v>
      </c>
      <c r="V133" s="21">
        <v>0</v>
      </c>
      <c r="W133" s="22">
        <v>0</v>
      </c>
      <c r="X133" s="21">
        <v>0</v>
      </c>
      <c r="Y133" s="22">
        <v>0</v>
      </c>
      <c r="Z133" s="21">
        <v>0</v>
      </c>
      <c r="AA133" s="22">
        <v>0</v>
      </c>
      <c r="AB133" s="21">
        <v>1</v>
      </c>
      <c r="AC133" s="22">
        <v>325.33</v>
      </c>
      <c r="AD133" s="21">
        <v>0</v>
      </c>
      <c r="AE133" s="22">
        <v>0</v>
      </c>
      <c r="AF133" s="21">
        <v>0</v>
      </c>
      <c r="AG133" s="22">
        <v>0</v>
      </c>
      <c r="AH133" s="21"/>
      <c r="AI133" s="37">
        <v>0</v>
      </c>
      <c r="AJ133" s="15">
        <v>1</v>
      </c>
      <c r="AK133" s="23">
        <v>325.33</v>
      </c>
    </row>
    <row r="134" spans="1:37" x14ac:dyDescent="0.25">
      <c r="A134" s="25" t="s">
        <v>388</v>
      </c>
      <c r="B134" s="25"/>
      <c r="C134" s="25"/>
      <c r="D134" s="25" t="s">
        <v>389</v>
      </c>
      <c r="E134" s="25"/>
      <c r="F134" s="25"/>
      <c r="G134" s="26"/>
      <c r="H134" s="26"/>
      <c r="I134" s="104">
        <v>19170.739999999998</v>
      </c>
      <c r="J134" s="27">
        <v>0</v>
      </c>
      <c r="K134" s="104">
        <v>0</v>
      </c>
      <c r="L134" s="27">
        <v>0</v>
      </c>
      <c r="M134" s="104">
        <v>0</v>
      </c>
      <c r="N134" s="27">
        <v>0.53596694754610419</v>
      </c>
      <c r="O134" s="104">
        <v>10274.883</v>
      </c>
      <c r="P134" s="27">
        <v>0.46403305245389592</v>
      </c>
      <c r="Q134" s="104">
        <v>8895.857</v>
      </c>
      <c r="R134" s="27">
        <v>0</v>
      </c>
      <c r="S134" s="104">
        <v>0</v>
      </c>
      <c r="T134" s="27">
        <v>0</v>
      </c>
      <c r="U134" s="104">
        <v>0</v>
      </c>
      <c r="V134" s="27">
        <v>0</v>
      </c>
      <c r="W134" s="104">
        <v>0</v>
      </c>
      <c r="X134" s="27">
        <v>0</v>
      </c>
      <c r="Y134" s="104">
        <v>0</v>
      </c>
      <c r="Z134" s="27">
        <v>0</v>
      </c>
      <c r="AA134" s="104">
        <v>0</v>
      </c>
      <c r="AB134" s="27">
        <v>0</v>
      </c>
      <c r="AC134" s="104">
        <v>0</v>
      </c>
      <c r="AD134" s="27">
        <v>0</v>
      </c>
      <c r="AE134" s="104">
        <v>0</v>
      </c>
      <c r="AF134" s="27">
        <v>0</v>
      </c>
      <c r="AG134" s="104">
        <v>0</v>
      </c>
      <c r="AH134" s="27">
        <v>0</v>
      </c>
      <c r="AI134" s="104">
        <v>0</v>
      </c>
      <c r="AJ134" s="27">
        <v>1</v>
      </c>
      <c r="AK134" s="104">
        <v>19170.739999999998</v>
      </c>
    </row>
    <row r="135" spans="1:37" ht="51" x14ac:dyDescent="0.25">
      <c r="A135" s="17" t="s">
        <v>390</v>
      </c>
      <c r="B135" s="18" t="s">
        <v>391</v>
      </c>
      <c r="C135" s="17" t="s">
        <v>32</v>
      </c>
      <c r="D135" s="17" t="s">
        <v>392</v>
      </c>
      <c r="E135" s="19" t="s">
        <v>109</v>
      </c>
      <c r="F135" s="19">
        <v>177.39</v>
      </c>
      <c r="G135" s="20">
        <v>10.09</v>
      </c>
      <c r="H135" s="20">
        <v>12.63</v>
      </c>
      <c r="I135" s="99">
        <v>2240.4299999999998</v>
      </c>
      <c r="J135" s="21">
        <v>0</v>
      </c>
      <c r="K135" s="22">
        <v>0</v>
      </c>
      <c r="L135" s="21">
        <v>0</v>
      </c>
      <c r="M135" s="22">
        <v>0</v>
      </c>
      <c r="N135" s="21">
        <v>1</v>
      </c>
      <c r="O135" s="22">
        <v>2240.4299999999998</v>
      </c>
      <c r="P135" s="21">
        <v>0</v>
      </c>
      <c r="Q135" s="22">
        <v>0</v>
      </c>
      <c r="R135" s="21">
        <v>0</v>
      </c>
      <c r="S135" s="22">
        <v>0</v>
      </c>
      <c r="T135" s="21">
        <v>0</v>
      </c>
      <c r="U135" s="22">
        <v>0</v>
      </c>
      <c r="V135" s="21">
        <v>0</v>
      </c>
      <c r="W135" s="22">
        <v>0</v>
      </c>
      <c r="X135" s="21">
        <v>0</v>
      </c>
      <c r="Y135" s="22">
        <v>0</v>
      </c>
      <c r="Z135" s="21">
        <v>0</v>
      </c>
      <c r="AA135" s="22">
        <v>0</v>
      </c>
      <c r="AB135" s="21">
        <v>0</v>
      </c>
      <c r="AC135" s="22">
        <v>0</v>
      </c>
      <c r="AD135" s="21">
        <v>0</v>
      </c>
      <c r="AE135" s="22">
        <v>0</v>
      </c>
      <c r="AF135" s="21">
        <v>0</v>
      </c>
      <c r="AG135" s="22">
        <v>0</v>
      </c>
      <c r="AH135" s="21"/>
      <c r="AI135" s="37">
        <v>0</v>
      </c>
      <c r="AJ135" s="15">
        <v>1</v>
      </c>
      <c r="AK135" s="23">
        <v>2240.4299999999998</v>
      </c>
    </row>
    <row r="136" spans="1:37" ht="76.5" x14ac:dyDescent="0.25">
      <c r="A136" s="17" t="s">
        <v>393</v>
      </c>
      <c r="B136" s="18" t="s">
        <v>295</v>
      </c>
      <c r="C136" s="17" t="s">
        <v>27</v>
      </c>
      <c r="D136" s="17" t="s">
        <v>296</v>
      </c>
      <c r="E136" s="19" t="s">
        <v>109</v>
      </c>
      <c r="F136" s="19">
        <v>0</v>
      </c>
      <c r="G136" s="20">
        <v>31.999265999999999</v>
      </c>
      <c r="H136" s="20">
        <v>40.06</v>
      </c>
      <c r="I136" s="99">
        <v>0</v>
      </c>
      <c r="J136" s="21">
        <v>0</v>
      </c>
      <c r="K136" s="22">
        <v>0</v>
      </c>
      <c r="L136" s="21">
        <v>0</v>
      </c>
      <c r="M136" s="22">
        <v>0</v>
      </c>
      <c r="N136" s="21">
        <v>0.5</v>
      </c>
      <c r="O136" s="22">
        <v>0</v>
      </c>
      <c r="P136" s="21">
        <v>0.5</v>
      </c>
      <c r="Q136" s="22">
        <v>0</v>
      </c>
      <c r="R136" s="21">
        <v>0</v>
      </c>
      <c r="S136" s="22">
        <v>0</v>
      </c>
      <c r="T136" s="21">
        <v>0</v>
      </c>
      <c r="U136" s="22">
        <v>0</v>
      </c>
      <c r="V136" s="21">
        <v>0</v>
      </c>
      <c r="W136" s="22">
        <v>0</v>
      </c>
      <c r="X136" s="21">
        <v>0</v>
      </c>
      <c r="Y136" s="22">
        <v>0</v>
      </c>
      <c r="Z136" s="21">
        <v>0</v>
      </c>
      <c r="AA136" s="22">
        <v>0</v>
      </c>
      <c r="AB136" s="21">
        <v>0</v>
      </c>
      <c r="AC136" s="22">
        <v>0</v>
      </c>
      <c r="AD136" s="21">
        <v>0</v>
      </c>
      <c r="AE136" s="22">
        <v>0</v>
      </c>
      <c r="AF136" s="21">
        <v>0</v>
      </c>
      <c r="AG136" s="22">
        <v>0</v>
      </c>
      <c r="AH136" s="21"/>
      <c r="AI136" s="37">
        <v>0</v>
      </c>
      <c r="AJ136" s="15">
        <v>1</v>
      </c>
      <c r="AK136" s="23">
        <v>0</v>
      </c>
    </row>
    <row r="137" spans="1:37" ht="76.5" x14ac:dyDescent="0.25">
      <c r="A137" s="17" t="s">
        <v>394</v>
      </c>
      <c r="B137" s="18" t="s">
        <v>298</v>
      </c>
      <c r="C137" s="17" t="s">
        <v>27</v>
      </c>
      <c r="D137" s="17" t="s">
        <v>299</v>
      </c>
      <c r="E137" s="19" t="s">
        <v>109</v>
      </c>
      <c r="F137" s="19">
        <v>470</v>
      </c>
      <c r="G137" s="20">
        <v>25.11</v>
      </c>
      <c r="H137" s="20">
        <v>31.44</v>
      </c>
      <c r="I137" s="99">
        <v>14776.8</v>
      </c>
      <c r="J137" s="21">
        <v>0</v>
      </c>
      <c r="K137" s="22">
        <v>0</v>
      </c>
      <c r="L137" s="21">
        <v>0</v>
      </c>
      <c r="M137" s="22">
        <v>0</v>
      </c>
      <c r="N137" s="21">
        <v>0.5</v>
      </c>
      <c r="O137" s="22">
        <v>7388.4</v>
      </c>
      <c r="P137" s="21">
        <v>0.5</v>
      </c>
      <c r="Q137" s="22">
        <v>7388.4</v>
      </c>
      <c r="R137" s="21">
        <v>0</v>
      </c>
      <c r="S137" s="22">
        <v>0</v>
      </c>
      <c r="T137" s="21">
        <v>0</v>
      </c>
      <c r="U137" s="22">
        <v>0</v>
      </c>
      <c r="V137" s="21">
        <v>0</v>
      </c>
      <c r="W137" s="22">
        <v>0</v>
      </c>
      <c r="X137" s="21">
        <v>0</v>
      </c>
      <c r="Y137" s="22">
        <v>0</v>
      </c>
      <c r="Z137" s="21">
        <v>0</v>
      </c>
      <c r="AA137" s="22">
        <v>0</v>
      </c>
      <c r="AB137" s="21">
        <v>0</v>
      </c>
      <c r="AC137" s="22">
        <v>0</v>
      </c>
      <c r="AD137" s="21">
        <v>0</v>
      </c>
      <c r="AE137" s="22">
        <v>0</v>
      </c>
      <c r="AF137" s="21">
        <v>0</v>
      </c>
      <c r="AG137" s="22">
        <v>0</v>
      </c>
      <c r="AH137" s="21"/>
      <c r="AI137" s="37">
        <v>0</v>
      </c>
      <c r="AJ137" s="15">
        <v>1</v>
      </c>
      <c r="AK137" s="23">
        <v>14776.8</v>
      </c>
    </row>
    <row r="138" spans="1:37" ht="51" x14ac:dyDescent="0.25">
      <c r="A138" s="17" t="s">
        <v>395</v>
      </c>
      <c r="B138" s="18">
        <v>90469</v>
      </c>
      <c r="C138" s="17" t="s">
        <v>32</v>
      </c>
      <c r="D138" s="17" t="s">
        <v>371</v>
      </c>
      <c r="E138" s="19" t="s">
        <v>109</v>
      </c>
      <c r="F138" s="19">
        <v>177.39</v>
      </c>
      <c r="G138" s="20">
        <v>9.6999999999999993</v>
      </c>
      <c r="H138" s="20">
        <v>12.14</v>
      </c>
      <c r="I138" s="99">
        <v>2153.5100000000002</v>
      </c>
      <c r="J138" s="21">
        <v>0</v>
      </c>
      <c r="K138" s="22">
        <v>0</v>
      </c>
      <c r="L138" s="21">
        <v>0</v>
      </c>
      <c r="M138" s="22">
        <v>0</v>
      </c>
      <c r="N138" s="21">
        <v>0.3</v>
      </c>
      <c r="O138" s="22">
        <v>646.053</v>
      </c>
      <c r="P138" s="21">
        <v>0.7</v>
      </c>
      <c r="Q138" s="22">
        <v>1507.4570000000001</v>
      </c>
      <c r="R138" s="21">
        <v>0</v>
      </c>
      <c r="S138" s="22">
        <v>0</v>
      </c>
      <c r="T138" s="21">
        <v>0</v>
      </c>
      <c r="U138" s="22">
        <v>0</v>
      </c>
      <c r="V138" s="21">
        <v>0</v>
      </c>
      <c r="W138" s="22">
        <v>0</v>
      </c>
      <c r="X138" s="21">
        <v>0</v>
      </c>
      <c r="Y138" s="22">
        <v>0</v>
      </c>
      <c r="Z138" s="21">
        <v>0</v>
      </c>
      <c r="AA138" s="22">
        <v>0</v>
      </c>
      <c r="AB138" s="21">
        <v>0</v>
      </c>
      <c r="AC138" s="22">
        <v>0</v>
      </c>
      <c r="AD138" s="21">
        <v>0</v>
      </c>
      <c r="AE138" s="22">
        <v>0</v>
      </c>
      <c r="AF138" s="21">
        <v>0</v>
      </c>
      <c r="AG138" s="22">
        <v>0</v>
      </c>
      <c r="AH138" s="21"/>
      <c r="AI138" s="37">
        <v>0</v>
      </c>
      <c r="AJ138" s="15">
        <v>1</v>
      </c>
      <c r="AK138" s="23">
        <v>2153.5100000000002</v>
      </c>
    </row>
    <row r="139" spans="1:37" x14ac:dyDescent="0.25">
      <c r="A139" s="12">
        <v>7</v>
      </c>
      <c r="B139" s="12"/>
      <c r="C139" s="12"/>
      <c r="D139" s="12" t="s">
        <v>396</v>
      </c>
      <c r="E139" s="12"/>
      <c r="F139" s="13"/>
      <c r="G139" s="14"/>
      <c r="H139" s="14"/>
      <c r="I139" s="95">
        <v>980693.33000000054</v>
      </c>
      <c r="J139" s="373">
        <v>7.3561171258297395E-3</v>
      </c>
      <c r="K139" s="95">
        <v>7214.0950000000003</v>
      </c>
      <c r="L139" s="373">
        <v>3.1472010725310001E-2</v>
      </c>
      <c r="M139" s="95">
        <v>30864.390999999996</v>
      </c>
      <c r="N139" s="373">
        <v>0.16967741383537296</v>
      </c>
      <c r="O139" s="95">
        <v>166401.50800000009</v>
      </c>
      <c r="P139" s="373">
        <v>0.16521202810668648</v>
      </c>
      <c r="Q139" s="95">
        <v>162022.33400000003</v>
      </c>
      <c r="R139" s="373">
        <v>7.3796256980762726E-2</v>
      </c>
      <c r="S139" s="95">
        <v>72371.496999999988</v>
      </c>
      <c r="T139" s="373">
        <v>2.4891532605814694E-2</v>
      </c>
      <c r="U139" s="95">
        <v>24410.960000000003</v>
      </c>
      <c r="V139" s="373">
        <v>5.6552031408228266E-3</v>
      </c>
      <c r="W139" s="95">
        <v>5546.0199999999995</v>
      </c>
      <c r="X139" s="373">
        <v>5.7818808658564001E-2</v>
      </c>
      <c r="Y139" s="95">
        <v>56702.52</v>
      </c>
      <c r="Z139" s="373">
        <v>0.12590702029145029</v>
      </c>
      <c r="AA139" s="95">
        <v>123476.17500000003</v>
      </c>
      <c r="AB139" s="373">
        <v>0.25228325148290737</v>
      </c>
      <c r="AC139" s="95">
        <v>247412.50200000001</v>
      </c>
      <c r="AD139" s="373">
        <v>8.5930357046478487E-2</v>
      </c>
      <c r="AE139" s="95">
        <v>84271.327999999994</v>
      </c>
      <c r="AF139" s="373">
        <v>0</v>
      </c>
      <c r="AG139" s="95">
        <v>0</v>
      </c>
      <c r="AH139" s="373">
        <v>0</v>
      </c>
      <c r="AI139" s="95">
        <v>0</v>
      </c>
      <c r="AJ139" s="24">
        <v>0.99999999999999956</v>
      </c>
      <c r="AK139" s="95">
        <v>980693.33000000054</v>
      </c>
    </row>
    <row r="140" spans="1:37" x14ac:dyDescent="0.25">
      <c r="A140" s="25" t="s">
        <v>397</v>
      </c>
      <c r="B140" s="25"/>
      <c r="C140" s="25"/>
      <c r="D140" s="25" t="s">
        <v>398</v>
      </c>
      <c r="E140" s="25"/>
      <c r="F140" s="25"/>
      <c r="G140" s="26"/>
      <c r="H140" s="26"/>
      <c r="I140" s="104">
        <v>267208.0400000001</v>
      </c>
      <c r="J140" s="27">
        <v>2.6998046166574918E-2</v>
      </c>
      <c r="K140" s="104">
        <v>7214.0950000000003</v>
      </c>
      <c r="L140" s="27">
        <v>0</v>
      </c>
      <c r="M140" s="104">
        <v>0</v>
      </c>
      <c r="N140" s="27">
        <v>6.5286920258836492E-2</v>
      </c>
      <c r="O140" s="104">
        <v>17445.189999999999</v>
      </c>
      <c r="P140" s="27">
        <v>4.1208879792688863E-2</v>
      </c>
      <c r="Q140" s="104">
        <v>11011.344000000001</v>
      </c>
      <c r="R140" s="27">
        <v>1.3548881238753139E-2</v>
      </c>
      <c r="S140" s="104">
        <v>3620.37</v>
      </c>
      <c r="T140" s="27">
        <v>0</v>
      </c>
      <c r="U140" s="104">
        <v>0</v>
      </c>
      <c r="V140" s="27">
        <v>0</v>
      </c>
      <c r="W140" s="104">
        <v>0</v>
      </c>
      <c r="X140" s="27">
        <v>1.5549307573230199E-2</v>
      </c>
      <c r="Y140" s="104">
        <v>4154.8999999999996</v>
      </c>
      <c r="Z140" s="27">
        <v>0.28275397327116347</v>
      </c>
      <c r="AA140" s="104">
        <v>75554.135000000009</v>
      </c>
      <c r="AB140" s="27">
        <v>0.55331040937241249</v>
      </c>
      <c r="AC140" s="104">
        <v>147848.99000000002</v>
      </c>
      <c r="AD140" s="27">
        <v>1.34358232634018E-3</v>
      </c>
      <c r="AE140" s="104">
        <v>359.01600000000002</v>
      </c>
      <c r="AF140" s="27">
        <v>0</v>
      </c>
      <c r="AG140" s="104">
        <v>0</v>
      </c>
      <c r="AH140" s="27">
        <v>0</v>
      </c>
      <c r="AI140" s="104">
        <v>0</v>
      </c>
      <c r="AJ140" s="27">
        <v>0.99999999999999978</v>
      </c>
      <c r="AK140" s="104">
        <v>267208.0400000001</v>
      </c>
    </row>
    <row r="141" spans="1:37" ht="38.25" x14ac:dyDescent="0.25">
      <c r="A141" s="17" t="s">
        <v>399</v>
      </c>
      <c r="B141" s="18" t="s">
        <v>400</v>
      </c>
      <c r="C141" s="17" t="s">
        <v>27</v>
      </c>
      <c r="D141" s="17" t="s">
        <v>401</v>
      </c>
      <c r="E141" s="19" t="s">
        <v>109</v>
      </c>
      <c r="F141" s="19">
        <v>6</v>
      </c>
      <c r="G141" s="20">
        <v>6.57</v>
      </c>
      <c r="H141" s="20">
        <v>8.2200000000000006</v>
      </c>
      <c r="I141" s="99">
        <v>49.32</v>
      </c>
      <c r="J141" s="21">
        <v>0</v>
      </c>
      <c r="K141" s="22">
        <v>0</v>
      </c>
      <c r="L141" s="21">
        <v>0</v>
      </c>
      <c r="M141" s="22">
        <v>0</v>
      </c>
      <c r="N141" s="21">
        <v>1</v>
      </c>
      <c r="O141" s="22">
        <v>49.32</v>
      </c>
      <c r="P141" s="21">
        <v>0</v>
      </c>
      <c r="Q141" s="22">
        <v>0</v>
      </c>
      <c r="R141" s="21">
        <v>0</v>
      </c>
      <c r="S141" s="22">
        <v>0</v>
      </c>
      <c r="T141" s="21">
        <v>0</v>
      </c>
      <c r="U141" s="22">
        <v>0</v>
      </c>
      <c r="V141" s="21">
        <v>0</v>
      </c>
      <c r="W141" s="22">
        <v>0</v>
      </c>
      <c r="X141" s="21">
        <v>0</v>
      </c>
      <c r="Y141" s="22">
        <v>0</v>
      </c>
      <c r="Z141" s="21">
        <v>0</v>
      </c>
      <c r="AA141" s="22">
        <v>0</v>
      </c>
      <c r="AB141" s="21">
        <v>0</v>
      </c>
      <c r="AC141" s="22">
        <v>0</v>
      </c>
      <c r="AD141" s="21">
        <v>0</v>
      </c>
      <c r="AE141" s="22">
        <v>0</v>
      </c>
      <c r="AF141" s="21">
        <v>0</v>
      </c>
      <c r="AG141" s="22">
        <v>0</v>
      </c>
      <c r="AH141" s="21"/>
      <c r="AI141" s="37">
        <v>0</v>
      </c>
      <c r="AJ141" s="15">
        <v>1</v>
      </c>
      <c r="AK141" s="23">
        <v>49.32</v>
      </c>
    </row>
    <row r="142" spans="1:37" ht="38.25" x14ac:dyDescent="0.25">
      <c r="A142" s="17" t="s">
        <v>402</v>
      </c>
      <c r="B142" s="18" t="s">
        <v>403</v>
      </c>
      <c r="C142" s="17" t="s">
        <v>27</v>
      </c>
      <c r="D142" s="17" t="s">
        <v>404</v>
      </c>
      <c r="E142" s="19" t="s">
        <v>109</v>
      </c>
      <c r="F142" s="19">
        <v>6</v>
      </c>
      <c r="G142" s="20">
        <v>19.12</v>
      </c>
      <c r="H142" s="20">
        <v>23.94</v>
      </c>
      <c r="I142" s="99">
        <v>143.63999999999999</v>
      </c>
      <c r="J142" s="21">
        <v>0</v>
      </c>
      <c r="K142" s="22">
        <v>0</v>
      </c>
      <c r="L142" s="21">
        <v>0</v>
      </c>
      <c r="M142" s="22">
        <v>0</v>
      </c>
      <c r="N142" s="21">
        <v>1</v>
      </c>
      <c r="O142" s="22">
        <v>143.63999999999999</v>
      </c>
      <c r="P142" s="21">
        <v>0</v>
      </c>
      <c r="Q142" s="22">
        <v>0</v>
      </c>
      <c r="R142" s="21">
        <v>0</v>
      </c>
      <c r="S142" s="22">
        <v>0</v>
      </c>
      <c r="T142" s="21">
        <v>0</v>
      </c>
      <c r="U142" s="22">
        <v>0</v>
      </c>
      <c r="V142" s="21">
        <v>0</v>
      </c>
      <c r="W142" s="22">
        <v>0</v>
      </c>
      <c r="X142" s="21">
        <v>0</v>
      </c>
      <c r="Y142" s="22">
        <v>0</v>
      </c>
      <c r="Z142" s="21">
        <v>0</v>
      </c>
      <c r="AA142" s="22">
        <v>0</v>
      </c>
      <c r="AB142" s="21">
        <v>0</v>
      </c>
      <c r="AC142" s="22">
        <v>0</v>
      </c>
      <c r="AD142" s="21">
        <v>0</v>
      </c>
      <c r="AE142" s="22">
        <v>0</v>
      </c>
      <c r="AF142" s="21">
        <v>0</v>
      </c>
      <c r="AG142" s="22">
        <v>0</v>
      </c>
      <c r="AH142" s="21"/>
      <c r="AI142" s="37">
        <v>0</v>
      </c>
      <c r="AJ142" s="15">
        <v>1</v>
      </c>
      <c r="AK142" s="23">
        <v>143.63999999999999</v>
      </c>
    </row>
    <row r="143" spans="1:37" ht="25.5" x14ac:dyDescent="0.25">
      <c r="A143" s="17" t="s">
        <v>405</v>
      </c>
      <c r="B143" s="18" t="s">
        <v>146</v>
      </c>
      <c r="C143" s="17" t="s">
        <v>32</v>
      </c>
      <c r="D143" s="17" t="s">
        <v>147</v>
      </c>
      <c r="E143" s="19" t="s">
        <v>88</v>
      </c>
      <c r="F143" s="19">
        <v>2.4</v>
      </c>
      <c r="G143" s="20">
        <v>65.430000000000007</v>
      </c>
      <c r="H143" s="20">
        <v>81.93</v>
      </c>
      <c r="I143" s="99">
        <v>196.63</v>
      </c>
      <c r="J143" s="21">
        <v>0</v>
      </c>
      <c r="K143" s="22">
        <v>0</v>
      </c>
      <c r="L143" s="21">
        <v>0</v>
      </c>
      <c r="M143" s="22">
        <v>0</v>
      </c>
      <c r="N143" s="21">
        <v>0</v>
      </c>
      <c r="O143" s="22">
        <v>0</v>
      </c>
      <c r="P143" s="21">
        <v>0</v>
      </c>
      <c r="Q143" s="22">
        <v>0</v>
      </c>
      <c r="R143" s="21">
        <v>0</v>
      </c>
      <c r="S143" s="22">
        <v>0</v>
      </c>
      <c r="T143" s="21">
        <v>0</v>
      </c>
      <c r="U143" s="22">
        <v>0</v>
      </c>
      <c r="V143" s="21">
        <v>0</v>
      </c>
      <c r="W143" s="22">
        <v>0</v>
      </c>
      <c r="X143" s="21">
        <v>1</v>
      </c>
      <c r="Y143" s="22">
        <v>196.63</v>
      </c>
      <c r="Z143" s="21">
        <v>0</v>
      </c>
      <c r="AA143" s="22">
        <v>0</v>
      </c>
      <c r="AB143" s="21">
        <v>0</v>
      </c>
      <c r="AC143" s="22">
        <v>0</v>
      </c>
      <c r="AD143" s="21">
        <v>0</v>
      </c>
      <c r="AE143" s="22">
        <v>0</v>
      </c>
      <c r="AF143" s="21">
        <v>0</v>
      </c>
      <c r="AG143" s="22">
        <v>0</v>
      </c>
      <c r="AH143" s="21"/>
      <c r="AI143" s="37">
        <v>0</v>
      </c>
      <c r="AJ143" s="15">
        <v>1</v>
      </c>
      <c r="AK143" s="23">
        <v>196.63</v>
      </c>
    </row>
    <row r="144" spans="1:37" ht="25.5" x14ac:dyDescent="0.25">
      <c r="A144" s="17" t="s">
        <v>406</v>
      </c>
      <c r="B144" s="18" t="s">
        <v>340</v>
      </c>
      <c r="C144" s="17" t="s">
        <v>27</v>
      </c>
      <c r="D144" s="17" t="s">
        <v>341</v>
      </c>
      <c r="E144" s="19" t="s">
        <v>88</v>
      </c>
      <c r="F144" s="19">
        <v>2.4</v>
      </c>
      <c r="G144" s="20">
        <v>39.67</v>
      </c>
      <c r="H144" s="20">
        <v>49.67</v>
      </c>
      <c r="I144" s="99">
        <v>119.2</v>
      </c>
      <c r="J144" s="21">
        <v>0</v>
      </c>
      <c r="K144" s="22">
        <v>0</v>
      </c>
      <c r="L144" s="21">
        <v>0</v>
      </c>
      <c r="M144" s="22">
        <v>0</v>
      </c>
      <c r="N144" s="21">
        <v>0</v>
      </c>
      <c r="O144" s="22">
        <v>0</v>
      </c>
      <c r="P144" s="21">
        <v>0</v>
      </c>
      <c r="Q144" s="22">
        <v>0</v>
      </c>
      <c r="R144" s="21">
        <v>0</v>
      </c>
      <c r="S144" s="22">
        <v>0</v>
      </c>
      <c r="T144" s="21">
        <v>0</v>
      </c>
      <c r="U144" s="22">
        <v>0</v>
      </c>
      <c r="V144" s="21">
        <v>0</v>
      </c>
      <c r="W144" s="22">
        <v>0</v>
      </c>
      <c r="X144" s="21">
        <v>1</v>
      </c>
      <c r="Y144" s="22">
        <v>119.2</v>
      </c>
      <c r="Z144" s="21">
        <v>0</v>
      </c>
      <c r="AA144" s="22">
        <v>0</v>
      </c>
      <c r="AB144" s="21">
        <v>0</v>
      </c>
      <c r="AC144" s="22">
        <v>0</v>
      </c>
      <c r="AD144" s="21">
        <v>0</v>
      </c>
      <c r="AE144" s="22">
        <v>0</v>
      </c>
      <c r="AF144" s="21">
        <v>0</v>
      </c>
      <c r="AG144" s="22">
        <v>0</v>
      </c>
      <c r="AH144" s="21"/>
      <c r="AI144" s="37">
        <v>0</v>
      </c>
      <c r="AJ144" s="15">
        <v>1</v>
      </c>
      <c r="AK144" s="23">
        <v>119.2</v>
      </c>
    </row>
    <row r="145" spans="1:37" ht="38.25" x14ac:dyDescent="0.25">
      <c r="A145" s="17" t="s">
        <v>407</v>
      </c>
      <c r="B145" s="18" t="s">
        <v>408</v>
      </c>
      <c r="C145" s="17" t="s">
        <v>32</v>
      </c>
      <c r="D145" s="17" t="s">
        <v>409</v>
      </c>
      <c r="E145" s="19" t="s">
        <v>42</v>
      </c>
      <c r="F145" s="19">
        <v>12</v>
      </c>
      <c r="G145" s="20">
        <v>25.6</v>
      </c>
      <c r="H145" s="20">
        <v>32.049999999999997</v>
      </c>
      <c r="I145" s="99">
        <v>384.6</v>
      </c>
      <c r="J145" s="21">
        <v>0</v>
      </c>
      <c r="K145" s="22">
        <v>0</v>
      </c>
      <c r="L145" s="21">
        <v>0</v>
      </c>
      <c r="M145" s="22">
        <v>0</v>
      </c>
      <c r="N145" s="21">
        <v>1</v>
      </c>
      <c r="O145" s="22">
        <v>384.6</v>
      </c>
      <c r="P145" s="21">
        <v>0</v>
      </c>
      <c r="Q145" s="22">
        <v>0</v>
      </c>
      <c r="R145" s="21">
        <v>0</v>
      </c>
      <c r="S145" s="22">
        <v>0</v>
      </c>
      <c r="T145" s="21">
        <v>0</v>
      </c>
      <c r="U145" s="22">
        <v>0</v>
      </c>
      <c r="V145" s="21">
        <v>0</v>
      </c>
      <c r="W145" s="22">
        <v>0</v>
      </c>
      <c r="X145" s="21">
        <v>0</v>
      </c>
      <c r="Y145" s="22">
        <v>0</v>
      </c>
      <c r="Z145" s="21">
        <v>0</v>
      </c>
      <c r="AA145" s="22">
        <v>0</v>
      </c>
      <c r="AB145" s="21">
        <v>0</v>
      </c>
      <c r="AC145" s="22">
        <v>0</v>
      </c>
      <c r="AD145" s="21">
        <v>0</v>
      </c>
      <c r="AE145" s="22">
        <v>0</v>
      </c>
      <c r="AF145" s="21">
        <v>0</v>
      </c>
      <c r="AG145" s="22">
        <v>0</v>
      </c>
      <c r="AH145" s="21"/>
      <c r="AI145" s="37">
        <v>0</v>
      </c>
      <c r="AJ145" s="15">
        <v>1</v>
      </c>
      <c r="AK145" s="23">
        <v>384.6</v>
      </c>
    </row>
    <row r="146" spans="1:37" ht="63.75" x14ac:dyDescent="0.25">
      <c r="A146" s="17" t="s">
        <v>410</v>
      </c>
      <c r="B146" s="18" t="s">
        <v>411</v>
      </c>
      <c r="C146" s="17" t="s">
        <v>27</v>
      </c>
      <c r="D146" s="17" t="s">
        <v>412</v>
      </c>
      <c r="E146" s="19" t="s">
        <v>42</v>
      </c>
      <c r="F146" s="19">
        <v>1</v>
      </c>
      <c r="G146" s="20">
        <v>629.85</v>
      </c>
      <c r="H146" s="20">
        <v>788.69</v>
      </c>
      <c r="I146" s="99">
        <v>788.69</v>
      </c>
      <c r="J146" s="21">
        <v>0</v>
      </c>
      <c r="K146" s="22">
        <v>0</v>
      </c>
      <c r="L146" s="21">
        <v>0</v>
      </c>
      <c r="M146" s="22">
        <v>0</v>
      </c>
      <c r="N146" s="21">
        <v>0</v>
      </c>
      <c r="O146" s="22">
        <v>0</v>
      </c>
      <c r="P146" s="21">
        <v>1</v>
      </c>
      <c r="Q146" s="22">
        <v>788.69</v>
      </c>
      <c r="R146" s="21">
        <v>0</v>
      </c>
      <c r="S146" s="22">
        <v>0</v>
      </c>
      <c r="T146" s="21">
        <v>0</v>
      </c>
      <c r="U146" s="22">
        <v>0</v>
      </c>
      <c r="V146" s="21">
        <v>0</v>
      </c>
      <c r="W146" s="22">
        <v>0</v>
      </c>
      <c r="X146" s="21">
        <v>0</v>
      </c>
      <c r="Y146" s="22">
        <v>0</v>
      </c>
      <c r="Z146" s="21">
        <v>0</v>
      </c>
      <c r="AA146" s="22">
        <v>0</v>
      </c>
      <c r="AB146" s="21">
        <v>0</v>
      </c>
      <c r="AC146" s="22">
        <v>0</v>
      </c>
      <c r="AD146" s="21">
        <v>0</v>
      </c>
      <c r="AE146" s="22">
        <v>0</v>
      </c>
      <c r="AF146" s="21">
        <v>0</v>
      </c>
      <c r="AG146" s="22">
        <v>0</v>
      </c>
      <c r="AH146" s="21"/>
      <c r="AI146" s="37">
        <v>0</v>
      </c>
      <c r="AJ146" s="15">
        <v>1</v>
      </c>
      <c r="AK146" s="23">
        <v>788.69</v>
      </c>
    </row>
    <row r="147" spans="1:37" ht="51" x14ac:dyDescent="0.25">
      <c r="A147" s="17" t="s">
        <v>413</v>
      </c>
      <c r="B147" s="18" t="s">
        <v>414</v>
      </c>
      <c r="C147" s="17" t="s">
        <v>32</v>
      </c>
      <c r="D147" s="17" t="s">
        <v>415</v>
      </c>
      <c r="E147" s="19" t="s">
        <v>42</v>
      </c>
      <c r="F147" s="19">
        <v>4</v>
      </c>
      <c r="G147" s="20">
        <v>617.01</v>
      </c>
      <c r="H147" s="20">
        <v>772.61</v>
      </c>
      <c r="I147" s="99">
        <v>3090.44</v>
      </c>
      <c r="J147" s="21">
        <v>0</v>
      </c>
      <c r="K147" s="22">
        <v>0</v>
      </c>
      <c r="L147" s="21">
        <v>0</v>
      </c>
      <c r="M147" s="22">
        <v>0</v>
      </c>
      <c r="N147" s="21">
        <v>0</v>
      </c>
      <c r="O147" s="22">
        <v>0</v>
      </c>
      <c r="P147" s="21">
        <v>1</v>
      </c>
      <c r="Q147" s="22">
        <v>3090.44</v>
      </c>
      <c r="R147" s="21">
        <v>0</v>
      </c>
      <c r="S147" s="22">
        <v>0</v>
      </c>
      <c r="T147" s="21">
        <v>0</v>
      </c>
      <c r="U147" s="22">
        <v>0</v>
      </c>
      <c r="V147" s="21">
        <v>0</v>
      </c>
      <c r="W147" s="22">
        <v>0</v>
      </c>
      <c r="X147" s="21">
        <v>0</v>
      </c>
      <c r="Y147" s="22">
        <v>0</v>
      </c>
      <c r="Z147" s="21">
        <v>0</v>
      </c>
      <c r="AA147" s="22">
        <v>0</v>
      </c>
      <c r="AB147" s="21">
        <v>0</v>
      </c>
      <c r="AC147" s="22">
        <v>0</v>
      </c>
      <c r="AD147" s="21">
        <v>0</v>
      </c>
      <c r="AE147" s="22">
        <v>0</v>
      </c>
      <c r="AF147" s="21">
        <v>0</v>
      </c>
      <c r="AG147" s="22">
        <v>0</v>
      </c>
      <c r="AH147" s="21"/>
      <c r="AI147" s="37">
        <v>0</v>
      </c>
      <c r="AJ147" s="15">
        <v>1</v>
      </c>
      <c r="AK147" s="23">
        <v>3090.44</v>
      </c>
    </row>
    <row r="148" spans="1:37" ht="51" x14ac:dyDescent="0.25">
      <c r="A148" s="17" t="s">
        <v>416</v>
      </c>
      <c r="B148" s="18" t="s">
        <v>417</v>
      </c>
      <c r="C148" s="17" t="s">
        <v>27</v>
      </c>
      <c r="D148" s="17" t="s">
        <v>418</v>
      </c>
      <c r="E148" s="19" t="s">
        <v>42</v>
      </c>
      <c r="F148" s="19">
        <v>1</v>
      </c>
      <c r="G148" s="20">
        <v>885.91</v>
      </c>
      <c r="H148" s="20">
        <v>1109.33</v>
      </c>
      <c r="I148" s="99">
        <v>1109.33</v>
      </c>
      <c r="J148" s="21">
        <v>0</v>
      </c>
      <c r="K148" s="22">
        <v>0</v>
      </c>
      <c r="L148" s="21">
        <v>0</v>
      </c>
      <c r="M148" s="22">
        <v>0</v>
      </c>
      <c r="N148" s="21">
        <v>0</v>
      </c>
      <c r="O148" s="22">
        <v>0</v>
      </c>
      <c r="P148" s="21">
        <v>1</v>
      </c>
      <c r="Q148" s="22">
        <v>1109.33</v>
      </c>
      <c r="R148" s="21">
        <v>0</v>
      </c>
      <c r="S148" s="22">
        <v>0</v>
      </c>
      <c r="T148" s="21">
        <v>0</v>
      </c>
      <c r="U148" s="22">
        <v>0</v>
      </c>
      <c r="V148" s="21">
        <v>0</v>
      </c>
      <c r="W148" s="22">
        <v>0</v>
      </c>
      <c r="X148" s="21">
        <v>0</v>
      </c>
      <c r="Y148" s="22">
        <v>0</v>
      </c>
      <c r="Z148" s="21">
        <v>0</v>
      </c>
      <c r="AA148" s="22">
        <v>0</v>
      </c>
      <c r="AB148" s="21">
        <v>0</v>
      </c>
      <c r="AC148" s="22">
        <v>0</v>
      </c>
      <c r="AD148" s="21">
        <v>0</v>
      </c>
      <c r="AE148" s="22">
        <v>0</v>
      </c>
      <c r="AF148" s="21">
        <v>0</v>
      </c>
      <c r="AG148" s="22">
        <v>0</v>
      </c>
      <c r="AH148" s="21"/>
      <c r="AI148" s="37">
        <v>0</v>
      </c>
      <c r="AJ148" s="15">
        <v>1</v>
      </c>
      <c r="AK148" s="23">
        <v>1109.33</v>
      </c>
    </row>
    <row r="149" spans="1:37" ht="38.25" x14ac:dyDescent="0.25">
      <c r="A149" s="17" t="s">
        <v>419</v>
      </c>
      <c r="B149" s="18" t="s">
        <v>420</v>
      </c>
      <c r="C149" s="17" t="s">
        <v>32</v>
      </c>
      <c r="D149" s="17" t="s">
        <v>421</v>
      </c>
      <c r="E149" s="19" t="s">
        <v>109</v>
      </c>
      <c r="F149" s="19">
        <v>116</v>
      </c>
      <c r="G149" s="20">
        <v>8.17</v>
      </c>
      <c r="H149" s="20">
        <v>10.23</v>
      </c>
      <c r="I149" s="99">
        <v>1186.68</v>
      </c>
      <c r="J149" s="21">
        <v>0</v>
      </c>
      <c r="K149" s="22">
        <v>0</v>
      </c>
      <c r="L149" s="21">
        <v>0</v>
      </c>
      <c r="M149" s="22">
        <v>0</v>
      </c>
      <c r="N149" s="21">
        <v>0</v>
      </c>
      <c r="O149" s="22">
        <v>0</v>
      </c>
      <c r="P149" s="21">
        <v>0</v>
      </c>
      <c r="Q149" s="22">
        <v>0</v>
      </c>
      <c r="R149" s="21">
        <v>0</v>
      </c>
      <c r="S149" s="22">
        <v>0</v>
      </c>
      <c r="T149" s="21">
        <v>0</v>
      </c>
      <c r="U149" s="22">
        <v>0</v>
      </c>
      <c r="V149" s="21">
        <v>0</v>
      </c>
      <c r="W149" s="22">
        <v>0</v>
      </c>
      <c r="X149" s="21">
        <v>0</v>
      </c>
      <c r="Y149" s="22">
        <v>0</v>
      </c>
      <c r="Z149" s="21">
        <v>1</v>
      </c>
      <c r="AA149" s="22">
        <v>1186.68</v>
      </c>
      <c r="AB149" s="21">
        <v>0</v>
      </c>
      <c r="AC149" s="22">
        <v>0</v>
      </c>
      <c r="AD149" s="21">
        <v>0</v>
      </c>
      <c r="AE149" s="22">
        <v>0</v>
      </c>
      <c r="AF149" s="21">
        <v>0</v>
      </c>
      <c r="AG149" s="22">
        <v>0</v>
      </c>
      <c r="AH149" s="21"/>
      <c r="AI149" s="37">
        <v>0</v>
      </c>
      <c r="AJ149" s="15">
        <v>1</v>
      </c>
      <c r="AK149" s="23">
        <v>1186.68</v>
      </c>
    </row>
    <row r="150" spans="1:37" ht="38.25" x14ac:dyDescent="0.25">
      <c r="A150" s="17" t="s">
        <v>422</v>
      </c>
      <c r="B150" s="18" t="s">
        <v>423</v>
      </c>
      <c r="C150" s="17" t="s">
        <v>32</v>
      </c>
      <c r="D150" s="17" t="s">
        <v>424</v>
      </c>
      <c r="E150" s="19" t="s">
        <v>109</v>
      </c>
      <c r="F150" s="19">
        <v>597.79999999999995</v>
      </c>
      <c r="G150" s="20">
        <v>7.87</v>
      </c>
      <c r="H150" s="20">
        <v>9.85</v>
      </c>
      <c r="I150" s="99">
        <v>5888.33</v>
      </c>
      <c r="J150" s="21">
        <v>0</v>
      </c>
      <c r="K150" s="22">
        <v>0</v>
      </c>
      <c r="L150" s="21">
        <v>0</v>
      </c>
      <c r="M150" s="22">
        <v>0</v>
      </c>
      <c r="N150" s="21">
        <v>0</v>
      </c>
      <c r="O150" s="22">
        <v>0</v>
      </c>
      <c r="P150" s="21">
        <v>0</v>
      </c>
      <c r="Q150" s="22">
        <v>0</v>
      </c>
      <c r="R150" s="21">
        <v>0</v>
      </c>
      <c r="S150" s="22">
        <v>0</v>
      </c>
      <c r="T150" s="21">
        <v>0</v>
      </c>
      <c r="U150" s="22">
        <v>0</v>
      </c>
      <c r="V150" s="21">
        <v>0</v>
      </c>
      <c r="W150" s="22">
        <v>0</v>
      </c>
      <c r="X150" s="21">
        <v>0</v>
      </c>
      <c r="Y150" s="22">
        <v>0</v>
      </c>
      <c r="Z150" s="21">
        <v>1</v>
      </c>
      <c r="AA150" s="22">
        <v>5888.33</v>
      </c>
      <c r="AB150" s="21">
        <v>0</v>
      </c>
      <c r="AC150" s="22">
        <v>0</v>
      </c>
      <c r="AD150" s="21">
        <v>0</v>
      </c>
      <c r="AE150" s="22">
        <v>0</v>
      </c>
      <c r="AF150" s="21">
        <v>0</v>
      </c>
      <c r="AG150" s="22">
        <v>0</v>
      </c>
      <c r="AH150" s="21"/>
      <c r="AI150" s="37">
        <v>0</v>
      </c>
      <c r="AJ150" s="15">
        <v>1</v>
      </c>
      <c r="AK150" s="23">
        <v>5888.33</v>
      </c>
    </row>
    <row r="151" spans="1:37" ht="38.25" x14ac:dyDescent="0.25">
      <c r="A151" s="17" t="s">
        <v>425</v>
      </c>
      <c r="B151" s="18" t="s">
        <v>426</v>
      </c>
      <c r="C151" s="17" t="s">
        <v>32</v>
      </c>
      <c r="D151" s="17" t="s">
        <v>427</v>
      </c>
      <c r="E151" s="19" t="s">
        <v>109</v>
      </c>
      <c r="F151" s="19">
        <v>157.4</v>
      </c>
      <c r="G151" s="20">
        <v>12.94</v>
      </c>
      <c r="H151" s="20">
        <v>16.2</v>
      </c>
      <c r="I151" s="99">
        <v>2549.88</v>
      </c>
      <c r="J151" s="21">
        <v>0</v>
      </c>
      <c r="K151" s="22">
        <v>0</v>
      </c>
      <c r="L151" s="21">
        <v>0</v>
      </c>
      <c r="M151" s="22">
        <v>0</v>
      </c>
      <c r="N151" s="21">
        <v>0</v>
      </c>
      <c r="O151" s="22">
        <v>0</v>
      </c>
      <c r="P151" s="21">
        <v>0</v>
      </c>
      <c r="Q151" s="22">
        <v>0</v>
      </c>
      <c r="R151" s="21">
        <v>0</v>
      </c>
      <c r="S151" s="22">
        <v>0</v>
      </c>
      <c r="T151" s="21">
        <v>0</v>
      </c>
      <c r="U151" s="22">
        <v>0</v>
      </c>
      <c r="V151" s="21">
        <v>0</v>
      </c>
      <c r="W151" s="22">
        <v>0</v>
      </c>
      <c r="X151" s="21">
        <v>0</v>
      </c>
      <c r="Y151" s="22">
        <v>0</v>
      </c>
      <c r="Z151" s="21">
        <v>1</v>
      </c>
      <c r="AA151" s="22">
        <v>2549.88</v>
      </c>
      <c r="AB151" s="21">
        <v>0</v>
      </c>
      <c r="AC151" s="22">
        <v>0</v>
      </c>
      <c r="AD151" s="21">
        <v>0</v>
      </c>
      <c r="AE151" s="22">
        <v>0</v>
      </c>
      <c r="AF151" s="21">
        <v>0</v>
      </c>
      <c r="AG151" s="22">
        <v>0</v>
      </c>
      <c r="AH151" s="21"/>
      <c r="AI151" s="37">
        <v>0</v>
      </c>
      <c r="AJ151" s="15">
        <v>1</v>
      </c>
      <c r="AK151" s="23">
        <v>2549.88</v>
      </c>
    </row>
    <row r="152" spans="1:37" ht="38.25" x14ac:dyDescent="0.25">
      <c r="A152" s="17" t="s">
        <v>428</v>
      </c>
      <c r="B152" s="18" t="s">
        <v>429</v>
      </c>
      <c r="C152" s="17" t="s">
        <v>32</v>
      </c>
      <c r="D152" s="17" t="s">
        <v>430</v>
      </c>
      <c r="E152" s="19" t="s">
        <v>109</v>
      </c>
      <c r="F152" s="19">
        <v>335</v>
      </c>
      <c r="G152" s="20">
        <v>18.48</v>
      </c>
      <c r="H152" s="20">
        <v>23.14</v>
      </c>
      <c r="I152" s="99">
        <v>7751.9</v>
      </c>
      <c r="J152" s="21">
        <v>0</v>
      </c>
      <c r="K152" s="22">
        <v>0</v>
      </c>
      <c r="L152" s="21">
        <v>0</v>
      </c>
      <c r="M152" s="22">
        <v>0</v>
      </c>
      <c r="N152" s="21">
        <v>0</v>
      </c>
      <c r="O152" s="22">
        <v>0</v>
      </c>
      <c r="P152" s="21">
        <v>0</v>
      </c>
      <c r="Q152" s="22">
        <v>0</v>
      </c>
      <c r="R152" s="21">
        <v>0</v>
      </c>
      <c r="S152" s="22">
        <v>0</v>
      </c>
      <c r="T152" s="21">
        <v>0</v>
      </c>
      <c r="U152" s="22">
        <v>0</v>
      </c>
      <c r="V152" s="21">
        <v>0</v>
      </c>
      <c r="W152" s="22">
        <v>0</v>
      </c>
      <c r="X152" s="21">
        <v>0</v>
      </c>
      <c r="Y152" s="22">
        <v>0</v>
      </c>
      <c r="Z152" s="21">
        <v>1</v>
      </c>
      <c r="AA152" s="22">
        <v>7751.9</v>
      </c>
      <c r="AB152" s="21">
        <v>0</v>
      </c>
      <c r="AC152" s="22">
        <v>0</v>
      </c>
      <c r="AD152" s="21">
        <v>0</v>
      </c>
      <c r="AE152" s="22">
        <v>0</v>
      </c>
      <c r="AF152" s="21">
        <v>0</v>
      </c>
      <c r="AG152" s="22">
        <v>0</v>
      </c>
      <c r="AH152" s="21"/>
      <c r="AI152" s="37">
        <v>0</v>
      </c>
      <c r="AJ152" s="15">
        <v>1</v>
      </c>
      <c r="AK152" s="23">
        <v>7751.9</v>
      </c>
    </row>
    <row r="153" spans="1:37" ht="51" x14ac:dyDescent="0.25">
      <c r="A153" s="17" t="s">
        <v>431</v>
      </c>
      <c r="B153" s="18" t="s">
        <v>432</v>
      </c>
      <c r="C153" s="17" t="s">
        <v>32</v>
      </c>
      <c r="D153" s="17" t="s">
        <v>433</v>
      </c>
      <c r="E153" s="19" t="s">
        <v>109</v>
      </c>
      <c r="F153" s="19">
        <v>678</v>
      </c>
      <c r="G153" s="20">
        <v>27.63</v>
      </c>
      <c r="H153" s="20">
        <v>34.590000000000003</v>
      </c>
      <c r="I153" s="99">
        <v>23452.02</v>
      </c>
      <c r="J153" s="21">
        <v>0</v>
      </c>
      <c r="K153" s="22">
        <v>0</v>
      </c>
      <c r="L153" s="21">
        <v>0</v>
      </c>
      <c r="M153" s="22">
        <v>0</v>
      </c>
      <c r="N153" s="21">
        <v>0</v>
      </c>
      <c r="O153" s="22">
        <v>0</v>
      </c>
      <c r="P153" s="21">
        <v>0</v>
      </c>
      <c r="Q153" s="22">
        <v>0</v>
      </c>
      <c r="R153" s="21">
        <v>0</v>
      </c>
      <c r="S153" s="22">
        <v>0</v>
      </c>
      <c r="T153" s="21">
        <v>0</v>
      </c>
      <c r="U153" s="22">
        <v>0</v>
      </c>
      <c r="V153" s="21">
        <v>0</v>
      </c>
      <c r="W153" s="22">
        <v>0</v>
      </c>
      <c r="X153" s="21">
        <v>0</v>
      </c>
      <c r="Y153" s="22">
        <v>0</v>
      </c>
      <c r="Z153" s="21">
        <v>1</v>
      </c>
      <c r="AA153" s="22">
        <v>23452.02</v>
      </c>
      <c r="AB153" s="21">
        <v>0</v>
      </c>
      <c r="AC153" s="22">
        <v>0</v>
      </c>
      <c r="AD153" s="21">
        <v>0</v>
      </c>
      <c r="AE153" s="22">
        <v>0</v>
      </c>
      <c r="AF153" s="21">
        <v>0</v>
      </c>
      <c r="AG153" s="22">
        <v>0</v>
      </c>
      <c r="AH153" s="21"/>
      <c r="AI153" s="37">
        <v>0</v>
      </c>
      <c r="AJ153" s="15">
        <v>1</v>
      </c>
      <c r="AK153" s="23">
        <v>23452.02</v>
      </c>
    </row>
    <row r="154" spans="1:37" ht="51" x14ac:dyDescent="0.25">
      <c r="A154" s="17" t="s">
        <v>434</v>
      </c>
      <c r="B154" s="18" t="s">
        <v>435</v>
      </c>
      <c r="C154" s="17" t="s">
        <v>32</v>
      </c>
      <c r="D154" s="17" t="s">
        <v>436</v>
      </c>
      <c r="E154" s="19" t="s">
        <v>109</v>
      </c>
      <c r="F154" s="19">
        <v>355</v>
      </c>
      <c r="G154" s="20">
        <v>40.74</v>
      </c>
      <c r="H154" s="20">
        <v>51.01</v>
      </c>
      <c r="I154" s="99">
        <v>18108.55</v>
      </c>
      <c r="J154" s="21">
        <v>0</v>
      </c>
      <c r="K154" s="22">
        <v>0</v>
      </c>
      <c r="L154" s="21">
        <v>0</v>
      </c>
      <c r="M154" s="22">
        <v>0</v>
      </c>
      <c r="N154" s="21">
        <v>0</v>
      </c>
      <c r="O154" s="22">
        <v>0</v>
      </c>
      <c r="P154" s="21">
        <v>0</v>
      </c>
      <c r="Q154" s="22">
        <v>0</v>
      </c>
      <c r="R154" s="21">
        <v>0</v>
      </c>
      <c r="S154" s="22">
        <v>0</v>
      </c>
      <c r="T154" s="21">
        <v>0</v>
      </c>
      <c r="U154" s="22">
        <v>0</v>
      </c>
      <c r="V154" s="21">
        <v>0</v>
      </c>
      <c r="W154" s="22">
        <v>0</v>
      </c>
      <c r="X154" s="21">
        <v>0</v>
      </c>
      <c r="Y154" s="22">
        <v>0</v>
      </c>
      <c r="Z154" s="21">
        <v>1</v>
      </c>
      <c r="AA154" s="22">
        <v>18108.55</v>
      </c>
      <c r="AB154" s="21">
        <v>0</v>
      </c>
      <c r="AC154" s="22">
        <v>0</v>
      </c>
      <c r="AD154" s="21">
        <v>0</v>
      </c>
      <c r="AE154" s="22">
        <v>0</v>
      </c>
      <c r="AF154" s="21">
        <v>0</v>
      </c>
      <c r="AG154" s="22">
        <v>0</v>
      </c>
      <c r="AH154" s="21"/>
      <c r="AI154" s="37">
        <v>0</v>
      </c>
      <c r="AJ154" s="15">
        <v>1</v>
      </c>
      <c r="AK154" s="23">
        <v>18108.55</v>
      </c>
    </row>
    <row r="155" spans="1:37" ht="51" x14ac:dyDescent="0.25">
      <c r="A155" s="17" t="s">
        <v>437</v>
      </c>
      <c r="B155" s="18" t="s">
        <v>438</v>
      </c>
      <c r="C155" s="17" t="s">
        <v>32</v>
      </c>
      <c r="D155" s="17" t="s">
        <v>439</v>
      </c>
      <c r="E155" s="19" t="s">
        <v>109</v>
      </c>
      <c r="F155" s="19">
        <v>465</v>
      </c>
      <c r="G155" s="20">
        <v>57.08</v>
      </c>
      <c r="H155" s="20">
        <v>71.47</v>
      </c>
      <c r="I155" s="99">
        <v>33233.550000000003</v>
      </c>
      <c r="J155" s="21">
        <v>0</v>
      </c>
      <c r="K155" s="22">
        <v>0</v>
      </c>
      <c r="L155" s="21">
        <v>0</v>
      </c>
      <c r="M155" s="22">
        <v>0</v>
      </c>
      <c r="N155" s="21">
        <v>0</v>
      </c>
      <c r="O155" s="22">
        <v>0</v>
      </c>
      <c r="P155" s="21">
        <v>0</v>
      </c>
      <c r="Q155" s="22">
        <v>0</v>
      </c>
      <c r="R155" s="21">
        <v>0</v>
      </c>
      <c r="S155" s="22">
        <v>0</v>
      </c>
      <c r="T155" s="21">
        <v>0</v>
      </c>
      <c r="U155" s="22">
        <v>0</v>
      </c>
      <c r="V155" s="21">
        <v>0</v>
      </c>
      <c r="W155" s="22">
        <v>0</v>
      </c>
      <c r="X155" s="21">
        <v>0</v>
      </c>
      <c r="Y155" s="22">
        <v>0</v>
      </c>
      <c r="Z155" s="21">
        <v>0.5</v>
      </c>
      <c r="AA155" s="22">
        <v>16616.775000000001</v>
      </c>
      <c r="AB155" s="21">
        <v>0.5</v>
      </c>
      <c r="AC155" s="22">
        <v>16616.775000000001</v>
      </c>
      <c r="AD155" s="21">
        <v>0</v>
      </c>
      <c r="AE155" s="22">
        <v>0</v>
      </c>
      <c r="AF155" s="21">
        <v>0</v>
      </c>
      <c r="AG155" s="22">
        <v>0</v>
      </c>
      <c r="AH155" s="21"/>
      <c r="AI155" s="37">
        <v>0</v>
      </c>
      <c r="AJ155" s="15">
        <v>1</v>
      </c>
      <c r="AK155" s="23">
        <v>33233.550000000003</v>
      </c>
    </row>
    <row r="156" spans="1:37" ht="51" x14ac:dyDescent="0.25">
      <c r="A156" s="17" t="s">
        <v>440</v>
      </c>
      <c r="B156" s="18" t="s">
        <v>441</v>
      </c>
      <c r="C156" s="17" t="s">
        <v>32</v>
      </c>
      <c r="D156" s="17" t="s">
        <v>442</v>
      </c>
      <c r="E156" s="19" t="s">
        <v>109</v>
      </c>
      <c r="F156" s="19">
        <v>63</v>
      </c>
      <c r="G156" s="20">
        <v>74.64</v>
      </c>
      <c r="H156" s="20">
        <v>93.46</v>
      </c>
      <c r="I156" s="99">
        <v>5887.98</v>
      </c>
      <c r="J156" s="21">
        <v>0</v>
      </c>
      <c r="K156" s="22">
        <v>0</v>
      </c>
      <c r="L156" s="21">
        <v>0</v>
      </c>
      <c r="M156" s="22">
        <v>0</v>
      </c>
      <c r="N156" s="21">
        <v>0</v>
      </c>
      <c r="O156" s="22">
        <v>0</v>
      </c>
      <c r="P156" s="21">
        <v>0</v>
      </c>
      <c r="Q156" s="22">
        <v>0</v>
      </c>
      <c r="R156" s="21">
        <v>0</v>
      </c>
      <c r="S156" s="22">
        <v>0</v>
      </c>
      <c r="T156" s="21">
        <v>0</v>
      </c>
      <c r="U156" s="22">
        <v>0</v>
      </c>
      <c r="V156" s="21">
        <v>0</v>
      </c>
      <c r="W156" s="22">
        <v>0</v>
      </c>
      <c r="X156" s="21">
        <v>0</v>
      </c>
      <c r="Y156" s="22">
        <v>0</v>
      </c>
      <c r="Z156" s="21">
        <v>0</v>
      </c>
      <c r="AA156" s="22">
        <v>0</v>
      </c>
      <c r="AB156" s="21">
        <v>1</v>
      </c>
      <c r="AC156" s="22">
        <v>5887.98</v>
      </c>
      <c r="AD156" s="21">
        <v>0</v>
      </c>
      <c r="AE156" s="22">
        <v>0</v>
      </c>
      <c r="AF156" s="21">
        <v>0</v>
      </c>
      <c r="AG156" s="22">
        <v>0</v>
      </c>
      <c r="AH156" s="21"/>
      <c r="AI156" s="37">
        <v>0</v>
      </c>
      <c r="AJ156" s="15">
        <v>1</v>
      </c>
      <c r="AK156" s="23">
        <v>5887.98</v>
      </c>
    </row>
    <row r="157" spans="1:37" ht="51" x14ac:dyDescent="0.25">
      <c r="A157" s="17" t="s">
        <v>443</v>
      </c>
      <c r="B157" s="18" t="s">
        <v>444</v>
      </c>
      <c r="C157" s="17" t="s">
        <v>32</v>
      </c>
      <c r="D157" s="17" t="s">
        <v>445</v>
      </c>
      <c r="E157" s="19" t="s">
        <v>109</v>
      </c>
      <c r="F157" s="19">
        <v>117</v>
      </c>
      <c r="G157" s="20">
        <v>100.02</v>
      </c>
      <c r="H157" s="20">
        <v>125.24</v>
      </c>
      <c r="I157" s="99">
        <v>14653.08</v>
      </c>
      <c r="J157" s="21">
        <v>0</v>
      </c>
      <c r="K157" s="22">
        <v>0</v>
      </c>
      <c r="L157" s="21">
        <v>0</v>
      </c>
      <c r="M157" s="22">
        <v>0</v>
      </c>
      <c r="N157" s="21">
        <v>0</v>
      </c>
      <c r="O157" s="22">
        <v>0</v>
      </c>
      <c r="P157" s="21">
        <v>0</v>
      </c>
      <c r="Q157" s="22">
        <v>0</v>
      </c>
      <c r="R157" s="21">
        <v>0</v>
      </c>
      <c r="S157" s="22">
        <v>0</v>
      </c>
      <c r="T157" s="21">
        <v>0</v>
      </c>
      <c r="U157" s="22">
        <v>0</v>
      </c>
      <c r="V157" s="21">
        <v>0</v>
      </c>
      <c r="W157" s="22">
        <v>0</v>
      </c>
      <c r="X157" s="21">
        <v>0</v>
      </c>
      <c r="Y157" s="22">
        <v>0</v>
      </c>
      <c r="Z157" s="21">
        <v>0</v>
      </c>
      <c r="AA157" s="22">
        <v>0</v>
      </c>
      <c r="AB157" s="21">
        <v>1</v>
      </c>
      <c r="AC157" s="22">
        <v>14653.08</v>
      </c>
      <c r="AD157" s="21">
        <v>0</v>
      </c>
      <c r="AE157" s="22">
        <v>0</v>
      </c>
      <c r="AF157" s="21">
        <v>0</v>
      </c>
      <c r="AG157" s="22">
        <v>0</v>
      </c>
      <c r="AH157" s="21"/>
      <c r="AI157" s="37">
        <v>0</v>
      </c>
      <c r="AJ157" s="15">
        <v>1</v>
      </c>
      <c r="AK157" s="23">
        <v>14653.08</v>
      </c>
    </row>
    <row r="158" spans="1:37" ht="38.25" x14ac:dyDescent="0.25">
      <c r="A158" s="17" t="s">
        <v>446</v>
      </c>
      <c r="B158" s="18" t="s">
        <v>447</v>
      </c>
      <c r="C158" s="17" t="s">
        <v>32</v>
      </c>
      <c r="D158" s="17" t="s">
        <v>448</v>
      </c>
      <c r="E158" s="19" t="s">
        <v>109</v>
      </c>
      <c r="F158" s="19">
        <v>51</v>
      </c>
      <c r="G158" s="20">
        <v>5.0999999999999996</v>
      </c>
      <c r="H158" s="20">
        <v>6.38</v>
      </c>
      <c r="I158" s="99">
        <v>325.38</v>
      </c>
      <c r="J158" s="21">
        <v>0</v>
      </c>
      <c r="K158" s="22">
        <v>0</v>
      </c>
      <c r="L158" s="21">
        <v>0</v>
      </c>
      <c r="M158" s="22">
        <v>0</v>
      </c>
      <c r="N158" s="21">
        <v>0</v>
      </c>
      <c r="O158" s="22">
        <v>0</v>
      </c>
      <c r="P158" s="21">
        <v>0.6</v>
      </c>
      <c r="Q158" s="22">
        <v>195.22799999999998</v>
      </c>
      <c r="R158" s="21">
        <v>0</v>
      </c>
      <c r="S158" s="22">
        <v>0</v>
      </c>
      <c r="T158" s="21">
        <v>0</v>
      </c>
      <c r="U158" s="22">
        <v>0</v>
      </c>
      <c r="V158" s="21">
        <v>0</v>
      </c>
      <c r="W158" s="22">
        <v>0</v>
      </c>
      <c r="X158" s="21">
        <v>0</v>
      </c>
      <c r="Y158" s="22">
        <v>0</v>
      </c>
      <c r="Z158" s="21">
        <v>0</v>
      </c>
      <c r="AA158" s="22">
        <v>0</v>
      </c>
      <c r="AB158" s="21">
        <v>0</v>
      </c>
      <c r="AC158" s="22">
        <v>0</v>
      </c>
      <c r="AD158" s="21">
        <v>0.4</v>
      </c>
      <c r="AE158" s="22">
        <v>130.15200000000002</v>
      </c>
      <c r="AF158" s="21">
        <v>0</v>
      </c>
      <c r="AG158" s="22">
        <v>0</v>
      </c>
      <c r="AH158" s="21"/>
      <c r="AI158" s="37">
        <v>0</v>
      </c>
      <c r="AJ158" s="15">
        <v>1</v>
      </c>
      <c r="AK158" s="23">
        <v>325.38</v>
      </c>
    </row>
    <row r="159" spans="1:37" ht="38.25" x14ac:dyDescent="0.25">
      <c r="A159" s="17" t="s">
        <v>449</v>
      </c>
      <c r="B159" s="18" t="s">
        <v>450</v>
      </c>
      <c r="C159" s="17" t="s">
        <v>32</v>
      </c>
      <c r="D159" s="17" t="s">
        <v>451</v>
      </c>
      <c r="E159" s="19" t="s">
        <v>109</v>
      </c>
      <c r="F159" s="19">
        <v>64</v>
      </c>
      <c r="G159" s="20">
        <v>7.14</v>
      </c>
      <c r="H159" s="20">
        <v>8.94</v>
      </c>
      <c r="I159" s="99">
        <v>572.16</v>
      </c>
      <c r="J159" s="21">
        <v>0</v>
      </c>
      <c r="K159" s="22">
        <v>0</v>
      </c>
      <c r="L159" s="21">
        <v>0</v>
      </c>
      <c r="M159" s="22">
        <v>0</v>
      </c>
      <c r="N159" s="21">
        <v>0</v>
      </c>
      <c r="O159" s="22">
        <v>0</v>
      </c>
      <c r="P159" s="21">
        <v>0.6</v>
      </c>
      <c r="Q159" s="22">
        <v>343.29599999999999</v>
      </c>
      <c r="R159" s="21">
        <v>0</v>
      </c>
      <c r="S159" s="22">
        <v>0</v>
      </c>
      <c r="T159" s="21">
        <v>0</v>
      </c>
      <c r="U159" s="22">
        <v>0</v>
      </c>
      <c r="V159" s="21">
        <v>0</v>
      </c>
      <c r="W159" s="22">
        <v>0</v>
      </c>
      <c r="X159" s="21">
        <v>0</v>
      </c>
      <c r="Y159" s="22">
        <v>0</v>
      </c>
      <c r="Z159" s="21">
        <v>0</v>
      </c>
      <c r="AA159" s="22">
        <v>0</v>
      </c>
      <c r="AB159" s="21">
        <v>0</v>
      </c>
      <c r="AC159" s="22">
        <v>0</v>
      </c>
      <c r="AD159" s="21">
        <v>0.4</v>
      </c>
      <c r="AE159" s="22">
        <v>228.864</v>
      </c>
      <c r="AF159" s="21">
        <v>0</v>
      </c>
      <c r="AG159" s="22">
        <v>0</v>
      </c>
      <c r="AH159" s="21"/>
      <c r="AI159" s="37">
        <v>0</v>
      </c>
      <c r="AJ159" s="15">
        <v>1</v>
      </c>
      <c r="AK159" s="23">
        <v>572.16</v>
      </c>
    </row>
    <row r="160" spans="1:37" ht="38.25" x14ac:dyDescent="0.25">
      <c r="A160" s="17" t="s">
        <v>452</v>
      </c>
      <c r="B160" s="18" t="s">
        <v>453</v>
      </c>
      <c r="C160" s="17" t="s">
        <v>32</v>
      </c>
      <c r="D160" s="17" t="s">
        <v>454</v>
      </c>
      <c r="E160" s="19" t="s">
        <v>109</v>
      </c>
      <c r="F160" s="19">
        <v>4</v>
      </c>
      <c r="G160" s="20">
        <v>14.22</v>
      </c>
      <c r="H160" s="20">
        <v>17.8</v>
      </c>
      <c r="I160" s="99">
        <v>71.2</v>
      </c>
      <c r="J160" s="21">
        <v>0</v>
      </c>
      <c r="K160" s="22">
        <v>0</v>
      </c>
      <c r="L160" s="21">
        <v>0</v>
      </c>
      <c r="M160" s="22">
        <v>0</v>
      </c>
      <c r="N160" s="21">
        <v>0.4</v>
      </c>
      <c r="O160" s="22">
        <v>28.480000000000004</v>
      </c>
      <c r="P160" s="21">
        <v>0.6</v>
      </c>
      <c r="Q160" s="22">
        <v>42.72</v>
      </c>
      <c r="R160" s="21">
        <v>0</v>
      </c>
      <c r="S160" s="22">
        <v>0</v>
      </c>
      <c r="T160" s="21">
        <v>0</v>
      </c>
      <c r="U160" s="22">
        <v>0</v>
      </c>
      <c r="V160" s="21">
        <v>0</v>
      </c>
      <c r="W160" s="22">
        <v>0</v>
      </c>
      <c r="X160" s="21">
        <v>0</v>
      </c>
      <c r="Y160" s="22">
        <v>0</v>
      </c>
      <c r="Z160" s="21">
        <v>0</v>
      </c>
      <c r="AA160" s="22">
        <v>0</v>
      </c>
      <c r="AB160" s="21">
        <v>0</v>
      </c>
      <c r="AC160" s="22">
        <v>0</v>
      </c>
      <c r="AD160" s="21">
        <v>0</v>
      </c>
      <c r="AE160" s="22">
        <v>0</v>
      </c>
      <c r="AF160" s="21">
        <v>0</v>
      </c>
      <c r="AG160" s="22">
        <v>0</v>
      </c>
      <c r="AH160" s="21"/>
      <c r="AI160" s="37">
        <v>0</v>
      </c>
      <c r="AJ160" s="15">
        <v>1</v>
      </c>
      <c r="AK160" s="23">
        <v>71.2</v>
      </c>
    </row>
    <row r="161" spans="1:37" ht="51" x14ac:dyDescent="0.25">
      <c r="A161" s="17" t="s">
        <v>455</v>
      </c>
      <c r="B161" s="18" t="s">
        <v>456</v>
      </c>
      <c r="C161" s="17" t="s">
        <v>32</v>
      </c>
      <c r="D161" s="17" t="s">
        <v>457</v>
      </c>
      <c r="E161" s="19" t="s">
        <v>109</v>
      </c>
      <c r="F161" s="19">
        <v>51</v>
      </c>
      <c r="G161" s="20">
        <v>14.9</v>
      </c>
      <c r="H161" s="20">
        <v>18.649999999999999</v>
      </c>
      <c r="I161" s="99">
        <v>951.15</v>
      </c>
      <c r="J161" s="21">
        <v>0</v>
      </c>
      <c r="K161" s="22">
        <v>0</v>
      </c>
      <c r="L161" s="21">
        <v>0</v>
      </c>
      <c r="M161" s="22">
        <v>0</v>
      </c>
      <c r="N161" s="21">
        <v>0.4</v>
      </c>
      <c r="O161" s="22">
        <v>380.46000000000004</v>
      </c>
      <c r="P161" s="21">
        <v>0.6</v>
      </c>
      <c r="Q161" s="22">
        <v>570.68999999999994</v>
      </c>
      <c r="R161" s="21">
        <v>0</v>
      </c>
      <c r="S161" s="22">
        <v>0</v>
      </c>
      <c r="T161" s="21">
        <v>0</v>
      </c>
      <c r="U161" s="22">
        <v>0</v>
      </c>
      <c r="V161" s="21">
        <v>0</v>
      </c>
      <c r="W161" s="22">
        <v>0</v>
      </c>
      <c r="X161" s="21">
        <v>0</v>
      </c>
      <c r="Y161" s="22">
        <v>0</v>
      </c>
      <c r="Z161" s="21">
        <v>0</v>
      </c>
      <c r="AA161" s="22">
        <v>0</v>
      </c>
      <c r="AB161" s="21">
        <v>0</v>
      </c>
      <c r="AC161" s="22">
        <v>0</v>
      </c>
      <c r="AD161" s="21">
        <v>0</v>
      </c>
      <c r="AE161" s="22">
        <v>0</v>
      </c>
      <c r="AF161" s="21">
        <v>0</v>
      </c>
      <c r="AG161" s="22">
        <v>0</v>
      </c>
      <c r="AH161" s="21"/>
      <c r="AI161" s="37">
        <v>0</v>
      </c>
      <c r="AJ161" s="15">
        <v>1</v>
      </c>
      <c r="AK161" s="23">
        <v>951.15</v>
      </c>
    </row>
    <row r="162" spans="1:37" ht="51" x14ac:dyDescent="0.25">
      <c r="A162" s="17" t="s">
        <v>458</v>
      </c>
      <c r="B162" s="18" t="s">
        <v>459</v>
      </c>
      <c r="C162" s="17" t="s">
        <v>32</v>
      </c>
      <c r="D162" s="17" t="s">
        <v>460</v>
      </c>
      <c r="E162" s="19" t="s">
        <v>109</v>
      </c>
      <c r="F162" s="19">
        <v>37.5</v>
      </c>
      <c r="G162" s="20">
        <v>22.3</v>
      </c>
      <c r="H162" s="20">
        <v>27.92</v>
      </c>
      <c r="I162" s="99">
        <v>1047</v>
      </c>
      <c r="J162" s="21">
        <v>0</v>
      </c>
      <c r="K162" s="22">
        <v>0</v>
      </c>
      <c r="L162" s="21">
        <v>0</v>
      </c>
      <c r="M162" s="22">
        <v>0</v>
      </c>
      <c r="N162" s="21">
        <v>0.4</v>
      </c>
      <c r="O162" s="22">
        <v>418.8</v>
      </c>
      <c r="P162" s="21">
        <v>0.6</v>
      </c>
      <c r="Q162" s="22">
        <v>628.19999999999993</v>
      </c>
      <c r="R162" s="21">
        <v>0</v>
      </c>
      <c r="S162" s="22">
        <v>0</v>
      </c>
      <c r="T162" s="21">
        <v>0</v>
      </c>
      <c r="U162" s="22">
        <v>0</v>
      </c>
      <c r="V162" s="21">
        <v>0</v>
      </c>
      <c r="W162" s="22">
        <v>0</v>
      </c>
      <c r="X162" s="21">
        <v>0</v>
      </c>
      <c r="Y162" s="22">
        <v>0</v>
      </c>
      <c r="Z162" s="21">
        <v>0</v>
      </c>
      <c r="AA162" s="22">
        <v>0</v>
      </c>
      <c r="AB162" s="21">
        <v>0</v>
      </c>
      <c r="AC162" s="22">
        <v>0</v>
      </c>
      <c r="AD162" s="21">
        <v>0</v>
      </c>
      <c r="AE162" s="22">
        <v>0</v>
      </c>
      <c r="AF162" s="21">
        <v>0</v>
      </c>
      <c r="AG162" s="22">
        <v>0</v>
      </c>
      <c r="AH162" s="21"/>
      <c r="AI162" s="37">
        <v>0</v>
      </c>
      <c r="AJ162" s="15">
        <v>1</v>
      </c>
      <c r="AK162" s="23">
        <v>1047</v>
      </c>
    </row>
    <row r="163" spans="1:37" ht="51" x14ac:dyDescent="0.25">
      <c r="A163" s="17" t="s">
        <v>461</v>
      </c>
      <c r="B163" s="18" t="s">
        <v>462</v>
      </c>
      <c r="C163" s="17" t="s">
        <v>32</v>
      </c>
      <c r="D163" s="17" t="s">
        <v>463</v>
      </c>
      <c r="E163" s="19" t="s">
        <v>109</v>
      </c>
      <c r="F163" s="19">
        <v>24.5</v>
      </c>
      <c r="G163" s="20">
        <v>31.23</v>
      </c>
      <c r="H163" s="20">
        <v>39.1</v>
      </c>
      <c r="I163" s="99">
        <v>957.95</v>
      </c>
      <c r="J163" s="21">
        <v>0</v>
      </c>
      <c r="K163" s="22">
        <v>0</v>
      </c>
      <c r="L163" s="21">
        <v>0</v>
      </c>
      <c r="M163" s="22">
        <v>0</v>
      </c>
      <c r="N163" s="21">
        <v>0.4</v>
      </c>
      <c r="O163" s="22">
        <v>383.18000000000006</v>
      </c>
      <c r="P163" s="21">
        <v>0.6</v>
      </c>
      <c r="Q163" s="22">
        <v>574.77</v>
      </c>
      <c r="R163" s="21">
        <v>0</v>
      </c>
      <c r="S163" s="22">
        <v>0</v>
      </c>
      <c r="T163" s="21">
        <v>0</v>
      </c>
      <c r="U163" s="22">
        <v>0</v>
      </c>
      <c r="V163" s="21">
        <v>0</v>
      </c>
      <c r="W163" s="22">
        <v>0</v>
      </c>
      <c r="X163" s="21">
        <v>0</v>
      </c>
      <c r="Y163" s="22">
        <v>0</v>
      </c>
      <c r="Z163" s="21">
        <v>0</v>
      </c>
      <c r="AA163" s="22">
        <v>0</v>
      </c>
      <c r="AB163" s="21">
        <v>0</v>
      </c>
      <c r="AC163" s="22">
        <v>0</v>
      </c>
      <c r="AD163" s="21">
        <v>0</v>
      </c>
      <c r="AE163" s="22">
        <v>0</v>
      </c>
      <c r="AF163" s="21">
        <v>0</v>
      </c>
      <c r="AG163" s="22">
        <v>0</v>
      </c>
      <c r="AH163" s="21"/>
      <c r="AI163" s="37">
        <v>0</v>
      </c>
      <c r="AJ163" s="15">
        <v>1</v>
      </c>
      <c r="AK163" s="23">
        <v>957.95</v>
      </c>
    </row>
    <row r="164" spans="1:37" ht="51" x14ac:dyDescent="0.25">
      <c r="A164" s="17" t="s">
        <v>464</v>
      </c>
      <c r="B164" s="18" t="s">
        <v>465</v>
      </c>
      <c r="C164" s="17" t="s">
        <v>32</v>
      </c>
      <c r="D164" s="17" t="s">
        <v>466</v>
      </c>
      <c r="E164" s="19" t="s">
        <v>109</v>
      </c>
      <c r="F164" s="19">
        <v>13.5</v>
      </c>
      <c r="G164" s="20">
        <v>38.32</v>
      </c>
      <c r="H164" s="20">
        <v>47.98</v>
      </c>
      <c r="I164" s="99">
        <v>647.73</v>
      </c>
      <c r="J164" s="21">
        <v>0</v>
      </c>
      <c r="K164" s="22">
        <v>0</v>
      </c>
      <c r="L164" s="21">
        <v>0</v>
      </c>
      <c r="M164" s="22">
        <v>0</v>
      </c>
      <c r="N164" s="21">
        <v>0</v>
      </c>
      <c r="O164" s="22">
        <v>0</v>
      </c>
      <c r="P164" s="21">
        <v>0</v>
      </c>
      <c r="Q164" s="22">
        <v>0</v>
      </c>
      <c r="R164" s="21">
        <v>0</v>
      </c>
      <c r="S164" s="22">
        <v>0</v>
      </c>
      <c r="T164" s="21">
        <v>0</v>
      </c>
      <c r="U164" s="22">
        <v>0</v>
      </c>
      <c r="V164" s="21">
        <v>0</v>
      </c>
      <c r="W164" s="22">
        <v>0</v>
      </c>
      <c r="X164" s="21">
        <v>1</v>
      </c>
      <c r="Y164" s="22">
        <v>647.73</v>
      </c>
      <c r="Z164" s="21">
        <v>0</v>
      </c>
      <c r="AA164" s="22">
        <v>0</v>
      </c>
      <c r="AB164" s="21">
        <v>0</v>
      </c>
      <c r="AC164" s="22">
        <v>0</v>
      </c>
      <c r="AD164" s="21">
        <v>0</v>
      </c>
      <c r="AE164" s="22">
        <v>0</v>
      </c>
      <c r="AF164" s="21">
        <v>0</v>
      </c>
      <c r="AG164" s="22">
        <v>0</v>
      </c>
      <c r="AH164" s="21"/>
      <c r="AI164" s="37">
        <v>0</v>
      </c>
      <c r="AJ164" s="15">
        <v>1</v>
      </c>
      <c r="AK164" s="23">
        <v>647.73</v>
      </c>
    </row>
    <row r="165" spans="1:37" ht="38.25" x14ac:dyDescent="0.25">
      <c r="A165" s="17" t="s">
        <v>467</v>
      </c>
      <c r="B165" s="18" t="s">
        <v>468</v>
      </c>
      <c r="C165" s="17" t="s">
        <v>32</v>
      </c>
      <c r="D165" s="17" t="s">
        <v>469</v>
      </c>
      <c r="E165" s="19" t="s">
        <v>109</v>
      </c>
      <c r="F165" s="19">
        <v>11</v>
      </c>
      <c r="G165" s="20">
        <v>11.03</v>
      </c>
      <c r="H165" s="20">
        <v>13.81</v>
      </c>
      <c r="I165" s="99">
        <v>151.91</v>
      </c>
      <c r="J165" s="21">
        <v>0</v>
      </c>
      <c r="K165" s="22">
        <v>0</v>
      </c>
      <c r="L165" s="21">
        <v>0</v>
      </c>
      <c r="M165" s="22">
        <v>0</v>
      </c>
      <c r="N165" s="21">
        <v>1</v>
      </c>
      <c r="O165" s="22">
        <v>151.91</v>
      </c>
      <c r="P165" s="21">
        <v>0</v>
      </c>
      <c r="Q165" s="22">
        <v>0</v>
      </c>
      <c r="R165" s="21">
        <v>0</v>
      </c>
      <c r="S165" s="22">
        <v>0</v>
      </c>
      <c r="T165" s="21">
        <v>0</v>
      </c>
      <c r="U165" s="22">
        <v>0</v>
      </c>
      <c r="V165" s="21">
        <v>0</v>
      </c>
      <c r="W165" s="22">
        <v>0</v>
      </c>
      <c r="X165" s="21">
        <v>0</v>
      </c>
      <c r="Y165" s="22">
        <v>0</v>
      </c>
      <c r="Z165" s="21">
        <v>0</v>
      </c>
      <c r="AA165" s="22">
        <v>0</v>
      </c>
      <c r="AB165" s="21">
        <v>0</v>
      </c>
      <c r="AC165" s="22">
        <v>0</v>
      </c>
      <c r="AD165" s="21">
        <v>0</v>
      </c>
      <c r="AE165" s="22">
        <v>0</v>
      </c>
      <c r="AF165" s="21">
        <v>0</v>
      </c>
      <c r="AG165" s="22">
        <v>0</v>
      </c>
      <c r="AH165" s="21"/>
      <c r="AI165" s="37">
        <v>0</v>
      </c>
      <c r="AJ165" s="15">
        <v>1</v>
      </c>
      <c r="AK165" s="23">
        <v>151.91</v>
      </c>
    </row>
    <row r="166" spans="1:37" ht="51" x14ac:dyDescent="0.25">
      <c r="A166" s="17" t="s">
        <v>470</v>
      </c>
      <c r="B166" s="18" t="s">
        <v>471</v>
      </c>
      <c r="C166" s="17" t="s">
        <v>32</v>
      </c>
      <c r="D166" s="17" t="s">
        <v>472</v>
      </c>
      <c r="E166" s="19" t="s">
        <v>109</v>
      </c>
      <c r="F166" s="19">
        <v>24</v>
      </c>
      <c r="G166" s="20">
        <v>58.23</v>
      </c>
      <c r="H166" s="20">
        <v>72.91</v>
      </c>
      <c r="I166" s="99">
        <v>1749.84</v>
      </c>
      <c r="J166" s="21">
        <v>0</v>
      </c>
      <c r="K166" s="22">
        <v>0</v>
      </c>
      <c r="L166" s="21">
        <v>0</v>
      </c>
      <c r="M166" s="22">
        <v>0</v>
      </c>
      <c r="N166" s="21">
        <v>0</v>
      </c>
      <c r="O166" s="22">
        <v>0</v>
      </c>
      <c r="P166" s="21">
        <v>0</v>
      </c>
      <c r="Q166" s="22">
        <v>0</v>
      </c>
      <c r="R166" s="21">
        <v>0</v>
      </c>
      <c r="S166" s="22">
        <v>0</v>
      </c>
      <c r="T166" s="21">
        <v>0</v>
      </c>
      <c r="U166" s="22">
        <v>0</v>
      </c>
      <c r="V166" s="21">
        <v>0</v>
      </c>
      <c r="W166" s="22">
        <v>0</v>
      </c>
      <c r="X166" s="21">
        <v>1</v>
      </c>
      <c r="Y166" s="22">
        <v>1749.84</v>
      </c>
      <c r="Z166" s="21">
        <v>0</v>
      </c>
      <c r="AA166" s="22">
        <v>0</v>
      </c>
      <c r="AB166" s="21">
        <v>0</v>
      </c>
      <c r="AC166" s="22">
        <v>0</v>
      </c>
      <c r="AD166" s="21">
        <v>0</v>
      </c>
      <c r="AE166" s="22">
        <v>0</v>
      </c>
      <c r="AF166" s="21">
        <v>0</v>
      </c>
      <c r="AG166" s="22">
        <v>0</v>
      </c>
      <c r="AH166" s="21"/>
      <c r="AI166" s="37">
        <v>0</v>
      </c>
      <c r="AJ166" s="15">
        <v>1</v>
      </c>
      <c r="AK166" s="23">
        <v>1749.84</v>
      </c>
    </row>
    <row r="167" spans="1:37" ht="25.5" x14ac:dyDescent="0.25">
      <c r="A167" s="17" t="s">
        <v>473</v>
      </c>
      <c r="B167" s="18" t="s">
        <v>474</v>
      </c>
      <c r="C167" s="17" t="s">
        <v>27</v>
      </c>
      <c r="D167" s="17" t="s">
        <v>475</v>
      </c>
      <c r="E167" s="19" t="s">
        <v>109</v>
      </c>
      <c r="F167" s="19">
        <v>55</v>
      </c>
      <c r="G167" s="20">
        <v>84.73</v>
      </c>
      <c r="H167" s="20">
        <v>106.09</v>
      </c>
      <c r="I167" s="99">
        <v>5834.95</v>
      </c>
      <c r="J167" s="21">
        <v>0</v>
      </c>
      <c r="K167" s="22">
        <v>0</v>
      </c>
      <c r="L167" s="21">
        <v>0</v>
      </c>
      <c r="M167" s="22">
        <v>0</v>
      </c>
      <c r="N167" s="21">
        <v>1</v>
      </c>
      <c r="O167" s="22">
        <v>5834.95</v>
      </c>
      <c r="P167" s="21">
        <v>0</v>
      </c>
      <c r="Q167" s="22">
        <v>0</v>
      </c>
      <c r="R167" s="21">
        <v>0</v>
      </c>
      <c r="S167" s="22">
        <v>0</v>
      </c>
      <c r="T167" s="21">
        <v>0</v>
      </c>
      <c r="U167" s="22">
        <v>0</v>
      </c>
      <c r="V167" s="21">
        <v>0</v>
      </c>
      <c r="W167" s="22">
        <v>0</v>
      </c>
      <c r="X167" s="21">
        <v>0</v>
      </c>
      <c r="Y167" s="22">
        <v>0</v>
      </c>
      <c r="Z167" s="21">
        <v>0</v>
      </c>
      <c r="AA167" s="22">
        <v>0</v>
      </c>
      <c r="AB167" s="21">
        <v>0</v>
      </c>
      <c r="AC167" s="22">
        <v>0</v>
      </c>
      <c r="AD167" s="21">
        <v>0</v>
      </c>
      <c r="AE167" s="22">
        <v>0</v>
      </c>
      <c r="AF167" s="21">
        <v>0</v>
      </c>
      <c r="AG167" s="22">
        <v>0</v>
      </c>
      <c r="AH167" s="21"/>
      <c r="AI167" s="37">
        <v>0</v>
      </c>
      <c r="AJ167" s="15">
        <v>1</v>
      </c>
      <c r="AK167" s="23">
        <v>5834.95</v>
      </c>
    </row>
    <row r="168" spans="1:37" ht="25.5" x14ac:dyDescent="0.25">
      <c r="A168" s="17" t="s">
        <v>476</v>
      </c>
      <c r="B168" s="18" t="s">
        <v>477</v>
      </c>
      <c r="C168" s="17" t="s">
        <v>27</v>
      </c>
      <c r="D168" s="17" t="s">
        <v>478</v>
      </c>
      <c r="E168" s="19" t="s">
        <v>109</v>
      </c>
      <c r="F168" s="19">
        <v>28.8</v>
      </c>
      <c r="G168" s="20">
        <v>99.86</v>
      </c>
      <c r="H168" s="20">
        <v>125.04</v>
      </c>
      <c r="I168" s="99">
        <v>3601.15</v>
      </c>
      <c r="J168" s="21">
        <v>0</v>
      </c>
      <c r="K168" s="22">
        <v>0</v>
      </c>
      <c r="L168" s="21">
        <v>0</v>
      </c>
      <c r="M168" s="22">
        <v>0</v>
      </c>
      <c r="N168" s="21">
        <v>1</v>
      </c>
      <c r="O168" s="22">
        <v>3601.15</v>
      </c>
      <c r="P168" s="21">
        <v>0</v>
      </c>
      <c r="Q168" s="22">
        <v>0</v>
      </c>
      <c r="R168" s="21">
        <v>0</v>
      </c>
      <c r="S168" s="22">
        <v>0</v>
      </c>
      <c r="T168" s="21">
        <v>0</v>
      </c>
      <c r="U168" s="22">
        <v>0</v>
      </c>
      <c r="V168" s="21">
        <v>0</v>
      </c>
      <c r="W168" s="22">
        <v>0</v>
      </c>
      <c r="X168" s="21">
        <v>0</v>
      </c>
      <c r="Y168" s="22">
        <v>0</v>
      </c>
      <c r="Z168" s="21">
        <v>0</v>
      </c>
      <c r="AA168" s="22">
        <v>0</v>
      </c>
      <c r="AB168" s="21">
        <v>0</v>
      </c>
      <c r="AC168" s="22">
        <v>0</v>
      </c>
      <c r="AD168" s="21">
        <v>0</v>
      </c>
      <c r="AE168" s="22">
        <v>0</v>
      </c>
      <c r="AF168" s="21">
        <v>0</v>
      </c>
      <c r="AG168" s="22">
        <v>0</v>
      </c>
      <c r="AH168" s="21"/>
      <c r="AI168" s="37">
        <v>0</v>
      </c>
      <c r="AJ168" s="15">
        <v>1</v>
      </c>
      <c r="AK168" s="23">
        <v>3601.15</v>
      </c>
    </row>
    <row r="169" spans="1:37" ht="38.25" x14ac:dyDescent="0.25">
      <c r="A169" s="17" t="s">
        <v>479</v>
      </c>
      <c r="B169" s="18" t="s">
        <v>480</v>
      </c>
      <c r="C169" s="17" t="s">
        <v>32</v>
      </c>
      <c r="D169" s="17" t="s">
        <v>481</v>
      </c>
      <c r="E169" s="19" t="s">
        <v>42</v>
      </c>
      <c r="F169" s="19">
        <v>2</v>
      </c>
      <c r="G169" s="20">
        <v>575.59</v>
      </c>
      <c r="H169" s="20">
        <v>720.75</v>
      </c>
      <c r="I169" s="99">
        <v>1441.5</v>
      </c>
      <c r="J169" s="21">
        <v>0</v>
      </c>
      <c r="K169" s="22">
        <v>0</v>
      </c>
      <c r="L169" s="21">
        <v>0</v>
      </c>
      <c r="M169" s="22">
        <v>0</v>
      </c>
      <c r="N169" s="21">
        <v>0</v>
      </c>
      <c r="O169" s="22">
        <v>0</v>
      </c>
      <c r="P169" s="21">
        <v>0</v>
      </c>
      <c r="Q169" s="22">
        <v>0</v>
      </c>
      <c r="R169" s="21">
        <v>0</v>
      </c>
      <c r="S169" s="22">
        <v>0</v>
      </c>
      <c r="T169" s="21">
        <v>0</v>
      </c>
      <c r="U169" s="22">
        <v>0</v>
      </c>
      <c r="V169" s="21">
        <v>0</v>
      </c>
      <c r="W169" s="22">
        <v>0</v>
      </c>
      <c r="X169" s="21">
        <v>1</v>
      </c>
      <c r="Y169" s="22">
        <v>1441.5</v>
      </c>
      <c r="Z169" s="21">
        <v>0</v>
      </c>
      <c r="AA169" s="22">
        <v>0</v>
      </c>
      <c r="AB169" s="21">
        <v>0</v>
      </c>
      <c r="AC169" s="22">
        <v>0</v>
      </c>
      <c r="AD169" s="21">
        <v>0</v>
      </c>
      <c r="AE169" s="22">
        <v>0</v>
      </c>
      <c r="AF169" s="21">
        <v>0</v>
      </c>
      <c r="AG169" s="22">
        <v>0</v>
      </c>
      <c r="AH169" s="21"/>
      <c r="AI169" s="37">
        <v>0</v>
      </c>
      <c r="AJ169" s="15">
        <v>1</v>
      </c>
      <c r="AK169" s="23">
        <v>1441.5</v>
      </c>
    </row>
    <row r="170" spans="1:37" ht="25.5" x14ac:dyDescent="0.25">
      <c r="A170" s="17" t="s">
        <v>482</v>
      </c>
      <c r="B170" s="18" t="s">
        <v>483</v>
      </c>
      <c r="C170" s="17" t="s">
        <v>27</v>
      </c>
      <c r="D170" s="17" t="s">
        <v>484</v>
      </c>
      <c r="E170" s="19" t="s">
        <v>42</v>
      </c>
      <c r="F170" s="19">
        <v>130</v>
      </c>
      <c r="G170" s="20">
        <v>2.1800000000000002</v>
      </c>
      <c r="H170" s="20">
        <v>2.72</v>
      </c>
      <c r="I170" s="99">
        <v>353.6</v>
      </c>
      <c r="J170" s="21">
        <v>0</v>
      </c>
      <c r="K170" s="22">
        <v>0</v>
      </c>
      <c r="L170" s="21">
        <v>0</v>
      </c>
      <c r="M170" s="22">
        <v>0</v>
      </c>
      <c r="N170" s="21">
        <v>0</v>
      </c>
      <c r="O170" s="22">
        <v>0</v>
      </c>
      <c r="P170" s="21">
        <v>0</v>
      </c>
      <c r="Q170" s="22">
        <v>0</v>
      </c>
      <c r="R170" s="21">
        <v>0</v>
      </c>
      <c r="S170" s="22">
        <v>0</v>
      </c>
      <c r="T170" s="21">
        <v>0</v>
      </c>
      <c r="U170" s="22">
        <v>0</v>
      </c>
      <c r="V170" s="21">
        <v>0</v>
      </c>
      <c r="W170" s="22">
        <v>0</v>
      </c>
      <c r="X170" s="21">
        <v>0</v>
      </c>
      <c r="Y170" s="22">
        <v>0</v>
      </c>
      <c r="Z170" s="21">
        <v>0</v>
      </c>
      <c r="AA170" s="22">
        <v>0</v>
      </c>
      <c r="AB170" s="21">
        <v>1</v>
      </c>
      <c r="AC170" s="22">
        <v>353.6</v>
      </c>
      <c r="AD170" s="21">
        <v>0</v>
      </c>
      <c r="AE170" s="22">
        <v>0</v>
      </c>
      <c r="AF170" s="21">
        <v>0</v>
      </c>
      <c r="AG170" s="22">
        <v>0</v>
      </c>
      <c r="AH170" s="21"/>
      <c r="AI170" s="37">
        <v>0</v>
      </c>
      <c r="AJ170" s="15">
        <v>1</v>
      </c>
      <c r="AK170" s="23">
        <v>353.6</v>
      </c>
    </row>
    <row r="171" spans="1:37" x14ac:dyDescent="0.25">
      <c r="A171" s="17" t="s">
        <v>485</v>
      </c>
      <c r="B171" s="18" t="s">
        <v>486</v>
      </c>
      <c r="C171" s="17" t="s">
        <v>40</v>
      </c>
      <c r="D171" s="17" t="s">
        <v>487</v>
      </c>
      <c r="E171" s="19" t="s">
        <v>42</v>
      </c>
      <c r="F171" s="19">
        <v>22</v>
      </c>
      <c r="G171" s="20">
        <v>1.81</v>
      </c>
      <c r="H171" s="20">
        <v>2.2599999999999998</v>
      </c>
      <c r="I171" s="99">
        <v>49.72</v>
      </c>
      <c r="J171" s="21">
        <v>0</v>
      </c>
      <c r="K171" s="22">
        <v>0</v>
      </c>
      <c r="L171" s="21">
        <v>0</v>
      </c>
      <c r="M171" s="22">
        <v>0</v>
      </c>
      <c r="N171" s="21">
        <v>0</v>
      </c>
      <c r="O171" s="22">
        <v>0</v>
      </c>
      <c r="P171" s="21">
        <v>0</v>
      </c>
      <c r="Q171" s="22">
        <v>0</v>
      </c>
      <c r="R171" s="21">
        <v>0</v>
      </c>
      <c r="S171" s="22">
        <v>0</v>
      </c>
      <c r="T171" s="21">
        <v>0</v>
      </c>
      <c r="U171" s="22">
        <v>0</v>
      </c>
      <c r="V171" s="21">
        <v>0</v>
      </c>
      <c r="W171" s="22">
        <v>0</v>
      </c>
      <c r="X171" s="21">
        <v>0</v>
      </c>
      <c r="Y171" s="22">
        <v>0</v>
      </c>
      <c r="Z171" s="21">
        <v>0</v>
      </c>
      <c r="AA171" s="22">
        <v>0</v>
      </c>
      <c r="AB171" s="21">
        <v>1</v>
      </c>
      <c r="AC171" s="22">
        <v>49.72</v>
      </c>
      <c r="AD171" s="21">
        <v>0</v>
      </c>
      <c r="AE171" s="22">
        <v>0</v>
      </c>
      <c r="AF171" s="21">
        <v>0</v>
      </c>
      <c r="AG171" s="22">
        <v>0</v>
      </c>
      <c r="AH171" s="21"/>
      <c r="AI171" s="37">
        <v>0</v>
      </c>
      <c r="AJ171" s="15">
        <v>1</v>
      </c>
      <c r="AK171" s="23">
        <v>49.72</v>
      </c>
    </row>
    <row r="172" spans="1:37" ht="25.5" x14ac:dyDescent="0.25">
      <c r="A172" s="17" t="s">
        <v>488</v>
      </c>
      <c r="B172" s="18" t="s">
        <v>489</v>
      </c>
      <c r="C172" s="17" t="s">
        <v>40</v>
      </c>
      <c r="D172" s="17" t="s">
        <v>490</v>
      </c>
      <c r="E172" s="19" t="s">
        <v>42</v>
      </c>
      <c r="F172" s="19">
        <v>44</v>
      </c>
      <c r="G172" s="20">
        <v>2.72</v>
      </c>
      <c r="H172" s="20">
        <v>3.4</v>
      </c>
      <c r="I172" s="99">
        <v>149.6</v>
      </c>
      <c r="J172" s="21">
        <v>0</v>
      </c>
      <c r="K172" s="22">
        <v>0</v>
      </c>
      <c r="L172" s="21">
        <v>0</v>
      </c>
      <c r="M172" s="22">
        <v>0</v>
      </c>
      <c r="N172" s="21">
        <v>0</v>
      </c>
      <c r="O172" s="22">
        <v>0</v>
      </c>
      <c r="P172" s="21">
        <v>0</v>
      </c>
      <c r="Q172" s="22">
        <v>0</v>
      </c>
      <c r="R172" s="21">
        <v>0</v>
      </c>
      <c r="S172" s="22">
        <v>0</v>
      </c>
      <c r="T172" s="21">
        <v>0</v>
      </c>
      <c r="U172" s="22">
        <v>0</v>
      </c>
      <c r="V172" s="21">
        <v>0</v>
      </c>
      <c r="W172" s="22">
        <v>0</v>
      </c>
      <c r="X172" s="21">
        <v>0</v>
      </c>
      <c r="Y172" s="22">
        <v>0</v>
      </c>
      <c r="Z172" s="21">
        <v>0</v>
      </c>
      <c r="AA172" s="22">
        <v>0</v>
      </c>
      <c r="AB172" s="21">
        <v>1</v>
      </c>
      <c r="AC172" s="22">
        <v>149.6</v>
      </c>
      <c r="AD172" s="21">
        <v>0</v>
      </c>
      <c r="AE172" s="22">
        <v>0</v>
      </c>
      <c r="AF172" s="21">
        <v>0</v>
      </c>
      <c r="AG172" s="22">
        <v>0</v>
      </c>
      <c r="AH172" s="21"/>
      <c r="AI172" s="37">
        <v>0</v>
      </c>
      <c r="AJ172" s="15">
        <v>1</v>
      </c>
      <c r="AK172" s="23">
        <v>149.6</v>
      </c>
    </row>
    <row r="173" spans="1:37" x14ac:dyDescent="0.25">
      <c r="A173" s="17" t="s">
        <v>491</v>
      </c>
      <c r="B173" s="18" t="s">
        <v>492</v>
      </c>
      <c r="C173" s="17" t="s">
        <v>40</v>
      </c>
      <c r="D173" s="17" t="s">
        <v>493</v>
      </c>
      <c r="E173" s="19" t="s">
        <v>42</v>
      </c>
      <c r="F173" s="19">
        <v>46</v>
      </c>
      <c r="G173" s="20">
        <v>3.75</v>
      </c>
      <c r="H173" s="20">
        <v>4.6900000000000004</v>
      </c>
      <c r="I173" s="99">
        <v>215.74</v>
      </c>
      <c r="J173" s="21">
        <v>0</v>
      </c>
      <c r="K173" s="22">
        <v>0</v>
      </c>
      <c r="L173" s="21">
        <v>0</v>
      </c>
      <c r="M173" s="22">
        <v>0</v>
      </c>
      <c r="N173" s="21">
        <v>0</v>
      </c>
      <c r="O173" s="22">
        <v>0</v>
      </c>
      <c r="P173" s="21">
        <v>0</v>
      </c>
      <c r="Q173" s="22">
        <v>0</v>
      </c>
      <c r="R173" s="21">
        <v>0</v>
      </c>
      <c r="S173" s="22">
        <v>0</v>
      </c>
      <c r="T173" s="21">
        <v>0</v>
      </c>
      <c r="U173" s="22">
        <v>0</v>
      </c>
      <c r="V173" s="21">
        <v>0</v>
      </c>
      <c r="W173" s="22">
        <v>0</v>
      </c>
      <c r="X173" s="21">
        <v>0</v>
      </c>
      <c r="Y173" s="22">
        <v>0</v>
      </c>
      <c r="Z173" s="21">
        <v>0</v>
      </c>
      <c r="AA173" s="22">
        <v>0</v>
      </c>
      <c r="AB173" s="21">
        <v>1</v>
      </c>
      <c r="AC173" s="22">
        <v>215.74</v>
      </c>
      <c r="AD173" s="21">
        <v>0</v>
      </c>
      <c r="AE173" s="22">
        <v>0</v>
      </c>
      <c r="AF173" s="21">
        <v>0</v>
      </c>
      <c r="AG173" s="22">
        <v>0</v>
      </c>
      <c r="AH173" s="21"/>
      <c r="AI173" s="37">
        <v>0</v>
      </c>
      <c r="AJ173" s="15">
        <v>1</v>
      </c>
      <c r="AK173" s="23">
        <v>215.74</v>
      </c>
    </row>
    <row r="174" spans="1:37" x14ac:dyDescent="0.25">
      <c r="A174" s="17" t="s">
        <v>494</v>
      </c>
      <c r="B174" s="18" t="s">
        <v>495</v>
      </c>
      <c r="C174" s="17" t="s">
        <v>40</v>
      </c>
      <c r="D174" s="17" t="s">
        <v>496</v>
      </c>
      <c r="E174" s="19" t="s">
        <v>42</v>
      </c>
      <c r="F174" s="19">
        <v>73</v>
      </c>
      <c r="G174" s="20">
        <v>18.68</v>
      </c>
      <c r="H174" s="20">
        <v>23.39</v>
      </c>
      <c r="I174" s="99">
        <v>1707.47</v>
      </c>
      <c r="J174" s="21">
        <v>0</v>
      </c>
      <c r="K174" s="22">
        <v>0</v>
      </c>
      <c r="L174" s="21">
        <v>0</v>
      </c>
      <c r="M174" s="22">
        <v>0</v>
      </c>
      <c r="N174" s="21">
        <v>0</v>
      </c>
      <c r="O174" s="22">
        <v>0</v>
      </c>
      <c r="P174" s="21">
        <v>0</v>
      </c>
      <c r="Q174" s="22">
        <v>0</v>
      </c>
      <c r="R174" s="21">
        <v>0</v>
      </c>
      <c r="S174" s="22">
        <v>0</v>
      </c>
      <c r="T174" s="21">
        <v>0</v>
      </c>
      <c r="U174" s="22">
        <v>0</v>
      </c>
      <c r="V174" s="21">
        <v>0</v>
      </c>
      <c r="W174" s="22">
        <v>0</v>
      </c>
      <c r="X174" s="21">
        <v>0</v>
      </c>
      <c r="Y174" s="22">
        <v>0</v>
      </c>
      <c r="Z174" s="21">
        <v>0</v>
      </c>
      <c r="AA174" s="22">
        <v>0</v>
      </c>
      <c r="AB174" s="21">
        <v>1</v>
      </c>
      <c r="AC174" s="22">
        <v>1707.47</v>
      </c>
      <c r="AD174" s="21">
        <v>0</v>
      </c>
      <c r="AE174" s="22">
        <v>0</v>
      </c>
      <c r="AF174" s="21">
        <v>0</v>
      </c>
      <c r="AG174" s="22">
        <v>0</v>
      </c>
      <c r="AH174" s="21"/>
      <c r="AI174" s="37">
        <v>0</v>
      </c>
      <c r="AJ174" s="15">
        <v>1</v>
      </c>
      <c r="AK174" s="23">
        <v>1707.47</v>
      </c>
    </row>
    <row r="175" spans="1:37" ht="25.5" x14ac:dyDescent="0.25">
      <c r="A175" s="17" t="s">
        <v>497</v>
      </c>
      <c r="B175" s="18" t="s">
        <v>498</v>
      </c>
      <c r="C175" s="17" t="s">
        <v>27</v>
      </c>
      <c r="D175" s="17" t="s">
        <v>499</v>
      </c>
      <c r="E175" s="19" t="s">
        <v>42</v>
      </c>
      <c r="F175" s="19">
        <v>24</v>
      </c>
      <c r="G175" s="20">
        <v>26.73</v>
      </c>
      <c r="H175" s="20">
        <v>33.47</v>
      </c>
      <c r="I175" s="99">
        <v>803.28</v>
      </c>
      <c r="J175" s="21">
        <v>0</v>
      </c>
      <c r="K175" s="22">
        <v>0</v>
      </c>
      <c r="L175" s="21">
        <v>0</v>
      </c>
      <c r="M175" s="22">
        <v>0</v>
      </c>
      <c r="N175" s="21">
        <v>0</v>
      </c>
      <c r="O175" s="22">
        <v>0</v>
      </c>
      <c r="P175" s="21">
        <v>0</v>
      </c>
      <c r="Q175" s="22">
        <v>0</v>
      </c>
      <c r="R175" s="21">
        <v>0</v>
      </c>
      <c r="S175" s="22">
        <v>0</v>
      </c>
      <c r="T175" s="21">
        <v>0</v>
      </c>
      <c r="U175" s="22">
        <v>0</v>
      </c>
      <c r="V175" s="21">
        <v>0</v>
      </c>
      <c r="W175" s="22">
        <v>0</v>
      </c>
      <c r="X175" s="21">
        <v>0</v>
      </c>
      <c r="Y175" s="22">
        <v>0</v>
      </c>
      <c r="Z175" s="21">
        <v>0</v>
      </c>
      <c r="AA175" s="22">
        <v>0</v>
      </c>
      <c r="AB175" s="21">
        <v>1</v>
      </c>
      <c r="AC175" s="22">
        <v>803.28</v>
      </c>
      <c r="AD175" s="21">
        <v>0</v>
      </c>
      <c r="AE175" s="22">
        <v>0</v>
      </c>
      <c r="AF175" s="21">
        <v>0</v>
      </c>
      <c r="AG175" s="22">
        <v>0</v>
      </c>
      <c r="AH175" s="21"/>
      <c r="AI175" s="37">
        <v>0</v>
      </c>
      <c r="AJ175" s="15">
        <v>1</v>
      </c>
      <c r="AK175" s="23">
        <v>803.28</v>
      </c>
    </row>
    <row r="176" spans="1:37" ht="25.5" x14ac:dyDescent="0.25">
      <c r="A176" s="17" t="s">
        <v>500</v>
      </c>
      <c r="B176" s="18" t="s">
        <v>501</v>
      </c>
      <c r="C176" s="17" t="s">
        <v>27</v>
      </c>
      <c r="D176" s="17" t="s">
        <v>502</v>
      </c>
      <c r="E176" s="19" t="s">
        <v>42</v>
      </c>
      <c r="F176" s="19">
        <v>42</v>
      </c>
      <c r="G176" s="20">
        <v>3.28</v>
      </c>
      <c r="H176" s="20">
        <v>4.0999999999999996</v>
      </c>
      <c r="I176" s="99">
        <v>172.2</v>
      </c>
      <c r="J176" s="21">
        <v>0</v>
      </c>
      <c r="K176" s="22">
        <v>0</v>
      </c>
      <c r="L176" s="21">
        <v>0</v>
      </c>
      <c r="M176" s="22">
        <v>0</v>
      </c>
      <c r="N176" s="21">
        <v>0</v>
      </c>
      <c r="O176" s="22">
        <v>0</v>
      </c>
      <c r="P176" s="21">
        <v>0</v>
      </c>
      <c r="Q176" s="22">
        <v>0</v>
      </c>
      <c r="R176" s="21">
        <v>0</v>
      </c>
      <c r="S176" s="22">
        <v>0</v>
      </c>
      <c r="T176" s="21">
        <v>0</v>
      </c>
      <c r="U176" s="22">
        <v>0</v>
      </c>
      <c r="V176" s="21">
        <v>0</v>
      </c>
      <c r="W176" s="22">
        <v>0</v>
      </c>
      <c r="X176" s="21">
        <v>0</v>
      </c>
      <c r="Y176" s="22">
        <v>0</v>
      </c>
      <c r="Z176" s="21">
        <v>0</v>
      </c>
      <c r="AA176" s="22">
        <v>0</v>
      </c>
      <c r="AB176" s="21">
        <v>1</v>
      </c>
      <c r="AC176" s="22">
        <v>172.2</v>
      </c>
      <c r="AD176" s="21">
        <v>0</v>
      </c>
      <c r="AE176" s="22">
        <v>0</v>
      </c>
      <c r="AF176" s="21">
        <v>0</v>
      </c>
      <c r="AG176" s="22">
        <v>0</v>
      </c>
      <c r="AH176" s="21"/>
      <c r="AI176" s="37">
        <v>0</v>
      </c>
      <c r="AJ176" s="15">
        <v>1</v>
      </c>
      <c r="AK176" s="23">
        <v>172.2</v>
      </c>
    </row>
    <row r="177" spans="1:37" ht="25.5" x14ac:dyDescent="0.25">
      <c r="A177" s="17" t="s">
        <v>503</v>
      </c>
      <c r="B177" s="18" t="s">
        <v>504</v>
      </c>
      <c r="C177" s="17" t="s">
        <v>27</v>
      </c>
      <c r="D177" s="17" t="s">
        <v>505</v>
      </c>
      <c r="E177" s="19" t="s">
        <v>42</v>
      </c>
      <c r="F177" s="19">
        <v>27</v>
      </c>
      <c r="G177" s="20">
        <v>27.86</v>
      </c>
      <c r="H177" s="20">
        <v>34.880000000000003</v>
      </c>
      <c r="I177" s="99">
        <v>941.76</v>
      </c>
      <c r="J177" s="21">
        <v>0</v>
      </c>
      <c r="K177" s="22">
        <v>0</v>
      </c>
      <c r="L177" s="21">
        <v>0</v>
      </c>
      <c r="M177" s="22">
        <v>0</v>
      </c>
      <c r="N177" s="21">
        <v>0</v>
      </c>
      <c r="O177" s="22">
        <v>0</v>
      </c>
      <c r="P177" s="21">
        <v>0</v>
      </c>
      <c r="Q177" s="22">
        <v>0</v>
      </c>
      <c r="R177" s="21">
        <v>0</v>
      </c>
      <c r="S177" s="22">
        <v>0</v>
      </c>
      <c r="T177" s="21">
        <v>0</v>
      </c>
      <c r="U177" s="22">
        <v>0</v>
      </c>
      <c r="V177" s="21">
        <v>0</v>
      </c>
      <c r="W177" s="22">
        <v>0</v>
      </c>
      <c r="X177" s="21">
        <v>0</v>
      </c>
      <c r="Y177" s="22">
        <v>0</v>
      </c>
      <c r="Z177" s="21">
        <v>0</v>
      </c>
      <c r="AA177" s="22">
        <v>0</v>
      </c>
      <c r="AB177" s="21">
        <v>1</v>
      </c>
      <c r="AC177" s="22">
        <v>941.76</v>
      </c>
      <c r="AD177" s="21">
        <v>0</v>
      </c>
      <c r="AE177" s="22">
        <v>0</v>
      </c>
      <c r="AF177" s="21">
        <v>0</v>
      </c>
      <c r="AG177" s="22">
        <v>0</v>
      </c>
      <c r="AH177" s="21"/>
      <c r="AI177" s="37">
        <v>0</v>
      </c>
      <c r="AJ177" s="15">
        <v>1</v>
      </c>
      <c r="AK177" s="23">
        <v>941.76</v>
      </c>
    </row>
    <row r="178" spans="1:37" ht="25.5" x14ac:dyDescent="0.25">
      <c r="A178" s="17" t="s">
        <v>506</v>
      </c>
      <c r="B178" s="18" t="s">
        <v>507</v>
      </c>
      <c r="C178" s="17" t="s">
        <v>27</v>
      </c>
      <c r="D178" s="17" t="s">
        <v>508</v>
      </c>
      <c r="E178" s="19" t="s">
        <v>42</v>
      </c>
      <c r="F178" s="19">
        <v>5</v>
      </c>
      <c r="G178" s="20">
        <v>28.27</v>
      </c>
      <c r="H178" s="20">
        <v>35.39</v>
      </c>
      <c r="I178" s="99">
        <v>176.95</v>
      </c>
      <c r="J178" s="21">
        <v>0</v>
      </c>
      <c r="K178" s="22">
        <v>0</v>
      </c>
      <c r="L178" s="21">
        <v>0</v>
      </c>
      <c r="M178" s="22">
        <v>0</v>
      </c>
      <c r="N178" s="21">
        <v>0</v>
      </c>
      <c r="O178" s="22">
        <v>0</v>
      </c>
      <c r="P178" s="21">
        <v>0</v>
      </c>
      <c r="Q178" s="22">
        <v>0</v>
      </c>
      <c r="R178" s="21">
        <v>0</v>
      </c>
      <c r="S178" s="22">
        <v>0</v>
      </c>
      <c r="T178" s="21">
        <v>0</v>
      </c>
      <c r="U178" s="22">
        <v>0</v>
      </c>
      <c r="V178" s="21">
        <v>0</v>
      </c>
      <c r="W178" s="22">
        <v>0</v>
      </c>
      <c r="X178" s="21">
        <v>0</v>
      </c>
      <c r="Y178" s="22">
        <v>0</v>
      </c>
      <c r="Z178" s="21">
        <v>0</v>
      </c>
      <c r="AA178" s="22">
        <v>0</v>
      </c>
      <c r="AB178" s="21">
        <v>1</v>
      </c>
      <c r="AC178" s="22">
        <v>176.95</v>
      </c>
      <c r="AD178" s="21">
        <v>0</v>
      </c>
      <c r="AE178" s="22">
        <v>0</v>
      </c>
      <c r="AF178" s="21">
        <v>0</v>
      </c>
      <c r="AG178" s="22">
        <v>0</v>
      </c>
      <c r="AH178" s="21"/>
      <c r="AI178" s="37">
        <v>0</v>
      </c>
      <c r="AJ178" s="15">
        <v>1</v>
      </c>
      <c r="AK178" s="23">
        <v>176.95</v>
      </c>
    </row>
    <row r="179" spans="1:37" ht="25.5" x14ac:dyDescent="0.25">
      <c r="A179" s="17" t="s">
        <v>509</v>
      </c>
      <c r="B179" s="18" t="s">
        <v>498</v>
      </c>
      <c r="C179" s="17" t="s">
        <v>27</v>
      </c>
      <c r="D179" s="17" t="s">
        <v>499</v>
      </c>
      <c r="E179" s="19" t="s">
        <v>42</v>
      </c>
      <c r="F179" s="19">
        <v>24</v>
      </c>
      <c r="G179" s="20">
        <v>25.91</v>
      </c>
      <c r="H179" s="20">
        <v>32.44</v>
      </c>
      <c r="I179" s="99">
        <v>778.56</v>
      </c>
      <c r="J179" s="21">
        <v>0</v>
      </c>
      <c r="K179" s="22">
        <v>0</v>
      </c>
      <c r="L179" s="21">
        <v>0</v>
      </c>
      <c r="M179" s="22">
        <v>0</v>
      </c>
      <c r="N179" s="21">
        <v>0</v>
      </c>
      <c r="O179" s="22">
        <v>0</v>
      </c>
      <c r="P179" s="21">
        <v>0</v>
      </c>
      <c r="Q179" s="22">
        <v>0</v>
      </c>
      <c r="R179" s="21">
        <v>0</v>
      </c>
      <c r="S179" s="22">
        <v>0</v>
      </c>
      <c r="T179" s="21">
        <v>0</v>
      </c>
      <c r="U179" s="22">
        <v>0</v>
      </c>
      <c r="V179" s="21">
        <v>0</v>
      </c>
      <c r="W179" s="22">
        <v>0</v>
      </c>
      <c r="X179" s="21">
        <v>0</v>
      </c>
      <c r="Y179" s="22">
        <v>0</v>
      </c>
      <c r="Z179" s="21">
        <v>0</v>
      </c>
      <c r="AA179" s="22">
        <v>0</v>
      </c>
      <c r="AB179" s="21">
        <v>1</v>
      </c>
      <c r="AC179" s="22">
        <v>778.56</v>
      </c>
      <c r="AD179" s="21">
        <v>0</v>
      </c>
      <c r="AE179" s="22">
        <v>0</v>
      </c>
      <c r="AF179" s="21">
        <v>0</v>
      </c>
      <c r="AG179" s="22">
        <v>0</v>
      </c>
      <c r="AH179" s="21"/>
      <c r="AI179" s="37">
        <v>0</v>
      </c>
      <c r="AJ179" s="15">
        <v>1</v>
      </c>
      <c r="AK179" s="23">
        <v>778.56</v>
      </c>
    </row>
    <row r="180" spans="1:37" ht="51" x14ac:dyDescent="0.25">
      <c r="A180" s="17" t="s">
        <v>510</v>
      </c>
      <c r="B180" s="18" t="s">
        <v>511</v>
      </c>
      <c r="C180" s="17" t="s">
        <v>27</v>
      </c>
      <c r="D180" s="17" t="s">
        <v>512</v>
      </c>
      <c r="E180" s="19" t="s">
        <v>42</v>
      </c>
      <c r="F180" s="19">
        <v>1</v>
      </c>
      <c r="G180" s="20">
        <v>1061.52</v>
      </c>
      <c r="H180" s="20">
        <v>1329.23</v>
      </c>
      <c r="I180" s="99">
        <v>1329.23</v>
      </c>
      <c r="J180" s="21">
        <v>0</v>
      </c>
      <c r="K180" s="22">
        <v>0</v>
      </c>
      <c r="L180" s="21">
        <v>0</v>
      </c>
      <c r="M180" s="22">
        <v>0</v>
      </c>
      <c r="N180" s="21">
        <v>0</v>
      </c>
      <c r="O180" s="22">
        <v>0</v>
      </c>
      <c r="P180" s="21">
        <v>0</v>
      </c>
      <c r="Q180" s="22">
        <v>0</v>
      </c>
      <c r="R180" s="21">
        <v>0</v>
      </c>
      <c r="S180" s="22">
        <v>0</v>
      </c>
      <c r="T180" s="21">
        <v>0</v>
      </c>
      <c r="U180" s="22">
        <v>0</v>
      </c>
      <c r="V180" s="21">
        <v>0</v>
      </c>
      <c r="W180" s="22">
        <v>0</v>
      </c>
      <c r="X180" s="21">
        <v>0</v>
      </c>
      <c r="Y180" s="22">
        <v>0</v>
      </c>
      <c r="Z180" s="21">
        <v>0</v>
      </c>
      <c r="AA180" s="22">
        <v>0</v>
      </c>
      <c r="AB180" s="21">
        <v>1</v>
      </c>
      <c r="AC180" s="22">
        <v>1329.23</v>
      </c>
      <c r="AD180" s="21">
        <v>0</v>
      </c>
      <c r="AE180" s="22">
        <v>0</v>
      </c>
      <c r="AF180" s="21">
        <v>0</v>
      </c>
      <c r="AG180" s="22">
        <v>0</v>
      </c>
      <c r="AH180" s="21"/>
      <c r="AI180" s="37">
        <v>0</v>
      </c>
      <c r="AJ180" s="15">
        <v>1</v>
      </c>
      <c r="AK180" s="23">
        <v>1329.23</v>
      </c>
    </row>
    <row r="181" spans="1:37" ht="51" x14ac:dyDescent="0.25">
      <c r="A181" s="17" t="s">
        <v>513</v>
      </c>
      <c r="B181" s="18" t="s">
        <v>514</v>
      </c>
      <c r="C181" s="17" t="s">
        <v>27</v>
      </c>
      <c r="D181" s="17" t="s">
        <v>515</v>
      </c>
      <c r="E181" s="19" t="s">
        <v>42</v>
      </c>
      <c r="F181" s="19">
        <v>3</v>
      </c>
      <c r="G181" s="20">
        <v>1233.3699999999999</v>
      </c>
      <c r="H181" s="20">
        <v>1544.42</v>
      </c>
      <c r="I181" s="99">
        <v>4633.26</v>
      </c>
      <c r="J181" s="21">
        <v>0</v>
      </c>
      <c r="K181" s="22">
        <v>0</v>
      </c>
      <c r="L181" s="21">
        <v>0</v>
      </c>
      <c r="M181" s="22">
        <v>0</v>
      </c>
      <c r="N181" s="21">
        <v>0</v>
      </c>
      <c r="O181" s="22">
        <v>0</v>
      </c>
      <c r="P181" s="21">
        <v>0</v>
      </c>
      <c r="Q181" s="22">
        <v>0</v>
      </c>
      <c r="R181" s="21">
        <v>0</v>
      </c>
      <c r="S181" s="22">
        <v>0</v>
      </c>
      <c r="T181" s="21">
        <v>0</v>
      </c>
      <c r="U181" s="22">
        <v>0</v>
      </c>
      <c r="V181" s="21">
        <v>0</v>
      </c>
      <c r="W181" s="22">
        <v>0</v>
      </c>
      <c r="X181" s="21">
        <v>0</v>
      </c>
      <c r="Y181" s="22">
        <v>0</v>
      </c>
      <c r="Z181" s="21">
        <v>0</v>
      </c>
      <c r="AA181" s="22">
        <v>0</v>
      </c>
      <c r="AB181" s="21">
        <v>1</v>
      </c>
      <c r="AC181" s="22">
        <v>4633.26</v>
      </c>
      <c r="AD181" s="21">
        <v>0</v>
      </c>
      <c r="AE181" s="22">
        <v>0</v>
      </c>
      <c r="AF181" s="21">
        <v>0</v>
      </c>
      <c r="AG181" s="22">
        <v>0</v>
      </c>
      <c r="AH181" s="21"/>
      <c r="AI181" s="37">
        <v>0</v>
      </c>
      <c r="AJ181" s="15">
        <v>1</v>
      </c>
      <c r="AK181" s="23">
        <v>4633.26</v>
      </c>
    </row>
    <row r="182" spans="1:37" ht="25.5" x14ac:dyDescent="0.25">
      <c r="A182" s="17" t="s">
        <v>516</v>
      </c>
      <c r="B182" s="18" t="s">
        <v>517</v>
      </c>
      <c r="C182" s="17" t="s">
        <v>27</v>
      </c>
      <c r="D182" s="17" t="s">
        <v>518</v>
      </c>
      <c r="E182" s="19" t="s">
        <v>109</v>
      </c>
      <c r="F182" s="19">
        <v>16.2</v>
      </c>
      <c r="G182" s="20">
        <v>178.47</v>
      </c>
      <c r="H182" s="20">
        <v>223.48</v>
      </c>
      <c r="I182" s="99">
        <v>3620.37</v>
      </c>
      <c r="J182" s="21">
        <v>0</v>
      </c>
      <c r="K182" s="22">
        <v>0</v>
      </c>
      <c r="L182" s="21">
        <v>0</v>
      </c>
      <c r="M182" s="22">
        <v>0</v>
      </c>
      <c r="N182" s="21">
        <v>0</v>
      </c>
      <c r="O182" s="22">
        <v>0</v>
      </c>
      <c r="P182" s="21">
        <v>0</v>
      </c>
      <c r="Q182" s="22">
        <v>0</v>
      </c>
      <c r="R182" s="21">
        <v>1</v>
      </c>
      <c r="S182" s="22">
        <v>3620.37</v>
      </c>
      <c r="T182" s="21">
        <v>0</v>
      </c>
      <c r="U182" s="22">
        <v>0</v>
      </c>
      <c r="V182" s="21">
        <v>0</v>
      </c>
      <c r="W182" s="22">
        <v>0</v>
      </c>
      <c r="X182" s="21">
        <v>0</v>
      </c>
      <c r="Y182" s="22">
        <v>0</v>
      </c>
      <c r="Z182" s="21">
        <v>0</v>
      </c>
      <c r="AA182" s="22">
        <v>0</v>
      </c>
      <c r="AB182" s="21">
        <v>0</v>
      </c>
      <c r="AC182" s="22">
        <v>0</v>
      </c>
      <c r="AD182" s="21">
        <v>0</v>
      </c>
      <c r="AE182" s="22">
        <v>0</v>
      </c>
      <c r="AF182" s="21">
        <v>0</v>
      </c>
      <c r="AG182" s="22">
        <v>0</v>
      </c>
      <c r="AH182" s="21"/>
      <c r="AI182" s="37">
        <v>0</v>
      </c>
      <c r="AJ182" s="15">
        <v>1</v>
      </c>
      <c r="AK182" s="23">
        <v>3620.37</v>
      </c>
    </row>
    <row r="183" spans="1:37" ht="38.25" x14ac:dyDescent="0.25">
      <c r="A183" s="17" t="s">
        <v>519</v>
      </c>
      <c r="B183" s="18" t="s">
        <v>520</v>
      </c>
      <c r="C183" s="17" t="s">
        <v>27</v>
      </c>
      <c r="D183" s="17" t="s">
        <v>521</v>
      </c>
      <c r="E183" s="19" t="s">
        <v>522</v>
      </c>
      <c r="F183" s="19">
        <v>15</v>
      </c>
      <c r="G183" s="20">
        <v>71.66</v>
      </c>
      <c r="H183" s="20">
        <v>89.73</v>
      </c>
      <c r="I183" s="99">
        <v>1345.95</v>
      </c>
      <c r="J183" s="21">
        <v>1</v>
      </c>
      <c r="K183" s="22">
        <v>1345.95</v>
      </c>
      <c r="L183" s="21">
        <v>0</v>
      </c>
      <c r="M183" s="22">
        <v>0</v>
      </c>
      <c r="N183" s="21">
        <v>0</v>
      </c>
      <c r="O183" s="22">
        <v>0</v>
      </c>
      <c r="P183" s="21">
        <v>0</v>
      </c>
      <c r="Q183" s="22">
        <v>0</v>
      </c>
      <c r="R183" s="21">
        <v>0</v>
      </c>
      <c r="S183" s="22">
        <v>0</v>
      </c>
      <c r="T183" s="21">
        <v>0</v>
      </c>
      <c r="U183" s="22">
        <v>0</v>
      </c>
      <c r="V183" s="21">
        <v>0</v>
      </c>
      <c r="W183" s="22">
        <v>0</v>
      </c>
      <c r="X183" s="21">
        <v>0</v>
      </c>
      <c r="Y183" s="22">
        <v>0</v>
      </c>
      <c r="Z183" s="21">
        <v>0</v>
      </c>
      <c r="AA183" s="22">
        <v>0</v>
      </c>
      <c r="AB183" s="21">
        <v>0</v>
      </c>
      <c r="AC183" s="22">
        <v>0</v>
      </c>
      <c r="AD183" s="21">
        <v>0</v>
      </c>
      <c r="AE183" s="22">
        <v>0</v>
      </c>
      <c r="AF183" s="21">
        <v>0</v>
      </c>
      <c r="AG183" s="22">
        <v>0</v>
      </c>
      <c r="AH183" s="21"/>
      <c r="AI183" s="37">
        <v>0</v>
      </c>
      <c r="AJ183" s="15">
        <v>1</v>
      </c>
      <c r="AK183" s="23">
        <v>1345.95</v>
      </c>
    </row>
    <row r="184" spans="1:37" ht="38.25" x14ac:dyDescent="0.25">
      <c r="A184" s="17" t="s">
        <v>523</v>
      </c>
      <c r="B184" s="18" t="s">
        <v>524</v>
      </c>
      <c r="C184" s="17" t="s">
        <v>27</v>
      </c>
      <c r="D184" s="17" t="s">
        <v>525</v>
      </c>
      <c r="E184" s="19" t="s">
        <v>42</v>
      </c>
      <c r="F184" s="19">
        <v>3</v>
      </c>
      <c r="G184" s="20">
        <v>58.07</v>
      </c>
      <c r="H184" s="20">
        <v>72.709999999999994</v>
      </c>
      <c r="I184" s="99">
        <v>218.13</v>
      </c>
      <c r="J184" s="21">
        <v>0.5</v>
      </c>
      <c r="K184" s="22">
        <v>109.065</v>
      </c>
      <c r="L184" s="21">
        <v>0</v>
      </c>
      <c r="M184" s="22">
        <v>0</v>
      </c>
      <c r="N184" s="21">
        <v>0</v>
      </c>
      <c r="O184" s="22">
        <v>0</v>
      </c>
      <c r="P184" s="21">
        <v>0</v>
      </c>
      <c r="Q184" s="22">
        <v>0</v>
      </c>
      <c r="R184" s="21">
        <v>0</v>
      </c>
      <c r="S184" s="22">
        <v>0</v>
      </c>
      <c r="T184" s="21">
        <v>0</v>
      </c>
      <c r="U184" s="22">
        <v>0</v>
      </c>
      <c r="V184" s="21">
        <v>0</v>
      </c>
      <c r="W184" s="22">
        <v>0</v>
      </c>
      <c r="X184" s="21">
        <v>0</v>
      </c>
      <c r="Y184" s="22">
        <v>0</v>
      </c>
      <c r="Z184" s="21">
        <v>0</v>
      </c>
      <c r="AA184" s="22">
        <v>0</v>
      </c>
      <c r="AB184" s="21">
        <v>0.5</v>
      </c>
      <c r="AC184" s="22">
        <v>109.065</v>
      </c>
      <c r="AD184" s="21">
        <v>0</v>
      </c>
      <c r="AE184" s="22">
        <v>0</v>
      </c>
      <c r="AF184" s="21">
        <v>0</v>
      </c>
      <c r="AG184" s="22">
        <v>0</v>
      </c>
      <c r="AH184" s="21"/>
      <c r="AI184" s="37">
        <v>0</v>
      </c>
      <c r="AJ184" s="15">
        <v>1</v>
      </c>
      <c r="AK184" s="23">
        <v>218.13</v>
      </c>
    </row>
    <row r="185" spans="1:37" ht="25.5" x14ac:dyDescent="0.25">
      <c r="A185" s="17" t="s">
        <v>526</v>
      </c>
      <c r="B185" s="18" t="s">
        <v>527</v>
      </c>
      <c r="C185" s="17" t="s">
        <v>27</v>
      </c>
      <c r="D185" s="17" t="s">
        <v>528</v>
      </c>
      <c r="E185" s="19" t="s">
        <v>42</v>
      </c>
      <c r="F185" s="19">
        <v>60</v>
      </c>
      <c r="G185" s="20">
        <v>51.07</v>
      </c>
      <c r="H185" s="20">
        <v>63.94</v>
      </c>
      <c r="I185" s="99">
        <v>3836.4</v>
      </c>
      <c r="J185" s="21">
        <v>0.5</v>
      </c>
      <c r="K185" s="22">
        <v>1918.2</v>
      </c>
      <c r="L185" s="21">
        <v>0</v>
      </c>
      <c r="M185" s="22">
        <v>0</v>
      </c>
      <c r="N185" s="21">
        <v>0</v>
      </c>
      <c r="O185" s="22">
        <v>0</v>
      </c>
      <c r="P185" s="21">
        <v>0</v>
      </c>
      <c r="Q185" s="22">
        <v>0</v>
      </c>
      <c r="R185" s="21">
        <v>0</v>
      </c>
      <c r="S185" s="22">
        <v>0</v>
      </c>
      <c r="T185" s="21">
        <v>0</v>
      </c>
      <c r="U185" s="22">
        <v>0</v>
      </c>
      <c r="V185" s="21">
        <v>0</v>
      </c>
      <c r="W185" s="22">
        <v>0</v>
      </c>
      <c r="X185" s="21">
        <v>0</v>
      </c>
      <c r="Y185" s="22">
        <v>0</v>
      </c>
      <c r="Z185" s="21">
        <v>0</v>
      </c>
      <c r="AA185" s="22">
        <v>0</v>
      </c>
      <c r="AB185" s="21">
        <v>0.5</v>
      </c>
      <c r="AC185" s="22">
        <v>1918.2</v>
      </c>
      <c r="AD185" s="21">
        <v>0</v>
      </c>
      <c r="AE185" s="22">
        <v>0</v>
      </c>
      <c r="AF185" s="21">
        <v>0</v>
      </c>
      <c r="AG185" s="22">
        <v>0</v>
      </c>
      <c r="AH185" s="21"/>
      <c r="AI185" s="37">
        <v>0</v>
      </c>
      <c r="AJ185" s="15">
        <v>1</v>
      </c>
      <c r="AK185" s="23">
        <v>3836.4</v>
      </c>
    </row>
    <row r="186" spans="1:37" ht="25.5" x14ac:dyDescent="0.25">
      <c r="A186" s="17" t="s">
        <v>529</v>
      </c>
      <c r="B186" s="18" t="s">
        <v>530</v>
      </c>
      <c r="C186" s="17" t="s">
        <v>27</v>
      </c>
      <c r="D186" s="17" t="s">
        <v>531</v>
      </c>
      <c r="E186" s="19" t="s">
        <v>109</v>
      </c>
      <c r="F186" s="19">
        <v>164</v>
      </c>
      <c r="G186" s="20">
        <v>18.71</v>
      </c>
      <c r="H186" s="20">
        <v>23.42</v>
      </c>
      <c r="I186" s="99">
        <v>3840.88</v>
      </c>
      <c r="J186" s="21">
        <v>1</v>
      </c>
      <c r="K186" s="22">
        <v>3840.88</v>
      </c>
      <c r="L186" s="21">
        <v>0</v>
      </c>
      <c r="M186" s="22">
        <v>0</v>
      </c>
      <c r="N186" s="21">
        <v>0</v>
      </c>
      <c r="O186" s="22">
        <v>0</v>
      </c>
      <c r="P186" s="21">
        <v>0</v>
      </c>
      <c r="Q186" s="22">
        <v>0</v>
      </c>
      <c r="R186" s="21">
        <v>0</v>
      </c>
      <c r="S186" s="22">
        <v>0</v>
      </c>
      <c r="T186" s="21">
        <v>0</v>
      </c>
      <c r="U186" s="22">
        <v>0</v>
      </c>
      <c r="V186" s="21">
        <v>0</v>
      </c>
      <c r="W186" s="22">
        <v>0</v>
      </c>
      <c r="X186" s="21">
        <v>0</v>
      </c>
      <c r="Y186" s="22">
        <v>0</v>
      </c>
      <c r="Z186" s="21">
        <v>0</v>
      </c>
      <c r="AA186" s="22">
        <v>0</v>
      </c>
      <c r="AB186" s="21">
        <v>0</v>
      </c>
      <c r="AC186" s="22">
        <v>0</v>
      </c>
      <c r="AD186" s="21">
        <v>0</v>
      </c>
      <c r="AE186" s="22">
        <v>0</v>
      </c>
      <c r="AF186" s="21">
        <v>0</v>
      </c>
      <c r="AG186" s="22">
        <v>0</v>
      </c>
      <c r="AH186" s="21"/>
      <c r="AI186" s="37">
        <v>0</v>
      </c>
      <c r="AJ186" s="15">
        <v>1</v>
      </c>
      <c r="AK186" s="23">
        <v>3840.88</v>
      </c>
    </row>
    <row r="187" spans="1:37" ht="38.25" x14ac:dyDescent="0.25">
      <c r="A187" s="17" t="s">
        <v>532</v>
      </c>
      <c r="B187" s="18" t="s">
        <v>533</v>
      </c>
      <c r="C187" s="17" t="s">
        <v>27</v>
      </c>
      <c r="D187" s="17" t="s">
        <v>534</v>
      </c>
      <c r="E187" s="19" t="s">
        <v>109</v>
      </c>
      <c r="F187" s="19">
        <v>1798</v>
      </c>
      <c r="G187" s="20">
        <v>1</v>
      </c>
      <c r="H187" s="20">
        <v>1.25</v>
      </c>
      <c r="I187" s="99">
        <v>2247.5</v>
      </c>
      <c r="J187" s="21">
        <v>0</v>
      </c>
      <c r="K187" s="22">
        <v>0</v>
      </c>
      <c r="L187" s="21">
        <v>0</v>
      </c>
      <c r="M187" s="22">
        <v>0</v>
      </c>
      <c r="N187" s="21">
        <v>1</v>
      </c>
      <c r="O187" s="22">
        <v>2247.5</v>
      </c>
      <c r="P187" s="21">
        <v>0</v>
      </c>
      <c r="Q187" s="22">
        <v>0</v>
      </c>
      <c r="R187" s="21">
        <v>0</v>
      </c>
      <c r="S187" s="22">
        <v>0</v>
      </c>
      <c r="T187" s="21">
        <v>0</v>
      </c>
      <c r="U187" s="22">
        <v>0</v>
      </c>
      <c r="V187" s="21">
        <v>0</v>
      </c>
      <c r="W187" s="22">
        <v>0</v>
      </c>
      <c r="X187" s="21">
        <v>0</v>
      </c>
      <c r="Y187" s="22">
        <v>0</v>
      </c>
      <c r="Z187" s="21">
        <v>0</v>
      </c>
      <c r="AA187" s="22">
        <v>0</v>
      </c>
      <c r="AB187" s="21">
        <v>0</v>
      </c>
      <c r="AC187" s="22">
        <v>0</v>
      </c>
      <c r="AD187" s="21">
        <v>0</v>
      </c>
      <c r="AE187" s="22">
        <v>0</v>
      </c>
      <c r="AF187" s="21">
        <v>0</v>
      </c>
      <c r="AG187" s="22">
        <v>0</v>
      </c>
      <c r="AH187" s="21"/>
      <c r="AI187" s="37">
        <v>0</v>
      </c>
      <c r="AJ187" s="15">
        <v>1</v>
      </c>
      <c r="AK187" s="23">
        <v>2247.5</v>
      </c>
    </row>
    <row r="188" spans="1:37" ht="51" x14ac:dyDescent="0.25">
      <c r="A188" s="17" t="s">
        <v>535</v>
      </c>
      <c r="B188" s="18" t="s">
        <v>536</v>
      </c>
      <c r="C188" s="17" t="s">
        <v>27</v>
      </c>
      <c r="D188" s="17" t="s">
        <v>537</v>
      </c>
      <c r="E188" s="19" t="s">
        <v>109</v>
      </c>
      <c r="F188" s="19">
        <v>164</v>
      </c>
      <c r="G188" s="20">
        <v>18.61</v>
      </c>
      <c r="H188" s="20">
        <v>23.3</v>
      </c>
      <c r="I188" s="99">
        <v>3821.2</v>
      </c>
      <c r="J188" s="21">
        <v>0</v>
      </c>
      <c r="K188" s="22">
        <v>0</v>
      </c>
      <c r="L188" s="21">
        <v>0</v>
      </c>
      <c r="M188" s="22">
        <v>0</v>
      </c>
      <c r="N188" s="21">
        <v>1</v>
      </c>
      <c r="O188" s="22">
        <v>3821.2</v>
      </c>
      <c r="P188" s="21">
        <v>0</v>
      </c>
      <c r="Q188" s="22">
        <v>0</v>
      </c>
      <c r="R188" s="21">
        <v>0</v>
      </c>
      <c r="S188" s="22">
        <v>0</v>
      </c>
      <c r="T188" s="21">
        <v>0</v>
      </c>
      <c r="U188" s="22">
        <v>0</v>
      </c>
      <c r="V188" s="21">
        <v>0</v>
      </c>
      <c r="W188" s="22">
        <v>0</v>
      </c>
      <c r="X188" s="21">
        <v>0</v>
      </c>
      <c r="Y188" s="22">
        <v>0</v>
      </c>
      <c r="Z188" s="21">
        <v>0</v>
      </c>
      <c r="AA188" s="22">
        <v>0</v>
      </c>
      <c r="AB188" s="21">
        <v>0</v>
      </c>
      <c r="AC188" s="22">
        <v>0</v>
      </c>
      <c r="AD188" s="21">
        <v>0</v>
      </c>
      <c r="AE188" s="22">
        <v>0</v>
      </c>
      <c r="AF188" s="21">
        <v>0</v>
      </c>
      <c r="AG188" s="22">
        <v>0</v>
      </c>
      <c r="AH188" s="21"/>
      <c r="AI188" s="37">
        <v>0</v>
      </c>
      <c r="AJ188" s="15">
        <v>1</v>
      </c>
      <c r="AK188" s="23">
        <v>3821.2</v>
      </c>
    </row>
    <row r="189" spans="1:37" ht="38.25" x14ac:dyDescent="0.25">
      <c r="A189" s="17" t="s">
        <v>538</v>
      </c>
      <c r="B189" s="18" t="s">
        <v>539</v>
      </c>
      <c r="C189" s="17" t="s">
        <v>27</v>
      </c>
      <c r="D189" s="17" t="s">
        <v>540</v>
      </c>
      <c r="E189" s="19" t="s">
        <v>109</v>
      </c>
      <c r="F189" s="19">
        <v>830.3</v>
      </c>
      <c r="G189" s="20">
        <v>0.52</v>
      </c>
      <c r="H189" s="20">
        <v>0.65</v>
      </c>
      <c r="I189" s="99">
        <v>539.69000000000005</v>
      </c>
      <c r="J189" s="21">
        <v>0</v>
      </c>
      <c r="K189" s="22">
        <v>0</v>
      </c>
      <c r="L189" s="21">
        <v>0</v>
      </c>
      <c r="M189" s="22">
        <v>0</v>
      </c>
      <c r="N189" s="21">
        <v>0</v>
      </c>
      <c r="O189" s="22">
        <v>0</v>
      </c>
      <c r="P189" s="21">
        <v>1</v>
      </c>
      <c r="Q189" s="22">
        <v>539.69000000000005</v>
      </c>
      <c r="R189" s="21">
        <v>0</v>
      </c>
      <c r="S189" s="22">
        <v>0</v>
      </c>
      <c r="T189" s="21">
        <v>0</v>
      </c>
      <c r="U189" s="22">
        <v>0</v>
      </c>
      <c r="V189" s="21">
        <v>0</v>
      </c>
      <c r="W189" s="22">
        <v>0</v>
      </c>
      <c r="X189" s="21">
        <v>0</v>
      </c>
      <c r="Y189" s="22">
        <v>0</v>
      </c>
      <c r="Z189" s="21">
        <v>0</v>
      </c>
      <c r="AA189" s="22">
        <v>0</v>
      </c>
      <c r="AB189" s="21">
        <v>0</v>
      </c>
      <c r="AC189" s="22">
        <v>0</v>
      </c>
      <c r="AD189" s="21">
        <v>0</v>
      </c>
      <c r="AE189" s="22">
        <v>0</v>
      </c>
      <c r="AF189" s="21">
        <v>0</v>
      </c>
      <c r="AG189" s="22">
        <v>0</v>
      </c>
      <c r="AH189" s="21"/>
      <c r="AI189" s="37">
        <v>0</v>
      </c>
      <c r="AJ189" s="15">
        <v>1</v>
      </c>
      <c r="AK189" s="23">
        <v>539.69000000000005</v>
      </c>
    </row>
    <row r="190" spans="1:37" ht="38.25" x14ac:dyDescent="0.25">
      <c r="A190" s="17" t="s">
        <v>541</v>
      </c>
      <c r="B190" s="18" t="s">
        <v>542</v>
      </c>
      <c r="C190" s="17" t="s">
        <v>27</v>
      </c>
      <c r="D190" s="17" t="s">
        <v>543</v>
      </c>
      <c r="E190" s="19" t="s">
        <v>109</v>
      </c>
      <c r="F190" s="19">
        <v>513.20000000000005</v>
      </c>
      <c r="G190" s="20">
        <v>2.33</v>
      </c>
      <c r="H190" s="20">
        <v>2.91</v>
      </c>
      <c r="I190" s="99">
        <v>1493.41</v>
      </c>
      <c r="J190" s="21">
        <v>0</v>
      </c>
      <c r="K190" s="22">
        <v>0</v>
      </c>
      <c r="L190" s="21">
        <v>0</v>
      </c>
      <c r="M190" s="22">
        <v>0</v>
      </c>
      <c r="N190" s="21">
        <v>0</v>
      </c>
      <c r="O190" s="22">
        <v>0</v>
      </c>
      <c r="P190" s="21">
        <v>1</v>
      </c>
      <c r="Q190" s="22">
        <v>1493.41</v>
      </c>
      <c r="R190" s="21">
        <v>0</v>
      </c>
      <c r="S190" s="22">
        <v>0</v>
      </c>
      <c r="T190" s="21">
        <v>0</v>
      </c>
      <c r="U190" s="22">
        <v>0</v>
      </c>
      <c r="V190" s="21">
        <v>0</v>
      </c>
      <c r="W190" s="22">
        <v>0</v>
      </c>
      <c r="X190" s="21">
        <v>0</v>
      </c>
      <c r="Y190" s="22">
        <v>0</v>
      </c>
      <c r="Z190" s="21">
        <v>0</v>
      </c>
      <c r="AA190" s="22">
        <v>0</v>
      </c>
      <c r="AB190" s="21">
        <v>0</v>
      </c>
      <c r="AC190" s="22">
        <v>0</v>
      </c>
      <c r="AD190" s="21">
        <v>0</v>
      </c>
      <c r="AE190" s="22">
        <v>0</v>
      </c>
      <c r="AF190" s="21">
        <v>0</v>
      </c>
      <c r="AG190" s="22">
        <v>0</v>
      </c>
      <c r="AH190" s="21"/>
      <c r="AI190" s="37">
        <v>0</v>
      </c>
      <c r="AJ190" s="15">
        <v>1</v>
      </c>
      <c r="AK190" s="23">
        <v>1493.41</v>
      </c>
    </row>
    <row r="191" spans="1:37" ht="38.25" x14ac:dyDescent="0.25">
      <c r="A191" s="17" t="s">
        <v>544</v>
      </c>
      <c r="B191" s="18" t="s">
        <v>545</v>
      </c>
      <c r="C191" s="17" t="s">
        <v>27</v>
      </c>
      <c r="D191" s="17" t="s">
        <v>546</v>
      </c>
      <c r="E191" s="19" t="s">
        <v>109</v>
      </c>
      <c r="F191" s="19">
        <v>454.5</v>
      </c>
      <c r="G191" s="20">
        <v>2.67</v>
      </c>
      <c r="H191" s="20">
        <v>3.34</v>
      </c>
      <c r="I191" s="99">
        <v>1518.03</v>
      </c>
      <c r="J191" s="21">
        <v>0</v>
      </c>
      <c r="K191" s="22">
        <v>0</v>
      </c>
      <c r="L191" s="21">
        <v>0</v>
      </c>
      <c r="M191" s="22">
        <v>0</v>
      </c>
      <c r="N191" s="21">
        <v>0</v>
      </c>
      <c r="O191" s="22">
        <v>0</v>
      </c>
      <c r="P191" s="21">
        <v>1</v>
      </c>
      <c r="Q191" s="22">
        <v>1518.03</v>
      </c>
      <c r="R191" s="21">
        <v>0</v>
      </c>
      <c r="S191" s="22">
        <v>0</v>
      </c>
      <c r="T191" s="21">
        <v>0</v>
      </c>
      <c r="U191" s="22">
        <v>0</v>
      </c>
      <c r="V191" s="21">
        <v>0</v>
      </c>
      <c r="W191" s="22">
        <v>0</v>
      </c>
      <c r="X191" s="21">
        <v>0</v>
      </c>
      <c r="Y191" s="22">
        <v>0</v>
      </c>
      <c r="Z191" s="21">
        <v>0</v>
      </c>
      <c r="AA191" s="22">
        <v>0</v>
      </c>
      <c r="AB191" s="21">
        <v>0</v>
      </c>
      <c r="AC191" s="22">
        <v>0</v>
      </c>
      <c r="AD191" s="21">
        <v>0</v>
      </c>
      <c r="AE191" s="22">
        <v>0</v>
      </c>
      <c r="AF191" s="21">
        <v>0</v>
      </c>
      <c r="AG191" s="22">
        <v>0</v>
      </c>
      <c r="AH191" s="21"/>
      <c r="AI191" s="37">
        <v>0</v>
      </c>
      <c r="AJ191" s="15">
        <v>1</v>
      </c>
      <c r="AK191" s="23">
        <v>1518.03</v>
      </c>
    </row>
    <row r="192" spans="1:37" ht="38.25" x14ac:dyDescent="0.25">
      <c r="A192" s="17" t="s">
        <v>547</v>
      </c>
      <c r="B192" s="18" t="s">
        <v>548</v>
      </c>
      <c r="C192" s="17" t="s">
        <v>27</v>
      </c>
      <c r="D192" s="17" t="s">
        <v>549</v>
      </c>
      <c r="E192" s="19" t="s">
        <v>42</v>
      </c>
      <c r="F192" s="19">
        <v>3</v>
      </c>
      <c r="G192" s="20">
        <v>31.11</v>
      </c>
      <c r="H192" s="20">
        <v>38.950000000000003</v>
      </c>
      <c r="I192" s="99">
        <v>116.85</v>
      </c>
      <c r="J192" s="21">
        <v>0</v>
      </c>
      <c r="K192" s="22">
        <v>0</v>
      </c>
      <c r="L192" s="21">
        <v>0</v>
      </c>
      <c r="M192" s="22">
        <v>0</v>
      </c>
      <c r="N192" s="21">
        <v>0</v>
      </c>
      <c r="O192" s="22">
        <v>0</v>
      </c>
      <c r="P192" s="21">
        <v>1</v>
      </c>
      <c r="Q192" s="22">
        <v>116.85</v>
      </c>
      <c r="R192" s="21">
        <v>0</v>
      </c>
      <c r="S192" s="22">
        <v>0</v>
      </c>
      <c r="T192" s="21">
        <v>0</v>
      </c>
      <c r="U192" s="22">
        <v>0</v>
      </c>
      <c r="V192" s="21">
        <v>0</v>
      </c>
      <c r="W192" s="22">
        <v>0</v>
      </c>
      <c r="X192" s="21">
        <v>0</v>
      </c>
      <c r="Y192" s="22">
        <v>0</v>
      </c>
      <c r="Z192" s="21">
        <v>0</v>
      </c>
      <c r="AA192" s="22">
        <v>0</v>
      </c>
      <c r="AB192" s="21">
        <v>0</v>
      </c>
      <c r="AC192" s="22">
        <v>0</v>
      </c>
      <c r="AD192" s="21">
        <v>0</v>
      </c>
      <c r="AE192" s="22">
        <v>0</v>
      </c>
      <c r="AF192" s="21">
        <v>0</v>
      </c>
      <c r="AG192" s="22">
        <v>0</v>
      </c>
      <c r="AH192" s="21"/>
      <c r="AI192" s="37">
        <v>0</v>
      </c>
      <c r="AJ192" s="15">
        <v>1</v>
      </c>
      <c r="AK192" s="23">
        <v>116.85</v>
      </c>
    </row>
    <row r="193" spans="1:37" ht="38.25" x14ac:dyDescent="0.25">
      <c r="A193" s="17" t="s">
        <v>550</v>
      </c>
      <c r="B193" s="18" t="s">
        <v>551</v>
      </c>
      <c r="C193" s="17" t="s">
        <v>27</v>
      </c>
      <c r="D193" s="17" t="s">
        <v>552</v>
      </c>
      <c r="E193" s="19" t="s">
        <v>42</v>
      </c>
      <c r="F193" s="19">
        <v>1</v>
      </c>
      <c r="G193" s="20">
        <v>5851.43</v>
      </c>
      <c r="H193" s="20">
        <v>7327.16</v>
      </c>
      <c r="I193" s="99">
        <v>7327.16</v>
      </c>
      <c r="J193" s="21">
        <v>0</v>
      </c>
      <c r="K193" s="22">
        <v>0</v>
      </c>
      <c r="L193" s="21">
        <v>0</v>
      </c>
      <c r="M193" s="22">
        <v>0</v>
      </c>
      <c r="N193" s="21">
        <v>0</v>
      </c>
      <c r="O193" s="22">
        <v>0</v>
      </c>
      <c r="P193" s="21">
        <v>0</v>
      </c>
      <c r="Q193" s="22">
        <v>0</v>
      </c>
      <c r="R193" s="21">
        <v>0</v>
      </c>
      <c r="S193" s="22">
        <v>0</v>
      </c>
      <c r="T193" s="21">
        <v>0</v>
      </c>
      <c r="U193" s="22">
        <v>0</v>
      </c>
      <c r="V193" s="21">
        <v>0</v>
      </c>
      <c r="W193" s="22">
        <v>0</v>
      </c>
      <c r="X193" s="21">
        <v>0</v>
      </c>
      <c r="Y193" s="22">
        <v>0</v>
      </c>
      <c r="Z193" s="21">
        <v>0</v>
      </c>
      <c r="AA193" s="22">
        <v>0</v>
      </c>
      <c r="AB193" s="21">
        <v>1</v>
      </c>
      <c r="AC193" s="22">
        <v>7327.16</v>
      </c>
      <c r="AD193" s="21">
        <v>0</v>
      </c>
      <c r="AE193" s="22">
        <v>0</v>
      </c>
      <c r="AF193" s="21">
        <v>0</v>
      </c>
      <c r="AG193" s="22">
        <v>0</v>
      </c>
      <c r="AH193" s="21"/>
      <c r="AI193" s="37">
        <v>0</v>
      </c>
      <c r="AJ193" s="15">
        <v>1</v>
      </c>
      <c r="AK193" s="23">
        <v>7327.16</v>
      </c>
    </row>
    <row r="194" spans="1:37" ht="38.25" x14ac:dyDescent="0.25">
      <c r="A194" s="17" t="s">
        <v>553</v>
      </c>
      <c r="B194" s="18" t="s">
        <v>554</v>
      </c>
      <c r="C194" s="17" t="s">
        <v>27</v>
      </c>
      <c r="D194" s="17" t="s">
        <v>555</v>
      </c>
      <c r="E194" s="19" t="s">
        <v>42</v>
      </c>
      <c r="F194" s="19">
        <v>1</v>
      </c>
      <c r="G194" s="20">
        <v>5848.38</v>
      </c>
      <c r="H194" s="20">
        <v>7323.34</v>
      </c>
      <c r="I194" s="99">
        <v>7323.34</v>
      </c>
      <c r="J194" s="21">
        <v>0</v>
      </c>
      <c r="K194" s="22">
        <v>0</v>
      </c>
      <c r="L194" s="21">
        <v>0</v>
      </c>
      <c r="M194" s="22">
        <v>0</v>
      </c>
      <c r="N194" s="21">
        <v>0</v>
      </c>
      <c r="O194" s="22">
        <v>0</v>
      </c>
      <c r="P194" s="21">
        <v>0</v>
      </c>
      <c r="Q194" s="22">
        <v>0</v>
      </c>
      <c r="R194" s="21">
        <v>0</v>
      </c>
      <c r="S194" s="22">
        <v>0</v>
      </c>
      <c r="T194" s="21">
        <v>0</v>
      </c>
      <c r="U194" s="22">
        <v>0</v>
      </c>
      <c r="V194" s="21">
        <v>0</v>
      </c>
      <c r="W194" s="22">
        <v>0</v>
      </c>
      <c r="X194" s="21">
        <v>0</v>
      </c>
      <c r="Y194" s="22">
        <v>0</v>
      </c>
      <c r="Z194" s="21">
        <v>0</v>
      </c>
      <c r="AA194" s="22">
        <v>0</v>
      </c>
      <c r="AB194" s="21">
        <v>1</v>
      </c>
      <c r="AC194" s="22">
        <v>7323.34</v>
      </c>
      <c r="AD194" s="21">
        <v>0</v>
      </c>
      <c r="AE194" s="22">
        <v>0</v>
      </c>
      <c r="AF194" s="21">
        <v>0</v>
      </c>
      <c r="AG194" s="22">
        <v>0</v>
      </c>
      <c r="AH194" s="21"/>
      <c r="AI194" s="37">
        <v>0</v>
      </c>
      <c r="AJ194" s="15">
        <v>1</v>
      </c>
      <c r="AK194" s="23">
        <v>7323.34</v>
      </c>
    </row>
    <row r="195" spans="1:37" ht="38.25" x14ac:dyDescent="0.25">
      <c r="A195" s="17" t="s">
        <v>556</v>
      </c>
      <c r="B195" s="18" t="s">
        <v>557</v>
      </c>
      <c r="C195" s="17" t="s">
        <v>27</v>
      </c>
      <c r="D195" s="17" t="s">
        <v>558</v>
      </c>
      <c r="E195" s="19" t="s">
        <v>42</v>
      </c>
      <c r="F195" s="19">
        <v>1</v>
      </c>
      <c r="G195" s="20">
        <v>4777.5</v>
      </c>
      <c r="H195" s="20">
        <v>5982.38</v>
      </c>
      <c r="I195" s="99">
        <v>5982.38</v>
      </c>
      <c r="J195" s="21">
        <v>0</v>
      </c>
      <c r="K195" s="22">
        <v>0</v>
      </c>
      <c r="L195" s="21">
        <v>0</v>
      </c>
      <c r="M195" s="22">
        <v>0</v>
      </c>
      <c r="N195" s="21">
        <v>0</v>
      </c>
      <c r="O195" s="22">
        <v>0</v>
      </c>
      <c r="P195" s="21">
        <v>0</v>
      </c>
      <c r="Q195" s="22">
        <v>0</v>
      </c>
      <c r="R195" s="21">
        <v>0</v>
      </c>
      <c r="S195" s="22">
        <v>0</v>
      </c>
      <c r="T195" s="21">
        <v>0</v>
      </c>
      <c r="U195" s="22">
        <v>0</v>
      </c>
      <c r="V195" s="21">
        <v>0</v>
      </c>
      <c r="W195" s="22">
        <v>0</v>
      </c>
      <c r="X195" s="21">
        <v>0</v>
      </c>
      <c r="Y195" s="22">
        <v>0</v>
      </c>
      <c r="Z195" s="21">
        <v>0</v>
      </c>
      <c r="AA195" s="22">
        <v>0</v>
      </c>
      <c r="AB195" s="21">
        <v>1</v>
      </c>
      <c r="AC195" s="22">
        <v>5982.38</v>
      </c>
      <c r="AD195" s="21">
        <v>0</v>
      </c>
      <c r="AE195" s="22">
        <v>0</v>
      </c>
      <c r="AF195" s="21">
        <v>0</v>
      </c>
      <c r="AG195" s="22">
        <v>0</v>
      </c>
      <c r="AH195" s="21"/>
      <c r="AI195" s="37">
        <v>0</v>
      </c>
      <c r="AJ195" s="15">
        <v>1</v>
      </c>
      <c r="AK195" s="23">
        <v>5982.38</v>
      </c>
    </row>
    <row r="196" spans="1:37" ht="38.25" x14ac:dyDescent="0.25">
      <c r="A196" s="17" t="s">
        <v>559</v>
      </c>
      <c r="B196" s="18" t="s">
        <v>560</v>
      </c>
      <c r="C196" s="17" t="s">
        <v>27</v>
      </c>
      <c r="D196" s="17" t="s">
        <v>561</v>
      </c>
      <c r="E196" s="19" t="s">
        <v>42</v>
      </c>
      <c r="F196" s="19">
        <v>1</v>
      </c>
      <c r="G196" s="20">
        <v>4672.95</v>
      </c>
      <c r="H196" s="20">
        <v>5851.46</v>
      </c>
      <c r="I196" s="99">
        <v>5851.46</v>
      </c>
      <c r="J196" s="21">
        <v>0</v>
      </c>
      <c r="K196" s="22">
        <v>0</v>
      </c>
      <c r="L196" s="21">
        <v>0</v>
      </c>
      <c r="M196" s="22">
        <v>0</v>
      </c>
      <c r="N196" s="21">
        <v>0</v>
      </c>
      <c r="O196" s="22">
        <v>0</v>
      </c>
      <c r="P196" s="21">
        <v>0</v>
      </c>
      <c r="Q196" s="22">
        <v>0</v>
      </c>
      <c r="R196" s="21">
        <v>0</v>
      </c>
      <c r="S196" s="22">
        <v>0</v>
      </c>
      <c r="T196" s="21">
        <v>0</v>
      </c>
      <c r="U196" s="22">
        <v>0</v>
      </c>
      <c r="V196" s="21">
        <v>0</v>
      </c>
      <c r="W196" s="22">
        <v>0</v>
      </c>
      <c r="X196" s="21">
        <v>0</v>
      </c>
      <c r="Y196" s="22">
        <v>0</v>
      </c>
      <c r="Z196" s="21">
        <v>0</v>
      </c>
      <c r="AA196" s="22">
        <v>0</v>
      </c>
      <c r="AB196" s="21">
        <v>1</v>
      </c>
      <c r="AC196" s="22">
        <v>5851.46</v>
      </c>
      <c r="AD196" s="21">
        <v>0</v>
      </c>
      <c r="AE196" s="22">
        <v>0</v>
      </c>
      <c r="AF196" s="21">
        <v>0</v>
      </c>
      <c r="AG196" s="22">
        <v>0</v>
      </c>
      <c r="AH196" s="21"/>
      <c r="AI196" s="37">
        <v>0</v>
      </c>
      <c r="AJ196" s="15">
        <v>1</v>
      </c>
      <c r="AK196" s="23">
        <v>5851.46</v>
      </c>
    </row>
    <row r="197" spans="1:37" ht="38.25" x14ac:dyDescent="0.25">
      <c r="A197" s="17" t="s">
        <v>562</v>
      </c>
      <c r="B197" s="18" t="s">
        <v>563</v>
      </c>
      <c r="C197" s="17" t="s">
        <v>27</v>
      </c>
      <c r="D197" s="17" t="s">
        <v>564</v>
      </c>
      <c r="E197" s="19" t="s">
        <v>42</v>
      </c>
      <c r="F197" s="19">
        <v>1</v>
      </c>
      <c r="G197" s="20">
        <v>23748.639999999999</v>
      </c>
      <c r="H197" s="20">
        <v>29738.04</v>
      </c>
      <c r="I197" s="99">
        <v>29738.04</v>
      </c>
      <c r="J197" s="21">
        <v>0</v>
      </c>
      <c r="K197" s="22">
        <v>0</v>
      </c>
      <c r="L197" s="21">
        <v>0</v>
      </c>
      <c r="M197" s="22">
        <v>0</v>
      </c>
      <c r="N197" s="21">
        <v>0</v>
      </c>
      <c r="O197" s="22">
        <v>0</v>
      </c>
      <c r="P197" s="21">
        <v>0</v>
      </c>
      <c r="Q197" s="22">
        <v>0</v>
      </c>
      <c r="R197" s="21">
        <v>0</v>
      </c>
      <c r="S197" s="22">
        <v>0</v>
      </c>
      <c r="T197" s="21">
        <v>0</v>
      </c>
      <c r="U197" s="22">
        <v>0</v>
      </c>
      <c r="V197" s="21">
        <v>0</v>
      </c>
      <c r="W197" s="22">
        <v>0</v>
      </c>
      <c r="X197" s="21">
        <v>0</v>
      </c>
      <c r="Y197" s="22">
        <v>0</v>
      </c>
      <c r="Z197" s="21">
        <v>0</v>
      </c>
      <c r="AA197" s="22">
        <v>0</v>
      </c>
      <c r="AB197" s="21">
        <v>1</v>
      </c>
      <c r="AC197" s="22">
        <v>29738.04</v>
      </c>
      <c r="AD197" s="21">
        <v>0</v>
      </c>
      <c r="AE197" s="22">
        <v>0</v>
      </c>
      <c r="AF197" s="21">
        <v>0</v>
      </c>
      <c r="AG197" s="22">
        <v>0</v>
      </c>
      <c r="AH197" s="21"/>
      <c r="AI197" s="37">
        <v>0</v>
      </c>
      <c r="AJ197" s="15">
        <v>1</v>
      </c>
      <c r="AK197" s="23">
        <v>29738.04</v>
      </c>
    </row>
    <row r="198" spans="1:37" ht="38.25" x14ac:dyDescent="0.25">
      <c r="A198" s="17" t="s">
        <v>565</v>
      </c>
      <c r="B198" s="18" t="s">
        <v>566</v>
      </c>
      <c r="C198" s="17" t="s">
        <v>27</v>
      </c>
      <c r="D198" s="17" t="s">
        <v>567</v>
      </c>
      <c r="E198" s="19" t="s">
        <v>42</v>
      </c>
      <c r="F198" s="19">
        <v>1</v>
      </c>
      <c r="G198" s="20">
        <v>22922.22</v>
      </c>
      <c r="H198" s="20">
        <v>28703.200000000001</v>
      </c>
      <c r="I198" s="99">
        <v>28703.200000000001</v>
      </c>
      <c r="J198" s="21">
        <v>0</v>
      </c>
      <c r="K198" s="22">
        <v>0</v>
      </c>
      <c r="L198" s="21">
        <v>0</v>
      </c>
      <c r="M198" s="22">
        <v>0</v>
      </c>
      <c r="N198" s="21">
        <v>0</v>
      </c>
      <c r="O198" s="22">
        <v>0</v>
      </c>
      <c r="P198" s="21">
        <v>0</v>
      </c>
      <c r="Q198" s="22">
        <v>0</v>
      </c>
      <c r="R198" s="21">
        <v>0</v>
      </c>
      <c r="S198" s="22">
        <v>0</v>
      </c>
      <c r="T198" s="21">
        <v>0</v>
      </c>
      <c r="U198" s="22">
        <v>0</v>
      </c>
      <c r="V198" s="21">
        <v>0</v>
      </c>
      <c r="W198" s="22">
        <v>0</v>
      </c>
      <c r="X198" s="21">
        <v>0</v>
      </c>
      <c r="Y198" s="22">
        <v>0</v>
      </c>
      <c r="Z198" s="21">
        <v>0</v>
      </c>
      <c r="AA198" s="22">
        <v>0</v>
      </c>
      <c r="AB198" s="21">
        <v>1</v>
      </c>
      <c r="AC198" s="22">
        <v>28703.200000000001</v>
      </c>
      <c r="AD198" s="21">
        <v>0</v>
      </c>
      <c r="AE198" s="22">
        <v>0</v>
      </c>
      <c r="AF198" s="21">
        <v>0</v>
      </c>
      <c r="AG198" s="22">
        <v>0</v>
      </c>
      <c r="AH198" s="21"/>
      <c r="AI198" s="37">
        <v>0</v>
      </c>
      <c r="AJ198" s="15">
        <v>1</v>
      </c>
      <c r="AK198" s="23">
        <v>28703.200000000001</v>
      </c>
    </row>
    <row r="199" spans="1:37" ht="38.25" x14ac:dyDescent="0.25">
      <c r="A199" s="17" t="s">
        <v>568</v>
      </c>
      <c r="B199" s="18" t="s">
        <v>569</v>
      </c>
      <c r="C199" s="17" t="s">
        <v>27</v>
      </c>
      <c r="D199" s="17" t="s">
        <v>570</v>
      </c>
      <c r="E199" s="19" t="s">
        <v>42</v>
      </c>
      <c r="F199" s="19">
        <v>1</v>
      </c>
      <c r="G199" s="20">
        <v>9924.09</v>
      </c>
      <c r="H199" s="20">
        <v>12426.94</v>
      </c>
      <c r="I199" s="99">
        <v>12426.94</v>
      </c>
      <c r="J199" s="21">
        <v>0</v>
      </c>
      <c r="K199" s="22">
        <v>0</v>
      </c>
      <c r="L199" s="21">
        <v>0</v>
      </c>
      <c r="M199" s="22">
        <v>0</v>
      </c>
      <c r="N199" s="21">
        <v>0</v>
      </c>
      <c r="O199" s="22">
        <v>0</v>
      </c>
      <c r="P199" s="21">
        <v>0</v>
      </c>
      <c r="Q199" s="22">
        <v>0</v>
      </c>
      <c r="R199" s="21">
        <v>0</v>
      </c>
      <c r="S199" s="22">
        <v>0</v>
      </c>
      <c r="T199" s="21">
        <v>0</v>
      </c>
      <c r="U199" s="22">
        <v>0</v>
      </c>
      <c r="V199" s="21">
        <v>0</v>
      </c>
      <c r="W199" s="22">
        <v>0</v>
      </c>
      <c r="X199" s="21">
        <v>0</v>
      </c>
      <c r="Y199" s="22">
        <v>0</v>
      </c>
      <c r="Z199" s="21">
        <v>0</v>
      </c>
      <c r="AA199" s="22">
        <v>0</v>
      </c>
      <c r="AB199" s="21">
        <v>1</v>
      </c>
      <c r="AC199" s="22">
        <v>12426.94</v>
      </c>
      <c r="AD199" s="21">
        <v>0</v>
      </c>
      <c r="AE199" s="22">
        <v>0</v>
      </c>
      <c r="AF199" s="21">
        <v>0</v>
      </c>
      <c r="AG199" s="22">
        <v>0</v>
      </c>
      <c r="AH199" s="21"/>
      <c r="AI199" s="37">
        <v>0</v>
      </c>
      <c r="AJ199" s="15">
        <v>1</v>
      </c>
      <c r="AK199" s="23">
        <v>12426.94</v>
      </c>
    </row>
    <row r="200" spans="1:37" x14ac:dyDescent="0.25">
      <c r="A200" s="25" t="s">
        <v>571</v>
      </c>
      <c r="B200" s="25"/>
      <c r="C200" s="25"/>
      <c r="D200" s="25" t="s">
        <v>572</v>
      </c>
      <c r="E200" s="25"/>
      <c r="F200" s="25"/>
      <c r="G200" s="26"/>
      <c r="H200" s="26"/>
      <c r="I200" s="104">
        <v>124047.62000000002</v>
      </c>
      <c r="J200" s="27">
        <v>0</v>
      </c>
      <c r="K200" s="104">
        <v>0</v>
      </c>
      <c r="L200" s="27">
        <v>0</v>
      </c>
      <c r="M200" s="104">
        <v>0</v>
      </c>
      <c r="N200" s="27">
        <v>0.30454844679809251</v>
      </c>
      <c r="O200" s="104">
        <v>37778.51</v>
      </c>
      <c r="P200" s="27">
        <v>0.25642422643820167</v>
      </c>
      <c r="Q200" s="104">
        <v>31808.814999999999</v>
      </c>
      <c r="R200" s="27">
        <v>0.13636118935615207</v>
      </c>
      <c r="S200" s="104">
        <v>16915.280999999999</v>
      </c>
      <c r="T200" s="27">
        <v>0</v>
      </c>
      <c r="U200" s="104">
        <v>0</v>
      </c>
      <c r="V200" s="27">
        <v>0</v>
      </c>
      <c r="W200" s="104">
        <v>0</v>
      </c>
      <c r="X200" s="27">
        <v>9.2511327504711471E-2</v>
      </c>
      <c r="Y200" s="104">
        <v>11475.81</v>
      </c>
      <c r="Z200" s="27">
        <v>5.560590360379343E-2</v>
      </c>
      <c r="AA200" s="104">
        <v>6897.78</v>
      </c>
      <c r="AB200" s="27">
        <v>6.3641446728280635E-2</v>
      </c>
      <c r="AC200" s="104">
        <v>7894.5700000000006</v>
      </c>
      <c r="AD200" s="27">
        <v>9.090745957076804E-2</v>
      </c>
      <c r="AE200" s="104">
        <v>11276.853999999999</v>
      </c>
      <c r="AF200" s="27">
        <v>0</v>
      </c>
      <c r="AG200" s="104">
        <v>0</v>
      </c>
      <c r="AH200" s="27">
        <v>0</v>
      </c>
      <c r="AI200" s="104">
        <v>0</v>
      </c>
      <c r="AJ200" s="27">
        <v>0.99999999999999989</v>
      </c>
      <c r="AK200" s="104">
        <v>124047.62000000002</v>
      </c>
    </row>
    <row r="201" spans="1:37" ht="38.25" x14ac:dyDescent="0.25">
      <c r="A201" s="17" t="s">
        <v>573</v>
      </c>
      <c r="B201" s="18" t="s">
        <v>574</v>
      </c>
      <c r="C201" s="17" t="s">
        <v>32</v>
      </c>
      <c r="D201" s="17" t="s">
        <v>575</v>
      </c>
      <c r="E201" s="19" t="s">
        <v>109</v>
      </c>
      <c r="F201" s="19">
        <v>259.68</v>
      </c>
      <c r="G201" s="20">
        <v>5.68</v>
      </c>
      <c r="H201" s="20">
        <v>7.11</v>
      </c>
      <c r="I201" s="99">
        <v>1846.32</v>
      </c>
      <c r="J201" s="21">
        <v>0</v>
      </c>
      <c r="K201" s="22">
        <v>0</v>
      </c>
      <c r="L201" s="21">
        <v>0</v>
      </c>
      <c r="M201" s="22">
        <v>0</v>
      </c>
      <c r="N201" s="21">
        <v>1</v>
      </c>
      <c r="O201" s="22">
        <v>1846.32</v>
      </c>
      <c r="P201" s="21">
        <v>0</v>
      </c>
      <c r="Q201" s="22">
        <v>0</v>
      </c>
      <c r="R201" s="21">
        <v>0</v>
      </c>
      <c r="S201" s="22">
        <v>0</v>
      </c>
      <c r="T201" s="21">
        <v>0</v>
      </c>
      <c r="U201" s="22">
        <v>0</v>
      </c>
      <c r="V201" s="21">
        <v>0</v>
      </c>
      <c r="W201" s="22">
        <v>0</v>
      </c>
      <c r="X201" s="21">
        <v>0</v>
      </c>
      <c r="Y201" s="22">
        <v>0</v>
      </c>
      <c r="Z201" s="21">
        <v>0</v>
      </c>
      <c r="AA201" s="22">
        <v>0</v>
      </c>
      <c r="AB201" s="21">
        <v>0</v>
      </c>
      <c r="AC201" s="22">
        <v>0</v>
      </c>
      <c r="AD201" s="21">
        <v>0</v>
      </c>
      <c r="AE201" s="22">
        <v>0</v>
      </c>
      <c r="AF201" s="21">
        <v>0</v>
      </c>
      <c r="AG201" s="22">
        <v>0</v>
      </c>
      <c r="AH201" s="21"/>
      <c r="AI201" s="37">
        <v>0</v>
      </c>
      <c r="AJ201" s="15">
        <v>1</v>
      </c>
      <c r="AK201" s="23">
        <v>1846.32</v>
      </c>
    </row>
    <row r="202" spans="1:37" ht="38.25" x14ac:dyDescent="0.25">
      <c r="A202" s="17" t="s">
        <v>576</v>
      </c>
      <c r="B202" s="18" t="s">
        <v>400</v>
      </c>
      <c r="C202" s="17" t="s">
        <v>27</v>
      </c>
      <c r="D202" s="17" t="s">
        <v>401</v>
      </c>
      <c r="E202" s="19" t="s">
        <v>109</v>
      </c>
      <c r="F202" s="19">
        <v>11.4</v>
      </c>
      <c r="G202" s="20">
        <v>5.46</v>
      </c>
      <c r="H202" s="20">
        <v>6.83</v>
      </c>
      <c r="I202" s="99">
        <v>77.86</v>
      </c>
      <c r="J202" s="21">
        <v>0</v>
      </c>
      <c r="K202" s="22">
        <v>0</v>
      </c>
      <c r="L202" s="21">
        <v>0</v>
      </c>
      <c r="M202" s="22">
        <v>0</v>
      </c>
      <c r="N202" s="21">
        <v>1</v>
      </c>
      <c r="O202" s="22">
        <v>77.86</v>
      </c>
      <c r="P202" s="21">
        <v>0</v>
      </c>
      <c r="Q202" s="22">
        <v>0</v>
      </c>
      <c r="R202" s="21">
        <v>0</v>
      </c>
      <c r="S202" s="22">
        <v>0</v>
      </c>
      <c r="T202" s="21">
        <v>0</v>
      </c>
      <c r="U202" s="22">
        <v>0</v>
      </c>
      <c r="V202" s="21">
        <v>0</v>
      </c>
      <c r="W202" s="22">
        <v>0</v>
      </c>
      <c r="X202" s="21">
        <v>0</v>
      </c>
      <c r="Y202" s="22">
        <v>0</v>
      </c>
      <c r="Z202" s="21">
        <v>0</v>
      </c>
      <c r="AA202" s="22">
        <v>0</v>
      </c>
      <c r="AB202" s="21">
        <v>0</v>
      </c>
      <c r="AC202" s="22">
        <v>0</v>
      </c>
      <c r="AD202" s="21">
        <v>0</v>
      </c>
      <c r="AE202" s="22">
        <v>0</v>
      </c>
      <c r="AF202" s="21">
        <v>0</v>
      </c>
      <c r="AG202" s="22">
        <v>0</v>
      </c>
      <c r="AH202" s="21"/>
      <c r="AI202" s="37">
        <v>0</v>
      </c>
      <c r="AJ202" s="15">
        <v>1</v>
      </c>
      <c r="AK202" s="23">
        <v>77.86</v>
      </c>
    </row>
    <row r="203" spans="1:37" ht="38.25" x14ac:dyDescent="0.25">
      <c r="A203" s="17" t="s">
        <v>577</v>
      </c>
      <c r="B203" s="18">
        <v>104766</v>
      </c>
      <c r="C203" s="17" t="s">
        <v>32</v>
      </c>
      <c r="D203" s="17" t="s">
        <v>578</v>
      </c>
      <c r="E203" s="19" t="s">
        <v>109</v>
      </c>
      <c r="F203" s="19">
        <v>215.68</v>
      </c>
      <c r="G203" s="20">
        <v>12.68</v>
      </c>
      <c r="H203" s="20">
        <v>15.87</v>
      </c>
      <c r="I203" s="99">
        <v>3422.84</v>
      </c>
      <c r="J203" s="21">
        <v>0</v>
      </c>
      <c r="K203" s="22">
        <v>0</v>
      </c>
      <c r="L203" s="21">
        <v>0</v>
      </c>
      <c r="M203" s="22">
        <v>0</v>
      </c>
      <c r="N203" s="21">
        <v>1</v>
      </c>
      <c r="O203" s="22">
        <v>3422.84</v>
      </c>
      <c r="P203" s="21">
        <v>0</v>
      </c>
      <c r="Q203" s="22">
        <v>0</v>
      </c>
      <c r="R203" s="21">
        <v>0</v>
      </c>
      <c r="S203" s="22">
        <v>0</v>
      </c>
      <c r="T203" s="21">
        <v>0</v>
      </c>
      <c r="U203" s="22">
        <v>0</v>
      </c>
      <c r="V203" s="21">
        <v>0</v>
      </c>
      <c r="W203" s="22">
        <v>0</v>
      </c>
      <c r="X203" s="21">
        <v>0</v>
      </c>
      <c r="Y203" s="22">
        <v>0</v>
      </c>
      <c r="Z203" s="21">
        <v>0</v>
      </c>
      <c r="AA203" s="22">
        <v>0</v>
      </c>
      <c r="AB203" s="21">
        <v>0</v>
      </c>
      <c r="AC203" s="22">
        <v>0</v>
      </c>
      <c r="AD203" s="21">
        <v>0</v>
      </c>
      <c r="AE203" s="22">
        <v>0</v>
      </c>
      <c r="AF203" s="21">
        <v>0</v>
      </c>
      <c r="AG203" s="22">
        <v>0</v>
      </c>
      <c r="AH203" s="21"/>
      <c r="AI203" s="37">
        <v>0</v>
      </c>
      <c r="AJ203" s="15">
        <v>1</v>
      </c>
      <c r="AK203" s="23">
        <v>3422.84</v>
      </c>
    </row>
    <row r="204" spans="1:37" ht="38.25" x14ac:dyDescent="0.25">
      <c r="A204" s="17" t="s">
        <v>579</v>
      </c>
      <c r="B204" s="18" t="s">
        <v>403</v>
      </c>
      <c r="C204" s="17" t="s">
        <v>27</v>
      </c>
      <c r="D204" s="17" t="s">
        <v>404</v>
      </c>
      <c r="E204" s="19" t="s">
        <v>109</v>
      </c>
      <c r="F204" s="19">
        <v>11.4</v>
      </c>
      <c r="G204" s="20">
        <v>18.63</v>
      </c>
      <c r="H204" s="20">
        <v>23.32</v>
      </c>
      <c r="I204" s="99">
        <v>265.83999999999997</v>
      </c>
      <c r="J204" s="21">
        <v>0</v>
      </c>
      <c r="K204" s="22">
        <v>0</v>
      </c>
      <c r="L204" s="21">
        <v>0</v>
      </c>
      <c r="M204" s="22">
        <v>0</v>
      </c>
      <c r="N204" s="21">
        <v>1</v>
      </c>
      <c r="O204" s="22">
        <v>265.83999999999997</v>
      </c>
      <c r="P204" s="21">
        <v>0</v>
      </c>
      <c r="Q204" s="22">
        <v>0</v>
      </c>
      <c r="R204" s="21">
        <v>0</v>
      </c>
      <c r="S204" s="22">
        <v>0</v>
      </c>
      <c r="T204" s="21">
        <v>0</v>
      </c>
      <c r="U204" s="22">
        <v>0</v>
      </c>
      <c r="V204" s="21">
        <v>0</v>
      </c>
      <c r="W204" s="22">
        <v>0</v>
      </c>
      <c r="X204" s="21">
        <v>0</v>
      </c>
      <c r="Y204" s="22">
        <v>0</v>
      </c>
      <c r="Z204" s="21">
        <v>0</v>
      </c>
      <c r="AA204" s="22">
        <v>0</v>
      </c>
      <c r="AB204" s="21">
        <v>0</v>
      </c>
      <c r="AC204" s="22">
        <v>0</v>
      </c>
      <c r="AD204" s="21">
        <v>0</v>
      </c>
      <c r="AE204" s="22">
        <v>0</v>
      </c>
      <c r="AF204" s="21">
        <v>0</v>
      </c>
      <c r="AG204" s="22">
        <v>0</v>
      </c>
      <c r="AH204" s="21"/>
      <c r="AI204" s="37">
        <v>0</v>
      </c>
      <c r="AJ204" s="15">
        <v>1</v>
      </c>
      <c r="AK204" s="23">
        <v>265.83999999999997</v>
      </c>
    </row>
    <row r="205" spans="1:37" ht="25.5" x14ac:dyDescent="0.25">
      <c r="A205" s="17" t="s">
        <v>580</v>
      </c>
      <c r="B205" s="18" t="s">
        <v>146</v>
      </c>
      <c r="C205" s="17" t="s">
        <v>32</v>
      </c>
      <c r="D205" s="17" t="s">
        <v>147</v>
      </c>
      <c r="E205" s="19" t="s">
        <v>88</v>
      </c>
      <c r="F205" s="19">
        <v>31.7</v>
      </c>
      <c r="G205" s="20">
        <v>65.430000000000007</v>
      </c>
      <c r="H205" s="20">
        <v>81.93</v>
      </c>
      <c r="I205" s="99">
        <v>2597.1799999999998</v>
      </c>
      <c r="J205" s="21">
        <v>0</v>
      </c>
      <c r="K205" s="22">
        <v>0</v>
      </c>
      <c r="L205" s="21">
        <v>0</v>
      </c>
      <c r="M205" s="22">
        <v>0</v>
      </c>
      <c r="N205" s="21">
        <v>0</v>
      </c>
      <c r="O205" s="22">
        <v>0</v>
      </c>
      <c r="P205" s="21">
        <v>0</v>
      </c>
      <c r="Q205" s="22">
        <v>0</v>
      </c>
      <c r="R205" s="21">
        <v>0</v>
      </c>
      <c r="S205" s="22">
        <v>0</v>
      </c>
      <c r="T205" s="21">
        <v>0</v>
      </c>
      <c r="U205" s="22">
        <v>0</v>
      </c>
      <c r="V205" s="21">
        <v>0</v>
      </c>
      <c r="W205" s="22">
        <v>0</v>
      </c>
      <c r="X205" s="21">
        <v>0</v>
      </c>
      <c r="Y205" s="22">
        <v>0</v>
      </c>
      <c r="Z205" s="21">
        <v>0</v>
      </c>
      <c r="AA205" s="22">
        <v>0</v>
      </c>
      <c r="AB205" s="21">
        <v>1</v>
      </c>
      <c r="AC205" s="22">
        <v>2597.1799999999998</v>
      </c>
      <c r="AD205" s="21">
        <v>0</v>
      </c>
      <c r="AE205" s="22">
        <v>0</v>
      </c>
      <c r="AF205" s="21">
        <v>0</v>
      </c>
      <c r="AG205" s="22">
        <v>0</v>
      </c>
      <c r="AH205" s="21"/>
      <c r="AI205" s="37">
        <v>0</v>
      </c>
      <c r="AJ205" s="15">
        <v>1</v>
      </c>
      <c r="AK205" s="23">
        <v>2597.1799999999998</v>
      </c>
    </row>
    <row r="206" spans="1:37" ht="25.5" x14ac:dyDescent="0.25">
      <c r="A206" s="17" t="s">
        <v>581</v>
      </c>
      <c r="B206" s="18" t="s">
        <v>340</v>
      </c>
      <c r="C206" s="17" t="s">
        <v>27</v>
      </c>
      <c r="D206" s="17" t="s">
        <v>341</v>
      </c>
      <c r="E206" s="19" t="s">
        <v>88</v>
      </c>
      <c r="F206" s="19">
        <v>31.7</v>
      </c>
      <c r="G206" s="20">
        <v>39.67</v>
      </c>
      <c r="H206" s="20">
        <v>49.67</v>
      </c>
      <c r="I206" s="99">
        <v>1574.53</v>
      </c>
      <c r="J206" s="21">
        <v>0</v>
      </c>
      <c r="K206" s="22">
        <v>0</v>
      </c>
      <c r="L206" s="21">
        <v>0</v>
      </c>
      <c r="M206" s="22">
        <v>0</v>
      </c>
      <c r="N206" s="21">
        <v>0</v>
      </c>
      <c r="O206" s="22">
        <v>0</v>
      </c>
      <c r="P206" s="21">
        <v>0</v>
      </c>
      <c r="Q206" s="22">
        <v>0</v>
      </c>
      <c r="R206" s="21">
        <v>0</v>
      </c>
      <c r="S206" s="22">
        <v>0</v>
      </c>
      <c r="T206" s="21">
        <v>0</v>
      </c>
      <c r="U206" s="22">
        <v>0</v>
      </c>
      <c r="V206" s="21">
        <v>0</v>
      </c>
      <c r="W206" s="22">
        <v>0</v>
      </c>
      <c r="X206" s="21">
        <v>0</v>
      </c>
      <c r="Y206" s="22">
        <v>0</v>
      </c>
      <c r="Z206" s="21">
        <v>0</v>
      </c>
      <c r="AA206" s="22">
        <v>0</v>
      </c>
      <c r="AB206" s="21">
        <v>1</v>
      </c>
      <c r="AC206" s="22">
        <v>1574.53</v>
      </c>
      <c r="AD206" s="21">
        <v>0</v>
      </c>
      <c r="AE206" s="22">
        <v>0</v>
      </c>
      <c r="AF206" s="21">
        <v>0</v>
      </c>
      <c r="AG206" s="22">
        <v>0</v>
      </c>
      <c r="AH206" s="21"/>
      <c r="AI206" s="37">
        <v>0</v>
      </c>
      <c r="AJ206" s="15">
        <v>1</v>
      </c>
      <c r="AK206" s="23">
        <v>1574.53</v>
      </c>
    </row>
    <row r="207" spans="1:37" ht="38.25" x14ac:dyDescent="0.25">
      <c r="A207" s="17" t="s">
        <v>582</v>
      </c>
      <c r="B207" s="18" t="s">
        <v>583</v>
      </c>
      <c r="C207" s="17" t="s">
        <v>32</v>
      </c>
      <c r="D207" s="17" t="s">
        <v>584</v>
      </c>
      <c r="E207" s="19" t="s">
        <v>109</v>
      </c>
      <c r="F207" s="19">
        <v>8484.6</v>
      </c>
      <c r="G207" s="20">
        <v>3.29</v>
      </c>
      <c r="H207" s="20">
        <v>4.1100000000000003</v>
      </c>
      <c r="I207" s="99">
        <v>34871.699999999997</v>
      </c>
      <c r="J207" s="21">
        <v>0</v>
      </c>
      <c r="K207" s="22">
        <v>0</v>
      </c>
      <c r="L207" s="21">
        <v>0</v>
      </c>
      <c r="M207" s="22">
        <v>0</v>
      </c>
      <c r="N207" s="21">
        <v>0</v>
      </c>
      <c r="O207" s="22">
        <v>0</v>
      </c>
      <c r="P207" s="21">
        <v>0.5</v>
      </c>
      <c r="Q207" s="22">
        <v>17435.849999999999</v>
      </c>
      <c r="R207" s="21">
        <v>0.3</v>
      </c>
      <c r="S207" s="22">
        <v>10461.509999999998</v>
      </c>
      <c r="T207" s="21">
        <v>0</v>
      </c>
      <c r="U207" s="22">
        <v>0</v>
      </c>
      <c r="V207" s="21">
        <v>0</v>
      </c>
      <c r="W207" s="22">
        <v>0</v>
      </c>
      <c r="X207" s="21">
        <v>0</v>
      </c>
      <c r="Y207" s="22">
        <v>0</v>
      </c>
      <c r="Z207" s="21">
        <v>0</v>
      </c>
      <c r="AA207" s="22">
        <v>0</v>
      </c>
      <c r="AB207" s="21">
        <v>0</v>
      </c>
      <c r="AC207" s="22">
        <v>0</v>
      </c>
      <c r="AD207" s="21">
        <v>0.2</v>
      </c>
      <c r="AE207" s="22">
        <v>6974.34</v>
      </c>
      <c r="AF207" s="21">
        <v>0</v>
      </c>
      <c r="AG207" s="22">
        <v>0</v>
      </c>
      <c r="AH207" s="21"/>
      <c r="AI207" s="37">
        <v>0</v>
      </c>
      <c r="AJ207" s="15">
        <v>1</v>
      </c>
      <c r="AK207" s="23">
        <v>34871.699999999997</v>
      </c>
    </row>
    <row r="208" spans="1:37" ht="38.25" x14ac:dyDescent="0.25">
      <c r="A208" s="17" t="s">
        <v>585</v>
      </c>
      <c r="B208" s="18" t="s">
        <v>447</v>
      </c>
      <c r="C208" s="17" t="s">
        <v>32</v>
      </c>
      <c r="D208" s="17" t="s">
        <v>448</v>
      </c>
      <c r="E208" s="19" t="s">
        <v>109</v>
      </c>
      <c r="F208" s="19">
        <v>3366.6</v>
      </c>
      <c r="G208" s="20">
        <v>5.1100000000000003</v>
      </c>
      <c r="H208" s="20">
        <v>6.39</v>
      </c>
      <c r="I208" s="99">
        <v>21512.57</v>
      </c>
      <c r="J208" s="21">
        <v>0</v>
      </c>
      <c r="K208" s="22">
        <v>0</v>
      </c>
      <c r="L208" s="21">
        <v>0</v>
      </c>
      <c r="M208" s="22">
        <v>0</v>
      </c>
      <c r="N208" s="21">
        <v>0</v>
      </c>
      <c r="O208" s="22">
        <v>0</v>
      </c>
      <c r="P208" s="21">
        <v>0.5</v>
      </c>
      <c r="Q208" s="22">
        <v>10756.285</v>
      </c>
      <c r="R208" s="21">
        <v>0.3</v>
      </c>
      <c r="S208" s="22">
        <v>6453.7709999999997</v>
      </c>
      <c r="T208" s="21">
        <v>0</v>
      </c>
      <c r="U208" s="22">
        <v>0</v>
      </c>
      <c r="V208" s="21">
        <v>0</v>
      </c>
      <c r="W208" s="22">
        <v>0</v>
      </c>
      <c r="X208" s="21">
        <v>0</v>
      </c>
      <c r="Y208" s="22">
        <v>0</v>
      </c>
      <c r="Z208" s="21">
        <v>0</v>
      </c>
      <c r="AA208" s="22">
        <v>0</v>
      </c>
      <c r="AB208" s="21">
        <v>0</v>
      </c>
      <c r="AC208" s="22">
        <v>0</v>
      </c>
      <c r="AD208" s="21">
        <v>0.2</v>
      </c>
      <c r="AE208" s="22">
        <v>4302.5140000000001</v>
      </c>
      <c r="AF208" s="21">
        <v>0</v>
      </c>
      <c r="AG208" s="22">
        <v>0</v>
      </c>
      <c r="AH208" s="21"/>
      <c r="AI208" s="37">
        <v>0</v>
      </c>
      <c r="AJ208" s="15">
        <v>1</v>
      </c>
      <c r="AK208" s="23">
        <v>21512.57</v>
      </c>
    </row>
    <row r="209" spans="1:37" ht="38.25" x14ac:dyDescent="0.25">
      <c r="A209" s="17" t="s">
        <v>586</v>
      </c>
      <c r="B209" s="18" t="s">
        <v>587</v>
      </c>
      <c r="C209" s="17" t="s">
        <v>32</v>
      </c>
      <c r="D209" s="17" t="s">
        <v>588</v>
      </c>
      <c r="E209" s="19" t="s">
        <v>42</v>
      </c>
      <c r="F209" s="19">
        <v>65</v>
      </c>
      <c r="G209" s="20">
        <v>27.47</v>
      </c>
      <c r="H209" s="20">
        <v>34.39</v>
      </c>
      <c r="I209" s="99">
        <v>2235.35</v>
      </c>
      <c r="J209" s="21">
        <v>0</v>
      </c>
      <c r="K209" s="22">
        <v>0</v>
      </c>
      <c r="L209" s="21">
        <v>0</v>
      </c>
      <c r="M209" s="22">
        <v>0</v>
      </c>
      <c r="N209" s="21">
        <v>0</v>
      </c>
      <c r="O209" s="22">
        <v>0</v>
      </c>
      <c r="P209" s="21">
        <v>0</v>
      </c>
      <c r="Q209" s="22">
        <v>0</v>
      </c>
      <c r="R209" s="21">
        <v>0</v>
      </c>
      <c r="S209" s="22">
        <v>0</v>
      </c>
      <c r="T209" s="21">
        <v>0</v>
      </c>
      <c r="U209" s="22">
        <v>0</v>
      </c>
      <c r="V209" s="21">
        <v>0</v>
      </c>
      <c r="W209" s="22">
        <v>0</v>
      </c>
      <c r="X209" s="21">
        <v>0.5</v>
      </c>
      <c r="Y209" s="22">
        <v>1117.675</v>
      </c>
      <c r="Z209" s="21">
        <v>0.5</v>
      </c>
      <c r="AA209" s="22">
        <v>1117.675</v>
      </c>
      <c r="AB209" s="21">
        <v>0</v>
      </c>
      <c r="AC209" s="22">
        <v>0</v>
      </c>
      <c r="AD209" s="21">
        <v>0</v>
      </c>
      <c r="AE209" s="22">
        <v>0</v>
      </c>
      <c r="AF209" s="21">
        <v>0</v>
      </c>
      <c r="AG209" s="22">
        <v>0</v>
      </c>
      <c r="AH209" s="21"/>
      <c r="AI209" s="37">
        <v>0</v>
      </c>
      <c r="AJ209" s="15">
        <v>1</v>
      </c>
      <c r="AK209" s="23">
        <v>2235.35</v>
      </c>
    </row>
    <row r="210" spans="1:37" ht="38.25" x14ac:dyDescent="0.25">
      <c r="A210" s="17" t="s">
        <v>589</v>
      </c>
      <c r="B210" s="18" t="s">
        <v>590</v>
      </c>
      <c r="C210" s="17" t="s">
        <v>32</v>
      </c>
      <c r="D210" s="17" t="s">
        <v>591</v>
      </c>
      <c r="E210" s="19" t="s">
        <v>42</v>
      </c>
      <c r="F210" s="19">
        <v>2</v>
      </c>
      <c r="G210" s="20">
        <v>33.42</v>
      </c>
      <c r="H210" s="20">
        <v>41.84</v>
      </c>
      <c r="I210" s="99">
        <v>83.68</v>
      </c>
      <c r="J210" s="21">
        <v>0</v>
      </c>
      <c r="K210" s="22">
        <v>0</v>
      </c>
      <c r="L210" s="21">
        <v>0</v>
      </c>
      <c r="M210" s="22">
        <v>0</v>
      </c>
      <c r="N210" s="21">
        <v>0</v>
      </c>
      <c r="O210" s="22">
        <v>0</v>
      </c>
      <c r="P210" s="21">
        <v>0</v>
      </c>
      <c r="Q210" s="22">
        <v>0</v>
      </c>
      <c r="R210" s="21">
        <v>0</v>
      </c>
      <c r="S210" s="22">
        <v>0</v>
      </c>
      <c r="T210" s="21">
        <v>0</v>
      </c>
      <c r="U210" s="22">
        <v>0</v>
      </c>
      <c r="V210" s="21">
        <v>0</v>
      </c>
      <c r="W210" s="22">
        <v>0</v>
      </c>
      <c r="X210" s="21">
        <v>0.5</v>
      </c>
      <c r="Y210" s="22">
        <v>41.84</v>
      </c>
      <c r="Z210" s="21">
        <v>0.5</v>
      </c>
      <c r="AA210" s="22">
        <v>41.84</v>
      </c>
      <c r="AB210" s="21">
        <v>0</v>
      </c>
      <c r="AC210" s="22">
        <v>0</v>
      </c>
      <c r="AD210" s="21">
        <v>0</v>
      </c>
      <c r="AE210" s="22">
        <v>0</v>
      </c>
      <c r="AF210" s="21">
        <v>0</v>
      </c>
      <c r="AG210" s="22">
        <v>0</v>
      </c>
      <c r="AH210" s="21"/>
      <c r="AI210" s="37">
        <v>0</v>
      </c>
      <c r="AJ210" s="15">
        <v>1</v>
      </c>
      <c r="AK210" s="23">
        <v>83.68</v>
      </c>
    </row>
    <row r="211" spans="1:37" ht="38.25" x14ac:dyDescent="0.25">
      <c r="A211" s="17" t="s">
        <v>592</v>
      </c>
      <c r="B211" s="18" t="s">
        <v>593</v>
      </c>
      <c r="C211" s="17" t="s">
        <v>32</v>
      </c>
      <c r="D211" s="17" t="s">
        <v>594</v>
      </c>
      <c r="E211" s="19" t="s">
        <v>42</v>
      </c>
      <c r="F211" s="19">
        <v>22</v>
      </c>
      <c r="G211" s="20">
        <v>53.77</v>
      </c>
      <c r="H211" s="20">
        <v>67.33</v>
      </c>
      <c r="I211" s="99">
        <v>1481.26</v>
      </c>
      <c r="J211" s="21">
        <v>0</v>
      </c>
      <c r="K211" s="22">
        <v>0</v>
      </c>
      <c r="L211" s="21">
        <v>0</v>
      </c>
      <c r="M211" s="22">
        <v>0</v>
      </c>
      <c r="N211" s="21">
        <v>0</v>
      </c>
      <c r="O211" s="22">
        <v>0</v>
      </c>
      <c r="P211" s="21">
        <v>0</v>
      </c>
      <c r="Q211" s="22">
        <v>0</v>
      </c>
      <c r="R211" s="21">
        <v>0</v>
      </c>
      <c r="S211" s="22">
        <v>0</v>
      </c>
      <c r="T211" s="21">
        <v>0</v>
      </c>
      <c r="U211" s="22">
        <v>0</v>
      </c>
      <c r="V211" s="21">
        <v>0</v>
      </c>
      <c r="W211" s="22">
        <v>0</v>
      </c>
      <c r="X211" s="21">
        <v>0.5</v>
      </c>
      <c r="Y211" s="22">
        <v>740.63</v>
      </c>
      <c r="Z211" s="21">
        <v>0.5</v>
      </c>
      <c r="AA211" s="22">
        <v>740.63</v>
      </c>
      <c r="AB211" s="21">
        <v>0</v>
      </c>
      <c r="AC211" s="22">
        <v>0</v>
      </c>
      <c r="AD211" s="21">
        <v>0</v>
      </c>
      <c r="AE211" s="22">
        <v>0</v>
      </c>
      <c r="AF211" s="21">
        <v>0</v>
      </c>
      <c r="AG211" s="22">
        <v>0</v>
      </c>
      <c r="AH211" s="21"/>
      <c r="AI211" s="37">
        <v>0</v>
      </c>
      <c r="AJ211" s="15">
        <v>1</v>
      </c>
      <c r="AK211" s="23">
        <v>1481.26</v>
      </c>
    </row>
    <row r="212" spans="1:37" ht="38.25" x14ac:dyDescent="0.25">
      <c r="A212" s="17" t="s">
        <v>595</v>
      </c>
      <c r="B212" s="18" t="s">
        <v>596</v>
      </c>
      <c r="C212" s="17" t="s">
        <v>32</v>
      </c>
      <c r="D212" s="17" t="s">
        <v>597</v>
      </c>
      <c r="E212" s="19" t="s">
        <v>42</v>
      </c>
      <c r="F212" s="19">
        <v>3</v>
      </c>
      <c r="G212" s="20">
        <v>74.05</v>
      </c>
      <c r="H212" s="20">
        <v>92.72</v>
      </c>
      <c r="I212" s="99">
        <v>278.16000000000003</v>
      </c>
      <c r="J212" s="21">
        <v>0</v>
      </c>
      <c r="K212" s="22">
        <v>0</v>
      </c>
      <c r="L212" s="21">
        <v>0</v>
      </c>
      <c r="M212" s="22">
        <v>0</v>
      </c>
      <c r="N212" s="21">
        <v>0</v>
      </c>
      <c r="O212" s="22">
        <v>0</v>
      </c>
      <c r="P212" s="21">
        <v>0</v>
      </c>
      <c r="Q212" s="22">
        <v>0</v>
      </c>
      <c r="R212" s="21">
        <v>0</v>
      </c>
      <c r="S212" s="22">
        <v>0</v>
      </c>
      <c r="T212" s="21">
        <v>0</v>
      </c>
      <c r="U212" s="22">
        <v>0</v>
      </c>
      <c r="V212" s="21">
        <v>0</v>
      </c>
      <c r="W212" s="22">
        <v>0</v>
      </c>
      <c r="X212" s="21">
        <v>0.5</v>
      </c>
      <c r="Y212" s="22">
        <v>139.08000000000001</v>
      </c>
      <c r="Z212" s="21">
        <v>0.5</v>
      </c>
      <c r="AA212" s="22">
        <v>139.08000000000001</v>
      </c>
      <c r="AB212" s="21">
        <v>0</v>
      </c>
      <c r="AC212" s="22">
        <v>0</v>
      </c>
      <c r="AD212" s="21">
        <v>0</v>
      </c>
      <c r="AE212" s="22">
        <v>0</v>
      </c>
      <c r="AF212" s="21">
        <v>0</v>
      </c>
      <c r="AG212" s="22">
        <v>0</v>
      </c>
      <c r="AH212" s="21"/>
      <c r="AI212" s="37">
        <v>0</v>
      </c>
      <c r="AJ212" s="15">
        <v>1</v>
      </c>
      <c r="AK212" s="23">
        <v>278.16000000000003</v>
      </c>
    </row>
    <row r="213" spans="1:37" ht="38.25" x14ac:dyDescent="0.25">
      <c r="A213" s="17" t="s">
        <v>598</v>
      </c>
      <c r="B213" s="18" t="s">
        <v>599</v>
      </c>
      <c r="C213" s="17" t="s">
        <v>32</v>
      </c>
      <c r="D213" s="17" t="s">
        <v>600</v>
      </c>
      <c r="E213" s="19" t="s">
        <v>42</v>
      </c>
      <c r="F213" s="19">
        <v>13</v>
      </c>
      <c r="G213" s="20">
        <v>28.8</v>
      </c>
      <c r="H213" s="20">
        <v>36.06</v>
      </c>
      <c r="I213" s="99">
        <v>468.78</v>
      </c>
      <c r="J213" s="21">
        <v>0</v>
      </c>
      <c r="K213" s="22">
        <v>0</v>
      </c>
      <c r="L213" s="21">
        <v>0</v>
      </c>
      <c r="M213" s="22">
        <v>0</v>
      </c>
      <c r="N213" s="21">
        <v>0</v>
      </c>
      <c r="O213" s="22">
        <v>0</v>
      </c>
      <c r="P213" s="21">
        <v>0</v>
      </c>
      <c r="Q213" s="22">
        <v>0</v>
      </c>
      <c r="R213" s="21">
        <v>0</v>
      </c>
      <c r="S213" s="22">
        <v>0</v>
      </c>
      <c r="T213" s="21">
        <v>0</v>
      </c>
      <c r="U213" s="22">
        <v>0</v>
      </c>
      <c r="V213" s="21">
        <v>0</v>
      </c>
      <c r="W213" s="22">
        <v>0</v>
      </c>
      <c r="X213" s="21">
        <v>0.5</v>
      </c>
      <c r="Y213" s="22">
        <v>234.39</v>
      </c>
      <c r="Z213" s="21">
        <v>0.5</v>
      </c>
      <c r="AA213" s="22">
        <v>234.39</v>
      </c>
      <c r="AB213" s="21">
        <v>0</v>
      </c>
      <c r="AC213" s="22">
        <v>0</v>
      </c>
      <c r="AD213" s="21">
        <v>0</v>
      </c>
      <c r="AE213" s="22">
        <v>0</v>
      </c>
      <c r="AF213" s="21">
        <v>0</v>
      </c>
      <c r="AG213" s="22">
        <v>0</v>
      </c>
      <c r="AH213" s="21"/>
      <c r="AI213" s="37">
        <v>0</v>
      </c>
      <c r="AJ213" s="15">
        <v>1</v>
      </c>
      <c r="AK213" s="23">
        <v>468.78</v>
      </c>
    </row>
    <row r="214" spans="1:37" ht="38.25" x14ac:dyDescent="0.25">
      <c r="A214" s="17" t="s">
        <v>601</v>
      </c>
      <c r="B214" s="18" t="s">
        <v>602</v>
      </c>
      <c r="C214" s="17" t="s">
        <v>32</v>
      </c>
      <c r="D214" s="17" t="s">
        <v>603</v>
      </c>
      <c r="E214" s="19" t="s">
        <v>42</v>
      </c>
      <c r="F214" s="19">
        <v>1</v>
      </c>
      <c r="G214" s="20">
        <v>32.380000000000003</v>
      </c>
      <c r="H214" s="20">
        <v>40.54</v>
      </c>
      <c r="I214" s="99">
        <v>40.54</v>
      </c>
      <c r="J214" s="21">
        <v>0</v>
      </c>
      <c r="K214" s="22">
        <v>0</v>
      </c>
      <c r="L214" s="21">
        <v>0</v>
      </c>
      <c r="M214" s="22">
        <v>0</v>
      </c>
      <c r="N214" s="21">
        <v>0</v>
      </c>
      <c r="O214" s="22">
        <v>0</v>
      </c>
      <c r="P214" s="21">
        <v>0</v>
      </c>
      <c r="Q214" s="22">
        <v>0</v>
      </c>
      <c r="R214" s="21">
        <v>0</v>
      </c>
      <c r="S214" s="22">
        <v>0</v>
      </c>
      <c r="T214" s="21">
        <v>0</v>
      </c>
      <c r="U214" s="22">
        <v>0</v>
      </c>
      <c r="V214" s="21">
        <v>0</v>
      </c>
      <c r="W214" s="22">
        <v>0</v>
      </c>
      <c r="X214" s="21">
        <v>0.5</v>
      </c>
      <c r="Y214" s="22">
        <v>20.27</v>
      </c>
      <c r="Z214" s="21">
        <v>0.5</v>
      </c>
      <c r="AA214" s="22">
        <v>20.27</v>
      </c>
      <c r="AB214" s="21">
        <v>0</v>
      </c>
      <c r="AC214" s="22">
        <v>0</v>
      </c>
      <c r="AD214" s="21">
        <v>0</v>
      </c>
      <c r="AE214" s="22">
        <v>0</v>
      </c>
      <c r="AF214" s="21">
        <v>0</v>
      </c>
      <c r="AG214" s="22">
        <v>0</v>
      </c>
      <c r="AH214" s="21"/>
      <c r="AI214" s="37">
        <v>0</v>
      </c>
      <c r="AJ214" s="15">
        <v>1</v>
      </c>
      <c r="AK214" s="23">
        <v>40.54</v>
      </c>
    </row>
    <row r="215" spans="1:37" ht="38.25" x14ac:dyDescent="0.25">
      <c r="A215" s="17" t="s">
        <v>604</v>
      </c>
      <c r="B215" s="18" t="s">
        <v>605</v>
      </c>
      <c r="C215" s="17" t="s">
        <v>32</v>
      </c>
      <c r="D215" s="17" t="s">
        <v>606</v>
      </c>
      <c r="E215" s="19" t="s">
        <v>42</v>
      </c>
      <c r="F215" s="19">
        <v>30</v>
      </c>
      <c r="G215" s="20">
        <v>41.63</v>
      </c>
      <c r="H215" s="20">
        <v>52.12</v>
      </c>
      <c r="I215" s="99">
        <v>1563.6</v>
      </c>
      <c r="J215" s="21">
        <v>0</v>
      </c>
      <c r="K215" s="22">
        <v>0</v>
      </c>
      <c r="L215" s="21">
        <v>0</v>
      </c>
      <c r="M215" s="22">
        <v>0</v>
      </c>
      <c r="N215" s="21">
        <v>0</v>
      </c>
      <c r="O215" s="22">
        <v>0</v>
      </c>
      <c r="P215" s="21">
        <v>0</v>
      </c>
      <c r="Q215" s="22">
        <v>0</v>
      </c>
      <c r="R215" s="21">
        <v>0</v>
      </c>
      <c r="S215" s="22">
        <v>0</v>
      </c>
      <c r="T215" s="21">
        <v>0</v>
      </c>
      <c r="U215" s="22">
        <v>0</v>
      </c>
      <c r="V215" s="21">
        <v>0</v>
      </c>
      <c r="W215" s="22">
        <v>0</v>
      </c>
      <c r="X215" s="21">
        <v>0.5</v>
      </c>
      <c r="Y215" s="22">
        <v>781.8</v>
      </c>
      <c r="Z215" s="21">
        <v>0.5</v>
      </c>
      <c r="AA215" s="22">
        <v>781.8</v>
      </c>
      <c r="AB215" s="21">
        <v>0</v>
      </c>
      <c r="AC215" s="22">
        <v>0</v>
      </c>
      <c r="AD215" s="21">
        <v>0</v>
      </c>
      <c r="AE215" s="22">
        <v>0</v>
      </c>
      <c r="AF215" s="21">
        <v>0</v>
      </c>
      <c r="AG215" s="22">
        <v>0</v>
      </c>
      <c r="AH215" s="21"/>
      <c r="AI215" s="37">
        <v>0</v>
      </c>
      <c r="AJ215" s="15">
        <v>1</v>
      </c>
      <c r="AK215" s="23">
        <v>1563.6</v>
      </c>
    </row>
    <row r="216" spans="1:37" ht="38.25" x14ac:dyDescent="0.25">
      <c r="A216" s="17" t="s">
        <v>607</v>
      </c>
      <c r="B216" s="18" t="s">
        <v>608</v>
      </c>
      <c r="C216" s="17" t="s">
        <v>27</v>
      </c>
      <c r="D216" s="17" t="s">
        <v>609</v>
      </c>
      <c r="E216" s="19" t="s">
        <v>42</v>
      </c>
      <c r="F216" s="19">
        <v>72</v>
      </c>
      <c r="G216" s="20">
        <v>27.49</v>
      </c>
      <c r="H216" s="20">
        <v>34.42</v>
      </c>
      <c r="I216" s="99">
        <v>2478.2399999999998</v>
      </c>
      <c r="J216" s="21">
        <v>0</v>
      </c>
      <c r="K216" s="22">
        <v>0</v>
      </c>
      <c r="L216" s="21">
        <v>0</v>
      </c>
      <c r="M216" s="22">
        <v>0</v>
      </c>
      <c r="N216" s="21">
        <v>0</v>
      </c>
      <c r="O216" s="22">
        <v>0</v>
      </c>
      <c r="P216" s="21">
        <v>0</v>
      </c>
      <c r="Q216" s="22">
        <v>0</v>
      </c>
      <c r="R216" s="21">
        <v>0</v>
      </c>
      <c r="S216" s="22">
        <v>0</v>
      </c>
      <c r="T216" s="21">
        <v>0</v>
      </c>
      <c r="U216" s="22">
        <v>0</v>
      </c>
      <c r="V216" s="21">
        <v>0</v>
      </c>
      <c r="W216" s="22">
        <v>0</v>
      </c>
      <c r="X216" s="21">
        <v>0.5</v>
      </c>
      <c r="Y216" s="22">
        <v>1239.1199999999999</v>
      </c>
      <c r="Z216" s="21">
        <v>0.5</v>
      </c>
      <c r="AA216" s="22">
        <v>1239.1199999999999</v>
      </c>
      <c r="AB216" s="21">
        <v>0</v>
      </c>
      <c r="AC216" s="22">
        <v>0</v>
      </c>
      <c r="AD216" s="21">
        <v>0</v>
      </c>
      <c r="AE216" s="22">
        <v>0</v>
      </c>
      <c r="AF216" s="21">
        <v>0</v>
      </c>
      <c r="AG216" s="22">
        <v>0</v>
      </c>
      <c r="AH216" s="21"/>
      <c r="AI216" s="37">
        <v>0</v>
      </c>
      <c r="AJ216" s="15">
        <v>1</v>
      </c>
      <c r="AK216" s="23">
        <v>2478.2399999999998</v>
      </c>
    </row>
    <row r="217" spans="1:37" ht="38.25" x14ac:dyDescent="0.25">
      <c r="A217" s="17" t="s">
        <v>610</v>
      </c>
      <c r="B217" s="18" t="s">
        <v>611</v>
      </c>
      <c r="C217" s="17" t="s">
        <v>32</v>
      </c>
      <c r="D217" s="17" t="s">
        <v>612</v>
      </c>
      <c r="E217" s="19" t="s">
        <v>42</v>
      </c>
      <c r="F217" s="19">
        <v>4</v>
      </c>
      <c r="G217" s="20">
        <v>34.380000000000003</v>
      </c>
      <c r="H217" s="20">
        <v>43.05</v>
      </c>
      <c r="I217" s="99">
        <v>172.2</v>
      </c>
      <c r="J217" s="21">
        <v>0</v>
      </c>
      <c r="K217" s="22">
        <v>0</v>
      </c>
      <c r="L217" s="21">
        <v>0</v>
      </c>
      <c r="M217" s="22">
        <v>0</v>
      </c>
      <c r="N217" s="21">
        <v>0</v>
      </c>
      <c r="O217" s="22">
        <v>0</v>
      </c>
      <c r="P217" s="21">
        <v>0</v>
      </c>
      <c r="Q217" s="22">
        <v>0</v>
      </c>
      <c r="R217" s="21">
        <v>0</v>
      </c>
      <c r="S217" s="22">
        <v>0</v>
      </c>
      <c r="T217" s="21">
        <v>0</v>
      </c>
      <c r="U217" s="22">
        <v>0</v>
      </c>
      <c r="V217" s="21">
        <v>0</v>
      </c>
      <c r="W217" s="22">
        <v>0</v>
      </c>
      <c r="X217" s="21">
        <v>0.5</v>
      </c>
      <c r="Y217" s="22">
        <v>86.1</v>
      </c>
      <c r="Z217" s="21">
        <v>0.5</v>
      </c>
      <c r="AA217" s="22">
        <v>86.1</v>
      </c>
      <c r="AB217" s="21">
        <v>0</v>
      </c>
      <c r="AC217" s="22">
        <v>0</v>
      </c>
      <c r="AD217" s="21">
        <v>0</v>
      </c>
      <c r="AE217" s="22">
        <v>0</v>
      </c>
      <c r="AF217" s="21">
        <v>0</v>
      </c>
      <c r="AG217" s="22">
        <v>0</v>
      </c>
      <c r="AH217" s="21"/>
      <c r="AI217" s="37">
        <v>0</v>
      </c>
      <c r="AJ217" s="15">
        <v>1</v>
      </c>
      <c r="AK217" s="23">
        <v>172.2</v>
      </c>
    </row>
    <row r="218" spans="1:37" ht="38.25" x14ac:dyDescent="0.25">
      <c r="A218" s="17" t="s">
        <v>613</v>
      </c>
      <c r="B218" s="18" t="s">
        <v>614</v>
      </c>
      <c r="C218" s="17" t="s">
        <v>32</v>
      </c>
      <c r="D218" s="17" t="s">
        <v>615</v>
      </c>
      <c r="E218" s="19" t="s">
        <v>42</v>
      </c>
      <c r="F218" s="19">
        <v>1</v>
      </c>
      <c r="G218" s="20">
        <v>51.69</v>
      </c>
      <c r="H218" s="20">
        <v>64.72</v>
      </c>
      <c r="I218" s="99">
        <v>64.72</v>
      </c>
      <c r="J218" s="21">
        <v>0</v>
      </c>
      <c r="K218" s="22">
        <v>0</v>
      </c>
      <c r="L218" s="21">
        <v>0</v>
      </c>
      <c r="M218" s="22">
        <v>0</v>
      </c>
      <c r="N218" s="21">
        <v>0</v>
      </c>
      <c r="O218" s="22">
        <v>0</v>
      </c>
      <c r="P218" s="21">
        <v>0</v>
      </c>
      <c r="Q218" s="22">
        <v>0</v>
      </c>
      <c r="R218" s="21">
        <v>0</v>
      </c>
      <c r="S218" s="22">
        <v>0</v>
      </c>
      <c r="T218" s="21">
        <v>0</v>
      </c>
      <c r="U218" s="22">
        <v>0</v>
      </c>
      <c r="V218" s="21">
        <v>0</v>
      </c>
      <c r="W218" s="22">
        <v>0</v>
      </c>
      <c r="X218" s="21">
        <v>0.5</v>
      </c>
      <c r="Y218" s="22">
        <v>32.36</v>
      </c>
      <c r="Z218" s="21">
        <v>0.5</v>
      </c>
      <c r="AA218" s="22">
        <v>32.36</v>
      </c>
      <c r="AB218" s="21">
        <v>0</v>
      </c>
      <c r="AC218" s="22">
        <v>0</v>
      </c>
      <c r="AD218" s="21">
        <v>0</v>
      </c>
      <c r="AE218" s="22">
        <v>0</v>
      </c>
      <c r="AF218" s="21">
        <v>0</v>
      </c>
      <c r="AG218" s="22">
        <v>0</v>
      </c>
      <c r="AH218" s="21"/>
      <c r="AI218" s="37">
        <v>0</v>
      </c>
      <c r="AJ218" s="15">
        <v>1</v>
      </c>
      <c r="AK218" s="23">
        <v>64.72</v>
      </c>
    </row>
    <row r="219" spans="1:37" ht="38.25" x14ac:dyDescent="0.25">
      <c r="A219" s="17" t="s">
        <v>616</v>
      </c>
      <c r="B219" s="18" t="s">
        <v>617</v>
      </c>
      <c r="C219" s="17" t="s">
        <v>32</v>
      </c>
      <c r="D219" s="17" t="s">
        <v>618</v>
      </c>
      <c r="E219" s="19" t="s">
        <v>42</v>
      </c>
      <c r="F219" s="19">
        <v>1</v>
      </c>
      <c r="G219" s="20">
        <v>48.49</v>
      </c>
      <c r="H219" s="20">
        <v>60.71</v>
      </c>
      <c r="I219" s="99">
        <v>60.71</v>
      </c>
      <c r="J219" s="21">
        <v>0</v>
      </c>
      <c r="K219" s="22">
        <v>0</v>
      </c>
      <c r="L219" s="21">
        <v>0</v>
      </c>
      <c r="M219" s="22">
        <v>0</v>
      </c>
      <c r="N219" s="21">
        <v>0</v>
      </c>
      <c r="O219" s="22">
        <v>0</v>
      </c>
      <c r="P219" s="21">
        <v>0</v>
      </c>
      <c r="Q219" s="22">
        <v>0</v>
      </c>
      <c r="R219" s="21">
        <v>0</v>
      </c>
      <c r="S219" s="22">
        <v>0</v>
      </c>
      <c r="T219" s="21">
        <v>0</v>
      </c>
      <c r="U219" s="22">
        <v>0</v>
      </c>
      <c r="V219" s="21">
        <v>0</v>
      </c>
      <c r="W219" s="22">
        <v>0</v>
      </c>
      <c r="X219" s="21">
        <v>0.5</v>
      </c>
      <c r="Y219" s="22">
        <v>30.355</v>
      </c>
      <c r="Z219" s="21">
        <v>0.5</v>
      </c>
      <c r="AA219" s="22">
        <v>30.355</v>
      </c>
      <c r="AB219" s="21">
        <v>0</v>
      </c>
      <c r="AC219" s="22">
        <v>0</v>
      </c>
      <c r="AD219" s="21">
        <v>0</v>
      </c>
      <c r="AE219" s="22">
        <v>0</v>
      </c>
      <c r="AF219" s="21">
        <v>0</v>
      </c>
      <c r="AG219" s="22">
        <v>0</v>
      </c>
      <c r="AH219" s="21"/>
      <c r="AI219" s="37">
        <v>0</v>
      </c>
      <c r="AJ219" s="15">
        <v>1</v>
      </c>
      <c r="AK219" s="23">
        <v>60.71</v>
      </c>
    </row>
    <row r="220" spans="1:37" ht="38.25" x14ac:dyDescent="0.25">
      <c r="A220" s="17" t="s">
        <v>619</v>
      </c>
      <c r="B220" s="18" t="s">
        <v>620</v>
      </c>
      <c r="C220" s="17" t="s">
        <v>32</v>
      </c>
      <c r="D220" s="17" t="s">
        <v>621</v>
      </c>
      <c r="E220" s="19" t="s">
        <v>42</v>
      </c>
      <c r="F220" s="19">
        <v>2</v>
      </c>
      <c r="G220" s="20">
        <v>30.8</v>
      </c>
      <c r="H220" s="20">
        <v>38.56</v>
      </c>
      <c r="I220" s="99">
        <v>77.12</v>
      </c>
      <c r="J220" s="21">
        <v>0</v>
      </c>
      <c r="K220" s="22">
        <v>0</v>
      </c>
      <c r="L220" s="21">
        <v>0</v>
      </c>
      <c r="M220" s="22">
        <v>0</v>
      </c>
      <c r="N220" s="21">
        <v>0</v>
      </c>
      <c r="O220" s="22">
        <v>0</v>
      </c>
      <c r="P220" s="21">
        <v>0</v>
      </c>
      <c r="Q220" s="22">
        <v>0</v>
      </c>
      <c r="R220" s="21">
        <v>0</v>
      </c>
      <c r="S220" s="22">
        <v>0</v>
      </c>
      <c r="T220" s="21">
        <v>0</v>
      </c>
      <c r="U220" s="22">
        <v>0</v>
      </c>
      <c r="V220" s="21">
        <v>0</v>
      </c>
      <c r="W220" s="22">
        <v>0</v>
      </c>
      <c r="X220" s="21">
        <v>0.5</v>
      </c>
      <c r="Y220" s="22">
        <v>38.56</v>
      </c>
      <c r="Z220" s="21">
        <v>0.5</v>
      </c>
      <c r="AA220" s="22">
        <v>38.56</v>
      </c>
      <c r="AB220" s="21">
        <v>0</v>
      </c>
      <c r="AC220" s="22">
        <v>0</v>
      </c>
      <c r="AD220" s="21">
        <v>0</v>
      </c>
      <c r="AE220" s="22">
        <v>0</v>
      </c>
      <c r="AF220" s="21">
        <v>0</v>
      </c>
      <c r="AG220" s="22">
        <v>0</v>
      </c>
      <c r="AH220" s="21"/>
      <c r="AI220" s="37">
        <v>0</v>
      </c>
      <c r="AJ220" s="15">
        <v>1</v>
      </c>
      <c r="AK220" s="23">
        <v>77.12</v>
      </c>
    </row>
    <row r="221" spans="1:37" ht="38.25" x14ac:dyDescent="0.25">
      <c r="A221" s="17" t="s">
        <v>622</v>
      </c>
      <c r="B221" s="18" t="s">
        <v>623</v>
      </c>
      <c r="C221" s="17" t="s">
        <v>32</v>
      </c>
      <c r="D221" s="17" t="s">
        <v>624</v>
      </c>
      <c r="E221" s="19" t="s">
        <v>42</v>
      </c>
      <c r="F221" s="19">
        <v>2</v>
      </c>
      <c r="G221" s="20">
        <v>44.49</v>
      </c>
      <c r="H221" s="20">
        <v>55.71</v>
      </c>
      <c r="I221" s="99">
        <v>111.42</v>
      </c>
      <c r="J221" s="21">
        <v>0</v>
      </c>
      <c r="K221" s="22">
        <v>0</v>
      </c>
      <c r="L221" s="21">
        <v>0</v>
      </c>
      <c r="M221" s="22">
        <v>0</v>
      </c>
      <c r="N221" s="21">
        <v>0</v>
      </c>
      <c r="O221" s="22">
        <v>0</v>
      </c>
      <c r="P221" s="21">
        <v>0</v>
      </c>
      <c r="Q221" s="22">
        <v>0</v>
      </c>
      <c r="R221" s="21">
        <v>0</v>
      </c>
      <c r="S221" s="22">
        <v>0</v>
      </c>
      <c r="T221" s="21">
        <v>0</v>
      </c>
      <c r="U221" s="22">
        <v>0</v>
      </c>
      <c r="V221" s="21">
        <v>0</v>
      </c>
      <c r="W221" s="22">
        <v>0</v>
      </c>
      <c r="X221" s="21">
        <v>0.5</v>
      </c>
      <c r="Y221" s="22">
        <v>55.71</v>
      </c>
      <c r="Z221" s="21">
        <v>0.5</v>
      </c>
      <c r="AA221" s="22">
        <v>55.71</v>
      </c>
      <c r="AB221" s="21">
        <v>0</v>
      </c>
      <c r="AC221" s="22">
        <v>0</v>
      </c>
      <c r="AD221" s="21">
        <v>0</v>
      </c>
      <c r="AE221" s="22">
        <v>0</v>
      </c>
      <c r="AF221" s="21">
        <v>0</v>
      </c>
      <c r="AG221" s="22">
        <v>0</v>
      </c>
      <c r="AH221" s="21"/>
      <c r="AI221" s="37">
        <v>0</v>
      </c>
      <c r="AJ221" s="15">
        <v>1</v>
      </c>
      <c r="AK221" s="23">
        <v>111.42</v>
      </c>
    </row>
    <row r="222" spans="1:37" ht="38.25" x14ac:dyDescent="0.25">
      <c r="A222" s="17" t="s">
        <v>625</v>
      </c>
      <c r="B222" s="18" t="s">
        <v>626</v>
      </c>
      <c r="C222" s="17" t="s">
        <v>32</v>
      </c>
      <c r="D222" s="17" t="s">
        <v>627</v>
      </c>
      <c r="E222" s="19" t="s">
        <v>42</v>
      </c>
      <c r="F222" s="19">
        <v>6</v>
      </c>
      <c r="G222" s="20">
        <v>30.5</v>
      </c>
      <c r="H222" s="20">
        <v>38.19</v>
      </c>
      <c r="I222" s="99">
        <v>229.14</v>
      </c>
      <c r="J222" s="21">
        <v>0</v>
      </c>
      <c r="K222" s="22">
        <v>0</v>
      </c>
      <c r="L222" s="21">
        <v>0</v>
      </c>
      <c r="M222" s="22">
        <v>0</v>
      </c>
      <c r="N222" s="21">
        <v>0</v>
      </c>
      <c r="O222" s="22">
        <v>0</v>
      </c>
      <c r="P222" s="21">
        <v>0</v>
      </c>
      <c r="Q222" s="22">
        <v>0</v>
      </c>
      <c r="R222" s="21">
        <v>0</v>
      </c>
      <c r="S222" s="22">
        <v>0</v>
      </c>
      <c r="T222" s="21">
        <v>0</v>
      </c>
      <c r="U222" s="22">
        <v>0</v>
      </c>
      <c r="V222" s="21">
        <v>0</v>
      </c>
      <c r="W222" s="22">
        <v>0</v>
      </c>
      <c r="X222" s="21">
        <v>0</v>
      </c>
      <c r="Y222" s="22">
        <v>0</v>
      </c>
      <c r="Z222" s="21">
        <v>0</v>
      </c>
      <c r="AA222" s="22">
        <v>0</v>
      </c>
      <c r="AB222" s="21">
        <v>1</v>
      </c>
      <c r="AC222" s="22">
        <v>229.14</v>
      </c>
      <c r="AD222" s="21">
        <v>0</v>
      </c>
      <c r="AE222" s="22">
        <v>0</v>
      </c>
      <c r="AF222" s="21">
        <v>0</v>
      </c>
      <c r="AG222" s="22">
        <v>0</v>
      </c>
      <c r="AH222" s="21"/>
      <c r="AI222" s="37">
        <v>0</v>
      </c>
      <c r="AJ222" s="15">
        <v>1</v>
      </c>
      <c r="AK222" s="23">
        <v>229.14</v>
      </c>
    </row>
    <row r="223" spans="1:37" ht="38.25" x14ac:dyDescent="0.25">
      <c r="A223" s="17" t="s">
        <v>628</v>
      </c>
      <c r="B223" s="18" t="s">
        <v>629</v>
      </c>
      <c r="C223" s="17" t="s">
        <v>32</v>
      </c>
      <c r="D223" s="17" t="s">
        <v>630</v>
      </c>
      <c r="E223" s="19" t="s">
        <v>42</v>
      </c>
      <c r="F223" s="19">
        <v>31</v>
      </c>
      <c r="G223" s="20">
        <v>9.34</v>
      </c>
      <c r="H223" s="20">
        <v>11.69</v>
      </c>
      <c r="I223" s="99">
        <v>362.39</v>
      </c>
      <c r="J223" s="21">
        <v>0</v>
      </c>
      <c r="K223" s="22">
        <v>0</v>
      </c>
      <c r="L223" s="21">
        <v>0</v>
      </c>
      <c r="M223" s="22">
        <v>0</v>
      </c>
      <c r="N223" s="21">
        <v>0</v>
      </c>
      <c r="O223" s="22">
        <v>0</v>
      </c>
      <c r="P223" s="21">
        <v>0</v>
      </c>
      <c r="Q223" s="22">
        <v>0</v>
      </c>
      <c r="R223" s="21">
        <v>0</v>
      </c>
      <c r="S223" s="22">
        <v>0</v>
      </c>
      <c r="T223" s="21">
        <v>0</v>
      </c>
      <c r="U223" s="22">
        <v>0</v>
      </c>
      <c r="V223" s="21">
        <v>0</v>
      </c>
      <c r="W223" s="22">
        <v>0</v>
      </c>
      <c r="X223" s="21">
        <v>0</v>
      </c>
      <c r="Y223" s="22">
        <v>0</v>
      </c>
      <c r="Z223" s="21">
        <v>1</v>
      </c>
      <c r="AA223" s="22">
        <v>362.39</v>
      </c>
      <c r="AB223" s="21">
        <v>0</v>
      </c>
      <c r="AC223" s="22">
        <v>0</v>
      </c>
      <c r="AD223" s="21">
        <v>0</v>
      </c>
      <c r="AE223" s="22">
        <v>0</v>
      </c>
      <c r="AF223" s="21">
        <v>0</v>
      </c>
      <c r="AG223" s="22">
        <v>0</v>
      </c>
      <c r="AH223" s="21"/>
      <c r="AI223" s="37">
        <v>0</v>
      </c>
      <c r="AJ223" s="15">
        <v>1</v>
      </c>
      <c r="AK223" s="23">
        <v>362.39</v>
      </c>
    </row>
    <row r="224" spans="1:37" ht="38.25" x14ac:dyDescent="0.25">
      <c r="A224" s="17" t="s">
        <v>631</v>
      </c>
      <c r="B224" s="18" t="s">
        <v>632</v>
      </c>
      <c r="C224" s="17" t="s">
        <v>32</v>
      </c>
      <c r="D224" s="17" t="s">
        <v>633</v>
      </c>
      <c r="E224" s="19" t="s">
        <v>42</v>
      </c>
      <c r="F224" s="19">
        <v>9</v>
      </c>
      <c r="G224" s="20">
        <v>9.81</v>
      </c>
      <c r="H224" s="20">
        <v>12.28</v>
      </c>
      <c r="I224" s="99">
        <v>110.52</v>
      </c>
      <c r="J224" s="21">
        <v>0</v>
      </c>
      <c r="K224" s="22">
        <v>0</v>
      </c>
      <c r="L224" s="21">
        <v>0</v>
      </c>
      <c r="M224" s="22">
        <v>0</v>
      </c>
      <c r="N224" s="21">
        <v>0</v>
      </c>
      <c r="O224" s="22">
        <v>0</v>
      </c>
      <c r="P224" s="21">
        <v>0</v>
      </c>
      <c r="Q224" s="22">
        <v>0</v>
      </c>
      <c r="R224" s="21">
        <v>0</v>
      </c>
      <c r="S224" s="22">
        <v>0</v>
      </c>
      <c r="T224" s="21">
        <v>0</v>
      </c>
      <c r="U224" s="22">
        <v>0</v>
      </c>
      <c r="V224" s="21">
        <v>0</v>
      </c>
      <c r="W224" s="22">
        <v>0</v>
      </c>
      <c r="X224" s="21">
        <v>0</v>
      </c>
      <c r="Y224" s="22">
        <v>0</v>
      </c>
      <c r="Z224" s="21">
        <v>1</v>
      </c>
      <c r="AA224" s="22">
        <v>110.52</v>
      </c>
      <c r="AB224" s="21">
        <v>0</v>
      </c>
      <c r="AC224" s="22">
        <v>0</v>
      </c>
      <c r="AD224" s="21">
        <v>0</v>
      </c>
      <c r="AE224" s="22">
        <v>0</v>
      </c>
      <c r="AF224" s="21">
        <v>0</v>
      </c>
      <c r="AG224" s="22">
        <v>0</v>
      </c>
      <c r="AH224" s="21"/>
      <c r="AI224" s="37">
        <v>0</v>
      </c>
      <c r="AJ224" s="15">
        <v>1</v>
      </c>
      <c r="AK224" s="23">
        <v>110.52</v>
      </c>
    </row>
    <row r="225" spans="1:37" ht="25.5" x14ac:dyDescent="0.25">
      <c r="A225" s="17" t="s">
        <v>634</v>
      </c>
      <c r="B225" s="18" t="s">
        <v>635</v>
      </c>
      <c r="C225" s="17" t="s">
        <v>32</v>
      </c>
      <c r="D225" s="17" t="s">
        <v>636</v>
      </c>
      <c r="E225" s="19" t="s">
        <v>42</v>
      </c>
      <c r="F225" s="19">
        <v>3</v>
      </c>
      <c r="G225" s="20">
        <v>46.87</v>
      </c>
      <c r="H225" s="20">
        <v>58.69</v>
      </c>
      <c r="I225" s="99">
        <v>176.07</v>
      </c>
      <c r="J225" s="21">
        <v>0</v>
      </c>
      <c r="K225" s="22">
        <v>0</v>
      </c>
      <c r="L225" s="21">
        <v>0</v>
      </c>
      <c r="M225" s="22">
        <v>0</v>
      </c>
      <c r="N225" s="21">
        <v>0</v>
      </c>
      <c r="O225" s="22">
        <v>0</v>
      </c>
      <c r="P225" s="21">
        <v>0</v>
      </c>
      <c r="Q225" s="22">
        <v>0</v>
      </c>
      <c r="R225" s="21">
        <v>0</v>
      </c>
      <c r="S225" s="22">
        <v>0</v>
      </c>
      <c r="T225" s="21">
        <v>0</v>
      </c>
      <c r="U225" s="22">
        <v>0</v>
      </c>
      <c r="V225" s="21">
        <v>0</v>
      </c>
      <c r="W225" s="22">
        <v>0</v>
      </c>
      <c r="X225" s="21">
        <v>0</v>
      </c>
      <c r="Y225" s="22">
        <v>0</v>
      </c>
      <c r="Z225" s="21">
        <v>1</v>
      </c>
      <c r="AA225" s="22">
        <v>176.07</v>
      </c>
      <c r="AB225" s="21">
        <v>0</v>
      </c>
      <c r="AC225" s="22">
        <v>0</v>
      </c>
      <c r="AD225" s="21">
        <v>0</v>
      </c>
      <c r="AE225" s="22">
        <v>0</v>
      </c>
      <c r="AF225" s="21">
        <v>0</v>
      </c>
      <c r="AG225" s="22">
        <v>0</v>
      </c>
      <c r="AH225" s="21"/>
      <c r="AI225" s="37">
        <v>0</v>
      </c>
      <c r="AJ225" s="15">
        <v>1</v>
      </c>
      <c r="AK225" s="23">
        <v>176.07</v>
      </c>
    </row>
    <row r="226" spans="1:37" ht="38.25" x14ac:dyDescent="0.25">
      <c r="A226" s="17" t="s">
        <v>637</v>
      </c>
      <c r="B226" s="18" t="s">
        <v>638</v>
      </c>
      <c r="C226" s="17" t="s">
        <v>32</v>
      </c>
      <c r="D226" s="17" t="s">
        <v>639</v>
      </c>
      <c r="E226" s="19" t="s">
        <v>42</v>
      </c>
      <c r="F226" s="19">
        <v>3</v>
      </c>
      <c r="G226" s="20">
        <v>10.74</v>
      </c>
      <c r="H226" s="20">
        <v>13.44</v>
      </c>
      <c r="I226" s="99">
        <v>40.32</v>
      </c>
      <c r="J226" s="21">
        <v>0</v>
      </c>
      <c r="K226" s="22">
        <v>0</v>
      </c>
      <c r="L226" s="21">
        <v>0</v>
      </c>
      <c r="M226" s="22">
        <v>0</v>
      </c>
      <c r="N226" s="21">
        <v>0</v>
      </c>
      <c r="O226" s="22">
        <v>0</v>
      </c>
      <c r="P226" s="21">
        <v>0</v>
      </c>
      <c r="Q226" s="22">
        <v>0</v>
      </c>
      <c r="R226" s="21">
        <v>0</v>
      </c>
      <c r="S226" s="22">
        <v>0</v>
      </c>
      <c r="T226" s="21">
        <v>0</v>
      </c>
      <c r="U226" s="22">
        <v>0</v>
      </c>
      <c r="V226" s="21">
        <v>0</v>
      </c>
      <c r="W226" s="22">
        <v>0</v>
      </c>
      <c r="X226" s="21">
        <v>0</v>
      </c>
      <c r="Y226" s="22">
        <v>0</v>
      </c>
      <c r="Z226" s="21">
        <v>1</v>
      </c>
      <c r="AA226" s="22">
        <v>40.32</v>
      </c>
      <c r="AB226" s="21">
        <v>0</v>
      </c>
      <c r="AC226" s="22">
        <v>0</v>
      </c>
      <c r="AD226" s="21">
        <v>0</v>
      </c>
      <c r="AE226" s="22">
        <v>0</v>
      </c>
      <c r="AF226" s="21">
        <v>0</v>
      </c>
      <c r="AG226" s="22">
        <v>0</v>
      </c>
      <c r="AH226" s="21"/>
      <c r="AI226" s="37">
        <v>0</v>
      </c>
      <c r="AJ226" s="15">
        <v>1</v>
      </c>
      <c r="AK226" s="23">
        <v>40.32</v>
      </c>
    </row>
    <row r="227" spans="1:37" ht="38.25" x14ac:dyDescent="0.25">
      <c r="A227" s="17" t="s">
        <v>640</v>
      </c>
      <c r="B227" s="18" t="s">
        <v>641</v>
      </c>
      <c r="C227" s="17" t="s">
        <v>32</v>
      </c>
      <c r="D227" s="17" t="s">
        <v>642</v>
      </c>
      <c r="E227" s="19" t="s">
        <v>42</v>
      </c>
      <c r="F227" s="19">
        <v>1</v>
      </c>
      <c r="G227" s="20">
        <v>10.74</v>
      </c>
      <c r="H227" s="20">
        <v>13.44</v>
      </c>
      <c r="I227" s="99">
        <v>13.44</v>
      </c>
      <c r="J227" s="21">
        <v>0</v>
      </c>
      <c r="K227" s="22">
        <v>0</v>
      </c>
      <c r="L227" s="21">
        <v>0</v>
      </c>
      <c r="M227" s="22">
        <v>0</v>
      </c>
      <c r="N227" s="21">
        <v>0</v>
      </c>
      <c r="O227" s="22">
        <v>0</v>
      </c>
      <c r="P227" s="21">
        <v>0</v>
      </c>
      <c r="Q227" s="22">
        <v>0</v>
      </c>
      <c r="R227" s="21">
        <v>0</v>
      </c>
      <c r="S227" s="22">
        <v>0</v>
      </c>
      <c r="T227" s="21">
        <v>0</v>
      </c>
      <c r="U227" s="22">
        <v>0</v>
      </c>
      <c r="V227" s="21">
        <v>0</v>
      </c>
      <c r="W227" s="22">
        <v>0</v>
      </c>
      <c r="X227" s="21">
        <v>0</v>
      </c>
      <c r="Y227" s="22">
        <v>0</v>
      </c>
      <c r="Z227" s="21">
        <v>1</v>
      </c>
      <c r="AA227" s="22">
        <v>13.44</v>
      </c>
      <c r="AB227" s="21">
        <v>0</v>
      </c>
      <c r="AC227" s="22">
        <v>0</v>
      </c>
      <c r="AD227" s="21">
        <v>0</v>
      </c>
      <c r="AE227" s="22">
        <v>0</v>
      </c>
      <c r="AF227" s="21">
        <v>0</v>
      </c>
      <c r="AG227" s="22">
        <v>0</v>
      </c>
      <c r="AH227" s="21"/>
      <c r="AI227" s="37">
        <v>0</v>
      </c>
      <c r="AJ227" s="15">
        <v>1</v>
      </c>
      <c r="AK227" s="23">
        <v>13.44</v>
      </c>
    </row>
    <row r="228" spans="1:37" ht="38.25" x14ac:dyDescent="0.25">
      <c r="A228" s="17" t="s">
        <v>643</v>
      </c>
      <c r="B228" s="18" t="s">
        <v>644</v>
      </c>
      <c r="C228" s="17" t="s">
        <v>32</v>
      </c>
      <c r="D228" s="17" t="s">
        <v>645</v>
      </c>
      <c r="E228" s="19" t="s">
        <v>109</v>
      </c>
      <c r="F228" s="19">
        <v>2.4</v>
      </c>
      <c r="G228" s="20">
        <v>12.01</v>
      </c>
      <c r="H228" s="20">
        <v>15.03</v>
      </c>
      <c r="I228" s="99">
        <v>36.07</v>
      </c>
      <c r="J228" s="21">
        <v>0</v>
      </c>
      <c r="K228" s="22">
        <v>0</v>
      </c>
      <c r="L228" s="21">
        <v>0</v>
      </c>
      <c r="M228" s="22">
        <v>0</v>
      </c>
      <c r="N228" s="21">
        <v>1</v>
      </c>
      <c r="O228" s="22">
        <v>36.07</v>
      </c>
      <c r="P228" s="21">
        <v>0</v>
      </c>
      <c r="Q228" s="22">
        <v>0</v>
      </c>
      <c r="R228" s="21">
        <v>0</v>
      </c>
      <c r="S228" s="22">
        <v>0</v>
      </c>
      <c r="T228" s="21">
        <v>0</v>
      </c>
      <c r="U228" s="22">
        <v>0</v>
      </c>
      <c r="V228" s="21">
        <v>0</v>
      </c>
      <c r="W228" s="22">
        <v>0</v>
      </c>
      <c r="X228" s="21">
        <v>0</v>
      </c>
      <c r="Y228" s="22">
        <v>0</v>
      </c>
      <c r="Z228" s="21">
        <v>0</v>
      </c>
      <c r="AA228" s="22">
        <v>0</v>
      </c>
      <c r="AB228" s="21">
        <v>0</v>
      </c>
      <c r="AC228" s="22">
        <v>0</v>
      </c>
      <c r="AD228" s="21">
        <v>0</v>
      </c>
      <c r="AE228" s="22">
        <v>0</v>
      </c>
      <c r="AF228" s="21">
        <v>0</v>
      </c>
      <c r="AG228" s="22">
        <v>0</v>
      </c>
      <c r="AH228" s="21"/>
      <c r="AI228" s="37">
        <v>0</v>
      </c>
      <c r="AJ228" s="15">
        <v>1</v>
      </c>
      <c r="AK228" s="23">
        <v>36.07</v>
      </c>
    </row>
    <row r="229" spans="1:37" ht="51" x14ac:dyDescent="0.25">
      <c r="A229" s="17" t="s">
        <v>646</v>
      </c>
      <c r="B229" s="18" t="s">
        <v>456</v>
      </c>
      <c r="C229" s="17" t="s">
        <v>32</v>
      </c>
      <c r="D229" s="17" t="s">
        <v>457</v>
      </c>
      <c r="E229" s="19" t="s">
        <v>109</v>
      </c>
      <c r="F229" s="19">
        <v>37.200000000000003</v>
      </c>
      <c r="G229" s="20">
        <v>14.9</v>
      </c>
      <c r="H229" s="20">
        <v>18.649999999999999</v>
      </c>
      <c r="I229" s="99">
        <v>693.78</v>
      </c>
      <c r="J229" s="21">
        <v>0</v>
      </c>
      <c r="K229" s="22">
        <v>0</v>
      </c>
      <c r="L229" s="21">
        <v>0</v>
      </c>
      <c r="M229" s="22">
        <v>0</v>
      </c>
      <c r="N229" s="21">
        <v>1</v>
      </c>
      <c r="O229" s="22">
        <v>693.78</v>
      </c>
      <c r="P229" s="21">
        <v>0</v>
      </c>
      <c r="Q229" s="22">
        <v>0</v>
      </c>
      <c r="R229" s="21">
        <v>0</v>
      </c>
      <c r="S229" s="22">
        <v>0</v>
      </c>
      <c r="T229" s="21">
        <v>0</v>
      </c>
      <c r="U229" s="22">
        <v>0</v>
      </c>
      <c r="V229" s="21">
        <v>0</v>
      </c>
      <c r="W229" s="22">
        <v>0</v>
      </c>
      <c r="X229" s="21">
        <v>0</v>
      </c>
      <c r="Y229" s="22">
        <v>0</v>
      </c>
      <c r="Z229" s="21">
        <v>0</v>
      </c>
      <c r="AA229" s="22">
        <v>0</v>
      </c>
      <c r="AB229" s="21">
        <v>0</v>
      </c>
      <c r="AC229" s="22">
        <v>0</v>
      </c>
      <c r="AD229" s="21">
        <v>0</v>
      </c>
      <c r="AE229" s="22">
        <v>0</v>
      </c>
      <c r="AF229" s="21">
        <v>0</v>
      </c>
      <c r="AG229" s="22">
        <v>0</v>
      </c>
      <c r="AH229" s="21"/>
      <c r="AI229" s="37">
        <v>0</v>
      </c>
      <c r="AJ229" s="15">
        <v>1</v>
      </c>
      <c r="AK229" s="23">
        <v>693.78</v>
      </c>
    </row>
    <row r="230" spans="1:37" ht="38.25" x14ac:dyDescent="0.25">
      <c r="A230" s="17" t="s">
        <v>647</v>
      </c>
      <c r="B230" s="18" t="s">
        <v>648</v>
      </c>
      <c r="C230" s="17" t="s">
        <v>32</v>
      </c>
      <c r="D230" s="17" t="s">
        <v>649</v>
      </c>
      <c r="E230" s="19" t="s">
        <v>109</v>
      </c>
      <c r="F230" s="19">
        <v>1710.36</v>
      </c>
      <c r="G230" s="20">
        <v>8.83</v>
      </c>
      <c r="H230" s="20">
        <v>11.05</v>
      </c>
      <c r="I230" s="99">
        <v>18899.47</v>
      </c>
      <c r="J230" s="21">
        <v>0</v>
      </c>
      <c r="K230" s="22">
        <v>0</v>
      </c>
      <c r="L230" s="21">
        <v>0</v>
      </c>
      <c r="M230" s="22">
        <v>0</v>
      </c>
      <c r="N230" s="21">
        <v>1</v>
      </c>
      <c r="O230" s="22">
        <v>18899.47</v>
      </c>
      <c r="P230" s="21">
        <v>0</v>
      </c>
      <c r="Q230" s="22">
        <v>0</v>
      </c>
      <c r="R230" s="21">
        <v>0</v>
      </c>
      <c r="S230" s="22">
        <v>0</v>
      </c>
      <c r="T230" s="21">
        <v>0</v>
      </c>
      <c r="U230" s="22">
        <v>0</v>
      </c>
      <c r="V230" s="21">
        <v>0</v>
      </c>
      <c r="W230" s="22">
        <v>0</v>
      </c>
      <c r="X230" s="21">
        <v>0</v>
      </c>
      <c r="Y230" s="22">
        <v>0</v>
      </c>
      <c r="Z230" s="21">
        <v>0</v>
      </c>
      <c r="AA230" s="22">
        <v>0</v>
      </c>
      <c r="AB230" s="21">
        <v>0</v>
      </c>
      <c r="AC230" s="22">
        <v>0</v>
      </c>
      <c r="AD230" s="21">
        <v>0</v>
      </c>
      <c r="AE230" s="22">
        <v>0</v>
      </c>
      <c r="AF230" s="21">
        <v>0</v>
      </c>
      <c r="AG230" s="22">
        <v>0</v>
      </c>
      <c r="AH230" s="21"/>
      <c r="AI230" s="37">
        <v>0</v>
      </c>
      <c r="AJ230" s="15">
        <v>1</v>
      </c>
      <c r="AK230" s="23">
        <v>18899.47</v>
      </c>
    </row>
    <row r="231" spans="1:37" ht="38.25" x14ac:dyDescent="0.25">
      <c r="A231" s="17" t="s">
        <v>650</v>
      </c>
      <c r="B231" s="18" t="s">
        <v>651</v>
      </c>
      <c r="C231" s="17" t="s">
        <v>32</v>
      </c>
      <c r="D231" s="17" t="s">
        <v>652</v>
      </c>
      <c r="E231" s="19" t="s">
        <v>42</v>
      </c>
      <c r="F231" s="19">
        <v>16</v>
      </c>
      <c r="G231" s="20">
        <v>8.5299999999999994</v>
      </c>
      <c r="H231" s="20">
        <v>10.68</v>
      </c>
      <c r="I231" s="99">
        <v>170.88</v>
      </c>
      <c r="J231" s="21">
        <v>0</v>
      </c>
      <c r="K231" s="22">
        <v>0</v>
      </c>
      <c r="L231" s="21">
        <v>0</v>
      </c>
      <c r="M231" s="22">
        <v>0</v>
      </c>
      <c r="N231" s="21">
        <v>1</v>
      </c>
      <c r="O231" s="22">
        <v>170.88</v>
      </c>
      <c r="P231" s="21">
        <v>0</v>
      </c>
      <c r="Q231" s="22">
        <v>0</v>
      </c>
      <c r="R231" s="21">
        <v>0</v>
      </c>
      <c r="S231" s="22">
        <v>0</v>
      </c>
      <c r="T231" s="21">
        <v>0</v>
      </c>
      <c r="U231" s="22">
        <v>0</v>
      </c>
      <c r="V231" s="21">
        <v>0</v>
      </c>
      <c r="W231" s="22">
        <v>0</v>
      </c>
      <c r="X231" s="21">
        <v>0</v>
      </c>
      <c r="Y231" s="22">
        <v>0</v>
      </c>
      <c r="Z231" s="21">
        <v>0</v>
      </c>
      <c r="AA231" s="22">
        <v>0</v>
      </c>
      <c r="AB231" s="21">
        <v>0</v>
      </c>
      <c r="AC231" s="22">
        <v>0</v>
      </c>
      <c r="AD231" s="21">
        <v>0</v>
      </c>
      <c r="AE231" s="22">
        <v>0</v>
      </c>
      <c r="AF231" s="21">
        <v>0</v>
      </c>
      <c r="AG231" s="22">
        <v>0</v>
      </c>
      <c r="AH231" s="21"/>
      <c r="AI231" s="37">
        <v>0</v>
      </c>
      <c r="AJ231" s="15">
        <v>1</v>
      </c>
      <c r="AK231" s="23">
        <v>170.88</v>
      </c>
    </row>
    <row r="232" spans="1:37" ht="38.25" x14ac:dyDescent="0.25">
      <c r="A232" s="17" t="s">
        <v>653</v>
      </c>
      <c r="B232" s="18" t="s">
        <v>654</v>
      </c>
      <c r="C232" s="17" t="s">
        <v>32</v>
      </c>
      <c r="D232" s="17" t="s">
        <v>655</v>
      </c>
      <c r="E232" s="19" t="s">
        <v>42</v>
      </c>
      <c r="F232" s="19">
        <v>66</v>
      </c>
      <c r="G232" s="20">
        <v>13.38</v>
      </c>
      <c r="H232" s="20">
        <v>16.75</v>
      </c>
      <c r="I232" s="99">
        <v>1105.5</v>
      </c>
      <c r="J232" s="21">
        <v>0</v>
      </c>
      <c r="K232" s="22">
        <v>0</v>
      </c>
      <c r="L232" s="21">
        <v>0</v>
      </c>
      <c r="M232" s="22">
        <v>0</v>
      </c>
      <c r="N232" s="21">
        <v>1</v>
      </c>
      <c r="O232" s="22">
        <v>1105.5</v>
      </c>
      <c r="P232" s="21">
        <v>0</v>
      </c>
      <c r="Q232" s="22">
        <v>0</v>
      </c>
      <c r="R232" s="21">
        <v>0</v>
      </c>
      <c r="S232" s="22">
        <v>0</v>
      </c>
      <c r="T232" s="21">
        <v>0</v>
      </c>
      <c r="U232" s="22">
        <v>0</v>
      </c>
      <c r="V232" s="21">
        <v>0</v>
      </c>
      <c r="W232" s="22">
        <v>0</v>
      </c>
      <c r="X232" s="21">
        <v>0</v>
      </c>
      <c r="Y232" s="22">
        <v>0</v>
      </c>
      <c r="Z232" s="21">
        <v>0</v>
      </c>
      <c r="AA232" s="22">
        <v>0</v>
      </c>
      <c r="AB232" s="21">
        <v>0</v>
      </c>
      <c r="AC232" s="22">
        <v>0</v>
      </c>
      <c r="AD232" s="21">
        <v>0</v>
      </c>
      <c r="AE232" s="22">
        <v>0</v>
      </c>
      <c r="AF232" s="21">
        <v>0</v>
      </c>
      <c r="AG232" s="22">
        <v>0</v>
      </c>
      <c r="AH232" s="21"/>
      <c r="AI232" s="37">
        <v>0</v>
      </c>
      <c r="AJ232" s="15">
        <v>1</v>
      </c>
      <c r="AK232" s="23">
        <v>1105.5</v>
      </c>
    </row>
    <row r="233" spans="1:37" ht="38.25" x14ac:dyDescent="0.25">
      <c r="A233" s="17" t="s">
        <v>656</v>
      </c>
      <c r="B233" s="18" t="s">
        <v>657</v>
      </c>
      <c r="C233" s="17" t="s">
        <v>32</v>
      </c>
      <c r="D233" s="17" t="s">
        <v>658</v>
      </c>
      <c r="E233" s="19" t="s">
        <v>42</v>
      </c>
      <c r="F233" s="19">
        <v>27</v>
      </c>
      <c r="G233" s="20">
        <v>23.25</v>
      </c>
      <c r="H233" s="20">
        <v>29.11</v>
      </c>
      <c r="I233" s="99">
        <v>785.97</v>
      </c>
      <c r="J233" s="21">
        <v>0</v>
      </c>
      <c r="K233" s="22">
        <v>0</v>
      </c>
      <c r="L233" s="21">
        <v>0</v>
      </c>
      <c r="M233" s="22">
        <v>0</v>
      </c>
      <c r="N233" s="21">
        <v>1</v>
      </c>
      <c r="O233" s="22">
        <v>785.97</v>
      </c>
      <c r="P233" s="21">
        <v>0</v>
      </c>
      <c r="Q233" s="22">
        <v>0</v>
      </c>
      <c r="R233" s="21">
        <v>0</v>
      </c>
      <c r="S233" s="22">
        <v>0</v>
      </c>
      <c r="T233" s="21">
        <v>0</v>
      </c>
      <c r="U233" s="22">
        <v>0</v>
      </c>
      <c r="V233" s="21">
        <v>0</v>
      </c>
      <c r="W233" s="22">
        <v>0</v>
      </c>
      <c r="X233" s="21">
        <v>0</v>
      </c>
      <c r="Y233" s="22">
        <v>0</v>
      </c>
      <c r="Z233" s="21">
        <v>0</v>
      </c>
      <c r="AA233" s="22">
        <v>0</v>
      </c>
      <c r="AB233" s="21">
        <v>0</v>
      </c>
      <c r="AC233" s="22">
        <v>0</v>
      </c>
      <c r="AD233" s="21">
        <v>0</v>
      </c>
      <c r="AE233" s="22">
        <v>0</v>
      </c>
      <c r="AF233" s="21">
        <v>0</v>
      </c>
      <c r="AG233" s="22">
        <v>0</v>
      </c>
      <c r="AH233" s="21"/>
      <c r="AI233" s="37">
        <v>0</v>
      </c>
      <c r="AJ233" s="15">
        <v>1</v>
      </c>
      <c r="AK233" s="23">
        <v>785.97</v>
      </c>
    </row>
    <row r="234" spans="1:37" ht="25.5" x14ac:dyDescent="0.25">
      <c r="A234" s="17" t="s">
        <v>659</v>
      </c>
      <c r="B234" s="18" t="s">
        <v>660</v>
      </c>
      <c r="C234" s="17" t="s">
        <v>32</v>
      </c>
      <c r="D234" s="17" t="s">
        <v>661</v>
      </c>
      <c r="E234" s="19" t="s">
        <v>42</v>
      </c>
      <c r="F234" s="19">
        <v>447</v>
      </c>
      <c r="G234" s="20">
        <v>11.9</v>
      </c>
      <c r="H234" s="20">
        <v>14.9</v>
      </c>
      <c r="I234" s="99">
        <v>6660.3</v>
      </c>
      <c r="J234" s="21">
        <v>0</v>
      </c>
      <c r="K234" s="22">
        <v>0</v>
      </c>
      <c r="L234" s="21">
        <v>0</v>
      </c>
      <c r="M234" s="22">
        <v>0</v>
      </c>
      <c r="N234" s="21">
        <v>0.6</v>
      </c>
      <c r="O234" s="22">
        <v>3996.18</v>
      </c>
      <c r="P234" s="21">
        <v>0.4</v>
      </c>
      <c r="Q234" s="22">
        <v>2664.1200000000003</v>
      </c>
      <c r="R234" s="21">
        <v>0</v>
      </c>
      <c r="S234" s="22">
        <v>0</v>
      </c>
      <c r="T234" s="21">
        <v>0</v>
      </c>
      <c r="U234" s="22">
        <v>0</v>
      </c>
      <c r="V234" s="21">
        <v>0</v>
      </c>
      <c r="W234" s="22">
        <v>0</v>
      </c>
      <c r="X234" s="21">
        <v>0</v>
      </c>
      <c r="Y234" s="22">
        <v>0</v>
      </c>
      <c r="Z234" s="21">
        <v>0</v>
      </c>
      <c r="AA234" s="22">
        <v>0</v>
      </c>
      <c r="AB234" s="21">
        <v>0</v>
      </c>
      <c r="AC234" s="22">
        <v>0</v>
      </c>
      <c r="AD234" s="21">
        <v>0</v>
      </c>
      <c r="AE234" s="22">
        <v>0</v>
      </c>
      <c r="AF234" s="21">
        <v>0</v>
      </c>
      <c r="AG234" s="22">
        <v>0</v>
      </c>
      <c r="AH234" s="21"/>
      <c r="AI234" s="37">
        <v>0</v>
      </c>
      <c r="AJ234" s="15">
        <v>1</v>
      </c>
      <c r="AK234" s="23">
        <v>6660.3</v>
      </c>
    </row>
    <row r="235" spans="1:37" ht="38.25" x14ac:dyDescent="0.25">
      <c r="A235" s="17" t="s">
        <v>662</v>
      </c>
      <c r="B235" s="18" t="s">
        <v>663</v>
      </c>
      <c r="C235" s="17" t="s">
        <v>32</v>
      </c>
      <c r="D235" s="17" t="s">
        <v>664</v>
      </c>
      <c r="E235" s="19" t="s">
        <v>42</v>
      </c>
      <c r="F235" s="19">
        <v>105</v>
      </c>
      <c r="G235" s="20">
        <v>18.12</v>
      </c>
      <c r="H235" s="20">
        <v>22.68</v>
      </c>
      <c r="I235" s="99">
        <v>2381.4</v>
      </c>
      <c r="J235" s="21">
        <v>0</v>
      </c>
      <c r="K235" s="22">
        <v>0</v>
      </c>
      <c r="L235" s="21">
        <v>0</v>
      </c>
      <c r="M235" s="22">
        <v>0</v>
      </c>
      <c r="N235" s="21">
        <v>0.6</v>
      </c>
      <c r="O235" s="22">
        <v>1428.84</v>
      </c>
      <c r="P235" s="21">
        <v>0.4</v>
      </c>
      <c r="Q235" s="22">
        <v>952.56000000000006</v>
      </c>
      <c r="R235" s="21">
        <v>0</v>
      </c>
      <c r="S235" s="22">
        <v>0</v>
      </c>
      <c r="T235" s="21">
        <v>0</v>
      </c>
      <c r="U235" s="22">
        <v>0</v>
      </c>
      <c r="V235" s="21">
        <v>0</v>
      </c>
      <c r="W235" s="22">
        <v>0</v>
      </c>
      <c r="X235" s="21">
        <v>0</v>
      </c>
      <c r="Y235" s="22">
        <v>0</v>
      </c>
      <c r="Z235" s="21">
        <v>0</v>
      </c>
      <c r="AA235" s="22">
        <v>0</v>
      </c>
      <c r="AB235" s="21">
        <v>0</v>
      </c>
      <c r="AC235" s="22">
        <v>0</v>
      </c>
      <c r="AD235" s="21">
        <v>0</v>
      </c>
      <c r="AE235" s="22">
        <v>0</v>
      </c>
      <c r="AF235" s="21">
        <v>0</v>
      </c>
      <c r="AG235" s="22">
        <v>0</v>
      </c>
      <c r="AH235" s="21"/>
      <c r="AI235" s="37">
        <v>0</v>
      </c>
      <c r="AJ235" s="15">
        <v>1</v>
      </c>
      <c r="AK235" s="23">
        <v>2381.4</v>
      </c>
    </row>
    <row r="236" spans="1:37" ht="38.25" x14ac:dyDescent="0.25">
      <c r="A236" s="17" t="s">
        <v>665</v>
      </c>
      <c r="B236" s="18" t="s">
        <v>666</v>
      </c>
      <c r="C236" s="17" t="s">
        <v>32</v>
      </c>
      <c r="D236" s="17" t="s">
        <v>667</v>
      </c>
      <c r="E236" s="19" t="s">
        <v>42</v>
      </c>
      <c r="F236" s="19">
        <v>33</v>
      </c>
      <c r="G236" s="20">
        <v>107.08</v>
      </c>
      <c r="H236" s="20">
        <v>134.08000000000001</v>
      </c>
      <c r="I236" s="99">
        <v>4424.6400000000003</v>
      </c>
      <c r="J236" s="21">
        <v>0</v>
      </c>
      <c r="K236" s="22">
        <v>0</v>
      </c>
      <c r="L236" s="21">
        <v>0</v>
      </c>
      <c r="M236" s="22">
        <v>0</v>
      </c>
      <c r="N236" s="21">
        <v>0</v>
      </c>
      <c r="O236" s="22">
        <v>0</v>
      </c>
      <c r="P236" s="21">
        <v>0</v>
      </c>
      <c r="Q236" s="22">
        <v>0</v>
      </c>
      <c r="R236" s="21">
        <v>0</v>
      </c>
      <c r="S236" s="22">
        <v>0</v>
      </c>
      <c r="T236" s="21">
        <v>0</v>
      </c>
      <c r="U236" s="22">
        <v>0</v>
      </c>
      <c r="V236" s="21">
        <v>0</v>
      </c>
      <c r="W236" s="22">
        <v>0</v>
      </c>
      <c r="X236" s="21">
        <v>1</v>
      </c>
      <c r="Y236" s="22">
        <v>4424.6400000000003</v>
      </c>
      <c r="Z236" s="21">
        <v>0</v>
      </c>
      <c r="AA236" s="22">
        <v>0</v>
      </c>
      <c r="AB236" s="21">
        <v>0</v>
      </c>
      <c r="AC236" s="22">
        <v>0</v>
      </c>
      <c r="AD236" s="21">
        <v>0</v>
      </c>
      <c r="AE236" s="22">
        <v>0</v>
      </c>
      <c r="AF236" s="21">
        <v>0</v>
      </c>
      <c r="AG236" s="22">
        <v>0</v>
      </c>
      <c r="AH236" s="21"/>
      <c r="AI236" s="37">
        <v>0</v>
      </c>
      <c r="AJ236" s="15">
        <v>1</v>
      </c>
      <c r="AK236" s="23">
        <v>4424.6400000000003</v>
      </c>
    </row>
    <row r="237" spans="1:37" ht="25.5" x14ac:dyDescent="0.25">
      <c r="A237" s="17" t="s">
        <v>668</v>
      </c>
      <c r="B237" s="18" t="s">
        <v>669</v>
      </c>
      <c r="C237" s="17" t="s">
        <v>27</v>
      </c>
      <c r="D237" s="17" t="s">
        <v>670</v>
      </c>
      <c r="E237" s="19" t="s">
        <v>109</v>
      </c>
      <c r="F237" s="19">
        <v>68.400000000000006</v>
      </c>
      <c r="G237" s="20">
        <v>54.34</v>
      </c>
      <c r="H237" s="20">
        <v>68.040000000000006</v>
      </c>
      <c r="I237" s="99">
        <v>4653.93</v>
      </c>
      <c r="J237" s="21">
        <v>0</v>
      </c>
      <c r="K237" s="22">
        <v>0</v>
      </c>
      <c r="L237" s="21">
        <v>0</v>
      </c>
      <c r="M237" s="22">
        <v>0</v>
      </c>
      <c r="N237" s="21">
        <v>1</v>
      </c>
      <c r="O237" s="22">
        <v>4653.93</v>
      </c>
      <c r="P237" s="21">
        <v>0</v>
      </c>
      <c r="Q237" s="22">
        <v>0</v>
      </c>
      <c r="R237" s="21">
        <v>0</v>
      </c>
      <c r="S237" s="22">
        <v>0</v>
      </c>
      <c r="T237" s="21">
        <v>0</v>
      </c>
      <c r="U237" s="22">
        <v>0</v>
      </c>
      <c r="V237" s="21">
        <v>0</v>
      </c>
      <c r="W237" s="22">
        <v>0</v>
      </c>
      <c r="X237" s="21">
        <v>0</v>
      </c>
      <c r="Y237" s="22">
        <v>0</v>
      </c>
      <c r="Z237" s="21">
        <v>0</v>
      </c>
      <c r="AA237" s="22">
        <v>0</v>
      </c>
      <c r="AB237" s="21">
        <v>0</v>
      </c>
      <c r="AC237" s="22">
        <v>0</v>
      </c>
      <c r="AD237" s="21">
        <v>0</v>
      </c>
      <c r="AE237" s="22">
        <v>0</v>
      </c>
      <c r="AF237" s="21">
        <v>0</v>
      </c>
      <c r="AG237" s="22">
        <v>0</v>
      </c>
      <c r="AH237" s="21"/>
      <c r="AI237" s="37">
        <v>0</v>
      </c>
      <c r="AJ237" s="15">
        <v>1</v>
      </c>
      <c r="AK237" s="23">
        <v>4653.93</v>
      </c>
    </row>
    <row r="238" spans="1:37" ht="38.25" x14ac:dyDescent="0.25">
      <c r="A238" s="17" t="s">
        <v>671</v>
      </c>
      <c r="B238" s="18" t="s">
        <v>672</v>
      </c>
      <c r="C238" s="17" t="s">
        <v>27</v>
      </c>
      <c r="D238" s="17" t="s">
        <v>673</v>
      </c>
      <c r="E238" s="19" t="s">
        <v>109</v>
      </c>
      <c r="F238" s="19">
        <v>13.9</v>
      </c>
      <c r="G238" s="20">
        <v>22.7</v>
      </c>
      <c r="H238" s="20">
        <v>28.42</v>
      </c>
      <c r="I238" s="99">
        <v>395.03</v>
      </c>
      <c r="J238" s="21">
        <v>0</v>
      </c>
      <c r="K238" s="22">
        <v>0</v>
      </c>
      <c r="L238" s="21">
        <v>0</v>
      </c>
      <c r="M238" s="22">
        <v>0</v>
      </c>
      <c r="N238" s="21">
        <v>1</v>
      </c>
      <c r="O238" s="22">
        <v>395.03</v>
      </c>
      <c r="P238" s="21">
        <v>0</v>
      </c>
      <c r="Q238" s="22">
        <v>0</v>
      </c>
      <c r="R238" s="21">
        <v>0</v>
      </c>
      <c r="S238" s="22">
        <v>0</v>
      </c>
      <c r="T238" s="21">
        <v>0</v>
      </c>
      <c r="U238" s="22">
        <v>0</v>
      </c>
      <c r="V238" s="21">
        <v>0</v>
      </c>
      <c r="W238" s="22">
        <v>0</v>
      </c>
      <c r="X238" s="21">
        <v>0</v>
      </c>
      <c r="Y238" s="22">
        <v>0</v>
      </c>
      <c r="Z238" s="21">
        <v>0</v>
      </c>
      <c r="AA238" s="22">
        <v>0</v>
      </c>
      <c r="AB238" s="21">
        <v>0</v>
      </c>
      <c r="AC238" s="22">
        <v>0</v>
      </c>
      <c r="AD238" s="21">
        <v>0</v>
      </c>
      <c r="AE238" s="22">
        <v>0</v>
      </c>
      <c r="AF238" s="21">
        <v>0</v>
      </c>
      <c r="AG238" s="22">
        <v>0</v>
      </c>
      <c r="AH238" s="21"/>
      <c r="AI238" s="37">
        <v>0</v>
      </c>
      <c r="AJ238" s="15">
        <v>1</v>
      </c>
      <c r="AK238" s="23">
        <v>395.03</v>
      </c>
    </row>
    <row r="239" spans="1:37" ht="25.5" x14ac:dyDescent="0.25">
      <c r="A239" s="17" t="s">
        <v>674</v>
      </c>
      <c r="B239" s="18" t="s">
        <v>675</v>
      </c>
      <c r="C239" s="17" t="s">
        <v>32</v>
      </c>
      <c r="D239" s="17" t="s">
        <v>676</v>
      </c>
      <c r="E239" s="19" t="s">
        <v>42</v>
      </c>
      <c r="F239" s="19">
        <v>1</v>
      </c>
      <c r="G239" s="20">
        <v>77.12</v>
      </c>
      <c r="H239" s="20">
        <v>96.56</v>
      </c>
      <c r="I239" s="99">
        <v>96.56</v>
      </c>
      <c r="J239" s="21">
        <v>0</v>
      </c>
      <c r="K239" s="22">
        <v>0</v>
      </c>
      <c r="L239" s="21">
        <v>0</v>
      </c>
      <c r="M239" s="22">
        <v>0</v>
      </c>
      <c r="N239" s="21">
        <v>0</v>
      </c>
      <c r="O239" s="22">
        <v>0</v>
      </c>
      <c r="P239" s="21">
        <v>0</v>
      </c>
      <c r="Q239" s="22">
        <v>0</v>
      </c>
      <c r="R239" s="21">
        <v>0</v>
      </c>
      <c r="S239" s="22">
        <v>0</v>
      </c>
      <c r="T239" s="21">
        <v>0</v>
      </c>
      <c r="U239" s="22">
        <v>0</v>
      </c>
      <c r="V239" s="21">
        <v>0</v>
      </c>
      <c r="W239" s="22">
        <v>0</v>
      </c>
      <c r="X239" s="21">
        <v>0</v>
      </c>
      <c r="Y239" s="22">
        <v>0</v>
      </c>
      <c r="Z239" s="21">
        <v>1</v>
      </c>
      <c r="AA239" s="22">
        <v>96.56</v>
      </c>
      <c r="AB239" s="21">
        <v>0</v>
      </c>
      <c r="AC239" s="22">
        <v>0</v>
      </c>
      <c r="AD239" s="21">
        <v>0</v>
      </c>
      <c r="AE239" s="22">
        <v>0</v>
      </c>
      <c r="AF239" s="21">
        <v>0</v>
      </c>
      <c r="AG239" s="22">
        <v>0</v>
      </c>
      <c r="AH239" s="21"/>
      <c r="AI239" s="37">
        <v>0</v>
      </c>
      <c r="AJ239" s="15">
        <v>1</v>
      </c>
      <c r="AK239" s="23">
        <v>96.56</v>
      </c>
    </row>
    <row r="240" spans="1:37" ht="25.5" x14ac:dyDescent="0.25">
      <c r="A240" s="17" t="s">
        <v>677</v>
      </c>
      <c r="B240" s="18" t="s">
        <v>678</v>
      </c>
      <c r="C240" s="17" t="s">
        <v>32</v>
      </c>
      <c r="D240" s="17" t="s">
        <v>679</v>
      </c>
      <c r="E240" s="19" t="s">
        <v>42</v>
      </c>
      <c r="F240" s="19">
        <v>2</v>
      </c>
      <c r="G240" s="20">
        <v>70.25</v>
      </c>
      <c r="H240" s="20">
        <v>87.96</v>
      </c>
      <c r="I240" s="99">
        <v>175.92</v>
      </c>
      <c r="J240" s="21">
        <v>0</v>
      </c>
      <c r="K240" s="22">
        <v>0</v>
      </c>
      <c r="L240" s="21">
        <v>0</v>
      </c>
      <c r="M240" s="22">
        <v>0</v>
      </c>
      <c r="N240" s="21">
        <v>0</v>
      </c>
      <c r="O240" s="22">
        <v>0</v>
      </c>
      <c r="P240" s="21">
        <v>0</v>
      </c>
      <c r="Q240" s="22">
        <v>0</v>
      </c>
      <c r="R240" s="21">
        <v>0</v>
      </c>
      <c r="S240" s="22">
        <v>0</v>
      </c>
      <c r="T240" s="21">
        <v>0</v>
      </c>
      <c r="U240" s="22">
        <v>0</v>
      </c>
      <c r="V240" s="21">
        <v>0</v>
      </c>
      <c r="W240" s="22">
        <v>0</v>
      </c>
      <c r="X240" s="21">
        <v>0</v>
      </c>
      <c r="Y240" s="22">
        <v>0</v>
      </c>
      <c r="Z240" s="21">
        <v>1</v>
      </c>
      <c r="AA240" s="22">
        <v>175.92</v>
      </c>
      <c r="AB240" s="21">
        <v>0</v>
      </c>
      <c r="AC240" s="22">
        <v>0</v>
      </c>
      <c r="AD240" s="21">
        <v>0</v>
      </c>
      <c r="AE240" s="22">
        <v>0</v>
      </c>
      <c r="AF240" s="21">
        <v>0</v>
      </c>
      <c r="AG240" s="22">
        <v>0</v>
      </c>
      <c r="AH240" s="21"/>
      <c r="AI240" s="37">
        <v>0</v>
      </c>
      <c r="AJ240" s="15">
        <v>1</v>
      </c>
      <c r="AK240" s="23">
        <v>175.92</v>
      </c>
    </row>
    <row r="241" spans="1:37" ht="51" x14ac:dyDescent="0.25">
      <c r="A241" s="17" t="s">
        <v>680</v>
      </c>
      <c r="B241" s="18" t="s">
        <v>681</v>
      </c>
      <c r="C241" s="17" t="s">
        <v>27</v>
      </c>
      <c r="D241" s="17" t="s">
        <v>682</v>
      </c>
      <c r="E241" s="19" t="s">
        <v>42</v>
      </c>
      <c r="F241" s="19">
        <v>12</v>
      </c>
      <c r="G241" s="20">
        <v>58.05</v>
      </c>
      <c r="H241" s="20">
        <v>72.69</v>
      </c>
      <c r="I241" s="99">
        <v>872.28</v>
      </c>
      <c r="J241" s="21">
        <v>0</v>
      </c>
      <c r="K241" s="22">
        <v>0</v>
      </c>
      <c r="L241" s="21">
        <v>0</v>
      </c>
      <c r="M241" s="22">
        <v>0</v>
      </c>
      <c r="N241" s="21">
        <v>0</v>
      </c>
      <c r="O241" s="22">
        <v>0</v>
      </c>
      <c r="P241" s="21">
        <v>0</v>
      </c>
      <c r="Q241" s="22">
        <v>0</v>
      </c>
      <c r="R241" s="21">
        <v>0</v>
      </c>
      <c r="S241" s="22">
        <v>0</v>
      </c>
      <c r="T241" s="21">
        <v>0</v>
      </c>
      <c r="U241" s="22">
        <v>0</v>
      </c>
      <c r="V241" s="21">
        <v>0</v>
      </c>
      <c r="W241" s="22">
        <v>0</v>
      </c>
      <c r="X241" s="21">
        <v>0</v>
      </c>
      <c r="Y241" s="22">
        <v>0</v>
      </c>
      <c r="Z241" s="21">
        <v>1</v>
      </c>
      <c r="AA241" s="22">
        <v>872.28</v>
      </c>
      <c r="AB241" s="21">
        <v>0</v>
      </c>
      <c r="AC241" s="22">
        <v>0</v>
      </c>
      <c r="AD241" s="21">
        <v>0</v>
      </c>
      <c r="AE241" s="22">
        <v>0</v>
      </c>
      <c r="AF241" s="21">
        <v>0</v>
      </c>
      <c r="AG241" s="22">
        <v>0</v>
      </c>
      <c r="AH241" s="21"/>
      <c r="AI241" s="37">
        <v>0</v>
      </c>
      <c r="AJ241" s="15">
        <v>1</v>
      </c>
      <c r="AK241" s="23">
        <v>872.28</v>
      </c>
    </row>
    <row r="242" spans="1:37" ht="63.75" x14ac:dyDescent="0.25">
      <c r="A242" s="17" t="s">
        <v>683</v>
      </c>
      <c r="B242" s="18" t="s">
        <v>684</v>
      </c>
      <c r="C242" s="17" t="s">
        <v>32</v>
      </c>
      <c r="D242" s="17" t="s">
        <v>685</v>
      </c>
      <c r="E242" s="19" t="s">
        <v>34</v>
      </c>
      <c r="F242" s="19">
        <v>61.2</v>
      </c>
      <c r="G242" s="20">
        <v>32.54</v>
      </c>
      <c r="H242" s="20">
        <v>40.74</v>
      </c>
      <c r="I242" s="99">
        <v>2493.2800000000002</v>
      </c>
      <c r="J242" s="21">
        <v>0</v>
      </c>
      <c r="K242" s="22">
        <v>0</v>
      </c>
      <c r="L242" s="21">
        <v>0</v>
      </c>
      <c r="M242" s="22">
        <v>0</v>
      </c>
      <c r="N242" s="21">
        <v>0</v>
      </c>
      <c r="O242" s="22">
        <v>0</v>
      </c>
      <c r="P242" s="21">
        <v>0</v>
      </c>
      <c r="Q242" s="22">
        <v>0</v>
      </c>
      <c r="R242" s="21">
        <v>0</v>
      </c>
      <c r="S242" s="22">
        <v>0</v>
      </c>
      <c r="T242" s="21">
        <v>0</v>
      </c>
      <c r="U242" s="22">
        <v>0</v>
      </c>
      <c r="V242" s="21">
        <v>0</v>
      </c>
      <c r="W242" s="22">
        <v>0</v>
      </c>
      <c r="X242" s="21">
        <v>1</v>
      </c>
      <c r="Y242" s="22">
        <v>2493.2800000000002</v>
      </c>
      <c r="Z242" s="21">
        <v>0</v>
      </c>
      <c r="AA242" s="22">
        <v>0</v>
      </c>
      <c r="AB242" s="21">
        <v>0</v>
      </c>
      <c r="AC242" s="22">
        <v>0</v>
      </c>
      <c r="AD242" s="21">
        <v>0</v>
      </c>
      <c r="AE242" s="22">
        <v>0</v>
      </c>
      <c r="AF242" s="21">
        <v>0</v>
      </c>
      <c r="AG242" s="22">
        <v>0</v>
      </c>
      <c r="AH242" s="21"/>
      <c r="AI242" s="37">
        <v>0</v>
      </c>
      <c r="AJ242" s="15">
        <v>1</v>
      </c>
      <c r="AK242" s="23">
        <v>2493.2800000000002</v>
      </c>
    </row>
    <row r="243" spans="1:37" ht="25.5" x14ac:dyDescent="0.25">
      <c r="A243" s="17" t="s">
        <v>686</v>
      </c>
      <c r="B243" s="18" t="s">
        <v>687</v>
      </c>
      <c r="C243" s="17" t="s">
        <v>27</v>
      </c>
      <c r="D243" s="17" t="s">
        <v>688</v>
      </c>
      <c r="E243" s="19" t="s">
        <v>109</v>
      </c>
      <c r="F243" s="19">
        <v>63.3</v>
      </c>
      <c r="G243" s="20">
        <v>6.71</v>
      </c>
      <c r="H243" s="20">
        <v>8.4</v>
      </c>
      <c r="I243" s="99">
        <v>531.72</v>
      </c>
      <c r="J243" s="21">
        <v>0</v>
      </c>
      <c r="K243" s="22">
        <v>0</v>
      </c>
      <c r="L243" s="21">
        <v>0</v>
      </c>
      <c r="M243" s="22">
        <v>0</v>
      </c>
      <c r="N243" s="21">
        <v>0</v>
      </c>
      <c r="O243" s="22">
        <v>0</v>
      </c>
      <c r="P243" s="21">
        <v>0</v>
      </c>
      <c r="Q243" s="22">
        <v>0</v>
      </c>
      <c r="R243" s="21">
        <v>0</v>
      </c>
      <c r="S243" s="22">
        <v>0</v>
      </c>
      <c r="T243" s="21">
        <v>0</v>
      </c>
      <c r="U243" s="22">
        <v>0</v>
      </c>
      <c r="V243" s="21">
        <v>0</v>
      </c>
      <c r="W243" s="22">
        <v>0</v>
      </c>
      <c r="X243" s="21">
        <v>0</v>
      </c>
      <c r="Y243" s="22">
        <v>0</v>
      </c>
      <c r="Z243" s="21">
        <v>0</v>
      </c>
      <c r="AA243" s="22">
        <v>0</v>
      </c>
      <c r="AB243" s="21">
        <v>1</v>
      </c>
      <c r="AC243" s="22">
        <v>531.72</v>
      </c>
      <c r="AD243" s="21">
        <v>0</v>
      </c>
      <c r="AE243" s="22">
        <v>0</v>
      </c>
      <c r="AF243" s="21">
        <v>0</v>
      </c>
      <c r="AG243" s="22">
        <v>0</v>
      </c>
      <c r="AH243" s="21"/>
      <c r="AI243" s="37">
        <v>0</v>
      </c>
      <c r="AJ243" s="15">
        <v>1</v>
      </c>
      <c r="AK243" s="23">
        <v>531.72</v>
      </c>
    </row>
    <row r="244" spans="1:37" ht="25.5" x14ac:dyDescent="0.25">
      <c r="A244" s="17" t="s">
        <v>689</v>
      </c>
      <c r="B244" s="18" t="s">
        <v>690</v>
      </c>
      <c r="C244" s="17" t="s">
        <v>27</v>
      </c>
      <c r="D244" s="17" t="s">
        <v>691</v>
      </c>
      <c r="E244" s="19" t="s">
        <v>109</v>
      </c>
      <c r="F244" s="19">
        <v>180.5</v>
      </c>
      <c r="G244" s="20">
        <v>13.11</v>
      </c>
      <c r="H244" s="20">
        <v>16.41</v>
      </c>
      <c r="I244" s="99">
        <v>2962</v>
      </c>
      <c r="J244" s="21">
        <v>0</v>
      </c>
      <c r="K244" s="22">
        <v>0</v>
      </c>
      <c r="L244" s="21">
        <v>0</v>
      </c>
      <c r="M244" s="22">
        <v>0</v>
      </c>
      <c r="N244" s="21">
        <v>0</v>
      </c>
      <c r="O244" s="22">
        <v>0</v>
      </c>
      <c r="P244" s="21">
        <v>0</v>
      </c>
      <c r="Q244" s="22">
        <v>0</v>
      </c>
      <c r="R244" s="21">
        <v>0</v>
      </c>
      <c r="S244" s="22">
        <v>0</v>
      </c>
      <c r="T244" s="21">
        <v>0</v>
      </c>
      <c r="U244" s="22">
        <v>0</v>
      </c>
      <c r="V244" s="21">
        <v>0</v>
      </c>
      <c r="W244" s="22">
        <v>0</v>
      </c>
      <c r="X244" s="21">
        <v>0</v>
      </c>
      <c r="Y244" s="22">
        <v>0</v>
      </c>
      <c r="Z244" s="21">
        <v>0</v>
      </c>
      <c r="AA244" s="22">
        <v>0</v>
      </c>
      <c r="AB244" s="21">
        <v>1</v>
      </c>
      <c r="AC244" s="22">
        <v>2962</v>
      </c>
      <c r="AD244" s="21">
        <v>0</v>
      </c>
      <c r="AE244" s="22">
        <v>0</v>
      </c>
      <c r="AF244" s="21">
        <v>0</v>
      </c>
      <c r="AG244" s="22">
        <v>0</v>
      </c>
      <c r="AH244" s="21"/>
      <c r="AI244" s="37">
        <v>0</v>
      </c>
      <c r="AJ244" s="15">
        <v>1</v>
      </c>
      <c r="AK244" s="23">
        <v>2962</v>
      </c>
    </row>
    <row r="245" spans="1:37" ht="38.25" x14ac:dyDescent="0.25">
      <c r="A245" s="17" t="s">
        <v>692</v>
      </c>
      <c r="B245" s="18" t="s">
        <v>693</v>
      </c>
      <c r="C245" s="17" t="s">
        <v>27</v>
      </c>
      <c r="D245" s="17" t="s">
        <v>694</v>
      </c>
      <c r="E245" s="19" t="s">
        <v>42</v>
      </c>
      <c r="F245" s="19">
        <v>3</v>
      </c>
      <c r="G245" s="20">
        <v>131.08000000000001</v>
      </c>
      <c r="H245" s="20">
        <v>164.13</v>
      </c>
      <c r="I245" s="99">
        <v>492.39</v>
      </c>
      <c r="J245" s="21">
        <v>0</v>
      </c>
      <c r="K245" s="22">
        <v>0</v>
      </c>
      <c r="L245" s="21">
        <v>0</v>
      </c>
      <c r="M245" s="22">
        <v>0</v>
      </c>
      <c r="N245" s="21">
        <v>0</v>
      </c>
      <c r="O245" s="22">
        <v>0</v>
      </c>
      <c r="P245" s="21">
        <v>0</v>
      </c>
      <c r="Q245" s="22">
        <v>0</v>
      </c>
      <c r="R245" s="21">
        <v>0</v>
      </c>
      <c r="S245" s="22">
        <v>0</v>
      </c>
      <c r="T245" s="21">
        <v>0</v>
      </c>
      <c r="U245" s="22">
        <v>0</v>
      </c>
      <c r="V245" s="21">
        <v>0</v>
      </c>
      <c r="W245" s="22">
        <v>0</v>
      </c>
      <c r="X245" s="21">
        <v>0</v>
      </c>
      <c r="Y245" s="22">
        <v>0</v>
      </c>
      <c r="Z245" s="21">
        <v>1</v>
      </c>
      <c r="AA245" s="22">
        <v>492.39</v>
      </c>
      <c r="AB245" s="21">
        <v>0</v>
      </c>
      <c r="AC245" s="22">
        <v>0</v>
      </c>
      <c r="AD245" s="21">
        <v>0</v>
      </c>
      <c r="AE245" s="22">
        <v>0</v>
      </c>
      <c r="AF245" s="21">
        <v>0</v>
      </c>
      <c r="AG245" s="22">
        <v>0</v>
      </c>
      <c r="AH245" s="21"/>
      <c r="AI245" s="37">
        <v>0</v>
      </c>
      <c r="AJ245" s="15">
        <v>1</v>
      </c>
      <c r="AK245" s="23">
        <v>492.39</v>
      </c>
    </row>
    <row r="246" spans="1:37" ht="25.5" x14ac:dyDescent="0.25">
      <c r="A246" s="25" t="s">
        <v>695</v>
      </c>
      <c r="B246" s="25"/>
      <c r="C246" s="25"/>
      <c r="D246" s="25" t="s">
        <v>696</v>
      </c>
      <c r="E246" s="25"/>
      <c r="F246" s="25"/>
      <c r="G246" s="26"/>
      <c r="H246" s="26"/>
      <c r="I246" s="104">
        <v>297443.37999999989</v>
      </c>
      <c r="J246" s="27">
        <v>0</v>
      </c>
      <c r="K246" s="104">
        <v>0</v>
      </c>
      <c r="L246" s="27">
        <v>0</v>
      </c>
      <c r="M246" s="104">
        <v>0</v>
      </c>
      <c r="N246" s="27">
        <v>0.15802727564486393</v>
      </c>
      <c r="O246" s="104">
        <v>47004.166999999987</v>
      </c>
      <c r="P246" s="27">
        <v>0.1686379000937927</v>
      </c>
      <c r="Q246" s="104">
        <v>50160.226999999999</v>
      </c>
      <c r="R246" s="27">
        <v>0.17427130501273896</v>
      </c>
      <c r="S246" s="104">
        <v>51835.845999999998</v>
      </c>
      <c r="T246" s="27">
        <v>7.9378468601318378E-2</v>
      </c>
      <c r="U246" s="104">
        <v>23610.600000000002</v>
      </c>
      <c r="V246" s="27">
        <v>0</v>
      </c>
      <c r="W246" s="104">
        <v>0</v>
      </c>
      <c r="X246" s="27">
        <v>0</v>
      </c>
      <c r="Y246" s="104">
        <v>0</v>
      </c>
      <c r="Z246" s="27">
        <v>1.9186609565827288E-2</v>
      </c>
      <c r="AA246" s="104">
        <v>5706.9299999999994</v>
      </c>
      <c r="AB246" s="27">
        <v>0.30818955190732444</v>
      </c>
      <c r="AC246" s="104">
        <v>91668.941999999995</v>
      </c>
      <c r="AD246" s="27">
        <v>9.2308889174134628E-2</v>
      </c>
      <c r="AE246" s="104">
        <v>27456.668000000001</v>
      </c>
      <c r="AF246" s="27">
        <v>0</v>
      </c>
      <c r="AG246" s="104">
        <v>0</v>
      </c>
      <c r="AH246" s="27">
        <v>0</v>
      </c>
      <c r="AI246" s="104">
        <v>0</v>
      </c>
      <c r="AJ246" s="27">
        <v>1.0000000000000004</v>
      </c>
      <c r="AK246" s="104">
        <v>297443.37999999989</v>
      </c>
    </row>
    <row r="247" spans="1:37" ht="38.25" x14ac:dyDescent="0.25">
      <c r="A247" s="17" t="s">
        <v>697</v>
      </c>
      <c r="B247" s="18" t="s">
        <v>574</v>
      </c>
      <c r="C247" s="17" t="s">
        <v>32</v>
      </c>
      <c r="D247" s="17" t="s">
        <v>575</v>
      </c>
      <c r="E247" s="19" t="s">
        <v>109</v>
      </c>
      <c r="F247" s="19">
        <v>358.5</v>
      </c>
      <c r="G247" s="20">
        <v>4.71</v>
      </c>
      <c r="H247" s="20">
        <v>5.89</v>
      </c>
      <c r="I247" s="99">
        <v>2111.56</v>
      </c>
      <c r="J247" s="21">
        <v>0</v>
      </c>
      <c r="K247" s="22">
        <v>0</v>
      </c>
      <c r="L247" s="21">
        <v>0</v>
      </c>
      <c r="M247" s="22">
        <v>0</v>
      </c>
      <c r="N247" s="21">
        <v>1</v>
      </c>
      <c r="O247" s="22">
        <v>2111.56</v>
      </c>
      <c r="P247" s="21">
        <v>0</v>
      </c>
      <c r="Q247" s="22">
        <v>0</v>
      </c>
      <c r="R247" s="21">
        <v>0</v>
      </c>
      <c r="S247" s="22">
        <v>0</v>
      </c>
      <c r="T247" s="21">
        <v>0</v>
      </c>
      <c r="U247" s="22">
        <v>0</v>
      </c>
      <c r="V247" s="21">
        <v>0</v>
      </c>
      <c r="W247" s="22">
        <v>0</v>
      </c>
      <c r="X247" s="21">
        <v>0</v>
      </c>
      <c r="Y247" s="22">
        <v>0</v>
      </c>
      <c r="Z247" s="21">
        <v>0</v>
      </c>
      <c r="AA247" s="22">
        <v>0</v>
      </c>
      <c r="AB247" s="21">
        <v>0</v>
      </c>
      <c r="AC247" s="22">
        <v>0</v>
      </c>
      <c r="AD247" s="21">
        <v>0</v>
      </c>
      <c r="AE247" s="22">
        <v>0</v>
      </c>
      <c r="AF247" s="21">
        <v>0</v>
      </c>
      <c r="AG247" s="22">
        <v>0</v>
      </c>
      <c r="AH247" s="21"/>
      <c r="AI247" s="37">
        <v>0</v>
      </c>
      <c r="AJ247" s="15">
        <v>1</v>
      </c>
      <c r="AK247" s="23">
        <v>2111.56</v>
      </c>
    </row>
    <row r="248" spans="1:37" ht="38.25" x14ac:dyDescent="0.25">
      <c r="A248" s="17" t="s">
        <v>698</v>
      </c>
      <c r="B248" s="18" t="s">
        <v>400</v>
      </c>
      <c r="C248" s="17" t="s">
        <v>27</v>
      </c>
      <c r="D248" s="17" t="s">
        <v>401</v>
      </c>
      <c r="E248" s="19" t="s">
        <v>109</v>
      </c>
      <c r="F248" s="19">
        <v>53.5</v>
      </c>
      <c r="G248" s="20">
        <v>5.46</v>
      </c>
      <c r="H248" s="20">
        <v>6.83</v>
      </c>
      <c r="I248" s="99">
        <v>365.4</v>
      </c>
      <c r="J248" s="21">
        <v>0</v>
      </c>
      <c r="K248" s="22">
        <v>0</v>
      </c>
      <c r="L248" s="21">
        <v>0</v>
      </c>
      <c r="M248" s="22">
        <v>0</v>
      </c>
      <c r="N248" s="21">
        <v>1</v>
      </c>
      <c r="O248" s="22">
        <v>365.4</v>
      </c>
      <c r="P248" s="21">
        <v>0</v>
      </c>
      <c r="Q248" s="22">
        <v>0</v>
      </c>
      <c r="R248" s="21">
        <v>0</v>
      </c>
      <c r="S248" s="22">
        <v>0</v>
      </c>
      <c r="T248" s="21">
        <v>0</v>
      </c>
      <c r="U248" s="22">
        <v>0</v>
      </c>
      <c r="V248" s="21">
        <v>0</v>
      </c>
      <c r="W248" s="22">
        <v>0</v>
      </c>
      <c r="X248" s="21">
        <v>0</v>
      </c>
      <c r="Y248" s="22">
        <v>0</v>
      </c>
      <c r="Z248" s="21">
        <v>0</v>
      </c>
      <c r="AA248" s="22">
        <v>0</v>
      </c>
      <c r="AB248" s="21">
        <v>0</v>
      </c>
      <c r="AC248" s="22">
        <v>0</v>
      </c>
      <c r="AD248" s="21">
        <v>0</v>
      </c>
      <c r="AE248" s="22">
        <v>0</v>
      </c>
      <c r="AF248" s="21">
        <v>0</v>
      </c>
      <c r="AG248" s="22">
        <v>0</v>
      </c>
      <c r="AH248" s="21"/>
      <c r="AI248" s="37">
        <v>0</v>
      </c>
      <c r="AJ248" s="15">
        <v>1</v>
      </c>
      <c r="AK248" s="23">
        <v>365.4</v>
      </c>
    </row>
    <row r="249" spans="1:37" ht="38.25" x14ac:dyDescent="0.25">
      <c r="A249" s="17" t="s">
        <v>699</v>
      </c>
      <c r="B249" s="18" t="s">
        <v>700</v>
      </c>
      <c r="C249" s="17" t="s">
        <v>27</v>
      </c>
      <c r="D249" s="17" t="s">
        <v>701</v>
      </c>
      <c r="E249" s="19" t="s">
        <v>109</v>
      </c>
      <c r="F249" s="19">
        <v>134.35</v>
      </c>
      <c r="G249" s="20">
        <v>13.44</v>
      </c>
      <c r="H249" s="20">
        <v>16.82</v>
      </c>
      <c r="I249" s="99">
        <v>2259.7600000000002</v>
      </c>
      <c r="J249" s="21">
        <v>0</v>
      </c>
      <c r="K249" s="22">
        <v>0</v>
      </c>
      <c r="L249" s="21">
        <v>0</v>
      </c>
      <c r="M249" s="22">
        <v>0</v>
      </c>
      <c r="N249" s="21">
        <v>1</v>
      </c>
      <c r="O249" s="22">
        <v>2259.7600000000002</v>
      </c>
      <c r="P249" s="21">
        <v>0</v>
      </c>
      <c r="Q249" s="22">
        <v>0</v>
      </c>
      <c r="R249" s="21">
        <v>0</v>
      </c>
      <c r="S249" s="22">
        <v>0</v>
      </c>
      <c r="T249" s="21">
        <v>0</v>
      </c>
      <c r="U249" s="22">
        <v>0</v>
      </c>
      <c r="V249" s="21">
        <v>0</v>
      </c>
      <c r="W249" s="22">
        <v>0</v>
      </c>
      <c r="X249" s="21">
        <v>0</v>
      </c>
      <c r="Y249" s="22">
        <v>0</v>
      </c>
      <c r="Z249" s="21">
        <v>0</v>
      </c>
      <c r="AA249" s="22">
        <v>0</v>
      </c>
      <c r="AB249" s="21">
        <v>0</v>
      </c>
      <c r="AC249" s="22">
        <v>0</v>
      </c>
      <c r="AD249" s="21">
        <v>0</v>
      </c>
      <c r="AE249" s="22">
        <v>0</v>
      </c>
      <c r="AF249" s="21">
        <v>0</v>
      </c>
      <c r="AG249" s="22">
        <v>0</v>
      </c>
      <c r="AH249" s="21"/>
      <c r="AI249" s="37">
        <v>0</v>
      </c>
      <c r="AJ249" s="15">
        <v>1</v>
      </c>
      <c r="AK249" s="23">
        <v>2259.7600000000002</v>
      </c>
    </row>
    <row r="250" spans="1:37" ht="38.25" x14ac:dyDescent="0.25">
      <c r="A250" s="17" t="s">
        <v>702</v>
      </c>
      <c r="B250" s="18" t="s">
        <v>703</v>
      </c>
      <c r="C250" s="17" t="s">
        <v>32</v>
      </c>
      <c r="D250" s="17" t="s">
        <v>578</v>
      </c>
      <c r="E250" s="19" t="s">
        <v>109</v>
      </c>
      <c r="F250" s="19">
        <v>358.5</v>
      </c>
      <c r="G250" s="20">
        <v>12.37</v>
      </c>
      <c r="H250" s="20">
        <v>15.48</v>
      </c>
      <c r="I250" s="99">
        <v>5549.58</v>
      </c>
      <c r="J250" s="21">
        <v>0</v>
      </c>
      <c r="K250" s="22">
        <v>0</v>
      </c>
      <c r="L250" s="21">
        <v>0</v>
      </c>
      <c r="M250" s="22">
        <v>0</v>
      </c>
      <c r="N250" s="21">
        <v>1</v>
      </c>
      <c r="O250" s="22">
        <v>5549.58</v>
      </c>
      <c r="P250" s="21">
        <v>0</v>
      </c>
      <c r="Q250" s="22">
        <v>0</v>
      </c>
      <c r="R250" s="21">
        <v>0</v>
      </c>
      <c r="S250" s="22">
        <v>0</v>
      </c>
      <c r="T250" s="21">
        <v>0</v>
      </c>
      <c r="U250" s="22">
        <v>0</v>
      </c>
      <c r="V250" s="21">
        <v>0</v>
      </c>
      <c r="W250" s="22">
        <v>0</v>
      </c>
      <c r="X250" s="21">
        <v>0</v>
      </c>
      <c r="Y250" s="22">
        <v>0</v>
      </c>
      <c r="Z250" s="21">
        <v>0</v>
      </c>
      <c r="AA250" s="22">
        <v>0</v>
      </c>
      <c r="AB250" s="21">
        <v>0</v>
      </c>
      <c r="AC250" s="22">
        <v>0</v>
      </c>
      <c r="AD250" s="21">
        <v>0</v>
      </c>
      <c r="AE250" s="22">
        <v>0</v>
      </c>
      <c r="AF250" s="21">
        <v>0</v>
      </c>
      <c r="AG250" s="22">
        <v>0</v>
      </c>
      <c r="AH250" s="21"/>
      <c r="AI250" s="37">
        <v>0</v>
      </c>
      <c r="AJ250" s="15">
        <v>1</v>
      </c>
      <c r="AK250" s="23">
        <v>5549.58</v>
      </c>
    </row>
    <row r="251" spans="1:37" ht="38.25" x14ac:dyDescent="0.25">
      <c r="A251" s="17" t="s">
        <v>704</v>
      </c>
      <c r="B251" s="18" t="s">
        <v>403</v>
      </c>
      <c r="C251" s="17" t="s">
        <v>27</v>
      </c>
      <c r="D251" s="17" t="s">
        <v>404</v>
      </c>
      <c r="E251" s="19" t="s">
        <v>109</v>
      </c>
      <c r="F251" s="19">
        <v>53.5</v>
      </c>
      <c r="G251" s="20">
        <v>18.63</v>
      </c>
      <c r="H251" s="20">
        <v>23.32</v>
      </c>
      <c r="I251" s="99">
        <v>1247.6199999999999</v>
      </c>
      <c r="J251" s="21">
        <v>0</v>
      </c>
      <c r="K251" s="22">
        <v>0</v>
      </c>
      <c r="L251" s="21">
        <v>0</v>
      </c>
      <c r="M251" s="22">
        <v>0</v>
      </c>
      <c r="N251" s="21">
        <v>1</v>
      </c>
      <c r="O251" s="22">
        <v>1247.6199999999999</v>
      </c>
      <c r="P251" s="21">
        <v>0</v>
      </c>
      <c r="Q251" s="22">
        <v>0</v>
      </c>
      <c r="R251" s="21">
        <v>0</v>
      </c>
      <c r="S251" s="22">
        <v>0</v>
      </c>
      <c r="T251" s="21">
        <v>0</v>
      </c>
      <c r="U251" s="22">
        <v>0</v>
      </c>
      <c r="V251" s="21">
        <v>0</v>
      </c>
      <c r="W251" s="22">
        <v>0</v>
      </c>
      <c r="X251" s="21">
        <v>0</v>
      </c>
      <c r="Y251" s="22">
        <v>0</v>
      </c>
      <c r="Z251" s="21">
        <v>0</v>
      </c>
      <c r="AA251" s="22">
        <v>0</v>
      </c>
      <c r="AB251" s="21">
        <v>0</v>
      </c>
      <c r="AC251" s="22">
        <v>0</v>
      </c>
      <c r="AD251" s="21">
        <v>0</v>
      </c>
      <c r="AE251" s="22">
        <v>0</v>
      </c>
      <c r="AF251" s="21">
        <v>0</v>
      </c>
      <c r="AG251" s="22">
        <v>0</v>
      </c>
      <c r="AH251" s="21"/>
      <c r="AI251" s="37">
        <v>0</v>
      </c>
      <c r="AJ251" s="15">
        <v>1</v>
      </c>
      <c r="AK251" s="23">
        <v>1247.6199999999999</v>
      </c>
    </row>
    <row r="252" spans="1:37" ht="38.25" x14ac:dyDescent="0.25">
      <c r="A252" s="17" t="s">
        <v>705</v>
      </c>
      <c r="B252" s="18" t="s">
        <v>706</v>
      </c>
      <c r="C252" s="17" t="s">
        <v>27</v>
      </c>
      <c r="D252" s="17" t="s">
        <v>707</v>
      </c>
      <c r="E252" s="19" t="s">
        <v>109</v>
      </c>
      <c r="F252" s="19">
        <v>134.35</v>
      </c>
      <c r="G252" s="20">
        <v>10.52</v>
      </c>
      <c r="H252" s="20">
        <v>13.17</v>
      </c>
      <c r="I252" s="99">
        <v>1769.38</v>
      </c>
      <c r="J252" s="21">
        <v>0</v>
      </c>
      <c r="K252" s="22">
        <v>0</v>
      </c>
      <c r="L252" s="21">
        <v>0</v>
      </c>
      <c r="M252" s="22">
        <v>0</v>
      </c>
      <c r="N252" s="21">
        <v>1</v>
      </c>
      <c r="O252" s="22">
        <v>1769.38</v>
      </c>
      <c r="P252" s="21">
        <v>0</v>
      </c>
      <c r="Q252" s="22">
        <v>0</v>
      </c>
      <c r="R252" s="21">
        <v>0</v>
      </c>
      <c r="S252" s="22">
        <v>0</v>
      </c>
      <c r="T252" s="21">
        <v>0</v>
      </c>
      <c r="U252" s="22">
        <v>0</v>
      </c>
      <c r="V252" s="21">
        <v>0</v>
      </c>
      <c r="W252" s="22">
        <v>0</v>
      </c>
      <c r="X252" s="21">
        <v>0</v>
      </c>
      <c r="Y252" s="22">
        <v>0</v>
      </c>
      <c r="Z252" s="21">
        <v>0</v>
      </c>
      <c r="AA252" s="22">
        <v>0</v>
      </c>
      <c r="AB252" s="21">
        <v>0</v>
      </c>
      <c r="AC252" s="22">
        <v>0</v>
      </c>
      <c r="AD252" s="21">
        <v>0</v>
      </c>
      <c r="AE252" s="22">
        <v>0</v>
      </c>
      <c r="AF252" s="21">
        <v>0</v>
      </c>
      <c r="AG252" s="22">
        <v>0</v>
      </c>
      <c r="AH252" s="21"/>
      <c r="AI252" s="37">
        <v>0</v>
      </c>
      <c r="AJ252" s="15">
        <v>1</v>
      </c>
      <c r="AK252" s="23">
        <v>1769.38</v>
      </c>
    </row>
    <row r="253" spans="1:37" ht="38.25" x14ac:dyDescent="0.25">
      <c r="A253" s="17" t="s">
        <v>708</v>
      </c>
      <c r="B253" s="18" t="s">
        <v>651</v>
      </c>
      <c r="C253" s="17" t="s">
        <v>32</v>
      </c>
      <c r="D253" s="17" t="s">
        <v>652</v>
      </c>
      <c r="E253" s="19" t="s">
        <v>42</v>
      </c>
      <c r="F253" s="19">
        <v>55</v>
      </c>
      <c r="G253" s="20">
        <v>8.4700000000000006</v>
      </c>
      <c r="H253" s="20">
        <v>10.6</v>
      </c>
      <c r="I253" s="99">
        <v>583</v>
      </c>
      <c r="J253" s="21">
        <v>0</v>
      </c>
      <c r="K253" s="22">
        <v>0</v>
      </c>
      <c r="L253" s="21">
        <v>0</v>
      </c>
      <c r="M253" s="22">
        <v>0</v>
      </c>
      <c r="N253" s="21">
        <v>0.5</v>
      </c>
      <c r="O253" s="22">
        <v>291.5</v>
      </c>
      <c r="P253" s="21">
        <v>0.5</v>
      </c>
      <c r="Q253" s="22">
        <v>291.5</v>
      </c>
      <c r="R253" s="21">
        <v>0</v>
      </c>
      <c r="S253" s="22">
        <v>0</v>
      </c>
      <c r="T253" s="21">
        <v>0</v>
      </c>
      <c r="U253" s="22">
        <v>0</v>
      </c>
      <c r="V253" s="21">
        <v>0</v>
      </c>
      <c r="W253" s="22">
        <v>0</v>
      </c>
      <c r="X253" s="21">
        <v>0</v>
      </c>
      <c r="Y253" s="22">
        <v>0</v>
      </c>
      <c r="Z253" s="21">
        <v>0</v>
      </c>
      <c r="AA253" s="22">
        <v>0</v>
      </c>
      <c r="AB253" s="21">
        <v>0</v>
      </c>
      <c r="AC253" s="22">
        <v>0</v>
      </c>
      <c r="AD253" s="21">
        <v>0</v>
      </c>
      <c r="AE253" s="22">
        <v>0</v>
      </c>
      <c r="AF253" s="21">
        <v>0</v>
      </c>
      <c r="AG253" s="22">
        <v>0</v>
      </c>
      <c r="AH253" s="21"/>
      <c r="AI253" s="37">
        <v>0</v>
      </c>
      <c r="AJ253" s="15">
        <v>1</v>
      </c>
      <c r="AK253" s="23">
        <v>583</v>
      </c>
    </row>
    <row r="254" spans="1:37" ht="38.25" x14ac:dyDescent="0.25">
      <c r="A254" s="17" t="s">
        <v>709</v>
      </c>
      <c r="B254" s="18" t="s">
        <v>654</v>
      </c>
      <c r="C254" s="17" t="s">
        <v>32</v>
      </c>
      <c r="D254" s="17" t="s">
        <v>655</v>
      </c>
      <c r="E254" s="19" t="s">
        <v>42</v>
      </c>
      <c r="F254" s="19">
        <v>25</v>
      </c>
      <c r="G254" s="20">
        <v>13.32</v>
      </c>
      <c r="H254" s="20">
        <v>16.670000000000002</v>
      </c>
      <c r="I254" s="99">
        <v>416.75</v>
      </c>
      <c r="J254" s="21">
        <v>0</v>
      </c>
      <c r="K254" s="22">
        <v>0</v>
      </c>
      <c r="L254" s="21">
        <v>0</v>
      </c>
      <c r="M254" s="22">
        <v>0</v>
      </c>
      <c r="N254" s="21">
        <v>0.5</v>
      </c>
      <c r="O254" s="22">
        <v>208.375</v>
      </c>
      <c r="P254" s="21">
        <v>0.5</v>
      </c>
      <c r="Q254" s="22">
        <v>208.375</v>
      </c>
      <c r="R254" s="21">
        <v>0</v>
      </c>
      <c r="S254" s="22">
        <v>0</v>
      </c>
      <c r="T254" s="21">
        <v>0</v>
      </c>
      <c r="U254" s="22">
        <v>0</v>
      </c>
      <c r="V254" s="21">
        <v>0</v>
      </c>
      <c r="W254" s="22">
        <v>0</v>
      </c>
      <c r="X254" s="21">
        <v>0</v>
      </c>
      <c r="Y254" s="22">
        <v>0</v>
      </c>
      <c r="Z254" s="21">
        <v>0</v>
      </c>
      <c r="AA254" s="22">
        <v>0</v>
      </c>
      <c r="AB254" s="21">
        <v>0</v>
      </c>
      <c r="AC254" s="22">
        <v>0</v>
      </c>
      <c r="AD254" s="21">
        <v>0</v>
      </c>
      <c r="AE254" s="22">
        <v>0</v>
      </c>
      <c r="AF254" s="21">
        <v>0</v>
      </c>
      <c r="AG254" s="22">
        <v>0</v>
      </c>
      <c r="AH254" s="21"/>
      <c r="AI254" s="37">
        <v>0</v>
      </c>
      <c r="AJ254" s="15">
        <v>1</v>
      </c>
      <c r="AK254" s="23">
        <v>416.75</v>
      </c>
    </row>
    <row r="255" spans="1:37" ht="38.25" x14ac:dyDescent="0.25">
      <c r="A255" s="17" t="s">
        <v>710</v>
      </c>
      <c r="B255" s="18" t="s">
        <v>657</v>
      </c>
      <c r="C255" s="17" t="s">
        <v>32</v>
      </c>
      <c r="D255" s="17" t="s">
        <v>658</v>
      </c>
      <c r="E255" s="19" t="s">
        <v>42</v>
      </c>
      <c r="F255" s="19">
        <v>106</v>
      </c>
      <c r="G255" s="20">
        <v>23.22</v>
      </c>
      <c r="H255" s="20">
        <v>29.07</v>
      </c>
      <c r="I255" s="99">
        <v>3081.42</v>
      </c>
      <c r="J255" s="21">
        <v>0</v>
      </c>
      <c r="K255" s="22">
        <v>0</v>
      </c>
      <c r="L255" s="21">
        <v>0</v>
      </c>
      <c r="M255" s="22">
        <v>0</v>
      </c>
      <c r="N255" s="21">
        <v>0.5</v>
      </c>
      <c r="O255" s="22">
        <v>1540.71</v>
      </c>
      <c r="P255" s="21">
        <v>0.5</v>
      </c>
      <c r="Q255" s="22">
        <v>1540.71</v>
      </c>
      <c r="R255" s="21">
        <v>0</v>
      </c>
      <c r="S255" s="22">
        <v>0</v>
      </c>
      <c r="T255" s="21">
        <v>0</v>
      </c>
      <c r="U255" s="22">
        <v>0</v>
      </c>
      <c r="V255" s="21">
        <v>0</v>
      </c>
      <c r="W255" s="22">
        <v>0</v>
      </c>
      <c r="X255" s="21">
        <v>0</v>
      </c>
      <c r="Y255" s="22">
        <v>0</v>
      </c>
      <c r="Z255" s="21">
        <v>0</v>
      </c>
      <c r="AA255" s="22">
        <v>0</v>
      </c>
      <c r="AB255" s="21">
        <v>0</v>
      </c>
      <c r="AC255" s="22">
        <v>0</v>
      </c>
      <c r="AD255" s="21">
        <v>0</v>
      </c>
      <c r="AE255" s="22">
        <v>0</v>
      </c>
      <c r="AF255" s="21">
        <v>0</v>
      </c>
      <c r="AG255" s="22">
        <v>0</v>
      </c>
      <c r="AH255" s="21"/>
      <c r="AI255" s="37">
        <v>0</v>
      </c>
      <c r="AJ255" s="15">
        <v>1</v>
      </c>
      <c r="AK255" s="23">
        <v>3081.42</v>
      </c>
    </row>
    <row r="256" spans="1:37" ht="38.25" x14ac:dyDescent="0.25">
      <c r="A256" s="17" t="s">
        <v>711</v>
      </c>
      <c r="B256" s="18" t="s">
        <v>712</v>
      </c>
      <c r="C256" s="17" t="s">
        <v>32</v>
      </c>
      <c r="D256" s="17" t="s">
        <v>713</v>
      </c>
      <c r="E256" s="19" t="s">
        <v>42</v>
      </c>
      <c r="F256" s="19">
        <v>32</v>
      </c>
      <c r="G256" s="20">
        <v>10.54</v>
      </c>
      <c r="H256" s="20">
        <v>13.19</v>
      </c>
      <c r="I256" s="99">
        <v>422.08</v>
      </c>
      <c r="J256" s="21">
        <v>0</v>
      </c>
      <c r="K256" s="22">
        <v>0</v>
      </c>
      <c r="L256" s="21">
        <v>0</v>
      </c>
      <c r="M256" s="22">
        <v>0</v>
      </c>
      <c r="N256" s="21">
        <v>0.5</v>
      </c>
      <c r="O256" s="22">
        <v>211.04</v>
      </c>
      <c r="P256" s="21">
        <v>0.5</v>
      </c>
      <c r="Q256" s="22">
        <v>211.04</v>
      </c>
      <c r="R256" s="21">
        <v>0</v>
      </c>
      <c r="S256" s="22">
        <v>0</v>
      </c>
      <c r="T256" s="21">
        <v>0</v>
      </c>
      <c r="U256" s="22">
        <v>0</v>
      </c>
      <c r="V256" s="21">
        <v>0</v>
      </c>
      <c r="W256" s="22">
        <v>0</v>
      </c>
      <c r="X256" s="21">
        <v>0</v>
      </c>
      <c r="Y256" s="22">
        <v>0</v>
      </c>
      <c r="Z256" s="21">
        <v>0</v>
      </c>
      <c r="AA256" s="22">
        <v>0</v>
      </c>
      <c r="AB256" s="21">
        <v>0</v>
      </c>
      <c r="AC256" s="22">
        <v>0</v>
      </c>
      <c r="AD256" s="21">
        <v>0</v>
      </c>
      <c r="AE256" s="22">
        <v>0</v>
      </c>
      <c r="AF256" s="21">
        <v>0</v>
      </c>
      <c r="AG256" s="22">
        <v>0</v>
      </c>
      <c r="AH256" s="21"/>
      <c r="AI256" s="37">
        <v>0</v>
      </c>
      <c r="AJ256" s="15">
        <v>1</v>
      </c>
      <c r="AK256" s="23">
        <v>422.08</v>
      </c>
    </row>
    <row r="257" spans="1:37" ht="25.5" x14ac:dyDescent="0.25">
      <c r="A257" s="17" t="s">
        <v>714</v>
      </c>
      <c r="B257" s="18" t="s">
        <v>660</v>
      </c>
      <c r="C257" s="17" t="s">
        <v>32</v>
      </c>
      <c r="D257" s="17" t="s">
        <v>661</v>
      </c>
      <c r="E257" s="19" t="s">
        <v>42</v>
      </c>
      <c r="F257" s="19">
        <v>43</v>
      </c>
      <c r="G257" s="20">
        <v>12.64</v>
      </c>
      <c r="H257" s="20">
        <v>15.82</v>
      </c>
      <c r="I257" s="99">
        <v>680.26</v>
      </c>
      <c r="J257" s="21">
        <v>0</v>
      </c>
      <c r="K257" s="22">
        <v>0</v>
      </c>
      <c r="L257" s="21">
        <v>0</v>
      </c>
      <c r="M257" s="22">
        <v>0</v>
      </c>
      <c r="N257" s="21">
        <v>0.4</v>
      </c>
      <c r="O257" s="22">
        <v>272.10399999999998</v>
      </c>
      <c r="P257" s="21">
        <v>0.4</v>
      </c>
      <c r="Q257" s="22">
        <v>272.10399999999998</v>
      </c>
      <c r="R257" s="21">
        <v>0.2</v>
      </c>
      <c r="S257" s="22">
        <v>136.05199999999999</v>
      </c>
      <c r="T257" s="21">
        <v>0</v>
      </c>
      <c r="U257" s="22">
        <v>0</v>
      </c>
      <c r="V257" s="21">
        <v>0</v>
      </c>
      <c r="W257" s="22">
        <v>0</v>
      </c>
      <c r="X257" s="21">
        <v>0</v>
      </c>
      <c r="Y257" s="22">
        <v>0</v>
      </c>
      <c r="Z257" s="21">
        <v>0</v>
      </c>
      <c r="AA257" s="22">
        <v>0</v>
      </c>
      <c r="AB257" s="21">
        <v>0</v>
      </c>
      <c r="AC257" s="22">
        <v>0</v>
      </c>
      <c r="AD257" s="21">
        <v>0</v>
      </c>
      <c r="AE257" s="22">
        <v>0</v>
      </c>
      <c r="AF257" s="21">
        <v>0</v>
      </c>
      <c r="AG257" s="22">
        <v>0</v>
      </c>
      <c r="AH257" s="21"/>
      <c r="AI257" s="37">
        <v>0</v>
      </c>
      <c r="AJ257" s="15">
        <v>1</v>
      </c>
      <c r="AK257" s="23">
        <v>680.26</v>
      </c>
    </row>
    <row r="258" spans="1:37" ht="38.25" x14ac:dyDescent="0.25">
      <c r="A258" s="17" t="s">
        <v>715</v>
      </c>
      <c r="B258" s="18" t="s">
        <v>663</v>
      </c>
      <c r="C258" s="17" t="s">
        <v>32</v>
      </c>
      <c r="D258" s="17" t="s">
        <v>664</v>
      </c>
      <c r="E258" s="19" t="s">
        <v>42</v>
      </c>
      <c r="F258" s="19">
        <v>6</v>
      </c>
      <c r="G258" s="20">
        <v>18.11</v>
      </c>
      <c r="H258" s="20">
        <v>22.67</v>
      </c>
      <c r="I258" s="99">
        <v>136.02000000000001</v>
      </c>
      <c r="J258" s="21">
        <v>0</v>
      </c>
      <c r="K258" s="22">
        <v>0</v>
      </c>
      <c r="L258" s="21">
        <v>0</v>
      </c>
      <c r="M258" s="22">
        <v>0</v>
      </c>
      <c r="N258" s="21">
        <v>0.4</v>
      </c>
      <c r="O258" s="22">
        <v>54.408000000000008</v>
      </c>
      <c r="P258" s="21">
        <v>0.4</v>
      </c>
      <c r="Q258" s="22">
        <v>54.408000000000008</v>
      </c>
      <c r="R258" s="21">
        <v>0.2</v>
      </c>
      <c r="S258" s="22">
        <v>27.204000000000004</v>
      </c>
      <c r="T258" s="21">
        <v>0</v>
      </c>
      <c r="U258" s="22">
        <v>0</v>
      </c>
      <c r="V258" s="21">
        <v>0</v>
      </c>
      <c r="W258" s="22">
        <v>0</v>
      </c>
      <c r="X258" s="21">
        <v>0</v>
      </c>
      <c r="Y258" s="22">
        <v>0</v>
      </c>
      <c r="Z258" s="21">
        <v>0</v>
      </c>
      <c r="AA258" s="22">
        <v>0</v>
      </c>
      <c r="AB258" s="21">
        <v>0</v>
      </c>
      <c r="AC258" s="22">
        <v>0</v>
      </c>
      <c r="AD258" s="21">
        <v>0</v>
      </c>
      <c r="AE258" s="22">
        <v>0</v>
      </c>
      <c r="AF258" s="21">
        <v>0</v>
      </c>
      <c r="AG258" s="22">
        <v>0</v>
      </c>
      <c r="AH258" s="21"/>
      <c r="AI258" s="37">
        <v>0</v>
      </c>
      <c r="AJ258" s="15">
        <v>1</v>
      </c>
      <c r="AK258" s="23">
        <v>136.02000000000001</v>
      </c>
    </row>
    <row r="259" spans="1:37" ht="25.5" x14ac:dyDescent="0.25">
      <c r="A259" s="17" t="s">
        <v>716</v>
      </c>
      <c r="B259" s="18" t="s">
        <v>690</v>
      </c>
      <c r="C259" s="17" t="s">
        <v>27</v>
      </c>
      <c r="D259" s="17" t="s">
        <v>691</v>
      </c>
      <c r="E259" s="19" t="s">
        <v>109</v>
      </c>
      <c r="F259" s="19">
        <v>1823.5</v>
      </c>
      <c r="G259" s="20">
        <v>13.1</v>
      </c>
      <c r="H259" s="20">
        <v>16.399999999999999</v>
      </c>
      <c r="I259" s="99">
        <v>29905.4</v>
      </c>
      <c r="J259" s="21">
        <v>0</v>
      </c>
      <c r="K259" s="22">
        <v>0</v>
      </c>
      <c r="L259" s="21">
        <v>0</v>
      </c>
      <c r="M259" s="22">
        <v>0</v>
      </c>
      <c r="N259" s="21">
        <v>0</v>
      </c>
      <c r="O259" s="22">
        <v>0</v>
      </c>
      <c r="P259" s="21">
        <v>0</v>
      </c>
      <c r="Q259" s="22">
        <v>0</v>
      </c>
      <c r="R259" s="21">
        <v>0</v>
      </c>
      <c r="S259" s="22">
        <v>0</v>
      </c>
      <c r="T259" s="21">
        <v>0</v>
      </c>
      <c r="U259" s="22">
        <v>0</v>
      </c>
      <c r="V259" s="21">
        <v>0</v>
      </c>
      <c r="W259" s="22">
        <v>0</v>
      </c>
      <c r="X259" s="21">
        <v>0</v>
      </c>
      <c r="Y259" s="22">
        <v>0</v>
      </c>
      <c r="Z259" s="21">
        <v>0</v>
      </c>
      <c r="AA259" s="22">
        <v>0</v>
      </c>
      <c r="AB259" s="21">
        <v>0.5</v>
      </c>
      <c r="AC259" s="22">
        <v>14952.7</v>
      </c>
      <c r="AD259" s="21">
        <v>0.5</v>
      </c>
      <c r="AE259" s="22">
        <v>14952.7</v>
      </c>
      <c r="AF259" s="21">
        <v>0</v>
      </c>
      <c r="AG259" s="22">
        <v>0</v>
      </c>
      <c r="AH259" s="21"/>
      <c r="AI259" s="37">
        <v>0</v>
      </c>
      <c r="AJ259" s="15">
        <v>1</v>
      </c>
      <c r="AK259" s="23">
        <v>29905.4</v>
      </c>
    </row>
    <row r="260" spans="1:37" ht="25.5" x14ac:dyDescent="0.25">
      <c r="A260" s="17" t="s">
        <v>717</v>
      </c>
      <c r="B260" s="18" t="s">
        <v>718</v>
      </c>
      <c r="C260" s="17" t="s">
        <v>27</v>
      </c>
      <c r="D260" s="17" t="s">
        <v>719</v>
      </c>
      <c r="E260" s="19" t="s">
        <v>109</v>
      </c>
      <c r="F260" s="19">
        <v>17.5</v>
      </c>
      <c r="G260" s="20">
        <v>19.079999999999998</v>
      </c>
      <c r="H260" s="20">
        <v>23.89</v>
      </c>
      <c r="I260" s="99">
        <v>418.07</v>
      </c>
      <c r="J260" s="21">
        <v>0</v>
      </c>
      <c r="K260" s="22">
        <v>0</v>
      </c>
      <c r="L260" s="21">
        <v>0</v>
      </c>
      <c r="M260" s="22">
        <v>0</v>
      </c>
      <c r="N260" s="21">
        <v>0</v>
      </c>
      <c r="O260" s="22">
        <v>0</v>
      </c>
      <c r="P260" s="21">
        <v>0</v>
      </c>
      <c r="Q260" s="22">
        <v>0</v>
      </c>
      <c r="R260" s="21">
        <v>0</v>
      </c>
      <c r="S260" s="22">
        <v>0</v>
      </c>
      <c r="T260" s="21">
        <v>0</v>
      </c>
      <c r="U260" s="22">
        <v>0</v>
      </c>
      <c r="V260" s="21">
        <v>0</v>
      </c>
      <c r="W260" s="22">
        <v>0</v>
      </c>
      <c r="X260" s="21">
        <v>0</v>
      </c>
      <c r="Y260" s="22">
        <v>0</v>
      </c>
      <c r="Z260" s="21">
        <v>0</v>
      </c>
      <c r="AA260" s="22">
        <v>0</v>
      </c>
      <c r="AB260" s="21">
        <v>0</v>
      </c>
      <c r="AC260" s="22">
        <v>0</v>
      </c>
      <c r="AD260" s="21">
        <v>1</v>
      </c>
      <c r="AE260" s="22">
        <v>418.07</v>
      </c>
      <c r="AF260" s="21">
        <v>0</v>
      </c>
      <c r="AG260" s="22">
        <v>0</v>
      </c>
      <c r="AH260" s="21"/>
      <c r="AI260" s="37">
        <v>0</v>
      </c>
      <c r="AJ260" s="15">
        <v>1</v>
      </c>
      <c r="AK260" s="23">
        <v>418.07</v>
      </c>
    </row>
    <row r="261" spans="1:37" ht="38.25" x14ac:dyDescent="0.25">
      <c r="A261" s="17" t="s">
        <v>720</v>
      </c>
      <c r="B261" s="18" t="s">
        <v>583</v>
      </c>
      <c r="C261" s="17" t="s">
        <v>32</v>
      </c>
      <c r="D261" s="17" t="s">
        <v>584</v>
      </c>
      <c r="E261" s="19" t="s">
        <v>109</v>
      </c>
      <c r="F261" s="19">
        <v>1819.2</v>
      </c>
      <c r="G261" s="20">
        <v>3.0829110000000002</v>
      </c>
      <c r="H261" s="20">
        <v>3.86</v>
      </c>
      <c r="I261" s="99">
        <v>7022.11</v>
      </c>
      <c r="J261" s="21">
        <v>0</v>
      </c>
      <c r="K261" s="22">
        <v>0</v>
      </c>
      <c r="L261" s="21">
        <v>0</v>
      </c>
      <c r="M261" s="22">
        <v>0</v>
      </c>
      <c r="N261" s="21">
        <v>0</v>
      </c>
      <c r="O261" s="22">
        <v>0</v>
      </c>
      <c r="P261" s="21">
        <v>0.4</v>
      </c>
      <c r="Q261" s="22">
        <v>2808.8440000000001</v>
      </c>
      <c r="R261" s="21">
        <v>0.4</v>
      </c>
      <c r="S261" s="22">
        <v>2808.8440000000001</v>
      </c>
      <c r="T261" s="21">
        <v>0.2</v>
      </c>
      <c r="U261" s="22">
        <v>1404.422</v>
      </c>
      <c r="V261" s="21">
        <v>0</v>
      </c>
      <c r="W261" s="22">
        <v>0</v>
      </c>
      <c r="X261" s="21">
        <v>0</v>
      </c>
      <c r="Y261" s="22">
        <v>0</v>
      </c>
      <c r="Z261" s="21">
        <v>0</v>
      </c>
      <c r="AA261" s="22">
        <v>0</v>
      </c>
      <c r="AB261" s="21">
        <v>0</v>
      </c>
      <c r="AC261" s="22">
        <v>0</v>
      </c>
      <c r="AD261" s="21">
        <v>0</v>
      </c>
      <c r="AE261" s="22">
        <v>0</v>
      </c>
      <c r="AF261" s="21">
        <v>0</v>
      </c>
      <c r="AG261" s="22">
        <v>0</v>
      </c>
      <c r="AH261" s="21"/>
      <c r="AI261" s="37">
        <v>0</v>
      </c>
      <c r="AJ261" s="15">
        <v>1</v>
      </c>
      <c r="AK261" s="23">
        <v>7022.1100000000006</v>
      </c>
    </row>
    <row r="262" spans="1:37" ht="38.25" x14ac:dyDescent="0.25">
      <c r="A262" s="17" t="s">
        <v>721</v>
      </c>
      <c r="B262" s="18" t="s">
        <v>447</v>
      </c>
      <c r="C262" s="17" t="s">
        <v>32</v>
      </c>
      <c r="D262" s="17" t="s">
        <v>448</v>
      </c>
      <c r="E262" s="19" t="s">
        <v>109</v>
      </c>
      <c r="F262" s="19">
        <v>11231.6</v>
      </c>
      <c r="G262" s="20">
        <v>5.1100000000000003</v>
      </c>
      <c r="H262" s="20">
        <v>6.39</v>
      </c>
      <c r="I262" s="99">
        <v>71769.919999999998</v>
      </c>
      <c r="J262" s="21">
        <v>0</v>
      </c>
      <c r="K262" s="22">
        <v>0</v>
      </c>
      <c r="L262" s="21">
        <v>0</v>
      </c>
      <c r="M262" s="22">
        <v>0</v>
      </c>
      <c r="N262" s="21">
        <v>0</v>
      </c>
      <c r="O262" s="22">
        <v>0</v>
      </c>
      <c r="P262" s="21">
        <v>0.4</v>
      </c>
      <c r="Q262" s="22">
        <v>28707.968000000001</v>
      </c>
      <c r="R262" s="21">
        <v>0.4</v>
      </c>
      <c r="S262" s="22">
        <v>28707.968000000001</v>
      </c>
      <c r="T262" s="21">
        <v>0.2</v>
      </c>
      <c r="U262" s="22">
        <v>14353.984</v>
      </c>
      <c r="V262" s="21">
        <v>0</v>
      </c>
      <c r="W262" s="22">
        <v>0</v>
      </c>
      <c r="X262" s="21">
        <v>0</v>
      </c>
      <c r="Y262" s="22">
        <v>0</v>
      </c>
      <c r="Z262" s="21">
        <v>0</v>
      </c>
      <c r="AA262" s="22">
        <v>0</v>
      </c>
      <c r="AB262" s="21">
        <v>0</v>
      </c>
      <c r="AC262" s="22">
        <v>0</v>
      </c>
      <c r="AD262" s="21">
        <v>0</v>
      </c>
      <c r="AE262" s="22">
        <v>0</v>
      </c>
      <c r="AF262" s="21">
        <v>0</v>
      </c>
      <c r="AG262" s="22">
        <v>0</v>
      </c>
      <c r="AH262" s="21"/>
      <c r="AI262" s="37">
        <v>0</v>
      </c>
      <c r="AJ262" s="15">
        <v>1</v>
      </c>
      <c r="AK262" s="23">
        <v>71769.919999999998</v>
      </c>
    </row>
    <row r="263" spans="1:37" ht="38.25" x14ac:dyDescent="0.25">
      <c r="A263" s="17" t="s">
        <v>722</v>
      </c>
      <c r="B263" s="18" t="s">
        <v>450</v>
      </c>
      <c r="C263" s="17" t="s">
        <v>32</v>
      </c>
      <c r="D263" s="17" t="s">
        <v>451</v>
      </c>
      <c r="E263" s="19" t="s">
        <v>109</v>
      </c>
      <c r="F263" s="19">
        <v>3939.1</v>
      </c>
      <c r="G263" s="20">
        <v>7.13</v>
      </c>
      <c r="H263" s="20">
        <v>8.92</v>
      </c>
      <c r="I263" s="99">
        <v>35136.769999999997</v>
      </c>
      <c r="J263" s="21">
        <v>0</v>
      </c>
      <c r="K263" s="22">
        <v>0</v>
      </c>
      <c r="L263" s="21">
        <v>0</v>
      </c>
      <c r="M263" s="22">
        <v>0</v>
      </c>
      <c r="N263" s="21">
        <v>0</v>
      </c>
      <c r="O263" s="22">
        <v>0</v>
      </c>
      <c r="P263" s="21">
        <v>0.4</v>
      </c>
      <c r="Q263" s="22">
        <v>14054.707999999999</v>
      </c>
      <c r="R263" s="21">
        <v>0.4</v>
      </c>
      <c r="S263" s="22">
        <v>14054.707999999999</v>
      </c>
      <c r="T263" s="21">
        <v>0.2</v>
      </c>
      <c r="U263" s="22">
        <v>7027.3539999999994</v>
      </c>
      <c r="V263" s="21">
        <v>0</v>
      </c>
      <c r="W263" s="22">
        <v>0</v>
      </c>
      <c r="X263" s="21">
        <v>0</v>
      </c>
      <c r="Y263" s="22">
        <v>0</v>
      </c>
      <c r="Z263" s="21">
        <v>0</v>
      </c>
      <c r="AA263" s="22">
        <v>0</v>
      </c>
      <c r="AB263" s="21">
        <v>0</v>
      </c>
      <c r="AC263" s="22">
        <v>0</v>
      </c>
      <c r="AD263" s="21">
        <v>0</v>
      </c>
      <c r="AE263" s="22">
        <v>0</v>
      </c>
      <c r="AF263" s="21">
        <v>0</v>
      </c>
      <c r="AG263" s="22">
        <v>0</v>
      </c>
      <c r="AH263" s="21"/>
      <c r="AI263" s="37">
        <v>0</v>
      </c>
      <c r="AJ263" s="15">
        <v>1</v>
      </c>
      <c r="AK263" s="23">
        <v>35136.769999999997</v>
      </c>
    </row>
    <row r="264" spans="1:37" ht="38.25" x14ac:dyDescent="0.25">
      <c r="A264" s="17" t="s">
        <v>723</v>
      </c>
      <c r="B264" s="18" t="s">
        <v>724</v>
      </c>
      <c r="C264" s="17" t="s">
        <v>32</v>
      </c>
      <c r="D264" s="17" t="s">
        <v>725</v>
      </c>
      <c r="E264" s="19" t="s">
        <v>109</v>
      </c>
      <c r="F264" s="19">
        <v>280</v>
      </c>
      <c r="G264" s="20">
        <v>11.6</v>
      </c>
      <c r="H264" s="20">
        <v>14.52</v>
      </c>
      <c r="I264" s="99">
        <v>4065.6</v>
      </c>
      <c r="J264" s="21">
        <v>0</v>
      </c>
      <c r="K264" s="22">
        <v>0</v>
      </c>
      <c r="L264" s="21">
        <v>0</v>
      </c>
      <c r="M264" s="22">
        <v>0</v>
      </c>
      <c r="N264" s="21">
        <v>0</v>
      </c>
      <c r="O264" s="22">
        <v>0</v>
      </c>
      <c r="P264" s="21">
        <v>0.4</v>
      </c>
      <c r="Q264" s="22">
        <v>1626.24</v>
      </c>
      <c r="R264" s="21">
        <v>0.4</v>
      </c>
      <c r="S264" s="22">
        <v>1626.24</v>
      </c>
      <c r="T264" s="21">
        <v>0.2</v>
      </c>
      <c r="U264" s="22">
        <v>813.12</v>
      </c>
      <c r="V264" s="21">
        <v>0</v>
      </c>
      <c r="W264" s="22">
        <v>0</v>
      </c>
      <c r="X264" s="21">
        <v>0</v>
      </c>
      <c r="Y264" s="22">
        <v>0</v>
      </c>
      <c r="Z264" s="21">
        <v>0</v>
      </c>
      <c r="AA264" s="22">
        <v>0</v>
      </c>
      <c r="AB264" s="21">
        <v>0</v>
      </c>
      <c r="AC264" s="22">
        <v>0</v>
      </c>
      <c r="AD264" s="21">
        <v>0</v>
      </c>
      <c r="AE264" s="22">
        <v>0</v>
      </c>
      <c r="AF264" s="21">
        <v>0</v>
      </c>
      <c r="AG264" s="22">
        <v>0</v>
      </c>
      <c r="AH264" s="21"/>
      <c r="AI264" s="37">
        <v>0</v>
      </c>
      <c r="AJ264" s="15">
        <v>1</v>
      </c>
      <c r="AK264" s="23">
        <v>4065.6</v>
      </c>
    </row>
    <row r="265" spans="1:37" ht="38.25" x14ac:dyDescent="0.25">
      <c r="A265" s="17" t="s">
        <v>726</v>
      </c>
      <c r="B265" s="18" t="s">
        <v>599</v>
      </c>
      <c r="C265" s="17" t="s">
        <v>32</v>
      </c>
      <c r="D265" s="17" t="s">
        <v>600</v>
      </c>
      <c r="E265" s="19" t="s">
        <v>42</v>
      </c>
      <c r="F265" s="19">
        <v>17</v>
      </c>
      <c r="G265" s="20">
        <v>24.75</v>
      </c>
      <c r="H265" s="20">
        <v>30.99</v>
      </c>
      <c r="I265" s="99">
        <v>526.83000000000004</v>
      </c>
      <c r="J265" s="21">
        <v>0</v>
      </c>
      <c r="K265" s="22">
        <v>0</v>
      </c>
      <c r="L265" s="21">
        <v>0</v>
      </c>
      <c r="M265" s="22">
        <v>0</v>
      </c>
      <c r="N265" s="21">
        <v>0</v>
      </c>
      <c r="O265" s="22">
        <v>0</v>
      </c>
      <c r="P265" s="21">
        <v>0</v>
      </c>
      <c r="Q265" s="22">
        <v>0</v>
      </c>
      <c r="R265" s="21">
        <v>0</v>
      </c>
      <c r="S265" s="22">
        <v>0</v>
      </c>
      <c r="T265" s="21">
        <v>0</v>
      </c>
      <c r="U265" s="22">
        <v>0</v>
      </c>
      <c r="V265" s="21">
        <v>0</v>
      </c>
      <c r="W265" s="22">
        <v>0</v>
      </c>
      <c r="X265" s="21">
        <v>0</v>
      </c>
      <c r="Y265" s="22">
        <v>0</v>
      </c>
      <c r="Z265" s="21">
        <v>0.5</v>
      </c>
      <c r="AA265" s="22">
        <v>263.41500000000002</v>
      </c>
      <c r="AB265" s="21">
        <v>0.5</v>
      </c>
      <c r="AC265" s="22">
        <v>263.41500000000002</v>
      </c>
      <c r="AD265" s="21">
        <v>0</v>
      </c>
      <c r="AE265" s="22">
        <v>0</v>
      </c>
      <c r="AF265" s="21">
        <v>0</v>
      </c>
      <c r="AG265" s="22">
        <v>0</v>
      </c>
      <c r="AH265" s="21"/>
      <c r="AI265" s="37">
        <v>0</v>
      </c>
      <c r="AJ265" s="15">
        <v>1</v>
      </c>
      <c r="AK265" s="23">
        <v>526.83000000000004</v>
      </c>
    </row>
    <row r="266" spans="1:37" ht="38.25" x14ac:dyDescent="0.25">
      <c r="A266" s="17" t="s">
        <v>727</v>
      </c>
      <c r="B266" s="18" t="s">
        <v>602</v>
      </c>
      <c r="C266" s="17" t="s">
        <v>32</v>
      </c>
      <c r="D266" s="17" t="s">
        <v>603</v>
      </c>
      <c r="E266" s="19" t="s">
        <v>42</v>
      </c>
      <c r="F266" s="19">
        <v>20</v>
      </c>
      <c r="G266" s="20">
        <v>27.62</v>
      </c>
      <c r="H266" s="20">
        <v>34.58</v>
      </c>
      <c r="I266" s="99">
        <v>691.6</v>
      </c>
      <c r="J266" s="21">
        <v>0</v>
      </c>
      <c r="K266" s="22">
        <v>0</v>
      </c>
      <c r="L266" s="21">
        <v>0</v>
      </c>
      <c r="M266" s="22">
        <v>0</v>
      </c>
      <c r="N266" s="21">
        <v>0</v>
      </c>
      <c r="O266" s="22">
        <v>0</v>
      </c>
      <c r="P266" s="21">
        <v>0</v>
      </c>
      <c r="Q266" s="22">
        <v>0</v>
      </c>
      <c r="R266" s="21">
        <v>0</v>
      </c>
      <c r="S266" s="22">
        <v>0</v>
      </c>
      <c r="T266" s="21">
        <v>0</v>
      </c>
      <c r="U266" s="22">
        <v>0</v>
      </c>
      <c r="V266" s="21">
        <v>0</v>
      </c>
      <c r="W266" s="22">
        <v>0</v>
      </c>
      <c r="X266" s="21">
        <v>0</v>
      </c>
      <c r="Y266" s="22">
        <v>0</v>
      </c>
      <c r="Z266" s="21">
        <v>0.5</v>
      </c>
      <c r="AA266" s="22">
        <v>345.8</v>
      </c>
      <c r="AB266" s="21">
        <v>0.5</v>
      </c>
      <c r="AC266" s="22">
        <v>345.8</v>
      </c>
      <c r="AD266" s="21">
        <v>0</v>
      </c>
      <c r="AE266" s="22">
        <v>0</v>
      </c>
      <c r="AF266" s="21">
        <v>0</v>
      </c>
      <c r="AG266" s="22">
        <v>0</v>
      </c>
      <c r="AH266" s="21"/>
      <c r="AI266" s="37">
        <v>0</v>
      </c>
      <c r="AJ266" s="15">
        <v>1</v>
      </c>
      <c r="AK266" s="23">
        <v>691.6</v>
      </c>
    </row>
    <row r="267" spans="1:37" ht="38.25" x14ac:dyDescent="0.25">
      <c r="A267" s="17" t="s">
        <v>728</v>
      </c>
      <c r="B267" s="18" t="s">
        <v>605</v>
      </c>
      <c r="C267" s="17" t="s">
        <v>32</v>
      </c>
      <c r="D267" s="17" t="s">
        <v>606</v>
      </c>
      <c r="E267" s="19" t="s">
        <v>42</v>
      </c>
      <c r="F267" s="19">
        <v>23</v>
      </c>
      <c r="G267" s="20">
        <v>35.03</v>
      </c>
      <c r="H267" s="20">
        <v>43.86</v>
      </c>
      <c r="I267" s="99">
        <v>1008.78</v>
      </c>
      <c r="J267" s="21">
        <v>0</v>
      </c>
      <c r="K267" s="22">
        <v>0</v>
      </c>
      <c r="L267" s="21">
        <v>0</v>
      </c>
      <c r="M267" s="22">
        <v>0</v>
      </c>
      <c r="N267" s="21">
        <v>0</v>
      </c>
      <c r="O267" s="22">
        <v>0</v>
      </c>
      <c r="P267" s="21">
        <v>0</v>
      </c>
      <c r="Q267" s="22">
        <v>0</v>
      </c>
      <c r="R267" s="21">
        <v>0</v>
      </c>
      <c r="S267" s="22">
        <v>0</v>
      </c>
      <c r="T267" s="21">
        <v>0</v>
      </c>
      <c r="U267" s="22">
        <v>0</v>
      </c>
      <c r="V267" s="21">
        <v>0</v>
      </c>
      <c r="W267" s="22">
        <v>0</v>
      </c>
      <c r="X267" s="21">
        <v>0</v>
      </c>
      <c r="Y267" s="22">
        <v>0</v>
      </c>
      <c r="Z267" s="21">
        <v>0.5</v>
      </c>
      <c r="AA267" s="22">
        <v>504.39</v>
      </c>
      <c r="AB267" s="21">
        <v>0.5</v>
      </c>
      <c r="AC267" s="22">
        <v>504.39</v>
      </c>
      <c r="AD267" s="21">
        <v>0</v>
      </c>
      <c r="AE267" s="22">
        <v>0</v>
      </c>
      <c r="AF267" s="21">
        <v>0</v>
      </c>
      <c r="AG267" s="22">
        <v>0</v>
      </c>
      <c r="AH267" s="21"/>
      <c r="AI267" s="37">
        <v>0</v>
      </c>
      <c r="AJ267" s="15">
        <v>1</v>
      </c>
      <c r="AK267" s="23">
        <v>1008.78</v>
      </c>
    </row>
    <row r="268" spans="1:37" ht="38.25" x14ac:dyDescent="0.25">
      <c r="A268" s="17" t="s">
        <v>729</v>
      </c>
      <c r="B268" s="18" t="s">
        <v>608</v>
      </c>
      <c r="C268" s="17" t="s">
        <v>27</v>
      </c>
      <c r="D268" s="17" t="s">
        <v>609</v>
      </c>
      <c r="E268" s="19" t="s">
        <v>42</v>
      </c>
      <c r="F268" s="19">
        <v>4</v>
      </c>
      <c r="G268" s="20">
        <v>27.5</v>
      </c>
      <c r="H268" s="20">
        <v>34.43</v>
      </c>
      <c r="I268" s="99">
        <v>137.72</v>
      </c>
      <c r="J268" s="21">
        <v>0</v>
      </c>
      <c r="K268" s="22">
        <v>0</v>
      </c>
      <c r="L268" s="21">
        <v>0</v>
      </c>
      <c r="M268" s="22">
        <v>0</v>
      </c>
      <c r="N268" s="21">
        <v>0</v>
      </c>
      <c r="O268" s="22">
        <v>0</v>
      </c>
      <c r="P268" s="21">
        <v>0</v>
      </c>
      <c r="Q268" s="22">
        <v>0</v>
      </c>
      <c r="R268" s="21">
        <v>0</v>
      </c>
      <c r="S268" s="22">
        <v>0</v>
      </c>
      <c r="T268" s="21">
        <v>0</v>
      </c>
      <c r="U268" s="22">
        <v>0</v>
      </c>
      <c r="V268" s="21">
        <v>0</v>
      </c>
      <c r="W268" s="22">
        <v>0</v>
      </c>
      <c r="X268" s="21">
        <v>0</v>
      </c>
      <c r="Y268" s="22">
        <v>0</v>
      </c>
      <c r="Z268" s="21">
        <v>0.5</v>
      </c>
      <c r="AA268" s="22">
        <v>68.86</v>
      </c>
      <c r="AB268" s="21">
        <v>0.5</v>
      </c>
      <c r="AC268" s="22">
        <v>68.86</v>
      </c>
      <c r="AD268" s="21">
        <v>0</v>
      </c>
      <c r="AE268" s="22">
        <v>0</v>
      </c>
      <c r="AF268" s="21">
        <v>0</v>
      </c>
      <c r="AG268" s="22">
        <v>0</v>
      </c>
      <c r="AH268" s="21"/>
      <c r="AI268" s="37">
        <v>0</v>
      </c>
      <c r="AJ268" s="15">
        <v>1</v>
      </c>
      <c r="AK268" s="23">
        <v>137.72</v>
      </c>
    </row>
    <row r="269" spans="1:37" ht="38.25" x14ac:dyDescent="0.25">
      <c r="A269" s="17" t="s">
        <v>730</v>
      </c>
      <c r="B269" s="18" t="s">
        <v>614</v>
      </c>
      <c r="C269" s="17" t="s">
        <v>32</v>
      </c>
      <c r="D269" s="17" t="s">
        <v>615</v>
      </c>
      <c r="E269" s="19" t="s">
        <v>42</v>
      </c>
      <c r="F269" s="19">
        <v>3</v>
      </c>
      <c r="G269" s="20">
        <v>44.17</v>
      </c>
      <c r="H269" s="20">
        <v>55.3</v>
      </c>
      <c r="I269" s="99">
        <v>165.9</v>
      </c>
      <c r="J269" s="21">
        <v>0</v>
      </c>
      <c r="K269" s="22">
        <v>0</v>
      </c>
      <c r="L269" s="21">
        <v>0</v>
      </c>
      <c r="M269" s="22">
        <v>0</v>
      </c>
      <c r="N269" s="21">
        <v>0</v>
      </c>
      <c r="O269" s="22">
        <v>0</v>
      </c>
      <c r="P269" s="21">
        <v>0</v>
      </c>
      <c r="Q269" s="22">
        <v>0</v>
      </c>
      <c r="R269" s="21">
        <v>0</v>
      </c>
      <c r="S269" s="22">
        <v>0</v>
      </c>
      <c r="T269" s="21">
        <v>0</v>
      </c>
      <c r="U269" s="22">
        <v>0</v>
      </c>
      <c r="V269" s="21">
        <v>0</v>
      </c>
      <c r="W269" s="22">
        <v>0</v>
      </c>
      <c r="X269" s="21">
        <v>0</v>
      </c>
      <c r="Y269" s="22">
        <v>0</v>
      </c>
      <c r="Z269" s="21">
        <v>0.5</v>
      </c>
      <c r="AA269" s="22">
        <v>82.95</v>
      </c>
      <c r="AB269" s="21">
        <v>0.5</v>
      </c>
      <c r="AC269" s="22">
        <v>82.95</v>
      </c>
      <c r="AD269" s="21">
        <v>0</v>
      </c>
      <c r="AE269" s="22">
        <v>0</v>
      </c>
      <c r="AF269" s="21">
        <v>0</v>
      </c>
      <c r="AG269" s="22">
        <v>0</v>
      </c>
      <c r="AH269" s="21"/>
      <c r="AI269" s="37">
        <v>0</v>
      </c>
      <c r="AJ269" s="15">
        <v>1</v>
      </c>
      <c r="AK269" s="23">
        <v>165.9</v>
      </c>
    </row>
    <row r="270" spans="1:37" ht="38.25" x14ac:dyDescent="0.25">
      <c r="A270" s="17" t="s">
        <v>731</v>
      </c>
      <c r="B270" s="18" t="s">
        <v>620</v>
      </c>
      <c r="C270" s="17" t="s">
        <v>32</v>
      </c>
      <c r="D270" s="17" t="s">
        <v>621</v>
      </c>
      <c r="E270" s="19" t="s">
        <v>42</v>
      </c>
      <c r="F270" s="19">
        <v>5</v>
      </c>
      <c r="G270" s="20">
        <v>26.65</v>
      </c>
      <c r="H270" s="20">
        <v>33.369999999999997</v>
      </c>
      <c r="I270" s="99">
        <v>166.85</v>
      </c>
      <c r="J270" s="21">
        <v>0</v>
      </c>
      <c r="K270" s="22">
        <v>0</v>
      </c>
      <c r="L270" s="21">
        <v>0</v>
      </c>
      <c r="M270" s="22">
        <v>0</v>
      </c>
      <c r="N270" s="21">
        <v>0</v>
      </c>
      <c r="O270" s="22">
        <v>0</v>
      </c>
      <c r="P270" s="21">
        <v>0</v>
      </c>
      <c r="Q270" s="22">
        <v>0</v>
      </c>
      <c r="R270" s="21">
        <v>0</v>
      </c>
      <c r="S270" s="22">
        <v>0</v>
      </c>
      <c r="T270" s="21">
        <v>0</v>
      </c>
      <c r="U270" s="22">
        <v>0</v>
      </c>
      <c r="V270" s="21">
        <v>0</v>
      </c>
      <c r="W270" s="22">
        <v>0</v>
      </c>
      <c r="X270" s="21">
        <v>0</v>
      </c>
      <c r="Y270" s="22">
        <v>0</v>
      </c>
      <c r="Z270" s="21">
        <v>0.5</v>
      </c>
      <c r="AA270" s="22">
        <v>83.424999999999997</v>
      </c>
      <c r="AB270" s="21">
        <v>0.5</v>
      </c>
      <c r="AC270" s="22">
        <v>83.424999999999997</v>
      </c>
      <c r="AD270" s="21">
        <v>0</v>
      </c>
      <c r="AE270" s="22">
        <v>0</v>
      </c>
      <c r="AF270" s="21">
        <v>0</v>
      </c>
      <c r="AG270" s="22">
        <v>0</v>
      </c>
      <c r="AH270" s="21"/>
      <c r="AI270" s="37">
        <v>0</v>
      </c>
      <c r="AJ270" s="15">
        <v>1</v>
      </c>
      <c r="AK270" s="23">
        <v>166.85</v>
      </c>
    </row>
    <row r="271" spans="1:37" ht="38.25" x14ac:dyDescent="0.25">
      <c r="A271" s="17" t="s">
        <v>732</v>
      </c>
      <c r="B271" s="18" t="s">
        <v>623</v>
      </c>
      <c r="C271" s="17" t="s">
        <v>32</v>
      </c>
      <c r="D271" s="17" t="s">
        <v>624</v>
      </c>
      <c r="E271" s="19" t="s">
        <v>42</v>
      </c>
      <c r="F271" s="19">
        <v>37</v>
      </c>
      <c r="G271" s="20">
        <v>38.4</v>
      </c>
      <c r="H271" s="20">
        <v>48.08</v>
      </c>
      <c r="I271" s="99">
        <v>1778.96</v>
      </c>
      <c r="J271" s="21">
        <v>0</v>
      </c>
      <c r="K271" s="22">
        <v>0</v>
      </c>
      <c r="L271" s="21">
        <v>0</v>
      </c>
      <c r="M271" s="22">
        <v>0</v>
      </c>
      <c r="N271" s="21">
        <v>0</v>
      </c>
      <c r="O271" s="22">
        <v>0</v>
      </c>
      <c r="P271" s="21">
        <v>0</v>
      </c>
      <c r="Q271" s="22">
        <v>0</v>
      </c>
      <c r="R271" s="21">
        <v>0</v>
      </c>
      <c r="S271" s="22">
        <v>0</v>
      </c>
      <c r="T271" s="21">
        <v>0</v>
      </c>
      <c r="U271" s="22">
        <v>0</v>
      </c>
      <c r="V271" s="21">
        <v>0</v>
      </c>
      <c r="W271" s="22">
        <v>0</v>
      </c>
      <c r="X271" s="21">
        <v>0</v>
      </c>
      <c r="Y271" s="22">
        <v>0</v>
      </c>
      <c r="Z271" s="21">
        <v>0.5</v>
      </c>
      <c r="AA271" s="22">
        <v>889.48</v>
      </c>
      <c r="AB271" s="21">
        <v>0.5</v>
      </c>
      <c r="AC271" s="22">
        <v>889.48</v>
      </c>
      <c r="AD271" s="21">
        <v>0</v>
      </c>
      <c r="AE271" s="22">
        <v>0</v>
      </c>
      <c r="AF271" s="21">
        <v>0</v>
      </c>
      <c r="AG271" s="22">
        <v>0</v>
      </c>
      <c r="AH271" s="21"/>
      <c r="AI271" s="37">
        <v>0</v>
      </c>
      <c r="AJ271" s="15">
        <v>1</v>
      </c>
      <c r="AK271" s="23">
        <v>1778.96</v>
      </c>
    </row>
    <row r="272" spans="1:37" ht="38.25" x14ac:dyDescent="0.25">
      <c r="A272" s="17" t="s">
        <v>733</v>
      </c>
      <c r="B272" s="18" t="s">
        <v>734</v>
      </c>
      <c r="C272" s="17" t="s">
        <v>32</v>
      </c>
      <c r="D272" s="17" t="s">
        <v>735</v>
      </c>
      <c r="E272" s="19" t="s">
        <v>42</v>
      </c>
      <c r="F272" s="19">
        <v>38</v>
      </c>
      <c r="G272" s="20">
        <v>46.11</v>
      </c>
      <c r="H272" s="20">
        <v>57.73</v>
      </c>
      <c r="I272" s="99">
        <v>2193.7399999999998</v>
      </c>
      <c r="J272" s="21">
        <v>0</v>
      </c>
      <c r="K272" s="22">
        <v>0</v>
      </c>
      <c r="L272" s="21">
        <v>0</v>
      </c>
      <c r="M272" s="22">
        <v>0</v>
      </c>
      <c r="N272" s="21">
        <v>0</v>
      </c>
      <c r="O272" s="22">
        <v>0</v>
      </c>
      <c r="P272" s="21">
        <v>0</v>
      </c>
      <c r="Q272" s="22">
        <v>0</v>
      </c>
      <c r="R272" s="21">
        <v>0</v>
      </c>
      <c r="S272" s="22">
        <v>0</v>
      </c>
      <c r="T272" s="21">
        <v>0</v>
      </c>
      <c r="U272" s="22">
        <v>0</v>
      </c>
      <c r="V272" s="21">
        <v>0</v>
      </c>
      <c r="W272" s="22">
        <v>0</v>
      </c>
      <c r="X272" s="21">
        <v>0</v>
      </c>
      <c r="Y272" s="22">
        <v>0</v>
      </c>
      <c r="Z272" s="21">
        <v>0.5</v>
      </c>
      <c r="AA272" s="22">
        <v>1096.8699999999999</v>
      </c>
      <c r="AB272" s="21">
        <v>0.5</v>
      </c>
      <c r="AC272" s="22">
        <v>1096.8699999999999</v>
      </c>
      <c r="AD272" s="21">
        <v>0</v>
      </c>
      <c r="AE272" s="22">
        <v>0</v>
      </c>
      <c r="AF272" s="21">
        <v>0</v>
      </c>
      <c r="AG272" s="22">
        <v>0</v>
      </c>
      <c r="AH272" s="21"/>
      <c r="AI272" s="37">
        <v>0</v>
      </c>
      <c r="AJ272" s="15">
        <v>1</v>
      </c>
      <c r="AK272" s="23">
        <v>2193.7399999999998</v>
      </c>
    </row>
    <row r="273" spans="1:37" ht="51" x14ac:dyDescent="0.25">
      <c r="A273" s="17" t="s">
        <v>736</v>
      </c>
      <c r="B273" s="18" t="s">
        <v>737</v>
      </c>
      <c r="C273" s="17" t="s">
        <v>27</v>
      </c>
      <c r="D273" s="17" t="s">
        <v>738</v>
      </c>
      <c r="E273" s="19" t="s">
        <v>42</v>
      </c>
      <c r="F273" s="19">
        <v>45</v>
      </c>
      <c r="G273" s="20">
        <v>32.43</v>
      </c>
      <c r="H273" s="20">
        <v>40.6</v>
      </c>
      <c r="I273" s="99">
        <v>1827</v>
      </c>
      <c r="J273" s="21">
        <v>0</v>
      </c>
      <c r="K273" s="22">
        <v>0</v>
      </c>
      <c r="L273" s="21">
        <v>0</v>
      </c>
      <c r="M273" s="22">
        <v>0</v>
      </c>
      <c r="N273" s="21">
        <v>0</v>
      </c>
      <c r="O273" s="22">
        <v>0</v>
      </c>
      <c r="P273" s="21">
        <v>0</v>
      </c>
      <c r="Q273" s="22">
        <v>0</v>
      </c>
      <c r="R273" s="21">
        <v>0</v>
      </c>
      <c r="S273" s="22">
        <v>0</v>
      </c>
      <c r="T273" s="21">
        <v>0</v>
      </c>
      <c r="U273" s="22">
        <v>0</v>
      </c>
      <c r="V273" s="21">
        <v>0</v>
      </c>
      <c r="W273" s="22">
        <v>0</v>
      </c>
      <c r="X273" s="21">
        <v>0</v>
      </c>
      <c r="Y273" s="22">
        <v>0</v>
      </c>
      <c r="Z273" s="21">
        <v>1</v>
      </c>
      <c r="AA273" s="22">
        <v>1827</v>
      </c>
      <c r="AB273" s="21">
        <v>0</v>
      </c>
      <c r="AC273" s="22">
        <v>0</v>
      </c>
      <c r="AD273" s="21">
        <v>0</v>
      </c>
      <c r="AE273" s="22">
        <v>0</v>
      </c>
      <c r="AF273" s="21">
        <v>0</v>
      </c>
      <c r="AG273" s="22">
        <v>0</v>
      </c>
      <c r="AH273" s="21"/>
      <c r="AI273" s="37">
        <v>0</v>
      </c>
      <c r="AJ273" s="15">
        <v>1</v>
      </c>
      <c r="AK273" s="23">
        <v>1827</v>
      </c>
    </row>
    <row r="274" spans="1:37" ht="51" x14ac:dyDescent="0.25">
      <c r="A274" s="17" t="s">
        <v>739</v>
      </c>
      <c r="B274" s="18" t="s">
        <v>740</v>
      </c>
      <c r="C274" s="17" t="s">
        <v>27</v>
      </c>
      <c r="D274" s="17" t="s">
        <v>741</v>
      </c>
      <c r="E274" s="19" t="s">
        <v>42</v>
      </c>
      <c r="F274" s="19">
        <v>515</v>
      </c>
      <c r="G274" s="20">
        <v>18.39</v>
      </c>
      <c r="H274" s="20">
        <v>23.02</v>
      </c>
      <c r="I274" s="99">
        <v>11855.3</v>
      </c>
      <c r="J274" s="21">
        <v>0</v>
      </c>
      <c r="K274" s="22">
        <v>0</v>
      </c>
      <c r="L274" s="21">
        <v>0</v>
      </c>
      <c r="M274" s="22">
        <v>0</v>
      </c>
      <c r="N274" s="21">
        <v>0</v>
      </c>
      <c r="O274" s="22">
        <v>0</v>
      </c>
      <c r="P274" s="21">
        <v>0</v>
      </c>
      <c r="Q274" s="22">
        <v>0</v>
      </c>
      <c r="R274" s="21">
        <v>0</v>
      </c>
      <c r="S274" s="22">
        <v>0</v>
      </c>
      <c r="T274" s="21">
        <v>0</v>
      </c>
      <c r="U274" s="22">
        <v>0</v>
      </c>
      <c r="V274" s="21">
        <v>0</v>
      </c>
      <c r="W274" s="22">
        <v>0</v>
      </c>
      <c r="X274" s="21">
        <v>0</v>
      </c>
      <c r="Y274" s="22">
        <v>0</v>
      </c>
      <c r="Z274" s="21">
        <v>0</v>
      </c>
      <c r="AA274" s="22">
        <v>0</v>
      </c>
      <c r="AB274" s="21">
        <v>0</v>
      </c>
      <c r="AC274" s="22">
        <v>0</v>
      </c>
      <c r="AD274" s="21">
        <v>1</v>
      </c>
      <c r="AE274" s="22">
        <v>11855.3</v>
      </c>
      <c r="AF274" s="21">
        <v>0</v>
      </c>
      <c r="AG274" s="22">
        <v>0</v>
      </c>
      <c r="AH274" s="21"/>
      <c r="AI274" s="37">
        <v>0</v>
      </c>
      <c r="AJ274" s="15">
        <v>1</v>
      </c>
      <c r="AK274" s="23">
        <v>11855.3</v>
      </c>
    </row>
    <row r="275" spans="1:37" ht="38.25" x14ac:dyDescent="0.25">
      <c r="A275" s="17" t="s">
        <v>742</v>
      </c>
      <c r="B275" s="18" t="s">
        <v>743</v>
      </c>
      <c r="C275" s="17" t="s">
        <v>32</v>
      </c>
      <c r="D275" s="17" t="s">
        <v>744</v>
      </c>
      <c r="E275" s="19" t="s">
        <v>42</v>
      </c>
      <c r="F275" s="19">
        <v>2</v>
      </c>
      <c r="G275" s="20">
        <v>75.739999999999995</v>
      </c>
      <c r="H275" s="20">
        <v>94.84</v>
      </c>
      <c r="I275" s="99">
        <v>189.68</v>
      </c>
      <c r="J275" s="21">
        <v>0</v>
      </c>
      <c r="K275" s="22">
        <v>0</v>
      </c>
      <c r="L275" s="21">
        <v>0</v>
      </c>
      <c r="M275" s="22">
        <v>0</v>
      </c>
      <c r="N275" s="21">
        <v>0</v>
      </c>
      <c r="O275" s="22">
        <v>0</v>
      </c>
      <c r="P275" s="21">
        <v>0</v>
      </c>
      <c r="Q275" s="22">
        <v>0</v>
      </c>
      <c r="R275" s="21">
        <v>0</v>
      </c>
      <c r="S275" s="22">
        <v>0</v>
      </c>
      <c r="T275" s="21">
        <v>0</v>
      </c>
      <c r="U275" s="22">
        <v>0</v>
      </c>
      <c r="V275" s="21">
        <v>0</v>
      </c>
      <c r="W275" s="22">
        <v>0</v>
      </c>
      <c r="X275" s="21">
        <v>0</v>
      </c>
      <c r="Y275" s="22">
        <v>0</v>
      </c>
      <c r="Z275" s="21">
        <v>0.5</v>
      </c>
      <c r="AA275" s="22">
        <v>94.84</v>
      </c>
      <c r="AB275" s="21">
        <v>0.5</v>
      </c>
      <c r="AC275" s="22">
        <v>94.84</v>
      </c>
      <c r="AD275" s="21">
        <v>0</v>
      </c>
      <c r="AE275" s="22">
        <v>0</v>
      </c>
      <c r="AF275" s="21">
        <v>0</v>
      </c>
      <c r="AG275" s="22">
        <v>0</v>
      </c>
      <c r="AH275" s="21"/>
      <c r="AI275" s="37">
        <v>0</v>
      </c>
      <c r="AJ275" s="15">
        <v>1</v>
      </c>
      <c r="AK275" s="23">
        <v>189.68</v>
      </c>
    </row>
    <row r="276" spans="1:37" ht="38.25" x14ac:dyDescent="0.25">
      <c r="A276" s="17" t="s">
        <v>745</v>
      </c>
      <c r="B276" s="18" t="s">
        <v>746</v>
      </c>
      <c r="C276" s="17" t="s">
        <v>27</v>
      </c>
      <c r="D276" s="17" t="s">
        <v>747</v>
      </c>
      <c r="E276" s="19" t="s">
        <v>42</v>
      </c>
      <c r="F276" s="19">
        <v>14</v>
      </c>
      <c r="G276" s="20">
        <v>10.33</v>
      </c>
      <c r="H276" s="20">
        <v>12.93</v>
      </c>
      <c r="I276" s="99">
        <v>181.02</v>
      </c>
      <c r="J276" s="21">
        <v>0</v>
      </c>
      <c r="K276" s="22">
        <v>0</v>
      </c>
      <c r="L276" s="21">
        <v>0</v>
      </c>
      <c r="M276" s="22">
        <v>0</v>
      </c>
      <c r="N276" s="21">
        <v>0</v>
      </c>
      <c r="O276" s="22">
        <v>0</v>
      </c>
      <c r="P276" s="21">
        <v>0</v>
      </c>
      <c r="Q276" s="22">
        <v>0</v>
      </c>
      <c r="R276" s="21">
        <v>0</v>
      </c>
      <c r="S276" s="22">
        <v>0</v>
      </c>
      <c r="T276" s="21">
        <v>0</v>
      </c>
      <c r="U276" s="22">
        <v>0</v>
      </c>
      <c r="V276" s="21">
        <v>0</v>
      </c>
      <c r="W276" s="22">
        <v>0</v>
      </c>
      <c r="X276" s="21">
        <v>0</v>
      </c>
      <c r="Y276" s="22">
        <v>0</v>
      </c>
      <c r="Z276" s="21">
        <v>0</v>
      </c>
      <c r="AA276" s="22">
        <v>0</v>
      </c>
      <c r="AB276" s="21">
        <v>1</v>
      </c>
      <c r="AC276" s="22">
        <v>181.02</v>
      </c>
      <c r="AD276" s="21">
        <v>0</v>
      </c>
      <c r="AE276" s="22">
        <v>0</v>
      </c>
      <c r="AF276" s="21">
        <v>0</v>
      </c>
      <c r="AG276" s="22">
        <v>0</v>
      </c>
      <c r="AH276" s="21"/>
      <c r="AI276" s="37">
        <v>0</v>
      </c>
      <c r="AJ276" s="15">
        <v>1</v>
      </c>
      <c r="AK276" s="23">
        <v>181.02</v>
      </c>
    </row>
    <row r="277" spans="1:37" ht="38.25" x14ac:dyDescent="0.25">
      <c r="A277" s="17" t="s">
        <v>748</v>
      </c>
      <c r="B277" s="18" t="s">
        <v>749</v>
      </c>
      <c r="C277" s="17" t="s">
        <v>27</v>
      </c>
      <c r="D277" s="17" t="s">
        <v>750</v>
      </c>
      <c r="E277" s="19" t="s">
        <v>42</v>
      </c>
      <c r="F277" s="19">
        <v>1</v>
      </c>
      <c r="G277" s="20">
        <v>25.87</v>
      </c>
      <c r="H277" s="20">
        <v>32.39</v>
      </c>
      <c r="I277" s="99">
        <v>32.39</v>
      </c>
      <c r="J277" s="21">
        <v>0</v>
      </c>
      <c r="K277" s="22">
        <v>0</v>
      </c>
      <c r="L277" s="21">
        <v>0</v>
      </c>
      <c r="M277" s="22">
        <v>0</v>
      </c>
      <c r="N277" s="21">
        <v>0</v>
      </c>
      <c r="O277" s="22">
        <v>0</v>
      </c>
      <c r="P277" s="21">
        <v>0</v>
      </c>
      <c r="Q277" s="22">
        <v>0</v>
      </c>
      <c r="R277" s="21">
        <v>0</v>
      </c>
      <c r="S277" s="22">
        <v>0</v>
      </c>
      <c r="T277" s="21">
        <v>0</v>
      </c>
      <c r="U277" s="22">
        <v>0</v>
      </c>
      <c r="V277" s="21">
        <v>0</v>
      </c>
      <c r="W277" s="22">
        <v>0</v>
      </c>
      <c r="X277" s="21">
        <v>0</v>
      </c>
      <c r="Y277" s="22">
        <v>0</v>
      </c>
      <c r="Z277" s="21">
        <v>0</v>
      </c>
      <c r="AA277" s="22">
        <v>0</v>
      </c>
      <c r="AB277" s="21">
        <v>1</v>
      </c>
      <c r="AC277" s="22">
        <v>32.39</v>
      </c>
      <c r="AD277" s="21">
        <v>0</v>
      </c>
      <c r="AE277" s="22">
        <v>0</v>
      </c>
      <c r="AF277" s="21">
        <v>0</v>
      </c>
      <c r="AG277" s="22">
        <v>0</v>
      </c>
      <c r="AH277" s="21"/>
      <c r="AI277" s="37">
        <v>0</v>
      </c>
      <c r="AJ277" s="15">
        <v>1</v>
      </c>
      <c r="AK277" s="23">
        <v>32.39</v>
      </c>
    </row>
    <row r="278" spans="1:37" x14ac:dyDescent="0.25">
      <c r="A278" s="17" t="s">
        <v>751</v>
      </c>
      <c r="B278" s="18" t="s">
        <v>752</v>
      </c>
      <c r="C278" s="17" t="s">
        <v>40</v>
      </c>
      <c r="D278" s="17" t="s">
        <v>753</v>
      </c>
      <c r="E278" s="19" t="s">
        <v>42</v>
      </c>
      <c r="F278" s="19">
        <v>6</v>
      </c>
      <c r="G278" s="20">
        <v>382.11</v>
      </c>
      <c r="H278" s="20">
        <v>478.47</v>
      </c>
      <c r="I278" s="99">
        <v>2870.82</v>
      </c>
      <c r="J278" s="21">
        <v>0</v>
      </c>
      <c r="K278" s="22">
        <v>0</v>
      </c>
      <c r="L278" s="21">
        <v>0</v>
      </c>
      <c r="M278" s="22">
        <v>0</v>
      </c>
      <c r="N278" s="21">
        <v>0</v>
      </c>
      <c r="O278" s="22">
        <v>0</v>
      </c>
      <c r="P278" s="21">
        <v>0</v>
      </c>
      <c r="Q278" s="22">
        <v>0</v>
      </c>
      <c r="R278" s="21">
        <v>0</v>
      </c>
      <c r="S278" s="22">
        <v>0</v>
      </c>
      <c r="T278" s="21">
        <v>0</v>
      </c>
      <c r="U278" s="22">
        <v>0</v>
      </c>
      <c r="V278" s="21">
        <v>0</v>
      </c>
      <c r="W278" s="22">
        <v>0</v>
      </c>
      <c r="X278" s="21">
        <v>0</v>
      </c>
      <c r="Y278" s="22">
        <v>0</v>
      </c>
      <c r="Z278" s="21">
        <v>0</v>
      </c>
      <c r="AA278" s="22">
        <v>0</v>
      </c>
      <c r="AB278" s="21">
        <v>1</v>
      </c>
      <c r="AC278" s="22">
        <v>2870.82</v>
      </c>
      <c r="AD278" s="21">
        <v>0</v>
      </c>
      <c r="AE278" s="22">
        <v>0</v>
      </c>
      <c r="AF278" s="21">
        <v>0</v>
      </c>
      <c r="AG278" s="22">
        <v>0</v>
      </c>
      <c r="AH278" s="21"/>
      <c r="AI278" s="37">
        <v>0</v>
      </c>
      <c r="AJ278" s="15">
        <v>1</v>
      </c>
      <c r="AK278" s="23">
        <v>2870.82</v>
      </c>
    </row>
    <row r="279" spans="1:37" ht="38.25" x14ac:dyDescent="0.25">
      <c r="A279" s="17" t="s">
        <v>754</v>
      </c>
      <c r="B279" s="18" t="s">
        <v>755</v>
      </c>
      <c r="C279" s="17" t="s">
        <v>27</v>
      </c>
      <c r="D279" s="17" t="s">
        <v>756</v>
      </c>
      <c r="E279" s="19" t="s">
        <v>42</v>
      </c>
      <c r="F279" s="19">
        <v>7</v>
      </c>
      <c r="G279" s="20">
        <v>4.09</v>
      </c>
      <c r="H279" s="20">
        <v>5.12</v>
      </c>
      <c r="I279" s="99">
        <v>35.840000000000003</v>
      </c>
      <c r="J279" s="21">
        <v>0</v>
      </c>
      <c r="K279" s="22">
        <v>0</v>
      </c>
      <c r="L279" s="21">
        <v>0</v>
      </c>
      <c r="M279" s="22">
        <v>0</v>
      </c>
      <c r="N279" s="21">
        <v>0</v>
      </c>
      <c r="O279" s="22">
        <v>0</v>
      </c>
      <c r="P279" s="21">
        <v>0</v>
      </c>
      <c r="Q279" s="22">
        <v>0</v>
      </c>
      <c r="R279" s="21">
        <v>0</v>
      </c>
      <c r="S279" s="22">
        <v>0</v>
      </c>
      <c r="T279" s="21">
        <v>0</v>
      </c>
      <c r="U279" s="22">
        <v>0</v>
      </c>
      <c r="V279" s="21">
        <v>0</v>
      </c>
      <c r="W279" s="22">
        <v>0</v>
      </c>
      <c r="X279" s="21">
        <v>0</v>
      </c>
      <c r="Y279" s="22">
        <v>0</v>
      </c>
      <c r="Z279" s="21">
        <v>0</v>
      </c>
      <c r="AA279" s="22">
        <v>0</v>
      </c>
      <c r="AB279" s="21">
        <v>1</v>
      </c>
      <c r="AC279" s="22">
        <v>35.840000000000003</v>
      </c>
      <c r="AD279" s="21">
        <v>0</v>
      </c>
      <c r="AE279" s="22">
        <v>0</v>
      </c>
      <c r="AF279" s="21">
        <v>0</v>
      </c>
      <c r="AG279" s="22">
        <v>0</v>
      </c>
      <c r="AH279" s="21"/>
      <c r="AI279" s="37">
        <v>0</v>
      </c>
      <c r="AJ279" s="15">
        <v>1</v>
      </c>
      <c r="AK279" s="23">
        <v>35.840000000000003</v>
      </c>
    </row>
    <row r="280" spans="1:37" ht="25.5" x14ac:dyDescent="0.25">
      <c r="A280" s="17" t="s">
        <v>757</v>
      </c>
      <c r="B280" s="18" t="s">
        <v>758</v>
      </c>
      <c r="C280" s="17" t="s">
        <v>32</v>
      </c>
      <c r="D280" s="17" t="s">
        <v>759</v>
      </c>
      <c r="E280" s="19" t="s">
        <v>42</v>
      </c>
      <c r="F280" s="19">
        <v>11</v>
      </c>
      <c r="G280" s="20">
        <v>45.92</v>
      </c>
      <c r="H280" s="20">
        <v>57.5</v>
      </c>
      <c r="I280" s="99">
        <v>632.5</v>
      </c>
      <c r="J280" s="21">
        <v>0</v>
      </c>
      <c r="K280" s="22">
        <v>0</v>
      </c>
      <c r="L280" s="21">
        <v>0</v>
      </c>
      <c r="M280" s="22">
        <v>0</v>
      </c>
      <c r="N280" s="21">
        <v>0</v>
      </c>
      <c r="O280" s="22">
        <v>0</v>
      </c>
      <c r="P280" s="21">
        <v>0</v>
      </c>
      <c r="Q280" s="22">
        <v>0</v>
      </c>
      <c r="R280" s="21">
        <v>0</v>
      </c>
      <c r="S280" s="22">
        <v>0</v>
      </c>
      <c r="T280" s="21">
        <v>0</v>
      </c>
      <c r="U280" s="22">
        <v>0</v>
      </c>
      <c r="V280" s="21">
        <v>0</v>
      </c>
      <c r="W280" s="22">
        <v>0</v>
      </c>
      <c r="X280" s="21">
        <v>0</v>
      </c>
      <c r="Y280" s="22">
        <v>0</v>
      </c>
      <c r="Z280" s="21">
        <v>0</v>
      </c>
      <c r="AA280" s="22">
        <v>0</v>
      </c>
      <c r="AB280" s="21">
        <v>1</v>
      </c>
      <c r="AC280" s="22">
        <v>632.5</v>
      </c>
      <c r="AD280" s="21">
        <v>0</v>
      </c>
      <c r="AE280" s="22">
        <v>0</v>
      </c>
      <c r="AF280" s="21">
        <v>0</v>
      </c>
      <c r="AG280" s="22">
        <v>0</v>
      </c>
      <c r="AH280" s="21"/>
      <c r="AI280" s="37">
        <v>0</v>
      </c>
      <c r="AJ280" s="15">
        <v>1</v>
      </c>
      <c r="AK280" s="23">
        <v>632.5</v>
      </c>
    </row>
    <row r="281" spans="1:37" ht="38.25" x14ac:dyDescent="0.25">
      <c r="A281" s="17" t="s">
        <v>760</v>
      </c>
      <c r="B281" s="18" t="s">
        <v>761</v>
      </c>
      <c r="C281" s="17" t="s">
        <v>27</v>
      </c>
      <c r="D281" s="17" t="s">
        <v>762</v>
      </c>
      <c r="E281" s="19" t="s">
        <v>42</v>
      </c>
      <c r="F281" s="19">
        <v>20</v>
      </c>
      <c r="G281" s="20">
        <v>5.04</v>
      </c>
      <c r="H281" s="20">
        <v>6.31</v>
      </c>
      <c r="I281" s="99">
        <v>126.2</v>
      </c>
      <c r="J281" s="21">
        <v>0</v>
      </c>
      <c r="K281" s="22">
        <v>0</v>
      </c>
      <c r="L281" s="21">
        <v>0</v>
      </c>
      <c r="M281" s="22">
        <v>0</v>
      </c>
      <c r="N281" s="21">
        <v>0</v>
      </c>
      <c r="O281" s="22">
        <v>0</v>
      </c>
      <c r="P281" s="21">
        <v>0</v>
      </c>
      <c r="Q281" s="22">
        <v>0</v>
      </c>
      <c r="R281" s="21">
        <v>0</v>
      </c>
      <c r="S281" s="22">
        <v>0</v>
      </c>
      <c r="T281" s="21">
        <v>0</v>
      </c>
      <c r="U281" s="22">
        <v>0</v>
      </c>
      <c r="V281" s="21">
        <v>0</v>
      </c>
      <c r="W281" s="22">
        <v>0</v>
      </c>
      <c r="X281" s="21">
        <v>0</v>
      </c>
      <c r="Y281" s="22">
        <v>0</v>
      </c>
      <c r="Z281" s="21">
        <v>0</v>
      </c>
      <c r="AA281" s="22">
        <v>0</v>
      </c>
      <c r="AB281" s="21">
        <v>1</v>
      </c>
      <c r="AC281" s="22">
        <v>126.2</v>
      </c>
      <c r="AD281" s="21">
        <v>0</v>
      </c>
      <c r="AE281" s="22">
        <v>0</v>
      </c>
      <c r="AF281" s="21">
        <v>0</v>
      </c>
      <c r="AG281" s="22">
        <v>0</v>
      </c>
      <c r="AH281" s="21"/>
      <c r="AI281" s="37">
        <v>0</v>
      </c>
      <c r="AJ281" s="15">
        <v>1</v>
      </c>
      <c r="AK281" s="23">
        <v>126.2</v>
      </c>
    </row>
    <row r="282" spans="1:37" ht="38.25" x14ac:dyDescent="0.25">
      <c r="A282" s="17" t="s">
        <v>763</v>
      </c>
      <c r="B282" s="18" t="s">
        <v>764</v>
      </c>
      <c r="C282" s="17" t="s">
        <v>27</v>
      </c>
      <c r="D282" s="17" t="s">
        <v>765</v>
      </c>
      <c r="E282" s="19" t="s">
        <v>42</v>
      </c>
      <c r="F282" s="19">
        <v>10</v>
      </c>
      <c r="G282" s="20">
        <v>6.88</v>
      </c>
      <c r="H282" s="20">
        <v>8.61</v>
      </c>
      <c r="I282" s="99">
        <v>86.1</v>
      </c>
      <c r="J282" s="21">
        <v>0</v>
      </c>
      <c r="K282" s="22">
        <v>0</v>
      </c>
      <c r="L282" s="21">
        <v>0</v>
      </c>
      <c r="M282" s="22">
        <v>0</v>
      </c>
      <c r="N282" s="21">
        <v>0</v>
      </c>
      <c r="O282" s="22">
        <v>0</v>
      </c>
      <c r="P282" s="21">
        <v>0</v>
      </c>
      <c r="Q282" s="22">
        <v>0</v>
      </c>
      <c r="R282" s="21">
        <v>0</v>
      </c>
      <c r="S282" s="22">
        <v>0</v>
      </c>
      <c r="T282" s="21">
        <v>0</v>
      </c>
      <c r="U282" s="22">
        <v>0</v>
      </c>
      <c r="V282" s="21">
        <v>0</v>
      </c>
      <c r="W282" s="22">
        <v>0</v>
      </c>
      <c r="X282" s="21">
        <v>0</v>
      </c>
      <c r="Y282" s="22">
        <v>0</v>
      </c>
      <c r="Z282" s="21">
        <v>0</v>
      </c>
      <c r="AA282" s="22">
        <v>0</v>
      </c>
      <c r="AB282" s="21">
        <v>1</v>
      </c>
      <c r="AC282" s="22">
        <v>86.1</v>
      </c>
      <c r="AD282" s="21">
        <v>0</v>
      </c>
      <c r="AE282" s="22">
        <v>0</v>
      </c>
      <c r="AF282" s="21">
        <v>0</v>
      </c>
      <c r="AG282" s="22">
        <v>0</v>
      </c>
      <c r="AH282" s="21"/>
      <c r="AI282" s="37">
        <v>0</v>
      </c>
      <c r="AJ282" s="15">
        <v>1</v>
      </c>
      <c r="AK282" s="23">
        <v>86.1</v>
      </c>
    </row>
    <row r="283" spans="1:37" ht="25.5" x14ac:dyDescent="0.25">
      <c r="A283" s="17" t="s">
        <v>766</v>
      </c>
      <c r="B283" s="18" t="s">
        <v>767</v>
      </c>
      <c r="C283" s="17" t="s">
        <v>32</v>
      </c>
      <c r="D283" s="17" t="s">
        <v>768</v>
      </c>
      <c r="E283" s="19" t="s">
        <v>42</v>
      </c>
      <c r="F283" s="19">
        <v>2</v>
      </c>
      <c r="G283" s="20">
        <v>48.71</v>
      </c>
      <c r="H283" s="20">
        <v>60.99</v>
      </c>
      <c r="I283" s="99">
        <v>121.98</v>
      </c>
      <c r="J283" s="21">
        <v>0</v>
      </c>
      <c r="K283" s="22">
        <v>0</v>
      </c>
      <c r="L283" s="21">
        <v>0</v>
      </c>
      <c r="M283" s="22">
        <v>0</v>
      </c>
      <c r="N283" s="21">
        <v>0</v>
      </c>
      <c r="O283" s="22">
        <v>0</v>
      </c>
      <c r="P283" s="21">
        <v>0</v>
      </c>
      <c r="Q283" s="22">
        <v>0</v>
      </c>
      <c r="R283" s="21">
        <v>0</v>
      </c>
      <c r="S283" s="22">
        <v>0</v>
      </c>
      <c r="T283" s="21">
        <v>0</v>
      </c>
      <c r="U283" s="22">
        <v>0</v>
      </c>
      <c r="V283" s="21">
        <v>0</v>
      </c>
      <c r="W283" s="22">
        <v>0</v>
      </c>
      <c r="X283" s="21">
        <v>0</v>
      </c>
      <c r="Y283" s="22">
        <v>0</v>
      </c>
      <c r="Z283" s="21">
        <v>0</v>
      </c>
      <c r="AA283" s="22">
        <v>0</v>
      </c>
      <c r="AB283" s="21">
        <v>1</v>
      </c>
      <c r="AC283" s="22">
        <v>121.98</v>
      </c>
      <c r="AD283" s="21">
        <v>0</v>
      </c>
      <c r="AE283" s="22">
        <v>0</v>
      </c>
      <c r="AF283" s="21">
        <v>0</v>
      </c>
      <c r="AG283" s="22">
        <v>0</v>
      </c>
      <c r="AH283" s="21"/>
      <c r="AI283" s="37">
        <v>0</v>
      </c>
      <c r="AJ283" s="15">
        <v>1</v>
      </c>
      <c r="AK283" s="23">
        <v>121.98</v>
      </c>
    </row>
    <row r="284" spans="1:37" ht="25.5" x14ac:dyDescent="0.25">
      <c r="A284" s="17" t="s">
        <v>769</v>
      </c>
      <c r="B284" s="18" t="s">
        <v>770</v>
      </c>
      <c r="C284" s="17" t="s">
        <v>32</v>
      </c>
      <c r="D284" s="17" t="s">
        <v>771</v>
      </c>
      <c r="E284" s="19" t="s">
        <v>42</v>
      </c>
      <c r="F284" s="19">
        <v>12</v>
      </c>
      <c r="G284" s="20">
        <v>50.95</v>
      </c>
      <c r="H284" s="20">
        <v>63.79</v>
      </c>
      <c r="I284" s="99">
        <v>765.48</v>
      </c>
      <c r="J284" s="21">
        <v>0</v>
      </c>
      <c r="K284" s="22">
        <v>0</v>
      </c>
      <c r="L284" s="21">
        <v>0</v>
      </c>
      <c r="M284" s="22">
        <v>0</v>
      </c>
      <c r="N284" s="21">
        <v>0</v>
      </c>
      <c r="O284" s="22">
        <v>0</v>
      </c>
      <c r="P284" s="21">
        <v>0</v>
      </c>
      <c r="Q284" s="22">
        <v>0</v>
      </c>
      <c r="R284" s="21">
        <v>0</v>
      </c>
      <c r="S284" s="22">
        <v>0</v>
      </c>
      <c r="T284" s="21">
        <v>0</v>
      </c>
      <c r="U284" s="22">
        <v>0</v>
      </c>
      <c r="V284" s="21">
        <v>0</v>
      </c>
      <c r="W284" s="22">
        <v>0</v>
      </c>
      <c r="X284" s="21">
        <v>0</v>
      </c>
      <c r="Y284" s="22">
        <v>0</v>
      </c>
      <c r="Z284" s="21">
        <v>0</v>
      </c>
      <c r="AA284" s="22">
        <v>0</v>
      </c>
      <c r="AB284" s="21">
        <v>1</v>
      </c>
      <c r="AC284" s="22">
        <v>765.48</v>
      </c>
      <c r="AD284" s="21">
        <v>0</v>
      </c>
      <c r="AE284" s="22">
        <v>0</v>
      </c>
      <c r="AF284" s="21">
        <v>0</v>
      </c>
      <c r="AG284" s="22">
        <v>0</v>
      </c>
      <c r="AH284" s="21"/>
      <c r="AI284" s="37">
        <v>0</v>
      </c>
      <c r="AJ284" s="15">
        <v>1</v>
      </c>
      <c r="AK284" s="23">
        <v>765.48</v>
      </c>
    </row>
    <row r="285" spans="1:37" ht="38.25" x14ac:dyDescent="0.25">
      <c r="A285" s="17" t="s">
        <v>772</v>
      </c>
      <c r="B285" s="18" t="s">
        <v>773</v>
      </c>
      <c r="C285" s="17" t="s">
        <v>27</v>
      </c>
      <c r="D285" s="17" t="s">
        <v>774</v>
      </c>
      <c r="E285" s="19" t="s">
        <v>42</v>
      </c>
      <c r="F285" s="19">
        <v>35</v>
      </c>
      <c r="G285" s="20">
        <v>9.81</v>
      </c>
      <c r="H285" s="20">
        <v>12.28</v>
      </c>
      <c r="I285" s="99">
        <v>429.8</v>
      </c>
      <c r="J285" s="21">
        <v>0</v>
      </c>
      <c r="K285" s="22">
        <v>0</v>
      </c>
      <c r="L285" s="21">
        <v>0</v>
      </c>
      <c r="M285" s="22">
        <v>0</v>
      </c>
      <c r="N285" s="21">
        <v>0</v>
      </c>
      <c r="O285" s="22">
        <v>0</v>
      </c>
      <c r="P285" s="21">
        <v>0</v>
      </c>
      <c r="Q285" s="22">
        <v>0</v>
      </c>
      <c r="R285" s="21">
        <v>0</v>
      </c>
      <c r="S285" s="22">
        <v>0</v>
      </c>
      <c r="T285" s="21">
        <v>0</v>
      </c>
      <c r="U285" s="22">
        <v>0</v>
      </c>
      <c r="V285" s="21">
        <v>0</v>
      </c>
      <c r="W285" s="22">
        <v>0</v>
      </c>
      <c r="X285" s="21">
        <v>0</v>
      </c>
      <c r="Y285" s="22">
        <v>0</v>
      </c>
      <c r="Z285" s="21">
        <v>0</v>
      </c>
      <c r="AA285" s="22">
        <v>0</v>
      </c>
      <c r="AB285" s="21">
        <v>1</v>
      </c>
      <c r="AC285" s="22">
        <v>429.8</v>
      </c>
      <c r="AD285" s="21">
        <v>0</v>
      </c>
      <c r="AE285" s="22">
        <v>0</v>
      </c>
      <c r="AF285" s="21">
        <v>0</v>
      </c>
      <c r="AG285" s="22">
        <v>0</v>
      </c>
      <c r="AH285" s="21"/>
      <c r="AI285" s="37">
        <v>0</v>
      </c>
      <c r="AJ285" s="15">
        <v>1</v>
      </c>
      <c r="AK285" s="23">
        <v>429.8</v>
      </c>
    </row>
    <row r="286" spans="1:37" ht="51" x14ac:dyDescent="0.25">
      <c r="A286" s="17" t="s">
        <v>775</v>
      </c>
      <c r="B286" s="18" t="s">
        <v>776</v>
      </c>
      <c r="C286" s="17" t="s">
        <v>27</v>
      </c>
      <c r="D286" s="17" t="s">
        <v>777</v>
      </c>
      <c r="E286" s="19" t="s">
        <v>42</v>
      </c>
      <c r="F286" s="19">
        <v>21</v>
      </c>
      <c r="G286" s="20">
        <v>3.44</v>
      </c>
      <c r="H286" s="20">
        <v>4.3</v>
      </c>
      <c r="I286" s="99">
        <v>90.3</v>
      </c>
      <c r="J286" s="21">
        <v>0</v>
      </c>
      <c r="K286" s="22">
        <v>0</v>
      </c>
      <c r="L286" s="21">
        <v>0</v>
      </c>
      <c r="M286" s="22">
        <v>0</v>
      </c>
      <c r="N286" s="21">
        <v>0</v>
      </c>
      <c r="O286" s="22">
        <v>0</v>
      </c>
      <c r="P286" s="21">
        <v>0</v>
      </c>
      <c r="Q286" s="22">
        <v>0</v>
      </c>
      <c r="R286" s="21">
        <v>0</v>
      </c>
      <c r="S286" s="22">
        <v>0</v>
      </c>
      <c r="T286" s="21">
        <v>0</v>
      </c>
      <c r="U286" s="22">
        <v>0</v>
      </c>
      <c r="V286" s="21">
        <v>0</v>
      </c>
      <c r="W286" s="22">
        <v>0</v>
      </c>
      <c r="X286" s="21">
        <v>0</v>
      </c>
      <c r="Y286" s="22">
        <v>0</v>
      </c>
      <c r="Z286" s="21">
        <v>0</v>
      </c>
      <c r="AA286" s="22">
        <v>0</v>
      </c>
      <c r="AB286" s="21">
        <v>1</v>
      </c>
      <c r="AC286" s="22">
        <v>90.3</v>
      </c>
      <c r="AD286" s="21">
        <v>0</v>
      </c>
      <c r="AE286" s="22">
        <v>0</v>
      </c>
      <c r="AF286" s="21">
        <v>0</v>
      </c>
      <c r="AG286" s="22">
        <v>0</v>
      </c>
      <c r="AH286" s="21"/>
      <c r="AI286" s="37">
        <v>0</v>
      </c>
      <c r="AJ286" s="15">
        <v>1</v>
      </c>
      <c r="AK286" s="23">
        <v>90.3</v>
      </c>
    </row>
    <row r="287" spans="1:37" ht="25.5" x14ac:dyDescent="0.25">
      <c r="A287" s="17" t="s">
        <v>778</v>
      </c>
      <c r="B287" s="18" t="s">
        <v>779</v>
      </c>
      <c r="C287" s="17" t="s">
        <v>32</v>
      </c>
      <c r="D287" s="17" t="s">
        <v>780</v>
      </c>
      <c r="E287" s="19" t="s">
        <v>42</v>
      </c>
      <c r="F287" s="19">
        <v>13</v>
      </c>
      <c r="G287" s="20">
        <v>53.85</v>
      </c>
      <c r="H287" s="20">
        <v>67.430000000000007</v>
      </c>
      <c r="I287" s="99">
        <v>876.59</v>
      </c>
      <c r="J287" s="21">
        <v>0</v>
      </c>
      <c r="K287" s="22">
        <v>0</v>
      </c>
      <c r="L287" s="21">
        <v>0</v>
      </c>
      <c r="M287" s="22">
        <v>0</v>
      </c>
      <c r="N287" s="21">
        <v>0</v>
      </c>
      <c r="O287" s="22">
        <v>0</v>
      </c>
      <c r="P287" s="21">
        <v>0</v>
      </c>
      <c r="Q287" s="22">
        <v>0</v>
      </c>
      <c r="R287" s="21">
        <v>0</v>
      </c>
      <c r="S287" s="22">
        <v>0</v>
      </c>
      <c r="T287" s="21">
        <v>0</v>
      </c>
      <c r="U287" s="22">
        <v>0</v>
      </c>
      <c r="V287" s="21">
        <v>0</v>
      </c>
      <c r="W287" s="22">
        <v>0</v>
      </c>
      <c r="X287" s="21">
        <v>0</v>
      </c>
      <c r="Y287" s="22">
        <v>0</v>
      </c>
      <c r="Z287" s="21">
        <v>0</v>
      </c>
      <c r="AA287" s="22">
        <v>0</v>
      </c>
      <c r="AB287" s="21">
        <v>1</v>
      </c>
      <c r="AC287" s="22">
        <v>876.59</v>
      </c>
      <c r="AD287" s="21">
        <v>0</v>
      </c>
      <c r="AE287" s="22">
        <v>0</v>
      </c>
      <c r="AF287" s="21">
        <v>0</v>
      </c>
      <c r="AG287" s="22">
        <v>0</v>
      </c>
      <c r="AH287" s="21"/>
      <c r="AI287" s="37">
        <v>0</v>
      </c>
      <c r="AJ287" s="15">
        <v>1</v>
      </c>
      <c r="AK287" s="23">
        <v>876.59</v>
      </c>
    </row>
    <row r="288" spans="1:37" ht="38.25" x14ac:dyDescent="0.25">
      <c r="A288" s="17" t="s">
        <v>781</v>
      </c>
      <c r="B288" s="18" t="s">
        <v>638</v>
      </c>
      <c r="C288" s="17" t="s">
        <v>32</v>
      </c>
      <c r="D288" s="17" t="s">
        <v>639</v>
      </c>
      <c r="E288" s="19" t="s">
        <v>42</v>
      </c>
      <c r="F288" s="19">
        <v>10</v>
      </c>
      <c r="G288" s="20">
        <v>10.73</v>
      </c>
      <c r="H288" s="20">
        <v>13.43</v>
      </c>
      <c r="I288" s="99">
        <v>134.30000000000001</v>
      </c>
      <c r="J288" s="21">
        <v>0</v>
      </c>
      <c r="K288" s="22">
        <v>0</v>
      </c>
      <c r="L288" s="21">
        <v>0</v>
      </c>
      <c r="M288" s="22">
        <v>0</v>
      </c>
      <c r="N288" s="21">
        <v>0</v>
      </c>
      <c r="O288" s="22">
        <v>0</v>
      </c>
      <c r="P288" s="21">
        <v>0</v>
      </c>
      <c r="Q288" s="22">
        <v>0</v>
      </c>
      <c r="R288" s="21">
        <v>0</v>
      </c>
      <c r="S288" s="22">
        <v>0</v>
      </c>
      <c r="T288" s="21">
        <v>0</v>
      </c>
      <c r="U288" s="22">
        <v>0</v>
      </c>
      <c r="V288" s="21">
        <v>0</v>
      </c>
      <c r="W288" s="22">
        <v>0</v>
      </c>
      <c r="X288" s="21">
        <v>0</v>
      </c>
      <c r="Y288" s="22">
        <v>0</v>
      </c>
      <c r="Z288" s="21">
        <v>0</v>
      </c>
      <c r="AA288" s="22">
        <v>0</v>
      </c>
      <c r="AB288" s="21">
        <v>1</v>
      </c>
      <c r="AC288" s="22">
        <v>134.30000000000001</v>
      </c>
      <c r="AD288" s="21">
        <v>0</v>
      </c>
      <c r="AE288" s="22">
        <v>0</v>
      </c>
      <c r="AF288" s="21">
        <v>0</v>
      </c>
      <c r="AG288" s="22">
        <v>0</v>
      </c>
      <c r="AH288" s="21"/>
      <c r="AI288" s="37">
        <v>0</v>
      </c>
      <c r="AJ288" s="15">
        <v>1</v>
      </c>
      <c r="AK288" s="23">
        <v>134.30000000000001</v>
      </c>
    </row>
    <row r="289" spans="1:37" ht="25.5" x14ac:dyDescent="0.25">
      <c r="A289" s="17" t="s">
        <v>782</v>
      </c>
      <c r="B289" s="18" t="s">
        <v>783</v>
      </c>
      <c r="C289" s="17" t="s">
        <v>40</v>
      </c>
      <c r="D289" s="17" t="s">
        <v>784</v>
      </c>
      <c r="E289" s="19" t="s">
        <v>42</v>
      </c>
      <c r="F289" s="19">
        <v>77</v>
      </c>
      <c r="G289" s="20">
        <v>403.17</v>
      </c>
      <c r="H289" s="20">
        <v>504.84</v>
      </c>
      <c r="I289" s="99">
        <v>38872.68</v>
      </c>
      <c r="J289" s="21">
        <v>0</v>
      </c>
      <c r="K289" s="22">
        <v>0</v>
      </c>
      <c r="L289" s="21">
        <v>0</v>
      </c>
      <c r="M289" s="22">
        <v>0</v>
      </c>
      <c r="N289" s="21">
        <v>0</v>
      </c>
      <c r="O289" s="22">
        <v>0</v>
      </c>
      <c r="P289" s="21">
        <v>0</v>
      </c>
      <c r="Q289" s="22">
        <v>0</v>
      </c>
      <c r="R289" s="21">
        <v>0</v>
      </c>
      <c r="S289" s="22">
        <v>0</v>
      </c>
      <c r="T289" s="21">
        <v>0</v>
      </c>
      <c r="U289" s="22">
        <v>0</v>
      </c>
      <c r="V289" s="21">
        <v>0</v>
      </c>
      <c r="W289" s="22">
        <v>0</v>
      </c>
      <c r="X289" s="21">
        <v>0</v>
      </c>
      <c r="Y289" s="22">
        <v>0</v>
      </c>
      <c r="Z289" s="21">
        <v>0</v>
      </c>
      <c r="AA289" s="22">
        <v>0</v>
      </c>
      <c r="AB289" s="21">
        <v>1</v>
      </c>
      <c r="AC289" s="22">
        <v>38872.68</v>
      </c>
      <c r="AD289" s="21">
        <v>0</v>
      </c>
      <c r="AE289" s="22">
        <v>0</v>
      </c>
      <c r="AF289" s="21">
        <v>0</v>
      </c>
      <c r="AG289" s="22">
        <v>0</v>
      </c>
      <c r="AH289" s="21"/>
      <c r="AI289" s="37">
        <v>0</v>
      </c>
      <c r="AJ289" s="15">
        <v>1</v>
      </c>
      <c r="AK289" s="23">
        <v>38872.68</v>
      </c>
    </row>
    <row r="290" spans="1:37" ht="51" x14ac:dyDescent="0.25">
      <c r="A290" s="17" t="s">
        <v>785</v>
      </c>
      <c r="B290" s="18" t="s">
        <v>681</v>
      </c>
      <c r="C290" s="17" t="s">
        <v>27</v>
      </c>
      <c r="D290" s="17" t="s">
        <v>682</v>
      </c>
      <c r="E290" s="19" t="s">
        <v>42</v>
      </c>
      <c r="F290" s="19">
        <v>40</v>
      </c>
      <c r="G290" s="20">
        <v>58.04</v>
      </c>
      <c r="H290" s="20">
        <v>72.67</v>
      </c>
      <c r="I290" s="99">
        <v>2906.8</v>
      </c>
      <c r="J290" s="21">
        <v>0</v>
      </c>
      <c r="K290" s="22">
        <v>0</v>
      </c>
      <c r="L290" s="21">
        <v>0</v>
      </c>
      <c r="M290" s="22">
        <v>0</v>
      </c>
      <c r="N290" s="21">
        <v>0</v>
      </c>
      <c r="O290" s="22">
        <v>0</v>
      </c>
      <c r="P290" s="21">
        <v>0</v>
      </c>
      <c r="Q290" s="22">
        <v>0</v>
      </c>
      <c r="R290" s="21">
        <v>0</v>
      </c>
      <c r="S290" s="22">
        <v>0</v>
      </c>
      <c r="T290" s="21">
        <v>0</v>
      </c>
      <c r="U290" s="22">
        <v>0</v>
      </c>
      <c r="V290" s="21">
        <v>0</v>
      </c>
      <c r="W290" s="22">
        <v>0</v>
      </c>
      <c r="X290" s="21">
        <v>0</v>
      </c>
      <c r="Y290" s="22">
        <v>0</v>
      </c>
      <c r="Z290" s="21">
        <v>0</v>
      </c>
      <c r="AA290" s="22">
        <v>0</v>
      </c>
      <c r="AB290" s="21">
        <v>1</v>
      </c>
      <c r="AC290" s="22">
        <v>2906.8</v>
      </c>
      <c r="AD290" s="21">
        <v>0</v>
      </c>
      <c r="AE290" s="22">
        <v>0</v>
      </c>
      <c r="AF290" s="21">
        <v>0</v>
      </c>
      <c r="AG290" s="22">
        <v>0</v>
      </c>
      <c r="AH290" s="21"/>
      <c r="AI290" s="37">
        <v>0</v>
      </c>
      <c r="AJ290" s="15">
        <v>1</v>
      </c>
      <c r="AK290" s="23">
        <v>2906.8</v>
      </c>
    </row>
    <row r="291" spans="1:37" ht="51" x14ac:dyDescent="0.25">
      <c r="A291" s="17" t="s">
        <v>786</v>
      </c>
      <c r="B291" s="18" t="s">
        <v>787</v>
      </c>
      <c r="C291" s="17" t="s">
        <v>27</v>
      </c>
      <c r="D291" s="17" t="s">
        <v>788</v>
      </c>
      <c r="E291" s="19" t="s">
        <v>42</v>
      </c>
      <c r="F291" s="19">
        <v>12</v>
      </c>
      <c r="G291" s="20">
        <v>82.2</v>
      </c>
      <c r="H291" s="20">
        <v>102.93</v>
      </c>
      <c r="I291" s="99">
        <v>1235.1600000000001</v>
      </c>
      <c r="J291" s="21">
        <v>0</v>
      </c>
      <c r="K291" s="22">
        <v>0</v>
      </c>
      <c r="L291" s="21">
        <v>0</v>
      </c>
      <c r="M291" s="22">
        <v>0</v>
      </c>
      <c r="N291" s="21">
        <v>0</v>
      </c>
      <c r="O291" s="22">
        <v>0</v>
      </c>
      <c r="P291" s="21">
        <v>0</v>
      </c>
      <c r="Q291" s="22">
        <v>0</v>
      </c>
      <c r="R291" s="21">
        <v>0</v>
      </c>
      <c r="S291" s="22">
        <v>0</v>
      </c>
      <c r="T291" s="21">
        <v>0</v>
      </c>
      <c r="U291" s="22">
        <v>0</v>
      </c>
      <c r="V291" s="21">
        <v>0</v>
      </c>
      <c r="W291" s="22">
        <v>0</v>
      </c>
      <c r="X291" s="21">
        <v>0</v>
      </c>
      <c r="Y291" s="22">
        <v>0</v>
      </c>
      <c r="Z291" s="21">
        <v>0</v>
      </c>
      <c r="AA291" s="22">
        <v>0</v>
      </c>
      <c r="AB291" s="21">
        <v>1</v>
      </c>
      <c r="AC291" s="22">
        <v>1235.1600000000001</v>
      </c>
      <c r="AD291" s="21">
        <v>0</v>
      </c>
      <c r="AE291" s="22">
        <v>0</v>
      </c>
      <c r="AF291" s="21">
        <v>0</v>
      </c>
      <c r="AG291" s="22">
        <v>0</v>
      </c>
      <c r="AH291" s="21"/>
      <c r="AI291" s="37">
        <v>0</v>
      </c>
      <c r="AJ291" s="15">
        <v>1</v>
      </c>
      <c r="AK291" s="23">
        <v>1235.1600000000001</v>
      </c>
    </row>
    <row r="292" spans="1:37" ht="25.5" x14ac:dyDescent="0.25">
      <c r="A292" s="17" t="s">
        <v>789</v>
      </c>
      <c r="B292" s="18" t="s">
        <v>669</v>
      </c>
      <c r="C292" s="17" t="s">
        <v>27</v>
      </c>
      <c r="D292" s="17" t="s">
        <v>670</v>
      </c>
      <c r="E292" s="19" t="s">
        <v>109</v>
      </c>
      <c r="F292" s="19">
        <v>72.7</v>
      </c>
      <c r="G292" s="20">
        <v>51.726895999999996</v>
      </c>
      <c r="H292" s="20">
        <v>64.77</v>
      </c>
      <c r="I292" s="99">
        <v>4708.7700000000004</v>
      </c>
      <c r="J292" s="21">
        <v>0</v>
      </c>
      <c r="K292" s="22">
        <v>0</v>
      </c>
      <c r="L292" s="21">
        <v>0</v>
      </c>
      <c r="M292" s="22">
        <v>0</v>
      </c>
      <c r="N292" s="21">
        <v>1</v>
      </c>
      <c r="O292" s="22">
        <v>4708.7700000000004</v>
      </c>
      <c r="P292" s="21">
        <v>0</v>
      </c>
      <c r="Q292" s="22">
        <v>0</v>
      </c>
      <c r="R292" s="21">
        <v>0</v>
      </c>
      <c r="S292" s="22">
        <v>0</v>
      </c>
      <c r="T292" s="21">
        <v>0</v>
      </c>
      <c r="U292" s="22">
        <v>0</v>
      </c>
      <c r="V292" s="21">
        <v>0</v>
      </c>
      <c r="W292" s="22">
        <v>0</v>
      </c>
      <c r="X292" s="21">
        <v>0</v>
      </c>
      <c r="Y292" s="22">
        <v>0</v>
      </c>
      <c r="Z292" s="21">
        <v>0</v>
      </c>
      <c r="AA292" s="22">
        <v>0</v>
      </c>
      <c r="AB292" s="21">
        <v>0</v>
      </c>
      <c r="AC292" s="22">
        <v>0</v>
      </c>
      <c r="AD292" s="21">
        <v>0</v>
      </c>
      <c r="AE292" s="22">
        <v>0</v>
      </c>
      <c r="AF292" s="21">
        <v>0</v>
      </c>
      <c r="AG292" s="22">
        <v>0</v>
      </c>
      <c r="AH292" s="21"/>
      <c r="AI292" s="37">
        <v>0</v>
      </c>
      <c r="AJ292" s="15">
        <v>1</v>
      </c>
      <c r="AK292" s="23">
        <v>4708.7700000000004</v>
      </c>
    </row>
    <row r="293" spans="1:37" ht="38.25" x14ac:dyDescent="0.25">
      <c r="A293" s="17" t="s">
        <v>790</v>
      </c>
      <c r="B293" s="18" t="s">
        <v>791</v>
      </c>
      <c r="C293" s="17" t="s">
        <v>27</v>
      </c>
      <c r="D293" s="17" t="s">
        <v>792</v>
      </c>
      <c r="E293" s="19" t="s">
        <v>109</v>
      </c>
      <c r="F293" s="19">
        <v>4.5</v>
      </c>
      <c r="G293" s="20">
        <v>98.23</v>
      </c>
      <c r="H293" s="20">
        <v>123</v>
      </c>
      <c r="I293" s="99">
        <v>553.5</v>
      </c>
      <c r="J293" s="21">
        <v>0</v>
      </c>
      <c r="K293" s="22">
        <v>0</v>
      </c>
      <c r="L293" s="21">
        <v>0</v>
      </c>
      <c r="M293" s="22">
        <v>0</v>
      </c>
      <c r="N293" s="21">
        <v>0</v>
      </c>
      <c r="O293" s="22">
        <v>0</v>
      </c>
      <c r="P293" s="21">
        <v>0</v>
      </c>
      <c r="Q293" s="22">
        <v>0</v>
      </c>
      <c r="R293" s="21">
        <v>0</v>
      </c>
      <c r="S293" s="22">
        <v>0</v>
      </c>
      <c r="T293" s="21">
        <v>0</v>
      </c>
      <c r="U293" s="22">
        <v>0</v>
      </c>
      <c r="V293" s="21">
        <v>0</v>
      </c>
      <c r="W293" s="22">
        <v>0</v>
      </c>
      <c r="X293" s="21">
        <v>0</v>
      </c>
      <c r="Y293" s="22">
        <v>0</v>
      </c>
      <c r="Z293" s="21">
        <v>0</v>
      </c>
      <c r="AA293" s="22">
        <v>0</v>
      </c>
      <c r="AB293" s="21">
        <v>1</v>
      </c>
      <c r="AC293" s="22">
        <v>553.5</v>
      </c>
      <c r="AD293" s="21">
        <v>0</v>
      </c>
      <c r="AE293" s="22">
        <v>0</v>
      </c>
      <c r="AF293" s="21">
        <v>0</v>
      </c>
      <c r="AG293" s="22">
        <v>0</v>
      </c>
      <c r="AH293" s="21"/>
      <c r="AI293" s="37">
        <v>0</v>
      </c>
      <c r="AJ293" s="15">
        <v>1</v>
      </c>
      <c r="AK293" s="23">
        <v>553.5</v>
      </c>
    </row>
    <row r="294" spans="1:37" ht="63.75" x14ac:dyDescent="0.25">
      <c r="A294" s="17" t="s">
        <v>793</v>
      </c>
      <c r="B294" s="18" t="s">
        <v>794</v>
      </c>
      <c r="C294" s="17" t="s">
        <v>32</v>
      </c>
      <c r="D294" s="17" t="s">
        <v>795</v>
      </c>
      <c r="E294" s="19" t="s">
        <v>109</v>
      </c>
      <c r="F294" s="19">
        <v>1140.9000000000001</v>
      </c>
      <c r="G294" s="20">
        <v>10.44</v>
      </c>
      <c r="H294" s="20">
        <v>13.07</v>
      </c>
      <c r="I294" s="99">
        <v>14911.56</v>
      </c>
      <c r="J294" s="21">
        <v>0</v>
      </c>
      <c r="K294" s="22">
        <v>0</v>
      </c>
      <c r="L294" s="21">
        <v>0</v>
      </c>
      <c r="M294" s="22">
        <v>0</v>
      </c>
      <c r="N294" s="21">
        <v>0</v>
      </c>
      <c r="O294" s="22">
        <v>0</v>
      </c>
      <c r="P294" s="21">
        <v>0</v>
      </c>
      <c r="Q294" s="22">
        <v>0</v>
      </c>
      <c r="R294" s="21">
        <v>0</v>
      </c>
      <c r="S294" s="22">
        <v>0</v>
      </c>
      <c r="T294" s="21">
        <v>0</v>
      </c>
      <c r="U294" s="22">
        <v>0</v>
      </c>
      <c r="V294" s="21">
        <v>0</v>
      </c>
      <c r="W294" s="22">
        <v>0</v>
      </c>
      <c r="X294" s="21">
        <v>0</v>
      </c>
      <c r="Y294" s="22">
        <v>0</v>
      </c>
      <c r="Z294" s="21">
        <v>0</v>
      </c>
      <c r="AA294" s="22">
        <v>0</v>
      </c>
      <c r="AB294" s="21">
        <v>1</v>
      </c>
      <c r="AC294" s="22">
        <v>14911.56</v>
      </c>
      <c r="AD294" s="21">
        <v>0</v>
      </c>
      <c r="AE294" s="22">
        <v>0</v>
      </c>
      <c r="AF294" s="21">
        <v>0</v>
      </c>
      <c r="AG294" s="22">
        <v>0</v>
      </c>
      <c r="AH294" s="21"/>
      <c r="AI294" s="37">
        <v>0</v>
      </c>
      <c r="AJ294" s="15">
        <v>1</v>
      </c>
      <c r="AK294" s="23">
        <v>14911.56</v>
      </c>
    </row>
    <row r="295" spans="1:37" ht="38.25" x14ac:dyDescent="0.25">
      <c r="A295" s="17" t="s">
        <v>796</v>
      </c>
      <c r="B295" s="18" t="s">
        <v>644</v>
      </c>
      <c r="C295" s="17" t="s">
        <v>32</v>
      </c>
      <c r="D295" s="17" t="s">
        <v>645</v>
      </c>
      <c r="E295" s="19" t="s">
        <v>109</v>
      </c>
      <c r="F295" s="19">
        <v>37.5</v>
      </c>
      <c r="G295" s="20">
        <v>12.02</v>
      </c>
      <c r="H295" s="20">
        <v>15.05</v>
      </c>
      <c r="I295" s="99">
        <v>564.37</v>
      </c>
      <c r="J295" s="21">
        <v>0</v>
      </c>
      <c r="K295" s="22">
        <v>0</v>
      </c>
      <c r="L295" s="21">
        <v>0</v>
      </c>
      <c r="M295" s="22">
        <v>0</v>
      </c>
      <c r="N295" s="21">
        <v>1</v>
      </c>
      <c r="O295" s="22">
        <v>564.37</v>
      </c>
      <c r="P295" s="21">
        <v>0</v>
      </c>
      <c r="Q295" s="22">
        <v>0</v>
      </c>
      <c r="R295" s="21">
        <v>0</v>
      </c>
      <c r="S295" s="22">
        <v>0</v>
      </c>
      <c r="T295" s="21">
        <v>0</v>
      </c>
      <c r="U295" s="22">
        <v>0</v>
      </c>
      <c r="V295" s="21">
        <v>0</v>
      </c>
      <c r="W295" s="22">
        <v>0</v>
      </c>
      <c r="X295" s="21">
        <v>0</v>
      </c>
      <c r="Y295" s="22">
        <v>0</v>
      </c>
      <c r="Z295" s="21">
        <v>0</v>
      </c>
      <c r="AA295" s="22">
        <v>0</v>
      </c>
      <c r="AB295" s="21">
        <v>0</v>
      </c>
      <c r="AC295" s="22">
        <v>0</v>
      </c>
      <c r="AD295" s="21">
        <v>0</v>
      </c>
      <c r="AE295" s="22">
        <v>0</v>
      </c>
      <c r="AF295" s="21">
        <v>0</v>
      </c>
      <c r="AG295" s="22">
        <v>0</v>
      </c>
      <c r="AH295" s="21"/>
      <c r="AI295" s="37">
        <v>0</v>
      </c>
      <c r="AJ295" s="15">
        <v>1</v>
      </c>
      <c r="AK295" s="23">
        <v>564.37</v>
      </c>
    </row>
    <row r="296" spans="1:37" ht="51" x14ac:dyDescent="0.25">
      <c r="A296" s="17" t="s">
        <v>797</v>
      </c>
      <c r="B296" s="18" t="s">
        <v>456</v>
      </c>
      <c r="C296" s="17" t="s">
        <v>32</v>
      </c>
      <c r="D296" s="17" t="s">
        <v>457</v>
      </c>
      <c r="E296" s="19" t="s">
        <v>109</v>
      </c>
      <c r="F296" s="19">
        <v>53.2</v>
      </c>
      <c r="G296" s="20">
        <v>14.9</v>
      </c>
      <c r="H296" s="20">
        <v>18.649999999999999</v>
      </c>
      <c r="I296" s="99">
        <v>992.18</v>
      </c>
      <c r="J296" s="21">
        <v>0</v>
      </c>
      <c r="K296" s="22">
        <v>0</v>
      </c>
      <c r="L296" s="21">
        <v>0</v>
      </c>
      <c r="M296" s="22">
        <v>0</v>
      </c>
      <c r="N296" s="21">
        <v>1</v>
      </c>
      <c r="O296" s="22">
        <v>992.18</v>
      </c>
      <c r="P296" s="21">
        <v>0</v>
      </c>
      <c r="Q296" s="22">
        <v>0</v>
      </c>
      <c r="R296" s="21">
        <v>0</v>
      </c>
      <c r="S296" s="22">
        <v>0</v>
      </c>
      <c r="T296" s="21">
        <v>0</v>
      </c>
      <c r="U296" s="22">
        <v>0</v>
      </c>
      <c r="V296" s="21">
        <v>0</v>
      </c>
      <c r="W296" s="22">
        <v>0</v>
      </c>
      <c r="X296" s="21">
        <v>0</v>
      </c>
      <c r="Y296" s="22">
        <v>0</v>
      </c>
      <c r="Z296" s="21">
        <v>0</v>
      </c>
      <c r="AA296" s="22">
        <v>0</v>
      </c>
      <c r="AB296" s="21">
        <v>0</v>
      </c>
      <c r="AC296" s="22">
        <v>0</v>
      </c>
      <c r="AD296" s="21">
        <v>0</v>
      </c>
      <c r="AE296" s="22">
        <v>0</v>
      </c>
      <c r="AF296" s="21">
        <v>0</v>
      </c>
      <c r="AG296" s="22">
        <v>0</v>
      </c>
      <c r="AH296" s="21"/>
      <c r="AI296" s="37">
        <v>0</v>
      </c>
      <c r="AJ296" s="15">
        <v>1</v>
      </c>
      <c r="AK296" s="23">
        <v>992.18</v>
      </c>
    </row>
    <row r="297" spans="1:37" ht="38.25" x14ac:dyDescent="0.25">
      <c r="A297" s="17" t="s">
        <v>798</v>
      </c>
      <c r="B297" s="18" t="s">
        <v>468</v>
      </c>
      <c r="C297" s="17" t="s">
        <v>32</v>
      </c>
      <c r="D297" s="17" t="s">
        <v>469</v>
      </c>
      <c r="E297" s="19" t="s">
        <v>109</v>
      </c>
      <c r="F297" s="19">
        <v>283.55</v>
      </c>
      <c r="G297" s="20">
        <v>11.03</v>
      </c>
      <c r="H297" s="20">
        <v>13.81</v>
      </c>
      <c r="I297" s="99">
        <v>3915.82</v>
      </c>
      <c r="J297" s="21">
        <v>0</v>
      </c>
      <c r="K297" s="22">
        <v>0</v>
      </c>
      <c r="L297" s="21">
        <v>0</v>
      </c>
      <c r="M297" s="22">
        <v>0</v>
      </c>
      <c r="N297" s="21">
        <v>1</v>
      </c>
      <c r="O297" s="22">
        <v>3915.82</v>
      </c>
      <c r="P297" s="21">
        <v>0</v>
      </c>
      <c r="Q297" s="22">
        <v>0</v>
      </c>
      <c r="R297" s="21">
        <v>0</v>
      </c>
      <c r="S297" s="22">
        <v>0</v>
      </c>
      <c r="T297" s="21">
        <v>0</v>
      </c>
      <c r="U297" s="22">
        <v>0</v>
      </c>
      <c r="V297" s="21">
        <v>0</v>
      </c>
      <c r="W297" s="22">
        <v>0</v>
      </c>
      <c r="X297" s="21">
        <v>0</v>
      </c>
      <c r="Y297" s="22">
        <v>0</v>
      </c>
      <c r="Z297" s="21">
        <v>0</v>
      </c>
      <c r="AA297" s="22">
        <v>0</v>
      </c>
      <c r="AB297" s="21">
        <v>0</v>
      </c>
      <c r="AC297" s="22">
        <v>0</v>
      </c>
      <c r="AD297" s="21">
        <v>0</v>
      </c>
      <c r="AE297" s="22">
        <v>0</v>
      </c>
      <c r="AF297" s="21">
        <v>0</v>
      </c>
      <c r="AG297" s="22">
        <v>0</v>
      </c>
      <c r="AH297" s="21"/>
      <c r="AI297" s="37">
        <v>0</v>
      </c>
      <c r="AJ297" s="15">
        <v>1</v>
      </c>
      <c r="AK297" s="23">
        <v>3915.82</v>
      </c>
    </row>
    <row r="298" spans="1:37" ht="38.25" x14ac:dyDescent="0.25">
      <c r="A298" s="17" t="s">
        <v>799</v>
      </c>
      <c r="B298" s="18" t="s">
        <v>648</v>
      </c>
      <c r="C298" s="17" t="s">
        <v>32</v>
      </c>
      <c r="D298" s="17" t="s">
        <v>649</v>
      </c>
      <c r="E298" s="19" t="s">
        <v>109</v>
      </c>
      <c r="F298" s="19">
        <v>766.65</v>
      </c>
      <c r="G298" s="20">
        <v>8.2661020000000001</v>
      </c>
      <c r="H298" s="20">
        <v>10.35</v>
      </c>
      <c r="I298" s="99">
        <v>7934.82</v>
      </c>
      <c r="J298" s="21">
        <v>0</v>
      </c>
      <c r="K298" s="22">
        <v>0</v>
      </c>
      <c r="L298" s="21">
        <v>0</v>
      </c>
      <c r="M298" s="22">
        <v>0</v>
      </c>
      <c r="N298" s="21">
        <v>1</v>
      </c>
      <c r="O298" s="22">
        <v>7934.82</v>
      </c>
      <c r="P298" s="21">
        <v>0</v>
      </c>
      <c r="Q298" s="22">
        <v>0</v>
      </c>
      <c r="R298" s="21">
        <v>0</v>
      </c>
      <c r="S298" s="22">
        <v>0</v>
      </c>
      <c r="T298" s="21">
        <v>0</v>
      </c>
      <c r="U298" s="22">
        <v>0</v>
      </c>
      <c r="V298" s="21">
        <v>0</v>
      </c>
      <c r="W298" s="22">
        <v>0</v>
      </c>
      <c r="X298" s="21">
        <v>0</v>
      </c>
      <c r="Y298" s="22">
        <v>0</v>
      </c>
      <c r="Z298" s="21">
        <v>0</v>
      </c>
      <c r="AA298" s="22">
        <v>0</v>
      </c>
      <c r="AB298" s="21">
        <v>0</v>
      </c>
      <c r="AC298" s="22">
        <v>0</v>
      </c>
      <c r="AD298" s="21">
        <v>0</v>
      </c>
      <c r="AE298" s="22">
        <v>0</v>
      </c>
      <c r="AF298" s="21">
        <v>0</v>
      </c>
      <c r="AG298" s="22">
        <v>0</v>
      </c>
      <c r="AH298" s="21"/>
      <c r="AI298" s="37">
        <v>0</v>
      </c>
      <c r="AJ298" s="15">
        <v>1</v>
      </c>
      <c r="AK298" s="23">
        <v>7934.82</v>
      </c>
    </row>
    <row r="299" spans="1:37" x14ac:dyDescent="0.25">
      <c r="A299" s="17" t="s">
        <v>800</v>
      </c>
      <c r="B299" s="18" t="s">
        <v>801</v>
      </c>
      <c r="C299" s="17" t="s">
        <v>40</v>
      </c>
      <c r="D299" s="17" t="s">
        <v>802</v>
      </c>
      <c r="E299" s="19" t="s">
        <v>42</v>
      </c>
      <c r="F299" s="19">
        <v>51</v>
      </c>
      <c r="G299" s="20">
        <v>32.36</v>
      </c>
      <c r="H299" s="20">
        <v>40.520000000000003</v>
      </c>
      <c r="I299" s="99">
        <v>2066.52</v>
      </c>
      <c r="J299" s="21">
        <v>0</v>
      </c>
      <c r="K299" s="22">
        <v>0</v>
      </c>
      <c r="L299" s="21">
        <v>0</v>
      </c>
      <c r="M299" s="22">
        <v>0</v>
      </c>
      <c r="N299" s="21">
        <v>1</v>
      </c>
      <c r="O299" s="22">
        <v>2066.52</v>
      </c>
      <c r="P299" s="21">
        <v>0</v>
      </c>
      <c r="Q299" s="22">
        <v>0</v>
      </c>
      <c r="R299" s="21">
        <v>0</v>
      </c>
      <c r="S299" s="22">
        <v>0</v>
      </c>
      <c r="T299" s="21">
        <v>0</v>
      </c>
      <c r="U299" s="22">
        <v>0</v>
      </c>
      <c r="V299" s="21">
        <v>0</v>
      </c>
      <c r="W299" s="22">
        <v>0</v>
      </c>
      <c r="X299" s="21">
        <v>0</v>
      </c>
      <c r="Y299" s="22">
        <v>0</v>
      </c>
      <c r="Z299" s="21">
        <v>0</v>
      </c>
      <c r="AA299" s="22">
        <v>0</v>
      </c>
      <c r="AB299" s="21">
        <v>0</v>
      </c>
      <c r="AC299" s="22">
        <v>0</v>
      </c>
      <c r="AD299" s="21">
        <v>0</v>
      </c>
      <c r="AE299" s="22">
        <v>0</v>
      </c>
      <c r="AF299" s="21">
        <v>0</v>
      </c>
      <c r="AG299" s="22">
        <v>0</v>
      </c>
      <c r="AH299" s="21"/>
      <c r="AI299" s="37">
        <v>0</v>
      </c>
      <c r="AJ299" s="15">
        <v>1</v>
      </c>
      <c r="AK299" s="23">
        <v>2066.52</v>
      </c>
    </row>
    <row r="300" spans="1:37" ht="25.5" x14ac:dyDescent="0.25">
      <c r="A300" s="17" t="s">
        <v>803</v>
      </c>
      <c r="B300" s="18" t="s">
        <v>804</v>
      </c>
      <c r="C300" s="17" t="s">
        <v>27</v>
      </c>
      <c r="D300" s="17" t="s">
        <v>805</v>
      </c>
      <c r="E300" s="19" t="s">
        <v>109</v>
      </c>
      <c r="F300" s="19">
        <v>70.599999999999994</v>
      </c>
      <c r="G300" s="20">
        <v>5.63</v>
      </c>
      <c r="H300" s="20">
        <v>7.04</v>
      </c>
      <c r="I300" s="99">
        <v>497.02</v>
      </c>
      <c r="J300" s="21">
        <v>0</v>
      </c>
      <c r="K300" s="22">
        <v>0</v>
      </c>
      <c r="L300" s="21">
        <v>0</v>
      </c>
      <c r="M300" s="22">
        <v>0</v>
      </c>
      <c r="N300" s="21">
        <v>1</v>
      </c>
      <c r="O300" s="22">
        <v>497.02</v>
      </c>
      <c r="P300" s="21">
        <v>0</v>
      </c>
      <c r="Q300" s="22">
        <v>0</v>
      </c>
      <c r="R300" s="21">
        <v>0</v>
      </c>
      <c r="S300" s="22">
        <v>0</v>
      </c>
      <c r="T300" s="21">
        <v>0</v>
      </c>
      <c r="U300" s="22">
        <v>0</v>
      </c>
      <c r="V300" s="21">
        <v>0</v>
      </c>
      <c r="W300" s="22">
        <v>0</v>
      </c>
      <c r="X300" s="21">
        <v>0</v>
      </c>
      <c r="Y300" s="22">
        <v>0</v>
      </c>
      <c r="Z300" s="21">
        <v>0</v>
      </c>
      <c r="AA300" s="22">
        <v>0</v>
      </c>
      <c r="AB300" s="21">
        <v>0</v>
      </c>
      <c r="AC300" s="22">
        <v>0</v>
      </c>
      <c r="AD300" s="21">
        <v>0</v>
      </c>
      <c r="AE300" s="22">
        <v>0</v>
      </c>
      <c r="AF300" s="21">
        <v>0</v>
      </c>
      <c r="AG300" s="22">
        <v>0</v>
      </c>
      <c r="AH300" s="21"/>
      <c r="AI300" s="37">
        <v>0</v>
      </c>
      <c r="AJ300" s="15">
        <v>1</v>
      </c>
      <c r="AK300" s="23">
        <v>497.02</v>
      </c>
    </row>
    <row r="301" spans="1:37" x14ac:dyDescent="0.25">
      <c r="A301" s="17" t="s">
        <v>806</v>
      </c>
      <c r="B301" s="18" t="s">
        <v>807</v>
      </c>
      <c r="C301" s="17" t="s">
        <v>40</v>
      </c>
      <c r="D301" s="17" t="s">
        <v>808</v>
      </c>
      <c r="E301" s="19" t="s">
        <v>42</v>
      </c>
      <c r="F301" s="19">
        <v>1</v>
      </c>
      <c r="G301" s="20">
        <v>217</v>
      </c>
      <c r="H301" s="20">
        <v>271.72000000000003</v>
      </c>
      <c r="I301" s="99">
        <v>271.72000000000003</v>
      </c>
      <c r="J301" s="21">
        <v>0</v>
      </c>
      <c r="K301" s="22">
        <v>0</v>
      </c>
      <c r="L301" s="21">
        <v>0</v>
      </c>
      <c r="M301" s="22">
        <v>0</v>
      </c>
      <c r="N301" s="21">
        <v>1</v>
      </c>
      <c r="O301" s="22">
        <v>271.72000000000003</v>
      </c>
      <c r="P301" s="21">
        <v>0</v>
      </c>
      <c r="Q301" s="22">
        <v>0</v>
      </c>
      <c r="R301" s="21">
        <v>0</v>
      </c>
      <c r="S301" s="22">
        <v>0</v>
      </c>
      <c r="T301" s="21">
        <v>0</v>
      </c>
      <c r="U301" s="22">
        <v>0</v>
      </c>
      <c r="V301" s="21">
        <v>0</v>
      </c>
      <c r="W301" s="22">
        <v>0</v>
      </c>
      <c r="X301" s="21">
        <v>0</v>
      </c>
      <c r="Y301" s="22">
        <v>0</v>
      </c>
      <c r="Z301" s="21">
        <v>0</v>
      </c>
      <c r="AA301" s="22">
        <v>0</v>
      </c>
      <c r="AB301" s="21">
        <v>0</v>
      </c>
      <c r="AC301" s="22">
        <v>0</v>
      </c>
      <c r="AD301" s="21">
        <v>0</v>
      </c>
      <c r="AE301" s="22">
        <v>0</v>
      </c>
      <c r="AF301" s="21">
        <v>0</v>
      </c>
      <c r="AG301" s="22">
        <v>0</v>
      </c>
      <c r="AH301" s="21"/>
      <c r="AI301" s="37">
        <v>0</v>
      </c>
      <c r="AJ301" s="15">
        <v>1</v>
      </c>
      <c r="AK301" s="23">
        <v>271.72000000000003</v>
      </c>
    </row>
    <row r="302" spans="1:37" ht="25.5" x14ac:dyDescent="0.25">
      <c r="A302" s="17" t="s">
        <v>809</v>
      </c>
      <c r="B302" s="18" t="s">
        <v>810</v>
      </c>
      <c r="C302" s="17" t="s">
        <v>40</v>
      </c>
      <c r="D302" s="17" t="s">
        <v>811</v>
      </c>
      <c r="E302" s="19" t="s">
        <v>42</v>
      </c>
      <c r="F302" s="19">
        <v>6</v>
      </c>
      <c r="G302" s="20">
        <v>102.31</v>
      </c>
      <c r="H302" s="20">
        <v>128.11000000000001</v>
      </c>
      <c r="I302" s="99">
        <v>768.66</v>
      </c>
      <c r="J302" s="21">
        <v>0</v>
      </c>
      <c r="K302" s="22">
        <v>0</v>
      </c>
      <c r="L302" s="21">
        <v>0</v>
      </c>
      <c r="M302" s="22">
        <v>0</v>
      </c>
      <c r="N302" s="21">
        <v>0</v>
      </c>
      <c r="O302" s="22">
        <v>0</v>
      </c>
      <c r="P302" s="21">
        <v>0.5</v>
      </c>
      <c r="Q302" s="22">
        <v>384.33</v>
      </c>
      <c r="R302" s="21">
        <v>0</v>
      </c>
      <c r="S302" s="22">
        <v>0</v>
      </c>
      <c r="T302" s="21">
        <v>0</v>
      </c>
      <c r="U302" s="22">
        <v>0</v>
      </c>
      <c r="V302" s="21">
        <v>0</v>
      </c>
      <c r="W302" s="22">
        <v>0</v>
      </c>
      <c r="X302" s="21">
        <v>0</v>
      </c>
      <c r="Y302" s="22">
        <v>0</v>
      </c>
      <c r="Z302" s="21">
        <v>0</v>
      </c>
      <c r="AA302" s="22">
        <v>0</v>
      </c>
      <c r="AB302" s="21">
        <v>0.2</v>
      </c>
      <c r="AC302" s="22">
        <v>153.732</v>
      </c>
      <c r="AD302" s="21">
        <v>0.3</v>
      </c>
      <c r="AE302" s="22">
        <v>230.59799999999998</v>
      </c>
      <c r="AF302" s="21">
        <v>0</v>
      </c>
      <c r="AG302" s="22">
        <v>0</v>
      </c>
      <c r="AH302" s="21"/>
      <c r="AI302" s="37">
        <v>0</v>
      </c>
      <c r="AJ302" s="15">
        <v>1</v>
      </c>
      <c r="AK302" s="23">
        <v>768.66</v>
      </c>
    </row>
    <row r="303" spans="1:37" ht="38.25" x14ac:dyDescent="0.25">
      <c r="A303" s="17" t="s">
        <v>812</v>
      </c>
      <c r="B303" s="18" t="s">
        <v>813</v>
      </c>
      <c r="C303" s="17" t="s">
        <v>27</v>
      </c>
      <c r="D303" s="17" t="s">
        <v>814</v>
      </c>
      <c r="E303" s="19" t="s">
        <v>42</v>
      </c>
      <c r="F303" s="19">
        <v>2</v>
      </c>
      <c r="G303" s="20">
        <v>29.92</v>
      </c>
      <c r="H303" s="20">
        <v>37.46</v>
      </c>
      <c r="I303" s="99">
        <v>74.92</v>
      </c>
      <c r="J303" s="21">
        <v>0</v>
      </c>
      <c r="K303" s="22">
        <v>0</v>
      </c>
      <c r="L303" s="21">
        <v>0</v>
      </c>
      <c r="M303" s="22">
        <v>0</v>
      </c>
      <c r="N303" s="21">
        <v>0</v>
      </c>
      <c r="O303" s="22">
        <v>0</v>
      </c>
      <c r="P303" s="21">
        <v>0</v>
      </c>
      <c r="Q303" s="22">
        <v>0</v>
      </c>
      <c r="R303" s="21">
        <v>0</v>
      </c>
      <c r="S303" s="22">
        <v>0</v>
      </c>
      <c r="T303" s="21">
        <v>0</v>
      </c>
      <c r="U303" s="22">
        <v>0</v>
      </c>
      <c r="V303" s="21">
        <v>0</v>
      </c>
      <c r="W303" s="22">
        <v>0</v>
      </c>
      <c r="X303" s="21">
        <v>0</v>
      </c>
      <c r="Y303" s="22">
        <v>0</v>
      </c>
      <c r="Z303" s="21">
        <v>0</v>
      </c>
      <c r="AA303" s="22">
        <v>0</v>
      </c>
      <c r="AB303" s="21">
        <v>1</v>
      </c>
      <c r="AC303" s="22">
        <v>74.92</v>
      </c>
      <c r="AD303" s="21">
        <v>0</v>
      </c>
      <c r="AE303" s="22">
        <v>0</v>
      </c>
      <c r="AF303" s="21">
        <v>0</v>
      </c>
      <c r="AG303" s="22">
        <v>0</v>
      </c>
      <c r="AH303" s="21"/>
      <c r="AI303" s="37">
        <v>0</v>
      </c>
      <c r="AJ303" s="15">
        <v>1</v>
      </c>
      <c r="AK303" s="23">
        <v>74.92</v>
      </c>
    </row>
    <row r="304" spans="1:37" ht="38.25" x14ac:dyDescent="0.25">
      <c r="A304" s="17" t="s">
        <v>815</v>
      </c>
      <c r="B304" s="18" t="s">
        <v>816</v>
      </c>
      <c r="C304" s="17" t="s">
        <v>27</v>
      </c>
      <c r="D304" s="17" t="s">
        <v>817</v>
      </c>
      <c r="E304" s="19" t="s">
        <v>42</v>
      </c>
      <c r="F304" s="19">
        <v>2</v>
      </c>
      <c r="G304" s="20">
        <v>15.4</v>
      </c>
      <c r="H304" s="20">
        <v>19.28</v>
      </c>
      <c r="I304" s="99">
        <v>38.56</v>
      </c>
      <c r="J304" s="21">
        <v>0</v>
      </c>
      <c r="K304" s="22">
        <v>0</v>
      </c>
      <c r="L304" s="21">
        <v>0</v>
      </c>
      <c r="M304" s="22">
        <v>0</v>
      </c>
      <c r="N304" s="21">
        <v>0</v>
      </c>
      <c r="O304" s="22">
        <v>0</v>
      </c>
      <c r="P304" s="21">
        <v>0</v>
      </c>
      <c r="Q304" s="22">
        <v>0</v>
      </c>
      <c r="R304" s="21">
        <v>0</v>
      </c>
      <c r="S304" s="22">
        <v>0</v>
      </c>
      <c r="T304" s="21">
        <v>0</v>
      </c>
      <c r="U304" s="22">
        <v>0</v>
      </c>
      <c r="V304" s="21">
        <v>0</v>
      </c>
      <c r="W304" s="22">
        <v>0</v>
      </c>
      <c r="X304" s="21">
        <v>0</v>
      </c>
      <c r="Y304" s="22">
        <v>0</v>
      </c>
      <c r="Z304" s="21">
        <v>0</v>
      </c>
      <c r="AA304" s="22">
        <v>0</v>
      </c>
      <c r="AB304" s="21">
        <v>1</v>
      </c>
      <c r="AC304" s="22">
        <v>38.56</v>
      </c>
      <c r="AD304" s="21">
        <v>0</v>
      </c>
      <c r="AE304" s="22">
        <v>0</v>
      </c>
      <c r="AF304" s="21">
        <v>0</v>
      </c>
      <c r="AG304" s="22">
        <v>0</v>
      </c>
      <c r="AH304" s="21"/>
      <c r="AI304" s="37">
        <v>0</v>
      </c>
      <c r="AJ304" s="15">
        <v>1</v>
      </c>
      <c r="AK304" s="23">
        <v>38.56</v>
      </c>
    </row>
    <row r="305" spans="1:37" ht="38.25" x14ac:dyDescent="0.25">
      <c r="A305" s="17" t="s">
        <v>818</v>
      </c>
      <c r="B305" s="18" t="s">
        <v>819</v>
      </c>
      <c r="C305" s="17" t="s">
        <v>27</v>
      </c>
      <c r="D305" s="17" t="s">
        <v>820</v>
      </c>
      <c r="E305" s="19" t="s">
        <v>42</v>
      </c>
      <c r="F305" s="19">
        <v>2</v>
      </c>
      <c r="G305" s="20">
        <v>29.92</v>
      </c>
      <c r="H305" s="20">
        <v>37.46</v>
      </c>
      <c r="I305" s="99">
        <v>74.92</v>
      </c>
      <c r="J305" s="21">
        <v>0</v>
      </c>
      <c r="K305" s="22">
        <v>0</v>
      </c>
      <c r="L305" s="21">
        <v>0</v>
      </c>
      <c r="M305" s="22">
        <v>0</v>
      </c>
      <c r="N305" s="21">
        <v>1</v>
      </c>
      <c r="O305" s="22">
        <v>74.92</v>
      </c>
      <c r="P305" s="21">
        <v>0</v>
      </c>
      <c r="Q305" s="22">
        <v>0</v>
      </c>
      <c r="R305" s="21">
        <v>0</v>
      </c>
      <c r="S305" s="22">
        <v>0</v>
      </c>
      <c r="T305" s="21">
        <v>0</v>
      </c>
      <c r="U305" s="22">
        <v>0</v>
      </c>
      <c r="V305" s="21">
        <v>0</v>
      </c>
      <c r="W305" s="22">
        <v>0</v>
      </c>
      <c r="X305" s="21">
        <v>0</v>
      </c>
      <c r="Y305" s="22">
        <v>0</v>
      </c>
      <c r="Z305" s="21">
        <v>0</v>
      </c>
      <c r="AA305" s="22">
        <v>0</v>
      </c>
      <c r="AB305" s="21">
        <v>0</v>
      </c>
      <c r="AC305" s="22">
        <v>0</v>
      </c>
      <c r="AD305" s="21">
        <v>0</v>
      </c>
      <c r="AE305" s="22">
        <v>0</v>
      </c>
      <c r="AF305" s="21">
        <v>0</v>
      </c>
      <c r="AG305" s="22">
        <v>0</v>
      </c>
      <c r="AH305" s="21"/>
      <c r="AI305" s="37">
        <v>0</v>
      </c>
      <c r="AJ305" s="15">
        <v>1</v>
      </c>
      <c r="AK305" s="23">
        <v>74.92</v>
      </c>
    </row>
    <row r="306" spans="1:37" ht="38.25" x14ac:dyDescent="0.25">
      <c r="A306" s="17" t="s">
        <v>821</v>
      </c>
      <c r="B306" s="18" t="s">
        <v>822</v>
      </c>
      <c r="C306" s="17" t="s">
        <v>27</v>
      </c>
      <c r="D306" s="17" t="s">
        <v>823</v>
      </c>
      <c r="E306" s="19" t="s">
        <v>42</v>
      </c>
      <c r="F306" s="19">
        <v>1</v>
      </c>
      <c r="G306" s="20">
        <v>1258.48</v>
      </c>
      <c r="H306" s="20">
        <v>1575.86</v>
      </c>
      <c r="I306" s="99">
        <v>1575.86</v>
      </c>
      <c r="J306" s="21">
        <v>0</v>
      </c>
      <c r="K306" s="22">
        <v>0</v>
      </c>
      <c r="L306" s="21">
        <v>0</v>
      </c>
      <c r="M306" s="22">
        <v>0</v>
      </c>
      <c r="N306" s="21">
        <v>0</v>
      </c>
      <c r="O306" s="22">
        <v>0</v>
      </c>
      <c r="P306" s="21">
        <v>0</v>
      </c>
      <c r="Q306" s="22">
        <v>0</v>
      </c>
      <c r="R306" s="21">
        <v>0</v>
      </c>
      <c r="S306" s="22">
        <v>0</v>
      </c>
      <c r="T306" s="21">
        <v>0</v>
      </c>
      <c r="U306" s="22">
        <v>0</v>
      </c>
      <c r="V306" s="21">
        <v>0</v>
      </c>
      <c r="W306" s="22">
        <v>0</v>
      </c>
      <c r="X306" s="21">
        <v>0</v>
      </c>
      <c r="Y306" s="22">
        <v>0</v>
      </c>
      <c r="Z306" s="21">
        <v>0</v>
      </c>
      <c r="AA306" s="22">
        <v>0</v>
      </c>
      <c r="AB306" s="21">
        <v>1</v>
      </c>
      <c r="AC306" s="22">
        <v>1575.86</v>
      </c>
      <c r="AD306" s="21">
        <v>0</v>
      </c>
      <c r="AE306" s="22">
        <v>0</v>
      </c>
      <c r="AF306" s="21">
        <v>0</v>
      </c>
      <c r="AG306" s="22">
        <v>0</v>
      </c>
      <c r="AH306" s="21"/>
      <c r="AI306" s="37">
        <v>0</v>
      </c>
      <c r="AJ306" s="15">
        <v>1</v>
      </c>
      <c r="AK306" s="23">
        <v>1575.86</v>
      </c>
    </row>
    <row r="307" spans="1:37" ht="38.25" x14ac:dyDescent="0.25">
      <c r="A307" s="17" t="s">
        <v>824</v>
      </c>
      <c r="B307" s="18" t="s">
        <v>825</v>
      </c>
      <c r="C307" s="17" t="s">
        <v>32</v>
      </c>
      <c r="D307" s="17" t="s">
        <v>826</v>
      </c>
      <c r="E307" s="19" t="s">
        <v>42</v>
      </c>
      <c r="F307" s="19">
        <v>482</v>
      </c>
      <c r="G307" s="20">
        <v>6.02</v>
      </c>
      <c r="H307" s="20">
        <v>7.53</v>
      </c>
      <c r="I307" s="99">
        <v>3629.46</v>
      </c>
      <c r="J307" s="21">
        <v>0</v>
      </c>
      <c r="K307" s="22">
        <v>0</v>
      </c>
      <c r="L307" s="21">
        <v>0</v>
      </c>
      <c r="M307" s="22">
        <v>0</v>
      </c>
      <c r="N307" s="21">
        <v>0</v>
      </c>
      <c r="O307" s="22">
        <v>0</v>
      </c>
      <c r="P307" s="21">
        <v>0</v>
      </c>
      <c r="Q307" s="22">
        <v>0</v>
      </c>
      <c r="R307" s="21">
        <v>0</v>
      </c>
      <c r="S307" s="22">
        <v>0</v>
      </c>
      <c r="T307" s="21">
        <v>0</v>
      </c>
      <c r="U307" s="22">
        <v>0</v>
      </c>
      <c r="V307" s="21">
        <v>0</v>
      </c>
      <c r="W307" s="22">
        <v>0</v>
      </c>
      <c r="X307" s="21">
        <v>0</v>
      </c>
      <c r="Y307" s="22">
        <v>0</v>
      </c>
      <c r="Z307" s="21">
        <v>0</v>
      </c>
      <c r="AA307" s="22">
        <v>0</v>
      </c>
      <c r="AB307" s="21">
        <v>1</v>
      </c>
      <c r="AC307" s="22">
        <v>3629.46</v>
      </c>
      <c r="AD307" s="21">
        <v>0</v>
      </c>
      <c r="AE307" s="22">
        <v>0</v>
      </c>
      <c r="AF307" s="21">
        <v>0</v>
      </c>
      <c r="AG307" s="22">
        <v>0</v>
      </c>
      <c r="AH307" s="21"/>
      <c r="AI307" s="37">
        <v>0</v>
      </c>
      <c r="AJ307" s="15">
        <v>1</v>
      </c>
      <c r="AK307" s="23">
        <v>3629.46</v>
      </c>
    </row>
    <row r="308" spans="1:37" ht="51" x14ac:dyDescent="0.25">
      <c r="A308" s="17" t="s">
        <v>827</v>
      </c>
      <c r="B308" s="18" t="s">
        <v>828</v>
      </c>
      <c r="C308" s="17" t="s">
        <v>32</v>
      </c>
      <c r="D308" s="17" t="s">
        <v>829</v>
      </c>
      <c r="E308" s="19" t="s">
        <v>42</v>
      </c>
      <c r="F308" s="19">
        <v>186</v>
      </c>
      <c r="G308" s="20">
        <v>9.7200000000000006</v>
      </c>
      <c r="H308" s="20">
        <v>12.17</v>
      </c>
      <c r="I308" s="99">
        <v>2263.62</v>
      </c>
      <c r="J308" s="21">
        <v>0</v>
      </c>
      <c r="K308" s="22">
        <v>0</v>
      </c>
      <c r="L308" s="21">
        <v>0</v>
      </c>
      <c r="M308" s="22">
        <v>0</v>
      </c>
      <c r="N308" s="21">
        <v>0</v>
      </c>
      <c r="O308" s="22">
        <v>0</v>
      </c>
      <c r="P308" s="21">
        <v>0</v>
      </c>
      <c r="Q308" s="22">
        <v>0</v>
      </c>
      <c r="R308" s="21">
        <v>0</v>
      </c>
      <c r="S308" s="22">
        <v>0</v>
      </c>
      <c r="T308" s="21">
        <v>0</v>
      </c>
      <c r="U308" s="22">
        <v>0</v>
      </c>
      <c r="V308" s="21">
        <v>0</v>
      </c>
      <c r="W308" s="22">
        <v>0</v>
      </c>
      <c r="X308" s="21">
        <v>0</v>
      </c>
      <c r="Y308" s="22">
        <v>0</v>
      </c>
      <c r="Z308" s="21">
        <v>0</v>
      </c>
      <c r="AA308" s="22">
        <v>0</v>
      </c>
      <c r="AB308" s="21">
        <v>1</v>
      </c>
      <c r="AC308" s="22">
        <v>2263.62</v>
      </c>
      <c r="AD308" s="21">
        <v>0</v>
      </c>
      <c r="AE308" s="22">
        <v>0</v>
      </c>
      <c r="AF308" s="21">
        <v>0</v>
      </c>
      <c r="AG308" s="22">
        <v>0</v>
      </c>
      <c r="AH308" s="21"/>
      <c r="AI308" s="37">
        <v>0</v>
      </c>
      <c r="AJ308" s="15">
        <v>1</v>
      </c>
      <c r="AK308" s="23">
        <v>2263.62</v>
      </c>
    </row>
    <row r="309" spans="1:37" ht="38.25" x14ac:dyDescent="0.25">
      <c r="A309" s="17" t="s">
        <v>830</v>
      </c>
      <c r="B309" s="18" t="s">
        <v>831</v>
      </c>
      <c r="C309" s="17" t="s">
        <v>32</v>
      </c>
      <c r="D309" s="17" t="s">
        <v>832</v>
      </c>
      <c r="E309" s="19" t="s">
        <v>42</v>
      </c>
      <c r="F309" s="19">
        <v>76</v>
      </c>
      <c r="G309" s="20">
        <v>7.22</v>
      </c>
      <c r="H309" s="20">
        <v>9.0399999999999991</v>
      </c>
      <c r="I309" s="99">
        <v>687.04</v>
      </c>
      <c r="J309" s="21">
        <v>0</v>
      </c>
      <c r="K309" s="22">
        <v>0</v>
      </c>
      <c r="L309" s="21">
        <v>0</v>
      </c>
      <c r="M309" s="22">
        <v>0</v>
      </c>
      <c r="N309" s="21">
        <v>0</v>
      </c>
      <c r="O309" s="22">
        <v>0</v>
      </c>
      <c r="P309" s="21">
        <v>0</v>
      </c>
      <c r="Q309" s="22">
        <v>0</v>
      </c>
      <c r="R309" s="21">
        <v>0</v>
      </c>
      <c r="S309" s="22">
        <v>0</v>
      </c>
      <c r="T309" s="21">
        <v>0</v>
      </c>
      <c r="U309" s="22">
        <v>0</v>
      </c>
      <c r="V309" s="21">
        <v>0</v>
      </c>
      <c r="W309" s="22">
        <v>0</v>
      </c>
      <c r="X309" s="21">
        <v>0</v>
      </c>
      <c r="Y309" s="22">
        <v>0</v>
      </c>
      <c r="Z309" s="21">
        <v>0</v>
      </c>
      <c r="AA309" s="22">
        <v>0</v>
      </c>
      <c r="AB309" s="21">
        <v>1</v>
      </c>
      <c r="AC309" s="22">
        <v>687.04</v>
      </c>
      <c r="AD309" s="21">
        <v>0</v>
      </c>
      <c r="AE309" s="22">
        <v>0</v>
      </c>
      <c r="AF309" s="21">
        <v>0</v>
      </c>
      <c r="AG309" s="22">
        <v>0</v>
      </c>
      <c r="AH309" s="21"/>
      <c r="AI309" s="37">
        <v>0</v>
      </c>
      <c r="AJ309" s="15">
        <v>1</v>
      </c>
      <c r="AK309" s="23">
        <v>687.04</v>
      </c>
    </row>
    <row r="310" spans="1:37" ht="51" x14ac:dyDescent="0.25">
      <c r="A310" s="17" t="s">
        <v>833</v>
      </c>
      <c r="B310" s="18" t="s">
        <v>834</v>
      </c>
      <c r="C310" s="17" t="s">
        <v>32</v>
      </c>
      <c r="D310" s="17" t="s">
        <v>835</v>
      </c>
      <c r="E310" s="19" t="s">
        <v>42</v>
      </c>
      <c r="F310" s="19">
        <v>32</v>
      </c>
      <c r="G310" s="20">
        <v>11.98</v>
      </c>
      <c r="H310" s="20">
        <v>15</v>
      </c>
      <c r="I310" s="99">
        <v>480</v>
      </c>
      <c r="J310" s="21">
        <v>0</v>
      </c>
      <c r="K310" s="22">
        <v>0</v>
      </c>
      <c r="L310" s="21">
        <v>0</v>
      </c>
      <c r="M310" s="22">
        <v>0</v>
      </c>
      <c r="N310" s="21">
        <v>1</v>
      </c>
      <c r="O310" s="22">
        <v>480</v>
      </c>
      <c r="P310" s="21">
        <v>0</v>
      </c>
      <c r="Q310" s="22">
        <v>0</v>
      </c>
      <c r="R310" s="21">
        <v>0</v>
      </c>
      <c r="S310" s="22">
        <v>0</v>
      </c>
      <c r="T310" s="21">
        <v>0</v>
      </c>
      <c r="U310" s="22">
        <v>0</v>
      </c>
      <c r="V310" s="21">
        <v>0</v>
      </c>
      <c r="W310" s="22">
        <v>0</v>
      </c>
      <c r="X310" s="21">
        <v>0</v>
      </c>
      <c r="Y310" s="22">
        <v>0</v>
      </c>
      <c r="Z310" s="21">
        <v>0</v>
      </c>
      <c r="AA310" s="22">
        <v>0</v>
      </c>
      <c r="AB310" s="21">
        <v>0</v>
      </c>
      <c r="AC310" s="22">
        <v>0</v>
      </c>
      <c r="AD310" s="21">
        <v>0</v>
      </c>
      <c r="AE310" s="22">
        <v>0</v>
      </c>
      <c r="AF310" s="21">
        <v>0</v>
      </c>
      <c r="AG310" s="22">
        <v>0</v>
      </c>
      <c r="AH310" s="21"/>
      <c r="AI310" s="37">
        <v>0</v>
      </c>
      <c r="AJ310" s="15">
        <v>1</v>
      </c>
      <c r="AK310" s="23">
        <v>480</v>
      </c>
    </row>
    <row r="311" spans="1:37" ht="63.75" x14ac:dyDescent="0.25">
      <c r="A311" s="17" t="s">
        <v>836</v>
      </c>
      <c r="B311" s="18" t="s">
        <v>837</v>
      </c>
      <c r="C311" s="17" t="s">
        <v>27</v>
      </c>
      <c r="D311" s="17" t="s">
        <v>838</v>
      </c>
      <c r="E311" s="19" t="s">
        <v>109</v>
      </c>
      <c r="F311" s="19">
        <v>75.900000000000006</v>
      </c>
      <c r="G311" s="20">
        <v>13.36</v>
      </c>
      <c r="H311" s="20">
        <v>16.72</v>
      </c>
      <c r="I311" s="99">
        <v>1269.04</v>
      </c>
      <c r="J311" s="21">
        <v>0</v>
      </c>
      <c r="K311" s="22">
        <v>0</v>
      </c>
      <c r="L311" s="21">
        <v>0</v>
      </c>
      <c r="M311" s="22">
        <v>0</v>
      </c>
      <c r="N311" s="21">
        <v>1</v>
      </c>
      <c r="O311" s="22">
        <v>1269.04</v>
      </c>
      <c r="P311" s="21">
        <v>0</v>
      </c>
      <c r="Q311" s="22">
        <v>0</v>
      </c>
      <c r="R311" s="21">
        <v>0</v>
      </c>
      <c r="S311" s="22">
        <v>0</v>
      </c>
      <c r="T311" s="21">
        <v>0</v>
      </c>
      <c r="U311" s="22">
        <v>0</v>
      </c>
      <c r="V311" s="21">
        <v>0</v>
      </c>
      <c r="W311" s="22">
        <v>0</v>
      </c>
      <c r="X311" s="21">
        <v>0</v>
      </c>
      <c r="Y311" s="22">
        <v>0</v>
      </c>
      <c r="Z311" s="21">
        <v>0</v>
      </c>
      <c r="AA311" s="22">
        <v>0</v>
      </c>
      <c r="AB311" s="21">
        <v>0</v>
      </c>
      <c r="AC311" s="22">
        <v>0</v>
      </c>
      <c r="AD311" s="21">
        <v>0</v>
      </c>
      <c r="AE311" s="22">
        <v>0</v>
      </c>
      <c r="AF311" s="21">
        <v>0</v>
      </c>
      <c r="AG311" s="22">
        <v>0</v>
      </c>
      <c r="AH311" s="21"/>
      <c r="AI311" s="37">
        <v>0</v>
      </c>
      <c r="AJ311" s="15">
        <v>1</v>
      </c>
      <c r="AK311" s="23">
        <v>1269.04</v>
      </c>
    </row>
    <row r="312" spans="1:37" ht="38.25" x14ac:dyDescent="0.25">
      <c r="A312" s="17" t="s">
        <v>839</v>
      </c>
      <c r="B312" s="18" t="s">
        <v>840</v>
      </c>
      <c r="C312" s="17" t="s">
        <v>27</v>
      </c>
      <c r="D312" s="17" t="s">
        <v>841</v>
      </c>
      <c r="E312" s="19" t="s">
        <v>42</v>
      </c>
      <c r="F312" s="19">
        <v>2</v>
      </c>
      <c r="G312" s="20">
        <v>478.42</v>
      </c>
      <c r="H312" s="20">
        <v>599.07000000000005</v>
      </c>
      <c r="I312" s="99">
        <v>1198.1400000000001</v>
      </c>
      <c r="J312" s="21">
        <v>0</v>
      </c>
      <c r="K312" s="22">
        <v>0</v>
      </c>
      <c r="L312" s="21">
        <v>0</v>
      </c>
      <c r="M312" s="22">
        <v>0</v>
      </c>
      <c r="N312" s="21">
        <v>1</v>
      </c>
      <c r="O312" s="22">
        <v>1198.1400000000001</v>
      </c>
      <c r="P312" s="21">
        <v>0</v>
      </c>
      <c r="Q312" s="22">
        <v>0</v>
      </c>
      <c r="R312" s="21">
        <v>0</v>
      </c>
      <c r="S312" s="22">
        <v>0</v>
      </c>
      <c r="T312" s="21">
        <v>0</v>
      </c>
      <c r="U312" s="22">
        <v>0</v>
      </c>
      <c r="V312" s="21">
        <v>0</v>
      </c>
      <c r="W312" s="22">
        <v>0</v>
      </c>
      <c r="X312" s="21">
        <v>0</v>
      </c>
      <c r="Y312" s="22">
        <v>0</v>
      </c>
      <c r="Z312" s="21">
        <v>0</v>
      </c>
      <c r="AA312" s="22">
        <v>0</v>
      </c>
      <c r="AB312" s="21">
        <v>0</v>
      </c>
      <c r="AC312" s="22">
        <v>0</v>
      </c>
      <c r="AD312" s="21">
        <v>0</v>
      </c>
      <c r="AE312" s="22">
        <v>0</v>
      </c>
      <c r="AF312" s="21">
        <v>0</v>
      </c>
      <c r="AG312" s="22">
        <v>0</v>
      </c>
      <c r="AH312" s="21"/>
      <c r="AI312" s="37">
        <v>0</v>
      </c>
      <c r="AJ312" s="15">
        <v>1</v>
      </c>
      <c r="AK312" s="23">
        <v>1198.1400000000001</v>
      </c>
    </row>
    <row r="313" spans="1:37" ht="25.5" x14ac:dyDescent="0.25">
      <c r="A313" s="17" t="s">
        <v>842</v>
      </c>
      <c r="B313" s="18" t="s">
        <v>517</v>
      </c>
      <c r="C313" s="17" t="s">
        <v>27</v>
      </c>
      <c r="D313" s="17" t="s">
        <v>518</v>
      </c>
      <c r="E313" s="19" t="s">
        <v>109</v>
      </c>
      <c r="F313" s="19">
        <v>11</v>
      </c>
      <c r="G313" s="20">
        <v>178.69</v>
      </c>
      <c r="H313" s="20">
        <v>223.75</v>
      </c>
      <c r="I313" s="99">
        <v>2461.25</v>
      </c>
      <c r="J313" s="21">
        <v>0</v>
      </c>
      <c r="K313" s="22">
        <v>0</v>
      </c>
      <c r="L313" s="21">
        <v>0</v>
      </c>
      <c r="M313" s="22">
        <v>0</v>
      </c>
      <c r="N313" s="21">
        <v>1</v>
      </c>
      <c r="O313" s="22">
        <v>2461.25</v>
      </c>
      <c r="P313" s="21">
        <v>0</v>
      </c>
      <c r="Q313" s="22">
        <v>0</v>
      </c>
      <c r="R313" s="21">
        <v>0</v>
      </c>
      <c r="S313" s="22">
        <v>0</v>
      </c>
      <c r="T313" s="21">
        <v>0</v>
      </c>
      <c r="U313" s="22">
        <v>0</v>
      </c>
      <c r="V313" s="21">
        <v>0</v>
      </c>
      <c r="W313" s="22">
        <v>0</v>
      </c>
      <c r="X313" s="21">
        <v>0</v>
      </c>
      <c r="Y313" s="22">
        <v>0</v>
      </c>
      <c r="Z313" s="21">
        <v>0</v>
      </c>
      <c r="AA313" s="22">
        <v>0</v>
      </c>
      <c r="AB313" s="21">
        <v>0</v>
      </c>
      <c r="AC313" s="22">
        <v>0</v>
      </c>
      <c r="AD313" s="21">
        <v>0</v>
      </c>
      <c r="AE313" s="22">
        <v>0</v>
      </c>
      <c r="AF313" s="21">
        <v>0</v>
      </c>
      <c r="AG313" s="22">
        <v>0</v>
      </c>
      <c r="AH313" s="21"/>
      <c r="AI313" s="37">
        <v>0</v>
      </c>
      <c r="AJ313" s="15">
        <v>1</v>
      </c>
      <c r="AK313" s="23">
        <v>2461.25</v>
      </c>
    </row>
    <row r="314" spans="1:37" ht="38.25" x14ac:dyDescent="0.25">
      <c r="A314" s="17" t="s">
        <v>843</v>
      </c>
      <c r="B314" s="18" t="s">
        <v>672</v>
      </c>
      <c r="C314" s="17" t="s">
        <v>27</v>
      </c>
      <c r="D314" s="17" t="s">
        <v>673</v>
      </c>
      <c r="E314" s="19" t="s">
        <v>109</v>
      </c>
      <c r="F314" s="19">
        <v>30.4</v>
      </c>
      <c r="G314" s="20">
        <v>22.71</v>
      </c>
      <c r="H314" s="20">
        <v>28.43</v>
      </c>
      <c r="I314" s="99">
        <v>864.27</v>
      </c>
      <c r="J314" s="21">
        <v>0</v>
      </c>
      <c r="K314" s="22">
        <v>0</v>
      </c>
      <c r="L314" s="21">
        <v>0</v>
      </c>
      <c r="M314" s="22">
        <v>0</v>
      </c>
      <c r="N314" s="21">
        <v>1</v>
      </c>
      <c r="O314" s="22">
        <v>864.27</v>
      </c>
      <c r="P314" s="21">
        <v>0</v>
      </c>
      <c r="Q314" s="22">
        <v>0</v>
      </c>
      <c r="R314" s="21">
        <v>0</v>
      </c>
      <c r="S314" s="22">
        <v>0</v>
      </c>
      <c r="T314" s="21">
        <v>0</v>
      </c>
      <c r="U314" s="22">
        <v>0</v>
      </c>
      <c r="V314" s="21">
        <v>0</v>
      </c>
      <c r="W314" s="22">
        <v>0</v>
      </c>
      <c r="X314" s="21">
        <v>0</v>
      </c>
      <c r="Y314" s="22">
        <v>0</v>
      </c>
      <c r="Z314" s="21">
        <v>0</v>
      </c>
      <c r="AA314" s="22">
        <v>0</v>
      </c>
      <c r="AB314" s="21">
        <v>0</v>
      </c>
      <c r="AC314" s="22">
        <v>0</v>
      </c>
      <c r="AD314" s="21">
        <v>0</v>
      </c>
      <c r="AE314" s="22">
        <v>0</v>
      </c>
      <c r="AF314" s="21">
        <v>0</v>
      </c>
      <c r="AG314" s="22">
        <v>0</v>
      </c>
      <c r="AH314" s="21"/>
      <c r="AI314" s="37">
        <v>0</v>
      </c>
      <c r="AJ314" s="15">
        <v>1</v>
      </c>
      <c r="AK314" s="23">
        <v>864.27</v>
      </c>
    </row>
    <row r="315" spans="1:37" x14ac:dyDescent="0.25">
      <c r="A315" s="17" t="s">
        <v>844</v>
      </c>
      <c r="B315" s="18" t="s">
        <v>845</v>
      </c>
      <c r="C315" s="17" t="s">
        <v>40</v>
      </c>
      <c r="D315" s="17" t="s">
        <v>846</v>
      </c>
      <c r="E315" s="19" t="s">
        <v>109</v>
      </c>
      <c r="F315" s="19">
        <v>11</v>
      </c>
      <c r="G315" s="20">
        <v>32.67</v>
      </c>
      <c r="H315" s="20">
        <v>40.9</v>
      </c>
      <c r="I315" s="99">
        <v>449.9</v>
      </c>
      <c r="J315" s="21">
        <v>0</v>
      </c>
      <c r="K315" s="22">
        <v>0</v>
      </c>
      <c r="L315" s="21">
        <v>0</v>
      </c>
      <c r="M315" s="22">
        <v>0</v>
      </c>
      <c r="N315" s="21">
        <v>0</v>
      </c>
      <c r="O315" s="22">
        <v>0</v>
      </c>
      <c r="P315" s="21">
        <v>0</v>
      </c>
      <c r="Q315" s="22">
        <v>0</v>
      </c>
      <c r="R315" s="21">
        <v>0</v>
      </c>
      <c r="S315" s="22">
        <v>0</v>
      </c>
      <c r="T315" s="21">
        <v>0</v>
      </c>
      <c r="U315" s="22">
        <v>0</v>
      </c>
      <c r="V315" s="21">
        <v>0</v>
      </c>
      <c r="W315" s="22">
        <v>0</v>
      </c>
      <c r="X315" s="21">
        <v>0</v>
      </c>
      <c r="Y315" s="22">
        <v>0</v>
      </c>
      <c r="Z315" s="21">
        <v>1</v>
      </c>
      <c r="AA315" s="22">
        <v>449.9</v>
      </c>
      <c r="AB315" s="21">
        <v>0</v>
      </c>
      <c r="AC315" s="22">
        <v>0</v>
      </c>
      <c r="AD315" s="21">
        <v>0</v>
      </c>
      <c r="AE315" s="22">
        <v>0</v>
      </c>
      <c r="AF315" s="21">
        <v>0</v>
      </c>
      <c r="AG315" s="22">
        <v>0</v>
      </c>
      <c r="AH315" s="21"/>
      <c r="AI315" s="37">
        <v>0</v>
      </c>
      <c r="AJ315" s="15">
        <v>1</v>
      </c>
      <c r="AK315" s="23">
        <v>449.9</v>
      </c>
    </row>
    <row r="316" spans="1:37" x14ac:dyDescent="0.25">
      <c r="A316" s="17" t="s">
        <v>847</v>
      </c>
      <c r="B316" s="18" t="s">
        <v>848</v>
      </c>
      <c r="C316" s="17" t="s">
        <v>40</v>
      </c>
      <c r="D316" s="17" t="s">
        <v>849</v>
      </c>
      <c r="E316" s="19" t="s">
        <v>109</v>
      </c>
      <c r="F316" s="19">
        <v>152.1</v>
      </c>
      <c r="G316" s="20">
        <v>16.88</v>
      </c>
      <c r="H316" s="20">
        <v>21.13</v>
      </c>
      <c r="I316" s="99">
        <v>3213.87</v>
      </c>
      <c r="J316" s="21">
        <v>0</v>
      </c>
      <c r="K316" s="22">
        <v>0</v>
      </c>
      <c r="L316" s="21">
        <v>0</v>
      </c>
      <c r="M316" s="22">
        <v>0</v>
      </c>
      <c r="N316" s="21">
        <v>0</v>
      </c>
      <c r="O316" s="22">
        <v>0</v>
      </c>
      <c r="P316" s="21">
        <v>0</v>
      </c>
      <c r="Q316" s="22">
        <v>0</v>
      </c>
      <c r="R316" s="21">
        <v>1</v>
      </c>
      <c r="S316" s="22">
        <v>3213.87</v>
      </c>
      <c r="T316" s="21">
        <v>0</v>
      </c>
      <c r="U316" s="22">
        <v>0</v>
      </c>
      <c r="V316" s="21">
        <v>0</v>
      </c>
      <c r="W316" s="22">
        <v>0</v>
      </c>
      <c r="X316" s="21">
        <v>0</v>
      </c>
      <c r="Y316" s="22">
        <v>0</v>
      </c>
      <c r="Z316" s="21">
        <v>0</v>
      </c>
      <c r="AA316" s="22">
        <v>0</v>
      </c>
      <c r="AB316" s="21">
        <v>0</v>
      </c>
      <c r="AC316" s="22">
        <v>0</v>
      </c>
      <c r="AD316" s="21">
        <v>0</v>
      </c>
      <c r="AE316" s="22">
        <v>0</v>
      </c>
      <c r="AF316" s="21">
        <v>0</v>
      </c>
      <c r="AG316" s="22">
        <v>0</v>
      </c>
      <c r="AH316" s="21"/>
      <c r="AI316" s="37">
        <v>0</v>
      </c>
      <c r="AJ316" s="15">
        <v>1</v>
      </c>
      <c r="AK316" s="23">
        <v>3213.87</v>
      </c>
    </row>
    <row r="317" spans="1:37" ht="25.5" x14ac:dyDescent="0.25">
      <c r="A317" s="17" t="s">
        <v>850</v>
      </c>
      <c r="B317" s="18" t="s">
        <v>851</v>
      </c>
      <c r="C317" s="17" t="s">
        <v>40</v>
      </c>
      <c r="D317" s="17" t="s">
        <v>852</v>
      </c>
      <c r="E317" s="19" t="s">
        <v>42</v>
      </c>
      <c r="F317" s="19">
        <v>139</v>
      </c>
      <c r="G317" s="20">
        <v>21.97</v>
      </c>
      <c r="H317" s="20">
        <v>27.51</v>
      </c>
      <c r="I317" s="99">
        <v>3823.89</v>
      </c>
      <c r="J317" s="21">
        <v>0</v>
      </c>
      <c r="K317" s="22">
        <v>0</v>
      </c>
      <c r="L317" s="21">
        <v>0</v>
      </c>
      <c r="M317" s="22">
        <v>0</v>
      </c>
      <c r="N317" s="21">
        <v>1</v>
      </c>
      <c r="O317" s="22">
        <v>3823.89</v>
      </c>
      <c r="P317" s="21">
        <v>0</v>
      </c>
      <c r="Q317" s="22">
        <v>0</v>
      </c>
      <c r="R317" s="21">
        <v>0</v>
      </c>
      <c r="S317" s="22">
        <v>0</v>
      </c>
      <c r="T317" s="21">
        <v>0</v>
      </c>
      <c r="U317" s="22">
        <v>0</v>
      </c>
      <c r="V317" s="21">
        <v>0</v>
      </c>
      <c r="W317" s="22">
        <v>0</v>
      </c>
      <c r="X317" s="21">
        <v>0</v>
      </c>
      <c r="Y317" s="22">
        <v>0</v>
      </c>
      <c r="Z317" s="21">
        <v>0</v>
      </c>
      <c r="AA317" s="22">
        <v>0</v>
      </c>
      <c r="AB317" s="21">
        <v>0</v>
      </c>
      <c r="AC317" s="22">
        <v>0</v>
      </c>
      <c r="AD317" s="21">
        <v>0</v>
      </c>
      <c r="AE317" s="22">
        <v>0</v>
      </c>
      <c r="AF317" s="21">
        <v>0</v>
      </c>
      <c r="AG317" s="22">
        <v>0</v>
      </c>
      <c r="AH317" s="21"/>
      <c r="AI317" s="37">
        <v>0</v>
      </c>
      <c r="AJ317" s="15">
        <v>1</v>
      </c>
      <c r="AK317" s="23">
        <v>3823.89</v>
      </c>
    </row>
    <row r="318" spans="1:37" ht="25.5" x14ac:dyDescent="0.25">
      <c r="A318" s="17" t="s">
        <v>853</v>
      </c>
      <c r="B318" s="18" t="s">
        <v>854</v>
      </c>
      <c r="C318" s="17" t="s">
        <v>40</v>
      </c>
      <c r="D318" s="17" t="s">
        <v>855</v>
      </c>
      <c r="E318" s="19" t="s">
        <v>42</v>
      </c>
      <c r="F318" s="19">
        <v>2</v>
      </c>
      <c r="G318" s="20">
        <v>496.95</v>
      </c>
      <c r="H318" s="20">
        <v>622.28</v>
      </c>
      <c r="I318" s="99">
        <v>1244.56</v>
      </c>
      <c r="J318" s="21">
        <v>0</v>
      </c>
      <c r="K318" s="22">
        <v>0</v>
      </c>
      <c r="L318" s="21">
        <v>0</v>
      </c>
      <c r="M318" s="22">
        <v>0</v>
      </c>
      <c r="N318" s="21">
        <v>0</v>
      </c>
      <c r="O318" s="22">
        <v>0</v>
      </c>
      <c r="P318" s="21">
        <v>0</v>
      </c>
      <c r="Q318" s="22">
        <v>0</v>
      </c>
      <c r="R318" s="21">
        <v>1</v>
      </c>
      <c r="S318" s="22">
        <v>1244.56</v>
      </c>
      <c r="T318" s="21">
        <v>0</v>
      </c>
      <c r="U318" s="22">
        <v>0</v>
      </c>
      <c r="V318" s="21">
        <v>0</v>
      </c>
      <c r="W318" s="22">
        <v>0</v>
      </c>
      <c r="X318" s="21">
        <v>0</v>
      </c>
      <c r="Y318" s="22">
        <v>0</v>
      </c>
      <c r="Z318" s="21">
        <v>0</v>
      </c>
      <c r="AA318" s="22">
        <v>0</v>
      </c>
      <c r="AB318" s="21">
        <v>0</v>
      </c>
      <c r="AC318" s="22">
        <v>0</v>
      </c>
      <c r="AD318" s="21">
        <v>0</v>
      </c>
      <c r="AE318" s="22">
        <v>0</v>
      </c>
      <c r="AF318" s="21">
        <v>0</v>
      </c>
      <c r="AG318" s="22">
        <v>0</v>
      </c>
      <c r="AH318" s="21"/>
      <c r="AI318" s="37">
        <v>0</v>
      </c>
      <c r="AJ318" s="15">
        <v>1</v>
      </c>
      <c r="AK318" s="23">
        <v>1244.56</v>
      </c>
    </row>
    <row r="319" spans="1:37" ht="25.5" x14ac:dyDescent="0.25">
      <c r="A319" s="17" t="s">
        <v>856</v>
      </c>
      <c r="B319" s="18" t="s">
        <v>501</v>
      </c>
      <c r="C319" s="17" t="s">
        <v>27</v>
      </c>
      <c r="D319" s="17" t="s">
        <v>502</v>
      </c>
      <c r="E319" s="19" t="s">
        <v>42</v>
      </c>
      <c r="F319" s="19">
        <v>4</v>
      </c>
      <c r="G319" s="20">
        <v>3.28</v>
      </c>
      <c r="H319" s="20">
        <v>4.0999999999999996</v>
      </c>
      <c r="I319" s="99">
        <v>16.399999999999999</v>
      </c>
      <c r="J319" s="21">
        <v>0</v>
      </c>
      <c r="K319" s="22">
        <v>0</v>
      </c>
      <c r="L319" s="21">
        <v>0</v>
      </c>
      <c r="M319" s="22">
        <v>0</v>
      </c>
      <c r="N319" s="21">
        <v>0</v>
      </c>
      <c r="O319" s="22">
        <v>0</v>
      </c>
      <c r="P319" s="21">
        <v>0</v>
      </c>
      <c r="Q319" s="22">
        <v>0</v>
      </c>
      <c r="R319" s="21">
        <v>1</v>
      </c>
      <c r="S319" s="22">
        <v>16.399999999999999</v>
      </c>
      <c r="T319" s="21">
        <v>0</v>
      </c>
      <c r="U319" s="22">
        <v>0</v>
      </c>
      <c r="V319" s="21">
        <v>0</v>
      </c>
      <c r="W319" s="22">
        <v>0</v>
      </c>
      <c r="X319" s="21">
        <v>0</v>
      </c>
      <c r="Y319" s="22">
        <v>0</v>
      </c>
      <c r="Z319" s="21">
        <v>0</v>
      </c>
      <c r="AA319" s="22">
        <v>0</v>
      </c>
      <c r="AB319" s="21">
        <v>0</v>
      </c>
      <c r="AC319" s="22">
        <v>0</v>
      </c>
      <c r="AD319" s="21">
        <v>0</v>
      </c>
      <c r="AE319" s="22">
        <v>0</v>
      </c>
      <c r="AF319" s="21">
        <v>0</v>
      </c>
      <c r="AG319" s="22">
        <v>0</v>
      </c>
      <c r="AH319" s="21"/>
      <c r="AI319" s="37">
        <v>0</v>
      </c>
      <c r="AJ319" s="15">
        <v>1</v>
      </c>
      <c r="AK319" s="23">
        <v>16.399999999999999</v>
      </c>
    </row>
    <row r="320" spans="1:37" ht="25.5" x14ac:dyDescent="0.25">
      <c r="A320" s="17" t="s">
        <v>857</v>
      </c>
      <c r="B320" s="18">
        <v>61533</v>
      </c>
      <c r="C320" s="17" t="s">
        <v>40</v>
      </c>
      <c r="D320" s="17" t="s">
        <v>490</v>
      </c>
      <c r="E320" s="19" t="s">
        <v>42</v>
      </c>
      <c r="F320" s="19">
        <v>4</v>
      </c>
      <c r="G320" s="20">
        <v>2.34</v>
      </c>
      <c r="H320" s="20">
        <v>2.93</v>
      </c>
      <c r="I320" s="99">
        <v>11.72</v>
      </c>
      <c r="J320" s="21">
        <v>0</v>
      </c>
      <c r="K320" s="22">
        <v>0</v>
      </c>
      <c r="L320" s="21">
        <v>0</v>
      </c>
      <c r="M320" s="22">
        <v>0</v>
      </c>
      <c r="N320" s="21">
        <v>0</v>
      </c>
      <c r="O320" s="22">
        <v>0</v>
      </c>
      <c r="P320" s="21">
        <v>0</v>
      </c>
      <c r="Q320" s="22">
        <v>0</v>
      </c>
      <c r="R320" s="21">
        <v>0</v>
      </c>
      <c r="S320" s="22">
        <v>0</v>
      </c>
      <c r="T320" s="21">
        <v>1</v>
      </c>
      <c r="U320" s="22">
        <v>11.72</v>
      </c>
      <c r="V320" s="21">
        <v>0</v>
      </c>
      <c r="W320" s="22">
        <v>0</v>
      </c>
      <c r="X320" s="21">
        <v>0</v>
      </c>
      <c r="Y320" s="22">
        <v>0</v>
      </c>
      <c r="Z320" s="21">
        <v>0</v>
      </c>
      <c r="AA320" s="22">
        <v>0</v>
      </c>
      <c r="AB320" s="21">
        <v>0</v>
      </c>
      <c r="AC320" s="22">
        <v>0</v>
      </c>
      <c r="AD320" s="21">
        <v>0</v>
      </c>
      <c r="AE320" s="22">
        <v>0</v>
      </c>
      <c r="AF320" s="21">
        <v>0</v>
      </c>
      <c r="AG320" s="22">
        <v>0</v>
      </c>
      <c r="AH320" s="21"/>
      <c r="AI320" s="37">
        <v>0</v>
      </c>
      <c r="AJ320" s="15">
        <v>1</v>
      </c>
      <c r="AK320" s="23">
        <v>11.72</v>
      </c>
    </row>
    <row r="321" spans="1:37" x14ac:dyDescent="0.25">
      <c r="A321" s="25" t="s">
        <v>858</v>
      </c>
      <c r="B321" s="25"/>
      <c r="C321" s="25"/>
      <c r="D321" s="25" t="s">
        <v>859</v>
      </c>
      <c r="E321" s="25"/>
      <c r="F321" s="25"/>
      <c r="G321" s="26"/>
      <c r="H321" s="26"/>
      <c r="I321" s="104">
        <v>194581.2</v>
      </c>
      <c r="J321" s="27">
        <v>0</v>
      </c>
      <c r="K321" s="104">
        <v>0</v>
      </c>
      <c r="L321" s="27">
        <v>0.13756874250955384</v>
      </c>
      <c r="M321" s="104">
        <v>26768.290999999997</v>
      </c>
      <c r="N321" s="27">
        <v>0.2784706384789486</v>
      </c>
      <c r="O321" s="104">
        <v>54185.150999999991</v>
      </c>
      <c r="P321" s="27">
        <v>0.28958659932203107</v>
      </c>
      <c r="Q321" s="104">
        <v>56348.108</v>
      </c>
      <c r="R321" s="27">
        <v>0</v>
      </c>
      <c r="S321" s="104">
        <v>0</v>
      </c>
      <c r="T321" s="27">
        <v>4.1132442394229245E-3</v>
      </c>
      <c r="U321" s="104">
        <v>800.36</v>
      </c>
      <c r="V321" s="27">
        <v>2.8502342466795349E-2</v>
      </c>
      <c r="W321" s="104">
        <v>5546.0199999999995</v>
      </c>
      <c r="X321" s="27">
        <v>2.9573668987548637E-2</v>
      </c>
      <c r="Y321" s="104">
        <v>5754.48</v>
      </c>
      <c r="Z321" s="27">
        <v>0</v>
      </c>
      <c r="AA321" s="104">
        <v>0</v>
      </c>
      <c r="AB321" s="27">
        <v>0</v>
      </c>
      <c r="AC321" s="104">
        <v>0</v>
      </c>
      <c r="AD321" s="27">
        <v>0.23218476399569951</v>
      </c>
      <c r="AE321" s="104">
        <v>45178.790000000008</v>
      </c>
      <c r="AF321" s="27">
        <v>0</v>
      </c>
      <c r="AG321" s="104">
        <v>0</v>
      </c>
      <c r="AH321" s="27">
        <v>0</v>
      </c>
      <c r="AI321" s="104">
        <v>0</v>
      </c>
      <c r="AJ321" s="27">
        <v>1</v>
      </c>
      <c r="AK321" s="104">
        <v>194581.2</v>
      </c>
    </row>
    <row r="322" spans="1:37" ht="38.25" x14ac:dyDescent="0.25">
      <c r="A322" s="17" t="s">
        <v>860</v>
      </c>
      <c r="B322" s="18" t="s">
        <v>574</v>
      </c>
      <c r="C322" s="17" t="s">
        <v>32</v>
      </c>
      <c r="D322" s="17" t="s">
        <v>575</v>
      </c>
      <c r="E322" s="19" t="s">
        <v>109</v>
      </c>
      <c r="F322" s="19">
        <v>194.9</v>
      </c>
      <c r="G322" s="20">
        <v>4.71</v>
      </c>
      <c r="H322" s="20">
        <v>5.89</v>
      </c>
      <c r="I322" s="99">
        <v>1147.96</v>
      </c>
      <c r="J322" s="21">
        <v>0</v>
      </c>
      <c r="K322" s="22">
        <v>0</v>
      </c>
      <c r="L322" s="21">
        <v>1</v>
      </c>
      <c r="M322" s="22">
        <v>1147.96</v>
      </c>
      <c r="N322" s="21">
        <v>0</v>
      </c>
      <c r="O322" s="22">
        <v>0</v>
      </c>
      <c r="P322" s="21">
        <v>0</v>
      </c>
      <c r="Q322" s="22">
        <v>0</v>
      </c>
      <c r="R322" s="21">
        <v>0</v>
      </c>
      <c r="S322" s="22">
        <v>0</v>
      </c>
      <c r="T322" s="21">
        <v>0</v>
      </c>
      <c r="U322" s="22">
        <v>0</v>
      </c>
      <c r="V322" s="21">
        <v>0</v>
      </c>
      <c r="W322" s="22">
        <v>0</v>
      </c>
      <c r="X322" s="21">
        <v>0</v>
      </c>
      <c r="Y322" s="22">
        <v>0</v>
      </c>
      <c r="Z322" s="21">
        <v>0</v>
      </c>
      <c r="AA322" s="22">
        <v>0</v>
      </c>
      <c r="AB322" s="21">
        <v>0</v>
      </c>
      <c r="AC322" s="22">
        <v>0</v>
      </c>
      <c r="AD322" s="21">
        <v>0</v>
      </c>
      <c r="AE322" s="22">
        <v>0</v>
      </c>
      <c r="AF322" s="21">
        <v>0</v>
      </c>
      <c r="AG322" s="22">
        <v>0</v>
      </c>
      <c r="AH322" s="21"/>
      <c r="AI322" s="37">
        <v>0</v>
      </c>
      <c r="AJ322" s="15">
        <v>1</v>
      </c>
      <c r="AK322" s="23">
        <v>1147.96</v>
      </c>
    </row>
    <row r="323" spans="1:37" ht="38.25" x14ac:dyDescent="0.25">
      <c r="A323" s="17" t="s">
        <v>861</v>
      </c>
      <c r="B323" s="18" t="s">
        <v>400</v>
      </c>
      <c r="C323" s="17" t="s">
        <v>27</v>
      </c>
      <c r="D323" s="17" t="s">
        <v>401</v>
      </c>
      <c r="E323" s="19" t="s">
        <v>109</v>
      </c>
      <c r="F323" s="19">
        <v>37.97</v>
      </c>
      <c r="G323" s="20">
        <v>5.46</v>
      </c>
      <c r="H323" s="20">
        <v>6.83</v>
      </c>
      <c r="I323" s="99">
        <v>259.33</v>
      </c>
      <c r="J323" s="21">
        <v>0</v>
      </c>
      <c r="K323" s="22">
        <v>0</v>
      </c>
      <c r="L323" s="21">
        <v>1</v>
      </c>
      <c r="M323" s="22">
        <v>259.33</v>
      </c>
      <c r="N323" s="21">
        <v>0</v>
      </c>
      <c r="O323" s="22">
        <v>0</v>
      </c>
      <c r="P323" s="21">
        <v>0</v>
      </c>
      <c r="Q323" s="22">
        <v>0</v>
      </c>
      <c r="R323" s="21">
        <v>0</v>
      </c>
      <c r="S323" s="22">
        <v>0</v>
      </c>
      <c r="T323" s="21">
        <v>0</v>
      </c>
      <c r="U323" s="22">
        <v>0</v>
      </c>
      <c r="V323" s="21">
        <v>0</v>
      </c>
      <c r="W323" s="22">
        <v>0</v>
      </c>
      <c r="X323" s="21">
        <v>0</v>
      </c>
      <c r="Y323" s="22">
        <v>0</v>
      </c>
      <c r="Z323" s="21">
        <v>0</v>
      </c>
      <c r="AA323" s="22">
        <v>0</v>
      </c>
      <c r="AB323" s="21">
        <v>0</v>
      </c>
      <c r="AC323" s="22">
        <v>0</v>
      </c>
      <c r="AD323" s="21">
        <v>0</v>
      </c>
      <c r="AE323" s="22">
        <v>0</v>
      </c>
      <c r="AF323" s="21">
        <v>0</v>
      </c>
      <c r="AG323" s="22">
        <v>0</v>
      </c>
      <c r="AH323" s="21"/>
      <c r="AI323" s="37">
        <v>0</v>
      </c>
      <c r="AJ323" s="15">
        <v>1</v>
      </c>
      <c r="AK323" s="23">
        <v>259.33</v>
      </c>
    </row>
    <row r="324" spans="1:37" ht="38.25" x14ac:dyDescent="0.25">
      <c r="A324" s="17" t="s">
        <v>862</v>
      </c>
      <c r="B324" s="18" t="s">
        <v>703</v>
      </c>
      <c r="C324" s="17" t="s">
        <v>32</v>
      </c>
      <c r="D324" s="17" t="s">
        <v>578</v>
      </c>
      <c r="E324" s="19" t="s">
        <v>109</v>
      </c>
      <c r="F324" s="19">
        <v>194.9</v>
      </c>
      <c r="G324" s="20">
        <v>12.37</v>
      </c>
      <c r="H324" s="20">
        <v>15.48</v>
      </c>
      <c r="I324" s="99">
        <v>3017.05</v>
      </c>
      <c r="J324" s="21">
        <v>0</v>
      </c>
      <c r="K324" s="22">
        <v>0</v>
      </c>
      <c r="L324" s="21">
        <v>1</v>
      </c>
      <c r="M324" s="22">
        <v>3017.05</v>
      </c>
      <c r="N324" s="21">
        <v>0</v>
      </c>
      <c r="O324" s="22">
        <v>0</v>
      </c>
      <c r="P324" s="21">
        <v>0</v>
      </c>
      <c r="Q324" s="22">
        <v>0</v>
      </c>
      <c r="R324" s="21">
        <v>0</v>
      </c>
      <c r="S324" s="22">
        <v>0</v>
      </c>
      <c r="T324" s="21">
        <v>0</v>
      </c>
      <c r="U324" s="22">
        <v>0</v>
      </c>
      <c r="V324" s="21">
        <v>0</v>
      </c>
      <c r="W324" s="22">
        <v>0</v>
      </c>
      <c r="X324" s="21">
        <v>0</v>
      </c>
      <c r="Y324" s="22">
        <v>0</v>
      </c>
      <c r="Z324" s="21">
        <v>0</v>
      </c>
      <c r="AA324" s="22">
        <v>0</v>
      </c>
      <c r="AB324" s="21">
        <v>0</v>
      </c>
      <c r="AC324" s="22">
        <v>0</v>
      </c>
      <c r="AD324" s="21">
        <v>0</v>
      </c>
      <c r="AE324" s="22">
        <v>0</v>
      </c>
      <c r="AF324" s="21">
        <v>0</v>
      </c>
      <c r="AG324" s="22">
        <v>0</v>
      </c>
      <c r="AH324" s="21"/>
      <c r="AI324" s="37">
        <v>0</v>
      </c>
      <c r="AJ324" s="15">
        <v>1</v>
      </c>
      <c r="AK324" s="23">
        <v>3017.05</v>
      </c>
    </row>
    <row r="325" spans="1:37" ht="38.25" x14ac:dyDescent="0.25">
      <c r="A325" s="17" t="s">
        <v>863</v>
      </c>
      <c r="B325" s="18" t="s">
        <v>403</v>
      </c>
      <c r="C325" s="17" t="s">
        <v>27</v>
      </c>
      <c r="D325" s="17" t="s">
        <v>404</v>
      </c>
      <c r="E325" s="19" t="s">
        <v>109</v>
      </c>
      <c r="F325" s="19">
        <v>37.97</v>
      </c>
      <c r="G325" s="20">
        <v>18.63</v>
      </c>
      <c r="H325" s="20">
        <v>23.32</v>
      </c>
      <c r="I325" s="99">
        <v>885.46</v>
      </c>
      <c r="J325" s="21">
        <v>0</v>
      </c>
      <c r="K325" s="22">
        <v>0</v>
      </c>
      <c r="L325" s="21">
        <v>1</v>
      </c>
      <c r="M325" s="22">
        <v>885.46</v>
      </c>
      <c r="N325" s="21">
        <v>0</v>
      </c>
      <c r="O325" s="22">
        <v>0</v>
      </c>
      <c r="P325" s="21">
        <v>0</v>
      </c>
      <c r="Q325" s="22">
        <v>0</v>
      </c>
      <c r="R325" s="21">
        <v>0</v>
      </c>
      <c r="S325" s="22">
        <v>0</v>
      </c>
      <c r="T325" s="21">
        <v>0</v>
      </c>
      <c r="U325" s="22">
        <v>0</v>
      </c>
      <c r="V325" s="21">
        <v>0</v>
      </c>
      <c r="W325" s="22">
        <v>0</v>
      </c>
      <c r="X325" s="21">
        <v>0</v>
      </c>
      <c r="Y325" s="22">
        <v>0</v>
      </c>
      <c r="Z325" s="21">
        <v>0</v>
      </c>
      <c r="AA325" s="22">
        <v>0</v>
      </c>
      <c r="AB325" s="21">
        <v>0</v>
      </c>
      <c r="AC325" s="22">
        <v>0</v>
      </c>
      <c r="AD325" s="21">
        <v>0</v>
      </c>
      <c r="AE325" s="22">
        <v>0</v>
      </c>
      <c r="AF325" s="21">
        <v>0</v>
      </c>
      <c r="AG325" s="22">
        <v>0</v>
      </c>
      <c r="AH325" s="21"/>
      <c r="AI325" s="37">
        <v>0</v>
      </c>
      <c r="AJ325" s="15">
        <v>1</v>
      </c>
      <c r="AK325" s="23">
        <v>885.46</v>
      </c>
    </row>
    <row r="326" spans="1:37" ht="38.25" x14ac:dyDescent="0.25">
      <c r="A326" s="17" t="s">
        <v>864</v>
      </c>
      <c r="B326" s="18" t="s">
        <v>700</v>
      </c>
      <c r="C326" s="17" t="s">
        <v>27</v>
      </c>
      <c r="D326" s="17" t="s">
        <v>701</v>
      </c>
      <c r="E326" s="19" t="s">
        <v>109</v>
      </c>
      <c r="F326" s="19">
        <v>40.75</v>
      </c>
      <c r="G326" s="20">
        <v>12.09</v>
      </c>
      <c r="H326" s="20">
        <v>15.13</v>
      </c>
      <c r="I326" s="99">
        <v>616.54</v>
      </c>
      <c r="J326" s="21">
        <v>0</v>
      </c>
      <c r="K326" s="22">
        <v>0</v>
      </c>
      <c r="L326" s="21">
        <v>1</v>
      </c>
      <c r="M326" s="22">
        <v>616.54</v>
      </c>
      <c r="N326" s="21">
        <v>0</v>
      </c>
      <c r="O326" s="22">
        <v>0</v>
      </c>
      <c r="P326" s="21">
        <v>0</v>
      </c>
      <c r="Q326" s="22">
        <v>0</v>
      </c>
      <c r="R326" s="21">
        <v>0</v>
      </c>
      <c r="S326" s="22">
        <v>0</v>
      </c>
      <c r="T326" s="21">
        <v>0</v>
      </c>
      <c r="U326" s="22">
        <v>0</v>
      </c>
      <c r="V326" s="21">
        <v>0</v>
      </c>
      <c r="W326" s="22">
        <v>0</v>
      </c>
      <c r="X326" s="21">
        <v>0</v>
      </c>
      <c r="Y326" s="22">
        <v>0</v>
      </c>
      <c r="Z326" s="21">
        <v>0</v>
      </c>
      <c r="AA326" s="22">
        <v>0</v>
      </c>
      <c r="AB326" s="21">
        <v>0</v>
      </c>
      <c r="AC326" s="22">
        <v>0</v>
      </c>
      <c r="AD326" s="21">
        <v>0</v>
      </c>
      <c r="AE326" s="22">
        <v>0</v>
      </c>
      <c r="AF326" s="21">
        <v>0</v>
      </c>
      <c r="AG326" s="22">
        <v>0</v>
      </c>
      <c r="AH326" s="21"/>
      <c r="AI326" s="37">
        <v>0</v>
      </c>
      <c r="AJ326" s="15">
        <v>1</v>
      </c>
      <c r="AK326" s="23">
        <v>616.54</v>
      </c>
    </row>
    <row r="327" spans="1:37" ht="38.25" x14ac:dyDescent="0.25">
      <c r="A327" s="17" t="s">
        <v>865</v>
      </c>
      <c r="B327" s="18" t="s">
        <v>706</v>
      </c>
      <c r="C327" s="17" t="s">
        <v>27</v>
      </c>
      <c r="D327" s="17" t="s">
        <v>707</v>
      </c>
      <c r="E327" s="19" t="s">
        <v>109</v>
      </c>
      <c r="F327" s="19">
        <v>40.75</v>
      </c>
      <c r="G327" s="20">
        <v>10.02</v>
      </c>
      <c r="H327" s="20">
        <v>12.54</v>
      </c>
      <c r="I327" s="99">
        <v>511</v>
      </c>
      <c r="J327" s="21">
        <v>0</v>
      </c>
      <c r="K327" s="22">
        <v>0</v>
      </c>
      <c r="L327" s="21">
        <v>1</v>
      </c>
      <c r="M327" s="22">
        <v>511</v>
      </c>
      <c r="N327" s="21">
        <v>0</v>
      </c>
      <c r="O327" s="22">
        <v>0</v>
      </c>
      <c r="P327" s="21">
        <v>0</v>
      </c>
      <c r="Q327" s="22">
        <v>0</v>
      </c>
      <c r="R327" s="21">
        <v>0</v>
      </c>
      <c r="S327" s="22">
        <v>0</v>
      </c>
      <c r="T327" s="21">
        <v>0</v>
      </c>
      <c r="U327" s="22">
        <v>0</v>
      </c>
      <c r="V327" s="21">
        <v>0</v>
      </c>
      <c r="W327" s="22">
        <v>0</v>
      </c>
      <c r="X327" s="21">
        <v>0</v>
      </c>
      <c r="Y327" s="22">
        <v>0</v>
      </c>
      <c r="Z327" s="21">
        <v>0</v>
      </c>
      <c r="AA327" s="22">
        <v>0</v>
      </c>
      <c r="AB327" s="21">
        <v>0</v>
      </c>
      <c r="AC327" s="22">
        <v>0</v>
      </c>
      <c r="AD327" s="21">
        <v>0</v>
      </c>
      <c r="AE327" s="22">
        <v>0</v>
      </c>
      <c r="AF327" s="21">
        <v>0</v>
      </c>
      <c r="AG327" s="22">
        <v>0</v>
      </c>
      <c r="AH327" s="21"/>
      <c r="AI327" s="37">
        <v>0</v>
      </c>
      <c r="AJ327" s="15">
        <v>1</v>
      </c>
      <c r="AK327" s="23">
        <v>511</v>
      </c>
    </row>
    <row r="328" spans="1:37" ht="38.25" x14ac:dyDescent="0.25">
      <c r="A328" s="17" t="s">
        <v>866</v>
      </c>
      <c r="B328" s="18" t="s">
        <v>867</v>
      </c>
      <c r="C328" s="17" t="s">
        <v>27</v>
      </c>
      <c r="D328" s="17" t="s">
        <v>868</v>
      </c>
      <c r="E328" s="19" t="s">
        <v>109</v>
      </c>
      <c r="F328" s="19">
        <v>21.1</v>
      </c>
      <c r="G328" s="20">
        <v>69.84</v>
      </c>
      <c r="H328" s="20">
        <v>87.45</v>
      </c>
      <c r="I328" s="99">
        <v>1845.19</v>
      </c>
      <c r="J328" s="21">
        <v>0</v>
      </c>
      <c r="K328" s="22">
        <v>0</v>
      </c>
      <c r="L328" s="21">
        <v>1</v>
      </c>
      <c r="M328" s="22">
        <v>1845.19</v>
      </c>
      <c r="N328" s="21">
        <v>0</v>
      </c>
      <c r="O328" s="22">
        <v>0</v>
      </c>
      <c r="P328" s="21">
        <v>0</v>
      </c>
      <c r="Q328" s="22">
        <v>0</v>
      </c>
      <c r="R328" s="21">
        <v>0</v>
      </c>
      <c r="S328" s="22">
        <v>0</v>
      </c>
      <c r="T328" s="21">
        <v>0</v>
      </c>
      <c r="U328" s="22">
        <v>0</v>
      </c>
      <c r="V328" s="21">
        <v>0</v>
      </c>
      <c r="W328" s="22">
        <v>0</v>
      </c>
      <c r="X328" s="21">
        <v>0</v>
      </c>
      <c r="Y328" s="22">
        <v>0</v>
      </c>
      <c r="Z328" s="21">
        <v>0</v>
      </c>
      <c r="AA328" s="22">
        <v>0</v>
      </c>
      <c r="AB328" s="21">
        <v>0</v>
      </c>
      <c r="AC328" s="22">
        <v>0</v>
      </c>
      <c r="AD328" s="21">
        <v>0</v>
      </c>
      <c r="AE328" s="22">
        <v>0</v>
      </c>
      <c r="AF328" s="21">
        <v>0</v>
      </c>
      <c r="AG328" s="22">
        <v>0</v>
      </c>
      <c r="AH328" s="21"/>
      <c r="AI328" s="37">
        <v>0</v>
      </c>
      <c r="AJ328" s="15">
        <v>1</v>
      </c>
      <c r="AK328" s="23">
        <v>1845.19</v>
      </c>
    </row>
    <row r="329" spans="1:37" ht="38.25" x14ac:dyDescent="0.25">
      <c r="A329" s="17" t="s">
        <v>869</v>
      </c>
      <c r="B329" s="18" t="s">
        <v>870</v>
      </c>
      <c r="C329" s="17" t="s">
        <v>27</v>
      </c>
      <c r="D329" s="17" t="s">
        <v>871</v>
      </c>
      <c r="E329" s="19" t="s">
        <v>109</v>
      </c>
      <c r="F329" s="19">
        <v>25.8</v>
      </c>
      <c r="G329" s="20">
        <v>84.21</v>
      </c>
      <c r="H329" s="20">
        <v>105.44</v>
      </c>
      <c r="I329" s="99">
        <v>2720.35</v>
      </c>
      <c r="J329" s="21">
        <v>0</v>
      </c>
      <c r="K329" s="22">
        <v>0</v>
      </c>
      <c r="L329" s="21">
        <v>1</v>
      </c>
      <c r="M329" s="22">
        <v>2720.35</v>
      </c>
      <c r="N329" s="21">
        <v>0</v>
      </c>
      <c r="O329" s="22">
        <v>0</v>
      </c>
      <c r="P329" s="21">
        <v>0</v>
      </c>
      <c r="Q329" s="22">
        <v>0</v>
      </c>
      <c r="R329" s="21">
        <v>0</v>
      </c>
      <c r="S329" s="22">
        <v>0</v>
      </c>
      <c r="T329" s="21">
        <v>0</v>
      </c>
      <c r="U329" s="22">
        <v>0</v>
      </c>
      <c r="V329" s="21">
        <v>0</v>
      </c>
      <c r="W329" s="22">
        <v>0</v>
      </c>
      <c r="X329" s="21">
        <v>0</v>
      </c>
      <c r="Y329" s="22">
        <v>0</v>
      </c>
      <c r="Z329" s="21">
        <v>0</v>
      </c>
      <c r="AA329" s="22">
        <v>0</v>
      </c>
      <c r="AB329" s="21">
        <v>0</v>
      </c>
      <c r="AC329" s="22">
        <v>0</v>
      </c>
      <c r="AD329" s="21">
        <v>0</v>
      </c>
      <c r="AE329" s="22">
        <v>0</v>
      </c>
      <c r="AF329" s="21">
        <v>0</v>
      </c>
      <c r="AG329" s="22">
        <v>0</v>
      </c>
      <c r="AH329" s="21"/>
      <c r="AI329" s="37">
        <v>0</v>
      </c>
      <c r="AJ329" s="15">
        <v>1</v>
      </c>
      <c r="AK329" s="23">
        <v>2720.35</v>
      </c>
    </row>
    <row r="330" spans="1:37" ht="38.25" x14ac:dyDescent="0.25">
      <c r="A330" s="17" t="s">
        <v>872</v>
      </c>
      <c r="B330" s="18" t="s">
        <v>873</v>
      </c>
      <c r="C330" s="17" t="s">
        <v>27</v>
      </c>
      <c r="D330" s="17" t="s">
        <v>874</v>
      </c>
      <c r="E330" s="19" t="s">
        <v>109</v>
      </c>
      <c r="F330" s="19">
        <v>21</v>
      </c>
      <c r="G330" s="20">
        <v>108.76</v>
      </c>
      <c r="H330" s="20">
        <v>136.18</v>
      </c>
      <c r="I330" s="99">
        <v>2859.78</v>
      </c>
      <c r="J330" s="21">
        <v>0</v>
      </c>
      <c r="K330" s="22">
        <v>0</v>
      </c>
      <c r="L330" s="21">
        <v>1</v>
      </c>
      <c r="M330" s="22">
        <v>2859.78</v>
      </c>
      <c r="N330" s="21">
        <v>0</v>
      </c>
      <c r="O330" s="22">
        <v>0</v>
      </c>
      <c r="P330" s="21">
        <v>0</v>
      </c>
      <c r="Q330" s="22">
        <v>0</v>
      </c>
      <c r="R330" s="21">
        <v>0</v>
      </c>
      <c r="S330" s="22">
        <v>0</v>
      </c>
      <c r="T330" s="21">
        <v>0</v>
      </c>
      <c r="U330" s="22">
        <v>0</v>
      </c>
      <c r="V330" s="21">
        <v>0</v>
      </c>
      <c r="W330" s="22">
        <v>0</v>
      </c>
      <c r="X330" s="21">
        <v>0</v>
      </c>
      <c r="Y330" s="22">
        <v>0</v>
      </c>
      <c r="Z330" s="21">
        <v>0</v>
      </c>
      <c r="AA330" s="22">
        <v>0</v>
      </c>
      <c r="AB330" s="21">
        <v>0</v>
      </c>
      <c r="AC330" s="22">
        <v>0</v>
      </c>
      <c r="AD330" s="21">
        <v>0</v>
      </c>
      <c r="AE330" s="22">
        <v>0</v>
      </c>
      <c r="AF330" s="21">
        <v>0</v>
      </c>
      <c r="AG330" s="22">
        <v>0</v>
      </c>
      <c r="AH330" s="21"/>
      <c r="AI330" s="37">
        <v>0</v>
      </c>
      <c r="AJ330" s="15">
        <v>1</v>
      </c>
      <c r="AK330" s="23">
        <v>2859.78</v>
      </c>
    </row>
    <row r="331" spans="1:37" x14ac:dyDescent="0.25">
      <c r="A331" s="17" t="s">
        <v>875</v>
      </c>
      <c r="B331" s="18" t="s">
        <v>876</v>
      </c>
      <c r="C331" s="17" t="s">
        <v>40</v>
      </c>
      <c r="D331" s="17" t="s">
        <v>877</v>
      </c>
      <c r="E331" s="19" t="s">
        <v>42</v>
      </c>
      <c r="F331" s="19">
        <v>212</v>
      </c>
      <c r="G331" s="20">
        <v>14.35</v>
      </c>
      <c r="H331" s="20">
        <v>17.96</v>
      </c>
      <c r="I331" s="99">
        <v>3807.52</v>
      </c>
      <c r="J331" s="21">
        <v>0</v>
      </c>
      <c r="K331" s="22">
        <v>0</v>
      </c>
      <c r="L331" s="21">
        <v>0</v>
      </c>
      <c r="M331" s="22">
        <v>0</v>
      </c>
      <c r="N331" s="21">
        <v>0</v>
      </c>
      <c r="O331" s="22">
        <v>0</v>
      </c>
      <c r="P331" s="21">
        <v>0</v>
      </c>
      <c r="Q331" s="22">
        <v>0</v>
      </c>
      <c r="R331" s="21">
        <v>0</v>
      </c>
      <c r="S331" s="22">
        <v>0</v>
      </c>
      <c r="T331" s="21">
        <v>0</v>
      </c>
      <c r="U331" s="22">
        <v>0</v>
      </c>
      <c r="V331" s="21">
        <v>0</v>
      </c>
      <c r="W331" s="22">
        <v>0</v>
      </c>
      <c r="X331" s="21">
        <v>0</v>
      </c>
      <c r="Y331" s="22">
        <v>0</v>
      </c>
      <c r="Z331" s="21">
        <v>0</v>
      </c>
      <c r="AA331" s="22">
        <v>0</v>
      </c>
      <c r="AB331" s="21">
        <v>0</v>
      </c>
      <c r="AC331" s="22">
        <v>0</v>
      </c>
      <c r="AD331" s="21">
        <v>1</v>
      </c>
      <c r="AE331" s="22">
        <v>3807.52</v>
      </c>
      <c r="AF331" s="21">
        <v>0</v>
      </c>
      <c r="AG331" s="22">
        <v>0</v>
      </c>
      <c r="AH331" s="21"/>
      <c r="AI331" s="37">
        <v>0</v>
      </c>
      <c r="AJ331" s="15">
        <v>1</v>
      </c>
      <c r="AK331" s="23">
        <v>3807.52</v>
      </c>
    </row>
    <row r="332" spans="1:37" ht="38.25" x14ac:dyDescent="0.25">
      <c r="A332" s="17" t="s">
        <v>878</v>
      </c>
      <c r="B332" s="18" t="s">
        <v>879</v>
      </c>
      <c r="C332" s="17" t="s">
        <v>27</v>
      </c>
      <c r="D332" s="17" t="s">
        <v>880</v>
      </c>
      <c r="E332" s="19" t="s">
        <v>42</v>
      </c>
      <c r="F332" s="19">
        <v>33</v>
      </c>
      <c r="G332" s="20">
        <v>87.4</v>
      </c>
      <c r="H332" s="20">
        <v>109.44</v>
      </c>
      <c r="I332" s="99">
        <v>3611.52</v>
      </c>
      <c r="J332" s="21">
        <v>0</v>
      </c>
      <c r="K332" s="22">
        <v>0</v>
      </c>
      <c r="L332" s="21">
        <v>0</v>
      </c>
      <c r="M332" s="22">
        <v>0</v>
      </c>
      <c r="N332" s="21">
        <v>0</v>
      </c>
      <c r="O332" s="22">
        <v>0</v>
      </c>
      <c r="P332" s="21">
        <v>0</v>
      </c>
      <c r="Q332" s="22">
        <v>0</v>
      </c>
      <c r="R332" s="21">
        <v>0</v>
      </c>
      <c r="S332" s="22">
        <v>0</v>
      </c>
      <c r="T332" s="21">
        <v>0</v>
      </c>
      <c r="U332" s="22">
        <v>0</v>
      </c>
      <c r="V332" s="21">
        <v>0</v>
      </c>
      <c r="W332" s="22">
        <v>0</v>
      </c>
      <c r="X332" s="21">
        <v>0</v>
      </c>
      <c r="Y332" s="22">
        <v>0</v>
      </c>
      <c r="Z332" s="21">
        <v>0</v>
      </c>
      <c r="AA332" s="22">
        <v>0</v>
      </c>
      <c r="AB332" s="21">
        <v>0</v>
      </c>
      <c r="AC332" s="22">
        <v>0</v>
      </c>
      <c r="AD332" s="21">
        <v>1</v>
      </c>
      <c r="AE332" s="22">
        <v>3611.52</v>
      </c>
      <c r="AF332" s="21">
        <v>0</v>
      </c>
      <c r="AG332" s="22">
        <v>0</v>
      </c>
      <c r="AH332" s="21"/>
      <c r="AI332" s="37">
        <v>0</v>
      </c>
      <c r="AJ332" s="15">
        <v>1</v>
      </c>
      <c r="AK332" s="23">
        <v>3611.52</v>
      </c>
    </row>
    <row r="333" spans="1:37" ht="38.25" x14ac:dyDescent="0.25">
      <c r="A333" s="17" t="s">
        <v>881</v>
      </c>
      <c r="B333" s="18" t="s">
        <v>882</v>
      </c>
      <c r="C333" s="17" t="s">
        <v>27</v>
      </c>
      <c r="D333" s="17" t="s">
        <v>883</v>
      </c>
      <c r="E333" s="19" t="s">
        <v>42</v>
      </c>
      <c r="F333" s="19">
        <v>136</v>
      </c>
      <c r="G333" s="20">
        <v>47.05</v>
      </c>
      <c r="H333" s="20">
        <v>58.91</v>
      </c>
      <c r="I333" s="99">
        <v>8011.76</v>
      </c>
      <c r="J333" s="21">
        <v>0</v>
      </c>
      <c r="K333" s="22">
        <v>0</v>
      </c>
      <c r="L333" s="21">
        <v>0</v>
      </c>
      <c r="M333" s="22">
        <v>0</v>
      </c>
      <c r="N333" s="21">
        <v>0</v>
      </c>
      <c r="O333" s="22">
        <v>0</v>
      </c>
      <c r="P333" s="21">
        <v>0</v>
      </c>
      <c r="Q333" s="22">
        <v>0</v>
      </c>
      <c r="R333" s="21">
        <v>0</v>
      </c>
      <c r="S333" s="22">
        <v>0</v>
      </c>
      <c r="T333" s="21">
        <v>0</v>
      </c>
      <c r="U333" s="22">
        <v>0</v>
      </c>
      <c r="V333" s="21">
        <v>0</v>
      </c>
      <c r="W333" s="22">
        <v>0</v>
      </c>
      <c r="X333" s="21">
        <v>0</v>
      </c>
      <c r="Y333" s="22">
        <v>0</v>
      </c>
      <c r="Z333" s="21">
        <v>0</v>
      </c>
      <c r="AA333" s="22">
        <v>0</v>
      </c>
      <c r="AB333" s="21">
        <v>0</v>
      </c>
      <c r="AC333" s="22">
        <v>0</v>
      </c>
      <c r="AD333" s="21">
        <v>1</v>
      </c>
      <c r="AE333" s="22">
        <v>8011.76</v>
      </c>
      <c r="AF333" s="21">
        <v>0</v>
      </c>
      <c r="AG333" s="22">
        <v>0</v>
      </c>
      <c r="AH333" s="21"/>
      <c r="AI333" s="37">
        <v>0</v>
      </c>
      <c r="AJ333" s="15">
        <v>1</v>
      </c>
      <c r="AK333" s="23">
        <v>8011.76</v>
      </c>
    </row>
    <row r="334" spans="1:37" ht="25.5" x14ac:dyDescent="0.25">
      <c r="A334" s="17" t="s">
        <v>884</v>
      </c>
      <c r="B334" s="18" t="s">
        <v>885</v>
      </c>
      <c r="C334" s="17" t="s">
        <v>27</v>
      </c>
      <c r="D334" s="17" t="s">
        <v>886</v>
      </c>
      <c r="E334" s="19" t="s">
        <v>42</v>
      </c>
      <c r="F334" s="19">
        <v>14</v>
      </c>
      <c r="G334" s="20">
        <v>48.48</v>
      </c>
      <c r="H334" s="20">
        <v>60.7</v>
      </c>
      <c r="I334" s="99">
        <v>849.8</v>
      </c>
      <c r="J334" s="21">
        <v>0</v>
      </c>
      <c r="K334" s="22">
        <v>0</v>
      </c>
      <c r="L334" s="21">
        <v>0</v>
      </c>
      <c r="M334" s="22">
        <v>0</v>
      </c>
      <c r="N334" s="21">
        <v>0</v>
      </c>
      <c r="O334" s="22">
        <v>0</v>
      </c>
      <c r="P334" s="21">
        <v>0</v>
      </c>
      <c r="Q334" s="22">
        <v>0</v>
      </c>
      <c r="R334" s="21">
        <v>0</v>
      </c>
      <c r="S334" s="22">
        <v>0</v>
      </c>
      <c r="T334" s="21">
        <v>0</v>
      </c>
      <c r="U334" s="22">
        <v>0</v>
      </c>
      <c r="V334" s="21">
        <v>0</v>
      </c>
      <c r="W334" s="22">
        <v>0</v>
      </c>
      <c r="X334" s="21">
        <v>0</v>
      </c>
      <c r="Y334" s="22">
        <v>0</v>
      </c>
      <c r="Z334" s="21">
        <v>0</v>
      </c>
      <c r="AA334" s="22">
        <v>0</v>
      </c>
      <c r="AB334" s="21">
        <v>0</v>
      </c>
      <c r="AC334" s="22">
        <v>0</v>
      </c>
      <c r="AD334" s="21">
        <v>1</v>
      </c>
      <c r="AE334" s="22">
        <v>849.8</v>
      </c>
      <c r="AF334" s="21">
        <v>0</v>
      </c>
      <c r="AG334" s="22">
        <v>0</v>
      </c>
      <c r="AH334" s="21"/>
      <c r="AI334" s="37">
        <v>0</v>
      </c>
      <c r="AJ334" s="15">
        <v>1</v>
      </c>
      <c r="AK334" s="23">
        <v>849.8</v>
      </c>
    </row>
    <row r="335" spans="1:37" x14ac:dyDescent="0.25">
      <c r="A335" s="17" t="s">
        <v>887</v>
      </c>
      <c r="B335" s="18" t="s">
        <v>888</v>
      </c>
      <c r="C335" s="17" t="s">
        <v>40</v>
      </c>
      <c r="D335" s="17" t="s">
        <v>889</v>
      </c>
      <c r="E335" s="19" t="s">
        <v>42</v>
      </c>
      <c r="F335" s="19">
        <v>212</v>
      </c>
      <c r="G335" s="20">
        <v>10.6</v>
      </c>
      <c r="H335" s="20">
        <v>13.27</v>
      </c>
      <c r="I335" s="99">
        <v>2813.24</v>
      </c>
      <c r="J335" s="21">
        <v>0</v>
      </c>
      <c r="K335" s="22">
        <v>0</v>
      </c>
      <c r="L335" s="21">
        <v>0</v>
      </c>
      <c r="M335" s="22">
        <v>0</v>
      </c>
      <c r="N335" s="21">
        <v>0</v>
      </c>
      <c r="O335" s="22">
        <v>0</v>
      </c>
      <c r="P335" s="21">
        <v>0</v>
      </c>
      <c r="Q335" s="22">
        <v>0</v>
      </c>
      <c r="R335" s="21">
        <v>0</v>
      </c>
      <c r="S335" s="22">
        <v>0</v>
      </c>
      <c r="T335" s="21">
        <v>0</v>
      </c>
      <c r="U335" s="22">
        <v>0</v>
      </c>
      <c r="V335" s="21">
        <v>0</v>
      </c>
      <c r="W335" s="22">
        <v>0</v>
      </c>
      <c r="X335" s="21">
        <v>0</v>
      </c>
      <c r="Y335" s="22">
        <v>0</v>
      </c>
      <c r="Z335" s="21">
        <v>0</v>
      </c>
      <c r="AA335" s="22">
        <v>0</v>
      </c>
      <c r="AB335" s="21">
        <v>0</v>
      </c>
      <c r="AC335" s="22">
        <v>0</v>
      </c>
      <c r="AD335" s="21">
        <v>1</v>
      </c>
      <c r="AE335" s="22">
        <v>2813.24</v>
      </c>
      <c r="AF335" s="21">
        <v>0</v>
      </c>
      <c r="AG335" s="22">
        <v>0</v>
      </c>
      <c r="AH335" s="21"/>
      <c r="AI335" s="37">
        <v>0</v>
      </c>
      <c r="AJ335" s="15">
        <v>1</v>
      </c>
      <c r="AK335" s="23">
        <v>2813.24</v>
      </c>
    </row>
    <row r="336" spans="1:37" ht="25.5" x14ac:dyDescent="0.25">
      <c r="A336" s="17" t="s">
        <v>890</v>
      </c>
      <c r="B336" s="18" t="s">
        <v>660</v>
      </c>
      <c r="C336" s="17" t="s">
        <v>32</v>
      </c>
      <c r="D336" s="17" t="s">
        <v>661</v>
      </c>
      <c r="E336" s="19" t="s">
        <v>42</v>
      </c>
      <c r="F336" s="19">
        <v>63</v>
      </c>
      <c r="G336" s="20">
        <v>12.64</v>
      </c>
      <c r="H336" s="20">
        <v>15.82</v>
      </c>
      <c r="I336" s="99">
        <v>996.66</v>
      </c>
      <c r="J336" s="21">
        <v>0</v>
      </c>
      <c r="K336" s="22">
        <v>0</v>
      </c>
      <c r="L336" s="21">
        <v>0</v>
      </c>
      <c r="M336" s="22">
        <v>0</v>
      </c>
      <c r="N336" s="21">
        <v>1</v>
      </c>
      <c r="O336" s="22">
        <v>996.66</v>
      </c>
      <c r="P336" s="21">
        <v>0</v>
      </c>
      <c r="Q336" s="22">
        <v>0</v>
      </c>
      <c r="R336" s="21">
        <v>0</v>
      </c>
      <c r="S336" s="22">
        <v>0</v>
      </c>
      <c r="T336" s="21">
        <v>0</v>
      </c>
      <c r="U336" s="22">
        <v>0</v>
      </c>
      <c r="V336" s="21">
        <v>0</v>
      </c>
      <c r="W336" s="22">
        <v>0</v>
      </c>
      <c r="X336" s="21">
        <v>0</v>
      </c>
      <c r="Y336" s="22">
        <v>0</v>
      </c>
      <c r="Z336" s="21">
        <v>0</v>
      </c>
      <c r="AA336" s="22">
        <v>0</v>
      </c>
      <c r="AB336" s="21">
        <v>0</v>
      </c>
      <c r="AC336" s="22">
        <v>0</v>
      </c>
      <c r="AD336" s="21">
        <v>0</v>
      </c>
      <c r="AE336" s="22">
        <v>0</v>
      </c>
      <c r="AF336" s="21">
        <v>0</v>
      </c>
      <c r="AG336" s="22">
        <v>0</v>
      </c>
      <c r="AH336" s="21"/>
      <c r="AI336" s="37">
        <v>0</v>
      </c>
      <c r="AJ336" s="15">
        <v>1</v>
      </c>
      <c r="AK336" s="23">
        <v>996.66</v>
      </c>
    </row>
    <row r="337" spans="1:37" ht="25.5" x14ac:dyDescent="0.25">
      <c r="A337" s="17" t="s">
        <v>891</v>
      </c>
      <c r="B337" s="18" t="s">
        <v>892</v>
      </c>
      <c r="C337" s="17" t="s">
        <v>32</v>
      </c>
      <c r="D337" s="17" t="s">
        <v>893</v>
      </c>
      <c r="E337" s="19" t="s">
        <v>42</v>
      </c>
      <c r="F337" s="19">
        <v>41</v>
      </c>
      <c r="G337" s="20">
        <v>22.25</v>
      </c>
      <c r="H337" s="20">
        <v>27.86</v>
      </c>
      <c r="I337" s="99">
        <v>1142.26</v>
      </c>
      <c r="J337" s="21">
        <v>0</v>
      </c>
      <c r="K337" s="22">
        <v>0</v>
      </c>
      <c r="L337" s="21">
        <v>0</v>
      </c>
      <c r="M337" s="22">
        <v>0</v>
      </c>
      <c r="N337" s="21">
        <v>1</v>
      </c>
      <c r="O337" s="22">
        <v>1142.26</v>
      </c>
      <c r="P337" s="21">
        <v>0</v>
      </c>
      <c r="Q337" s="22">
        <v>0</v>
      </c>
      <c r="R337" s="21">
        <v>0</v>
      </c>
      <c r="S337" s="22">
        <v>0</v>
      </c>
      <c r="T337" s="21">
        <v>0</v>
      </c>
      <c r="U337" s="22">
        <v>0</v>
      </c>
      <c r="V337" s="21">
        <v>0</v>
      </c>
      <c r="W337" s="22">
        <v>0</v>
      </c>
      <c r="X337" s="21">
        <v>0</v>
      </c>
      <c r="Y337" s="22">
        <v>0</v>
      </c>
      <c r="Z337" s="21">
        <v>0</v>
      </c>
      <c r="AA337" s="22">
        <v>0</v>
      </c>
      <c r="AB337" s="21">
        <v>0</v>
      </c>
      <c r="AC337" s="22">
        <v>0</v>
      </c>
      <c r="AD337" s="21">
        <v>0</v>
      </c>
      <c r="AE337" s="22">
        <v>0</v>
      </c>
      <c r="AF337" s="21">
        <v>0</v>
      </c>
      <c r="AG337" s="22">
        <v>0</v>
      </c>
      <c r="AH337" s="21"/>
      <c r="AI337" s="37">
        <v>0</v>
      </c>
      <c r="AJ337" s="15">
        <v>1</v>
      </c>
      <c r="AK337" s="23">
        <v>1142.26</v>
      </c>
    </row>
    <row r="338" spans="1:37" ht="25.5" x14ac:dyDescent="0.25">
      <c r="A338" s="17" t="s">
        <v>894</v>
      </c>
      <c r="B338" s="18" t="s">
        <v>895</v>
      </c>
      <c r="C338" s="17" t="s">
        <v>32</v>
      </c>
      <c r="D338" s="17" t="s">
        <v>896</v>
      </c>
      <c r="E338" s="19" t="s">
        <v>42</v>
      </c>
      <c r="F338" s="19">
        <v>6</v>
      </c>
      <c r="G338" s="20">
        <v>739.6</v>
      </c>
      <c r="H338" s="20">
        <v>926.12</v>
      </c>
      <c r="I338" s="99">
        <v>5556.72</v>
      </c>
      <c r="J338" s="21">
        <v>0</v>
      </c>
      <c r="K338" s="22">
        <v>0</v>
      </c>
      <c r="L338" s="21">
        <v>0</v>
      </c>
      <c r="M338" s="22">
        <v>0</v>
      </c>
      <c r="N338" s="21">
        <v>0</v>
      </c>
      <c r="O338" s="22">
        <v>0</v>
      </c>
      <c r="P338" s="21">
        <v>0</v>
      </c>
      <c r="Q338" s="22">
        <v>0</v>
      </c>
      <c r="R338" s="21">
        <v>0</v>
      </c>
      <c r="S338" s="22">
        <v>0</v>
      </c>
      <c r="T338" s="21">
        <v>0</v>
      </c>
      <c r="U338" s="22">
        <v>0</v>
      </c>
      <c r="V338" s="21">
        <v>0</v>
      </c>
      <c r="W338" s="22">
        <v>0</v>
      </c>
      <c r="X338" s="21">
        <v>0</v>
      </c>
      <c r="Y338" s="22">
        <v>0</v>
      </c>
      <c r="Z338" s="21">
        <v>0</v>
      </c>
      <c r="AA338" s="22">
        <v>0</v>
      </c>
      <c r="AB338" s="21">
        <v>0</v>
      </c>
      <c r="AC338" s="22">
        <v>0</v>
      </c>
      <c r="AD338" s="21">
        <v>1</v>
      </c>
      <c r="AE338" s="22">
        <v>5556.72</v>
      </c>
      <c r="AF338" s="21">
        <v>0</v>
      </c>
      <c r="AG338" s="22">
        <v>0</v>
      </c>
      <c r="AH338" s="21"/>
      <c r="AI338" s="37">
        <v>0</v>
      </c>
      <c r="AJ338" s="15">
        <v>1</v>
      </c>
      <c r="AK338" s="23">
        <v>5556.72</v>
      </c>
    </row>
    <row r="339" spans="1:37" ht="25.5" x14ac:dyDescent="0.25">
      <c r="A339" s="17" t="s">
        <v>897</v>
      </c>
      <c r="B339" s="18" t="s">
        <v>898</v>
      </c>
      <c r="C339" s="17" t="s">
        <v>27</v>
      </c>
      <c r="D339" s="17" t="s">
        <v>899</v>
      </c>
      <c r="E339" s="19" t="s">
        <v>109</v>
      </c>
      <c r="F339" s="19">
        <v>16585</v>
      </c>
      <c r="G339" s="20">
        <v>3.77</v>
      </c>
      <c r="H339" s="20">
        <v>4.72</v>
      </c>
      <c r="I339" s="99">
        <v>78281.2</v>
      </c>
      <c r="J339" s="21">
        <v>0</v>
      </c>
      <c r="K339" s="22">
        <v>0</v>
      </c>
      <c r="L339" s="21">
        <v>0</v>
      </c>
      <c r="M339" s="22">
        <v>0</v>
      </c>
      <c r="N339" s="21">
        <v>0.5</v>
      </c>
      <c r="O339" s="22">
        <v>39140.6</v>
      </c>
      <c r="P339" s="21">
        <v>0.5</v>
      </c>
      <c r="Q339" s="22">
        <v>39140.6</v>
      </c>
      <c r="R339" s="21">
        <v>0</v>
      </c>
      <c r="S339" s="22">
        <v>0</v>
      </c>
      <c r="T339" s="21">
        <v>0</v>
      </c>
      <c r="U339" s="22">
        <v>0</v>
      </c>
      <c r="V339" s="21">
        <v>0</v>
      </c>
      <c r="W339" s="22">
        <v>0</v>
      </c>
      <c r="X339" s="21">
        <v>0</v>
      </c>
      <c r="Y339" s="22">
        <v>0</v>
      </c>
      <c r="Z339" s="21">
        <v>0</v>
      </c>
      <c r="AA339" s="22">
        <v>0</v>
      </c>
      <c r="AB339" s="21">
        <v>0</v>
      </c>
      <c r="AC339" s="22">
        <v>0</v>
      </c>
      <c r="AD339" s="21">
        <v>0</v>
      </c>
      <c r="AE339" s="22">
        <v>0</v>
      </c>
      <c r="AF339" s="21">
        <v>0</v>
      </c>
      <c r="AG339" s="22">
        <v>0</v>
      </c>
      <c r="AH339" s="21"/>
      <c r="AI339" s="37">
        <v>0</v>
      </c>
      <c r="AJ339" s="15">
        <v>1</v>
      </c>
      <c r="AK339" s="23">
        <v>78281.2</v>
      </c>
    </row>
    <row r="340" spans="1:37" ht="25.5" x14ac:dyDescent="0.25">
      <c r="A340" s="17" t="s">
        <v>900</v>
      </c>
      <c r="B340" s="18" t="s">
        <v>901</v>
      </c>
      <c r="C340" s="17" t="s">
        <v>32</v>
      </c>
      <c r="D340" s="17" t="s">
        <v>902</v>
      </c>
      <c r="E340" s="19" t="s">
        <v>42</v>
      </c>
      <c r="F340" s="19">
        <v>0</v>
      </c>
      <c r="G340" s="20">
        <v>1714.34</v>
      </c>
      <c r="H340" s="20">
        <v>2146.69</v>
      </c>
      <c r="I340" s="99">
        <v>0</v>
      </c>
      <c r="J340" s="21">
        <v>0</v>
      </c>
      <c r="K340" s="22">
        <v>0</v>
      </c>
      <c r="L340" s="21">
        <v>0</v>
      </c>
      <c r="M340" s="22">
        <v>0</v>
      </c>
      <c r="N340" s="21">
        <v>0</v>
      </c>
      <c r="O340" s="22">
        <v>0</v>
      </c>
      <c r="P340" s="21">
        <v>0</v>
      </c>
      <c r="Q340" s="22">
        <v>0</v>
      </c>
      <c r="R340" s="21">
        <v>0</v>
      </c>
      <c r="S340" s="22">
        <v>0</v>
      </c>
      <c r="T340" s="21">
        <v>0</v>
      </c>
      <c r="U340" s="22">
        <v>0</v>
      </c>
      <c r="V340" s="21">
        <v>0</v>
      </c>
      <c r="W340" s="22">
        <v>0</v>
      </c>
      <c r="X340" s="21">
        <v>0</v>
      </c>
      <c r="Y340" s="22">
        <v>0</v>
      </c>
      <c r="Z340" s="21">
        <v>0</v>
      </c>
      <c r="AA340" s="22">
        <v>0</v>
      </c>
      <c r="AB340" s="21">
        <v>0</v>
      </c>
      <c r="AC340" s="22">
        <v>0</v>
      </c>
      <c r="AD340" s="21"/>
      <c r="AE340" s="22">
        <v>0</v>
      </c>
      <c r="AF340" s="21">
        <v>0</v>
      </c>
      <c r="AG340" s="22">
        <v>0</v>
      </c>
      <c r="AH340" s="21"/>
      <c r="AI340" s="37">
        <v>0</v>
      </c>
      <c r="AJ340" s="15">
        <v>0</v>
      </c>
      <c r="AK340" s="23">
        <v>0</v>
      </c>
    </row>
    <row r="341" spans="1:37" ht="38.25" x14ac:dyDescent="0.25">
      <c r="A341" s="17" t="s">
        <v>903</v>
      </c>
      <c r="B341" s="18" t="s">
        <v>904</v>
      </c>
      <c r="C341" s="17" t="s">
        <v>27</v>
      </c>
      <c r="D341" s="17" t="s">
        <v>905</v>
      </c>
      <c r="E341" s="19" t="s">
        <v>906</v>
      </c>
      <c r="F341" s="19">
        <v>476</v>
      </c>
      <c r="G341" s="20">
        <v>24.34</v>
      </c>
      <c r="H341" s="20">
        <v>30.47</v>
      </c>
      <c r="I341" s="99">
        <v>14503.72</v>
      </c>
      <c r="J341" s="21">
        <v>0</v>
      </c>
      <c r="K341" s="22">
        <v>0</v>
      </c>
      <c r="L341" s="21">
        <v>0</v>
      </c>
      <c r="M341" s="22">
        <v>0</v>
      </c>
      <c r="N341" s="21">
        <v>0</v>
      </c>
      <c r="O341" s="22">
        <v>0</v>
      </c>
      <c r="P341" s="21">
        <v>0</v>
      </c>
      <c r="Q341" s="22">
        <v>0</v>
      </c>
      <c r="R341" s="21">
        <v>0</v>
      </c>
      <c r="S341" s="22">
        <v>0</v>
      </c>
      <c r="T341" s="21">
        <v>0</v>
      </c>
      <c r="U341" s="22">
        <v>0</v>
      </c>
      <c r="V341" s="21">
        <v>0</v>
      </c>
      <c r="W341" s="22">
        <v>0</v>
      </c>
      <c r="X341" s="21">
        <v>0</v>
      </c>
      <c r="Y341" s="22">
        <v>0</v>
      </c>
      <c r="Z341" s="21">
        <v>0</v>
      </c>
      <c r="AA341" s="22">
        <v>0</v>
      </c>
      <c r="AB341" s="21">
        <v>0</v>
      </c>
      <c r="AC341" s="22">
        <v>0</v>
      </c>
      <c r="AD341" s="21">
        <v>1</v>
      </c>
      <c r="AE341" s="22">
        <v>14503.72</v>
      </c>
      <c r="AF341" s="21">
        <v>0</v>
      </c>
      <c r="AG341" s="22">
        <v>0</v>
      </c>
      <c r="AH341" s="21"/>
      <c r="AI341" s="37">
        <v>0</v>
      </c>
      <c r="AJ341" s="15">
        <v>1</v>
      </c>
      <c r="AK341" s="23">
        <v>14503.72</v>
      </c>
    </row>
    <row r="342" spans="1:37" ht="51" x14ac:dyDescent="0.25">
      <c r="A342" s="17" t="s">
        <v>907</v>
      </c>
      <c r="B342" s="18" t="s">
        <v>908</v>
      </c>
      <c r="C342" s="17" t="s">
        <v>32</v>
      </c>
      <c r="D342" s="17" t="s">
        <v>909</v>
      </c>
      <c r="E342" s="19" t="s">
        <v>109</v>
      </c>
      <c r="F342" s="19">
        <v>11.55</v>
      </c>
      <c r="G342" s="20">
        <v>12.31</v>
      </c>
      <c r="H342" s="20">
        <v>15.41</v>
      </c>
      <c r="I342" s="99">
        <v>177.98</v>
      </c>
      <c r="J342" s="21">
        <v>0</v>
      </c>
      <c r="K342" s="22">
        <v>0</v>
      </c>
      <c r="L342" s="21">
        <v>0.3</v>
      </c>
      <c r="M342" s="22">
        <v>53.393999999999998</v>
      </c>
      <c r="N342" s="21">
        <v>0.3</v>
      </c>
      <c r="O342" s="22">
        <v>53.393999999999998</v>
      </c>
      <c r="P342" s="21">
        <v>0.4</v>
      </c>
      <c r="Q342" s="22">
        <v>71.191999999999993</v>
      </c>
      <c r="R342" s="21">
        <v>0</v>
      </c>
      <c r="S342" s="22">
        <v>0</v>
      </c>
      <c r="T342" s="21">
        <v>0</v>
      </c>
      <c r="U342" s="22">
        <v>0</v>
      </c>
      <c r="V342" s="21">
        <v>0</v>
      </c>
      <c r="W342" s="22">
        <v>0</v>
      </c>
      <c r="X342" s="21">
        <v>0</v>
      </c>
      <c r="Y342" s="22">
        <v>0</v>
      </c>
      <c r="Z342" s="21">
        <v>0</v>
      </c>
      <c r="AA342" s="22">
        <v>0</v>
      </c>
      <c r="AB342" s="21">
        <v>0</v>
      </c>
      <c r="AC342" s="22">
        <v>0</v>
      </c>
      <c r="AD342" s="21">
        <v>0</v>
      </c>
      <c r="AE342" s="22">
        <v>0</v>
      </c>
      <c r="AF342" s="21">
        <v>0</v>
      </c>
      <c r="AG342" s="22">
        <v>0</v>
      </c>
      <c r="AH342" s="21"/>
      <c r="AI342" s="37">
        <v>0</v>
      </c>
      <c r="AJ342" s="15">
        <v>1</v>
      </c>
      <c r="AK342" s="23">
        <v>177.98</v>
      </c>
    </row>
    <row r="343" spans="1:37" ht="51" x14ac:dyDescent="0.25">
      <c r="A343" s="17" t="s">
        <v>910</v>
      </c>
      <c r="B343" s="18" t="s">
        <v>911</v>
      </c>
      <c r="C343" s="17" t="s">
        <v>32</v>
      </c>
      <c r="D343" s="17" t="s">
        <v>912</v>
      </c>
      <c r="E343" s="19" t="s">
        <v>109</v>
      </c>
      <c r="F343" s="19">
        <v>34.65</v>
      </c>
      <c r="G343" s="20">
        <v>19.440000000000001</v>
      </c>
      <c r="H343" s="20">
        <v>24.34</v>
      </c>
      <c r="I343" s="99">
        <v>843.38</v>
      </c>
      <c r="J343" s="21">
        <v>0</v>
      </c>
      <c r="K343" s="22">
        <v>0</v>
      </c>
      <c r="L343" s="21">
        <v>0.3</v>
      </c>
      <c r="M343" s="22">
        <v>253.01399999999998</v>
      </c>
      <c r="N343" s="21">
        <v>0.3</v>
      </c>
      <c r="O343" s="22">
        <v>253.01399999999998</v>
      </c>
      <c r="P343" s="21">
        <v>0.4</v>
      </c>
      <c r="Q343" s="22">
        <v>337.35200000000003</v>
      </c>
      <c r="R343" s="21">
        <v>0</v>
      </c>
      <c r="S343" s="22">
        <v>0</v>
      </c>
      <c r="T343" s="21">
        <v>0</v>
      </c>
      <c r="U343" s="22">
        <v>0</v>
      </c>
      <c r="V343" s="21">
        <v>0</v>
      </c>
      <c r="W343" s="22">
        <v>0</v>
      </c>
      <c r="X343" s="21">
        <v>0</v>
      </c>
      <c r="Y343" s="22">
        <v>0</v>
      </c>
      <c r="Z343" s="21">
        <v>0</v>
      </c>
      <c r="AA343" s="22">
        <v>0</v>
      </c>
      <c r="AB343" s="21">
        <v>0</v>
      </c>
      <c r="AC343" s="22">
        <v>0</v>
      </c>
      <c r="AD343" s="21">
        <v>0</v>
      </c>
      <c r="AE343" s="22">
        <v>0</v>
      </c>
      <c r="AF343" s="21">
        <v>0</v>
      </c>
      <c r="AG343" s="22">
        <v>0</v>
      </c>
      <c r="AH343" s="21"/>
      <c r="AI343" s="37">
        <v>0</v>
      </c>
      <c r="AJ343" s="15">
        <v>1</v>
      </c>
      <c r="AK343" s="23">
        <v>843.38</v>
      </c>
    </row>
    <row r="344" spans="1:37" ht="51" x14ac:dyDescent="0.25">
      <c r="A344" s="17" t="s">
        <v>913</v>
      </c>
      <c r="B344" s="18" t="s">
        <v>914</v>
      </c>
      <c r="C344" s="17" t="s">
        <v>32</v>
      </c>
      <c r="D344" s="17" t="s">
        <v>915</v>
      </c>
      <c r="E344" s="19" t="s">
        <v>109</v>
      </c>
      <c r="F344" s="19">
        <v>2.4300000000000002</v>
      </c>
      <c r="G344" s="20">
        <v>7.27</v>
      </c>
      <c r="H344" s="20">
        <v>9.1</v>
      </c>
      <c r="I344" s="99">
        <v>22.11</v>
      </c>
      <c r="J344" s="21">
        <v>0</v>
      </c>
      <c r="K344" s="22">
        <v>0</v>
      </c>
      <c r="L344" s="21">
        <v>0.3</v>
      </c>
      <c r="M344" s="22">
        <v>6.633</v>
      </c>
      <c r="N344" s="21">
        <v>0.3</v>
      </c>
      <c r="O344" s="22">
        <v>6.633</v>
      </c>
      <c r="P344" s="21">
        <v>0.4</v>
      </c>
      <c r="Q344" s="22">
        <v>8.8439999999999994</v>
      </c>
      <c r="R344" s="21">
        <v>0</v>
      </c>
      <c r="S344" s="22">
        <v>0</v>
      </c>
      <c r="T344" s="21">
        <v>0</v>
      </c>
      <c r="U344" s="22">
        <v>0</v>
      </c>
      <c r="V344" s="21">
        <v>0</v>
      </c>
      <c r="W344" s="22">
        <v>0</v>
      </c>
      <c r="X344" s="21">
        <v>0</v>
      </c>
      <c r="Y344" s="22">
        <v>0</v>
      </c>
      <c r="Z344" s="21">
        <v>0</v>
      </c>
      <c r="AA344" s="22">
        <v>0</v>
      </c>
      <c r="AB344" s="21">
        <v>0</v>
      </c>
      <c r="AC344" s="22">
        <v>0</v>
      </c>
      <c r="AD344" s="21">
        <v>0</v>
      </c>
      <c r="AE344" s="22">
        <v>0</v>
      </c>
      <c r="AF344" s="21">
        <v>0</v>
      </c>
      <c r="AG344" s="22">
        <v>0</v>
      </c>
      <c r="AH344" s="21"/>
      <c r="AI344" s="37">
        <v>0</v>
      </c>
      <c r="AJ344" s="15">
        <v>1</v>
      </c>
      <c r="AK344" s="23">
        <v>22.11</v>
      </c>
    </row>
    <row r="345" spans="1:37" ht="51" x14ac:dyDescent="0.25">
      <c r="A345" s="17" t="s">
        <v>916</v>
      </c>
      <c r="B345" s="18" t="s">
        <v>917</v>
      </c>
      <c r="C345" s="17" t="s">
        <v>32</v>
      </c>
      <c r="D345" s="17" t="s">
        <v>918</v>
      </c>
      <c r="E345" s="19" t="s">
        <v>109</v>
      </c>
      <c r="F345" s="19">
        <v>7.27</v>
      </c>
      <c r="G345" s="20">
        <v>16.940000000000001</v>
      </c>
      <c r="H345" s="20">
        <v>21.21</v>
      </c>
      <c r="I345" s="99">
        <v>154.19</v>
      </c>
      <c r="J345" s="21">
        <v>0</v>
      </c>
      <c r="K345" s="22">
        <v>0</v>
      </c>
      <c r="L345" s="21">
        <v>0.3</v>
      </c>
      <c r="M345" s="22">
        <v>46.256999999999998</v>
      </c>
      <c r="N345" s="21">
        <v>0.3</v>
      </c>
      <c r="O345" s="22">
        <v>46.256999999999998</v>
      </c>
      <c r="P345" s="21">
        <v>0.4</v>
      </c>
      <c r="Q345" s="22">
        <v>61.676000000000002</v>
      </c>
      <c r="R345" s="21">
        <v>0</v>
      </c>
      <c r="S345" s="22">
        <v>0</v>
      </c>
      <c r="T345" s="21">
        <v>0</v>
      </c>
      <c r="U345" s="22">
        <v>0</v>
      </c>
      <c r="V345" s="21">
        <v>0</v>
      </c>
      <c r="W345" s="22">
        <v>0</v>
      </c>
      <c r="X345" s="21">
        <v>0</v>
      </c>
      <c r="Y345" s="22">
        <v>0</v>
      </c>
      <c r="Z345" s="21">
        <v>0</v>
      </c>
      <c r="AA345" s="22">
        <v>0</v>
      </c>
      <c r="AB345" s="21">
        <v>0</v>
      </c>
      <c r="AC345" s="22">
        <v>0</v>
      </c>
      <c r="AD345" s="21">
        <v>0</v>
      </c>
      <c r="AE345" s="22">
        <v>0</v>
      </c>
      <c r="AF345" s="21">
        <v>0</v>
      </c>
      <c r="AG345" s="22">
        <v>0</v>
      </c>
      <c r="AH345" s="21"/>
      <c r="AI345" s="37">
        <v>0</v>
      </c>
      <c r="AJ345" s="15">
        <v>1</v>
      </c>
      <c r="AK345" s="23">
        <v>154.19</v>
      </c>
    </row>
    <row r="346" spans="1:37" ht="38.25" x14ac:dyDescent="0.25">
      <c r="A346" s="17" t="s">
        <v>919</v>
      </c>
      <c r="B346" s="18" t="s">
        <v>453</v>
      </c>
      <c r="C346" s="17" t="s">
        <v>32</v>
      </c>
      <c r="D346" s="17" t="s">
        <v>454</v>
      </c>
      <c r="E346" s="19" t="s">
        <v>109</v>
      </c>
      <c r="F346" s="19">
        <v>40.450000000000003</v>
      </c>
      <c r="G346" s="20">
        <v>14.23</v>
      </c>
      <c r="H346" s="20">
        <v>17.809999999999999</v>
      </c>
      <c r="I346" s="99">
        <v>720.41</v>
      </c>
      <c r="J346" s="21">
        <v>0</v>
      </c>
      <c r="K346" s="22">
        <v>0</v>
      </c>
      <c r="L346" s="21">
        <v>0.3</v>
      </c>
      <c r="M346" s="22">
        <v>216.12299999999999</v>
      </c>
      <c r="N346" s="21">
        <v>0.3</v>
      </c>
      <c r="O346" s="22">
        <v>216.12299999999999</v>
      </c>
      <c r="P346" s="21">
        <v>0.4</v>
      </c>
      <c r="Q346" s="22">
        <v>288.16399999999999</v>
      </c>
      <c r="R346" s="21">
        <v>0</v>
      </c>
      <c r="S346" s="22">
        <v>0</v>
      </c>
      <c r="T346" s="21">
        <v>0</v>
      </c>
      <c r="U346" s="22">
        <v>0</v>
      </c>
      <c r="V346" s="21">
        <v>0</v>
      </c>
      <c r="W346" s="22">
        <v>0</v>
      </c>
      <c r="X346" s="21">
        <v>0</v>
      </c>
      <c r="Y346" s="22">
        <v>0</v>
      </c>
      <c r="Z346" s="21">
        <v>0</v>
      </c>
      <c r="AA346" s="22">
        <v>0</v>
      </c>
      <c r="AB346" s="21">
        <v>0</v>
      </c>
      <c r="AC346" s="22">
        <v>0</v>
      </c>
      <c r="AD346" s="21">
        <v>0</v>
      </c>
      <c r="AE346" s="22">
        <v>0</v>
      </c>
      <c r="AF346" s="21">
        <v>0</v>
      </c>
      <c r="AG346" s="22">
        <v>0</v>
      </c>
      <c r="AH346" s="21"/>
      <c r="AI346" s="37">
        <v>0</v>
      </c>
      <c r="AJ346" s="15">
        <v>1</v>
      </c>
      <c r="AK346" s="23">
        <v>720.41</v>
      </c>
    </row>
    <row r="347" spans="1:37" ht="38.25" x14ac:dyDescent="0.25">
      <c r="A347" s="17" t="s">
        <v>920</v>
      </c>
      <c r="B347" s="18" t="s">
        <v>644</v>
      </c>
      <c r="C347" s="17" t="s">
        <v>32</v>
      </c>
      <c r="D347" s="17" t="s">
        <v>645</v>
      </c>
      <c r="E347" s="19" t="s">
        <v>109</v>
      </c>
      <c r="F347" s="19">
        <v>121.35</v>
      </c>
      <c r="G347" s="20">
        <v>12.02</v>
      </c>
      <c r="H347" s="20">
        <v>15.05</v>
      </c>
      <c r="I347" s="99">
        <v>1826.31</v>
      </c>
      <c r="J347" s="21">
        <v>0</v>
      </c>
      <c r="K347" s="22">
        <v>0</v>
      </c>
      <c r="L347" s="21">
        <v>0.3</v>
      </c>
      <c r="M347" s="22">
        <v>547.89299999999992</v>
      </c>
      <c r="N347" s="21">
        <v>0.3</v>
      </c>
      <c r="O347" s="22">
        <v>547.89299999999992</v>
      </c>
      <c r="P347" s="21">
        <v>0.4</v>
      </c>
      <c r="Q347" s="22">
        <v>730.524</v>
      </c>
      <c r="R347" s="21">
        <v>0</v>
      </c>
      <c r="S347" s="22">
        <v>0</v>
      </c>
      <c r="T347" s="21">
        <v>0</v>
      </c>
      <c r="U347" s="22">
        <v>0</v>
      </c>
      <c r="V347" s="21">
        <v>0</v>
      </c>
      <c r="W347" s="22">
        <v>0</v>
      </c>
      <c r="X347" s="21">
        <v>0</v>
      </c>
      <c r="Y347" s="22">
        <v>0</v>
      </c>
      <c r="Z347" s="21">
        <v>0</v>
      </c>
      <c r="AA347" s="22">
        <v>0</v>
      </c>
      <c r="AB347" s="21">
        <v>0</v>
      </c>
      <c r="AC347" s="22">
        <v>0</v>
      </c>
      <c r="AD347" s="21">
        <v>0</v>
      </c>
      <c r="AE347" s="22">
        <v>0</v>
      </c>
      <c r="AF347" s="21">
        <v>0</v>
      </c>
      <c r="AG347" s="22">
        <v>0</v>
      </c>
      <c r="AH347" s="21"/>
      <c r="AI347" s="37">
        <v>0</v>
      </c>
      <c r="AJ347" s="15">
        <v>1</v>
      </c>
      <c r="AK347" s="23">
        <v>1826.31</v>
      </c>
    </row>
    <row r="348" spans="1:37" ht="38.25" x14ac:dyDescent="0.25">
      <c r="A348" s="17" t="s">
        <v>921</v>
      </c>
      <c r="B348" s="18" t="s">
        <v>468</v>
      </c>
      <c r="C348" s="17" t="s">
        <v>32</v>
      </c>
      <c r="D348" s="17" t="s">
        <v>469</v>
      </c>
      <c r="E348" s="19" t="s">
        <v>109</v>
      </c>
      <c r="F348" s="19">
        <v>234.48</v>
      </c>
      <c r="G348" s="20">
        <v>11.03</v>
      </c>
      <c r="H348" s="20">
        <v>13.81</v>
      </c>
      <c r="I348" s="99">
        <v>3238.16</v>
      </c>
      <c r="J348" s="21">
        <v>0</v>
      </c>
      <c r="K348" s="22">
        <v>0</v>
      </c>
      <c r="L348" s="21">
        <v>0.3</v>
      </c>
      <c r="M348" s="22">
        <v>971.44799999999987</v>
      </c>
      <c r="N348" s="21">
        <v>0.3</v>
      </c>
      <c r="O348" s="22">
        <v>971.44799999999987</v>
      </c>
      <c r="P348" s="21">
        <v>0.4</v>
      </c>
      <c r="Q348" s="22">
        <v>1295.2640000000001</v>
      </c>
      <c r="R348" s="21">
        <v>0</v>
      </c>
      <c r="S348" s="22">
        <v>0</v>
      </c>
      <c r="T348" s="21">
        <v>0</v>
      </c>
      <c r="U348" s="22">
        <v>0</v>
      </c>
      <c r="V348" s="21">
        <v>0</v>
      </c>
      <c r="W348" s="22">
        <v>0</v>
      </c>
      <c r="X348" s="21">
        <v>0</v>
      </c>
      <c r="Y348" s="22">
        <v>0</v>
      </c>
      <c r="Z348" s="21">
        <v>0</v>
      </c>
      <c r="AA348" s="22">
        <v>0</v>
      </c>
      <c r="AB348" s="21">
        <v>0</v>
      </c>
      <c r="AC348" s="22">
        <v>0</v>
      </c>
      <c r="AD348" s="21">
        <v>0</v>
      </c>
      <c r="AE348" s="22">
        <v>0</v>
      </c>
      <c r="AF348" s="21">
        <v>0</v>
      </c>
      <c r="AG348" s="22">
        <v>0</v>
      </c>
      <c r="AH348" s="21"/>
      <c r="AI348" s="37">
        <v>0</v>
      </c>
      <c r="AJ348" s="15">
        <v>1</v>
      </c>
      <c r="AK348" s="23">
        <v>3238.16</v>
      </c>
    </row>
    <row r="349" spans="1:37" ht="38.25" x14ac:dyDescent="0.25">
      <c r="A349" s="17" t="s">
        <v>922</v>
      </c>
      <c r="B349" s="18" t="s">
        <v>648</v>
      </c>
      <c r="C349" s="17" t="s">
        <v>32</v>
      </c>
      <c r="D349" s="17" t="s">
        <v>649</v>
      </c>
      <c r="E349" s="19" t="s">
        <v>109</v>
      </c>
      <c r="F349" s="19">
        <v>703.42</v>
      </c>
      <c r="G349" s="20">
        <v>8.2661020000000001</v>
      </c>
      <c r="H349" s="20">
        <v>10.35</v>
      </c>
      <c r="I349" s="99">
        <v>7280.39</v>
      </c>
      <c r="J349" s="21">
        <v>0</v>
      </c>
      <c r="K349" s="22">
        <v>0</v>
      </c>
      <c r="L349" s="21">
        <v>0.3</v>
      </c>
      <c r="M349" s="22">
        <v>2184.1170000000002</v>
      </c>
      <c r="N349" s="21">
        <v>0.3</v>
      </c>
      <c r="O349" s="22">
        <v>2184.1170000000002</v>
      </c>
      <c r="P349" s="21">
        <v>0.4</v>
      </c>
      <c r="Q349" s="22">
        <v>2912.1560000000004</v>
      </c>
      <c r="R349" s="21">
        <v>0</v>
      </c>
      <c r="S349" s="22">
        <v>0</v>
      </c>
      <c r="T349" s="21">
        <v>0</v>
      </c>
      <c r="U349" s="22">
        <v>0</v>
      </c>
      <c r="V349" s="21">
        <v>0</v>
      </c>
      <c r="W349" s="22">
        <v>0</v>
      </c>
      <c r="X349" s="21">
        <v>0</v>
      </c>
      <c r="Y349" s="22">
        <v>0</v>
      </c>
      <c r="Z349" s="21">
        <v>0</v>
      </c>
      <c r="AA349" s="22">
        <v>0</v>
      </c>
      <c r="AB349" s="21">
        <v>0</v>
      </c>
      <c r="AC349" s="22">
        <v>0</v>
      </c>
      <c r="AD349" s="21">
        <v>0</v>
      </c>
      <c r="AE349" s="22">
        <v>0</v>
      </c>
      <c r="AF349" s="21">
        <v>0</v>
      </c>
      <c r="AG349" s="22">
        <v>0</v>
      </c>
      <c r="AH349" s="21"/>
      <c r="AI349" s="37">
        <v>0</v>
      </c>
      <c r="AJ349" s="15">
        <v>1</v>
      </c>
      <c r="AK349" s="23">
        <v>7280.3900000000012</v>
      </c>
    </row>
    <row r="350" spans="1:37" ht="63.75" x14ac:dyDescent="0.25">
      <c r="A350" s="17" t="s">
        <v>923</v>
      </c>
      <c r="B350" s="18" t="s">
        <v>794</v>
      </c>
      <c r="C350" s="17" t="s">
        <v>32</v>
      </c>
      <c r="D350" s="17" t="s">
        <v>795</v>
      </c>
      <c r="E350" s="19" t="s">
        <v>109</v>
      </c>
      <c r="F350" s="19">
        <v>824.77</v>
      </c>
      <c r="G350" s="20">
        <v>9.7813039999999987</v>
      </c>
      <c r="H350" s="20">
        <v>12.24</v>
      </c>
      <c r="I350" s="99">
        <v>10095.18</v>
      </c>
      <c r="J350" s="21">
        <v>0</v>
      </c>
      <c r="K350" s="22">
        <v>0</v>
      </c>
      <c r="L350" s="21">
        <v>0.3</v>
      </c>
      <c r="M350" s="22">
        <v>3028.5540000000001</v>
      </c>
      <c r="N350" s="21">
        <v>0.3</v>
      </c>
      <c r="O350" s="22">
        <v>3028.5540000000001</v>
      </c>
      <c r="P350" s="21">
        <v>0.4</v>
      </c>
      <c r="Q350" s="22">
        <v>4038.0720000000001</v>
      </c>
      <c r="R350" s="21">
        <v>0</v>
      </c>
      <c r="S350" s="22">
        <v>0</v>
      </c>
      <c r="T350" s="21">
        <v>0</v>
      </c>
      <c r="U350" s="22">
        <v>0</v>
      </c>
      <c r="V350" s="21">
        <v>0</v>
      </c>
      <c r="W350" s="22">
        <v>0</v>
      </c>
      <c r="X350" s="21">
        <v>0</v>
      </c>
      <c r="Y350" s="22">
        <v>0</v>
      </c>
      <c r="Z350" s="21">
        <v>0</v>
      </c>
      <c r="AA350" s="22">
        <v>0</v>
      </c>
      <c r="AB350" s="21">
        <v>0</v>
      </c>
      <c r="AC350" s="22">
        <v>0</v>
      </c>
      <c r="AD350" s="21">
        <v>0</v>
      </c>
      <c r="AE350" s="22">
        <v>0</v>
      </c>
      <c r="AF350" s="21">
        <v>0</v>
      </c>
      <c r="AG350" s="22">
        <v>0</v>
      </c>
      <c r="AH350" s="21"/>
      <c r="AI350" s="37">
        <v>0</v>
      </c>
      <c r="AJ350" s="15">
        <v>1</v>
      </c>
      <c r="AK350" s="23">
        <v>10095.18</v>
      </c>
    </row>
    <row r="351" spans="1:37" ht="38.25" x14ac:dyDescent="0.25">
      <c r="A351" s="17" t="s">
        <v>924</v>
      </c>
      <c r="B351" s="18" t="s">
        <v>831</v>
      </c>
      <c r="C351" s="17" t="s">
        <v>32</v>
      </c>
      <c r="D351" s="17" t="s">
        <v>832</v>
      </c>
      <c r="E351" s="19" t="s">
        <v>42</v>
      </c>
      <c r="F351" s="19">
        <v>29</v>
      </c>
      <c r="G351" s="20">
        <v>7.22</v>
      </c>
      <c r="H351" s="20">
        <v>9.0399999999999991</v>
      </c>
      <c r="I351" s="99">
        <v>262.16000000000003</v>
      </c>
      <c r="J351" s="21">
        <v>0</v>
      </c>
      <c r="K351" s="22">
        <v>0</v>
      </c>
      <c r="L351" s="21">
        <v>0.3</v>
      </c>
      <c r="M351" s="22">
        <v>78.64800000000001</v>
      </c>
      <c r="N351" s="21">
        <v>0.3</v>
      </c>
      <c r="O351" s="22">
        <v>78.64800000000001</v>
      </c>
      <c r="P351" s="21">
        <v>0.4</v>
      </c>
      <c r="Q351" s="22">
        <v>104.86400000000002</v>
      </c>
      <c r="R351" s="21">
        <v>0</v>
      </c>
      <c r="S351" s="22">
        <v>0</v>
      </c>
      <c r="T351" s="21">
        <v>0</v>
      </c>
      <c r="U351" s="22">
        <v>0</v>
      </c>
      <c r="V351" s="21">
        <v>0</v>
      </c>
      <c r="W351" s="22">
        <v>0</v>
      </c>
      <c r="X351" s="21">
        <v>0</v>
      </c>
      <c r="Y351" s="22">
        <v>0</v>
      </c>
      <c r="Z351" s="21">
        <v>0</v>
      </c>
      <c r="AA351" s="22">
        <v>0</v>
      </c>
      <c r="AB351" s="21">
        <v>0</v>
      </c>
      <c r="AC351" s="22">
        <v>0</v>
      </c>
      <c r="AD351" s="21">
        <v>0</v>
      </c>
      <c r="AE351" s="22">
        <v>0</v>
      </c>
      <c r="AF351" s="21">
        <v>0</v>
      </c>
      <c r="AG351" s="22">
        <v>0</v>
      </c>
      <c r="AH351" s="21"/>
      <c r="AI351" s="37">
        <v>0</v>
      </c>
      <c r="AJ351" s="15">
        <v>1</v>
      </c>
      <c r="AK351" s="23">
        <v>262.16000000000003</v>
      </c>
    </row>
    <row r="352" spans="1:37" ht="38.25" x14ac:dyDescent="0.25">
      <c r="A352" s="17" t="s">
        <v>925</v>
      </c>
      <c r="B352" s="18" t="s">
        <v>825</v>
      </c>
      <c r="C352" s="17" t="s">
        <v>32</v>
      </c>
      <c r="D352" s="17" t="s">
        <v>826</v>
      </c>
      <c r="E352" s="19" t="s">
        <v>42</v>
      </c>
      <c r="F352" s="19">
        <v>90</v>
      </c>
      <c r="G352" s="20">
        <v>6.03</v>
      </c>
      <c r="H352" s="20">
        <v>7.55</v>
      </c>
      <c r="I352" s="99">
        <v>679.5</v>
      </c>
      <c r="J352" s="21">
        <v>0</v>
      </c>
      <c r="K352" s="22">
        <v>0</v>
      </c>
      <c r="L352" s="21">
        <v>0.3</v>
      </c>
      <c r="M352" s="22">
        <v>203.85</v>
      </c>
      <c r="N352" s="21">
        <v>0.3</v>
      </c>
      <c r="O352" s="22">
        <v>203.85</v>
      </c>
      <c r="P352" s="21">
        <v>0.4</v>
      </c>
      <c r="Q352" s="22">
        <v>271.8</v>
      </c>
      <c r="R352" s="21">
        <v>0</v>
      </c>
      <c r="S352" s="22">
        <v>0</v>
      </c>
      <c r="T352" s="21">
        <v>0</v>
      </c>
      <c r="U352" s="22">
        <v>0</v>
      </c>
      <c r="V352" s="21">
        <v>0</v>
      </c>
      <c r="W352" s="22">
        <v>0</v>
      </c>
      <c r="X352" s="21">
        <v>0</v>
      </c>
      <c r="Y352" s="22">
        <v>0</v>
      </c>
      <c r="Z352" s="21">
        <v>0</v>
      </c>
      <c r="AA352" s="22">
        <v>0</v>
      </c>
      <c r="AB352" s="21">
        <v>0</v>
      </c>
      <c r="AC352" s="22">
        <v>0</v>
      </c>
      <c r="AD352" s="21">
        <v>0</v>
      </c>
      <c r="AE352" s="22">
        <v>0</v>
      </c>
      <c r="AF352" s="21">
        <v>0</v>
      </c>
      <c r="AG352" s="22">
        <v>0</v>
      </c>
      <c r="AH352" s="21"/>
      <c r="AI352" s="37">
        <v>0</v>
      </c>
      <c r="AJ352" s="15">
        <v>1</v>
      </c>
      <c r="AK352" s="23">
        <v>679.5</v>
      </c>
    </row>
    <row r="353" spans="1:37" ht="38.25" x14ac:dyDescent="0.25">
      <c r="A353" s="17" t="s">
        <v>926</v>
      </c>
      <c r="B353" s="18" t="s">
        <v>927</v>
      </c>
      <c r="C353" s="17" t="s">
        <v>32</v>
      </c>
      <c r="D353" s="17" t="s">
        <v>928</v>
      </c>
      <c r="E353" s="19" t="s">
        <v>42</v>
      </c>
      <c r="F353" s="19">
        <v>41</v>
      </c>
      <c r="G353" s="20">
        <v>26.35</v>
      </c>
      <c r="H353" s="20">
        <v>32.99</v>
      </c>
      <c r="I353" s="99">
        <v>1352.59</v>
      </c>
      <c r="J353" s="21">
        <v>0</v>
      </c>
      <c r="K353" s="22">
        <v>0</v>
      </c>
      <c r="L353" s="21">
        <v>0.3</v>
      </c>
      <c r="M353" s="22">
        <v>405.77699999999999</v>
      </c>
      <c r="N353" s="21">
        <v>0.3</v>
      </c>
      <c r="O353" s="22">
        <v>405.77699999999999</v>
      </c>
      <c r="P353" s="21">
        <v>0.4</v>
      </c>
      <c r="Q353" s="22">
        <v>541.03599999999994</v>
      </c>
      <c r="R353" s="21">
        <v>0</v>
      </c>
      <c r="S353" s="22">
        <v>0</v>
      </c>
      <c r="T353" s="21">
        <v>0</v>
      </c>
      <c r="U353" s="22">
        <v>0</v>
      </c>
      <c r="V353" s="21">
        <v>0</v>
      </c>
      <c r="W353" s="22">
        <v>0</v>
      </c>
      <c r="X353" s="21">
        <v>0</v>
      </c>
      <c r="Y353" s="22">
        <v>0</v>
      </c>
      <c r="Z353" s="21">
        <v>0</v>
      </c>
      <c r="AA353" s="22">
        <v>0</v>
      </c>
      <c r="AB353" s="21">
        <v>0</v>
      </c>
      <c r="AC353" s="22">
        <v>0</v>
      </c>
      <c r="AD353" s="21">
        <v>0</v>
      </c>
      <c r="AE353" s="22">
        <v>0</v>
      </c>
      <c r="AF353" s="21">
        <v>0</v>
      </c>
      <c r="AG353" s="22">
        <v>0</v>
      </c>
      <c r="AH353" s="21"/>
      <c r="AI353" s="37">
        <v>0</v>
      </c>
      <c r="AJ353" s="15">
        <v>1</v>
      </c>
      <c r="AK353" s="23">
        <v>1352.59</v>
      </c>
    </row>
    <row r="354" spans="1:37" ht="25.5" x14ac:dyDescent="0.25">
      <c r="A354" s="17" t="s">
        <v>929</v>
      </c>
      <c r="B354" s="18" t="s">
        <v>660</v>
      </c>
      <c r="C354" s="17" t="s">
        <v>32</v>
      </c>
      <c r="D354" s="17" t="s">
        <v>661</v>
      </c>
      <c r="E354" s="19" t="s">
        <v>42</v>
      </c>
      <c r="F354" s="19">
        <v>63</v>
      </c>
      <c r="G354" s="20">
        <v>12.64</v>
      </c>
      <c r="H354" s="20">
        <v>15.82</v>
      </c>
      <c r="I354" s="99">
        <v>996.66</v>
      </c>
      <c r="J354" s="21">
        <v>0</v>
      </c>
      <c r="K354" s="22">
        <v>0</v>
      </c>
      <c r="L354" s="21">
        <v>0.3</v>
      </c>
      <c r="M354" s="22">
        <v>298.99799999999999</v>
      </c>
      <c r="N354" s="21">
        <v>0.3</v>
      </c>
      <c r="O354" s="22">
        <v>298.99799999999999</v>
      </c>
      <c r="P354" s="21">
        <v>0.4</v>
      </c>
      <c r="Q354" s="22">
        <v>398.66399999999999</v>
      </c>
      <c r="R354" s="21">
        <v>0</v>
      </c>
      <c r="S354" s="22">
        <v>0</v>
      </c>
      <c r="T354" s="21">
        <v>0</v>
      </c>
      <c r="U354" s="22">
        <v>0</v>
      </c>
      <c r="V354" s="21">
        <v>0</v>
      </c>
      <c r="W354" s="22">
        <v>0</v>
      </c>
      <c r="X354" s="21">
        <v>0</v>
      </c>
      <c r="Y354" s="22">
        <v>0</v>
      </c>
      <c r="Z354" s="21">
        <v>0</v>
      </c>
      <c r="AA354" s="22">
        <v>0</v>
      </c>
      <c r="AB354" s="21">
        <v>0</v>
      </c>
      <c r="AC354" s="22">
        <v>0</v>
      </c>
      <c r="AD354" s="21">
        <v>0</v>
      </c>
      <c r="AE354" s="22">
        <v>0</v>
      </c>
      <c r="AF354" s="21">
        <v>0</v>
      </c>
      <c r="AG354" s="22">
        <v>0</v>
      </c>
      <c r="AH354" s="21"/>
      <c r="AI354" s="37">
        <v>0</v>
      </c>
      <c r="AJ354" s="15">
        <v>1</v>
      </c>
      <c r="AK354" s="23">
        <v>996.66</v>
      </c>
    </row>
    <row r="355" spans="1:37" ht="38.25" x14ac:dyDescent="0.25">
      <c r="A355" s="17" t="s">
        <v>930</v>
      </c>
      <c r="B355" s="18" t="s">
        <v>712</v>
      </c>
      <c r="C355" s="17" t="s">
        <v>32</v>
      </c>
      <c r="D355" s="17" t="s">
        <v>713</v>
      </c>
      <c r="E355" s="19" t="s">
        <v>42</v>
      </c>
      <c r="F355" s="19">
        <v>35</v>
      </c>
      <c r="G355" s="20">
        <v>10.47</v>
      </c>
      <c r="H355" s="20">
        <v>13.11</v>
      </c>
      <c r="I355" s="99">
        <v>458.85</v>
      </c>
      <c r="J355" s="21">
        <v>0</v>
      </c>
      <c r="K355" s="22">
        <v>0</v>
      </c>
      <c r="L355" s="21">
        <v>0.3</v>
      </c>
      <c r="M355" s="22">
        <v>137.655</v>
      </c>
      <c r="N355" s="21">
        <v>0.3</v>
      </c>
      <c r="O355" s="22">
        <v>137.655</v>
      </c>
      <c r="P355" s="21">
        <v>0.4</v>
      </c>
      <c r="Q355" s="22">
        <v>183.54000000000002</v>
      </c>
      <c r="R355" s="21">
        <v>0</v>
      </c>
      <c r="S355" s="22">
        <v>0</v>
      </c>
      <c r="T355" s="21">
        <v>0</v>
      </c>
      <c r="U355" s="22">
        <v>0</v>
      </c>
      <c r="V355" s="21">
        <v>0</v>
      </c>
      <c r="W355" s="22">
        <v>0</v>
      </c>
      <c r="X355" s="21">
        <v>0</v>
      </c>
      <c r="Y355" s="22">
        <v>0</v>
      </c>
      <c r="Z355" s="21">
        <v>0</v>
      </c>
      <c r="AA355" s="22">
        <v>0</v>
      </c>
      <c r="AB355" s="21">
        <v>0</v>
      </c>
      <c r="AC355" s="22">
        <v>0</v>
      </c>
      <c r="AD355" s="21">
        <v>0</v>
      </c>
      <c r="AE355" s="22">
        <v>0</v>
      </c>
      <c r="AF355" s="21">
        <v>0</v>
      </c>
      <c r="AG355" s="22">
        <v>0</v>
      </c>
      <c r="AH355" s="21"/>
      <c r="AI355" s="37">
        <v>0</v>
      </c>
      <c r="AJ355" s="15">
        <v>1</v>
      </c>
      <c r="AK355" s="23">
        <v>458.85</v>
      </c>
    </row>
    <row r="356" spans="1:37" ht="38.25" x14ac:dyDescent="0.25">
      <c r="A356" s="17" t="s">
        <v>931</v>
      </c>
      <c r="B356" s="18" t="s">
        <v>651</v>
      </c>
      <c r="C356" s="17" t="s">
        <v>32</v>
      </c>
      <c r="D356" s="17" t="s">
        <v>652</v>
      </c>
      <c r="E356" s="19" t="s">
        <v>42</v>
      </c>
      <c r="F356" s="19">
        <v>24</v>
      </c>
      <c r="G356" s="20">
        <v>8.4700000000000006</v>
      </c>
      <c r="H356" s="20">
        <v>10.6</v>
      </c>
      <c r="I356" s="99">
        <v>254.4</v>
      </c>
      <c r="J356" s="21">
        <v>0</v>
      </c>
      <c r="K356" s="22">
        <v>0</v>
      </c>
      <c r="L356" s="21">
        <v>0.3</v>
      </c>
      <c r="M356" s="22">
        <v>76.319999999999993</v>
      </c>
      <c r="N356" s="21">
        <v>0.3</v>
      </c>
      <c r="O356" s="22">
        <v>76.319999999999993</v>
      </c>
      <c r="P356" s="21">
        <v>0.4</v>
      </c>
      <c r="Q356" s="22">
        <v>101.76</v>
      </c>
      <c r="R356" s="21">
        <v>0</v>
      </c>
      <c r="S356" s="22">
        <v>0</v>
      </c>
      <c r="T356" s="21">
        <v>0</v>
      </c>
      <c r="U356" s="22">
        <v>0</v>
      </c>
      <c r="V356" s="21">
        <v>0</v>
      </c>
      <c r="W356" s="22">
        <v>0</v>
      </c>
      <c r="X356" s="21">
        <v>0</v>
      </c>
      <c r="Y356" s="22">
        <v>0</v>
      </c>
      <c r="Z356" s="21">
        <v>0</v>
      </c>
      <c r="AA356" s="22">
        <v>0</v>
      </c>
      <c r="AB356" s="21">
        <v>0</v>
      </c>
      <c r="AC356" s="22">
        <v>0</v>
      </c>
      <c r="AD356" s="21">
        <v>0</v>
      </c>
      <c r="AE356" s="22">
        <v>0</v>
      </c>
      <c r="AF356" s="21">
        <v>0</v>
      </c>
      <c r="AG356" s="22">
        <v>0</v>
      </c>
      <c r="AH356" s="21"/>
      <c r="AI356" s="37">
        <v>0</v>
      </c>
      <c r="AJ356" s="15">
        <v>1</v>
      </c>
      <c r="AK356" s="23">
        <v>254.39999999999998</v>
      </c>
    </row>
    <row r="357" spans="1:37" ht="25.5" x14ac:dyDescent="0.25">
      <c r="A357" s="17" t="s">
        <v>932</v>
      </c>
      <c r="B357" s="18" t="s">
        <v>810</v>
      </c>
      <c r="C357" s="17" t="s">
        <v>40</v>
      </c>
      <c r="D357" s="17" t="s">
        <v>811</v>
      </c>
      <c r="E357" s="19" t="s">
        <v>42</v>
      </c>
      <c r="F357" s="19">
        <v>6</v>
      </c>
      <c r="G357" s="20">
        <v>89.85</v>
      </c>
      <c r="H357" s="20">
        <v>112.51</v>
      </c>
      <c r="I357" s="99">
        <v>675.06</v>
      </c>
      <c r="J357" s="21">
        <v>0</v>
      </c>
      <c r="K357" s="22">
        <v>0</v>
      </c>
      <c r="L357" s="21">
        <v>0.3</v>
      </c>
      <c r="M357" s="22">
        <v>202.51799999999997</v>
      </c>
      <c r="N357" s="21">
        <v>0.3</v>
      </c>
      <c r="O357" s="22">
        <v>202.51799999999997</v>
      </c>
      <c r="P357" s="21">
        <v>0.4</v>
      </c>
      <c r="Q357" s="22">
        <v>270.024</v>
      </c>
      <c r="R357" s="21">
        <v>0</v>
      </c>
      <c r="S357" s="22">
        <v>0</v>
      </c>
      <c r="T357" s="21">
        <v>0</v>
      </c>
      <c r="U357" s="22">
        <v>0</v>
      </c>
      <c r="V357" s="21">
        <v>0</v>
      </c>
      <c r="W357" s="22">
        <v>0</v>
      </c>
      <c r="X357" s="21">
        <v>0</v>
      </c>
      <c r="Y357" s="22">
        <v>0</v>
      </c>
      <c r="Z357" s="21">
        <v>0</v>
      </c>
      <c r="AA357" s="22">
        <v>0</v>
      </c>
      <c r="AB357" s="21">
        <v>0</v>
      </c>
      <c r="AC357" s="22">
        <v>0</v>
      </c>
      <c r="AD357" s="21">
        <v>0</v>
      </c>
      <c r="AE357" s="22">
        <v>0</v>
      </c>
      <c r="AF357" s="21">
        <v>0</v>
      </c>
      <c r="AG357" s="22">
        <v>0</v>
      </c>
      <c r="AH357" s="21"/>
      <c r="AI357" s="37">
        <v>0</v>
      </c>
      <c r="AJ357" s="15">
        <v>1</v>
      </c>
      <c r="AK357" s="23">
        <v>675.06</v>
      </c>
    </row>
    <row r="358" spans="1:37" ht="38.25" x14ac:dyDescent="0.25">
      <c r="A358" s="17" t="s">
        <v>933</v>
      </c>
      <c r="B358" s="18" t="s">
        <v>934</v>
      </c>
      <c r="C358" s="17" t="s">
        <v>27</v>
      </c>
      <c r="D358" s="17" t="s">
        <v>935</v>
      </c>
      <c r="E358" s="19" t="s">
        <v>42</v>
      </c>
      <c r="F358" s="19">
        <v>24</v>
      </c>
      <c r="G358" s="20">
        <v>465.23</v>
      </c>
      <c r="H358" s="20">
        <v>582.55999999999995</v>
      </c>
      <c r="I358" s="99">
        <v>13981.44</v>
      </c>
      <c r="J358" s="21">
        <v>0</v>
      </c>
      <c r="K358" s="22">
        <v>0</v>
      </c>
      <c r="L358" s="21">
        <v>0.3</v>
      </c>
      <c r="M358" s="22">
        <v>4194.4319999999998</v>
      </c>
      <c r="N358" s="21">
        <v>0.3</v>
      </c>
      <c r="O358" s="22">
        <v>4194.4319999999998</v>
      </c>
      <c r="P358" s="21">
        <v>0.4</v>
      </c>
      <c r="Q358" s="22">
        <v>5592.5760000000009</v>
      </c>
      <c r="R358" s="21">
        <v>0</v>
      </c>
      <c r="S358" s="22">
        <v>0</v>
      </c>
      <c r="T358" s="21">
        <v>0</v>
      </c>
      <c r="U358" s="22">
        <v>0</v>
      </c>
      <c r="V358" s="21">
        <v>0</v>
      </c>
      <c r="W358" s="22">
        <v>0</v>
      </c>
      <c r="X358" s="21">
        <v>0</v>
      </c>
      <c r="Y358" s="22">
        <v>0</v>
      </c>
      <c r="Z358" s="21">
        <v>0</v>
      </c>
      <c r="AA358" s="22">
        <v>0</v>
      </c>
      <c r="AB358" s="21">
        <v>0</v>
      </c>
      <c r="AC358" s="22">
        <v>0</v>
      </c>
      <c r="AD358" s="21">
        <v>0</v>
      </c>
      <c r="AE358" s="22">
        <v>0</v>
      </c>
      <c r="AF358" s="21">
        <v>0</v>
      </c>
      <c r="AG358" s="22">
        <v>0</v>
      </c>
      <c r="AH358" s="21"/>
      <c r="AI358" s="37">
        <v>0</v>
      </c>
      <c r="AJ358" s="15">
        <v>1</v>
      </c>
      <c r="AK358" s="23">
        <v>13981.44</v>
      </c>
    </row>
    <row r="359" spans="1:37" ht="38.25" x14ac:dyDescent="0.25">
      <c r="A359" s="17" t="s">
        <v>936</v>
      </c>
      <c r="B359" s="18" t="s">
        <v>937</v>
      </c>
      <c r="C359" s="17" t="s">
        <v>27</v>
      </c>
      <c r="D359" s="17" t="s">
        <v>938</v>
      </c>
      <c r="E359" s="19" t="s">
        <v>42</v>
      </c>
      <c r="F359" s="19">
        <v>2</v>
      </c>
      <c r="G359" s="20">
        <v>83.24</v>
      </c>
      <c r="H359" s="20">
        <v>104.23</v>
      </c>
      <c r="I359" s="99">
        <v>208.46</v>
      </c>
      <c r="J359" s="21">
        <v>0</v>
      </c>
      <c r="K359" s="22">
        <v>0</v>
      </c>
      <c r="L359" s="21">
        <v>0</v>
      </c>
      <c r="M359" s="22">
        <v>0</v>
      </c>
      <c r="N359" s="21">
        <v>0</v>
      </c>
      <c r="O359" s="22">
        <v>0</v>
      </c>
      <c r="P359" s="21">
        <v>0</v>
      </c>
      <c r="Q359" s="22">
        <v>0</v>
      </c>
      <c r="R359" s="21">
        <v>0</v>
      </c>
      <c r="S359" s="22">
        <v>0</v>
      </c>
      <c r="T359" s="21">
        <v>0</v>
      </c>
      <c r="U359" s="22">
        <v>0</v>
      </c>
      <c r="V359" s="21">
        <v>0</v>
      </c>
      <c r="W359" s="22">
        <v>0</v>
      </c>
      <c r="X359" s="21">
        <v>1</v>
      </c>
      <c r="Y359" s="22">
        <v>208.46</v>
      </c>
      <c r="Z359" s="21">
        <v>0</v>
      </c>
      <c r="AA359" s="22">
        <v>0</v>
      </c>
      <c r="AB359" s="21">
        <v>0</v>
      </c>
      <c r="AC359" s="22">
        <v>0</v>
      </c>
      <c r="AD359" s="21">
        <v>0</v>
      </c>
      <c r="AE359" s="22">
        <v>0</v>
      </c>
      <c r="AF359" s="21">
        <v>0</v>
      </c>
      <c r="AG359" s="22">
        <v>0</v>
      </c>
      <c r="AH359" s="21"/>
      <c r="AI359" s="37">
        <v>0</v>
      </c>
      <c r="AJ359" s="15">
        <v>1</v>
      </c>
      <c r="AK359" s="23">
        <v>208.46</v>
      </c>
    </row>
    <row r="360" spans="1:37" ht="51" x14ac:dyDescent="0.25">
      <c r="A360" s="17" t="s">
        <v>939</v>
      </c>
      <c r="B360" s="18" t="s">
        <v>940</v>
      </c>
      <c r="C360" s="17" t="s">
        <v>32</v>
      </c>
      <c r="D360" s="17" t="s">
        <v>941</v>
      </c>
      <c r="E360" s="19" t="s">
        <v>42</v>
      </c>
      <c r="F360" s="19">
        <v>2</v>
      </c>
      <c r="G360" s="20">
        <v>159.22999999999999</v>
      </c>
      <c r="H360" s="20">
        <v>199.38</v>
      </c>
      <c r="I360" s="99">
        <v>398.76</v>
      </c>
      <c r="J360" s="21">
        <v>0</v>
      </c>
      <c r="K360" s="22">
        <v>0</v>
      </c>
      <c r="L360" s="21">
        <v>0</v>
      </c>
      <c r="M360" s="22">
        <v>0</v>
      </c>
      <c r="N360" s="21">
        <v>0</v>
      </c>
      <c r="O360" s="22">
        <v>0</v>
      </c>
      <c r="P360" s="21">
        <v>0</v>
      </c>
      <c r="Q360" s="22">
        <v>0</v>
      </c>
      <c r="R360" s="21">
        <v>0</v>
      </c>
      <c r="S360" s="22">
        <v>0</v>
      </c>
      <c r="T360" s="21">
        <v>0</v>
      </c>
      <c r="U360" s="22">
        <v>0</v>
      </c>
      <c r="V360" s="21">
        <v>0</v>
      </c>
      <c r="W360" s="22">
        <v>0</v>
      </c>
      <c r="X360" s="21">
        <v>0</v>
      </c>
      <c r="Y360" s="22">
        <v>0</v>
      </c>
      <c r="Z360" s="21">
        <v>0</v>
      </c>
      <c r="AA360" s="22">
        <v>0</v>
      </c>
      <c r="AB360" s="21">
        <v>0</v>
      </c>
      <c r="AC360" s="22">
        <v>0</v>
      </c>
      <c r="AD360" s="21">
        <v>1</v>
      </c>
      <c r="AE360" s="22">
        <v>398.76</v>
      </c>
      <c r="AF360" s="21">
        <v>0</v>
      </c>
      <c r="AG360" s="22">
        <v>0</v>
      </c>
      <c r="AH360" s="21"/>
      <c r="AI360" s="37">
        <v>0</v>
      </c>
      <c r="AJ360" s="15">
        <v>1</v>
      </c>
      <c r="AK360" s="23">
        <v>398.76</v>
      </c>
    </row>
    <row r="361" spans="1:37" ht="25.5" x14ac:dyDescent="0.25">
      <c r="A361" s="17" t="s">
        <v>942</v>
      </c>
      <c r="B361" s="18" t="s">
        <v>943</v>
      </c>
      <c r="C361" s="17" t="s">
        <v>27</v>
      </c>
      <c r="D361" s="17" t="s">
        <v>944</v>
      </c>
      <c r="E361" s="19" t="s">
        <v>42</v>
      </c>
      <c r="F361" s="19">
        <v>45</v>
      </c>
      <c r="G361" s="20">
        <v>49.61</v>
      </c>
      <c r="H361" s="20">
        <v>62.12</v>
      </c>
      <c r="I361" s="99">
        <v>2795.4</v>
      </c>
      <c r="J361" s="21">
        <v>0</v>
      </c>
      <c r="K361" s="22">
        <v>0</v>
      </c>
      <c r="L361" s="21">
        <v>0</v>
      </c>
      <c r="M361" s="22">
        <v>0</v>
      </c>
      <c r="N361" s="21">
        <v>0</v>
      </c>
      <c r="O361" s="22">
        <v>0</v>
      </c>
      <c r="P361" s="21">
        <v>0</v>
      </c>
      <c r="Q361" s="22">
        <v>0</v>
      </c>
      <c r="R361" s="21">
        <v>0</v>
      </c>
      <c r="S361" s="22">
        <v>0</v>
      </c>
      <c r="T361" s="21">
        <v>0</v>
      </c>
      <c r="U361" s="22">
        <v>0</v>
      </c>
      <c r="V361" s="21">
        <v>0</v>
      </c>
      <c r="W361" s="22">
        <v>0</v>
      </c>
      <c r="X361" s="21">
        <v>0</v>
      </c>
      <c r="Y361" s="22">
        <v>0</v>
      </c>
      <c r="Z361" s="21">
        <v>0</v>
      </c>
      <c r="AA361" s="22">
        <v>0</v>
      </c>
      <c r="AB361" s="21">
        <v>0</v>
      </c>
      <c r="AC361" s="22">
        <v>0</v>
      </c>
      <c r="AD361" s="21">
        <v>1</v>
      </c>
      <c r="AE361" s="22">
        <v>2795.4</v>
      </c>
      <c r="AF361" s="21">
        <v>0</v>
      </c>
      <c r="AG361" s="22">
        <v>0</v>
      </c>
      <c r="AH361" s="21"/>
      <c r="AI361" s="37">
        <v>0</v>
      </c>
      <c r="AJ361" s="15">
        <v>1</v>
      </c>
      <c r="AK361" s="23">
        <v>2795.4</v>
      </c>
    </row>
    <row r="362" spans="1:37" ht="25.5" x14ac:dyDescent="0.25">
      <c r="A362" s="17" t="s">
        <v>945</v>
      </c>
      <c r="B362" s="18" t="s">
        <v>946</v>
      </c>
      <c r="C362" s="17" t="s">
        <v>27</v>
      </c>
      <c r="D362" s="17" t="s">
        <v>947</v>
      </c>
      <c r="E362" s="19" t="s">
        <v>948</v>
      </c>
      <c r="F362" s="19">
        <v>3</v>
      </c>
      <c r="G362" s="20">
        <v>497.88</v>
      </c>
      <c r="H362" s="20">
        <v>623.44000000000005</v>
      </c>
      <c r="I362" s="99">
        <v>1870.32</v>
      </c>
      <c r="J362" s="21">
        <v>0</v>
      </c>
      <c r="K362" s="22">
        <v>0</v>
      </c>
      <c r="L362" s="21">
        <v>0</v>
      </c>
      <c r="M362" s="22">
        <v>0</v>
      </c>
      <c r="N362" s="21">
        <v>0</v>
      </c>
      <c r="O362" s="22">
        <v>0</v>
      </c>
      <c r="P362" s="21">
        <v>0</v>
      </c>
      <c r="Q362" s="22">
        <v>0</v>
      </c>
      <c r="R362" s="21">
        <v>0</v>
      </c>
      <c r="S362" s="22">
        <v>0</v>
      </c>
      <c r="T362" s="21">
        <v>0</v>
      </c>
      <c r="U362" s="22">
        <v>0</v>
      </c>
      <c r="V362" s="21">
        <v>0</v>
      </c>
      <c r="W362" s="22">
        <v>0</v>
      </c>
      <c r="X362" s="21">
        <v>0</v>
      </c>
      <c r="Y362" s="22">
        <v>0</v>
      </c>
      <c r="Z362" s="21">
        <v>0</v>
      </c>
      <c r="AA362" s="22">
        <v>0</v>
      </c>
      <c r="AB362" s="21">
        <v>0</v>
      </c>
      <c r="AC362" s="22">
        <v>0</v>
      </c>
      <c r="AD362" s="21">
        <v>1</v>
      </c>
      <c r="AE362" s="22">
        <v>1870.32</v>
      </c>
      <c r="AF362" s="21">
        <v>0</v>
      </c>
      <c r="AG362" s="22">
        <v>0</v>
      </c>
      <c r="AH362" s="21"/>
      <c r="AI362" s="37">
        <v>0</v>
      </c>
      <c r="AJ362" s="15">
        <v>1</v>
      </c>
      <c r="AK362" s="23">
        <v>1870.32</v>
      </c>
    </row>
    <row r="363" spans="1:37" ht="25.5" x14ac:dyDescent="0.25">
      <c r="A363" s="17" t="s">
        <v>949</v>
      </c>
      <c r="B363" s="18" t="s">
        <v>950</v>
      </c>
      <c r="C363" s="17" t="s">
        <v>27</v>
      </c>
      <c r="D363" s="17" t="s">
        <v>951</v>
      </c>
      <c r="E363" s="19" t="s">
        <v>42</v>
      </c>
      <c r="F363" s="19">
        <v>2</v>
      </c>
      <c r="G363" s="20">
        <v>125.2</v>
      </c>
      <c r="H363" s="20">
        <v>156.77000000000001</v>
      </c>
      <c r="I363" s="99">
        <v>313.54000000000002</v>
      </c>
      <c r="J363" s="21">
        <v>0</v>
      </c>
      <c r="K363" s="22">
        <v>0</v>
      </c>
      <c r="L363" s="21">
        <v>0</v>
      </c>
      <c r="M363" s="22">
        <v>0</v>
      </c>
      <c r="N363" s="21">
        <v>0</v>
      </c>
      <c r="O363" s="22">
        <v>0</v>
      </c>
      <c r="P363" s="21">
        <v>0</v>
      </c>
      <c r="Q363" s="22">
        <v>0</v>
      </c>
      <c r="R363" s="21">
        <v>0</v>
      </c>
      <c r="S363" s="22">
        <v>0</v>
      </c>
      <c r="T363" s="21">
        <v>0</v>
      </c>
      <c r="U363" s="22">
        <v>0</v>
      </c>
      <c r="V363" s="21">
        <v>0</v>
      </c>
      <c r="W363" s="22">
        <v>0</v>
      </c>
      <c r="X363" s="21">
        <v>0</v>
      </c>
      <c r="Y363" s="22">
        <v>0</v>
      </c>
      <c r="Z363" s="21">
        <v>0</v>
      </c>
      <c r="AA363" s="22">
        <v>0</v>
      </c>
      <c r="AB363" s="21">
        <v>0</v>
      </c>
      <c r="AC363" s="22">
        <v>0</v>
      </c>
      <c r="AD363" s="21">
        <v>1</v>
      </c>
      <c r="AE363" s="22">
        <v>313.54000000000002</v>
      </c>
      <c r="AF363" s="21">
        <v>0</v>
      </c>
      <c r="AG363" s="22">
        <v>0</v>
      </c>
      <c r="AH363" s="21"/>
      <c r="AI363" s="37">
        <v>0</v>
      </c>
      <c r="AJ363" s="15">
        <v>1</v>
      </c>
      <c r="AK363" s="23">
        <v>313.54000000000002</v>
      </c>
    </row>
    <row r="364" spans="1:37" ht="25.5" x14ac:dyDescent="0.25">
      <c r="A364" s="17" t="s">
        <v>952</v>
      </c>
      <c r="B364" s="18" t="s">
        <v>953</v>
      </c>
      <c r="C364" s="17" t="s">
        <v>27</v>
      </c>
      <c r="D364" s="17" t="s">
        <v>954</v>
      </c>
      <c r="E364" s="19" t="s">
        <v>42</v>
      </c>
      <c r="F364" s="19">
        <v>34</v>
      </c>
      <c r="G364" s="20">
        <v>18.8</v>
      </c>
      <c r="H364" s="20">
        <v>23.54</v>
      </c>
      <c r="I364" s="99">
        <v>800.36</v>
      </c>
      <c r="J364" s="21">
        <v>0</v>
      </c>
      <c r="K364" s="22">
        <v>0</v>
      </c>
      <c r="L364" s="21">
        <v>0</v>
      </c>
      <c r="M364" s="22">
        <v>0</v>
      </c>
      <c r="N364" s="21">
        <v>0</v>
      </c>
      <c r="O364" s="22">
        <v>0</v>
      </c>
      <c r="P364" s="21">
        <v>0</v>
      </c>
      <c r="Q364" s="22">
        <v>0</v>
      </c>
      <c r="R364" s="21">
        <v>0</v>
      </c>
      <c r="S364" s="22">
        <v>0</v>
      </c>
      <c r="T364" s="21">
        <v>1</v>
      </c>
      <c r="U364" s="22">
        <v>800.36</v>
      </c>
      <c r="V364" s="21">
        <v>0</v>
      </c>
      <c r="W364" s="22">
        <v>0</v>
      </c>
      <c r="X364" s="21">
        <v>0</v>
      </c>
      <c r="Y364" s="22">
        <v>0</v>
      </c>
      <c r="Z364" s="21">
        <v>0</v>
      </c>
      <c r="AA364" s="22">
        <v>0</v>
      </c>
      <c r="AB364" s="21">
        <v>0</v>
      </c>
      <c r="AC364" s="22">
        <v>0</v>
      </c>
      <c r="AD364" s="21">
        <v>0</v>
      </c>
      <c r="AE364" s="22">
        <v>0</v>
      </c>
      <c r="AF364" s="21">
        <v>0</v>
      </c>
      <c r="AG364" s="22">
        <v>0</v>
      </c>
      <c r="AH364" s="21"/>
      <c r="AI364" s="37">
        <v>0</v>
      </c>
      <c r="AJ364" s="15">
        <v>1</v>
      </c>
      <c r="AK364" s="23">
        <v>800.36</v>
      </c>
    </row>
    <row r="365" spans="1:37" ht="25.5" x14ac:dyDescent="0.25">
      <c r="A365" s="17" t="s">
        <v>955</v>
      </c>
      <c r="B365" s="18" t="s">
        <v>956</v>
      </c>
      <c r="C365" s="17" t="s">
        <v>40</v>
      </c>
      <c r="D365" s="17" t="s">
        <v>957</v>
      </c>
      <c r="E365" s="19" t="s">
        <v>34</v>
      </c>
      <c r="F365" s="19">
        <v>6.3</v>
      </c>
      <c r="G365" s="20">
        <v>77.569999999999993</v>
      </c>
      <c r="H365" s="20">
        <v>97.13</v>
      </c>
      <c r="I365" s="99">
        <v>611.91</v>
      </c>
      <c r="J365" s="21">
        <v>0</v>
      </c>
      <c r="K365" s="22">
        <v>0</v>
      </c>
      <c r="L365" s="21">
        <v>0</v>
      </c>
      <c r="M365" s="22">
        <v>0</v>
      </c>
      <c r="N365" s="21">
        <v>0</v>
      </c>
      <c r="O365" s="22">
        <v>0</v>
      </c>
      <c r="P365" s="21">
        <v>0</v>
      </c>
      <c r="Q365" s="22">
        <v>0</v>
      </c>
      <c r="R365" s="21">
        <v>0</v>
      </c>
      <c r="S365" s="22">
        <v>0</v>
      </c>
      <c r="T365" s="21">
        <v>0</v>
      </c>
      <c r="U365" s="22">
        <v>0</v>
      </c>
      <c r="V365" s="21">
        <v>0.5</v>
      </c>
      <c r="W365" s="22">
        <v>305.95499999999998</v>
      </c>
      <c r="X365" s="21">
        <v>0.5</v>
      </c>
      <c r="Y365" s="22">
        <v>305.95499999999998</v>
      </c>
      <c r="Z365" s="21">
        <v>0</v>
      </c>
      <c r="AA365" s="22">
        <v>0</v>
      </c>
      <c r="AB365" s="21">
        <v>0</v>
      </c>
      <c r="AC365" s="22">
        <v>0</v>
      </c>
      <c r="AD365" s="21">
        <v>0</v>
      </c>
      <c r="AE365" s="22">
        <v>0</v>
      </c>
      <c r="AF365" s="21">
        <v>0</v>
      </c>
      <c r="AG365" s="22">
        <v>0</v>
      </c>
      <c r="AH365" s="21"/>
      <c r="AI365" s="37">
        <v>0</v>
      </c>
      <c r="AJ365" s="15">
        <v>1</v>
      </c>
      <c r="AK365" s="23">
        <v>611.91</v>
      </c>
    </row>
    <row r="366" spans="1:37" ht="76.5" x14ac:dyDescent="0.25">
      <c r="A366" s="17" t="s">
        <v>958</v>
      </c>
      <c r="B366" s="18" t="s">
        <v>959</v>
      </c>
      <c r="C366" s="17" t="s">
        <v>32</v>
      </c>
      <c r="D366" s="17" t="s">
        <v>960</v>
      </c>
      <c r="E366" s="19" t="s">
        <v>88</v>
      </c>
      <c r="F366" s="19">
        <v>8.31</v>
      </c>
      <c r="G366" s="20">
        <v>12.97</v>
      </c>
      <c r="H366" s="20">
        <v>16.239999999999998</v>
      </c>
      <c r="I366" s="99">
        <v>134.94999999999999</v>
      </c>
      <c r="J366" s="21">
        <v>0</v>
      </c>
      <c r="K366" s="22">
        <v>0</v>
      </c>
      <c r="L366" s="21">
        <v>0</v>
      </c>
      <c r="M366" s="22">
        <v>0</v>
      </c>
      <c r="N366" s="21">
        <v>0</v>
      </c>
      <c r="O366" s="22">
        <v>0</v>
      </c>
      <c r="P366" s="21">
        <v>0</v>
      </c>
      <c r="Q366" s="22">
        <v>0</v>
      </c>
      <c r="R366" s="21">
        <v>0</v>
      </c>
      <c r="S366" s="22">
        <v>0</v>
      </c>
      <c r="T366" s="21">
        <v>0</v>
      </c>
      <c r="U366" s="22">
        <v>0</v>
      </c>
      <c r="V366" s="21">
        <v>0.5</v>
      </c>
      <c r="W366" s="22">
        <v>67.474999999999994</v>
      </c>
      <c r="X366" s="21">
        <v>0.5</v>
      </c>
      <c r="Y366" s="22">
        <v>67.474999999999994</v>
      </c>
      <c r="Z366" s="21">
        <v>0</v>
      </c>
      <c r="AA366" s="22">
        <v>0</v>
      </c>
      <c r="AB366" s="21">
        <v>0</v>
      </c>
      <c r="AC366" s="22">
        <v>0</v>
      </c>
      <c r="AD366" s="21">
        <v>0</v>
      </c>
      <c r="AE366" s="22">
        <v>0</v>
      </c>
      <c r="AF366" s="21">
        <v>0</v>
      </c>
      <c r="AG366" s="22">
        <v>0</v>
      </c>
      <c r="AH366" s="21"/>
      <c r="AI366" s="37">
        <v>0</v>
      </c>
      <c r="AJ366" s="15">
        <v>1</v>
      </c>
      <c r="AK366" s="23">
        <v>134.94999999999999</v>
      </c>
    </row>
    <row r="367" spans="1:37" ht="25.5" x14ac:dyDescent="0.25">
      <c r="A367" s="17" t="s">
        <v>961</v>
      </c>
      <c r="B367" s="18" t="s">
        <v>962</v>
      </c>
      <c r="C367" s="17" t="s">
        <v>32</v>
      </c>
      <c r="D367" s="17" t="s">
        <v>963</v>
      </c>
      <c r="E367" s="19" t="s">
        <v>88</v>
      </c>
      <c r="F367" s="19">
        <v>9.14</v>
      </c>
      <c r="G367" s="20">
        <v>17.54</v>
      </c>
      <c r="H367" s="20">
        <v>21.96</v>
      </c>
      <c r="I367" s="99">
        <v>200.71</v>
      </c>
      <c r="J367" s="21">
        <v>0</v>
      </c>
      <c r="K367" s="22">
        <v>0</v>
      </c>
      <c r="L367" s="21">
        <v>0</v>
      </c>
      <c r="M367" s="22">
        <v>0</v>
      </c>
      <c r="N367" s="21">
        <v>0</v>
      </c>
      <c r="O367" s="22">
        <v>0</v>
      </c>
      <c r="P367" s="21">
        <v>0</v>
      </c>
      <c r="Q367" s="22">
        <v>0</v>
      </c>
      <c r="R367" s="21">
        <v>0</v>
      </c>
      <c r="S367" s="22">
        <v>0</v>
      </c>
      <c r="T367" s="21">
        <v>0</v>
      </c>
      <c r="U367" s="22">
        <v>0</v>
      </c>
      <c r="V367" s="21">
        <v>0.5</v>
      </c>
      <c r="W367" s="22">
        <v>100.355</v>
      </c>
      <c r="X367" s="21">
        <v>0.5</v>
      </c>
      <c r="Y367" s="22">
        <v>100.355</v>
      </c>
      <c r="Z367" s="21">
        <v>0</v>
      </c>
      <c r="AA367" s="22">
        <v>0</v>
      </c>
      <c r="AB367" s="21">
        <v>0</v>
      </c>
      <c r="AC367" s="22">
        <v>0</v>
      </c>
      <c r="AD367" s="21">
        <v>0</v>
      </c>
      <c r="AE367" s="22">
        <v>0</v>
      </c>
      <c r="AF367" s="21">
        <v>0</v>
      </c>
      <c r="AG367" s="22">
        <v>0</v>
      </c>
      <c r="AH367" s="21"/>
      <c r="AI367" s="37">
        <v>0</v>
      </c>
      <c r="AJ367" s="15">
        <v>1</v>
      </c>
      <c r="AK367" s="23">
        <v>200.71</v>
      </c>
    </row>
    <row r="368" spans="1:37" ht="51" x14ac:dyDescent="0.25">
      <c r="A368" s="17" t="s">
        <v>964</v>
      </c>
      <c r="B368" s="18" t="s">
        <v>471</v>
      </c>
      <c r="C368" s="17" t="s">
        <v>32</v>
      </c>
      <c r="D368" s="17" t="s">
        <v>472</v>
      </c>
      <c r="E368" s="19" t="s">
        <v>109</v>
      </c>
      <c r="F368" s="19">
        <v>48.6</v>
      </c>
      <c r="G368" s="20">
        <v>58.23</v>
      </c>
      <c r="H368" s="20">
        <v>72.91</v>
      </c>
      <c r="I368" s="99">
        <v>3543.42</v>
      </c>
      <c r="J368" s="21">
        <v>0</v>
      </c>
      <c r="K368" s="22">
        <v>0</v>
      </c>
      <c r="L368" s="21">
        <v>0</v>
      </c>
      <c r="M368" s="22">
        <v>0</v>
      </c>
      <c r="N368" s="21">
        <v>0</v>
      </c>
      <c r="O368" s="22">
        <v>0</v>
      </c>
      <c r="P368" s="21">
        <v>0</v>
      </c>
      <c r="Q368" s="22">
        <v>0</v>
      </c>
      <c r="R368" s="21">
        <v>0</v>
      </c>
      <c r="S368" s="22">
        <v>0</v>
      </c>
      <c r="T368" s="21">
        <v>0</v>
      </c>
      <c r="U368" s="22">
        <v>0</v>
      </c>
      <c r="V368" s="21">
        <v>0.5</v>
      </c>
      <c r="W368" s="22">
        <v>1771.71</v>
      </c>
      <c r="X368" s="21">
        <v>0.5</v>
      </c>
      <c r="Y368" s="22">
        <v>1771.71</v>
      </c>
      <c r="Z368" s="21">
        <v>0</v>
      </c>
      <c r="AA368" s="22">
        <v>0</v>
      </c>
      <c r="AB368" s="21">
        <v>0</v>
      </c>
      <c r="AC368" s="22">
        <v>0</v>
      </c>
      <c r="AD368" s="21">
        <v>0</v>
      </c>
      <c r="AE368" s="22">
        <v>0</v>
      </c>
      <c r="AF368" s="21">
        <v>0</v>
      </c>
      <c r="AG368" s="22">
        <v>0</v>
      </c>
      <c r="AH368" s="21"/>
      <c r="AI368" s="37">
        <v>0</v>
      </c>
      <c r="AJ368" s="15">
        <v>1</v>
      </c>
      <c r="AK368" s="23">
        <v>3543.42</v>
      </c>
    </row>
    <row r="369" spans="1:38" ht="25.5" x14ac:dyDescent="0.25">
      <c r="A369" s="17" t="s">
        <v>965</v>
      </c>
      <c r="B369" s="18" t="s">
        <v>966</v>
      </c>
      <c r="C369" s="17" t="s">
        <v>27</v>
      </c>
      <c r="D369" s="17" t="s">
        <v>967</v>
      </c>
      <c r="E369" s="19" t="s">
        <v>109</v>
      </c>
      <c r="F369" s="19">
        <v>46.2</v>
      </c>
      <c r="G369" s="20">
        <v>44.9</v>
      </c>
      <c r="H369" s="20">
        <v>56.22</v>
      </c>
      <c r="I369" s="99">
        <v>2597.36</v>
      </c>
      <c r="J369" s="21">
        <v>0</v>
      </c>
      <c r="K369" s="22">
        <v>0</v>
      </c>
      <c r="L369" s="21">
        <v>0</v>
      </c>
      <c r="M369" s="22">
        <v>0</v>
      </c>
      <c r="N369" s="21">
        <v>0</v>
      </c>
      <c r="O369" s="22">
        <v>0</v>
      </c>
      <c r="P369" s="21">
        <v>0</v>
      </c>
      <c r="Q369" s="22">
        <v>0</v>
      </c>
      <c r="R369" s="21">
        <v>0</v>
      </c>
      <c r="S369" s="22">
        <v>0</v>
      </c>
      <c r="T369" s="21">
        <v>0</v>
      </c>
      <c r="U369" s="22">
        <v>0</v>
      </c>
      <c r="V369" s="21">
        <v>0.5</v>
      </c>
      <c r="W369" s="22">
        <v>1298.68</v>
      </c>
      <c r="X369" s="21">
        <v>0.5</v>
      </c>
      <c r="Y369" s="22">
        <v>1298.68</v>
      </c>
      <c r="Z369" s="21">
        <v>0</v>
      </c>
      <c r="AA369" s="22">
        <v>0</v>
      </c>
      <c r="AB369" s="21">
        <v>0</v>
      </c>
      <c r="AC369" s="22">
        <v>0</v>
      </c>
      <c r="AD369" s="21">
        <v>0</v>
      </c>
      <c r="AE369" s="22">
        <v>0</v>
      </c>
      <c r="AF369" s="21">
        <v>0</v>
      </c>
      <c r="AG369" s="22">
        <v>0</v>
      </c>
      <c r="AH369" s="21"/>
      <c r="AI369" s="37">
        <v>0</v>
      </c>
      <c r="AJ369" s="15">
        <v>1</v>
      </c>
      <c r="AK369" s="23">
        <v>2597.36</v>
      </c>
    </row>
    <row r="370" spans="1:38" ht="51" x14ac:dyDescent="0.25">
      <c r="A370" s="17" t="s">
        <v>968</v>
      </c>
      <c r="B370" s="18" t="s">
        <v>969</v>
      </c>
      <c r="C370" s="17" t="s">
        <v>32</v>
      </c>
      <c r="D370" s="17" t="s">
        <v>970</v>
      </c>
      <c r="E370" s="19" t="s">
        <v>42</v>
      </c>
      <c r="F370" s="19">
        <v>4</v>
      </c>
      <c r="G370" s="20">
        <v>56.72</v>
      </c>
      <c r="H370" s="20">
        <v>71.02</v>
      </c>
      <c r="I370" s="99">
        <v>284.08</v>
      </c>
      <c r="J370" s="21">
        <v>0</v>
      </c>
      <c r="K370" s="22">
        <v>0</v>
      </c>
      <c r="L370" s="21">
        <v>0</v>
      </c>
      <c r="M370" s="22">
        <v>0</v>
      </c>
      <c r="N370" s="21">
        <v>0</v>
      </c>
      <c r="O370" s="22">
        <v>0</v>
      </c>
      <c r="P370" s="21">
        <v>0</v>
      </c>
      <c r="Q370" s="22">
        <v>0</v>
      </c>
      <c r="R370" s="21">
        <v>0</v>
      </c>
      <c r="S370" s="22">
        <v>0</v>
      </c>
      <c r="T370" s="21">
        <v>0</v>
      </c>
      <c r="U370" s="22">
        <v>0</v>
      </c>
      <c r="V370" s="21">
        <v>0.5</v>
      </c>
      <c r="W370" s="22">
        <v>142.04</v>
      </c>
      <c r="X370" s="21">
        <v>0.5</v>
      </c>
      <c r="Y370" s="22">
        <v>142.04</v>
      </c>
      <c r="Z370" s="21">
        <v>0</v>
      </c>
      <c r="AA370" s="22">
        <v>0</v>
      </c>
      <c r="AB370" s="21">
        <v>0</v>
      </c>
      <c r="AC370" s="22">
        <v>0</v>
      </c>
      <c r="AD370" s="21">
        <v>0</v>
      </c>
      <c r="AE370" s="22">
        <v>0</v>
      </c>
      <c r="AF370" s="21">
        <v>0</v>
      </c>
      <c r="AG370" s="22">
        <v>0</v>
      </c>
      <c r="AH370" s="21"/>
      <c r="AI370" s="37">
        <v>0</v>
      </c>
      <c r="AJ370" s="15">
        <v>1</v>
      </c>
      <c r="AK370" s="23">
        <v>284.08</v>
      </c>
    </row>
    <row r="371" spans="1:38" ht="51" x14ac:dyDescent="0.25">
      <c r="A371" s="17" t="s">
        <v>971</v>
      </c>
      <c r="B371" s="18" t="s">
        <v>972</v>
      </c>
      <c r="C371" s="17" t="s">
        <v>32</v>
      </c>
      <c r="D371" s="17" t="s">
        <v>973</v>
      </c>
      <c r="E371" s="19" t="s">
        <v>42</v>
      </c>
      <c r="F371" s="19">
        <v>8</v>
      </c>
      <c r="G371" s="20">
        <v>34.630000000000003</v>
      </c>
      <c r="H371" s="20">
        <v>43.36</v>
      </c>
      <c r="I371" s="99">
        <v>346.88</v>
      </c>
      <c r="J371" s="21">
        <v>0</v>
      </c>
      <c r="K371" s="22">
        <v>0</v>
      </c>
      <c r="L371" s="21">
        <v>0</v>
      </c>
      <c r="M371" s="22">
        <v>0</v>
      </c>
      <c r="N371" s="21">
        <v>0</v>
      </c>
      <c r="O371" s="22">
        <v>0</v>
      </c>
      <c r="P371" s="21">
        <v>0</v>
      </c>
      <c r="Q371" s="22">
        <v>0</v>
      </c>
      <c r="R371" s="21">
        <v>0</v>
      </c>
      <c r="S371" s="22">
        <v>0</v>
      </c>
      <c r="T371" s="21">
        <v>0</v>
      </c>
      <c r="U371" s="22">
        <v>0</v>
      </c>
      <c r="V371" s="21">
        <v>0.5</v>
      </c>
      <c r="W371" s="22">
        <v>173.44</v>
      </c>
      <c r="X371" s="21">
        <v>0.5</v>
      </c>
      <c r="Y371" s="22">
        <v>173.44</v>
      </c>
      <c r="Z371" s="21">
        <v>0</v>
      </c>
      <c r="AA371" s="22">
        <v>0</v>
      </c>
      <c r="AB371" s="21">
        <v>0</v>
      </c>
      <c r="AC371" s="22">
        <v>0</v>
      </c>
      <c r="AD371" s="21">
        <v>0</v>
      </c>
      <c r="AE371" s="22">
        <v>0</v>
      </c>
      <c r="AF371" s="21">
        <v>0</v>
      </c>
      <c r="AG371" s="22">
        <v>0</v>
      </c>
      <c r="AH371" s="21"/>
      <c r="AI371" s="37">
        <v>0</v>
      </c>
      <c r="AJ371" s="15">
        <v>1</v>
      </c>
      <c r="AK371" s="23">
        <v>346.88</v>
      </c>
    </row>
    <row r="372" spans="1:38" ht="51" x14ac:dyDescent="0.25">
      <c r="A372" s="17" t="s">
        <v>974</v>
      </c>
      <c r="B372" s="18" t="s">
        <v>975</v>
      </c>
      <c r="C372" s="17" t="s">
        <v>32</v>
      </c>
      <c r="D372" s="17" t="s">
        <v>976</v>
      </c>
      <c r="E372" s="19" t="s">
        <v>42</v>
      </c>
      <c r="F372" s="19">
        <v>2</v>
      </c>
      <c r="G372" s="20">
        <v>568.64</v>
      </c>
      <c r="H372" s="20">
        <v>712.05</v>
      </c>
      <c r="I372" s="99">
        <v>1424.1</v>
      </c>
      <c r="J372" s="21">
        <v>0</v>
      </c>
      <c r="K372" s="22">
        <v>0</v>
      </c>
      <c r="L372" s="21">
        <v>0</v>
      </c>
      <c r="M372" s="22">
        <v>0</v>
      </c>
      <c r="N372" s="21">
        <v>0</v>
      </c>
      <c r="O372" s="22">
        <v>0</v>
      </c>
      <c r="P372" s="21">
        <v>0</v>
      </c>
      <c r="Q372" s="22">
        <v>0</v>
      </c>
      <c r="R372" s="21">
        <v>0</v>
      </c>
      <c r="S372" s="22">
        <v>0</v>
      </c>
      <c r="T372" s="21">
        <v>0</v>
      </c>
      <c r="U372" s="22">
        <v>0</v>
      </c>
      <c r="V372" s="21">
        <v>0.5</v>
      </c>
      <c r="W372" s="22">
        <v>712.05</v>
      </c>
      <c r="X372" s="21">
        <v>0.5</v>
      </c>
      <c r="Y372" s="22">
        <v>712.05</v>
      </c>
      <c r="Z372" s="21">
        <v>0</v>
      </c>
      <c r="AA372" s="22">
        <v>0</v>
      </c>
      <c r="AB372" s="21">
        <v>0</v>
      </c>
      <c r="AC372" s="22">
        <v>0</v>
      </c>
      <c r="AD372" s="21">
        <v>0</v>
      </c>
      <c r="AE372" s="22">
        <v>0</v>
      </c>
      <c r="AF372" s="21">
        <v>0</v>
      </c>
      <c r="AG372" s="22">
        <v>0</v>
      </c>
      <c r="AH372" s="21"/>
      <c r="AI372" s="37">
        <v>0</v>
      </c>
      <c r="AJ372" s="15">
        <v>1</v>
      </c>
      <c r="AK372" s="23">
        <v>1424.1</v>
      </c>
    </row>
    <row r="373" spans="1:38" ht="25.5" x14ac:dyDescent="0.25">
      <c r="A373" s="17" t="s">
        <v>977</v>
      </c>
      <c r="B373" s="18" t="s">
        <v>978</v>
      </c>
      <c r="C373" s="17" t="s">
        <v>40</v>
      </c>
      <c r="D373" s="17" t="s">
        <v>979</v>
      </c>
      <c r="E373" s="19" t="s">
        <v>109</v>
      </c>
      <c r="F373" s="19">
        <v>3.7</v>
      </c>
      <c r="G373" s="20">
        <v>355.91</v>
      </c>
      <c r="H373" s="20">
        <v>445.67</v>
      </c>
      <c r="I373" s="99">
        <v>1648.97</v>
      </c>
      <c r="J373" s="21">
        <v>0</v>
      </c>
      <c r="K373" s="22">
        <v>0</v>
      </c>
      <c r="L373" s="21">
        <v>0</v>
      </c>
      <c r="M373" s="22">
        <v>0</v>
      </c>
      <c r="N373" s="21">
        <v>0</v>
      </c>
      <c r="O373" s="22">
        <v>0</v>
      </c>
      <c r="P373" s="21">
        <v>0</v>
      </c>
      <c r="Q373" s="22">
        <v>0</v>
      </c>
      <c r="R373" s="21">
        <v>0</v>
      </c>
      <c r="S373" s="22">
        <v>0</v>
      </c>
      <c r="T373" s="21">
        <v>0</v>
      </c>
      <c r="U373" s="22">
        <v>0</v>
      </c>
      <c r="V373" s="21">
        <v>0.5</v>
      </c>
      <c r="W373" s="22">
        <v>824.48500000000001</v>
      </c>
      <c r="X373" s="21">
        <v>0.5</v>
      </c>
      <c r="Y373" s="22">
        <v>824.48500000000001</v>
      </c>
      <c r="Z373" s="21">
        <v>0</v>
      </c>
      <c r="AA373" s="22">
        <v>0</v>
      </c>
      <c r="AB373" s="21">
        <v>0</v>
      </c>
      <c r="AC373" s="22">
        <v>0</v>
      </c>
      <c r="AD373" s="21">
        <v>0</v>
      </c>
      <c r="AE373" s="22">
        <v>0</v>
      </c>
      <c r="AF373" s="21">
        <v>0</v>
      </c>
      <c r="AG373" s="22">
        <v>0</v>
      </c>
      <c r="AH373" s="21"/>
      <c r="AI373" s="37">
        <v>0</v>
      </c>
      <c r="AJ373" s="15">
        <v>1</v>
      </c>
      <c r="AK373" s="23">
        <v>1648.97</v>
      </c>
    </row>
    <row r="374" spans="1:38" ht="51" x14ac:dyDescent="0.25">
      <c r="A374" s="17" t="s">
        <v>980</v>
      </c>
      <c r="B374" s="18" t="s">
        <v>456</v>
      </c>
      <c r="C374" s="17" t="s">
        <v>32</v>
      </c>
      <c r="D374" s="17" t="s">
        <v>457</v>
      </c>
      <c r="E374" s="19" t="s">
        <v>109</v>
      </c>
      <c r="F374" s="19">
        <v>6.2</v>
      </c>
      <c r="G374" s="20">
        <v>14.9</v>
      </c>
      <c r="H374" s="20">
        <v>18.649999999999999</v>
      </c>
      <c r="I374" s="99">
        <v>115.63</v>
      </c>
      <c r="J374" s="21">
        <v>0</v>
      </c>
      <c r="K374" s="22">
        <v>0</v>
      </c>
      <c r="L374" s="21">
        <v>0</v>
      </c>
      <c r="M374" s="22">
        <v>0</v>
      </c>
      <c r="N374" s="21">
        <v>0</v>
      </c>
      <c r="O374" s="22">
        <v>0</v>
      </c>
      <c r="P374" s="21">
        <v>0</v>
      </c>
      <c r="Q374" s="22">
        <v>0</v>
      </c>
      <c r="R374" s="21">
        <v>0</v>
      </c>
      <c r="S374" s="22">
        <v>0</v>
      </c>
      <c r="T374" s="21">
        <v>0</v>
      </c>
      <c r="U374" s="22">
        <v>0</v>
      </c>
      <c r="V374" s="21">
        <v>0.5</v>
      </c>
      <c r="W374" s="22">
        <v>57.814999999999998</v>
      </c>
      <c r="X374" s="21">
        <v>0.5</v>
      </c>
      <c r="Y374" s="22">
        <v>57.814999999999998</v>
      </c>
      <c r="Z374" s="21">
        <v>0</v>
      </c>
      <c r="AA374" s="22">
        <v>0</v>
      </c>
      <c r="AB374" s="21">
        <v>0</v>
      </c>
      <c r="AC374" s="22">
        <v>0</v>
      </c>
      <c r="AD374" s="21">
        <v>0</v>
      </c>
      <c r="AE374" s="22">
        <v>0</v>
      </c>
      <c r="AF374" s="21">
        <v>0</v>
      </c>
      <c r="AG374" s="22">
        <v>0</v>
      </c>
      <c r="AH374" s="21"/>
      <c r="AI374" s="37">
        <v>0</v>
      </c>
      <c r="AJ374" s="15">
        <v>1</v>
      </c>
      <c r="AK374" s="23">
        <v>115.63</v>
      </c>
    </row>
    <row r="375" spans="1:38" ht="25.5" x14ac:dyDescent="0.25">
      <c r="A375" s="17" t="s">
        <v>981</v>
      </c>
      <c r="B375" s="18" t="s">
        <v>982</v>
      </c>
      <c r="C375" s="17" t="s">
        <v>32</v>
      </c>
      <c r="D375" s="17" t="s">
        <v>983</v>
      </c>
      <c r="E375" s="19" t="s">
        <v>88</v>
      </c>
      <c r="F375" s="19">
        <v>1.39</v>
      </c>
      <c r="G375" s="20">
        <v>105.74</v>
      </c>
      <c r="H375" s="20">
        <v>132.4</v>
      </c>
      <c r="I375" s="99">
        <v>184.03</v>
      </c>
      <c r="J375" s="21">
        <v>0</v>
      </c>
      <c r="K375" s="22">
        <v>0</v>
      </c>
      <c r="L375" s="21">
        <v>0</v>
      </c>
      <c r="M375" s="22">
        <v>0</v>
      </c>
      <c r="N375" s="21">
        <v>0</v>
      </c>
      <c r="O375" s="22">
        <v>0</v>
      </c>
      <c r="P375" s="21">
        <v>0</v>
      </c>
      <c r="Q375" s="22">
        <v>0</v>
      </c>
      <c r="R375" s="21">
        <v>0</v>
      </c>
      <c r="S375" s="22">
        <v>0</v>
      </c>
      <c r="T375" s="21">
        <v>0</v>
      </c>
      <c r="U375" s="22">
        <v>0</v>
      </c>
      <c r="V375" s="21">
        <v>0.5</v>
      </c>
      <c r="W375" s="22">
        <v>92.015000000000001</v>
      </c>
      <c r="X375" s="21">
        <v>0.5</v>
      </c>
      <c r="Y375" s="22">
        <v>92.015000000000001</v>
      </c>
      <c r="Z375" s="21">
        <v>0</v>
      </c>
      <c r="AA375" s="22">
        <v>0</v>
      </c>
      <c r="AB375" s="21">
        <v>0</v>
      </c>
      <c r="AC375" s="22">
        <v>0</v>
      </c>
      <c r="AD375" s="21">
        <v>0</v>
      </c>
      <c r="AE375" s="22">
        <v>0</v>
      </c>
      <c r="AF375" s="21">
        <v>0</v>
      </c>
      <c r="AG375" s="22">
        <v>0</v>
      </c>
      <c r="AH375" s="21"/>
      <c r="AI375" s="37">
        <v>0</v>
      </c>
      <c r="AJ375" s="15">
        <v>1</v>
      </c>
      <c r="AK375" s="23">
        <v>184.03</v>
      </c>
    </row>
    <row r="376" spans="1:38" ht="25.5" x14ac:dyDescent="0.25">
      <c r="A376" s="17" t="s">
        <v>984</v>
      </c>
      <c r="B376" s="18" t="s">
        <v>985</v>
      </c>
      <c r="C376" s="17" t="s">
        <v>40</v>
      </c>
      <c r="D376" s="17" t="s">
        <v>986</v>
      </c>
      <c r="E376" s="19" t="s">
        <v>42</v>
      </c>
      <c r="F376" s="19">
        <v>1</v>
      </c>
      <c r="G376" s="20">
        <v>36.49</v>
      </c>
      <c r="H376" s="20">
        <v>45.69</v>
      </c>
      <c r="I376" s="99">
        <v>45.69</v>
      </c>
      <c r="J376" s="21">
        <v>0</v>
      </c>
      <c r="K376" s="22">
        <v>0</v>
      </c>
      <c r="L376" s="21">
        <v>0</v>
      </c>
      <c r="M376" s="22">
        <v>0</v>
      </c>
      <c r="N376" s="21">
        <v>0</v>
      </c>
      <c r="O376" s="22">
        <v>0</v>
      </c>
      <c r="P376" s="21">
        <v>0</v>
      </c>
      <c r="Q376" s="22">
        <v>0</v>
      </c>
      <c r="R376" s="21">
        <v>0</v>
      </c>
      <c r="S376" s="22">
        <v>0</v>
      </c>
      <c r="T376" s="21">
        <v>0</v>
      </c>
      <c r="U376" s="22">
        <v>0</v>
      </c>
      <c r="V376" s="21">
        <v>0</v>
      </c>
      <c r="W376" s="22">
        <v>0</v>
      </c>
      <c r="X376" s="21">
        <v>0</v>
      </c>
      <c r="Y376" s="22">
        <v>0</v>
      </c>
      <c r="Z376" s="21">
        <v>0</v>
      </c>
      <c r="AA376" s="22">
        <v>0</v>
      </c>
      <c r="AB376" s="21">
        <v>0</v>
      </c>
      <c r="AC376" s="22">
        <v>0</v>
      </c>
      <c r="AD376" s="21">
        <v>1</v>
      </c>
      <c r="AE376" s="22">
        <v>45.69</v>
      </c>
      <c r="AF376" s="21">
        <v>0</v>
      </c>
      <c r="AG376" s="22">
        <v>0</v>
      </c>
      <c r="AH376" s="21"/>
      <c r="AI376" s="37">
        <v>0</v>
      </c>
      <c r="AJ376" s="15">
        <v>1</v>
      </c>
      <c r="AK376" s="23">
        <v>45.69</v>
      </c>
    </row>
    <row r="377" spans="1:38" x14ac:dyDescent="0.25">
      <c r="A377" s="17" t="s">
        <v>987</v>
      </c>
      <c r="B377" s="18" t="s">
        <v>988</v>
      </c>
      <c r="C377" s="17" t="s">
        <v>40</v>
      </c>
      <c r="D377" s="17" t="s">
        <v>989</v>
      </c>
      <c r="E377" s="19" t="s">
        <v>42</v>
      </c>
      <c r="F377" s="19">
        <v>5</v>
      </c>
      <c r="G377" s="20">
        <v>95.96</v>
      </c>
      <c r="H377" s="20">
        <v>120.16</v>
      </c>
      <c r="I377" s="99">
        <v>600.79999999999995</v>
      </c>
      <c r="J377" s="21">
        <v>0</v>
      </c>
      <c r="K377" s="22">
        <v>0</v>
      </c>
      <c r="L377" s="21">
        <v>0</v>
      </c>
      <c r="M377" s="22">
        <v>0</v>
      </c>
      <c r="N377" s="21">
        <v>0</v>
      </c>
      <c r="O377" s="22">
        <v>0</v>
      </c>
      <c r="P377" s="21">
        <v>0</v>
      </c>
      <c r="Q377" s="22">
        <v>0</v>
      </c>
      <c r="R377" s="21">
        <v>0</v>
      </c>
      <c r="S377" s="22">
        <v>0</v>
      </c>
      <c r="T377" s="21">
        <v>0</v>
      </c>
      <c r="U377" s="22">
        <v>0</v>
      </c>
      <c r="V377" s="21">
        <v>0</v>
      </c>
      <c r="W377" s="22">
        <v>0</v>
      </c>
      <c r="X377" s="21">
        <v>0</v>
      </c>
      <c r="Y377" s="22">
        <v>0</v>
      </c>
      <c r="Z377" s="21">
        <v>0</v>
      </c>
      <c r="AA377" s="22">
        <v>0</v>
      </c>
      <c r="AB377" s="21">
        <v>0</v>
      </c>
      <c r="AC377" s="22">
        <v>0</v>
      </c>
      <c r="AD377" s="21">
        <v>1</v>
      </c>
      <c r="AE377" s="22">
        <v>600.79999999999995</v>
      </c>
      <c r="AF377" s="21">
        <v>0</v>
      </c>
      <c r="AG377" s="22">
        <v>0</v>
      </c>
      <c r="AH377" s="21"/>
      <c r="AI377" s="37">
        <v>0</v>
      </c>
      <c r="AJ377" s="15">
        <v>1</v>
      </c>
      <c r="AK377" s="23">
        <v>600.79999999999995</v>
      </c>
      <c r="AL377" s="28"/>
    </row>
    <row r="378" spans="1:38" x14ac:dyDescent="0.25">
      <c r="A378" s="25" t="s">
        <v>990</v>
      </c>
      <c r="B378" s="25"/>
      <c r="C378" s="25"/>
      <c r="D378" s="25" t="s">
        <v>991</v>
      </c>
      <c r="E378" s="25"/>
      <c r="F378" s="25"/>
      <c r="G378" s="26"/>
      <c r="H378" s="26"/>
      <c r="I378" s="104">
        <v>26778.430000000004</v>
      </c>
      <c r="J378" s="27">
        <v>0</v>
      </c>
      <c r="K378" s="104">
        <v>0</v>
      </c>
      <c r="L378" s="27">
        <v>0.152962664353362</v>
      </c>
      <c r="M378" s="104">
        <v>4096.1000000000004</v>
      </c>
      <c r="N378" s="27">
        <v>0.3730050641505121</v>
      </c>
      <c r="O378" s="104">
        <v>9988.49</v>
      </c>
      <c r="P378" s="27">
        <v>0.47403227149612576</v>
      </c>
      <c r="Q378" s="104">
        <v>12693.84</v>
      </c>
      <c r="R378" s="27">
        <v>0</v>
      </c>
      <c r="S378" s="104">
        <v>0</v>
      </c>
      <c r="T378" s="27">
        <v>0</v>
      </c>
      <c r="U378" s="104">
        <v>0</v>
      </c>
      <c r="V378" s="27">
        <v>0</v>
      </c>
      <c r="W378" s="104">
        <v>0</v>
      </c>
      <c r="X378" s="27">
        <v>0</v>
      </c>
      <c r="Y378" s="104">
        <v>0</v>
      </c>
      <c r="Z378" s="27">
        <v>0</v>
      </c>
      <c r="AA378" s="104">
        <v>0</v>
      </c>
      <c r="AB378" s="27">
        <v>0</v>
      </c>
      <c r="AC378" s="104">
        <v>0</v>
      </c>
      <c r="AD378" s="27">
        <v>0</v>
      </c>
      <c r="AE378" s="104">
        <v>0</v>
      </c>
      <c r="AF378" s="27">
        <v>0</v>
      </c>
      <c r="AG378" s="104">
        <v>0</v>
      </c>
      <c r="AH378" s="27">
        <v>0</v>
      </c>
      <c r="AI378" s="104">
        <v>0</v>
      </c>
      <c r="AJ378" s="27">
        <v>0.99999999999999978</v>
      </c>
      <c r="AK378" s="104">
        <v>26778.430000000004</v>
      </c>
    </row>
    <row r="379" spans="1:38" ht="38.25" x14ac:dyDescent="0.25">
      <c r="A379" s="17" t="s">
        <v>992</v>
      </c>
      <c r="B379" s="18" t="s">
        <v>574</v>
      </c>
      <c r="C379" s="17" t="s">
        <v>32</v>
      </c>
      <c r="D379" s="17" t="s">
        <v>575</v>
      </c>
      <c r="E379" s="19" t="s">
        <v>109</v>
      </c>
      <c r="F379" s="19">
        <v>69.400000000000006</v>
      </c>
      <c r="G379" s="20">
        <v>4.71</v>
      </c>
      <c r="H379" s="20">
        <v>5.89</v>
      </c>
      <c r="I379" s="99">
        <v>408.76</v>
      </c>
      <c r="J379" s="21">
        <v>0</v>
      </c>
      <c r="K379" s="22">
        <v>0</v>
      </c>
      <c r="L379" s="21">
        <v>0.5</v>
      </c>
      <c r="M379" s="22">
        <v>204.38</v>
      </c>
      <c r="N379" s="21">
        <v>0.5</v>
      </c>
      <c r="O379" s="22">
        <v>204.38</v>
      </c>
      <c r="P379" s="21">
        <v>0</v>
      </c>
      <c r="Q379" s="22">
        <v>0</v>
      </c>
      <c r="R379" s="21">
        <v>0</v>
      </c>
      <c r="S379" s="22">
        <v>0</v>
      </c>
      <c r="T379" s="21">
        <v>0</v>
      </c>
      <c r="U379" s="22">
        <v>0</v>
      </c>
      <c r="V379" s="21">
        <v>0</v>
      </c>
      <c r="W379" s="22">
        <v>0</v>
      </c>
      <c r="X379" s="21">
        <v>0</v>
      </c>
      <c r="Y379" s="22">
        <v>0</v>
      </c>
      <c r="Z379" s="21">
        <v>0</v>
      </c>
      <c r="AA379" s="22">
        <v>0</v>
      </c>
      <c r="AB379" s="21">
        <v>0</v>
      </c>
      <c r="AC379" s="22">
        <v>0</v>
      </c>
      <c r="AD379" s="21">
        <v>0</v>
      </c>
      <c r="AE379" s="22">
        <v>0</v>
      </c>
      <c r="AF379" s="21">
        <v>0</v>
      </c>
      <c r="AG379" s="22">
        <v>0</v>
      </c>
      <c r="AH379" s="21"/>
      <c r="AI379" s="37">
        <v>0</v>
      </c>
      <c r="AJ379" s="15">
        <v>1</v>
      </c>
      <c r="AK379" s="23">
        <v>408.76</v>
      </c>
    </row>
    <row r="380" spans="1:38" ht="38.25" x14ac:dyDescent="0.25">
      <c r="A380" s="17" t="s">
        <v>993</v>
      </c>
      <c r="B380" s="18" t="s">
        <v>400</v>
      </c>
      <c r="C380" s="17" t="s">
        <v>27</v>
      </c>
      <c r="D380" s="17" t="s">
        <v>401</v>
      </c>
      <c r="E380" s="19" t="s">
        <v>109</v>
      </c>
      <c r="F380" s="19">
        <v>12</v>
      </c>
      <c r="G380" s="20">
        <v>5.46</v>
      </c>
      <c r="H380" s="20">
        <v>6.83</v>
      </c>
      <c r="I380" s="99">
        <v>81.96</v>
      </c>
      <c r="J380" s="21">
        <v>0</v>
      </c>
      <c r="K380" s="22">
        <v>0</v>
      </c>
      <c r="L380" s="21">
        <v>0.5</v>
      </c>
      <c r="M380" s="22">
        <v>40.98</v>
      </c>
      <c r="N380" s="21">
        <v>0.5</v>
      </c>
      <c r="O380" s="22">
        <v>40.98</v>
      </c>
      <c r="P380" s="21">
        <v>0</v>
      </c>
      <c r="Q380" s="22">
        <v>0</v>
      </c>
      <c r="R380" s="21">
        <v>0</v>
      </c>
      <c r="S380" s="22">
        <v>0</v>
      </c>
      <c r="T380" s="21">
        <v>0</v>
      </c>
      <c r="U380" s="22">
        <v>0</v>
      </c>
      <c r="V380" s="21">
        <v>0</v>
      </c>
      <c r="W380" s="22">
        <v>0</v>
      </c>
      <c r="X380" s="21">
        <v>0</v>
      </c>
      <c r="Y380" s="22">
        <v>0</v>
      </c>
      <c r="Z380" s="21">
        <v>0</v>
      </c>
      <c r="AA380" s="22">
        <v>0</v>
      </c>
      <c r="AB380" s="21">
        <v>0</v>
      </c>
      <c r="AC380" s="22">
        <v>0</v>
      </c>
      <c r="AD380" s="21">
        <v>0</v>
      </c>
      <c r="AE380" s="22">
        <v>0</v>
      </c>
      <c r="AF380" s="21">
        <v>0</v>
      </c>
      <c r="AG380" s="22">
        <v>0</v>
      </c>
      <c r="AH380" s="21"/>
      <c r="AI380" s="37">
        <v>0</v>
      </c>
      <c r="AJ380" s="15">
        <v>1</v>
      </c>
      <c r="AK380" s="23">
        <v>81.96</v>
      </c>
    </row>
    <row r="381" spans="1:38" ht="38.25" x14ac:dyDescent="0.25">
      <c r="A381" s="17" t="s">
        <v>994</v>
      </c>
      <c r="B381" s="18" t="s">
        <v>703</v>
      </c>
      <c r="C381" s="17" t="s">
        <v>32</v>
      </c>
      <c r="D381" s="17" t="s">
        <v>578</v>
      </c>
      <c r="E381" s="19" t="s">
        <v>109</v>
      </c>
      <c r="F381" s="19">
        <v>69.400000000000006</v>
      </c>
      <c r="G381" s="20">
        <v>12.37</v>
      </c>
      <c r="H381" s="20">
        <v>15.48</v>
      </c>
      <c r="I381" s="99">
        <v>1074.31</v>
      </c>
      <c r="J381" s="21">
        <v>0</v>
      </c>
      <c r="K381" s="22">
        <v>0</v>
      </c>
      <c r="L381" s="21">
        <v>0.5</v>
      </c>
      <c r="M381" s="22">
        <v>537.15499999999997</v>
      </c>
      <c r="N381" s="21">
        <v>0.5</v>
      </c>
      <c r="O381" s="22">
        <v>537.15499999999997</v>
      </c>
      <c r="P381" s="21">
        <v>0</v>
      </c>
      <c r="Q381" s="22">
        <v>0</v>
      </c>
      <c r="R381" s="21">
        <v>0</v>
      </c>
      <c r="S381" s="22">
        <v>0</v>
      </c>
      <c r="T381" s="21">
        <v>0</v>
      </c>
      <c r="U381" s="22">
        <v>0</v>
      </c>
      <c r="V381" s="21">
        <v>0</v>
      </c>
      <c r="W381" s="22">
        <v>0</v>
      </c>
      <c r="X381" s="21">
        <v>0</v>
      </c>
      <c r="Y381" s="22">
        <v>0</v>
      </c>
      <c r="Z381" s="21">
        <v>0</v>
      </c>
      <c r="AA381" s="22">
        <v>0</v>
      </c>
      <c r="AB381" s="21">
        <v>0</v>
      </c>
      <c r="AC381" s="22">
        <v>0</v>
      </c>
      <c r="AD381" s="21">
        <v>0</v>
      </c>
      <c r="AE381" s="22">
        <v>0</v>
      </c>
      <c r="AF381" s="21">
        <v>0</v>
      </c>
      <c r="AG381" s="22">
        <v>0</v>
      </c>
      <c r="AH381" s="21"/>
      <c r="AI381" s="37">
        <v>0</v>
      </c>
      <c r="AJ381" s="15">
        <v>1</v>
      </c>
      <c r="AK381" s="23">
        <v>1074.31</v>
      </c>
    </row>
    <row r="382" spans="1:38" ht="38.25" x14ac:dyDescent="0.25">
      <c r="A382" s="17" t="s">
        <v>995</v>
      </c>
      <c r="B382" s="18" t="s">
        <v>403</v>
      </c>
      <c r="C382" s="17" t="s">
        <v>27</v>
      </c>
      <c r="D382" s="17" t="s">
        <v>404</v>
      </c>
      <c r="E382" s="19" t="s">
        <v>109</v>
      </c>
      <c r="F382" s="19">
        <v>12</v>
      </c>
      <c r="G382" s="20">
        <v>18.63</v>
      </c>
      <c r="H382" s="20">
        <v>23.32</v>
      </c>
      <c r="I382" s="99">
        <v>279.83999999999997</v>
      </c>
      <c r="J382" s="21">
        <v>0</v>
      </c>
      <c r="K382" s="22">
        <v>0</v>
      </c>
      <c r="L382" s="21">
        <v>0.5</v>
      </c>
      <c r="M382" s="22">
        <v>139.91999999999999</v>
      </c>
      <c r="N382" s="21">
        <v>0.5</v>
      </c>
      <c r="O382" s="22">
        <v>139.91999999999999</v>
      </c>
      <c r="P382" s="21">
        <v>0</v>
      </c>
      <c r="Q382" s="22">
        <v>0</v>
      </c>
      <c r="R382" s="21">
        <v>0</v>
      </c>
      <c r="S382" s="22">
        <v>0</v>
      </c>
      <c r="T382" s="21">
        <v>0</v>
      </c>
      <c r="U382" s="22">
        <v>0</v>
      </c>
      <c r="V382" s="21">
        <v>0</v>
      </c>
      <c r="W382" s="22">
        <v>0</v>
      </c>
      <c r="X382" s="21">
        <v>0</v>
      </c>
      <c r="Y382" s="22">
        <v>0</v>
      </c>
      <c r="Z382" s="21">
        <v>0</v>
      </c>
      <c r="AA382" s="22">
        <v>0</v>
      </c>
      <c r="AB382" s="21">
        <v>0</v>
      </c>
      <c r="AC382" s="22">
        <v>0</v>
      </c>
      <c r="AD382" s="21">
        <v>0</v>
      </c>
      <c r="AE382" s="22">
        <v>0</v>
      </c>
      <c r="AF382" s="21">
        <v>0</v>
      </c>
      <c r="AG382" s="22">
        <v>0</v>
      </c>
      <c r="AH382" s="21"/>
      <c r="AI382" s="37">
        <v>0</v>
      </c>
      <c r="AJ382" s="15">
        <v>1</v>
      </c>
      <c r="AK382" s="23">
        <v>279.83999999999997</v>
      </c>
    </row>
    <row r="383" spans="1:38" ht="38.25" x14ac:dyDescent="0.25">
      <c r="A383" s="17" t="s">
        <v>996</v>
      </c>
      <c r="B383" s="18" t="s">
        <v>997</v>
      </c>
      <c r="C383" s="17" t="s">
        <v>32</v>
      </c>
      <c r="D383" s="17" t="s">
        <v>998</v>
      </c>
      <c r="E383" s="19" t="s">
        <v>42</v>
      </c>
      <c r="F383" s="19">
        <v>2</v>
      </c>
      <c r="G383" s="20">
        <v>55.9</v>
      </c>
      <c r="H383" s="20">
        <v>69.989999999999995</v>
      </c>
      <c r="I383" s="99">
        <v>139.97999999999999</v>
      </c>
      <c r="J383" s="21">
        <v>0</v>
      </c>
      <c r="K383" s="22">
        <v>0</v>
      </c>
      <c r="L383" s="21">
        <v>0.5</v>
      </c>
      <c r="M383" s="22">
        <v>69.989999999999995</v>
      </c>
      <c r="N383" s="21">
        <v>0.5</v>
      </c>
      <c r="O383" s="22">
        <v>69.989999999999995</v>
      </c>
      <c r="P383" s="21">
        <v>0</v>
      </c>
      <c r="Q383" s="22">
        <v>0</v>
      </c>
      <c r="R383" s="21">
        <v>0</v>
      </c>
      <c r="S383" s="22">
        <v>0</v>
      </c>
      <c r="T383" s="21">
        <v>0</v>
      </c>
      <c r="U383" s="22">
        <v>0</v>
      </c>
      <c r="V383" s="21">
        <v>0</v>
      </c>
      <c r="W383" s="22">
        <v>0</v>
      </c>
      <c r="X383" s="21">
        <v>0</v>
      </c>
      <c r="Y383" s="22">
        <v>0</v>
      </c>
      <c r="Z383" s="21">
        <v>0</v>
      </c>
      <c r="AA383" s="22">
        <v>0</v>
      </c>
      <c r="AB383" s="21">
        <v>0</v>
      </c>
      <c r="AC383" s="22">
        <v>0</v>
      </c>
      <c r="AD383" s="21">
        <v>0</v>
      </c>
      <c r="AE383" s="22">
        <v>0</v>
      </c>
      <c r="AF383" s="21">
        <v>0</v>
      </c>
      <c r="AG383" s="22">
        <v>0</v>
      </c>
      <c r="AH383" s="21"/>
      <c r="AI383" s="37">
        <v>0</v>
      </c>
      <c r="AJ383" s="15">
        <v>1</v>
      </c>
      <c r="AK383" s="23">
        <v>139.97999999999999</v>
      </c>
    </row>
    <row r="384" spans="1:38" ht="38.25" x14ac:dyDescent="0.25">
      <c r="A384" s="17" t="s">
        <v>999</v>
      </c>
      <c r="B384" s="18" t="s">
        <v>651</v>
      </c>
      <c r="C384" s="17" t="s">
        <v>32</v>
      </c>
      <c r="D384" s="17" t="s">
        <v>652</v>
      </c>
      <c r="E384" s="19" t="s">
        <v>42</v>
      </c>
      <c r="F384" s="19">
        <v>2</v>
      </c>
      <c r="G384" s="20">
        <v>8.4700000000000006</v>
      </c>
      <c r="H384" s="20">
        <v>10.6</v>
      </c>
      <c r="I384" s="99">
        <v>21.2</v>
      </c>
      <c r="J384" s="21">
        <v>0</v>
      </c>
      <c r="K384" s="22">
        <v>0</v>
      </c>
      <c r="L384" s="21">
        <v>0.5</v>
      </c>
      <c r="M384" s="22">
        <v>10.6</v>
      </c>
      <c r="N384" s="21">
        <v>0.5</v>
      </c>
      <c r="O384" s="22">
        <v>10.6</v>
      </c>
      <c r="P384" s="21">
        <v>0</v>
      </c>
      <c r="Q384" s="22">
        <v>0</v>
      </c>
      <c r="R384" s="21">
        <v>0</v>
      </c>
      <c r="S384" s="22">
        <v>0</v>
      </c>
      <c r="T384" s="21">
        <v>0</v>
      </c>
      <c r="U384" s="22">
        <v>0</v>
      </c>
      <c r="V384" s="21">
        <v>0</v>
      </c>
      <c r="W384" s="22">
        <v>0</v>
      </c>
      <c r="X384" s="21">
        <v>0</v>
      </c>
      <c r="Y384" s="22">
        <v>0</v>
      </c>
      <c r="Z384" s="21">
        <v>0</v>
      </c>
      <c r="AA384" s="22">
        <v>0</v>
      </c>
      <c r="AB384" s="21">
        <v>0</v>
      </c>
      <c r="AC384" s="22">
        <v>0</v>
      </c>
      <c r="AD384" s="21">
        <v>0</v>
      </c>
      <c r="AE384" s="22">
        <v>0</v>
      </c>
      <c r="AF384" s="21">
        <v>0</v>
      </c>
      <c r="AG384" s="22">
        <v>0</v>
      </c>
      <c r="AH384" s="21"/>
      <c r="AI384" s="37">
        <v>0</v>
      </c>
      <c r="AJ384" s="15">
        <v>1</v>
      </c>
      <c r="AK384" s="23">
        <v>21.2</v>
      </c>
    </row>
    <row r="385" spans="1:37" ht="38.25" x14ac:dyDescent="0.25">
      <c r="A385" s="17" t="s">
        <v>1000</v>
      </c>
      <c r="B385" s="18" t="s">
        <v>712</v>
      </c>
      <c r="C385" s="17" t="s">
        <v>32</v>
      </c>
      <c r="D385" s="17" t="s">
        <v>713</v>
      </c>
      <c r="E385" s="19" t="s">
        <v>42</v>
      </c>
      <c r="F385" s="19">
        <v>6</v>
      </c>
      <c r="G385" s="20">
        <v>10.47</v>
      </c>
      <c r="H385" s="20">
        <v>13.11</v>
      </c>
      <c r="I385" s="99">
        <v>78.66</v>
      </c>
      <c r="J385" s="21">
        <v>0</v>
      </c>
      <c r="K385" s="22">
        <v>0</v>
      </c>
      <c r="L385" s="21">
        <v>0.5</v>
      </c>
      <c r="M385" s="22">
        <v>39.33</v>
      </c>
      <c r="N385" s="21">
        <v>0.5</v>
      </c>
      <c r="O385" s="22">
        <v>39.33</v>
      </c>
      <c r="P385" s="21">
        <v>0</v>
      </c>
      <c r="Q385" s="22">
        <v>0</v>
      </c>
      <c r="R385" s="21">
        <v>0</v>
      </c>
      <c r="S385" s="22">
        <v>0</v>
      </c>
      <c r="T385" s="21">
        <v>0</v>
      </c>
      <c r="U385" s="22">
        <v>0</v>
      </c>
      <c r="V385" s="21">
        <v>0</v>
      </c>
      <c r="W385" s="22">
        <v>0</v>
      </c>
      <c r="X385" s="21">
        <v>0</v>
      </c>
      <c r="Y385" s="22">
        <v>0</v>
      </c>
      <c r="Z385" s="21">
        <v>0</v>
      </c>
      <c r="AA385" s="22">
        <v>0</v>
      </c>
      <c r="AB385" s="21">
        <v>0</v>
      </c>
      <c r="AC385" s="22">
        <v>0</v>
      </c>
      <c r="AD385" s="21">
        <v>0</v>
      </c>
      <c r="AE385" s="22">
        <v>0</v>
      </c>
      <c r="AF385" s="21">
        <v>0</v>
      </c>
      <c r="AG385" s="22">
        <v>0</v>
      </c>
      <c r="AH385" s="21"/>
      <c r="AI385" s="37">
        <v>0</v>
      </c>
      <c r="AJ385" s="15">
        <v>1</v>
      </c>
      <c r="AK385" s="23">
        <v>78.66</v>
      </c>
    </row>
    <row r="386" spans="1:37" ht="38.25" x14ac:dyDescent="0.25">
      <c r="A386" s="17" t="s">
        <v>1001</v>
      </c>
      <c r="B386" s="18" t="s">
        <v>1002</v>
      </c>
      <c r="C386" s="17" t="s">
        <v>32</v>
      </c>
      <c r="D386" s="17" t="s">
        <v>1003</v>
      </c>
      <c r="E386" s="19" t="s">
        <v>42</v>
      </c>
      <c r="F386" s="19">
        <v>13</v>
      </c>
      <c r="G386" s="20">
        <v>15.58</v>
      </c>
      <c r="H386" s="20">
        <v>19.5</v>
      </c>
      <c r="I386" s="99">
        <v>253.5</v>
      </c>
      <c r="J386" s="21">
        <v>0</v>
      </c>
      <c r="K386" s="22">
        <v>0</v>
      </c>
      <c r="L386" s="21">
        <v>0.5</v>
      </c>
      <c r="M386" s="22">
        <v>126.75</v>
      </c>
      <c r="N386" s="21">
        <v>0.5</v>
      </c>
      <c r="O386" s="22">
        <v>126.75</v>
      </c>
      <c r="P386" s="21">
        <v>0</v>
      </c>
      <c r="Q386" s="22">
        <v>0</v>
      </c>
      <c r="R386" s="21">
        <v>0</v>
      </c>
      <c r="S386" s="22">
        <v>0</v>
      </c>
      <c r="T386" s="21">
        <v>0</v>
      </c>
      <c r="U386" s="22">
        <v>0</v>
      </c>
      <c r="V386" s="21">
        <v>0</v>
      </c>
      <c r="W386" s="22">
        <v>0</v>
      </c>
      <c r="X386" s="21">
        <v>0</v>
      </c>
      <c r="Y386" s="22">
        <v>0</v>
      </c>
      <c r="Z386" s="21">
        <v>0</v>
      </c>
      <c r="AA386" s="22">
        <v>0</v>
      </c>
      <c r="AB386" s="21">
        <v>0</v>
      </c>
      <c r="AC386" s="22">
        <v>0</v>
      </c>
      <c r="AD386" s="21">
        <v>0</v>
      </c>
      <c r="AE386" s="22">
        <v>0</v>
      </c>
      <c r="AF386" s="21">
        <v>0</v>
      </c>
      <c r="AG386" s="22">
        <v>0</v>
      </c>
      <c r="AH386" s="21"/>
      <c r="AI386" s="37">
        <v>0</v>
      </c>
      <c r="AJ386" s="15">
        <v>1</v>
      </c>
      <c r="AK386" s="23">
        <v>253.5</v>
      </c>
    </row>
    <row r="387" spans="1:37" ht="38.25" x14ac:dyDescent="0.25">
      <c r="A387" s="17" t="s">
        <v>1004</v>
      </c>
      <c r="B387" s="18" t="s">
        <v>1005</v>
      </c>
      <c r="C387" s="17" t="s">
        <v>32</v>
      </c>
      <c r="D387" s="17" t="s">
        <v>1006</v>
      </c>
      <c r="E387" s="19" t="s">
        <v>42</v>
      </c>
      <c r="F387" s="19">
        <v>7</v>
      </c>
      <c r="G387" s="20">
        <v>25.79</v>
      </c>
      <c r="H387" s="20">
        <v>32.29</v>
      </c>
      <c r="I387" s="99">
        <v>226.03</v>
      </c>
      <c r="J387" s="21">
        <v>0</v>
      </c>
      <c r="K387" s="22">
        <v>0</v>
      </c>
      <c r="L387" s="21">
        <v>0.5</v>
      </c>
      <c r="M387" s="22">
        <v>113.015</v>
      </c>
      <c r="N387" s="21">
        <v>0.5</v>
      </c>
      <c r="O387" s="22">
        <v>113.015</v>
      </c>
      <c r="P387" s="21">
        <v>0</v>
      </c>
      <c r="Q387" s="22">
        <v>0</v>
      </c>
      <c r="R387" s="21">
        <v>0</v>
      </c>
      <c r="S387" s="22">
        <v>0</v>
      </c>
      <c r="T387" s="21">
        <v>0</v>
      </c>
      <c r="U387" s="22">
        <v>0</v>
      </c>
      <c r="V387" s="21">
        <v>0</v>
      </c>
      <c r="W387" s="22">
        <v>0</v>
      </c>
      <c r="X387" s="21">
        <v>0</v>
      </c>
      <c r="Y387" s="22">
        <v>0</v>
      </c>
      <c r="Z387" s="21">
        <v>0</v>
      </c>
      <c r="AA387" s="22">
        <v>0</v>
      </c>
      <c r="AB387" s="21">
        <v>0</v>
      </c>
      <c r="AC387" s="22">
        <v>0</v>
      </c>
      <c r="AD387" s="21">
        <v>0</v>
      </c>
      <c r="AE387" s="22">
        <v>0</v>
      </c>
      <c r="AF387" s="21">
        <v>0</v>
      </c>
      <c r="AG387" s="22">
        <v>0</v>
      </c>
      <c r="AH387" s="21"/>
      <c r="AI387" s="37">
        <v>0</v>
      </c>
      <c r="AJ387" s="15">
        <v>1</v>
      </c>
      <c r="AK387" s="23">
        <v>226.03</v>
      </c>
    </row>
    <row r="388" spans="1:37" ht="25.5" x14ac:dyDescent="0.25">
      <c r="A388" s="17" t="s">
        <v>1007</v>
      </c>
      <c r="B388" s="18" t="s">
        <v>1008</v>
      </c>
      <c r="C388" s="17" t="s">
        <v>27</v>
      </c>
      <c r="D388" s="17" t="s">
        <v>1009</v>
      </c>
      <c r="E388" s="19" t="s">
        <v>42</v>
      </c>
      <c r="F388" s="19">
        <v>3</v>
      </c>
      <c r="G388" s="20">
        <v>113.52</v>
      </c>
      <c r="H388" s="20">
        <v>142.13999999999999</v>
      </c>
      <c r="I388" s="99">
        <v>426.42</v>
      </c>
      <c r="J388" s="21">
        <v>0</v>
      </c>
      <c r="K388" s="22">
        <v>0</v>
      </c>
      <c r="L388" s="21">
        <v>0.5</v>
      </c>
      <c r="M388" s="22">
        <v>213.21</v>
      </c>
      <c r="N388" s="21">
        <v>0.5</v>
      </c>
      <c r="O388" s="22">
        <v>213.21</v>
      </c>
      <c r="P388" s="21">
        <v>0</v>
      </c>
      <c r="Q388" s="22">
        <v>0</v>
      </c>
      <c r="R388" s="21">
        <v>0</v>
      </c>
      <c r="S388" s="22">
        <v>0</v>
      </c>
      <c r="T388" s="21">
        <v>0</v>
      </c>
      <c r="U388" s="22">
        <v>0</v>
      </c>
      <c r="V388" s="21">
        <v>0</v>
      </c>
      <c r="W388" s="22">
        <v>0</v>
      </c>
      <c r="X388" s="21">
        <v>0</v>
      </c>
      <c r="Y388" s="22">
        <v>0</v>
      </c>
      <c r="Z388" s="21">
        <v>0</v>
      </c>
      <c r="AA388" s="22">
        <v>0</v>
      </c>
      <c r="AB388" s="21">
        <v>0</v>
      </c>
      <c r="AC388" s="22">
        <v>0</v>
      </c>
      <c r="AD388" s="21">
        <v>0</v>
      </c>
      <c r="AE388" s="22">
        <v>0</v>
      </c>
      <c r="AF388" s="21">
        <v>0</v>
      </c>
      <c r="AG388" s="22">
        <v>0</v>
      </c>
      <c r="AH388" s="21"/>
      <c r="AI388" s="37">
        <v>0</v>
      </c>
      <c r="AJ388" s="15">
        <v>1</v>
      </c>
      <c r="AK388" s="23">
        <v>426.42</v>
      </c>
    </row>
    <row r="389" spans="1:37" ht="38.25" x14ac:dyDescent="0.25">
      <c r="A389" s="17" t="s">
        <v>1010</v>
      </c>
      <c r="B389" s="18" t="s">
        <v>870</v>
      </c>
      <c r="C389" s="17" t="s">
        <v>27</v>
      </c>
      <c r="D389" s="17" t="s">
        <v>871</v>
      </c>
      <c r="E389" s="19" t="s">
        <v>109</v>
      </c>
      <c r="F389" s="19">
        <v>44</v>
      </c>
      <c r="G389" s="20">
        <v>73.119748000000001</v>
      </c>
      <c r="H389" s="20">
        <v>91.56</v>
      </c>
      <c r="I389" s="99">
        <v>4028.64</v>
      </c>
      <c r="J389" s="21">
        <v>0</v>
      </c>
      <c r="K389" s="22">
        <v>0</v>
      </c>
      <c r="L389" s="21">
        <v>0</v>
      </c>
      <c r="M389" s="22">
        <v>0</v>
      </c>
      <c r="N389" s="21">
        <v>1</v>
      </c>
      <c r="O389" s="22">
        <v>4028.64</v>
      </c>
      <c r="P389" s="21">
        <v>0</v>
      </c>
      <c r="Q389" s="22">
        <v>0</v>
      </c>
      <c r="R389" s="21">
        <v>0</v>
      </c>
      <c r="S389" s="22">
        <v>0</v>
      </c>
      <c r="T389" s="21">
        <v>0</v>
      </c>
      <c r="U389" s="22">
        <v>0</v>
      </c>
      <c r="V389" s="21">
        <v>0</v>
      </c>
      <c r="W389" s="22">
        <v>0</v>
      </c>
      <c r="X389" s="21">
        <v>0</v>
      </c>
      <c r="Y389" s="22">
        <v>0</v>
      </c>
      <c r="Z389" s="21">
        <v>0</v>
      </c>
      <c r="AA389" s="22">
        <v>0</v>
      </c>
      <c r="AB389" s="21">
        <v>0</v>
      </c>
      <c r="AC389" s="22">
        <v>0</v>
      </c>
      <c r="AD389" s="21">
        <v>0</v>
      </c>
      <c r="AE389" s="22">
        <v>0</v>
      </c>
      <c r="AF389" s="21">
        <v>0</v>
      </c>
      <c r="AG389" s="22">
        <v>0</v>
      </c>
      <c r="AH389" s="21"/>
      <c r="AI389" s="37">
        <v>0</v>
      </c>
      <c r="AJ389" s="15">
        <v>1</v>
      </c>
      <c r="AK389" s="23">
        <v>4028.64</v>
      </c>
    </row>
    <row r="390" spans="1:37" ht="51" x14ac:dyDescent="0.25">
      <c r="A390" s="17" t="s">
        <v>1011</v>
      </c>
      <c r="B390" s="18" t="s">
        <v>908</v>
      </c>
      <c r="C390" s="17" t="s">
        <v>32</v>
      </c>
      <c r="D390" s="17" t="s">
        <v>909</v>
      </c>
      <c r="E390" s="19" t="s">
        <v>109</v>
      </c>
      <c r="F390" s="19">
        <v>61.7</v>
      </c>
      <c r="G390" s="20">
        <v>12.3</v>
      </c>
      <c r="H390" s="20">
        <v>15.4</v>
      </c>
      <c r="I390" s="99">
        <v>950.18</v>
      </c>
      <c r="J390" s="21">
        <v>0</v>
      </c>
      <c r="K390" s="22">
        <v>0</v>
      </c>
      <c r="L390" s="21">
        <v>0</v>
      </c>
      <c r="M390" s="22">
        <v>0</v>
      </c>
      <c r="N390" s="21">
        <v>1</v>
      </c>
      <c r="O390" s="22">
        <v>950.18</v>
      </c>
      <c r="P390" s="21">
        <v>0</v>
      </c>
      <c r="Q390" s="22">
        <v>0</v>
      </c>
      <c r="R390" s="21">
        <v>0</v>
      </c>
      <c r="S390" s="22">
        <v>0</v>
      </c>
      <c r="T390" s="21">
        <v>0</v>
      </c>
      <c r="U390" s="22">
        <v>0</v>
      </c>
      <c r="V390" s="21">
        <v>0</v>
      </c>
      <c r="W390" s="22">
        <v>0</v>
      </c>
      <c r="X390" s="21">
        <v>0</v>
      </c>
      <c r="Y390" s="22">
        <v>0</v>
      </c>
      <c r="Z390" s="21">
        <v>0</v>
      </c>
      <c r="AA390" s="22">
        <v>0</v>
      </c>
      <c r="AB390" s="21">
        <v>0</v>
      </c>
      <c r="AC390" s="22">
        <v>0</v>
      </c>
      <c r="AD390" s="21">
        <v>0</v>
      </c>
      <c r="AE390" s="22">
        <v>0</v>
      </c>
      <c r="AF390" s="21">
        <v>0</v>
      </c>
      <c r="AG390" s="22">
        <v>0</v>
      </c>
      <c r="AH390" s="21"/>
      <c r="AI390" s="37">
        <v>0</v>
      </c>
      <c r="AJ390" s="15">
        <v>1</v>
      </c>
      <c r="AK390" s="23">
        <v>950.18</v>
      </c>
    </row>
    <row r="391" spans="1:37" ht="38.25" x14ac:dyDescent="0.25">
      <c r="A391" s="17" t="s">
        <v>1012</v>
      </c>
      <c r="B391" s="18" t="s">
        <v>1013</v>
      </c>
      <c r="C391" s="17" t="s">
        <v>32</v>
      </c>
      <c r="D391" s="17" t="s">
        <v>1014</v>
      </c>
      <c r="E391" s="19" t="s">
        <v>109</v>
      </c>
      <c r="F391" s="19">
        <v>40.6</v>
      </c>
      <c r="G391" s="20">
        <v>10.62</v>
      </c>
      <c r="H391" s="20">
        <v>13.29</v>
      </c>
      <c r="I391" s="99">
        <v>539.57000000000005</v>
      </c>
      <c r="J391" s="21">
        <v>0</v>
      </c>
      <c r="K391" s="22">
        <v>0</v>
      </c>
      <c r="L391" s="21">
        <v>0</v>
      </c>
      <c r="M391" s="22">
        <v>0</v>
      </c>
      <c r="N391" s="21">
        <v>1</v>
      </c>
      <c r="O391" s="22">
        <v>539.57000000000005</v>
      </c>
      <c r="P391" s="21">
        <v>0</v>
      </c>
      <c r="Q391" s="22">
        <v>0</v>
      </c>
      <c r="R391" s="21">
        <v>0</v>
      </c>
      <c r="S391" s="22">
        <v>0</v>
      </c>
      <c r="T391" s="21">
        <v>0</v>
      </c>
      <c r="U391" s="22">
        <v>0</v>
      </c>
      <c r="V391" s="21">
        <v>0</v>
      </c>
      <c r="W391" s="22">
        <v>0</v>
      </c>
      <c r="X391" s="21">
        <v>0</v>
      </c>
      <c r="Y391" s="22">
        <v>0</v>
      </c>
      <c r="Z391" s="21">
        <v>0</v>
      </c>
      <c r="AA391" s="22">
        <v>0</v>
      </c>
      <c r="AB391" s="21">
        <v>0</v>
      </c>
      <c r="AC391" s="22">
        <v>0</v>
      </c>
      <c r="AD391" s="21">
        <v>0</v>
      </c>
      <c r="AE391" s="22">
        <v>0</v>
      </c>
      <c r="AF391" s="21">
        <v>0</v>
      </c>
      <c r="AG391" s="22">
        <v>0</v>
      </c>
      <c r="AH391" s="21"/>
      <c r="AI391" s="37">
        <v>0</v>
      </c>
      <c r="AJ391" s="15">
        <v>1</v>
      </c>
      <c r="AK391" s="23">
        <v>539.57000000000005</v>
      </c>
    </row>
    <row r="392" spans="1:37" ht="51" x14ac:dyDescent="0.25">
      <c r="A392" s="17" t="s">
        <v>1015</v>
      </c>
      <c r="B392" s="18" t="s">
        <v>1016</v>
      </c>
      <c r="C392" s="17" t="s">
        <v>32</v>
      </c>
      <c r="D392" s="17" t="s">
        <v>1017</v>
      </c>
      <c r="E392" s="19" t="s">
        <v>109</v>
      </c>
      <c r="F392" s="19">
        <v>9</v>
      </c>
      <c r="G392" s="20">
        <v>7.88</v>
      </c>
      <c r="H392" s="20">
        <v>9.86</v>
      </c>
      <c r="I392" s="99">
        <v>88.74</v>
      </c>
      <c r="J392" s="21">
        <v>0</v>
      </c>
      <c r="K392" s="22">
        <v>0</v>
      </c>
      <c r="L392" s="21">
        <v>0</v>
      </c>
      <c r="M392" s="22">
        <v>0</v>
      </c>
      <c r="N392" s="21">
        <v>1</v>
      </c>
      <c r="O392" s="22">
        <v>88.74</v>
      </c>
      <c r="P392" s="21">
        <v>0</v>
      </c>
      <c r="Q392" s="22">
        <v>0</v>
      </c>
      <c r="R392" s="21">
        <v>0</v>
      </c>
      <c r="S392" s="22">
        <v>0</v>
      </c>
      <c r="T392" s="21">
        <v>0</v>
      </c>
      <c r="U392" s="22">
        <v>0</v>
      </c>
      <c r="V392" s="21">
        <v>0</v>
      </c>
      <c r="W392" s="22">
        <v>0</v>
      </c>
      <c r="X392" s="21">
        <v>0</v>
      </c>
      <c r="Y392" s="22">
        <v>0</v>
      </c>
      <c r="Z392" s="21">
        <v>0</v>
      </c>
      <c r="AA392" s="22">
        <v>0</v>
      </c>
      <c r="AB392" s="21">
        <v>0</v>
      </c>
      <c r="AC392" s="22">
        <v>0</v>
      </c>
      <c r="AD392" s="21">
        <v>0</v>
      </c>
      <c r="AE392" s="22">
        <v>0</v>
      </c>
      <c r="AF392" s="21">
        <v>0</v>
      </c>
      <c r="AG392" s="22">
        <v>0</v>
      </c>
      <c r="AH392" s="21"/>
      <c r="AI392" s="37">
        <v>0</v>
      </c>
      <c r="AJ392" s="15">
        <v>1</v>
      </c>
      <c r="AK392" s="23">
        <v>88.74</v>
      </c>
    </row>
    <row r="393" spans="1:37" ht="38.25" x14ac:dyDescent="0.25">
      <c r="A393" s="17" t="s">
        <v>1018</v>
      </c>
      <c r="B393" s="18" t="s">
        <v>453</v>
      </c>
      <c r="C393" s="17" t="s">
        <v>32</v>
      </c>
      <c r="D393" s="17" t="s">
        <v>454</v>
      </c>
      <c r="E393" s="19" t="s">
        <v>109</v>
      </c>
      <c r="F393" s="19">
        <v>86.1</v>
      </c>
      <c r="G393" s="20">
        <v>14.23</v>
      </c>
      <c r="H393" s="20">
        <v>17.809999999999999</v>
      </c>
      <c r="I393" s="99">
        <v>1533.44</v>
      </c>
      <c r="J393" s="21">
        <v>0</v>
      </c>
      <c r="K393" s="22">
        <v>0</v>
      </c>
      <c r="L393" s="21">
        <v>0</v>
      </c>
      <c r="M393" s="22">
        <v>0</v>
      </c>
      <c r="N393" s="21">
        <v>1</v>
      </c>
      <c r="O393" s="22">
        <v>1533.44</v>
      </c>
      <c r="P393" s="21">
        <v>0</v>
      </c>
      <c r="Q393" s="22">
        <v>0</v>
      </c>
      <c r="R393" s="21">
        <v>0</v>
      </c>
      <c r="S393" s="22">
        <v>0</v>
      </c>
      <c r="T393" s="21">
        <v>0</v>
      </c>
      <c r="U393" s="22">
        <v>0</v>
      </c>
      <c r="V393" s="21">
        <v>0</v>
      </c>
      <c r="W393" s="22">
        <v>0</v>
      </c>
      <c r="X393" s="21">
        <v>0</v>
      </c>
      <c r="Y393" s="22">
        <v>0</v>
      </c>
      <c r="Z393" s="21">
        <v>0</v>
      </c>
      <c r="AA393" s="22">
        <v>0</v>
      </c>
      <c r="AB393" s="21">
        <v>0</v>
      </c>
      <c r="AC393" s="22">
        <v>0</v>
      </c>
      <c r="AD393" s="21">
        <v>0</v>
      </c>
      <c r="AE393" s="22">
        <v>0</v>
      </c>
      <c r="AF393" s="21">
        <v>0</v>
      </c>
      <c r="AG393" s="22">
        <v>0</v>
      </c>
      <c r="AH393" s="21"/>
      <c r="AI393" s="37">
        <v>0</v>
      </c>
      <c r="AJ393" s="15">
        <v>1</v>
      </c>
      <c r="AK393" s="23">
        <v>1533.44</v>
      </c>
    </row>
    <row r="394" spans="1:37" ht="38.25" x14ac:dyDescent="0.25">
      <c r="A394" s="17" t="s">
        <v>1019</v>
      </c>
      <c r="B394" s="18" t="s">
        <v>1020</v>
      </c>
      <c r="C394" s="17" t="s">
        <v>32</v>
      </c>
      <c r="D394" s="17" t="s">
        <v>1021</v>
      </c>
      <c r="E394" s="19" t="s">
        <v>109</v>
      </c>
      <c r="F394" s="19">
        <v>22.5</v>
      </c>
      <c r="G394" s="20">
        <v>17.28</v>
      </c>
      <c r="H394" s="20">
        <v>21.63</v>
      </c>
      <c r="I394" s="99">
        <v>486.67</v>
      </c>
      <c r="J394" s="21">
        <v>0</v>
      </c>
      <c r="K394" s="22">
        <v>0</v>
      </c>
      <c r="L394" s="21">
        <v>0</v>
      </c>
      <c r="M394" s="22">
        <v>0</v>
      </c>
      <c r="N394" s="21">
        <v>1</v>
      </c>
      <c r="O394" s="22">
        <v>486.67</v>
      </c>
      <c r="P394" s="21">
        <v>0</v>
      </c>
      <c r="Q394" s="22">
        <v>0</v>
      </c>
      <c r="R394" s="21">
        <v>0</v>
      </c>
      <c r="S394" s="22">
        <v>0</v>
      </c>
      <c r="T394" s="21">
        <v>0</v>
      </c>
      <c r="U394" s="22">
        <v>0</v>
      </c>
      <c r="V394" s="21">
        <v>0</v>
      </c>
      <c r="W394" s="22">
        <v>0</v>
      </c>
      <c r="X394" s="21">
        <v>0</v>
      </c>
      <c r="Y394" s="22">
        <v>0</v>
      </c>
      <c r="Z394" s="21">
        <v>0</v>
      </c>
      <c r="AA394" s="22">
        <v>0</v>
      </c>
      <c r="AB394" s="21">
        <v>0</v>
      </c>
      <c r="AC394" s="22">
        <v>0</v>
      </c>
      <c r="AD394" s="21">
        <v>0</v>
      </c>
      <c r="AE394" s="22">
        <v>0</v>
      </c>
      <c r="AF394" s="21">
        <v>0</v>
      </c>
      <c r="AG394" s="22">
        <v>0</v>
      </c>
      <c r="AH394" s="21"/>
      <c r="AI394" s="37">
        <v>0</v>
      </c>
      <c r="AJ394" s="15">
        <v>1</v>
      </c>
      <c r="AK394" s="23">
        <v>486.67</v>
      </c>
    </row>
    <row r="395" spans="1:37" ht="51" x14ac:dyDescent="0.25">
      <c r="A395" s="17" t="s">
        <v>1022</v>
      </c>
      <c r="B395" s="18" t="s">
        <v>456</v>
      </c>
      <c r="C395" s="17" t="s">
        <v>32</v>
      </c>
      <c r="D395" s="17" t="s">
        <v>457</v>
      </c>
      <c r="E395" s="19" t="s">
        <v>109</v>
      </c>
      <c r="F395" s="19">
        <v>4.5</v>
      </c>
      <c r="G395" s="20">
        <v>14.9</v>
      </c>
      <c r="H395" s="20">
        <v>18.649999999999999</v>
      </c>
      <c r="I395" s="99">
        <v>83.92</v>
      </c>
      <c r="J395" s="21">
        <v>0</v>
      </c>
      <c r="K395" s="22">
        <v>0</v>
      </c>
      <c r="L395" s="21">
        <v>0</v>
      </c>
      <c r="M395" s="22">
        <v>0</v>
      </c>
      <c r="N395" s="21">
        <v>1</v>
      </c>
      <c r="O395" s="22">
        <v>83.92</v>
      </c>
      <c r="P395" s="21">
        <v>0</v>
      </c>
      <c r="Q395" s="22">
        <v>0</v>
      </c>
      <c r="R395" s="21">
        <v>0</v>
      </c>
      <c r="S395" s="22">
        <v>0</v>
      </c>
      <c r="T395" s="21">
        <v>0</v>
      </c>
      <c r="U395" s="22">
        <v>0</v>
      </c>
      <c r="V395" s="21">
        <v>0</v>
      </c>
      <c r="W395" s="22">
        <v>0</v>
      </c>
      <c r="X395" s="21">
        <v>0</v>
      </c>
      <c r="Y395" s="22">
        <v>0</v>
      </c>
      <c r="Z395" s="21">
        <v>0</v>
      </c>
      <c r="AA395" s="22">
        <v>0</v>
      </c>
      <c r="AB395" s="21">
        <v>0</v>
      </c>
      <c r="AC395" s="22">
        <v>0</v>
      </c>
      <c r="AD395" s="21">
        <v>0</v>
      </c>
      <c r="AE395" s="22">
        <v>0</v>
      </c>
      <c r="AF395" s="21">
        <v>0</v>
      </c>
      <c r="AG395" s="22">
        <v>0</v>
      </c>
      <c r="AH395" s="21"/>
      <c r="AI395" s="37">
        <v>0</v>
      </c>
      <c r="AJ395" s="15">
        <v>1</v>
      </c>
      <c r="AK395" s="23">
        <v>83.92</v>
      </c>
    </row>
    <row r="396" spans="1:37" ht="51" x14ac:dyDescent="0.25">
      <c r="A396" s="17" t="s">
        <v>1023</v>
      </c>
      <c r="B396" s="18" t="s">
        <v>462</v>
      </c>
      <c r="C396" s="17" t="s">
        <v>32</v>
      </c>
      <c r="D396" s="17" t="s">
        <v>463</v>
      </c>
      <c r="E396" s="19" t="s">
        <v>109</v>
      </c>
      <c r="F396" s="19">
        <v>20</v>
      </c>
      <c r="G396" s="20">
        <v>31.23</v>
      </c>
      <c r="H396" s="20">
        <v>39.1</v>
      </c>
      <c r="I396" s="99">
        <v>782</v>
      </c>
      <c r="J396" s="21">
        <v>0</v>
      </c>
      <c r="K396" s="22">
        <v>0</v>
      </c>
      <c r="L396" s="21">
        <v>0</v>
      </c>
      <c r="M396" s="22">
        <v>0</v>
      </c>
      <c r="N396" s="21">
        <v>1</v>
      </c>
      <c r="O396" s="22">
        <v>782</v>
      </c>
      <c r="P396" s="21">
        <v>0</v>
      </c>
      <c r="Q396" s="22">
        <v>0</v>
      </c>
      <c r="R396" s="21">
        <v>0</v>
      </c>
      <c r="S396" s="22">
        <v>0</v>
      </c>
      <c r="T396" s="21">
        <v>0</v>
      </c>
      <c r="U396" s="22">
        <v>0</v>
      </c>
      <c r="V396" s="21">
        <v>0</v>
      </c>
      <c r="W396" s="22">
        <v>0</v>
      </c>
      <c r="X396" s="21">
        <v>0</v>
      </c>
      <c r="Y396" s="22">
        <v>0</v>
      </c>
      <c r="Z396" s="21">
        <v>0</v>
      </c>
      <c r="AA396" s="22">
        <v>0</v>
      </c>
      <c r="AB396" s="21">
        <v>0</v>
      </c>
      <c r="AC396" s="22">
        <v>0</v>
      </c>
      <c r="AD396" s="21">
        <v>0</v>
      </c>
      <c r="AE396" s="22">
        <v>0</v>
      </c>
      <c r="AF396" s="21">
        <v>0</v>
      </c>
      <c r="AG396" s="22">
        <v>0</v>
      </c>
      <c r="AH396" s="21"/>
      <c r="AI396" s="37">
        <v>0</v>
      </c>
      <c r="AJ396" s="15">
        <v>1</v>
      </c>
      <c r="AK396" s="23">
        <v>782</v>
      </c>
    </row>
    <row r="397" spans="1:37" x14ac:dyDescent="0.25">
      <c r="A397" s="17" t="s">
        <v>1024</v>
      </c>
      <c r="B397" s="18" t="s">
        <v>1025</v>
      </c>
      <c r="C397" s="17" t="s">
        <v>40</v>
      </c>
      <c r="D397" s="17" t="s">
        <v>1026</v>
      </c>
      <c r="E397" s="19" t="s">
        <v>42</v>
      </c>
      <c r="F397" s="19">
        <v>3</v>
      </c>
      <c r="G397" s="20">
        <v>121.42</v>
      </c>
      <c r="H397" s="20">
        <v>152.04</v>
      </c>
      <c r="I397" s="99">
        <v>456.12</v>
      </c>
      <c r="J397" s="21">
        <v>0</v>
      </c>
      <c r="K397" s="22">
        <v>0</v>
      </c>
      <c r="L397" s="21">
        <v>0</v>
      </c>
      <c r="M397" s="22">
        <v>0</v>
      </c>
      <c r="N397" s="21">
        <v>0</v>
      </c>
      <c r="O397" s="22">
        <v>0</v>
      </c>
      <c r="P397" s="21">
        <v>1</v>
      </c>
      <c r="Q397" s="22">
        <v>456.12</v>
      </c>
      <c r="R397" s="21">
        <v>0</v>
      </c>
      <c r="S397" s="22">
        <v>0</v>
      </c>
      <c r="T397" s="21">
        <v>0</v>
      </c>
      <c r="U397" s="22">
        <v>0</v>
      </c>
      <c r="V397" s="21">
        <v>0</v>
      </c>
      <c r="W397" s="22">
        <v>0</v>
      </c>
      <c r="X397" s="21">
        <v>0</v>
      </c>
      <c r="Y397" s="22">
        <v>0</v>
      </c>
      <c r="Z397" s="21">
        <v>0</v>
      </c>
      <c r="AA397" s="22">
        <v>0</v>
      </c>
      <c r="AB397" s="21">
        <v>0</v>
      </c>
      <c r="AC397" s="22">
        <v>0</v>
      </c>
      <c r="AD397" s="21">
        <v>0</v>
      </c>
      <c r="AE397" s="22">
        <v>0</v>
      </c>
      <c r="AF397" s="21">
        <v>0</v>
      </c>
      <c r="AG397" s="22">
        <v>0</v>
      </c>
      <c r="AH397" s="21"/>
      <c r="AI397" s="37">
        <v>0</v>
      </c>
      <c r="AJ397" s="15">
        <v>1</v>
      </c>
      <c r="AK397" s="23">
        <v>456.12</v>
      </c>
    </row>
    <row r="398" spans="1:37" ht="25.5" x14ac:dyDescent="0.25">
      <c r="A398" s="17" t="s">
        <v>1027</v>
      </c>
      <c r="B398" s="18" t="s">
        <v>1028</v>
      </c>
      <c r="C398" s="17" t="s">
        <v>27</v>
      </c>
      <c r="D398" s="17" t="s">
        <v>1029</v>
      </c>
      <c r="E398" s="19" t="s">
        <v>42</v>
      </c>
      <c r="F398" s="19">
        <v>5</v>
      </c>
      <c r="G398" s="20">
        <v>421.86</v>
      </c>
      <c r="H398" s="20">
        <v>528.25</v>
      </c>
      <c r="I398" s="99">
        <v>2641.25</v>
      </c>
      <c r="J398" s="21">
        <v>0</v>
      </c>
      <c r="K398" s="22">
        <v>0</v>
      </c>
      <c r="L398" s="21">
        <v>0</v>
      </c>
      <c r="M398" s="22">
        <v>0</v>
      </c>
      <c r="N398" s="21">
        <v>0</v>
      </c>
      <c r="O398" s="22">
        <v>0</v>
      </c>
      <c r="P398" s="21">
        <v>1</v>
      </c>
      <c r="Q398" s="22">
        <v>2641.25</v>
      </c>
      <c r="R398" s="21">
        <v>0</v>
      </c>
      <c r="S398" s="22">
        <v>0</v>
      </c>
      <c r="T398" s="21">
        <v>0</v>
      </c>
      <c r="U398" s="22">
        <v>0</v>
      </c>
      <c r="V398" s="21">
        <v>0</v>
      </c>
      <c r="W398" s="22">
        <v>0</v>
      </c>
      <c r="X398" s="21">
        <v>0</v>
      </c>
      <c r="Y398" s="22">
        <v>0</v>
      </c>
      <c r="Z398" s="21">
        <v>0</v>
      </c>
      <c r="AA398" s="22">
        <v>0</v>
      </c>
      <c r="AB398" s="21">
        <v>0</v>
      </c>
      <c r="AC398" s="22">
        <v>0</v>
      </c>
      <c r="AD398" s="21">
        <v>0</v>
      </c>
      <c r="AE398" s="22">
        <v>0</v>
      </c>
      <c r="AF398" s="21">
        <v>0</v>
      </c>
      <c r="AG398" s="22">
        <v>0</v>
      </c>
      <c r="AH398" s="21"/>
      <c r="AI398" s="37">
        <v>0</v>
      </c>
      <c r="AJ398" s="15">
        <v>1</v>
      </c>
      <c r="AK398" s="23">
        <v>2641.25</v>
      </c>
    </row>
    <row r="399" spans="1:37" ht="25.5" x14ac:dyDescent="0.25">
      <c r="A399" s="17" t="s">
        <v>1030</v>
      </c>
      <c r="B399" s="18" t="s">
        <v>1031</v>
      </c>
      <c r="C399" s="17" t="s">
        <v>27</v>
      </c>
      <c r="D399" s="17" t="s">
        <v>1032</v>
      </c>
      <c r="E399" s="19" t="s">
        <v>42</v>
      </c>
      <c r="F399" s="19">
        <v>4</v>
      </c>
      <c r="G399" s="20">
        <v>217.52</v>
      </c>
      <c r="H399" s="20">
        <v>272.37</v>
      </c>
      <c r="I399" s="99">
        <v>1089.48</v>
      </c>
      <c r="J399" s="21">
        <v>0</v>
      </c>
      <c r="K399" s="22">
        <v>0</v>
      </c>
      <c r="L399" s="21">
        <v>0</v>
      </c>
      <c r="M399" s="22">
        <v>0</v>
      </c>
      <c r="N399" s="21">
        <v>0</v>
      </c>
      <c r="O399" s="22">
        <v>0</v>
      </c>
      <c r="P399" s="21">
        <v>1</v>
      </c>
      <c r="Q399" s="22">
        <v>1089.48</v>
      </c>
      <c r="R399" s="21">
        <v>0</v>
      </c>
      <c r="S399" s="22">
        <v>0</v>
      </c>
      <c r="T399" s="21">
        <v>0</v>
      </c>
      <c r="U399" s="22">
        <v>0</v>
      </c>
      <c r="V399" s="21">
        <v>0</v>
      </c>
      <c r="W399" s="22">
        <v>0</v>
      </c>
      <c r="X399" s="21">
        <v>0</v>
      </c>
      <c r="Y399" s="22">
        <v>0</v>
      </c>
      <c r="Z399" s="21">
        <v>0</v>
      </c>
      <c r="AA399" s="22">
        <v>0</v>
      </c>
      <c r="AB399" s="21">
        <v>0</v>
      </c>
      <c r="AC399" s="22">
        <v>0</v>
      </c>
      <c r="AD399" s="21">
        <v>0</v>
      </c>
      <c r="AE399" s="22">
        <v>0</v>
      </c>
      <c r="AF399" s="21">
        <v>0</v>
      </c>
      <c r="AG399" s="22">
        <v>0</v>
      </c>
      <c r="AH399" s="21"/>
      <c r="AI399" s="37">
        <v>0</v>
      </c>
      <c r="AJ399" s="15">
        <v>1</v>
      </c>
      <c r="AK399" s="23">
        <v>1089.48</v>
      </c>
    </row>
    <row r="400" spans="1:37" ht="25.5" x14ac:dyDescent="0.25">
      <c r="A400" s="17" t="s">
        <v>1033</v>
      </c>
      <c r="B400" s="18" t="s">
        <v>1034</v>
      </c>
      <c r="C400" s="17" t="s">
        <v>27</v>
      </c>
      <c r="D400" s="17" t="s">
        <v>1035</v>
      </c>
      <c r="E400" s="19" t="s">
        <v>42</v>
      </c>
      <c r="F400" s="19">
        <v>4</v>
      </c>
      <c r="G400" s="20">
        <v>87.85</v>
      </c>
      <c r="H400" s="20">
        <v>110</v>
      </c>
      <c r="I400" s="99">
        <v>440</v>
      </c>
      <c r="J400" s="21">
        <v>0</v>
      </c>
      <c r="K400" s="22">
        <v>0</v>
      </c>
      <c r="L400" s="21">
        <v>0</v>
      </c>
      <c r="M400" s="22">
        <v>0</v>
      </c>
      <c r="N400" s="21">
        <v>0</v>
      </c>
      <c r="O400" s="22">
        <v>0</v>
      </c>
      <c r="P400" s="21">
        <v>1</v>
      </c>
      <c r="Q400" s="22">
        <v>440</v>
      </c>
      <c r="R400" s="21">
        <v>0</v>
      </c>
      <c r="S400" s="22">
        <v>0</v>
      </c>
      <c r="T400" s="21">
        <v>0</v>
      </c>
      <c r="U400" s="22">
        <v>0</v>
      </c>
      <c r="V400" s="21">
        <v>0</v>
      </c>
      <c r="W400" s="22">
        <v>0</v>
      </c>
      <c r="X400" s="21">
        <v>0</v>
      </c>
      <c r="Y400" s="22">
        <v>0</v>
      </c>
      <c r="Z400" s="21">
        <v>0</v>
      </c>
      <c r="AA400" s="22">
        <v>0</v>
      </c>
      <c r="AB400" s="21">
        <v>0</v>
      </c>
      <c r="AC400" s="22">
        <v>0</v>
      </c>
      <c r="AD400" s="21">
        <v>0</v>
      </c>
      <c r="AE400" s="22">
        <v>0</v>
      </c>
      <c r="AF400" s="21">
        <v>0</v>
      </c>
      <c r="AG400" s="22">
        <v>0</v>
      </c>
      <c r="AH400" s="21"/>
      <c r="AI400" s="37">
        <v>0</v>
      </c>
      <c r="AJ400" s="15">
        <v>1</v>
      </c>
      <c r="AK400" s="23">
        <v>440</v>
      </c>
    </row>
    <row r="401" spans="1:37" ht="25.5" x14ac:dyDescent="0.25">
      <c r="A401" s="17" t="s">
        <v>1036</v>
      </c>
      <c r="B401" s="18" t="s">
        <v>1037</v>
      </c>
      <c r="C401" s="17" t="s">
        <v>27</v>
      </c>
      <c r="D401" s="17" t="s">
        <v>1038</v>
      </c>
      <c r="E401" s="19" t="s">
        <v>109</v>
      </c>
      <c r="F401" s="19">
        <v>287</v>
      </c>
      <c r="G401" s="20">
        <v>5.54</v>
      </c>
      <c r="H401" s="20">
        <v>6.93</v>
      </c>
      <c r="I401" s="99">
        <v>1988.91</v>
      </c>
      <c r="J401" s="21">
        <v>0</v>
      </c>
      <c r="K401" s="22">
        <v>0</v>
      </c>
      <c r="L401" s="21">
        <v>0</v>
      </c>
      <c r="M401" s="22">
        <v>0</v>
      </c>
      <c r="N401" s="21">
        <v>0</v>
      </c>
      <c r="O401" s="22">
        <v>0</v>
      </c>
      <c r="P401" s="21">
        <v>1</v>
      </c>
      <c r="Q401" s="22">
        <v>1988.91</v>
      </c>
      <c r="R401" s="21">
        <v>0</v>
      </c>
      <c r="S401" s="22">
        <v>0</v>
      </c>
      <c r="T401" s="21">
        <v>0</v>
      </c>
      <c r="U401" s="22">
        <v>0</v>
      </c>
      <c r="V401" s="21">
        <v>0</v>
      </c>
      <c r="W401" s="22">
        <v>0</v>
      </c>
      <c r="X401" s="21">
        <v>0</v>
      </c>
      <c r="Y401" s="22">
        <v>0</v>
      </c>
      <c r="Z401" s="21">
        <v>0</v>
      </c>
      <c r="AA401" s="22">
        <v>0</v>
      </c>
      <c r="AB401" s="21">
        <v>0</v>
      </c>
      <c r="AC401" s="22">
        <v>0</v>
      </c>
      <c r="AD401" s="21">
        <v>0</v>
      </c>
      <c r="AE401" s="22">
        <v>0</v>
      </c>
      <c r="AF401" s="21">
        <v>0</v>
      </c>
      <c r="AG401" s="22">
        <v>0</v>
      </c>
      <c r="AH401" s="21"/>
      <c r="AI401" s="37">
        <v>0</v>
      </c>
      <c r="AJ401" s="15">
        <v>1</v>
      </c>
      <c r="AK401" s="23">
        <v>1988.91</v>
      </c>
    </row>
    <row r="402" spans="1:37" ht="25.5" x14ac:dyDescent="0.25">
      <c r="A402" s="17" t="s">
        <v>1039</v>
      </c>
      <c r="B402" s="18" t="s">
        <v>810</v>
      </c>
      <c r="C402" s="17" t="s">
        <v>40</v>
      </c>
      <c r="D402" s="17" t="s">
        <v>811</v>
      </c>
      <c r="E402" s="19" t="s">
        <v>42</v>
      </c>
      <c r="F402" s="19">
        <v>4</v>
      </c>
      <c r="G402" s="20">
        <v>89.85</v>
      </c>
      <c r="H402" s="20">
        <v>112.51</v>
      </c>
      <c r="I402" s="99">
        <v>450.04</v>
      </c>
      <c r="J402" s="21">
        <v>0</v>
      </c>
      <c r="K402" s="22">
        <v>0</v>
      </c>
      <c r="L402" s="21">
        <v>1</v>
      </c>
      <c r="M402" s="22">
        <v>450.04</v>
      </c>
      <c r="N402" s="21">
        <v>0</v>
      </c>
      <c r="O402" s="22">
        <v>0</v>
      </c>
      <c r="P402" s="21">
        <v>0</v>
      </c>
      <c r="Q402" s="22">
        <v>0</v>
      </c>
      <c r="R402" s="21">
        <v>0</v>
      </c>
      <c r="S402" s="22">
        <v>0</v>
      </c>
      <c r="T402" s="21">
        <v>0</v>
      </c>
      <c r="U402" s="22">
        <v>0</v>
      </c>
      <c r="V402" s="21">
        <v>0</v>
      </c>
      <c r="W402" s="22">
        <v>0</v>
      </c>
      <c r="X402" s="21">
        <v>0</v>
      </c>
      <c r="Y402" s="22">
        <v>0</v>
      </c>
      <c r="Z402" s="21">
        <v>0</v>
      </c>
      <c r="AA402" s="22">
        <v>0</v>
      </c>
      <c r="AB402" s="21">
        <v>0</v>
      </c>
      <c r="AC402" s="22">
        <v>0</v>
      </c>
      <c r="AD402" s="21">
        <v>0</v>
      </c>
      <c r="AE402" s="22">
        <v>0</v>
      </c>
      <c r="AF402" s="21">
        <v>0</v>
      </c>
      <c r="AG402" s="22">
        <v>0</v>
      </c>
      <c r="AH402" s="21"/>
      <c r="AI402" s="37">
        <v>0</v>
      </c>
      <c r="AJ402" s="15">
        <v>1</v>
      </c>
      <c r="AK402" s="23">
        <v>450.04</v>
      </c>
    </row>
    <row r="403" spans="1:37" ht="38.25" x14ac:dyDescent="0.25">
      <c r="A403" s="17" t="s">
        <v>1040</v>
      </c>
      <c r="B403" s="18" t="s">
        <v>1041</v>
      </c>
      <c r="C403" s="17" t="s">
        <v>27</v>
      </c>
      <c r="D403" s="17" t="s">
        <v>1042</v>
      </c>
      <c r="E403" s="19" t="s">
        <v>42</v>
      </c>
      <c r="F403" s="19">
        <v>5</v>
      </c>
      <c r="G403" s="20">
        <v>81.38</v>
      </c>
      <c r="H403" s="20">
        <v>101.9</v>
      </c>
      <c r="I403" s="99">
        <v>509.5</v>
      </c>
      <c r="J403" s="21">
        <v>0</v>
      </c>
      <c r="K403" s="22">
        <v>0</v>
      </c>
      <c r="L403" s="21">
        <v>1</v>
      </c>
      <c r="M403" s="22">
        <v>509.5</v>
      </c>
      <c r="N403" s="21">
        <v>0</v>
      </c>
      <c r="O403" s="22">
        <v>0</v>
      </c>
      <c r="P403" s="21">
        <v>0</v>
      </c>
      <c r="Q403" s="22">
        <v>0</v>
      </c>
      <c r="R403" s="21">
        <v>0</v>
      </c>
      <c r="S403" s="22">
        <v>0</v>
      </c>
      <c r="T403" s="21">
        <v>0</v>
      </c>
      <c r="U403" s="22">
        <v>0</v>
      </c>
      <c r="V403" s="21">
        <v>0</v>
      </c>
      <c r="W403" s="22">
        <v>0</v>
      </c>
      <c r="X403" s="21">
        <v>0</v>
      </c>
      <c r="Y403" s="22">
        <v>0</v>
      </c>
      <c r="Z403" s="21">
        <v>0</v>
      </c>
      <c r="AA403" s="22">
        <v>0</v>
      </c>
      <c r="AB403" s="21">
        <v>0</v>
      </c>
      <c r="AC403" s="22">
        <v>0</v>
      </c>
      <c r="AD403" s="21">
        <v>0</v>
      </c>
      <c r="AE403" s="22">
        <v>0</v>
      </c>
      <c r="AF403" s="21">
        <v>0</v>
      </c>
      <c r="AG403" s="22">
        <v>0</v>
      </c>
      <c r="AH403" s="21"/>
      <c r="AI403" s="37">
        <v>0</v>
      </c>
      <c r="AJ403" s="15">
        <v>1</v>
      </c>
      <c r="AK403" s="23">
        <v>509.5</v>
      </c>
    </row>
    <row r="404" spans="1:37" ht="38.25" x14ac:dyDescent="0.25">
      <c r="A404" s="17" t="s">
        <v>1043</v>
      </c>
      <c r="B404" s="18" t="s">
        <v>1044</v>
      </c>
      <c r="C404" s="17" t="s">
        <v>27</v>
      </c>
      <c r="D404" s="17" t="s">
        <v>1045</v>
      </c>
      <c r="E404" s="19" t="s">
        <v>42</v>
      </c>
      <c r="F404" s="19">
        <v>7</v>
      </c>
      <c r="G404" s="20">
        <v>94.22</v>
      </c>
      <c r="H404" s="20">
        <v>117.98</v>
      </c>
      <c r="I404" s="99">
        <v>825.86</v>
      </c>
      <c r="J404" s="21">
        <v>0</v>
      </c>
      <c r="K404" s="22">
        <v>0</v>
      </c>
      <c r="L404" s="21">
        <v>1</v>
      </c>
      <c r="M404" s="22">
        <v>825.86</v>
      </c>
      <c r="N404" s="21">
        <v>0</v>
      </c>
      <c r="O404" s="22">
        <v>0</v>
      </c>
      <c r="P404" s="21">
        <v>0</v>
      </c>
      <c r="Q404" s="22">
        <v>0</v>
      </c>
      <c r="R404" s="21">
        <v>0</v>
      </c>
      <c r="S404" s="22">
        <v>0</v>
      </c>
      <c r="T404" s="21">
        <v>0</v>
      </c>
      <c r="U404" s="22">
        <v>0</v>
      </c>
      <c r="V404" s="21">
        <v>0</v>
      </c>
      <c r="W404" s="22">
        <v>0</v>
      </c>
      <c r="X404" s="21">
        <v>0</v>
      </c>
      <c r="Y404" s="22">
        <v>0</v>
      </c>
      <c r="Z404" s="21">
        <v>0</v>
      </c>
      <c r="AA404" s="22">
        <v>0</v>
      </c>
      <c r="AB404" s="21">
        <v>0</v>
      </c>
      <c r="AC404" s="22">
        <v>0</v>
      </c>
      <c r="AD404" s="21">
        <v>0</v>
      </c>
      <c r="AE404" s="22">
        <v>0</v>
      </c>
      <c r="AF404" s="21">
        <v>0</v>
      </c>
      <c r="AG404" s="22">
        <v>0</v>
      </c>
      <c r="AH404" s="21"/>
      <c r="AI404" s="37">
        <v>0</v>
      </c>
      <c r="AJ404" s="15">
        <v>1</v>
      </c>
      <c r="AK404" s="23">
        <v>825.86</v>
      </c>
    </row>
    <row r="405" spans="1:37" ht="25.5" x14ac:dyDescent="0.25">
      <c r="A405" s="17" t="s">
        <v>1046</v>
      </c>
      <c r="B405" s="18" t="s">
        <v>1047</v>
      </c>
      <c r="C405" s="17" t="s">
        <v>27</v>
      </c>
      <c r="D405" s="17" t="s">
        <v>1048</v>
      </c>
      <c r="E405" s="19" t="s">
        <v>42</v>
      </c>
      <c r="F405" s="19">
        <v>1</v>
      </c>
      <c r="G405" s="20">
        <v>139.27000000000001</v>
      </c>
      <c r="H405" s="20">
        <v>174.39</v>
      </c>
      <c r="I405" s="99">
        <v>174.39</v>
      </c>
      <c r="J405" s="21">
        <v>0</v>
      </c>
      <c r="K405" s="22">
        <v>0</v>
      </c>
      <c r="L405" s="21">
        <v>1</v>
      </c>
      <c r="M405" s="22">
        <v>174.39</v>
      </c>
      <c r="N405" s="21">
        <v>0</v>
      </c>
      <c r="O405" s="22">
        <v>0</v>
      </c>
      <c r="P405" s="21">
        <v>0</v>
      </c>
      <c r="Q405" s="22">
        <v>0</v>
      </c>
      <c r="R405" s="21">
        <v>0</v>
      </c>
      <c r="S405" s="22">
        <v>0</v>
      </c>
      <c r="T405" s="21">
        <v>0</v>
      </c>
      <c r="U405" s="22">
        <v>0</v>
      </c>
      <c r="V405" s="21">
        <v>0</v>
      </c>
      <c r="W405" s="22">
        <v>0</v>
      </c>
      <c r="X405" s="21">
        <v>0</v>
      </c>
      <c r="Y405" s="22">
        <v>0</v>
      </c>
      <c r="Z405" s="21">
        <v>0</v>
      </c>
      <c r="AA405" s="22">
        <v>0</v>
      </c>
      <c r="AB405" s="21">
        <v>0</v>
      </c>
      <c r="AC405" s="22">
        <v>0</v>
      </c>
      <c r="AD405" s="21">
        <v>0</v>
      </c>
      <c r="AE405" s="22">
        <v>0</v>
      </c>
      <c r="AF405" s="21">
        <v>0</v>
      </c>
      <c r="AG405" s="22">
        <v>0</v>
      </c>
      <c r="AH405" s="21"/>
      <c r="AI405" s="37">
        <v>0</v>
      </c>
      <c r="AJ405" s="15">
        <v>1</v>
      </c>
      <c r="AK405" s="23">
        <v>174.39</v>
      </c>
    </row>
    <row r="406" spans="1:37" ht="25.5" x14ac:dyDescent="0.25">
      <c r="A406" s="17" t="s">
        <v>1049</v>
      </c>
      <c r="B406" s="18" t="s">
        <v>1050</v>
      </c>
      <c r="C406" s="17" t="s">
        <v>27</v>
      </c>
      <c r="D406" s="17" t="s">
        <v>1051</v>
      </c>
      <c r="E406" s="19" t="s">
        <v>42</v>
      </c>
      <c r="F406" s="19">
        <v>3</v>
      </c>
      <c r="G406" s="20">
        <v>170.63</v>
      </c>
      <c r="H406" s="20">
        <v>213.66</v>
      </c>
      <c r="I406" s="99">
        <v>640.98</v>
      </c>
      <c r="J406" s="21">
        <v>0</v>
      </c>
      <c r="K406" s="22">
        <v>0</v>
      </c>
      <c r="L406" s="21">
        <v>1</v>
      </c>
      <c r="M406" s="22">
        <v>640.98</v>
      </c>
      <c r="N406" s="21">
        <v>0</v>
      </c>
      <c r="O406" s="22">
        <v>0</v>
      </c>
      <c r="P406" s="21">
        <v>0</v>
      </c>
      <c r="Q406" s="22">
        <v>0</v>
      </c>
      <c r="R406" s="21">
        <v>0</v>
      </c>
      <c r="S406" s="22">
        <v>0</v>
      </c>
      <c r="T406" s="21">
        <v>0</v>
      </c>
      <c r="U406" s="22">
        <v>0</v>
      </c>
      <c r="V406" s="21">
        <v>0</v>
      </c>
      <c r="W406" s="22">
        <v>0</v>
      </c>
      <c r="X406" s="21">
        <v>0</v>
      </c>
      <c r="Y406" s="22">
        <v>0</v>
      </c>
      <c r="Z406" s="21">
        <v>0</v>
      </c>
      <c r="AA406" s="22">
        <v>0</v>
      </c>
      <c r="AB406" s="21">
        <v>0</v>
      </c>
      <c r="AC406" s="22">
        <v>0</v>
      </c>
      <c r="AD406" s="21">
        <v>0</v>
      </c>
      <c r="AE406" s="22">
        <v>0</v>
      </c>
      <c r="AF406" s="21">
        <v>0</v>
      </c>
      <c r="AG406" s="22">
        <v>0</v>
      </c>
      <c r="AH406" s="21"/>
      <c r="AI406" s="37">
        <v>0</v>
      </c>
      <c r="AJ406" s="15">
        <v>1</v>
      </c>
      <c r="AK406" s="23">
        <v>640.98</v>
      </c>
    </row>
    <row r="407" spans="1:37" ht="25.5" x14ac:dyDescent="0.25">
      <c r="A407" s="17" t="s">
        <v>1052</v>
      </c>
      <c r="B407" s="18" t="s">
        <v>1053</v>
      </c>
      <c r="C407" s="17" t="s">
        <v>27</v>
      </c>
      <c r="D407" s="17" t="s">
        <v>1054</v>
      </c>
      <c r="E407" s="19" t="s">
        <v>522</v>
      </c>
      <c r="F407" s="19">
        <v>2</v>
      </c>
      <c r="G407" s="20">
        <v>24.25</v>
      </c>
      <c r="H407" s="20">
        <v>30.36</v>
      </c>
      <c r="I407" s="99">
        <v>60.72</v>
      </c>
      <c r="J407" s="21">
        <v>0</v>
      </c>
      <c r="K407" s="22">
        <v>0</v>
      </c>
      <c r="L407" s="21">
        <v>0</v>
      </c>
      <c r="M407" s="22">
        <v>0</v>
      </c>
      <c r="N407" s="21">
        <v>0</v>
      </c>
      <c r="O407" s="22">
        <v>0</v>
      </c>
      <c r="P407" s="21">
        <v>1</v>
      </c>
      <c r="Q407" s="22">
        <v>60.72</v>
      </c>
      <c r="R407" s="21">
        <v>0</v>
      </c>
      <c r="S407" s="22">
        <v>0</v>
      </c>
      <c r="T407" s="21">
        <v>0</v>
      </c>
      <c r="U407" s="22">
        <v>0</v>
      </c>
      <c r="V407" s="21">
        <v>0</v>
      </c>
      <c r="W407" s="22">
        <v>0</v>
      </c>
      <c r="X407" s="21">
        <v>0</v>
      </c>
      <c r="Y407" s="22">
        <v>0</v>
      </c>
      <c r="Z407" s="21">
        <v>0</v>
      </c>
      <c r="AA407" s="22">
        <v>0</v>
      </c>
      <c r="AB407" s="21">
        <v>0</v>
      </c>
      <c r="AC407" s="22">
        <v>0</v>
      </c>
      <c r="AD407" s="21">
        <v>0</v>
      </c>
      <c r="AE407" s="22">
        <v>0</v>
      </c>
      <c r="AF407" s="21">
        <v>0</v>
      </c>
      <c r="AG407" s="22">
        <v>0</v>
      </c>
      <c r="AH407" s="21"/>
      <c r="AI407" s="37">
        <v>0</v>
      </c>
      <c r="AJ407" s="15">
        <v>1</v>
      </c>
      <c r="AK407" s="23">
        <v>60.72</v>
      </c>
    </row>
    <row r="408" spans="1:37" ht="25.5" x14ac:dyDescent="0.25">
      <c r="A408" s="17" t="s">
        <v>1055</v>
      </c>
      <c r="B408" s="18" t="s">
        <v>1056</v>
      </c>
      <c r="C408" s="17" t="s">
        <v>27</v>
      </c>
      <c r="D408" s="17" t="s">
        <v>1057</v>
      </c>
      <c r="E408" s="19" t="s">
        <v>522</v>
      </c>
      <c r="F408" s="19">
        <v>38</v>
      </c>
      <c r="G408" s="20">
        <v>23.54</v>
      </c>
      <c r="H408" s="20">
        <v>29.47</v>
      </c>
      <c r="I408" s="99">
        <v>1119.8599999999999</v>
      </c>
      <c r="J408" s="21">
        <v>0</v>
      </c>
      <c r="K408" s="22">
        <v>0</v>
      </c>
      <c r="L408" s="21">
        <v>0</v>
      </c>
      <c r="M408" s="22">
        <v>0</v>
      </c>
      <c r="N408" s="21">
        <v>0</v>
      </c>
      <c r="O408" s="22">
        <v>0</v>
      </c>
      <c r="P408" s="21">
        <v>1</v>
      </c>
      <c r="Q408" s="22">
        <v>1119.8599999999999</v>
      </c>
      <c r="R408" s="21">
        <v>0</v>
      </c>
      <c r="S408" s="22">
        <v>0</v>
      </c>
      <c r="T408" s="21">
        <v>0</v>
      </c>
      <c r="U408" s="22">
        <v>0</v>
      </c>
      <c r="V408" s="21">
        <v>0</v>
      </c>
      <c r="W408" s="22">
        <v>0</v>
      </c>
      <c r="X408" s="21">
        <v>0</v>
      </c>
      <c r="Y408" s="22">
        <v>0</v>
      </c>
      <c r="Z408" s="21">
        <v>0</v>
      </c>
      <c r="AA408" s="22">
        <v>0</v>
      </c>
      <c r="AB408" s="21">
        <v>0</v>
      </c>
      <c r="AC408" s="22">
        <v>0</v>
      </c>
      <c r="AD408" s="21">
        <v>0</v>
      </c>
      <c r="AE408" s="22">
        <v>0</v>
      </c>
      <c r="AF408" s="21">
        <v>0</v>
      </c>
      <c r="AG408" s="22">
        <v>0</v>
      </c>
      <c r="AH408" s="21"/>
      <c r="AI408" s="37">
        <v>0</v>
      </c>
      <c r="AJ408" s="15">
        <v>1</v>
      </c>
      <c r="AK408" s="23">
        <v>1119.8599999999999</v>
      </c>
    </row>
    <row r="409" spans="1:37" ht="25.5" x14ac:dyDescent="0.25">
      <c r="A409" s="17" t="s">
        <v>1058</v>
      </c>
      <c r="B409" s="18" t="s">
        <v>1059</v>
      </c>
      <c r="C409" s="17" t="s">
        <v>27</v>
      </c>
      <c r="D409" s="17" t="s">
        <v>1060</v>
      </c>
      <c r="E409" s="19" t="s">
        <v>522</v>
      </c>
      <c r="F409" s="19">
        <v>4</v>
      </c>
      <c r="G409" s="20">
        <v>387.55</v>
      </c>
      <c r="H409" s="20">
        <v>485.29</v>
      </c>
      <c r="I409" s="99">
        <v>1941.16</v>
      </c>
      <c r="J409" s="21">
        <v>0</v>
      </c>
      <c r="K409" s="22">
        <v>0</v>
      </c>
      <c r="L409" s="21">
        <v>0</v>
      </c>
      <c r="M409" s="22">
        <v>0</v>
      </c>
      <c r="N409" s="21">
        <v>0</v>
      </c>
      <c r="O409" s="22">
        <v>0</v>
      </c>
      <c r="P409" s="21">
        <v>1</v>
      </c>
      <c r="Q409" s="22">
        <v>1941.16</v>
      </c>
      <c r="R409" s="21">
        <v>0</v>
      </c>
      <c r="S409" s="22">
        <v>0</v>
      </c>
      <c r="T409" s="21">
        <v>0</v>
      </c>
      <c r="U409" s="22">
        <v>0</v>
      </c>
      <c r="V409" s="21">
        <v>0</v>
      </c>
      <c r="W409" s="22">
        <v>0</v>
      </c>
      <c r="X409" s="21">
        <v>0</v>
      </c>
      <c r="Y409" s="22">
        <v>0</v>
      </c>
      <c r="Z409" s="21">
        <v>0</v>
      </c>
      <c r="AA409" s="22">
        <v>0</v>
      </c>
      <c r="AB409" s="21">
        <v>0</v>
      </c>
      <c r="AC409" s="22">
        <v>0</v>
      </c>
      <c r="AD409" s="21">
        <v>0</v>
      </c>
      <c r="AE409" s="22">
        <v>0</v>
      </c>
      <c r="AF409" s="21">
        <v>0</v>
      </c>
      <c r="AG409" s="22">
        <v>0</v>
      </c>
      <c r="AH409" s="21"/>
      <c r="AI409" s="37">
        <v>0</v>
      </c>
      <c r="AJ409" s="15">
        <v>1</v>
      </c>
      <c r="AK409" s="23">
        <v>1941.16</v>
      </c>
    </row>
    <row r="410" spans="1:37" ht="25.5" x14ac:dyDescent="0.25">
      <c r="A410" s="17" t="s">
        <v>1061</v>
      </c>
      <c r="B410" s="18" t="s">
        <v>1062</v>
      </c>
      <c r="C410" s="17" t="s">
        <v>27</v>
      </c>
      <c r="D410" s="17" t="s">
        <v>1063</v>
      </c>
      <c r="E410" s="19" t="s">
        <v>109</v>
      </c>
      <c r="F410" s="19">
        <v>1</v>
      </c>
      <c r="G410" s="20">
        <v>2360.92</v>
      </c>
      <c r="H410" s="20">
        <v>2956.34</v>
      </c>
      <c r="I410" s="99">
        <v>2956.34</v>
      </c>
      <c r="J410" s="21">
        <v>0</v>
      </c>
      <c r="K410" s="22">
        <v>0</v>
      </c>
      <c r="L410" s="21">
        <v>0</v>
      </c>
      <c r="M410" s="22">
        <v>0</v>
      </c>
      <c r="N410" s="21">
        <v>0</v>
      </c>
      <c r="O410" s="22">
        <v>0</v>
      </c>
      <c r="P410" s="21">
        <v>1</v>
      </c>
      <c r="Q410" s="22">
        <v>2956.34</v>
      </c>
      <c r="R410" s="21">
        <v>0</v>
      </c>
      <c r="S410" s="22">
        <v>0</v>
      </c>
      <c r="T410" s="21">
        <v>0</v>
      </c>
      <c r="U410" s="22">
        <v>0</v>
      </c>
      <c r="V410" s="21">
        <v>0</v>
      </c>
      <c r="W410" s="22">
        <v>0</v>
      </c>
      <c r="X410" s="21">
        <v>0</v>
      </c>
      <c r="Y410" s="22">
        <v>0</v>
      </c>
      <c r="Z410" s="21">
        <v>0</v>
      </c>
      <c r="AA410" s="22">
        <v>0</v>
      </c>
      <c r="AB410" s="21">
        <v>0</v>
      </c>
      <c r="AC410" s="22">
        <v>0</v>
      </c>
      <c r="AD410" s="21">
        <v>0</v>
      </c>
      <c r="AE410" s="22">
        <v>0</v>
      </c>
      <c r="AF410" s="21">
        <v>0</v>
      </c>
      <c r="AG410" s="22">
        <v>0</v>
      </c>
      <c r="AH410" s="21"/>
      <c r="AI410" s="37">
        <v>0</v>
      </c>
      <c r="AJ410" s="15">
        <v>1</v>
      </c>
      <c r="AK410" s="23">
        <v>2956.34</v>
      </c>
    </row>
    <row r="411" spans="1:37" x14ac:dyDescent="0.25">
      <c r="A411" s="25" t="s">
        <v>1064</v>
      </c>
      <c r="B411" s="25"/>
      <c r="C411" s="25"/>
      <c r="D411" s="25" t="s">
        <v>1065</v>
      </c>
      <c r="E411" s="25"/>
      <c r="F411" s="25"/>
      <c r="G411" s="26"/>
      <c r="H411" s="26"/>
      <c r="I411" s="104">
        <v>70634.66</v>
      </c>
      <c r="J411" s="27">
        <v>0</v>
      </c>
      <c r="K411" s="104">
        <v>0</v>
      </c>
      <c r="L411" s="27">
        <v>0</v>
      </c>
      <c r="M411" s="104">
        <v>0</v>
      </c>
      <c r="N411" s="27">
        <v>0</v>
      </c>
      <c r="O411" s="104">
        <v>0</v>
      </c>
      <c r="P411" s="27">
        <v>0</v>
      </c>
      <c r="Q411" s="104">
        <v>0</v>
      </c>
      <c r="R411" s="27">
        <v>0</v>
      </c>
      <c r="S411" s="104">
        <v>0</v>
      </c>
      <c r="T411" s="27">
        <v>0</v>
      </c>
      <c r="U411" s="104">
        <v>0</v>
      </c>
      <c r="V411" s="27">
        <v>0</v>
      </c>
      <c r="W411" s="104">
        <v>0</v>
      </c>
      <c r="X411" s="27">
        <v>0.5</v>
      </c>
      <c r="Y411" s="104">
        <v>35317.33</v>
      </c>
      <c r="Z411" s="27">
        <v>0.5</v>
      </c>
      <c r="AA411" s="104">
        <v>35317.33</v>
      </c>
      <c r="AB411" s="27">
        <v>0</v>
      </c>
      <c r="AC411" s="104">
        <v>0</v>
      </c>
      <c r="AD411" s="27">
        <v>0</v>
      </c>
      <c r="AE411" s="104">
        <v>0</v>
      </c>
      <c r="AF411" s="27">
        <v>0</v>
      </c>
      <c r="AG411" s="104">
        <v>0</v>
      </c>
      <c r="AH411" s="27">
        <v>0</v>
      </c>
      <c r="AI411" s="104">
        <v>0</v>
      </c>
      <c r="AJ411" s="27">
        <v>1</v>
      </c>
      <c r="AK411" s="104">
        <v>70634.66</v>
      </c>
    </row>
    <row r="412" spans="1:37" ht="51" x14ac:dyDescent="0.25">
      <c r="A412" s="17" t="s">
        <v>1066</v>
      </c>
      <c r="B412" s="18" t="s">
        <v>1067</v>
      </c>
      <c r="C412" s="17" t="s">
        <v>27</v>
      </c>
      <c r="D412" s="17" t="s">
        <v>1068</v>
      </c>
      <c r="E412" s="19" t="s">
        <v>42</v>
      </c>
      <c r="F412" s="19">
        <v>9</v>
      </c>
      <c r="G412" s="20">
        <v>245.8</v>
      </c>
      <c r="H412" s="20">
        <v>307.79000000000002</v>
      </c>
      <c r="I412" s="99">
        <v>2770.11</v>
      </c>
      <c r="J412" s="21">
        <v>0</v>
      </c>
      <c r="K412" s="22">
        <v>0</v>
      </c>
      <c r="L412" s="21">
        <v>0</v>
      </c>
      <c r="M412" s="22">
        <v>0</v>
      </c>
      <c r="N412" s="21">
        <v>0</v>
      </c>
      <c r="O412" s="22">
        <v>0</v>
      </c>
      <c r="P412" s="21">
        <v>0</v>
      </c>
      <c r="Q412" s="22">
        <v>0</v>
      </c>
      <c r="R412" s="21">
        <v>0</v>
      </c>
      <c r="S412" s="22">
        <v>0</v>
      </c>
      <c r="T412" s="21">
        <v>0</v>
      </c>
      <c r="U412" s="22">
        <v>0</v>
      </c>
      <c r="V412" s="21">
        <v>0</v>
      </c>
      <c r="W412" s="22">
        <v>0</v>
      </c>
      <c r="X412" s="21">
        <v>0.5</v>
      </c>
      <c r="Y412" s="22">
        <v>1385.0550000000001</v>
      </c>
      <c r="Z412" s="21">
        <v>0.5</v>
      </c>
      <c r="AA412" s="22">
        <v>1385.0550000000001</v>
      </c>
      <c r="AB412" s="21">
        <v>0</v>
      </c>
      <c r="AC412" s="22">
        <v>0</v>
      </c>
      <c r="AD412" s="21">
        <v>0</v>
      </c>
      <c r="AE412" s="22">
        <v>0</v>
      </c>
      <c r="AF412" s="21">
        <v>0</v>
      </c>
      <c r="AG412" s="22">
        <v>0</v>
      </c>
      <c r="AH412" s="21"/>
      <c r="AI412" s="37">
        <v>0</v>
      </c>
      <c r="AJ412" s="15">
        <v>1</v>
      </c>
      <c r="AK412" s="23">
        <v>2770.11</v>
      </c>
    </row>
    <row r="413" spans="1:37" ht="51" x14ac:dyDescent="0.25">
      <c r="A413" s="17" t="s">
        <v>1069</v>
      </c>
      <c r="B413" s="18" t="s">
        <v>1070</v>
      </c>
      <c r="C413" s="17" t="s">
        <v>27</v>
      </c>
      <c r="D413" s="17" t="s">
        <v>1071</v>
      </c>
      <c r="E413" s="19" t="s">
        <v>42</v>
      </c>
      <c r="F413" s="19">
        <v>12</v>
      </c>
      <c r="G413" s="20">
        <v>123.42</v>
      </c>
      <c r="H413" s="20">
        <v>154.54</v>
      </c>
      <c r="I413" s="99">
        <v>1854.48</v>
      </c>
      <c r="J413" s="21">
        <v>0</v>
      </c>
      <c r="K413" s="22">
        <v>0</v>
      </c>
      <c r="L413" s="21">
        <v>0</v>
      </c>
      <c r="M413" s="22">
        <v>0</v>
      </c>
      <c r="N413" s="21">
        <v>0</v>
      </c>
      <c r="O413" s="22">
        <v>0</v>
      </c>
      <c r="P413" s="21">
        <v>0</v>
      </c>
      <c r="Q413" s="22">
        <v>0</v>
      </c>
      <c r="R413" s="21">
        <v>0</v>
      </c>
      <c r="S413" s="22">
        <v>0</v>
      </c>
      <c r="T413" s="21">
        <v>0</v>
      </c>
      <c r="U413" s="22">
        <v>0</v>
      </c>
      <c r="V413" s="21">
        <v>0</v>
      </c>
      <c r="W413" s="22">
        <v>0</v>
      </c>
      <c r="X413" s="21">
        <v>0.5</v>
      </c>
      <c r="Y413" s="22">
        <v>927.24</v>
      </c>
      <c r="Z413" s="21">
        <v>0.5</v>
      </c>
      <c r="AA413" s="22">
        <v>927.24</v>
      </c>
      <c r="AB413" s="21">
        <v>0</v>
      </c>
      <c r="AC413" s="22">
        <v>0</v>
      </c>
      <c r="AD413" s="21">
        <v>0</v>
      </c>
      <c r="AE413" s="22">
        <v>0</v>
      </c>
      <c r="AF413" s="21">
        <v>0</v>
      </c>
      <c r="AG413" s="22">
        <v>0</v>
      </c>
      <c r="AH413" s="21"/>
      <c r="AI413" s="37">
        <v>0</v>
      </c>
      <c r="AJ413" s="15">
        <v>1</v>
      </c>
      <c r="AK413" s="23">
        <v>1854.48</v>
      </c>
    </row>
    <row r="414" spans="1:37" ht="51" x14ac:dyDescent="0.25">
      <c r="A414" s="17" t="s">
        <v>1072</v>
      </c>
      <c r="B414" s="18" t="s">
        <v>1073</v>
      </c>
      <c r="C414" s="17" t="s">
        <v>27</v>
      </c>
      <c r="D414" s="17" t="s">
        <v>1074</v>
      </c>
      <c r="E414" s="19" t="s">
        <v>42</v>
      </c>
      <c r="F414" s="19">
        <v>26</v>
      </c>
      <c r="G414" s="20">
        <v>9.84</v>
      </c>
      <c r="H414" s="20">
        <v>12.32</v>
      </c>
      <c r="I414" s="99">
        <v>320.32</v>
      </c>
      <c r="J414" s="21">
        <v>0</v>
      </c>
      <c r="K414" s="22">
        <v>0</v>
      </c>
      <c r="L414" s="21">
        <v>0</v>
      </c>
      <c r="M414" s="22">
        <v>0</v>
      </c>
      <c r="N414" s="21">
        <v>0</v>
      </c>
      <c r="O414" s="22">
        <v>0</v>
      </c>
      <c r="P414" s="21">
        <v>0</v>
      </c>
      <c r="Q414" s="22">
        <v>0</v>
      </c>
      <c r="R414" s="21">
        <v>0</v>
      </c>
      <c r="S414" s="22">
        <v>0</v>
      </c>
      <c r="T414" s="21">
        <v>0</v>
      </c>
      <c r="U414" s="22">
        <v>0</v>
      </c>
      <c r="V414" s="21">
        <v>0</v>
      </c>
      <c r="W414" s="22">
        <v>0</v>
      </c>
      <c r="X414" s="21">
        <v>0.5</v>
      </c>
      <c r="Y414" s="22">
        <v>160.16</v>
      </c>
      <c r="Z414" s="21">
        <v>0.5</v>
      </c>
      <c r="AA414" s="22">
        <v>160.16</v>
      </c>
      <c r="AB414" s="21">
        <v>0</v>
      </c>
      <c r="AC414" s="22">
        <v>0</v>
      </c>
      <c r="AD414" s="21">
        <v>0</v>
      </c>
      <c r="AE414" s="22">
        <v>0</v>
      </c>
      <c r="AF414" s="21">
        <v>0</v>
      </c>
      <c r="AG414" s="22">
        <v>0</v>
      </c>
      <c r="AH414" s="21"/>
      <c r="AI414" s="37">
        <v>0</v>
      </c>
      <c r="AJ414" s="15">
        <v>1</v>
      </c>
      <c r="AK414" s="23">
        <v>320.32</v>
      </c>
    </row>
    <row r="415" spans="1:37" ht="51" x14ac:dyDescent="0.25">
      <c r="A415" s="17" t="s">
        <v>1075</v>
      </c>
      <c r="B415" s="18" t="s">
        <v>1076</v>
      </c>
      <c r="C415" s="17" t="s">
        <v>27</v>
      </c>
      <c r="D415" s="17" t="s">
        <v>1077</v>
      </c>
      <c r="E415" s="19" t="s">
        <v>42</v>
      </c>
      <c r="F415" s="19">
        <v>30</v>
      </c>
      <c r="G415" s="20">
        <v>175.09</v>
      </c>
      <c r="H415" s="20">
        <v>219.24</v>
      </c>
      <c r="I415" s="99">
        <v>6577.2</v>
      </c>
      <c r="J415" s="21">
        <v>0</v>
      </c>
      <c r="K415" s="22">
        <v>0</v>
      </c>
      <c r="L415" s="21">
        <v>0</v>
      </c>
      <c r="M415" s="22">
        <v>0</v>
      </c>
      <c r="N415" s="21">
        <v>0</v>
      </c>
      <c r="O415" s="22">
        <v>0</v>
      </c>
      <c r="P415" s="21">
        <v>0</v>
      </c>
      <c r="Q415" s="22">
        <v>0</v>
      </c>
      <c r="R415" s="21">
        <v>0</v>
      </c>
      <c r="S415" s="22">
        <v>0</v>
      </c>
      <c r="T415" s="21">
        <v>0</v>
      </c>
      <c r="U415" s="22">
        <v>0</v>
      </c>
      <c r="V415" s="21">
        <v>0</v>
      </c>
      <c r="W415" s="22">
        <v>0</v>
      </c>
      <c r="X415" s="21">
        <v>0.5</v>
      </c>
      <c r="Y415" s="22">
        <v>3288.6</v>
      </c>
      <c r="Z415" s="21">
        <v>0.5</v>
      </c>
      <c r="AA415" s="22">
        <v>3288.6</v>
      </c>
      <c r="AB415" s="21">
        <v>0</v>
      </c>
      <c r="AC415" s="22">
        <v>0</v>
      </c>
      <c r="AD415" s="21">
        <v>0</v>
      </c>
      <c r="AE415" s="22">
        <v>0</v>
      </c>
      <c r="AF415" s="21">
        <v>0</v>
      </c>
      <c r="AG415" s="22">
        <v>0</v>
      </c>
      <c r="AH415" s="21"/>
      <c r="AI415" s="37">
        <v>0</v>
      </c>
      <c r="AJ415" s="15">
        <v>1</v>
      </c>
      <c r="AK415" s="23">
        <v>6577.2</v>
      </c>
    </row>
    <row r="416" spans="1:37" ht="38.25" x14ac:dyDescent="0.25">
      <c r="A416" s="17" t="s">
        <v>1078</v>
      </c>
      <c r="B416" s="18" t="s">
        <v>1079</v>
      </c>
      <c r="C416" s="17" t="s">
        <v>27</v>
      </c>
      <c r="D416" s="17" t="s">
        <v>1080</v>
      </c>
      <c r="E416" s="19" t="s">
        <v>42</v>
      </c>
      <c r="F416" s="19">
        <v>2</v>
      </c>
      <c r="G416" s="20">
        <v>67.89</v>
      </c>
      <c r="H416" s="20">
        <v>85.01</v>
      </c>
      <c r="I416" s="99">
        <v>170.02</v>
      </c>
      <c r="J416" s="21">
        <v>0</v>
      </c>
      <c r="K416" s="22">
        <v>0</v>
      </c>
      <c r="L416" s="21">
        <v>0</v>
      </c>
      <c r="M416" s="22">
        <v>0</v>
      </c>
      <c r="N416" s="21">
        <v>0</v>
      </c>
      <c r="O416" s="22">
        <v>0</v>
      </c>
      <c r="P416" s="21">
        <v>0</v>
      </c>
      <c r="Q416" s="22">
        <v>0</v>
      </c>
      <c r="R416" s="21">
        <v>0</v>
      </c>
      <c r="S416" s="22">
        <v>0</v>
      </c>
      <c r="T416" s="21">
        <v>0</v>
      </c>
      <c r="U416" s="22">
        <v>0</v>
      </c>
      <c r="V416" s="21">
        <v>0</v>
      </c>
      <c r="W416" s="22">
        <v>0</v>
      </c>
      <c r="X416" s="21">
        <v>0.5</v>
      </c>
      <c r="Y416" s="22">
        <v>85.01</v>
      </c>
      <c r="Z416" s="21">
        <v>0.5</v>
      </c>
      <c r="AA416" s="22">
        <v>85.01</v>
      </c>
      <c r="AB416" s="21">
        <v>0</v>
      </c>
      <c r="AC416" s="22">
        <v>0</v>
      </c>
      <c r="AD416" s="21">
        <v>0</v>
      </c>
      <c r="AE416" s="22">
        <v>0</v>
      </c>
      <c r="AF416" s="21">
        <v>0</v>
      </c>
      <c r="AG416" s="22">
        <v>0</v>
      </c>
      <c r="AH416" s="21"/>
      <c r="AI416" s="37">
        <v>0</v>
      </c>
      <c r="AJ416" s="15">
        <v>1</v>
      </c>
      <c r="AK416" s="23">
        <v>170.02</v>
      </c>
    </row>
    <row r="417" spans="1:37" ht="51" x14ac:dyDescent="0.25">
      <c r="A417" s="17" t="s">
        <v>1081</v>
      </c>
      <c r="B417" s="18" t="s">
        <v>1082</v>
      </c>
      <c r="C417" s="17" t="s">
        <v>27</v>
      </c>
      <c r="D417" s="17" t="s">
        <v>1083</v>
      </c>
      <c r="E417" s="19" t="s">
        <v>42</v>
      </c>
      <c r="F417" s="19">
        <v>262</v>
      </c>
      <c r="G417" s="20">
        <v>9.84</v>
      </c>
      <c r="H417" s="20">
        <v>12.32</v>
      </c>
      <c r="I417" s="99">
        <v>3227.84</v>
      </c>
      <c r="J417" s="21">
        <v>0</v>
      </c>
      <c r="K417" s="22">
        <v>0</v>
      </c>
      <c r="L417" s="21">
        <v>0</v>
      </c>
      <c r="M417" s="22">
        <v>0</v>
      </c>
      <c r="N417" s="21">
        <v>0</v>
      </c>
      <c r="O417" s="22">
        <v>0</v>
      </c>
      <c r="P417" s="21">
        <v>0</v>
      </c>
      <c r="Q417" s="22">
        <v>0</v>
      </c>
      <c r="R417" s="21">
        <v>0</v>
      </c>
      <c r="S417" s="22">
        <v>0</v>
      </c>
      <c r="T417" s="21">
        <v>0</v>
      </c>
      <c r="U417" s="22">
        <v>0</v>
      </c>
      <c r="V417" s="21">
        <v>0</v>
      </c>
      <c r="W417" s="22">
        <v>0</v>
      </c>
      <c r="X417" s="21">
        <v>0.5</v>
      </c>
      <c r="Y417" s="22">
        <v>1613.92</v>
      </c>
      <c r="Z417" s="21">
        <v>0.5</v>
      </c>
      <c r="AA417" s="22">
        <v>1613.92</v>
      </c>
      <c r="AB417" s="21">
        <v>0</v>
      </c>
      <c r="AC417" s="22">
        <v>0</v>
      </c>
      <c r="AD417" s="21">
        <v>0</v>
      </c>
      <c r="AE417" s="22">
        <v>0</v>
      </c>
      <c r="AF417" s="21">
        <v>0</v>
      </c>
      <c r="AG417" s="22">
        <v>0</v>
      </c>
      <c r="AH417" s="21"/>
      <c r="AI417" s="37">
        <v>0</v>
      </c>
      <c r="AJ417" s="15">
        <v>1</v>
      </c>
      <c r="AK417" s="23">
        <v>3227.84</v>
      </c>
    </row>
    <row r="418" spans="1:37" ht="25.5" x14ac:dyDescent="0.25">
      <c r="A418" s="17" t="s">
        <v>1084</v>
      </c>
      <c r="B418" s="18" t="s">
        <v>1085</v>
      </c>
      <c r="C418" s="17" t="s">
        <v>27</v>
      </c>
      <c r="D418" s="17" t="s">
        <v>1086</v>
      </c>
      <c r="E418" s="19" t="s">
        <v>42</v>
      </c>
      <c r="F418" s="19">
        <v>2</v>
      </c>
      <c r="G418" s="20">
        <v>666.52</v>
      </c>
      <c r="H418" s="20">
        <v>834.61</v>
      </c>
      <c r="I418" s="99">
        <v>1669.22</v>
      </c>
      <c r="J418" s="21">
        <v>0</v>
      </c>
      <c r="K418" s="22">
        <v>0</v>
      </c>
      <c r="L418" s="21">
        <v>0</v>
      </c>
      <c r="M418" s="22">
        <v>0</v>
      </c>
      <c r="N418" s="21">
        <v>0</v>
      </c>
      <c r="O418" s="22">
        <v>0</v>
      </c>
      <c r="P418" s="21">
        <v>0</v>
      </c>
      <c r="Q418" s="22">
        <v>0</v>
      </c>
      <c r="R418" s="21">
        <v>0</v>
      </c>
      <c r="S418" s="22">
        <v>0</v>
      </c>
      <c r="T418" s="21">
        <v>0</v>
      </c>
      <c r="U418" s="22">
        <v>0</v>
      </c>
      <c r="V418" s="21">
        <v>0</v>
      </c>
      <c r="W418" s="22">
        <v>0</v>
      </c>
      <c r="X418" s="21">
        <v>0.5</v>
      </c>
      <c r="Y418" s="22">
        <v>834.61</v>
      </c>
      <c r="Z418" s="21">
        <v>0.5</v>
      </c>
      <c r="AA418" s="22">
        <v>834.61</v>
      </c>
      <c r="AB418" s="21">
        <v>0</v>
      </c>
      <c r="AC418" s="22">
        <v>0</v>
      </c>
      <c r="AD418" s="21">
        <v>0</v>
      </c>
      <c r="AE418" s="22">
        <v>0</v>
      </c>
      <c r="AF418" s="21">
        <v>0</v>
      </c>
      <c r="AG418" s="22">
        <v>0</v>
      </c>
      <c r="AH418" s="21"/>
      <c r="AI418" s="37">
        <v>0</v>
      </c>
      <c r="AJ418" s="15">
        <v>1</v>
      </c>
      <c r="AK418" s="23">
        <v>1669.22</v>
      </c>
    </row>
    <row r="419" spans="1:37" ht="25.5" x14ac:dyDescent="0.25">
      <c r="A419" s="17" t="s">
        <v>1087</v>
      </c>
      <c r="B419" s="18" t="s">
        <v>1088</v>
      </c>
      <c r="C419" s="17" t="s">
        <v>27</v>
      </c>
      <c r="D419" s="17" t="s">
        <v>1089</v>
      </c>
      <c r="E419" s="19" t="s">
        <v>42</v>
      </c>
      <c r="F419" s="19">
        <v>2</v>
      </c>
      <c r="G419" s="20">
        <v>459.24</v>
      </c>
      <c r="H419" s="20">
        <v>575.05999999999995</v>
      </c>
      <c r="I419" s="99">
        <v>1150.1199999999999</v>
      </c>
      <c r="J419" s="21">
        <v>0</v>
      </c>
      <c r="K419" s="22">
        <v>0</v>
      </c>
      <c r="L419" s="21">
        <v>0</v>
      </c>
      <c r="M419" s="22">
        <v>0</v>
      </c>
      <c r="N419" s="21">
        <v>0</v>
      </c>
      <c r="O419" s="22">
        <v>0</v>
      </c>
      <c r="P419" s="21">
        <v>0</v>
      </c>
      <c r="Q419" s="22">
        <v>0</v>
      </c>
      <c r="R419" s="21">
        <v>0</v>
      </c>
      <c r="S419" s="22">
        <v>0</v>
      </c>
      <c r="T419" s="21">
        <v>0</v>
      </c>
      <c r="U419" s="22">
        <v>0</v>
      </c>
      <c r="V419" s="21">
        <v>0</v>
      </c>
      <c r="W419" s="22">
        <v>0</v>
      </c>
      <c r="X419" s="21">
        <v>0.5</v>
      </c>
      <c r="Y419" s="22">
        <v>575.05999999999995</v>
      </c>
      <c r="Z419" s="21">
        <v>0.5</v>
      </c>
      <c r="AA419" s="22">
        <v>575.05999999999995</v>
      </c>
      <c r="AB419" s="21">
        <v>0</v>
      </c>
      <c r="AC419" s="22">
        <v>0</v>
      </c>
      <c r="AD419" s="21">
        <v>0</v>
      </c>
      <c r="AE419" s="22">
        <v>0</v>
      </c>
      <c r="AF419" s="21">
        <v>0</v>
      </c>
      <c r="AG419" s="22">
        <v>0</v>
      </c>
      <c r="AH419" s="21"/>
      <c r="AI419" s="37">
        <v>0</v>
      </c>
      <c r="AJ419" s="15">
        <v>1</v>
      </c>
      <c r="AK419" s="23">
        <v>1150.1199999999999</v>
      </c>
    </row>
    <row r="420" spans="1:37" ht="38.25" x14ac:dyDescent="0.25">
      <c r="A420" s="17" t="s">
        <v>1090</v>
      </c>
      <c r="B420" s="18" t="s">
        <v>1091</v>
      </c>
      <c r="C420" s="17" t="s">
        <v>27</v>
      </c>
      <c r="D420" s="17" t="s">
        <v>1092</v>
      </c>
      <c r="E420" s="19" t="s">
        <v>42</v>
      </c>
      <c r="F420" s="19">
        <v>59</v>
      </c>
      <c r="G420" s="20">
        <v>23.47</v>
      </c>
      <c r="H420" s="20">
        <v>29.38</v>
      </c>
      <c r="I420" s="99">
        <v>1733.42</v>
      </c>
      <c r="J420" s="21">
        <v>0</v>
      </c>
      <c r="K420" s="22">
        <v>0</v>
      </c>
      <c r="L420" s="21">
        <v>0</v>
      </c>
      <c r="M420" s="22">
        <v>0</v>
      </c>
      <c r="N420" s="21">
        <v>0</v>
      </c>
      <c r="O420" s="22">
        <v>0</v>
      </c>
      <c r="P420" s="21">
        <v>0</v>
      </c>
      <c r="Q420" s="22">
        <v>0</v>
      </c>
      <c r="R420" s="21">
        <v>0</v>
      </c>
      <c r="S420" s="22">
        <v>0</v>
      </c>
      <c r="T420" s="21">
        <v>0</v>
      </c>
      <c r="U420" s="22">
        <v>0</v>
      </c>
      <c r="V420" s="21">
        <v>0</v>
      </c>
      <c r="W420" s="22">
        <v>0</v>
      </c>
      <c r="X420" s="21">
        <v>0.5</v>
      </c>
      <c r="Y420" s="22">
        <v>866.71</v>
      </c>
      <c r="Z420" s="21">
        <v>0.5</v>
      </c>
      <c r="AA420" s="22">
        <v>866.71</v>
      </c>
      <c r="AB420" s="21">
        <v>0</v>
      </c>
      <c r="AC420" s="22">
        <v>0</v>
      </c>
      <c r="AD420" s="21">
        <v>0</v>
      </c>
      <c r="AE420" s="22">
        <v>0</v>
      </c>
      <c r="AF420" s="21">
        <v>0</v>
      </c>
      <c r="AG420" s="22">
        <v>0</v>
      </c>
      <c r="AH420" s="21"/>
      <c r="AI420" s="37">
        <v>0</v>
      </c>
      <c r="AJ420" s="15">
        <v>1</v>
      </c>
      <c r="AK420" s="23">
        <v>1733.42</v>
      </c>
    </row>
    <row r="421" spans="1:37" ht="38.25" x14ac:dyDescent="0.25">
      <c r="A421" s="17" t="s">
        <v>1093</v>
      </c>
      <c r="B421" s="18" t="s">
        <v>1094</v>
      </c>
      <c r="C421" s="17" t="s">
        <v>27</v>
      </c>
      <c r="D421" s="17" t="s">
        <v>1095</v>
      </c>
      <c r="E421" s="19" t="s">
        <v>42</v>
      </c>
      <c r="F421" s="19">
        <v>2</v>
      </c>
      <c r="G421" s="20">
        <v>929.1</v>
      </c>
      <c r="H421" s="20">
        <v>1163.4100000000001</v>
      </c>
      <c r="I421" s="99">
        <v>2326.8200000000002</v>
      </c>
      <c r="J421" s="21">
        <v>0</v>
      </c>
      <c r="K421" s="22">
        <v>0</v>
      </c>
      <c r="L421" s="21">
        <v>0</v>
      </c>
      <c r="M421" s="22">
        <v>0</v>
      </c>
      <c r="N421" s="21">
        <v>0</v>
      </c>
      <c r="O421" s="22">
        <v>0</v>
      </c>
      <c r="P421" s="21">
        <v>0</v>
      </c>
      <c r="Q421" s="22">
        <v>0</v>
      </c>
      <c r="R421" s="21">
        <v>0</v>
      </c>
      <c r="S421" s="22">
        <v>0</v>
      </c>
      <c r="T421" s="21">
        <v>0</v>
      </c>
      <c r="U421" s="22">
        <v>0</v>
      </c>
      <c r="V421" s="21">
        <v>0</v>
      </c>
      <c r="W421" s="22">
        <v>0</v>
      </c>
      <c r="X421" s="21">
        <v>0.5</v>
      </c>
      <c r="Y421" s="22">
        <v>1163.4100000000001</v>
      </c>
      <c r="Z421" s="21">
        <v>0.5</v>
      </c>
      <c r="AA421" s="22">
        <v>1163.4100000000001</v>
      </c>
      <c r="AB421" s="21">
        <v>0</v>
      </c>
      <c r="AC421" s="22">
        <v>0</v>
      </c>
      <c r="AD421" s="21">
        <v>0</v>
      </c>
      <c r="AE421" s="22">
        <v>0</v>
      </c>
      <c r="AF421" s="21">
        <v>0</v>
      </c>
      <c r="AG421" s="22">
        <v>0</v>
      </c>
      <c r="AH421" s="21"/>
      <c r="AI421" s="37">
        <v>0</v>
      </c>
      <c r="AJ421" s="15">
        <v>1</v>
      </c>
      <c r="AK421" s="23">
        <v>2326.8200000000002</v>
      </c>
    </row>
    <row r="422" spans="1:37" ht="38.25" x14ac:dyDescent="0.25">
      <c r="A422" s="17" t="s">
        <v>1096</v>
      </c>
      <c r="B422" s="18" t="s">
        <v>1097</v>
      </c>
      <c r="C422" s="17" t="s">
        <v>27</v>
      </c>
      <c r="D422" s="17" t="s">
        <v>1098</v>
      </c>
      <c r="E422" s="19" t="s">
        <v>42</v>
      </c>
      <c r="F422" s="19">
        <v>20</v>
      </c>
      <c r="G422" s="20">
        <v>123.95</v>
      </c>
      <c r="H422" s="20">
        <v>155.21</v>
      </c>
      <c r="I422" s="99">
        <v>3104.2</v>
      </c>
      <c r="J422" s="21">
        <v>0</v>
      </c>
      <c r="K422" s="22">
        <v>0</v>
      </c>
      <c r="L422" s="21">
        <v>0</v>
      </c>
      <c r="M422" s="22">
        <v>0</v>
      </c>
      <c r="N422" s="21">
        <v>0</v>
      </c>
      <c r="O422" s="22">
        <v>0</v>
      </c>
      <c r="P422" s="21">
        <v>0</v>
      </c>
      <c r="Q422" s="22">
        <v>0</v>
      </c>
      <c r="R422" s="21">
        <v>0</v>
      </c>
      <c r="S422" s="22">
        <v>0</v>
      </c>
      <c r="T422" s="21">
        <v>0</v>
      </c>
      <c r="U422" s="22">
        <v>0</v>
      </c>
      <c r="V422" s="21">
        <v>0</v>
      </c>
      <c r="W422" s="22">
        <v>0</v>
      </c>
      <c r="X422" s="21">
        <v>0.5</v>
      </c>
      <c r="Y422" s="22">
        <v>1552.1</v>
      </c>
      <c r="Z422" s="21">
        <v>0.5</v>
      </c>
      <c r="AA422" s="22">
        <v>1552.1</v>
      </c>
      <c r="AB422" s="21">
        <v>0</v>
      </c>
      <c r="AC422" s="22">
        <v>0</v>
      </c>
      <c r="AD422" s="21">
        <v>0</v>
      </c>
      <c r="AE422" s="22">
        <v>0</v>
      </c>
      <c r="AF422" s="21">
        <v>0</v>
      </c>
      <c r="AG422" s="22">
        <v>0</v>
      </c>
      <c r="AH422" s="21"/>
      <c r="AI422" s="37">
        <v>0</v>
      </c>
      <c r="AJ422" s="15">
        <v>1</v>
      </c>
      <c r="AK422" s="23">
        <v>3104.2</v>
      </c>
    </row>
    <row r="423" spans="1:37" ht="25.5" x14ac:dyDescent="0.25">
      <c r="A423" s="17" t="s">
        <v>1099</v>
      </c>
      <c r="B423" s="18" t="s">
        <v>1100</v>
      </c>
      <c r="C423" s="17" t="s">
        <v>27</v>
      </c>
      <c r="D423" s="17" t="s">
        <v>1101</v>
      </c>
      <c r="E423" s="19" t="s">
        <v>42</v>
      </c>
      <c r="F423" s="19">
        <v>4</v>
      </c>
      <c r="G423" s="20">
        <v>856.42</v>
      </c>
      <c r="H423" s="20">
        <v>1072.4000000000001</v>
      </c>
      <c r="I423" s="99">
        <v>4289.6000000000004</v>
      </c>
      <c r="J423" s="21">
        <v>0</v>
      </c>
      <c r="K423" s="22">
        <v>0</v>
      </c>
      <c r="L423" s="21">
        <v>0</v>
      </c>
      <c r="M423" s="22">
        <v>0</v>
      </c>
      <c r="N423" s="21">
        <v>0</v>
      </c>
      <c r="O423" s="22">
        <v>0</v>
      </c>
      <c r="P423" s="21">
        <v>0</v>
      </c>
      <c r="Q423" s="22">
        <v>0</v>
      </c>
      <c r="R423" s="21">
        <v>0</v>
      </c>
      <c r="S423" s="22">
        <v>0</v>
      </c>
      <c r="T423" s="21">
        <v>0</v>
      </c>
      <c r="U423" s="22">
        <v>0</v>
      </c>
      <c r="V423" s="21">
        <v>0</v>
      </c>
      <c r="W423" s="22">
        <v>0</v>
      </c>
      <c r="X423" s="21">
        <v>0.5</v>
      </c>
      <c r="Y423" s="22">
        <v>2144.8000000000002</v>
      </c>
      <c r="Z423" s="21">
        <v>0.5</v>
      </c>
      <c r="AA423" s="22">
        <v>2144.8000000000002</v>
      </c>
      <c r="AB423" s="21">
        <v>0</v>
      </c>
      <c r="AC423" s="22">
        <v>0</v>
      </c>
      <c r="AD423" s="21">
        <v>0</v>
      </c>
      <c r="AE423" s="22">
        <v>0</v>
      </c>
      <c r="AF423" s="21">
        <v>0</v>
      </c>
      <c r="AG423" s="22">
        <v>0</v>
      </c>
      <c r="AH423" s="21"/>
      <c r="AI423" s="37">
        <v>0</v>
      </c>
      <c r="AJ423" s="15">
        <v>1</v>
      </c>
      <c r="AK423" s="23">
        <v>4289.6000000000004</v>
      </c>
    </row>
    <row r="424" spans="1:37" ht="25.5" x14ac:dyDescent="0.25">
      <c r="A424" s="17" t="s">
        <v>1102</v>
      </c>
      <c r="B424" s="18" t="s">
        <v>1103</v>
      </c>
      <c r="C424" s="17" t="s">
        <v>27</v>
      </c>
      <c r="D424" s="17" t="s">
        <v>1104</v>
      </c>
      <c r="E424" s="19" t="s">
        <v>42</v>
      </c>
      <c r="F424" s="19">
        <v>5</v>
      </c>
      <c r="G424" s="20">
        <v>63.74</v>
      </c>
      <c r="H424" s="20">
        <v>79.81</v>
      </c>
      <c r="I424" s="99">
        <v>399.05</v>
      </c>
      <c r="J424" s="21">
        <v>0</v>
      </c>
      <c r="K424" s="22">
        <v>0</v>
      </c>
      <c r="L424" s="21">
        <v>0</v>
      </c>
      <c r="M424" s="22">
        <v>0</v>
      </c>
      <c r="N424" s="21">
        <v>0</v>
      </c>
      <c r="O424" s="22">
        <v>0</v>
      </c>
      <c r="P424" s="21">
        <v>0</v>
      </c>
      <c r="Q424" s="22">
        <v>0</v>
      </c>
      <c r="R424" s="21">
        <v>0</v>
      </c>
      <c r="S424" s="22">
        <v>0</v>
      </c>
      <c r="T424" s="21">
        <v>0</v>
      </c>
      <c r="U424" s="22">
        <v>0</v>
      </c>
      <c r="V424" s="21">
        <v>0</v>
      </c>
      <c r="W424" s="22">
        <v>0</v>
      </c>
      <c r="X424" s="21">
        <v>0.5</v>
      </c>
      <c r="Y424" s="22">
        <v>199.52500000000001</v>
      </c>
      <c r="Z424" s="21">
        <v>0.5</v>
      </c>
      <c r="AA424" s="22">
        <v>199.52500000000001</v>
      </c>
      <c r="AB424" s="21">
        <v>0</v>
      </c>
      <c r="AC424" s="22">
        <v>0</v>
      </c>
      <c r="AD424" s="21">
        <v>0</v>
      </c>
      <c r="AE424" s="22">
        <v>0</v>
      </c>
      <c r="AF424" s="21">
        <v>0</v>
      </c>
      <c r="AG424" s="22">
        <v>0</v>
      </c>
      <c r="AH424" s="21"/>
      <c r="AI424" s="37">
        <v>0</v>
      </c>
      <c r="AJ424" s="15">
        <v>1</v>
      </c>
      <c r="AK424" s="23">
        <v>399.05</v>
      </c>
    </row>
    <row r="425" spans="1:37" ht="38.25" x14ac:dyDescent="0.25">
      <c r="A425" s="17" t="s">
        <v>1105</v>
      </c>
      <c r="B425" s="18" t="s">
        <v>1106</v>
      </c>
      <c r="C425" s="17" t="s">
        <v>27</v>
      </c>
      <c r="D425" s="17" t="s">
        <v>1107</v>
      </c>
      <c r="E425" s="19" t="s">
        <v>42</v>
      </c>
      <c r="F425" s="19">
        <v>110</v>
      </c>
      <c r="G425" s="20">
        <v>237.09</v>
      </c>
      <c r="H425" s="20">
        <v>296.88</v>
      </c>
      <c r="I425" s="99">
        <v>32656.799999999999</v>
      </c>
      <c r="J425" s="21">
        <v>0</v>
      </c>
      <c r="K425" s="22">
        <v>0</v>
      </c>
      <c r="L425" s="21">
        <v>0</v>
      </c>
      <c r="M425" s="22">
        <v>0</v>
      </c>
      <c r="N425" s="21">
        <v>0</v>
      </c>
      <c r="O425" s="22">
        <v>0</v>
      </c>
      <c r="P425" s="21">
        <v>0</v>
      </c>
      <c r="Q425" s="22">
        <v>0</v>
      </c>
      <c r="R425" s="21">
        <v>0</v>
      </c>
      <c r="S425" s="22">
        <v>0</v>
      </c>
      <c r="T425" s="21">
        <v>0</v>
      </c>
      <c r="U425" s="22">
        <v>0</v>
      </c>
      <c r="V425" s="21">
        <v>0</v>
      </c>
      <c r="W425" s="22">
        <v>0</v>
      </c>
      <c r="X425" s="21">
        <v>0.5</v>
      </c>
      <c r="Y425" s="22">
        <v>16328.4</v>
      </c>
      <c r="Z425" s="21">
        <v>0.5</v>
      </c>
      <c r="AA425" s="22">
        <v>16328.4</v>
      </c>
      <c r="AB425" s="21">
        <v>0</v>
      </c>
      <c r="AC425" s="22">
        <v>0</v>
      </c>
      <c r="AD425" s="21">
        <v>0</v>
      </c>
      <c r="AE425" s="22">
        <v>0</v>
      </c>
      <c r="AF425" s="21">
        <v>0</v>
      </c>
      <c r="AG425" s="22">
        <v>0</v>
      </c>
      <c r="AH425" s="21"/>
      <c r="AI425" s="37">
        <v>0</v>
      </c>
      <c r="AJ425" s="15">
        <v>1</v>
      </c>
      <c r="AK425" s="23">
        <v>32656.799999999999</v>
      </c>
    </row>
    <row r="426" spans="1:37" ht="25.5" x14ac:dyDescent="0.25">
      <c r="A426" s="17" t="s">
        <v>1108</v>
      </c>
      <c r="B426" s="18" t="s">
        <v>1109</v>
      </c>
      <c r="C426" s="17" t="s">
        <v>27</v>
      </c>
      <c r="D426" s="17" t="s">
        <v>1110</v>
      </c>
      <c r="E426" s="19" t="s">
        <v>42</v>
      </c>
      <c r="F426" s="19">
        <v>18</v>
      </c>
      <c r="G426" s="20">
        <v>54.21</v>
      </c>
      <c r="H426" s="20">
        <v>67.88</v>
      </c>
      <c r="I426" s="99">
        <v>1221.8399999999999</v>
      </c>
      <c r="J426" s="21">
        <v>0</v>
      </c>
      <c r="K426" s="22">
        <v>0</v>
      </c>
      <c r="L426" s="21">
        <v>0</v>
      </c>
      <c r="M426" s="22">
        <v>0</v>
      </c>
      <c r="N426" s="21">
        <v>0</v>
      </c>
      <c r="O426" s="22">
        <v>0</v>
      </c>
      <c r="P426" s="21">
        <v>0</v>
      </c>
      <c r="Q426" s="22">
        <v>0</v>
      </c>
      <c r="R426" s="21">
        <v>0</v>
      </c>
      <c r="S426" s="22">
        <v>0</v>
      </c>
      <c r="T426" s="21">
        <v>0</v>
      </c>
      <c r="U426" s="22">
        <v>0</v>
      </c>
      <c r="V426" s="21">
        <v>0</v>
      </c>
      <c r="W426" s="22">
        <v>0</v>
      </c>
      <c r="X426" s="21">
        <v>0.5</v>
      </c>
      <c r="Y426" s="22">
        <v>610.91999999999996</v>
      </c>
      <c r="Z426" s="21">
        <v>0.5</v>
      </c>
      <c r="AA426" s="22">
        <v>610.91999999999996</v>
      </c>
      <c r="AB426" s="21">
        <v>0</v>
      </c>
      <c r="AC426" s="22">
        <v>0</v>
      </c>
      <c r="AD426" s="21">
        <v>0</v>
      </c>
      <c r="AE426" s="22">
        <v>0</v>
      </c>
      <c r="AF426" s="21">
        <v>0</v>
      </c>
      <c r="AG426" s="22">
        <v>0</v>
      </c>
      <c r="AH426" s="21"/>
      <c r="AI426" s="37">
        <v>0</v>
      </c>
      <c r="AJ426" s="15">
        <v>1</v>
      </c>
      <c r="AK426" s="23">
        <v>1221.8399999999999</v>
      </c>
    </row>
    <row r="427" spans="1:37" ht="51" x14ac:dyDescent="0.25">
      <c r="A427" s="17" t="s">
        <v>1111</v>
      </c>
      <c r="B427" s="18" t="s">
        <v>1112</v>
      </c>
      <c r="C427" s="17" t="s">
        <v>27</v>
      </c>
      <c r="D427" s="17" t="s">
        <v>1113</v>
      </c>
      <c r="E427" s="19" t="s">
        <v>42</v>
      </c>
      <c r="F427" s="19">
        <v>16</v>
      </c>
      <c r="G427" s="20">
        <v>230.89</v>
      </c>
      <c r="H427" s="20">
        <v>289.12</v>
      </c>
      <c r="I427" s="99">
        <v>4625.92</v>
      </c>
      <c r="J427" s="21">
        <v>0</v>
      </c>
      <c r="K427" s="22">
        <v>0</v>
      </c>
      <c r="L427" s="21">
        <v>0</v>
      </c>
      <c r="M427" s="22">
        <v>0</v>
      </c>
      <c r="N427" s="21">
        <v>0</v>
      </c>
      <c r="O427" s="22">
        <v>0</v>
      </c>
      <c r="P427" s="21">
        <v>0</v>
      </c>
      <c r="Q427" s="22">
        <v>0</v>
      </c>
      <c r="R427" s="21">
        <v>0</v>
      </c>
      <c r="S427" s="22">
        <v>0</v>
      </c>
      <c r="T427" s="21">
        <v>0</v>
      </c>
      <c r="U427" s="22">
        <v>0</v>
      </c>
      <c r="V427" s="21">
        <v>0</v>
      </c>
      <c r="W427" s="22">
        <v>0</v>
      </c>
      <c r="X427" s="21">
        <v>0.5</v>
      </c>
      <c r="Y427" s="22">
        <v>2312.96</v>
      </c>
      <c r="Z427" s="21">
        <v>0.5</v>
      </c>
      <c r="AA427" s="22">
        <v>2312.96</v>
      </c>
      <c r="AB427" s="21">
        <v>0</v>
      </c>
      <c r="AC427" s="22">
        <v>0</v>
      </c>
      <c r="AD427" s="21">
        <v>0</v>
      </c>
      <c r="AE427" s="22">
        <v>0</v>
      </c>
      <c r="AF427" s="21">
        <v>0</v>
      </c>
      <c r="AG427" s="22">
        <v>0</v>
      </c>
      <c r="AH427" s="21"/>
      <c r="AI427" s="37">
        <v>0</v>
      </c>
      <c r="AJ427" s="15">
        <v>1</v>
      </c>
      <c r="AK427" s="23">
        <v>4625.92</v>
      </c>
    </row>
    <row r="428" spans="1:37" ht="38.25" x14ac:dyDescent="0.25">
      <c r="A428" s="17" t="s">
        <v>1114</v>
      </c>
      <c r="B428" s="18" t="s">
        <v>1115</v>
      </c>
      <c r="C428" s="17" t="s">
        <v>27</v>
      </c>
      <c r="D428" s="17" t="s">
        <v>1116</v>
      </c>
      <c r="E428" s="19" t="s">
        <v>522</v>
      </c>
      <c r="F428" s="19">
        <v>15</v>
      </c>
      <c r="G428" s="20">
        <v>135.11000000000001</v>
      </c>
      <c r="H428" s="20">
        <v>169.18</v>
      </c>
      <c r="I428" s="99">
        <v>2537.6999999999998</v>
      </c>
      <c r="J428" s="21">
        <v>0</v>
      </c>
      <c r="K428" s="22">
        <v>0</v>
      </c>
      <c r="L428" s="21">
        <v>0</v>
      </c>
      <c r="M428" s="22">
        <v>0</v>
      </c>
      <c r="N428" s="21">
        <v>0</v>
      </c>
      <c r="O428" s="22">
        <v>0</v>
      </c>
      <c r="P428" s="21">
        <v>0</v>
      </c>
      <c r="Q428" s="22">
        <v>0</v>
      </c>
      <c r="R428" s="21">
        <v>0</v>
      </c>
      <c r="S428" s="22">
        <v>0</v>
      </c>
      <c r="T428" s="21">
        <v>0</v>
      </c>
      <c r="U428" s="22">
        <v>0</v>
      </c>
      <c r="V428" s="21">
        <v>0</v>
      </c>
      <c r="W428" s="22">
        <v>0</v>
      </c>
      <c r="X428" s="21">
        <v>0.5</v>
      </c>
      <c r="Y428" s="22">
        <v>1268.8499999999999</v>
      </c>
      <c r="Z428" s="21">
        <v>0.5</v>
      </c>
      <c r="AA428" s="22">
        <v>1268.8499999999999</v>
      </c>
      <c r="AB428" s="21">
        <v>0</v>
      </c>
      <c r="AC428" s="22">
        <v>0</v>
      </c>
      <c r="AD428" s="21">
        <v>0</v>
      </c>
      <c r="AE428" s="22">
        <v>0</v>
      </c>
      <c r="AF428" s="21">
        <v>0</v>
      </c>
      <c r="AG428" s="22">
        <v>0</v>
      </c>
      <c r="AH428" s="21"/>
      <c r="AI428" s="37">
        <v>0</v>
      </c>
      <c r="AJ428" s="15">
        <v>1</v>
      </c>
      <c r="AK428" s="23">
        <v>2537.6999999999998</v>
      </c>
    </row>
    <row r="429" spans="1:37" ht="38.25" customHeight="1" x14ac:dyDescent="0.25">
      <c r="A429" s="12">
        <v>8</v>
      </c>
      <c r="B429" s="12"/>
      <c r="C429" s="12"/>
      <c r="D429" s="12" t="s">
        <v>1117</v>
      </c>
      <c r="E429" s="12"/>
      <c r="F429" s="13"/>
      <c r="G429" s="14"/>
      <c r="H429" s="14"/>
      <c r="I429" s="95">
        <v>36711.599999999991</v>
      </c>
      <c r="J429" s="373">
        <v>0</v>
      </c>
      <c r="K429" s="95">
        <v>0</v>
      </c>
      <c r="L429" s="373">
        <v>0</v>
      </c>
      <c r="M429" s="95">
        <v>0</v>
      </c>
      <c r="N429" s="373">
        <v>0</v>
      </c>
      <c r="O429" s="95">
        <v>0</v>
      </c>
      <c r="P429" s="373">
        <v>0.52086533956569603</v>
      </c>
      <c r="Q429" s="95">
        <v>19121.800000000003</v>
      </c>
      <c r="R429" s="373">
        <v>0.22275683979995431</v>
      </c>
      <c r="S429" s="95">
        <v>8177.76</v>
      </c>
      <c r="T429" s="373">
        <v>0</v>
      </c>
      <c r="U429" s="95">
        <v>0</v>
      </c>
      <c r="V429" s="373">
        <v>0</v>
      </c>
      <c r="W429" s="95">
        <v>0</v>
      </c>
      <c r="X429" s="373">
        <v>0</v>
      </c>
      <c r="Y429" s="95">
        <v>0</v>
      </c>
      <c r="Z429" s="373">
        <v>0</v>
      </c>
      <c r="AA429" s="95">
        <v>0</v>
      </c>
      <c r="AB429" s="373">
        <v>5.3928730973316345E-2</v>
      </c>
      <c r="AC429" s="95">
        <v>1979.81</v>
      </c>
      <c r="AD429" s="373">
        <v>0.12096721472232212</v>
      </c>
      <c r="AE429" s="95">
        <v>4440.8999999999996</v>
      </c>
      <c r="AF429" s="373">
        <v>4.0740937469355747E-2</v>
      </c>
      <c r="AG429" s="95">
        <v>1495.665</v>
      </c>
      <c r="AH429" s="373">
        <v>4.0740937469355747E-2</v>
      </c>
      <c r="AI429" s="95">
        <v>1495.665</v>
      </c>
      <c r="AJ429" s="24">
        <v>1.0000000000000002</v>
      </c>
      <c r="AK429" s="95">
        <v>36711.599999999991</v>
      </c>
    </row>
    <row r="430" spans="1:37" ht="63.75" x14ac:dyDescent="0.25">
      <c r="A430" s="17" t="s">
        <v>1118</v>
      </c>
      <c r="B430" s="18" t="s">
        <v>1119</v>
      </c>
      <c r="C430" s="17" t="s">
        <v>32</v>
      </c>
      <c r="D430" s="17" t="s">
        <v>1120</v>
      </c>
      <c r="E430" s="19" t="s">
        <v>42</v>
      </c>
      <c r="F430" s="19">
        <v>4</v>
      </c>
      <c r="G430" s="20">
        <v>1493.44</v>
      </c>
      <c r="H430" s="20">
        <v>1870.08</v>
      </c>
      <c r="I430" s="99">
        <v>7480.32</v>
      </c>
      <c r="J430" s="21">
        <v>0</v>
      </c>
      <c r="K430" s="22">
        <v>0</v>
      </c>
      <c r="L430" s="21">
        <v>0</v>
      </c>
      <c r="M430" s="22">
        <v>0</v>
      </c>
      <c r="N430" s="21">
        <v>0</v>
      </c>
      <c r="O430" s="22">
        <v>0</v>
      </c>
      <c r="P430" s="21">
        <v>0</v>
      </c>
      <c r="Q430" s="22">
        <v>0</v>
      </c>
      <c r="R430" s="21">
        <v>1</v>
      </c>
      <c r="S430" s="22">
        <v>7480.32</v>
      </c>
      <c r="T430" s="21">
        <v>0</v>
      </c>
      <c r="U430" s="22">
        <v>0</v>
      </c>
      <c r="V430" s="21">
        <v>0</v>
      </c>
      <c r="W430" s="22">
        <v>0</v>
      </c>
      <c r="X430" s="21">
        <v>0</v>
      </c>
      <c r="Y430" s="22">
        <v>0</v>
      </c>
      <c r="Z430" s="21">
        <v>0</v>
      </c>
      <c r="AA430" s="22">
        <v>0</v>
      </c>
      <c r="AB430" s="21">
        <v>0</v>
      </c>
      <c r="AC430" s="22">
        <v>0</v>
      </c>
      <c r="AD430" s="21">
        <v>0</v>
      </c>
      <c r="AE430" s="22">
        <v>0</v>
      </c>
      <c r="AF430" s="21">
        <v>0</v>
      </c>
      <c r="AG430" s="22">
        <v>0</v>
      </c>
      <c r="AH430" s="21"/>
      <c r="AI430" s="37">
        <v>0</v>
      </c>
      <c r="AJ430" s="15">
        <v>1</v>
      </c>
      <c r="AK430" s="23">
        <v>7480.32</v>
      </c>
    </row>
    <row r="431" spans="1:37" ht="38.25" x14ac:dyDescent="0.25">
      <c r="A431" s="17" t="s">
        <v>1121</v>
      </c>
      <c r="B431" s="18" t="s">
        <v>1122</v>
      </c>
      <c r="C431" s="17" t="s">
        <v>27</v>
      </c>
      <c r="D431" s="17" t="s">
        <v>1123</v>
      </c>
      <c r="E431" s="19" t="s">
        <v>42</v>
      </c>
      <c r="F431" s="19">
        <v>1</v>
      </c>
      <c r="G431" s="20">
        <v>92.31</v>
      </c>
      <c r="H431" s="20">
        <v>115.59</v>
      </c>
      <c r="I431" s="99">
        <v>115.59</v>
      </c>
      <c r="J431" s="21">
        <v>0</v>
      </c>
      <c r="K431" s="22">
        <v>0</v>
      </c>
      <c r="L431" s="21">
        <v>0</v>
      </c>
      <c r="M431" s="22">
        <v>0</v>
      </c>
      <c r="N431" s="21">
        <v>0</v>
      </c>
      <c r="O431" s="22">
        <v>0</v>
      </c>
      <c r="P431" s="21">
        <v>0</v>
      </c>
      <c r="Q431" s="22">
        <v>0</v>
      </c>
      <c r="R431" s="21">
        <v>0</v>
      </c>
      <c r="S431" s="22">
        <v>0</v>
      </c>
      <c r="T431" s="21">
        <v>0</v>
      </c>
      <c r="U431" s="22">
        <v>0</v>
      </c>
      <c r="V431" s="21">
        <v>0</v>
      </c>
      <c r="W431" s="22">
        <v>0</v>
      </c>
      <c r="X431" s="21">
        <v>0</v>
      </c>
      <c r="Y431" s="22">
        <v>0</v>
      </c>
      <c r="Z431" s="21">
        <v>0</v>
      </c>
      <c r="AA431" s="22">
        <v>0</v>
      </c>
      <c r="AB431" s="21">
        <v>1</v>
      </c>
      <c r="AC431" s="22">
        <v>115.59</v>
      </c>
      <c r="AD431" s="21">
        <v>0</v>
      </c>
      <c r="AE431" s="22">
        <v>0</v>
      </c>
      <c r="AF431" s="21">
        <v>0</v>
      </c>
      <c r="AG431" s="22">
        <v>0</v>
      </c>
      <c r="AH431" s="21"/>
      <c r="AI431" s="37">
        <v>0</v>
      </c>
      <c r="AJ431" s="15">
        <v>1</v>
      </c>
      <c r="AK431" s="23">
        <v>115.59</v>
      </c>
    </row>
    <row r="432" spans="1:37" ht="38.25" x14ac:dyDescent="0.25">
      <c r="A432" s="17" t="s">
        <v>1124</v>
      </c>
      <c r="B432" s="18" t="s">
        <v>1125</v>
      </c>
      <c r="C432" s="17" t="s">
        <v>32</v>
      </c>
      <c r="D432" s="17" t="s">
        <v>1126</v>
      </c>
      <c r="E432" s="19" t="s">
        <v>42</v>
      </c>
      <c r="F432" s="19">
        <v>90</v>
      </c>
      <c r="G432" s="20">
        <v>19.260000000000002</v>
      </c>
      <c r="H432" s="20">
        <v>24.11</v>
      </c>
      <c r="I432" s="99">
        <v>2169.9</v>
      </c>
      <c r="J432" s="21">
        <v>0</v>
      </c>
      <c r="K432" s="22">
        <v>0</v>
      </c>
      <c r="L432" s="21">
        <v>0</v>
      </c>
      <c r="M432" s="22">
        <v>0</v>
      </c>
      <c r="N432" s="21">
        <v>0</v>
      </c>
      <c r="O432" s="22">
        <v>0</v>
      </c>
      <c r="P432" s="21">
        <v>0</v>
      </c>
      <c r="Q432" s="22">
        <v>0</v>
      </c>
      <c r="R432" s="21">
        <v>0</v>
      </c>
      <c r="S432" s="22">
        <v>0</v>
      </c>
      <c r="T432" s="21">
        <v>0</v>
      </c>
      <c r="U432" s="22">
        <v>0</v>
      </c>
      <c r="V432" s="21">
        <v>0</v>
      </c>
      <c r="W432" s="22">
        <v>0</v>
      </c>
      <c r="X432" s="21">
        <v>0</v>
      </c>
      <c r="Y432" s="22">
        <v>0</v>
      </c>
      <c r="Z432" s="21">
        <v>0</v>
      </c>
      <c r="AA432" s="22">
        <v>0</v>
      </c>
      <c r="AB432" s="21">
        <v>0</v>
      </c>
      <c r="AC432" s="22">
        <v>0</v>
      </c>
      <c r="AD432" s="21">
        <v>1</v>
      </c>
      <c r="AE432" s="22">
        <v>2169.9</v>
      </c>
      <c r="AF432" s="21">
        <v>0</v>
      </c>
      <c r="AG432" s="22">
        <v>0</v>
      </c>
      <c r="AH432" s="21"/>
      <c r="AI432" s="37">
        <v>0</v>
      </c>
      <c r="AJ432" s="15">
        <v>1</v>
      </c>
      <c r="AK432" s="23">
        <v>2169.9</v>
      </c>
    </row>
    <row r="433" spans="1:37" ht="63.75" x14ac:dyDescent="0.25">
      <c r="A433" s="17" t="s">
        <v>1127</v>
      </c>
      <c r="B433" s="18" t="s">
        <v>1128</v>
      </c>
      <c r="C433" s="17" t="s">
        <v>32</v>
      </c>
      <c r="D433" s="17" t="s">
        <v>1129</v>
      </c>
      <c r="E433" s="19" t="s">
        <v>109</v>
      </c>
      <c r="F433" s="19">
        <v>95.56</v>
      </c>
      <c r="G433" s="20">
        <v>88.38</v>
      </c>
      <c r="H433" s="20">
        <v>110.66</v>
      </c>
      <c r="I433" s="99">
        <v>10574.66</v>
      </c>
      <c r="J433" s="21">
        <v>0</v>
      </c>
      <c r="K433" s="22">
        <v>0</v>
      </c>
      <c r="L433" s="21">
        <v>0</v>
      </c>
      <c r="M433" s="22">
        <v>0</v>
      </c>
      <c r="N433" s="21">
        <v>0</v>
      </c>
      <c r="O433" s="22">
        <v>0</v>
      </c>
      <c r="P433" s="21">
        <v>1</v>
      </c>
      <c r="Q433" s="22">
        <v>10574.66</v>
      </c>
      <c r="R433" s="21">
        <v>0</v>
      </c>
      <c r="S433" s="22">
        <v>0</v>
      </c>
      <c r="T433" s="21">
        <v>0</v>
      </c>
      <c r="U433" s="22">
        <v>0</v>
      </c>
      <c r="V433" s="21">
        <v>0</v>
      </c>
      <c r="W433" s="22">
        <v>0</v>
      </c>
      <c r="X433" s="21">
        <v>0</v>
      </c>
      <c r="Y433" s="22">
        <v>0</v>
      </c>
      <c r="Z433" s="21">
        <v>0</v>
      </c>
      <c r="AA433" s="22">
        <v>0</v>
      </c>
      <c r="AB433" s="21">
        <v>0</v>
      </c>
      <c r="AC433" s="22">
        <v>0</v>
      </c>
      <c r="AD433" s="21">
        <v>0</v>
      </c>
      <c r="AE433" s="22">
        <v>0</v>
      </c>
      <c r="AF433" s="21">
        <v>0</v>
      </c>
      <c r="AG433" s="22">
        <v>0</v>
      </c>
      <c r="AH433" s="21"/>
      <c r="AI433" s="37">
        <v>0</v>
      </c>
      <c r="AJ433" s="15">
        <v>1</v>
      </c>
      <c r="AK433" s="23">
        <v>10574.66</v>
      </c>
    </row>
    <row r="434" spans="1:37" ht="25.5" x14ac:dyDescent="0.25">
      <c r="A434" s="17" t="s">
        <v>1130</v>
      </c>
      <c r="B434" s="18" t="s">
        <v>1131</v>
      </c>
      <c r="C434" s="17" t="s">
        <v>27</v>
      </c>
      <c r="D434" s="17" t="s">
        <v>1132</v>
      </c>
      <c r="E434" s="19" t="s">
        <v>109</v>
      </c>
      <c r="F434" s="19">
        <v>95.6</v>
      </c>
      <c r="G434" s="20">
        <v>6.15</v>
      </c>
      <c r="H434" s="20">
        <v>7.7</v>
      </c>
      <c r="I434" s="99">
        <v>736.12</v>
      </c>
      <c r="J434" s="21">
        <v>0</v>
      </c>
      <c r="K434" s="22">
        <v>0</v>
      </c>
      <c r="L434" s="21">
        <v>0</v>
      </c>
      <c r="M434" s="22">
        <v>0</v>
      </c>
      <c r="N434" s="21">
        <v>0</v>
      </c>
      <c r="O434" s="22">
        <v>0</v>
      </c>
      <c r="P434" s="21">
        <v>1</v>
      </c>
      <c r="Q434" s="22">
        <v>736.12</v>
      </c>
      <c r="R434" s="21">
        <v>0</v>
      </c>
      <c r="S434" s="22">
        <v>0</v>
      </c>
      <c r="T434" s="21">
        <v>0</v>
      </c>
      <c r="U434" s="22">
        <v>0</v>
      </c>
      <c r="V434" s="21">
        <v>0</v>
      </c>
      <c r="W434" s="22">
        <v>0</v>
      </c>
      <c r="X434" s="21">
        <v>0</v>
      </c>
      <c r="Y434" s="22">
        <v>0</v>
      </c>
      <c r="Z434" s="21">
        <v>0</v>
      </c>
      <c r="AA434" s="22">
        <v>0</v>
      </c>
      <c r="AB434" s="21">
        <v>0</v>
      </c>
      <c r="AC434" s="22">
        <v>0</v>
      </c>
      <c r="AD434" s="21">
        <v>0</v>
      </c>
      <c r="AE434" s="22">
        <v>0</v>
      </c>
      <c r="AF434" s="21">
        <v>0</v>
      </c>
      <c r="AG434" s="22">
        <v>0</v>
      </c>
      <c r="AH434" s="21"/>
      <c r="AI434" s="37">
        <v>0</v>
      </c>
      <c r="AJ434" s="15">
        <v>1</v>
      </c>
      <c r="AK434" s="23">
        <v>736.12</v>
      </c>
    </row>
    <row r="435" spans="1:37" ht="25.5" x14ac:dyDescent="0.25">
      <c r="A435" s="17" t="s">
        <v>1133</v>
      </c>
      <c r="B435" s="18" t="s">
        <v>1134</v>
      </c>
      <c r="C435" s="17" t="s">
        <v>27</v>
      </c>
      <c r="D435" s="17" t="s">
        <v>1135</v>
      </c>
      <c r="E435" s="19" t="s">
        <v>109</v>
      </c>
      <c r="F435" s="19">
        <v>138.80000000000001</v>
      </c>
      <c r="G435" s="20">
        <v>9.82</v>
      </c>
      <c r="H435" s="20">
        <v>12.29</v>
      </c>
      <c r="I435" s="99">
        <v>1705.85</v>
      </c>
      <c r="J435" s="21">
        <v>0</v>
      </c>
      <c r="K435" s="22">
        <v>0</v>
      </c>
      <c r="L435" s="21">
        <v>0</v>
      </c>
      <c r="M435" s="22">
        <v>0</v>
      </c>
      <c r="N435" s="21">
        <v>0</v>
      </c>
      <c r="O435" s="22">
        <v>0</v>
      </c>
      <c r="P435" s="21">
        <v>1</v>
      </c>
      <c r="Q435" s="22">
        <v>1705.85</v>
      </c>
      <c r="R435" s="21">
        <v>0</v>
      </c>
      <c r="S435" s="22">
        <v>0</v>
      </c>
      <c r="T435" s="21">
        <v>0</v>
      </c>
      <c r="U435" s="22">
        <v>0</v>
      </c>
      <c r="V435" s="21">
        <v>0</v>
      </c>
      <c r="W435" s="22">
        <v>0</v>
      </c>
      <c r="X435" s="21">
        <v>0</v>
      </c>
      <c r="Y435" s="22">
        <v>0</v>
      </c>
      <c r="Z435" s="21">
        <v>0</v>
      </c>
      <c r="AA435" s="22">
        <v>0</v>
      </c>
      <c r="AB435" s="21">
        <v>0</v>
      </c>
      <c r="AC435" s="22">
        <v>0</v>
      </c>
      <c r="AD435" s="21">
        <v>0</v>
      </c>
      <c r="AE435" s="22">
        <v>0</v>
      </c>
      <c r="AF435" s="21">
        <v>0</v>
      </c>
      <c r="AG435" s="22">
        <v>0</v>
      </c>
      <c r="AH435" s="21"/>
      <c r="AI435" s="37">
        <v>0</v>
      </c>
      <c r="AJ435" s="15">
        <v>1</v>
      </c>
      <c r="AK435" s="23">
        <v>1705.85</v>
      </c>
    </row>
    <row r="436" spans="1:37" x14ac:dyDescent="0.25">
      <c r="A436" s="17" t="s">
        <v>1136</v>
      </c>
      <c r="B436" s="18" t="s">
        <v>1137</v>
      </c>
      <c r="C436" s="17" t="s">
        <v>40</v>
      </c>
      <c r="D436" s="17" t="s">
        <v>1138</v>
      </c>
      <c r="E436" s="19" t="s">
        <v>42</v>
      </c>
      <c r="F436" s="19">
        <v>2</v>
      </c>
      <c r="G436" s="20">
        <v>71.790000000000006</v>
      </c>
      <c r="H436" s="20">
        <v>89.89</v>
      </c>
      <c r="I436" s="99">
        <v>179.78</v>
      </c>
      <c r="J436" s="21">
        <v>0</v>
      </c>
      <c r="K436" s="22">
        <v>0</v>
      </c>
      <c r="L436" s="21">
        <v>0</v>
      </c>
      <c r="M436" s="22">
        <v>0</v>
      </c>
      <c r="N436" s="21">
        <v>0</v>
      </c>
      <c r="O436" s="22">
        <v>0</v>
      </c>
      <c r="P436" s="21">
        <v>1</v>
      </c>
      <c r="Q436" s="22">
        <v>179.78</v>
      </c>
      <c r="R436" s="21">
        <v>0</v>
      </c>
      <c r="S436" s="22">
        <v>0</v>
      </c>
      <c r="T436" s="21">
        <v>0</v>
      </c>
      <c r="U436" s="22">
        <v>0</v>
      </c>
      <c r="V436" s="21">
        <v>0</v>
      </c>
      <c r="W436" s="22">
        <v>0</v>
      </c>
      <c r="X436" s="21">
        <v>0</v>
      </c>
      <c r="Y436" s="22">
        <v>0</v>
      </c>
      <c r="Z436" s="21">
        <v>0</v>
      </c>
      <c r="AA436" s="22">
        <v>0</v>
      </c>
      <c r="AB436" s="21">
        <v>0</v>
      </c>
      <c r="AC436" s="22">
        <v>0</v>
      </c>
      <c r="AD436" s="21">
        <v>0</v>
      </c>
      <c r="AE436" s="22">
        <v>0</v>
      </c>
      <c r="AF436" s="21">
        <v>0</v>
      </c>
      <c r="AG436" s="22">
        <v>0</v>
      </c>
      <c r="AH436" s="21"/>
      <c r="AI436" s="37">
        <v>0</v>
      </c>
      <c r="AJ436" s="15">
        <v>1</v>
      </c>
      <c r="AK436" s="23">
        <v>179.78</v>
      </c>
    </row>
    <row r="437" spans="1:37" ht="25.5" x14ac:dyDescent="0.25">
      <c r="A437" s="17" t="s">
        <v>1139</v>
      </c>
      <c r="B437" s="18" t="s">
        <v>1140</v>
      </c>
      <c r="C437" s="17" t="s">
        <v>40</v>
      </c>
      <c r="D437" s="17" t="s">
        <v>1141</v>
      </c>
      <c r="E437" s="19" t="s">
        <v>42</v>
      </c>
      <c r="F437" s="19">
        <v>2</v>
      </c>
      <c r="G437" s="20">
        <v>136.52000000000001</v>
      </c>
      <c r="H437" s="20">
        <v>170.95</v>
      </c>
      <c r="I437" s="99">
        <v>341.9</v>
      </c>
      <c r="J437" s="21">
        <v>0</v>
      </c>
      <c r="K437" s="22">
        <v>0</v>
      </c>
      <c r="L437" s="21">
        <v>0</v>
      </c>
      <c r="M437" s="22">
        <v>0</v>
      </c>
      <c r="N437" s="21">
        <v>0</v>
      </c>
      <c r="O437" s="22">
        <v>0</v>
      </c>
      <c r="P437" s="21">
        <v>0</v>
      </c>
      <c r="Q437" s="22">
        <v>0</v>
      </c>
      <c r="R437" s="21">
        <v>0</v>
      </c>
      <c r="S437" s="22">
        <v>0</v>
      </c>
      <c r="T437" s="21">
        <v>0</v>
      </c>
      <c r="U437" s="22">
        <v>0</v>
      </c>
      <c r="V437" s="21">
        <v>0</v>
      </c>
      <c r="W437" s="22">
        <v>0</v>
      </c>
      <c r="X437" s="21">
        <v>0</v>
      </c>
      <c r="Y437" s="22">
        <v>0</v>
      </c>
      <c r="Z437" s="21">
        <v>0</v>
      </c>
      <c r="AA437" s="22">
        <v>0</v>
      </c>
      <c r="AB437" s="21">
        <v>1</v>
      </c>
      <c r="AC437" s="22">
        <v>341.9</v>
      </c>
      <c r="AD437" s="21">
        <v>0</v>
      </c>
      <c r="AE437" s="22">
        <v>0</v>
      </c>
      <c r="AF437" s="21">
        <v>0</v>
      </c>
      <c r="AG437" s="22">
        <v>0</v>
      </c>
      <c r="AH437" s="21"/>
      <c r="AI437" s="37">
        <v>0</v>
      </c>
      <c r="AJ437" s="15">
        <v>1</v>
      </c>
      <c r="AK437" s="23">
        <v>341.9</v>
      </c>
    </row>
    <row r="438" spans="1:37" ht="25.5" x14ac:dyDescent="0.25">
      <c r="A438" s="17" t="s">
        <v>1142</v>
      </c>
      <c r="B438" s="18" t="s">
        <v>1143</v>
      </c>
      <c r="C438" s="17" t="s">
        <v>32</v>
      </c>
      <c r="D438" s="17" t="s">
        <v>1144</v>
      </c>
      <c r="E438" s="19" t="s">
        <v>42</v>
      </c>
      <c r="F438" s="19">
        <v>2</v>
      </c>
      <c r="G438" s="20">
        <v>184.98</v>
      </c>
      <c r="H438" s="20">
        <v>231.63</v>
      </c>
      <c r="I438" s="99">
        <v>463.26</v>
      </c>
      <c r="J438" s="21">
        <v>0</v>
      </c>
      <c r="K438" s="22">
        <v>0</v>
      </c>
      <c r="L438" s="21">
        <v>0</v>
      </c>
      <c r="M438" s="22">
        <v>0</v>
      </c>
      <c r="N438" s="21">
        <v>0</v>
      </c>
      <c r="O438" s="22">
        <v>0</v>
      </c>
      <c r="P438" s="21">
        <v>0</v>
      </c>
      <c r="Q438" s="22">
        <v>0</v>
      </c>
      <c r="R438" s="21">
        <v>0</v>
      </c>
      <c r="S438" s="22">
        <v>0</v>
      </c>
      <c r="T438" s="21">
        <v>0</v>
      </c>
      <c r="U438" s="22">
        <v>0</v>
      </c>
      <c r="V438" s="21">
        <v>0</v>
      </c>
      <c r="W438" s="22">
        <v>0</v>
      </c>
      <c r="X438" s="21">
        <v>0</v>
      </c>
      <c r="Y438" s="22">
        <v>0</v>
      </c>
      <c r="Z438" s="21">
        <v>0</v>
      </c>
      <c r="AA438" s="22">
        <v>0</v>
      </c>
      <c r="AB438" s="21">
        <v>1</v>
      </c>
      <c r="AC438" s="22">
        <v>463.26</v>
      </c>
      <c r="AD438" s="21">
        <v>0</v>
      </c>
      <c r="AE438" s="22">
        <v>0</v>
      </c>
      <c r="AF438" s="21">
        <v>0</v>
      </c>
      <c r="AG438" s="22">
        <v>0</v>
      </c>
      <c r="AH438" s="21"/>
      <c r="AI438" s="37">
        <v>0</v>
      </c>
      <c r="AJ438" s="15">
        <v>1</v>
      </c>
      <c r="AK438" s="23">
        <v>463.26</v>
      </c>
    </row>
    <row r="439" spans="1:37" ht="38.25" x14ac:dyDescent="0.25">
      <c r="A439" s="17" t="s">
        <v>1145</v>
      </c>
      <c r="B439" s="18" t="s">
        <v>1146</v>
      </c>
      <c r="C439" s="17" t="s">
        <v>32</v>
      </c>
      <c r="D439" s="17" t="s">
        <v>1147</v>
      </c>
      <c r="E439" s="19" t="s">
        <v>42</v>
      </c>
      <c r="F439" s="19">
        <v>2</v>
      </c>
      <c r="G439" s="20">
        <v>428.58</v>
      </c>
      <c r="H439" s="20">
        <v>536.66</v>
      </c>
      <c r="I439" s="99">
        <v>1073.32</v>
      </c>
      <c r="J439" s="21">
        <v>0</v>
      </c>
      <c r="K439" s="22">
        <v>0</v>
      </c>
      <c r="L439" s="21">
        <v>0</v>
      </c>
      <c r="M439" s="22">
        <v>0</v>
      </c>
      <c r="N439" s="21">
        <v>0</v>
      </c>
      <c r="O439" s="22">
        <v>0</v>
      </c>
      <c r="P439" s="21">
        <v>1</v>
      </c>
      <c r="Q439" s="22">
        <v>1073.32</v>
      </c>
      <c r="R439" s="21">
        <v>0</v>
      </c>
      <c r="S439" s="22">
        <v>0</v>
      </c>
      <c r="T439" s="21">
        <v>0</v>
      </c>
      <c r="U439" s="22">
        <v>0</v>
      </c>
      <c r="V439" s="21">
        <v>0</v>
      </c>
      <c r="W439" s="22">
        <v>0</v>
      </c>
      <c r="X439" s="21">
        <v>0</v>
      </c>
      <c r="Y439" s="22">
        <v>0</v>
      </c>
      <c r="Z439" s="21">
        <v>0</v>
      </c>
      <c r="AA439" s="22">
        <v>0</v>
      </c>
      <c r="AB439" s="21">
        <v>0</v>
      </c>
      <c r="AC439" s="22">
        <v>0</v>
      </c>
      <c r="AD439" s="21">
        <v>0</v>
      </c>
      <c r="AE439" s="22">
        <v>0</v>
      </c>
      <c r="AF439" s="21">
        <v>0</v>
      </c>
      <c r="AG439" s="22">
        <v>0</v>
      </c>
      <c r="AH439" s="21"/>
      <c r="AI439" s="37">
        <v>0</v>
      </c>
      <c r="AJ439" s="15">
        <v>1</v>
      </c>
      <c r="AK439" s="23">
        <v>1073.32</v>
      </c>
    </row>
    <row r="440" spans="1:37" ht="38.25" x14ac:dyDescent="0.25">
      <c r="A440" s="17" t="s">
        <v>1148</v>
      </c>
      <c r="B440" s="18" t="s">
        <v>408</v>
      </c>
      <c r="C440" s="17" t="s">
        <v>32</v>
      </c>
      <c r="D440" s="17" t="s">
        <v>409</v>
      </c>
      <c r="E440" s="19" t="s">
        <v>42</v>
      </c>
      <c r="F440" s="19">
        <v>1</v>
      </c>
      <c r="G440" s="20">
        <v>25.63</v>
      </c>
      <c r="H440" s="20">
        <v>32.090000000000003</v>
      </c>
      <c r="I440" s="99">
        <v>32.090000000000003</v>
      </c>
      <c r="J440" s="21">
        <v>0</v>
      </c>
      <c r="K440" s="22">
        <v>0</v>
      </c>
      <c r="L440" s="21">
        <v>0</v>
      </c>
      <c r="M440" s="22">
        <v>0</v>
      </c>
      <c r="N440" s="21">
        <v>0</v>
      </c>
      <c r="O440" s="22">
        <v>0</v>
      </c>
      <c r="P440" s="21">
        <v>1</v>
      </c>
      <c r="Q440" s="22">
        <v>32.090000000000003</v>
      </c>
      <c r="R440" s="21">
        <v>0</v>
      </c>
      <c r="S440" s="22">
        <v>0</v>
      </c>
      <c r="T440" s="21">
        <v>0</v>
      </c>
      <c r="U440" s="22">
        <v>0</v>
      </c>
      <c r="V440" s="21">
        <v>0</v>
      </c>
      <c r="W440" s="22">
        <v>0</v>
      </c>
      <c r="X440" s="21">
        <v>0</v>
      </c>
      <c r="Y440" s="22">
        <v>0</v>
      </c>
      <c r="Z440" s="21">
        <v>0</v>
      </c>
      <c r="AA440" s="22">
        <v>0</v>
      </c>
      <c r="AB440" s="21">
        <v>0</v>
      </c>
      <c r="AC440" s="22">
        <v>0</v>
      </c>
      <c r="AD440" s="21">
        <v>0</v>
      </c>
      <c r="AE440" s="22">
        <v>0</v>
      </c>
      <c r="AF440" s="21">
        <v>0</v>
      </c>
      <c r="AG440" s="22">
        <v>0</v>
      </c>
      <c r="AH440" s="21"/>
      <c r="AI440" s="37">
        <v>0</v>
      </c>
      <c r="AJ440" s="15">
        <v>1</v>
      </c>
      <c r="AK440" s="23">
        <v>32.090000000000003</v>
      </c>
    </row>
    <row r="441" spans="1:37" ht="63.75" x14ac:dyDescent="0.25">
      <c r="A441" s="17" t="s">
        <v>1149</v>
      </c>
      <c r="B441" s="18" t="s">
        <v>1150</v>
      </c>
      <c r="C441" s="17" t="s">
        <v>27</v>
      </c>
      <c r="D441" s="17" t="s">
        <v>1151</v>
      </c>
      <c r="E441" s="19" t="s">
        <v>42</v>
      </c>
      <c r="F441" s="19">
        <v>5</v>
      </c>
      <c r="G441" s="20">
        <v>44.52</v>
      </c>
      <c r="H441" s="20">
        <v>55.74</v>
      </c>
      <c r="I441" s="99">
        <v>278.7</v>
      </c>
      <c r="J441" s="21">
        <v>0</v>
      </c>
      <c r="K441" s="22">
        <v>0</v>
      </c>
      <c r="L441" s="21">
        <v>0</v>
      </c>
      <c r="M441" s="22">
        <v>0</v>
      </c>
      <c r="N441" s="21">
        <v>0</v>
      </c>
      <c r="O441" s="22">
        <v>0</v>
      </c>
      <c r="P441" s="21">
        <v>1</v>
      </c>
      <c r="Q441" s="22">
        <v>278.7</v>
      </c>
      <c r="R441" s="21">
        <v>0</v>
      </c>
      <c r="S441" s="22">
        <v>0</v>
      </c>
      <c r="T441" s="21">
        <v>0</v>
      </c>
      <c r="U441" s="22">
        <v>0</v>
      </c>
      <c r="V441" s="21">
        <v>0</v>
      </c>
      <c r="W441" s="22">
        <v>0</v>
      </c>
      <c r="X441" s="21">
        <v>0</v>
      </c>
      <c r="Y441" s="22">
        <v>0</v>
      </c>
      <c r="Z441" s="21">
        <v>0</v>
      </c>
      <c r="AA441" s="22">
        <v>0</v>
      </c>
      <c r="AB441" s="21">
        <v>0</v>
      </c>
      <c r="AC441" s="22">
        <v>0</v>
      </c>
      <c r="AD441" s="21">
        <v>0</v>
      </c>
      <c r="AE441" s="22">
        <v>0</v>
      </c>
      <c r="AF441" s="21">
        <v>0</v>
      </c>
      <c r="AG441" s="22">
        <v>0</v>
      </c>
      <c r="AH441" s="21"/>
      <c r="AI441" s="37">
        <v>0</v>
      </c>
      <c r="AJ441" s="15">
        <v>1</v>
      </c>
      <c r="AK441" s="23">
        <v>278.7</v>
      </c>
    </row>
    <row r="442" spans="1:37" ht="63.75" x14ac:dyDescent="0.25">
      <c r="A442" s="17" t="s">
        <v>1152</v>
      </c>
      <c r="B442" s="18" t="s">
        <v>1153</v>
      </c>
      <c r="C442" s="17" t="s">
        <v>27</v>
      </c>
      <c r="D442" s="17" t="s">
        <v>1154</v>
      </c>
      <c r="E442" s="19" t="s">
        <v>42</v>
      </c>
      <c r="F442" s="19">
        <v>7</v>
      </c>
      <c r="G442" s="20">
        <v>44.52</v>
      </c>
      <c r="H442" s="20">
        <v>55.74</v>
      </c>
      <c r="I442" s="99">
        <v>390.18</v>
      </c>
      <c r="J442" s="21">
        <v>0</v>
      </c>
      <c r="K442" s="22">
        <v>0</v>
      </c>
      <c r="L442" s="21">
        <v>0</v>
      </c>
      <c r="M442" s="22">
        <v>0</v>
      </c>
      <c r="N442" s="21">
        <v>0</v>
      </c>
      <c r="O442" s="22">
        <v>0</v>
      </c>
      <c r="P442" s="21">
        <v>0</v>
      </c>
      <c r="Q442" s="22">
        <v>0</v>
      </c>
      <c r="R442" s="21">
        <v>0</v>
      </c>
      <c r="S442" s="22">
        <v>0</v>
      </c>
      <c r="T442" s="21">
        <v>0</v>
      </c>
      <c r="U442" s="22">
        <v>0</v>
      </c>
      <c r="V442" s="21">
        <v>0</v>
      </c>
      <c r="W442" s="22">
        <v>0</v>
      </c>
      <c r="X442" s="21">
        <v>0</v>
      </c>
      <c r="Y442" s="22">
        <v>0</v>
      </c>
      <c r="Z442" s="21">
        <v>0</v>
      </c>
      <c r="AA442" s="22">
        <v>0</v>
      </c>
      <c r="AB442" s="21">
        <v>1</v>
      </c>
      <c r="AC442" s="22">
        <v>390.18</v>
      </c>
      <c r="AD442" s="21">
        <v>0</v>
      </c>
      <c r="AE442" s="22">
        <v>0</v>
      </c>
      <c r="AF442" s="21">
        <v>0</v>
      </c>
      <c r="AG442" s="22">
        <v>0</v>
      </c>
      <c r="AH442" s="21"/>
      <c r="AI442" s="37">
        <v>0</v>
      </c>
      <c r="AJ442" s="15">
        <v>1</v>
      </c>
      <c r="AK442" s="23">
        <v>390.18</v>
      </c>
    </row>
    <row r="443" spans="1:37" ht="63.75" x14ac:dyDescent="0.25">
      <c r="A443" s="17" t="s">
        <v>1155</v>
      </c>
      <c r="B443" s="18" t="s">
        <v>1156</v>
      </c>
      <c r="C443" s="17" t="s">
        <v>27</v>
      </c>
      <c r="D443" s="17" t="s">
        <v>1157</v>
      </c>
      <c r="E443" s="19" t="s">
        <v>42</v>
      </c>
      <c r="F443" s="19">
        <v>12</v>
      </c>
      <c r="G443" s="20">
        <v>44.52</v>
      </c>
      <c r="H443" s="20">
        <v>55.74</v>
      </c>
      <c r="I443" s="99">
        <v>668.88</v>
      </c>
      <c r="J443" s="21">
        <v>0</v>
      </c>
      <c r="K443" s="22">
        <v>0</v>
      </c>
      <c r="L443" s="21">
        <v>0</v>
      </c>
      <c r="M443" s="22">
        <v>0</v>
      </c>
      <c r="N443" s="21">
        <v>0</v>
      </c>
      <c r="O443" s="22">
        <v>0</v>
      </c>
      <c r="P443" s="21">
        <v>0</v>
      </c>
      <c r="Q443" s="22">
        <v>0</v>
      </c>
      <c r="R443" s="21">
        <v>0</v>
      </c>
      <c r="S443" s="22">
        <v>0</v>
      </c>
      <c r="T443" s="21">
        <v>0</v>
      </c>
      <c r="U443" s="22">
        <v>0</v>
      </c>
      <c r="V443" s="21">
        <v>0</v>
      </c>
      <c r="W443" s="22">
        <v>0</v>
      </c>
      <c r="X443" s="21">
        <v>0</v>
      </c>
      <c r="Y443" s="22">
        <v>0</v>
      </c>
      <c r="Z443" s="21">
        <v>0</v>
      </c>
      <c r="AA443" s="22">
        <v>0</v>
      </c>
      <c r="AB443" s="21">
        <v>1</v>
      </c>
      <c r="AC443" s="22">
        <v>668.88</v>
      </c>
      <c r="AD443" s="21">
        <v>0</v>
      </c>
      <c r="AE443" s="22">
        <v>0</v>
      </c>
      <c r="AF443" s="21">
        <v>0</v>
      </c>
      <c r="AG443" s="22">
        <v>0</v>
      </c>
      <c r="AH443" s="21"/>
      <c r="AI443" s="37">
        <v>0</v>
      </c>
      <c r="AJ443" s="15">
        <v>1</v>
      </c>
      <c r="AK443" s="23">
        <v>668.88</v>
      </c>
    </row>
    <row r="444" spans="1:37" ht="63.75" x14ac:dyDescent="0.25">
      <c r="A444" s="17" t="s">
        <v>1158</v>
      </c>
      <c r="B444" s="18" t="s">
        <v>1159</v>
      </c>
      <c r="C444" s="17" t="s">
        <v>32</v>
      </c>
      <c r="D444" s="17" t="s">
        <v>1160</v>
      </c>
      <c r="E444" s="19" t="s">
        <v>34</v>
      </c>
      <c r="F444" s="19">
        <v>46.83</v>
      </c>
      <c r="G444" s="20">
        <v>17.54</v>
      </c>
      <c r="H444" s="20">
        <v>21.96</v>
      </c>
      <c r="I444" s="99">
        <v>1028.3800000000001</v>
      </c>
      <c r="J444" s="21">
        <v>0</v>
      </c>
      <c r="K444" s="22">
        <v>0</v>
      </c>
      <c r="L444" s="21">
        <v>0</v>
      </c>
      <c r="M444" s="22">
        <v>0</v>
      </c>
      <c r="N444" s="21">
        <v>0</v>
      </c>
      <c r="O444" s="22">
        <v>0</v>
      </c>
      <c r="P444" s="21">
        <v>1</v>
      </c>
      <c r="Q444" s="22">
        <v>1028.3800000000001</v>
      </c>
      <c r="R444" s="21">
        <v>0</v>
      </c>
      <c r="S444" s="22">
        <v>0</v>
      </c>
      <c r="T444" s="21">
        <v>0</v>
      </c>
      <c r="U444" s="22">
        <v>0</v>
      </c>
      <c r="V444" s="21">
        <v>0</v>
      </c>
      <c r="W444" s="22">
        <v>0</v>
      </c>
      <c r="X444" s="21">
        <v>0</v>
      </c>
      <c r="Y444" s="22">
        <v>0</v>
      </c>
      <c r="Z444" s="21">
        <v>0</v>
      </c>
      <c r="AA444" s="22">
        <v>0</v>
      </c>
      <c r="AB444" s="21">
        <v>0</v>
      </c>
      <c r="AC444" s="22">
        <v>0</v>
      </c>
      <c r="AD444" s="21">
        <v>0</v>
      </c>
      <c r="AE444" s="22">
        <v>0</v>
      </c>
      <c r="AF444" s="21">
        <v>0</v>
      </c>
      <c r="AG444" s="22">
        <v>0</v>
      </c>
      <c r="AH444" s="21"/>
      <c r="AI444" s="37">
        <v>0</v>
      </c>
      <c r="AJ444" s="15">
        <v>1</v>
      </c>
      <c r="AK444" s="23">
        <v>1028.3800000000001</v>
      </c>
    </row>
    <row r="445" spans="1:37" ht="51" x14ac:dyDescent="0.25">
      <c r="A445" s="17" t="s">
        <v>1161</v>
      </c>
      <c r="B445" s="18" t="s">
        <v>1162</v>
      </c>
      <c r="C445" s="17" t="s">
        <v>32</v>
      </c>
      <c r="D445" s="17" t="s">
        <v>1163</v>
      </c>
      <c r="E445" s="19" t="s">
        <v>42</v>
      </c>
      <c r="F445" s="19">
        <v>6</v>
      </c>
      <c r="G445" s="20">
        <v>380.35</v>
      </c>
      <c r="H445" s="20">
        <v>476.27</v>
      </c>
      <c r="I445" s="99">
        <v>2857.62</v>
      </c>
      <c r="J445" s="21">
        <v>0</v>
      </c>
      <c r="K445" s="22">
        <v>0</v>
      </c>
      <c r="L445" s="21">
        <v>0</v>
      </c>
      <c r="M445" s="22">
        <v>0</v>
      </c>
      <c r="N445" s="21">
        <v>0</v>
      </c>
      <c r="O445" s="22">
        <v>0</v>
      </c>
      <c r="P445" s="21">
        <v>1</v>
      </c>
      <c r="Q445" s="22">
        <v>2857.62</v>
      </c>
      <c r="R445" s="21">
        <v>0</v>
      </c>
      <c r="S445" s="22">
        <v>0</v>
      </c>
      <c r="T445" s="21">
        <v>0</v>
      </c>
      <c r="U445" s="22">
        <v>0</v>
      </c>
      <c r="V445" s="21">
        <v>0</v>
      </c>
      <c r="W445" s="22">
        <v>0</v>
      </c>
      <c r="X445" s="21">
        <v>0</v>
      </c>
      <c r="Y445" s="22">
        <v>0</v>
      </c>
      <c r="Z445" s="21">
        <v>0</v>
      </c>
      <c r="AA445" s="22">
        <v>0</v>
      </c>
      <c r="AB445" s="21">
        <v>0</v>
      </c>
      <c r="AC445" s="22">
        <v>0</v>
      </c>
      <c r="AD445" s="21">
        <v>0</v>
      </c>
      <c r="AE445" s="22">
        <v>0</v>
      </c>
      <c r="AF445" s="21">
        <v>0</v>
      </c>
      <c r="AG445" s="22">
        <v>0</v>
      </c>
      <c r="AH445" s="21"/>
      <c r="AI445" s="37">
        <v>0</v>
      </c>
      <c r="AJ445" s="15">
        <v>1</v>
      </c>
      <c r="AK445" s="23">
        <v>2857.62</v>
      </c>
    </row>
    <row r="446" spans="1:37" ht="51" x14ac:dyDescent="0.25">
      <c r="A446" s="17" t="s">
        <v>1164</v>
      </c>
      <c r="B446" s="18" t="s">
        <v>1165</v>
      </c>
      <c r="C446" s="17" t="s">
        <v>32</v>
      </c>
      <c r="D446" s="17" t="s">
        <v>1166</v>
      </c>
      <c r="E446" s="19" t="s">
        <v>42</v>
      </c>
      <c r="F446" s="19">
        <v>4</v>
      </c>
      <c r="G446" s="20">
        <v>139.25</v>
      </c>
      <c r="H446" s="20">
        <v>174.36</v>
      </c>
      <c r="I446" s="99">
        <v>697.44</v>
      </c>
      <c r="J446" s="21">
        <v>0</v>
      </c>
      <c r="K446" s="22">
        <v>0</v>
      </c>
      <c r="L446" s="21">
        <v>0</v>
      </c>
      <c r="M446" s="22">
        <v>0</v>
      </c>
      <c r="N446" s="21">
        <v>0</v>
      </c>
      <c r="O446" s="22">
        <v>0</v>
      </c>
      <c r="P446" s="21">
        <v>0</v>
      </c>
      <c r="Q446" s="22">
        <v>0</v>
      </c>
      <c r="R446" s="21">
        <v>1</v>
      </c>
      <c r="S446" s="22">
        <v>697.44</v>
      </c>
      <c r="T446" s="21">
        <v>0</v>
      </c>
      <c r="U446" s="22">
        <v>0</v>
      </c>
      <c r="V446" s="21">
        <v>0</v>
      </c>
      <c r="W446" s="22">
        <v>0</v>
      </c>
      <c r="X446" s="21">
        <v>0</v>
      </c>
      <c r="Y446" s="22">
        <v>0</v>
      </c>
      <c r="Z446" s="21">
        <v>0</v>
      </c>
      <c r="AA446" s="22">
        <v>0</v>
      </c>
      <c r="AB446" s="21">
        <v>0</v>
      </c>
      <c r="AC446" s="22">
        <v>0</v>
      </c>
      <c r="AD446" s="21">
        <v>0</v>
      </c>
      <c r="AE446" s="22">
        <v>0</v>
      </c>
      <c r="AF446" s="21">
        <v>0</v>
      </c>
      <c r="AG446" s="22">
        <v>0</v>
      </c>
      <c r="AH446" s="21"/>
      <c r="AI446" s="37">
        <v>0</v>
      </c>
      <c r="AJ446" s="15">
        <v>1</v>
      </c>
      <c r="AK446" s="23">
        <v>697.44</v>
      </c>
    </row>
    <row r="447" spans="1:37" ht="51" x14ac:dyDescent="0.25">
      <c r="A447" s="17" t="s">
        <v>1167</v>
      </c>
      <c r="B447" s="18" t="s">
        <v>1168</v>
      </c>
      <c r="C447" s="17" t="s">
        <v>32</v>
      </c>
      <c r="D447" s="17" t="s">
        <v>1169</v>
      </c>
      <c r="E447" s="19" t="s">
        <v>42</v>
      </c>
      <c r="F447" s="19">
        <v>11</v>
      </c>
      <c r="G447" s="20">
        <v>98.96</v>
      </c>
      <c r="H447" s="20">
        <v>123.91</v>
      </c>
      <c r="I447" s="99">
        <v>1363.01</v>
      </c>
      <c r="J447" s="21">
        <v>0</v>
      </c>
      <c r="K447" s="22">
        <v>0</v>
      </c>
      <c r="L447" s="21">
        <v>0</v>
      </c>
      <c r="M447" s="22">
        <v>0</v>
      </c>
      <c r="N447" s="21">
        <v>0</v>
      </c>
      <c r="O447" s="22">
        <v>0</v>
      </c>
      <c r="P447" s="21">
        <v>0</v>
      </c>
      <c r="Q447" s="22">
        <v>0</v>
      </c>
      <c r="R447" s="21">
        <v>0</v>
      </c>
      <c r="S447" s="22">
        <v>0</v>
      </c>
      <c r="T447" s="21">
        <v>0</v>
      </c>
      <c r="U447" s="22">
        <v>0</v>
      </c>
      <c r="V447" s="21">
        <v>0</v>
      </c>
      <c r="W447" s="22">
        <v>0</v>
      </c>
      <c r="X447" s="21">
        <v>0</v>
      </c>
      <c r="Y447" s="22">
        <v>0</v>
      </c>
      <c r="Z447" s="21">
        <v>0</v>
      </c>
      <c r="AA447" s="22">
        <v>0</v>
      </c>
      <c r="AB447" s="21">
        <v>0</v>
      </c>
      <c r="AC447" s="22">
        <v>0</v>
      </c>
      <c r="AD447" s="21">
        <v>0</v>
      </c>
      <c r="AE447" s="22">
        <v>0</v>
      </c>
      <c r="AF447" s="21">
        <v>0.5</v>
      </c>
      <c r="AG447" s="22">
        <v>681.505</v>
      </c>
      <c r="AH447" s="21">
        <v>0.5</v>
      </c>
      <c r="AI447" s="37">
        <v>681.505</v>
      </c>
      <c r="AJ447" s="15">
        <v>1</v>
      </c>
      <c r="AK447" s="23">
        <v>1363.01</v>
      </c>
    </row>
    <row r="448" spans="1:37" ht="51" x14ac:dyDescent="0.25">
      <c r="A448" s="17" t="s">
        <v>1170</v>
      </c>
      <c r="B448" s="18" t="s">
        <v>1171</v>
      </c>
      <c r="C448" s="17" t="s">
        <v>32</v>
      </c>
      <c r="D448" s="17" t="s">
        <v>1172</v>
      </c>
      <c r="E448" s="19" t="s">
        <v>42</v>
      </c>
      <c r="F448" s="19">
        <v>6</v>
      </c>
      <c r="G448" s="20">
        <v>61.75</v>
      </c>
      <c r="H448" s="20">
        <v>77.319999999999993</v>
      </c>
      <c r="I448" s="99">
        <v>463.92</v>
      </c>
      <c r="J448" s="21">
        <v>0</v>
      </c>
      <c r="K448" s="22">
        <v>0</v>
      </c>
      <c r="L448" s="21">
        <v>0</v>
      </c>
      <c r="M448" s="22">
        <v>0</v>
      </c>
      <c r="N448" s="21">
        <v>0</v>
      </c>
      <c r="O448" s="22">
        <v>0</v>
      </c>
      <c r="P448" s="21">
        <v>0</v>
      </c>
      <c r="Q448" s="22">
        <v>0</v>
      </c>
      <c r="R448" s="21">
        <v>0</v>
      </c>
      <c r="S448" s="22">
        <v>0</v>
      </c>
      <c r="T448" s="21">
        <v>0</v>
      </c>
      <c r="U448" s="22">
        <v>0</v>
      </c>
      <c r="V448" s="21">
        <v>0</v>
      </c>
      <c r="W448" s="22">
        <v>0</v>
      </c>
      <c r="X448" s="21">
        <v>0</v>
      </c>
      <c r="Y448" s="22">
        <v>0</v>
      </c>
      <c r="Z448" s="21">
        <v>0</v>
      </c>
      <c r="AA448" s="22">
        <v>0</v>
      </c>
      <c r="AB448" s="21">
        <v>0</v>
      </c>
      <c r="AC448" s="22">
        <v>0</v>
      </c>
      <c r="AD448" s="21">
        <v>0</v>
      </c>
      <c r="AE448" s="22">
        <v>0</v>
      </c>
      <c r="AF448" s="21">
        <v>0.5</v>
      </c>
      <c r="AG448" s="22">
        <v>231.96</v>
      </c>
      <c r="AH448" s="21">
        <v>0.5</v>
      </c>
      <c r="AI448" s="37">
        <v>231.96</v>
      </c>
      <c r="AJ448" s="15">
        <v>1</v>
      </c>
      <c r="AK448" s="23">
        <v>463.92</v>
      </c>
    </row>
    <row r="449" spans="1:37" x14ac:dyDescent="0.25">
      <c r="A449" s="17" t="s">
        <v>1173</v>
      </c>
      <c r="B449" s="18" t="s">
        <v>1174</v>
      </c>
      <c r="C449" s="17" t="s">
        <v>40</v>
      </c>
      <c r="D449" s="17" t="s">
        <v>1175</v>
      </c>
      <c r="E449" s="19" t="s">
        <v>109</v>
      </c>
      <c r="F449" s="19">
        <v>95.6</v>
      </c>
      <c r="G449" s="20">
        <v>9.73</v>
      </c>
      <c r="H449" s="20">
        <v>12.18</v>
      </c>
      <c r="I449" s="99">
        <v>1164.4000000000001</v>
      </c>
      <c r="J449" s="21">
        <v>0</v>
      </c>
      <c r="K449" s="22">
        <v>0</v>
      </c>
      <c r="L449" s="21">
        <v>0</v>
      </c>
      <c r="M449" s="22">
        <v>0</v>
      </c>
      <c r="N449" s="21">
        <v>0</v>
      </c>
      <c r="O449" s="22">
        <v>0</v>
      </c>
      <c r="P449" s="21">
        <v>0</v>
      </c>
      <c r="Q449" s="22">
        <v>0</v>
      </c>
      <c r="R449" s="21">
        <v>0</v>
      </c>
      <c r="S449" s="22">
        <v>0</v>
      </c>
      <c r="T449" s="21">
        <v>0</v>
      </c>
      <c r="U449" s="22">
        <v>0</v>
      </c>
      <c r="V449" s="21">
        <v>0</v>
      </c>
      <c r="W449" s="22">
        <v>0</v>
      </c>
      <c r="X449" s="21">
        <v>0</v>
      </c>
      <c r="Y449" s="22">
        <v>0</v>
      </c>
      <c r="Z449" s="21">
        <v>0</v>
      </c>
      <c r="AA449" s="22">
        <v>0</v>
      </c>
      <c r="AB449" s="21">
        <v>0</v>
      </c>
      <c r="AC449" s="22">
        <v>0</v>
      </c>
      <c r="AD449" s="21">
        <v>0</v>
      </c>
      <c r="AE449" s="22">
        <v>0</v>
      </c>
      <c r="AF449" s="21">
        <v>0.5</v>
      </c>
      <c r="AG449" s="22">
        <v>582.20000000000005</v>
      </c>
      <c r="AH449" s="21">
        <v>0.5</v>
      </c>
      <c r="AI449" s="37">
        <v>582.20000000000005</v>
      </c>
      <c r="AJ449" s="15">
        <v>1</v>
      </c>
      <c r="AK449" s="23">
        <v>1164.4000000000001</v>
      </c>
    </row>
    <row r="450" spans="1:37" ht="38.25" x14ac:dyDescent="0.25">
      <c r="A450" s="17" t="s">
        <v>1176</v>
      </c>
      <c r="B450" s="18" t="s">
        <v>1177</v>
      </c>
      <c r="C450" s="17" t="s">
        <v>32</v>
      </c>
      <c r="D450" s="17" t="s">
        <v>1178</v>
      </c>
      <c r="E450" s="19" t="s">
        <v>42</v>
      </c>
      <c r="F450" s="19">
        <v>1</v>
      </c>
      <c r="G450" s="20">
        <v>1813.61</v>
      </c>
      <c r="H450" s="20">
        <v>2271</v>
      </c>
      <c r="I450" s="99">
        <v>2271</v>
      </c>
      <c r="J450" s="21">
        <v>0</v>
      </c>
      <c r="K450" s="22">
        <v>0</v>
      </c>
      <c r="L450" s="21">
        <v>0</v>
      </c>
      <c r="M450" s="22">
        <v>0</v>
      </c>
      <c r="N450" s="21">
        <v>0</v>
      </c>
      <c r="O450" s="22">
        <v>0</v>
      </c>
      <c r="P450" s="21">
        <v>0</v>
      </c>
      <c r="Q450" s="22">
        <v>0</v>
      </c>
      <c r="R450" s="21">
        <v>0</v>
      </c>
      <c r="S450" s="22">
        <v>0</v>
      </c>
      <c r="T450" s="21">
        <v>0</v>
      </c>
      <c r="U450" s="22">
        <v>0</v>
      </c>
      <c r="V450" s="21">
        <v>0</v>
      </c>
      <c r="W450" s="22">
        <v>0</v>
      </c>
      <c r="X450" s="21">
        <v>0</v>
      </c>
      <c r="Y450" s="22">
        <v>0</v>
      </c>
      <c r="Z450" s="21">
        <v>0</v>
      </c>
      <c r="AA450" s="22">
        <v>0</v>
      </c>
      <c r="AB450" s="21">
        <v>0</v>
      </c>
      <c r="AC450" s="22">
        <v>0</v>
      </c>
      <c r="AD450" s="21">
        <v>1</v>
      </c>
      <c r="AE450" s="22">
        <v>2271</v>
      </c>
      <c r="AF450" s="21">
        <v>0</v>
      </c>
      <c r="AG450" s="22">
        <v>0</v>
      </c>
      <c r="AH450" s="21"/>
      <c r="AI450" s="37">
        <v>0</v>
      </c>
      <c r="AJ450" s="15">
        <v>1</v>
      </c>
      <c r="AK450" s="23">
        <v>2271</v>
      </c>
    </row>
    <row r="451" spans="1:37" ht="25.5" x14ac:dyDescent="0.25">
      <c r="A451" s="17" t="s">
        <v>1179</v>
      </c>
      <c r="B451" s="18" t="s">
        <v>1180</v>
      </c>
      <c r="C451" s="17" t="s">
        <v>32</v>
      </c>
      <c r="D451" s="17" t="s">
        <v>1181</v>
      </c>
      <c r="E451" s="19" t="s">
        <v>42</v>
      </c>
      <c r="F451" s="19">
        <v>1</v>
      </c>
      <c r="G451" s="20">
        <v>114.18</v>
      </c>
      <c r="H451" s="20">
        <v>142.97</v>
      </c>
      <c r="I451" s="99">
        <v>142.97</v>
      </c>
      <c r="J451" s="21">
        <v>0</v>
      </c>
      <c r="K451" s="22">
        <v>0</v>
      </c>
      <c r="L451" s="21">
        <v>0</v>
      </c>
      <c r="M451" s="22">
        <v>0</v>
      </c>
      <c r="N451" s="21">
        <v>0</v>
      </c>
      <c r="O451" s="22">
        <v>0</v>
      </c>
      <c r="P451" s="21">
        <v>1</v>
      </c>
      <c r="Q451" s="22">
        <v>142.97</v>
      </c>
      <c r="R451" s="21">
        <v>0</v>
      </c>
      <c r="S451" s="22">
        <v>0</v>
      </c>
      <c r="T451" s="21">
        <v>0</v>
      </c>
      <c r="U451" s="22">
        <v>0</v>
      </c>
      <c r="V451" s="21">
        <v>0</v>
      </c>
      <c r="W451" s="22">
        <v>0</v>
      </c>
      <c r="X451" s="21">
        <v>0</v>
      </c>
      <c r="Y451" s="22">
        <v>0</v>
      </c>
      <c r="Z451" s="21">
        <v>0</v>
      </c>
      <c r="AA451" s="22">
        <v>0</v>
      </c>
      <c r="AB451" s="21">
        <v>0</v>
      </c>
      <c r="AC451" s="22">
        <v>0</v>
      </c>
      <c r="AD451" s="21">
        <v>0</v>
      </c>
      <c r="AE451" s="22">
        <v>0</v>
      </c>
      <c r="AF451" s="21">
        <v>0</v>
      </c>
      <c r="AG451" s="22">
        <v>0</v>
      </c>
      <c r="AH451" s="21"/>
      <c r="AI451" s="37">
        <v>0</v>
      </c>
      <c r="AJ451" s="15">
        <v>1</v>
      </c>
      <c r="AK451" s="23">
        <v>142.97</v>
      </c>
    </row>
    <row r="452" spans="1:37" ht="25.5" x14ac:dyDescent="0.25">
      <c r="A452" s="17" t="s">
        <v>1182</v>
      </c>
      <c r="B452" s="18" t="s">
        <v>1183</v>
      </c>
      <c r="C452" s="17" t="s">
        <v>40</v>
      </c>
      <c r="D452" s="17" t="s">
        <v>1184</v>
      </c>
      <c r="E452" s="19" t="s">
        <v>42</v>
      </c>
      <c r="F452" s="19">
        <v>1</v>
      </c>
      <c r="G452" s="20">
        <v>409.13</v>
      </c>
      <c r="H452" s="20">
        <v>512.30999999999995</v>
      </c>
      <c r="I452" s="99">
        <v>512.30999999999995</v>
      </c>
      <c r="J452" s="21">
        <v>0</v>
      </c>
      <c r="K452" s="22">
        <v>0</v>
      </c>
      <c r="L452" s="21">
        <v>0</v>
      </c>
      <c r="M452" s="22">
        <v>0</v>
      </c>
      <c r="N452" s="21">
        <v>0</v>
      </c>
      <c r="O452" s="22">
        <v>0</v>
      </c>
      <c r="P452" s="21">
        <v>1</v>
      </c>
      <c r="Q452" s="22">
        <v>512.30999999999995</v>
      </c>
      <c r="R452" s="21">
        <v>0</v>
      </c>
      <c r="S452" s="22">
        <v>0</v>
      </c>
      <c r="T452" s="21">
        <v>0</v>
      </c>
      <c r="U452" s="22">
        <v>0</v>
      </c>
      <c r="V452" s="21">
        <v>0</v>
      </c>
      <c r="W452" s="22">
        <v>0</v>
      </c>
      <c r="X452" s="21">
        <v>0</v>
      </c>
      <c r="Y452" s="22">
        <v>0</v>
      </c>
      <c r="Z452" s="21">
        <v>0</v>
      </c>
      <c r="AA452" s="22">
        <v>0</v>
      </c>
      <c r="AB452" s="21">
        <v>0</v>
      </c>
      <c r="AC452" s="22">
        <v>0</v>
      </c>
      <c r="AD452" s="21">
        <v>0</v>
      </c>
      <c r="AE452" s="22">
        <v>0</v>
      </c>
      <c r="AF452" s="21">
        <v>0</v>
      </c>
      <c r="AG452" s="22">
        <v>0</v>
      </c>
      <c r="AH452" s="21"/>
      <c r="AI452" s="37">
        <v>0</v>
      </c>
      <c r="AJ452" s="15">
        <v>1</v>
      </c>
      <c r="AK452" s="23">
        <v>512.30999999999995</v>
      </c>
    </row>
    <row r="453" spans="1:37" x14ac:dyDescent="0.25">
      <c r="A453" s="12">
        <v>9</v>
      </c>
      <c r="B453" s="12"/>
      <c r="C453" s="12"/>
      <c r="D453" s="12" t="s">
        <v>1185</v>
      </c>
      <c r="E453" s="12"/>
      <c r="F453" s="13"/>
      <c r="G453" s="14"/>
      <c r="H453" s="14"/>
      <c r="I453" s="95">
        <v>223978.65000000002</v>
      </c>
      <c r="J453" s="373">
        <v>0</v>
      </c>
      <c r="K453" s="95">
        <v>0</v>
      </c>
      <c r="L453" s="373">
        <v>0.13125439857772156</v>
      </c>
      <c r="M453" s="95">
        <v>29398.182999999997</v>
      </c>
      <c r="N453" s="373">
        <v>0.13125439857772156</v>
      </c>
      <c r="O453" s="95">
        <v>29398.182999999997</v>
      </c>
      <c r="P453" s="373">
        <v>0.14332149961614643</v>
      </c>
      <c r="Q453" s="95">
        <v>32100.956000000002</v>
      </c>
      <c r="R453" s="373">
        <v>1.541485315676293E-2</v>
      </c>
      <c r="S453" s="95">
        <v>3452.598</v>
      </c>
      <c r="T453" s="373">
        <v>0.33359541188412373</v>
      </c>
      <c r="U453" s="95">
        <v>74718.25</v>
      </c>
      <c r="V453" s="373">
        <v>0.24515943818752367</v>
      </c>
      <c r="W453" s="95">
        <v>54910.48</v>
      </c>
      <c r="X453" s="373">
        <v>0</v>
      </c>
      <c r="Y453" s="95">
        <v>0</v>
      </c>
      <c r="Z453" s="373">
        <v>0</v>
      </c>
      <c r="AA453" s="95">
        <v>0</v>
      </c>
      <c r="AB453" s="373">
        <v>0</v>
      </c>
      <c r="AC453" s="95">
        <v>0</v>
      </c>
      <c r="AD453" s="373">
        <v>0</v>
      </c>
      <c r="AE453" s="95">
        <v>0</v>
      </c>
      <c r="AF453" s="373">
        <v>0</v>
      </c>
      <c r="AG453" s="95">
        <v>0</v>
      </c>
      <c r="AH453" s="373">
        <v>0</v>
      </c>
      <c r="AI453" s="95">
        <v>0</v>
      </c>
      <c r="AJ453" s="24">
        <v>1</v>
      </c>
      <c r="AK453" s="95">
        <v>223978.65000000002</v>
      </c>
    </row>
    <row r="454" spans="1:37" ht="38.25" x14ac:dyDescent="0.25">
      <c r="A454" s="17" t="s">
        <v>1186</v>
      </c>
      <c r="B454" s="18" t="s">
        <v>1187</v>
      </c>
      <c r="C454" s="17" t="s">
        <v>27</v>
      </c>
      <c r="D454" s="17" t="s">
        <v>1188</v>
      </c>
      <c r="E454" s="19" t="s">
        <v>34</v>
      </c>
      <c r="F454" s="19">
        <v>2196.7199999999998</v>
      </c>
      <c r="G454" s="20">
        <v>5.35</v>
      </c>
      <c r="H454" s="20">
        <v>6.69</v>
      </c>
      <c r="I454" s="99">
        <v>14696.05</v>
      </c>
      <c r="J454" s="21">
        <v>0</v>
      </c>
      <c r="K454" s="22">
        <v>0</v>
      </c>
      <c r="L454" s="21">
        <v>0.3</v>
      </c>
      <c r="M454" s="22">
        <v>4408.8149999999996</v>
      </c>
      <c r="N454" s="21">
        <v>0.3</v>
      </c>
      <c r="O454" s="22">
        <v>4408.8149999999996</v>
      </c>
      <c r="P454" s="21">
        <v>0.3</v>
      </c>
      <c r="Q454" s="22">
        <v>4408.8149999999996</v>
      </c>
      <c r="R454" s="21">
        <v>0.1</v>
      </c>
      <c r="S454" s="22">
        <v>1469.605</v>
      </c>
      <c r="T454" s="21">
        <v>0</v>
      </c>
      <c r="U454" s="22">
        <v>0</v>
      </c>
      <c r="V454" s="21"/>
      <c r="W454" s="22">
        <v>0</v>
      </c>
      <c r="X454" s="21">
        <v>0</v>
      </c>
      <c r="Y454" s="22">
        <v>0</v>
      </c>
      <c r="Z454" s="21">
        <v>0</v>
      </c>
      <c r="AA454" s="22">
        <v>0</v>
      </c>
      <c r="AB454" s="21">
        <v>0</v>
      </c>
      <c r="AC454" s="22">
        <v>0</v>
      </c>
      <c r="AD454" s="21">
        <v>0</v>
      </c>
      <c r="AE454" s="22">
        <v>0</v>
      </c>
      <c r="AF454" s="21">
        <v>0</v>
      </c>
      <c r="AG454" s="22">
        <v>0</v>
      </c>
      <c r="AH454" s="21"/>
      <c r="AI454" s="37">
        <v>0</v>
      </c>
      <c r="AJ454" s="15">
        <v>0.99999999999999989</v>
      </c>
      <c r="AK454" s="23">
        <v>14696.05</v>
      </c>
    </row>
    <row r="455" spans="1:37" ht="38.25" x14ac:dyDescent="0.25">
      <c r="A455" s="17" t="s">
        <v>1189</v>
      </c>
      <c r="B455" s="18" t="s">
        <v>1190</v>
      </c>
      <c r="C455" s="17" t="s">
        <v>27</v>
      </c>
      <c r="D455" s="17" t="s">
        <v>1191</v>
      </c>
      <c r="E455" s="19" t="s">
        <v>34</v>
      </c>
      <c r="F455" s="19">
        <v>2025.53</v>
      </c>
      <c r="G455" s="20">
        <v>7.82</v>
      </c>
      <c r="H455" s="20">
        <v>9.7899999999999991</v>
      </c>
      <c r="I455" s="99">
        <v>19829.93</v>
      </c>
      <c r="J455" s="21">
        <v>0</v>
      </c>
      <c r="K455" s="22">
        <v>0</v>
      </c>
      <c r="L455" s="21">
        <v>0.3</v>
      </c>
      <c r="M455" s="22">
        <v>5948.9790000000003</v>
      </c>
      <c r="N455" s="21">
        <v>0.3</v>
      </c>
      <c r="O455" s="22">
        <v>5948.9790000000003</v>
      </c>
      <c r="P455" s="21">
        <v>0.3</v>
      </c>
      <c r="Q455" s="22">
        <v>5948.9790000000003</v>
      </c>
      <c r="R455" s="21">
        <v>0.1</v>
      </c>
      <c r="S455" s="22">
        <v>1982.9930000000002</v>
      </c>
      <c r="T455" s="21">
        <v>0</v>
      </c>
      <c r="U455" s="22">
        <v>0</v>
      </c>
      <c r="V455" s="21"/>
      <c r="W455" s="22">
        <v>0</v>
      </c>
      <c r="X455" s="21">
        <v>0</v>
      </c>
      <c r="Y455" s="22">
        <v>0</v>
      </c>
      <c r="Z455" s="21">
        <v>0</v>
      </c>
      <c r="AA455" s="22">
        <v>0</v>
      </c>
      <c r="AB455" s="21">
        <v>0</v>
      </c>
      <c r="AC455" s="22">
        <v>0</v>
      </c>
      <c r="AD455" s="21">
        <v>0</v>
      </c>
      <c r="AE455" s="22">
        <v>0</v>
      </c>
      <c r="AF455" s="21">
        <v>0</v>
      </c>
      <c r="AG455" s="22">
        <v>0</v>
      </c>
      <c r="AH455" s="21"/>
      <c r="AI455" s="37">
        <v>0</v>
      </c>
      <c r="AJ455" s="15">
        <v>0.99999999999999989</v>
      </c>
      <c r="AK455" s="23">
        <v>19829.93</v>
      </c>
    </row>
    <row r="456" spans="1:37" ht="38.25" x14ac:dyDescent="0.25">
      <c r="A456" s="17" t="s">
        <v>1192</v>
      </c>
      <c r="B456" s="18" t="s">
        <v>1193</v>
      </c>
      <c r="C456" s="17" t="s">
        <v>32</v>
      </c>
      <c r="D456" s="17" t="s">
        <v>1194</v>
      </c>
      <c r="E456" s="19" t="s">
        <v>109</v>
      </c>
      <c r="F456" s="19">
        <v>16.02</v>
      </c>
      <c r="G456" s="20">
        <v>72.5</v>
      </c>
      <c r="H456" s="20">
        <v>90.78</v>
      </c>
      <c r="I456" s="99">
        <v>1454.29</v>
      </c>
      <c r="J456" s="21">
        <v>0</v>
      </c>
      <c r="K456" s="22">
        <v>0</v>
      </c>
      <c r="L456" s="21"/>
      <c r="M456" s="22">
        <v>0</v>
      </c>
      <c r="N456" s="21"/>
      <c r="O456" s="22">
        <v>0</v>
      </c>
      <c r="P456" s="21"/>
      <c r="Q456" s="22">
        <v>0</v>
      </c>
      <c r="R456" s="21"/>
      <c r="S456" s="22">
        <v>0</v>
      </c>
      <c r="T456" s="21">
        <v>0</v>
      </c>
      <c r="U456" s="22">
        <v>0</v>
      </c>
      <c r="V456" s="21">
        <v>1</v>
      </c>
      <c r="W456" s="22">
        <v>1454.29</v>
      </c>
      <c r="X456" s="21">
        <v>0</v>
      </c>
      <c r="Y456" s="22">
        <v>0</v>
      </c>
      <c r="Z456" s="21">
        <v>0</v>
      </c>
      <c r="AA456" s="22">
        <v>0</v>
      </c>
      <c r="AB456" s="21">
        <v>0</v>
      </c>
      <c r="AC456" s="22">
        <v>0</v>
      </c>
      <c r="AD456" s="21">
        <v>0</v>
      </c>
      <c r="AE456" s="22">
        <v>0</v>
      </c>
      <c r="AF456" s="21">
        <v>0</v>
      </c>
      <c r="AG456" s="22">
        <v>0</v>
      </c>
      <c r="AH456" s="21"/>
      <c r="AI456" s="37">
        <v>0</v>
      </c>
      <c r="AJ456" s="15">
        <v>1</v>
      </c>
      <c r="AK456" s="23">
        <v>1454.29</v>
      </c>
    </row>
    <row r="457" spans="1:37" ht="38.25" x14ac:dyDescent="0.25">
      <c r="A457" s="17" t="s">
        <v>1195</v>
      </c>
      <c r="B457" s="18" t="s">
        <v>1196</v>
      </c>
      <c r="C457" s="17" t="s">
        <v>32</v>
      </c>
      <c r="D457" s="17" t="s">
        <v>1197</v>
      </c>
      <c r="E457" s="19" t="s">
        <v>109</v>
      </c>
      <c r="F457" s="19">
        <v>236.33</v>
      </c>
      <c r="G457" s="20">
        <v>140.13999999999999</v>
      </c>
      <c r="H457" s="20">
        <v>175.48</v>
      </c>
      <c r="I457" s="99">
        <v>41471.18</v>
      </c>
      <c r="J457" s="21">
        <v>0</v>
      </c>
      <c r="K457" s="22">
        <v>0</v>
      </c>
      <c r="L457" s="21">
        <v>0.2</v>
      </c>
      <c r="M457" s="22">
        <v>8294.2360000000008</v>
      </c>
      <c r="N457" s="21">
        <v>0.2</v>
      </c>
      <c r="O457" s="22">
        <v>8294.2360000000008</v>
      </c>
      <c r="P457" s="21">
        <v>0.2</v>
      </c>
      <c r="Q457" s="22">
        <v>8294.2360000000008</v>
      </c>
      <c r="R457" s="21"/>
      <c r="S457" s="22">
        <v>0</v>
      </c>
      <c r="T457" s="21">
        <v>0.2</v>
      </c>
      <c r="U457" s="22">
        <v>8294.2360000000008</v>
      </c>
      <c r="V457" s="21">
        <v>0.2</v>
      </c>
      <c r="W457" s="22">
        <v>8294.2360000000008</v>
      </c>
      <c r="X457" s="21">
        <v>0</v>
      </c>
      <c r="Y457" s="22">
        <v>0</v>
      </c>
      <c r="Z457" s="21">
        <v>0</v>
      </c>
      <c r="AA457" s="22">
        <v>0</v>
      </c>
      <c r="AB457" s="21">
        <v>0</v>
      </c>
      <c r="AC457" s="22">
        <v>0</v>
      </c>
      <c r="AD457" s="21">
        <v>0</v>
      </c>
      <c r="AE457" s="22">
        <v>0</v>
      </c>
      <c r="AF457" s="21">
        <v>0</v>
      </c>
      <c r="AG457" s="22">
        <v>0</v>
      </c>
      <c r="AH457" s="21"/>
      <c r="AI457" s="37">
        <v>0</v>
      </c>
      <c r="AJ457" s="15">
        <v>1</v>
      </c>
      <c r="AK457" s="23">
        <v>41471.180000000008</v>
      </c>
    </row>
    <row r="458" spans="1:37" ht="38.25" x14ac:dyDescent="0.25">
      <c r="A458" s="17" t="s">
        <v>1198</v>
      </c>
      <c r="B458" s="18" t="s">
        <v>1199</v>
      </c>
      <c r="C458" s="17" t="s">
        <v>32</v>
      </c>
      <c r="D458" s="17" t="s">
        <v>1200</v>
      </c>
      <c r="E458" s="19" t="s">
        <v>109</v>
      </c>
      <c r="F458" s="19">
        <v>237.13</v>
      </c>
      <c r="G458" s="20">
        <v>44.42</v>
      </c>
      <c r="H458" s="20">
        <v>55.62</v>
      </c>
      <c r="I458" s="99">
        <v>13189.17</v>
      </c>
      <c r="J458" s="21">
        <v>0</v>
      </c>
      <c r="K458" s="22">
        <v>0</v>
      </c>
      <c r="L458" s="21">
        <v>0.2</v>
      </c>
      <c r="M458" s="22">
        <v>2637.8340000000003</v>
      </c>
      <c r="N458" s="21">
        <v>0.2</v>
      </c>
      <c r="O458" s="22">
        <v>2637.8340000000003</v>
      </c>
      <c r="P458" s="21">
        <v>0.2</v>
      </c>
      <c r="Q458" s="22">
        <v>2637.8340000000003</v>
      </c>
      <c r="R458" s="21"/>
      <c r="S458" s="22">
        <v>0</v>
      </c>
      <c r="T458" s="21">
        <v>0.2</v>
      </c>
      <c r="U458" s="22">
        <v>2637.8340000000003</v>
      </c>
      <c r="V458" s="21">
        <v>0.2</v>
      </c>
      <c r="W458" s="22">
        <v>2637.8340000000003</v>
      </c>
      <c r="X458" s="21">
        <v>0</v>
      </c>
      <c r="Y458" s="22">
        <v>0</v>
      </c>
      <c r="Z458" s="21">
        <v>0</v>
      </c>
      <c r="AA458" s="22">
        <v>0</v>
      </c>
      <c r="AB458" s="21">
        <v>0</v>
      </c>
      <c r="AC458" s="22">
        <v>0</v>
      </c>
      <c r="AD458" s="21">
        <v>0</v>
      </c>
      <c r="AE458" s="22">
        <v>0</v>
      </c>
      <c r="AF458" s="21">
        <v>0</v>
      </c>
      <c r="AG458" s="22">
        <v>0</v>
      </c>
      <c r="AH458" s="21"/>
      <c r="AI458" s="37">
        <v>0</v>
      </c>
      <c r="AJ458" s="15">
        <v>1</v>
      </c>
      <c r="AK458" s="23">
        <v>13189.170000000002</v>
      </c>
    </row>
    <row r="459" spans="1:37" ht="63.75" x14ac:dyDescent="0.25">
      <c r="A459" s="17" t="s">
        <v>1201</v>
      </c>
      <c r="B459" s="18" t="s">
        <v>1202</v>
      </c>
      <c r="C459" s="17" t="s">
        <v>32</v>
      </c>
      <c r="D459" s="17" t="s">
        <v>1203</v>
      </c>
      <c r="E459" s="19" t="s">
        <v>34</v>
      </c>
      <c r="F459" s="19">
        <v>429.21</v>
      </c>
      <c r="G459" s="20">
        <v>51</v>
      </c>
      <c r="H459" s="20">
        <v>63.86</v>
      </c>
      <c r="I459" s="99">
        <v>27409.35</v>
      </c>
      <c r="J459" s="21">
        <v>0</v>
      </c>
      <c r="K459" s="22">
        <v>0</v>
      </c>
      <c r="L459" s="21">
        <v>0</v>
      </c>
      <c r="M459" s="22">
        <v>0</v>
      </c>
      <c r="N459" s="21">
        <v>0</v>
      </c>
      <c r="O459" s="22">
        <v>0</v>
      </c>
      <c r="P459" s="21"/>
      <c r="Q459" s="22">
        <v>0</v>
      </c>
      <c r="R459" s="21"/>
      <c r="S459" s="22">
        <v>0</v>
      </c>
      <c r="T459" s="21">
        <v>0.6</v>
      </c>
      <c r="U459" s="22">
        <v>16445.609999999997</v>
      </c>
      <c r="V459" s="21">
        <v>0.4</v>
      </c>
      <c r="W459" s="22">
        <v>10963.74</v>
      </c>
      <c r="X459" s="21"/>
      <c r="Y459" s="22">
        <v>0</v>
      </c>
      <c r="Z459" s="21"/>
      <c r="AA459" s="22">
        <v>0</v>
      </c>
      <c r="AB459" s="21">
        <v>0</v>
      </c>
      <c r="AC459" s="22">
        <v>0</v>
      </c>
      <c r="AD459" s="21">
        <v>0</v>
      </c>
      <c r="AE459" s="22">
        <v>0</v>
      </c>
      <c r="AF459" s="21">
        <v>0</v>
      </c>
      <c r="AG459" s="22">
        <v>0</v>
      </c>
      <c r="AH459" s="21"/>
      <c r="AI459" s="37">
        <v>0</v>
      </c>
      <c r="AJ459" s="15">
        <v>1</v>
      </c>
      <c r="AK459" s="23">
        <v>27409.35</v>
      </c>
    </row>
    <row r="460" spans="1:37" ht="38.25" x14ac:dyDescent="0.25">
      <c r="A460" s="17" t="s">
        <v>1204</v>
      </c>
      <c r="B460" s="18" t="s">
        <v>1205</v>
      </c>
      <c r="C460" s="17" t="s">
        <v>27</v>
      </c>
      <c r="D460" s="17" t="s">
        <v>1206</v>
      </c>
      <c r="E460" s="19" t="s">
        <v>34</v>
      </c>
      <c r="F460" s="19">
        <v>2055.88</v>
      </c>
      <c r="G460" s="20">
        <v>7.75</v>
      </c>
      <c r="H460" s="20">
        <v>9.6999999999999993</v>
      </c>
      <c r="I460" s="99">
        <v>19942.03</v>
      </c>
      <c r="J460" s="21">
        <v>0</v>
      </c>
      <c r="K460" s="22">
        <v>0</v>
      </c>
      <c r="L460" s="21">
        <v>0.3</v>
      </c>
      <c r="M460" s="22">
        <v>5982.6089999999995</v>
      </c>
      <c r="N460" s="21">
        <v>0.3</v>
      </c>
      <c r="O460" s="22">
        <v>5982.6089999999995</v>
      </c>
      <c r="P460" s="21">
        <v>0.4</v>
      </c>
      <c r="Q460" s="22">
        <v>7976.8119999999999</v>
      </c>
      <c r="R460" s="21"/>
      <c r="S460" s="22">
        <v>0</v>
      </c>
      <c r="T460" s="21"/>
      <c r="U460" s="22">
        <v>0</v>
      </c>
      <c r="V460" s="21"/>
      <c r="W460" s="22">
        <v>0</v>
      </c>
      <c r="X460" s="21"/>
      <c r="Y460" s="22">
        <v>0</v>
      </c>
      <c r="Z460" s="21"/>
      <c r="AA460" s="22">
        <v>0</v>
      </c>
      <c r="AB460" s="21">
        <v>0</v>
      </c>
      <c r="AC460" s="22">
        <v>0</v>
      </c>
      <c r="AD460" s="21">
        <v>0</v>
      </c>
      <c r="AE460" s="22">
        <v>0</v>
      </c>
      <c r="AF460" s="21">
        <v>0</v>
      </c>
      <c r="AG460" s="22">
        <v>0</v>
      </c>
      <c r="AH460" s="21"/>
      <c r="AI460" s="37">
        <v>0</v>
      </c>
      <c r="AJ460" s="15">
        <v>1</v>
      </c>
      <c r="AK460" s="23">
        <v>19942.03</v>
      </c>
    </row>
    <row r="461" spans="1:37" ht="38.25" x14ac:dyDescent="0.25">
      <c r="A461" s="17" t="s">
        <v>1207</v>
      </c>
      <c r="B461" s="18" t="s">
        <v>1208</v>
      </c>
      <c r="C461" s="17" t="s">
        <v>27</v>
      </c>
      <c r="D461" s="17" t="s">
        <v>1209</v>
      </c>
      <c r="E461" s="19" t="s">
        <v>34</v>
      </c>
      <c r="F461" s="19">
        <v>28.08</v>
      </c>
      <c r="G461" s="20">
        <v>157.22</v>
      </c>
      <c r="H461" s="20">
        <v>196.87</v>
      </c>
      <c r="I461" s="99">
        <v>5528.1</v>
      </c>
      <c r="J461" s="21">
        <v>0</v>
      </c>
      <c r="K461" s="22">
        <v>0</v>
      </c>
      <c r="L461" s="21">
        <v>0.3</v>
      </c>
      <c r="M461" s="22">
        <v>1658.43</v>
      </c>
      <c r="N461" s="21">
        <v>0.3</v>
      </c>
      <c r="O461" s="22">
        <v>1658.43</v>
      </c>
      <c r="P461" s="21">
        <v>0.4</v>
      </c>
      <c r="Q461" s="22">
        <v>2211.2400000000002</v>
      </c>
      <c r="R461" s="21"/>
      <c r="S461" s="22">
        <v>0</v>
      </c>
      <c r="T461" s="21">
        <v>0</v>
      </c>
      <c r="U461" s="22">
        <v>0</v>
      </c>
      <c r="V461" s="21">
        <v>0</v>
      </c>
      <c r="W461" s="22">
        <v>0</v>
      </c>
      <c r="X461" s="21">
        <v>0</v>
      </c>
      <c r="Y461" s="22">
        <v>0</v>
      </c>
      <c r="Z461" s="21">
        <v>0</v>
      </c>
      <c r="AA461" s="22">
        <v>0</v>
      </c>
      <c r="AB461" s="21">
        <v>0</v>
      </c>
      <c r="AC461" s="22">
        <v>0</v>
      </c>
      <c r="AD461" s="21">
        <v>0</v>
      </c>
      <c r="AE461" s="22">
        <v>0</v>
      </c>
      <c r="AF461" s="21">
        <v>0</v>
      </c>
      <c r="AG461" s="22">
        <v>0</v>
      </c>
      <c r="AH461" s="21"/>
      <c r="AI461" s="37">
        <v>0</v>
      </c>
      <c r="AJ461" s="15">
        <v>1</v>
      </c>
      <c r="AK461" s="23">
        <v>5528.1</v>
      </c>
    </row>
    <row r="462" spans="1:37" ht="25.5" x14ac:dyDescent="0.25">
      <c r="A462" s="17" t="s">
        <v>1210</v>
      </c>
      <c r="B462" s="18" t="s">
        <v>1211</v>
      </c>
      <c r="C462" s="17" t="s">
        <v>27</v>
      </c>
      <c r="D462" s="17" t="s">
        <v>1212</v>
      </c>
      <c r="E462" s="19" t="s">
        <v>34</v>
      </c>
      <c r="F462" s="19">
        <v>30</v>
      </c>
      <c r="G462" s="20">
        <v>41.47</v>
      </c>
      <c r="H462" s="20">
        <v>51.92</v>
      </c>
      <c r="I462" s="99">
        <v>1557.6</v>
      </c>
      <c r="J462" s="21">
        <v>0</v>
      </c>
      <c r="K462" s="22">
        <v>0</v>
      </c>
      <c r="L462" s="21">
        <v>0.3</v>
      </c>
      <c r="M462" s="22">
        <v>467.28</v>
      </c>
      <c r="N462" s="21">
        <v>0.3</v>
      </c>
      <c r="O462" s="22">
        <v>467.28</v>
      </c>
      <c r="P462" s="21">
        <v>0.4</v>
      </c>
      <c r="Q462" s="22">
        <v>623.04</v>
      </c>
      <c r="R462" s="21"/>
      <c r="S462" s="22">
        <v>0</v>
      </c>
      <c r="T462" s="21">
        <v>0</v>
      </c>
      <c r="U462" s="22">
        <v>0</v>
      </c>
      <c r="V462" s="21">
        <v>0</v>
      </c>
      <c r="W462" s="22">
        <v>0</v>
      </c>
      <c r="X462" s="21">
        <v>0</v>
      </c>
      <c r="Y462" s="22">
        <v>0</v>
      </c>
      <c r="Z462" s="21">
        <v>0</v>
      </c>
      <c r="AA462" s="22">
        <v>0</v>
      </c>
      <c r="AB462" s="21">
        <v>0</v>
      </c>
      <c r="AC462" s="22">
        <v>0</v>
      </c>
      <c r="AD462" s="21">
        <v>0</v>
      </c>
      <c r="AE462" s="22">
        <v>0</v>
      </c>
      <c r="AF462" s="21">
        <v>0</v>
      </c>
      <c r="AG462" s="22">
        <v>0</v>
      </c>
      <c r="AH462" s="21"/>
      <c r="AI462" s="37">
        <v>0</v>
      </c>
      <c r="AJ462" s="15">
        <v>1</v>
      </c>
      <c r="AK462" s="23">
        <v>1557.6</v>
      </c>
    </row>
    <row r="463" spans="1:37" ht="38.25" x14ac:dyDescent="0.25">
      <c r="A463" s="17" t="s">
        <v>1213</v>
      </c>
      <c r="B463" s="18" t="s">
        <v>1214</v>
      </c>
      <c r="C463" s="17" t="s">
        <v>32</v>
      </c>
      <c r="D463" s="17" t="s">
        <v>1215</v>
      </c>
      <c r="E463" s="19" t="s">
        <v>34</v>
      </c>
      <c r="F463" s="19">
        <v>412.08</v>
      </c>
      <c r="G463" s="20">
        <v>152.91</v>
      </c>
      <c r="H463" s="20">
        <v>191.47</v>
      </c>
      <c r="I463" s="99">
        <v>78900.95</v>
      </c>
      <c r="J463" s="21">
        <v>0</v>
      </c>
      <c r="K463" s="22">
        <v>0</v>
      </c>
      <c r="L463" s="21">
        <v>0</v>
      </c>
      <c r="M463" s="22">
        <v>0</v>
      </c>
      <c r="N463" s="21">
        <v>0</v>
      </c>
      <c r="O463" s="22">
        <v>0</v>
      </c>
      <c r="P463" s="21">
        <v>0</v>
      </c>
      <c r="Q463" s="22">
        <v>0</v>
      </c>
      <c r="R463" s="21"/>
      <c r="S463" s="22">
        <v>0</v>
      </c>
      <c r="T463" s="21">
        <v>0.6</v>
      </c>
      <c r="U463" s="22">
        <v>47340.57</v>
      </c>
      <c r="V463" s="21">
        <v>0.4</v>
      </c>
      <c r="W463" s="22">
        <v>31560.38</v>
      </c>
      <c r="X463" s="21">
        <v>0</v>
      </c>
      <c r="Y463" s="22">
        <v>0</v>
      </c>
      <c r="Z463" s="21">
        <v>0</v>
      </c>
      <c r="AA463" s="22">
        <v>0</v>
      </c>
      <c r="AB463" s="21">
        <v>0</v>
      </c>
      <c r="AC463" s="22">
        <v>0</v>
      </c>
      <c r="AD463" s="21">
        <v>0</v>
      </c>
      <c r="AE463" s="22">
        <v>0</v>
      </c>
      <c r="AF463" s="21">
        <v>0</v>
      </c>
      <c r="AG463" s="22">
        <v>0</v>
      </c>
      <c r="AH463" s="21"/>
      <c r="AI463" s="37">
        <v>0</v>
      </c>
      <c r="AJ463" s="15">
        <v>1</v>
      </c>
      <c r="AK463" s="23">
        <v>78900.95</v>
      </c>
    </row>
    <row r="464" spans="1:37" x14ac:dyDescent="0.25">
      <c r="A464" s="12">
        <v>10</v>
      </c>
      <c r="B464" s="12"/>
      <c r="C464" s="12"/>
      <c r="D464" s="12" t="s">
        <v>1216</v>
      </c>
      <c r="E464" s="12"/>
      <c r="F464" s="13"/>
      <c r="G464" s="14"/>
      <c r="H464" s="14"/>
      <c r="I464" s="95">
        <v>23027.420000000002</v>
      </c>
      <c r="J464" s="373">
        <v>0</v>
      </c>
      <c r="K464" s="95">
        <v>0</v>
      </c>
      <c r="L464" s="373">
        <v>0</v>
      </c>
      <c r="M464" s="95">
        <v>0</v>
      </c>
      <c r="N464" s="373">
        <v>0</v>
      </c>
      <c r="O464" s="95">
        <v>0</v>
      </c>
      <c r="P464" s="373">
        <v>0</v>
      </c>
      <c r="Q464" s="95">
        <v>0</v>
      </c>
      <c r="R464" s="373">
        <v>0</v>
      </c>
      <c r="S464" s="95">
        <v>0</v>
      </c>
      <c r="T464" s="373">
        <v>0</v>
      </c>
      <c r="U464" s="95">
        <v>0</v>
      </c>
      <c r="V464" s="373">
        <v>0</v>
      </c>
      <c r="W464" s="95">
        <v>0</v>
      </c>
      <c r="X464" s="373">
        <v>9.2689932263362529E-2</v>
      </c>
      <c r="Y464" s="95">
        <v>2134.41</v>
      </c>
      <c r="Z464" s="373">
        <v>1.1484135000794704E-2</v>
      </c>
      <c r="AA464" s="95">
        <v>264.45</v>
      </c>
      <c r="AB464" s="373">
        <v>0.44791296636792138</v>
      </c>
      <c r="AC464" s="95">
        <v>10314.280000000001</v>
      </c>
      <c r="AD464" s="373">
        <v>0.44791296636792138</v>
      </c>
      <c r="AE464" s="95">
        <v>10314.280000000001</v>
      </c>
      <c r="AF464" s="373">
        <v>0</v>
      </c>
      <c r="AG464" s="95">
        <v>0</v>
      </c>
      <c r="AH464" s="373">
        <v>0</v>
      </c>
      <c r="AI464" s="95">
        <v>0</v>
      </c>
      <c r="AJ464" s="24">
        <v>1</v>
      </c>
      <c r="AK464" s="95">
        <v>23027.420000000002</v>
      </c>
    </row>
    <row r="465" spans="1:37" ht="51" x14ac:dyDescent="0.25">
      <c r="A465" s="17" t="s">
        <v>1217</v>
      </c>
      <c r="B465" s="18" t="s">
        <v>333</v>
      </c>
      <c r="C465" s="17" t="s">
        <v>32</v>
      </c>
      <c r="D465" s="17" t="s">
        <v>334</v>
      </c>
      <c r="E465" s="19" t="s">
        <v>109</v>
      </c>
      <c r="F465" s="19">
        <v>78.5</v>
      </c>
      <c r="G465" s="20">
        <v>12.02</v>
      </c>
      <c r="H465" s="20">
        <v>15.05</v>
      </c>
      <c r="I465" s="99">
        <v>1181.42</v>
      </c>
      <c r="J465" s="21">
        <v>0</v>
      </c>
      <c r="K465" s="22">
        <v>0</v>
      </c>
      <c r="L465" s="21"/>
      <c r="M465" s="22">
        <v>0</v>
      </c>
      <c r="N465" s="21">
        <v>0</v>
      </c>
      <c r="O465" s="22">
        <v>0</v>
      </c>
      <c r="P465" s="21">
        <v>0</v>
      </c>
      <c r="Q465" s="22">
        <v>0</v>
      </c>
      <c r="R465" s="21">
        <v>0</v>
      </c>
      <c r="S465" s="22">
        <v>0</v>
      </c>
      <c r="T465" s="21">
        <v>0</v>
      </c>
      <c r="U465" s="22">
        <v>0</v>
      </c>
      <c r="V465" s="21">
        <v>0</v>
      </c>
      <c r="W465" s="22">
        <v>0</v>
      </c>
      <c r="X465" s="21">
        <v>1</v>
      </c>
      <c r="Y465" s="22">
        <v>1181.42</v>
      </c>
      <c r="Z465" s="21">
        <v>0</v>
      </c>
      <c r="AA465" s="22">
        <v>0</v>
      </c>
      <c r="AB465" s="21">
        <v>0</v>
      </c>
      <c r="AC465" s="22">
        <v>0</v>
      </c>
      <c r="AD465" s="21">
        <v>0</v>
      </c>
      <c r="AE465" s="22">
        <v>0</v>
      </c>
      <c r="AF465" s="21">
        <v>0</v>
      </c>
      <c r="AG465" s="22">
        <v>0</v>
      </c>
      <c r="AH465" s="21"/>
      <c r="AI465" s="37">
        <v>0</v>
      </c>
      <c r="AJ465" s="15">
        <v>1</v>
      </c>
      <c r="AK465" s="23">
        <v>1181.42</v>
      </c>
    </row>
    <row r="466" spans="1:37" ht="51" x14ac:dyDescent="0.25">
      <c r="A466" s="17" t="s">
        <v>1218</v>
      </c>
      <c r="B466" s="18" t="s">
        <v>370</v>
      </c>
      <c r="C466" s="17" t="s">
        <v>32</v>
      </c>
      <c r="D466" s="17" t="s">
        <v>371</v>
      </c>
      <c r="E466" s="19" t="s">
        <v>109</v>
      </c>
      <c r="F466" s="19">
        <v>78.5</v>
      </c>
      <c r="G466" s="20">
        <v>9.6999999999999993</v>
      </c>
      <c r="H466" s="20">
        <v>12.14</v>
      </c>
      <c r="I466" s="99">
        <v>952.99</v>
      </c>
      <c r="J466" s="21">
        <v>0</v>
      </c>
      <c r="K466" s="22">
        <v>0</v>
      </c>
      <c r="L466" s="21"/>
      <c r="M466" s="22">
        <v>0</v>
      </c>
      <c r="N466" s="21">
        <v>0</v>
      </c>
      <c r="O466" s="22">
        <v>0</v>
      </c>
      <c r="P466" s="21">
        <v>0</v>
      </c>
      <c r="Q466" s="22">
        <v>0</v>
      </c>
      <c r="R466" s="21">
        <v>0</v>
      </c>
      <c r="S466" s="22">
        <v>0</v>
      </c>
      <c r="T466" s="21">
        <v>0</v>
      </c>
      <c r="U466" s="22">
        <v>0</v>
      </c>
      <c r="V466" s="21">
        <v>0</v>
      </c>
      <c r="W466" s="22">
        <v>0</v>
      </c>
      <c r="X466" s="21">
        <v>1</v>
      </c>
      <c r="Y466" s="22">
        <v>952.99</v>
      </c>
      <c r="Z466" s="21">
        <v>0</v>
      </c>
      <c r="AA466" s="22">
        <v>0</v>
      </c>
      <c r="AB466" s="21">
        <v>0</v>
      </c>
      <c r="AC466" s="22">
        <v>0</v>
      </c>
      <c r="AD466" s="21">
        <v>0</v>
      </c>
      <c r="AE466" s="22">
        <v>0</v>
      </c>
      <c r="AF466" s="21">
        <v>0</v>
      </c>
      <c r="AG466" s="22">
        <v>0</v>
      </c>
      <c r="AH466" s="21"/>
      <c r="AI466" s="37">
        <v>0</v>
      </c>
      <c r="AJ466" s="15">
        <v>1</v>
      </c>
      <c r="AK466" s="23">
        <v>952.99</v>
      </c>
    </row>
    <row r="467" spans="1:37" ht="38.25" x14ac:dyDescent="0.25">
      <c r="A467" s="17" t="s">
        <v>1219</v>
      </c>
      <c r="B467" s="18" t="s">
        <v>1220</v>
      </c>
      <c r="C467" s="17" t="s">
        <v>32</v>
      </c>
      <c r="D467" s="17" t="s">
        <v>1221</v>
      </c>
      <c r="E467" s="19" t="s">
        <v>42</v>
      </c>
      <c r="F467" s="19">
        <v>18</v>
      </c>
      <c r="G467" s="20">
        <v>44.34</v>
      </c>
      <c r="H467" s="20">
        <v>55.52</v>
      </c>
      <c r="I467" s="99">
        <v>999.36</v>
      </c>
      <c r="J467" s="21">
        <v>0</v>
      </c>
      <c r="K467" s="22">
        <v>0</v>
      </c>
      <c r="L467" s="21">
        <v>0</v>
      </c>
      <c r="M467" s="22">
        <v>0</v>
      </c>
      <c r="N467" s="21">
        <v>0</v>
      </c>
      <c r="O467" s="22">
        <v>0</v>
      </c>
      <c r="P467" s="21">
        <v>0</v>
      </c>
      <c r="Q467" s="22">
        <v>0</v>
      </c>
      <c r="R467" s="21">
        <v>0</v>
      </c>
      <c r="S467" s="22">
        <v>0</v>
      </c>
      <c r="T467" s="21">
        <v>0</v>
      </c>
      <c r="U467" s="22">
        <v>0</v>
      </c>
      <c r="V467" s="21">
        <v>0</v>
      </c>
      <c r="W467" s="22">
        <v>0</v>
      </c>
      <c r="X467" s="21">
        <v>0</v>
      </c>
      <c r="Y467" s="22">
        <v>0</v>
      </c>
      <c r="Z467" s="21">
        <v>0</v>
      </c>
      <c r="AA467" s="22">
        <v>0</v>
      </c>
      <c r="AB467" s="21">
        <v>0.5</v>
      </c>
      <c r="AC467" s="22">
        <v>499.68</v>
      </c>
      <c r="AD467" s="21">
        <v>0.5</v>
      </c>
      <c r="AE467" s="22">
        <v>499.68</v>
      </c>
      <c r="AF467" s="21">
        <v>0</v>
      </c>
      <c r="AG467" s="22">
        <v>0</v>
      </c>
      <c r="AH467" s="21"/>
      <c r="AI467" s="37">
        <v>0</v>
      </c>
      <c r="AJ467" s="15">
        <v>1</v>
      </c>
      <c r="AK467" s="23">
        <v>999.36</v>
      </c>
    </row>
    <row r="468" spans="1:37" x14ac:dyDescent="0.25">
      <c r="A468" s="17" t="s">
        <v>1222</v>
      </c>
      <c r="B468" s="18" t="s">
        <v>845</v>
      </c>
      <c r="C468" s="17" t="s">
        <v>40</v>
      </c>
      <c r="D468" s="17" t="s">
        <v>846</v>
      </c>
      <c r="E468" s="19" t="s">
        <v>109</v>
      </c>
      <c r="F468" s="19">
        <v>82.8</v>
      </c>
      <c r="G468" s="20">
        <v>26.36</v>
      </c>
      <c r="H468" s="20">
        <v>33</v>
      </c>
      <c r="I468" s="99">
        <v>2732.4</v>
      </c>
      <c r="J468" s="21">
        <v>0</v>
      </c>
      <c r="K468" s="22">
        <v>0</v>
      </c>
      <c r="L468" s="21">
        <v>0</v>
      </c>
      <c r="M468" s="22">
        <v>0</v>
      </c>
      <c r="N468" s="21">
        <v>0</v>
      </c>
      <c r="O468" s="22">
        <v>0</v>
      </c>
      <c r="P468" s="21">
        <v>0</v>
      </c>
      <c r="Q468" s="22">
        <v>0</v>
      </c>
      <c r="R468" s="21">
        <v>0</v>
      </c>
      <c r="S468" s="22">
        <v>0</v>
      </c>
      <c r="T468" s="21">
        <v>0</v>
      </c>
      <c r="U468" s="22">
        <v>0</v>
      </c>
      <c r="V468" s="21">
        <v>0</v>
      </c>
      <c r="W468" s="22">
        <v>0</v>
      </c>
      <c r="X468" s="21">
        <v>0</v>
      </c>
      <c r="Y468" s="22">
        <v>0</v>
      </c>
      <c r="Z468" s="21">
        <v>0</v>
      </c>
      <c r="AA468" s="22">
        <v>0</v>
      </c>
      <c r="AB468" s="21">
        <v>0.5</v>
      </c>
      <c r="AC468" s="22">
        <v>1366.2</v>
      </c>
      <c r="AD468" s="21">
        <v>0.5</v>
      </c>
      <c r="AE468" s="22">
        <v>1366.2</v>
      </c>
      <c r="AF468" s="21">
        <v>0</v>
      </c>
      <c r="AG468" s="22">
        <v>0</v>
      </c>
      <c r="AH468" s="21"/>
      <c r="AI468" s="37">
        <v>0</v>
      </c>
      <c r="AJ468" s="15">
        <v>1</v>
      </c>
      <c r="AK468" s="23">
        <v>2732.4</v>
      </c>
    </row>
    <row r="469" spans="1:37" x14ac:dyDescent="0.25">
      <c r="A469" s="17" t="s">
        <v>1223</v>
      </c>
      <c r="B469" s="18" t="s">
        <v>1224</v>
      </c>
      <c r="C469" s="17" t="s">
        <v>40</v>
      </c>
      <c r="D469" s="17" t="s">
        <v>1225</v>
      </c>
      <c r="E469" s="19" t="s">
        <v>109</v>
      </c>
      <c r="F469" s="19">
        <v>78.5</v>
      </c>
      <c r="G469" s="20">
        <v>32.07</v>
      </c>
      <c r="H469" s="20">
        <v>40.15</v>
      </c>
      <c r="I469" s="99">
        <v>3151.77</v>
      </c>
      <c r="J469" s="21">
        <v>0</v>
      </c>
      <c r="K469" s="22">
        <v>0</v>
      </c>
      <c r="L469" s="21">
        <v>0</v>
      </c>
      <c r="M469" s="22">
        <v>0</v>
      </c>
      <c r="N469" s="21">
        <v>0</v>
      </c>
      <c r="O469" s="22">
        <v>0</v>
      </c>
      <c r="P469" s="21">
        <v>0</v>
      </c>
      <c r="Q469" s="22">
        <v>0</v>
      </c>
      <c r="R469" s="21">
        <v>0</v>
      </c>
      <c r="S469" s="22">
        <v>0</v>
      </c>
      <c r="T469" s="21">
        <v>0</v>
      </c>
      <c r="U469" s="22">
        <v>0</v>
      </c>
      <c r="V469" s="21">
        <v>0</v>
      </c>
      <c r="W469" s="22">
        <v>0</v>
      </c>
      <c r="X469" s="21">
        <v>0</v>
      </c>
      <c r="Y469" s="22">
        <v>0</v>
      </c>
      <c r="Z469" s="21">
        <v>0</v>
      </c>
      <c r="AA469" s="22">
        <v>0</v>
      </c>
      <c r="AB469" s="21">
        <v>0.5</v>
      </c>
      <c r="AC469" s="22">
        <v>1575.885</v>
      </c>
      <c r="AD469" s="21">
        <v>0.5</v>
      </c>
      <c r="AE469" s="22">
        <v>1575.885</v>
      </c>
      <c r="AF469" s="21">
        <v>0</v>
      </c>
      <c r="AG469" s="22">
        <v>0</v>
      </c>
      <c r="AH469" s="21"/>
      <c r="AI469" s="37">
        <v>0</v>
      </c>
      <c r="AJ469" s="15">
        <v>1</v>
      </c>
      <c r="AK469" s="23">
        <v>3151.77</v>
      </c>
    </row>
    <row r="470" spans="1:37" ht="25.5" x14ac:dyDescent="0.25">
      <c r="A470" s="17" t="s">
        <v>1226</v>
      </c>
      <c r="B470" s="18" t="s">
        <v>1227</v>
      </c>
      <c r="C470" s="17" t="s">
        <v>32</v>
      </c>
      <c r="D470" s="17" t="s">
        <v>1228</v>
      </c>
      <c r="E470" s="19" t="s">
        <v>42</v>
      </c>
      <c r="F470" s="19">
        <v>7</v>
      </c>
      <c r="G470" s="20">
        <v>57.04</v>
      </c>
      <c r="H470" s="20">
        <v>71.42</v>
      </c>
      <c r="I470" s="99">
        <v>499.94</v>
      </c>
      <c r="J470" s="21">
        <v>0</v>
      </c>
      <c r="K470" s="22">
        <v>0</v>
      </c>
      <c r="L470" s="21">
        <v>0</v>
      </c>
      <c r="M470" s="22">
        <v>0</v>
      </c>
      <c r="N470" s="21">
        <v>0</v>
      </c>
      <c r="O470" s="22">
        <v>0</v>
      </c>
      <c r="P470" s="21">
        <v>0</v>
      </c>
      <c r="Q470" s="22">
        <v>0</v>
      </c>
      <c r="R470" s="21">
        <v>0</v>
      </c>
      <c r="S470" s="22">
        <v>0</v>
      </c>
      <c r="T470" s="21">
        <v>0</v>
      </c>
      <c r="U470" s="22">
        <v>0</v>
      </c>
      <c r="V470" s="21">
        <v>0</v>
      </c>
      <c r="W470" s="22">
        <v>0</v>
      </c>
      <c r="X470" s="21">
        <v>0</v>
      </c>
      <c r="Y470" s="22">
        <v>0</v>
      </c>
      <c r="Z470" s="21">
        <v>0</v>
      </c>
      <c r="AA470" s="22">
        <v>0</v>
      </c>
      <c r="AB470" s="21">
        <v>0.5</v>
      </c>
      <c r="AC470" s="22">
        <v>249.97</v>
      </c>
      <c r="AD470" s="21">
        <v>0.5</v>
      </c>
      <c r="AE470" s="22">
        <v>249.97</v>
      </c>
      <c r="AF470" s="21">
        <v>0</v>
      </c>
      <c r="AG470" s="22">
        <v>0</v>
      </c>
      <c r="AH470" s="21"/>
      <c r="AI470" s="37">
        <v>0</v>
      </c>
      <c r="AJ470" s="15">
        <v>1</v>
      </c>
      <c r="AK470" s="23">
        <v>499.94</v>
      </c>
    </row>
    <row r="471" spans="1:37" x14ac:dyDescent="0.25">
      <c r="A471" s="17" t="s">
        <v>1229</v>
      </c>
      <c r="B471" s="18" t="s">
        <v>1230</v>
      </c>
      <c r="C471" s="17" t="s">
        <v>40</v>
      </c>
      <c r="D471" s="17" t="s">
        <v>1231</v>
      </c>
      <c r="E471" s="19" t="s">
        <v>42</v>
      </c>
      <c r="F471" s="19">
        <v>7</v>
      </c>
      <c r="G471" s="20">
        <v>41.54</v>
      </c>
      <c r="H471" s="20">
        <v>52.01</v>
      </c>
      <c r="I471" s="99">
        <v>364.07</v>
      </c>
      <c r="J471" s="21">
        <v>0</v>
      </c>
      <c r="K471" s="22">
        <v>0</v>
      </c>
      <c r="L471" s="21">
        <v>0</v>
      </c>
      <c r="M471" s="22">
        <v>0</v>
      </c>
      <c r="N471" s="21">
        <v>0</v>
      </c>
      <c r="O471" s="22">
        <v>0</v>
      </c>
      <c r="P471" s="21">
        <v>0</v>
      </c>
      <c r="Q471" s="22">
        <v>0</v>
      </c>
      <c r="R471" s="21">
        <v>0</v>
      </c>
      <c r="S471" s="22">
        <v>0</v>
      </c>
      <c r="T471" s="21">
        <v>0</v>
      </c>
      <c r="U471" s="22">
        <v>0</v>
      </c>
      <c r="V471" s="21">
        <v>0</v>
      </c>
      <c r="W471" s="22">
        <v>0</v>
      </c>
      <c r="X471" s="21">
        <v>0</v>
      </c>
      <c r="Y471" s="22">
        <v>0</v>
      </c>
      <c r="Z471" s="21">
        <v>0</v>
      </c>
      <c r="AA471" s="22">
        <v>0</v>
      </c>
      <c r="AB471" s="21">
        <v>0.5</v>
      </c>
      <c r="AC471" s="22">
        <v>182.035</v>
      </c>
      <c r="AD471" s="21">
        <v>0.5</v>
      </c>
      <c r="AE471" s="22">
        <v>182.035</v>
      </c>
      <c r="AF471" s="21">
        <v>0</v>
      </c>
      <c r="AG471" s="22">
        <v>0</v>
      </c>
      <c r="AH471" s="21"/>
      <c r="AI471" s="37">
        <v>0</v>
      </c>
      <c r="AJ471" s="15">
        <v>1</v>
      </c>
      <c r="AK471" s="23">
        <v>364.07</v>
      </c>
    </row>
    <row r="472" spans="1:37" ht="38.25" x14ac:dyDescent="0.25">
      <c r="A472" s="17" t="s">
        <v>1232</v>
      </c>
      <c r="B472" s="18" t="s">
        <v>1233</v>
      </c>
      <c r="C472" s="17" t="s">
        <v>32</v>
      </c>
      <c r="D472" s="17" t="s">
        <v>1234</v>
      </c>
      <c r="E472" s="19" t="s">
        <v>42</v>
      </c>
      <c r="F472" s="19">
        <v>5</v>
      </c>
      <c r="G472" s="20">
        <v>42.24</v>
      </c>
      <c r="H472" s="20">
        <v>52.89</v>
      </c>
      <c r="I472" s="99">
        <v>264.45</v>
      </c>
      <c r="J472" s="21">
        <v>0</v>
      </c>
      <c r="K472" s="22">
        <v>0</v>
      </c>
      <c r="L472" s="21">
        <v>0</v>
      </c>
      <c r="M472" s="22">
        <v>0</v>
      </c>
      <c r="N472" s="21">
        <v>0</v>
      </c>
      <c r="O472" s="22">
        <v>0</v>
      </c>
      <c r="P472" s="21">
        <v>0</v>
      </c>
      <c r="Q472" s="22">
        <v>0</v>
      </c>
      <c r="R472" s="21">
        <v>0</v>
      </c>
      <c r="S472" s="22">
        <v>0</v>
      </c>
      <c r="T472" s="21">
        <v>0</v>
      </c>
      <c r="U472" s="22">
        <v>0</v>
      </c>
      <c r="V472" s="21">
        <v>0</v>
      </c>
      <c r="W472" s="22">
        <v>0</v>
      </c>
      <c r="X472" s="21">
        <v>0</v>
      </c>
      <c r="Y472" s="22">
        <v>0</v>
      </c>
      <c r="Z472" s="21">
        <v>1</v>
      </c>
      <c r="AA472" s="22">
        <v>264.45</v>
      </c>
      <c r="AB472" s="21">
        <v>0</v>
      </c>
      <c r="AC472" s="22">
        <v>0</v>
      </c>
      <c r="AD472" s="21">
        <v>0</v>
      </c>
      <c r="AE472" s="22">
        <v>0</v>
      </c>
      <c r="AF472" s="21">
        <v>0</v>
      </c>
      <c r="AG472" s="22">
        <v>0</v>
      </c>
      <c r="AH472" s="21"/>
      <c r="AI472" s="37">
        <v>0</v>
      </c>
      <c r="AJ472" s="15">
        <v>1</v>
      </c>
      <c r="AK472" s="23">
        <v>264.45</v>
      </c>
    </row>
    <row r="473" spans="1:37" ht="25.5" x14ac:dyDescent="0.25">
      <c r="A473" s="17" t="s">
        <v>1235</v>
      </c>
      <c r="B473" s="18" t="s">
        <v>1236</v>
      </c>
      <c r="C473" s="17" t="s">
        <v>40</v>
      </c>
      <c r="D473" s="17" t="s">
        <v>1237</v>
      </c>
      <c r="E473" s="19" t="s">
        <v>42</v>
      </c>
      <c r="F473" s="19">
        <v>18</v>
      </c>
      <c r="G473" s="20">
        <v>41.05</v>
      </c>
      <c r="H473" s="20">
        <v>51.4</v>
      </c>
      <c r="I473" s="99">
        <v>925.2</v>
      </c>
      <c r="J473" s="21">
        <v>0</v>
      </c>
      <c r="K473" s="22">
        <v>0</v>
      </c>
      <c r="L473" s="21">
        <v>0</v>
      </c>
      <c r="M473" s="22">
        <v>0</v>
      </c>
      <c r="N473" s="21">
        <v>0</v>
      </c>
      <c r="O473" s="22">
        <v>0</v>
      </c>
      <c r="P473" s="21">
        <v>0</v>
      </c>
      <c r="Q473" s="22">
        <v>0</v>
      </c>
      <c r="R473" s="21">
        <v>0</v>
      </c>
      <c r="S473" s="22">
        <v>0</v>
      </c>
      <c r="T473" s="21">
        <v>0</v>
      </c>
      <c r="U473" s="22">
        <v>0</v>
      </c>
      <c r="V473" s="21">
        <v>0</v>
      </c>
      <c r="W473" s="22">
        <v>0</v>
      </c>
      <c r="X473" s="21">
        <v>0</v>
      </c>
      <c r="Y473" s="22">
        <v>0</v>
      </c>
      <c r="Z473" s="21">
        <v>0</v>
      </c>
      <c r="AA473" s="22">
        <v>0</v>
      </c>
      <c r="AB473" s="21">
        <v>0.5</v>
      </c>
      <c r="AC473" s="22">
        <v>462.6</v>
      </c>
      <c r="AD473" s="21">
        <v>0.5</v>
      </c>
      <c r="AE473" s="22">
        <v>462.6</v>
      </c>
      <c r="AF473" s="21">
        <v>0</v>
      </c>
      <c r="AG473" s="22">
        <v>0</v>
      </c>
      <c r="AH473" s="21"/>
      <c r="AI473" s="37">
        <v>0</v>
      </c>
      <c r="AJ473" s="15">
        <v>1</v>
      </c>
      <c r="AK473" s="23">
        <v>925.2</v>
      </c>
    </row>
    <row r="474" spans="1:37" ht="51" x14ac:dyDescent="0.25">
      <c r="A474" s="17" t="s">
        <v>1238</v>
      </c>
      <c r="B474" s="18" t="s">
        <v>1239</v>
      </c>
      <c r="C474" s="17" t="s">
        <v>32</v>
      </c>
      <c r="D474" s="17" t="s">
        <v>1240</v>
      </c>
      <c r="E474" s="19" t="s">
        <v>42</v>
      </c>
      <c r="F474" s="19">
        <v>18</v>
      </c>
      <c r="G474" s="20">
        <v>11.6</v>
      </c>
      <c r="H474" s="20">
        <v>14.52</v>
      </c>
      <c r="I474" s="99">
        <v>261.36</v>
      </c>
      <c r="J474" s="21">
        <v>0</v>
      </c>
      <c r="K474" s="22">
        <v>0</v>
      </c>
      <c r="L474" s="21">
        <v>0</v>
      </c>
      <c r="M474" s="22">
        <v>0</v>
      </c>
      <c r="N474" s="21">
        <v>0</v>
      </c>
      <c r="O474" s="22">
        <v>0</v>
      </c>
      <c r="P474" s="21">
        <v>0</v>
      </c>
      <c r="Q474" s="22">
        <v>0</v>
      </c>
      <c r="R474" s="21">
        <v>0</v>
      </c>
      <c r="S474" s="22">
        <v>0</v>
      </c>
      <c r="T474" s="21">
        <v>0</v>
      </c>
      <c r="U474" s="22">
        <v>0</v>
      </c>
      <c r="V474" s="21">
        <v>0</v>
      </c>
      <c r="W474" s="22">
        <v>0</v>
      </c>
      <c r="X474" s="21">
        <v>0</v>
      </c>
      <c r="Y474" s="22">
        <v>0</v>
      </c>
      <c r="Z474" s="21">
        <v>0</v>
      </c>
      <c r="AA474" s="22">
        <v>0</v>
      </c>
      <c r="AB474" s="21">
        <v>0.5</v>
      </c>
      <c r="AC474" s="22">
        <v>130.68</v>
      </c>
      <c r="AD474" s="21">
        <v>0.5</v>
      </c>
      <c r="AE474" s="22">
        <v>130.68</v>
      </c>
      <c r="AF474" s="21">
        <v>0</v>
      </c>
      <c r="AG474" s="22">
        <v>0</v>
      </c>
      <c r="AH474" s="21"/>
      <c r="AI474" s="37">
        <v>0</v>
      </c>
      <c r="AJ474" s="15">
        <v>1</v>
      </c>
      <c r="AK474" s="23">
        <v>261.36</v>
      </c>
    </row>
    <row r="475" spans="1:37" ht="25.5" x14ac:dyDescent="0.25">
      <c r="A475" s="17" t="s">
        <v>1241</v>
      </c>
      <c r="B475" s="18" t="s">
        <v>1242</v>
      </c>
      <c r="C475" s="17" t="s">
        <v>40</v>
      </c>
      <c r="D475" s="17" t="s">
        <v>1243</v>
      </c>
      <c r="E475" s="19" t="s">
        <v>42</v>
      </c>
      <c r="F475" s="19">
        <v>56</v>
      </c>
      <c r="G475" s="20">
        <v>31.08</v>
      </c>
      <c r="H475" s="20">
        <v>38.909999999999997</v>
      </c>
      <c r="I475" s="99">
        <v>2178.96</v>
      </c>
      <c r="J475" s="21">
        <v>0</v>
      </c>
      <c r="K475" s="22">
        <v>0</v>
      </c>
      <c r="L475" s="21">
        <v>0</v>
      </c>
      <c r="M475" s="22">
        <v>0</v>
      </c>
      <c r="N475" s="21">
        <v>0</v>
      </c>
      <c r="O475" s="22">
        <v>0</v>
      </c>
      <c r="P475" s="21">
        <v>0</v>
      </c>
      <c r="Q475" s="22">
        <v>0</v>
      </c>
      <c r="R475" s="21">
        <v>0</v>
      </c>
      <c r="S475" s="22">
        <v>0</v>
      </c>
      <c r="T475" s="21">
        <v>0</v>
      </c>
      <c r="U475" s="22">
        <v>0</v>
      </c>
      <c r="V475" s="21">
        <v>0</v>
      </c>
      <c r="W475" s="22">
        <v>0</v>
      </c>
      <c r="X475" s="21">
        <v>0</v>
      </c>
      <c r="Y475" s="22">
        <v>0</v>
      </c>
      <c r="Z475" s="21">
        <v>0</v>
      </c>
      <c r="AA475" s="22">
        <v>0</v>
      </c>
      <c r="AB475" s="21">
        <v>0.5</v>
      </c>
      <c r="AC475" s="22">
        <v>1089.48</v>
      </c>
      <c r="AD475" s="21">
        <v>0.5</v>
      </c>
      <c r="AE475" s="22">
        <v>1089.48</v>
      </c>
      <c r="AF475" s="21">
        <v>0</v>
      </c>
      <c r="AG475" s="22">
        <v>0</v>
      </c>
      <c r="AH475" s="21"/>
      <c r="AI475" s="37">
        <v>0</v>
      </c>
      <c r="AJ475" s="15">
        <v>1</v>
      </c>
      <c r="AK475" s="23">
        <v>2178.96</v>
      </c>
    </row>
    <row r="476" spans="1:37" ht="25.5" x14ac:dyDescent="0.25">
      <c r="A476" s="17" t="s">
        <v>1244</v>
      </c>
      <c r="B476" s="18" t="s">
        <v>1245</v>
      </c>
      <c r="C476" s="17" t="s">
        <v>27</v>
      </c>
      <c r="D476" s="17" t="s">
        <v>1246</v>
      </c>
      <c r="E476" s="19" t="s">
        <v>1247</v>
      </c>
      <c r="F476" s="19">
        <v>578</v>
      </c>
      <c r="G476" s="20">
        <v>11.36</v>
      </c>
      <c r="H476" s="20">
        <v>14.22</v>
      </c>
      <c r="I476" s="99">
        <v>8219.16</v>
      </c>
      <c r="J476" s="21">
        <v>0</v>
      </c>
      <c r="K476" s="22">
        <v>0</v>
      </c>
      <c r="L476" s="21">
        <v>0</v>
      </c>
      <c r="M476" s="22">
        <v>0</v>
      </c>
      <c r="N476" s="21">
        <v>0</v>
      </c>
      <c r="O476" s="22">
        <v>0</v>
      </c>
      <c r="P476" s="21">
        <v>0</v>
      </c>
      <c r="Q476" s="22">
        <v>0</v>
      </c>
      <c r="R476" s="21">
        <v>0</v>
      </c>
      <c r="S476" s="22">
        <v>0</v>
      </c>
      <c r="T476" s="21">
        <v>0</v>
      </c>
      <c r="U476" s="22">
        <v>0</v>
      </c>
      <c r="V476" s="21">
        <v>0</v>
      </c>
      <c r="W476" s="22">
        <v>0</v>
      </c>
      <c r="X476" s="21">
        <v>0</v>
      </c>
      <c r="Y476" s="22">
        <v>0</v>
      </c>
      <c r="Z476" s="21">
        <v>0</v>
      </c>
      <c r="AA476" s="22">
        <v>0</v>
      </c>
      <c r="AB476" s="21">
        <v>0.5</v>
      </c>
      <c r="AC476" s="22">
        <v>4109.58</v>
      </c>
      <c r="AD476" s="21">
        <v>0.5</v>
      </c>
      <c r="AE476" s="22">
        <v>4109.58</v>
      </c>
      <c r="AF476" s="21">
        <v>0</v>
      </c>
      <c r="AG476" s="22">
        <v>0</v>
      </c>
      <c r="AH476" s="21"/>
      <c r="AI476" s="37">
        <v>0</v>
      </c>
      <c r="AJ476" s="15">
        <v>1</v>
      </c>
      <c r="AK476" s="23">
        <v>8219.16</v>
      </c>
    </row>
    <row r="477" spans="1:37" ht="25.5" x14ac:dyDescent="0.25">
      <c r="A477" s="17" t="s">
        <v>1248</v>
      </c>
      <c r="B477" s="18" t="s">
        <v>1249</v>
      </c>
      <c r="C477" s="17" t="s">
        <v>27</v>
      </c>
      <c r="D477" s="17" t="s">
        <v>1250</v>
      </c>
      <c r="E477" s="19" t="s">
        <v>42</v>
      </c>
      <c r="F477" s="19">
        <v>18</v>
      </c>
      <c r="G477" s="20">
        <v>13.62</v>
      </c>
      <c r="H477" s="20">
        <v>17.05</v>
      </c>
      <c r="I477" s="99">
        <v>306.89999999999998</v>
      </c>
      <c r="J477" s="21">
        <v>0</v>
      </c>
      <c r="K477" s="22">
        <v>0</v>
      </c>
      <c r="L477" s="21">
        <v>0</v>
      </c>
      <c r="M477" s="22">
        <v>0</v>
      </c>
      <c r="N477" s="21">
        <v>0</v>
      </c>
      <c r="O477" s="22">
        <v>0</v>
      </c>
      <c r="P477" s="21">
        <v>0</v>
      </c>
      <c r="Q477" s="22">
        <v>0</v>
      </c>
      <c r="R477" s="21">
        <v>0</v>
      </c>
      <c r="S477" s="22">
        <v>0</v>
      </c>
      <c r="T477" s="21">
        <v>0</v>
      </c>
      <c r="U477" s="22">
        <v>0</v>
      </c>
      <c r="V477" s="21">
        <v>0</v>
      </c>
      <c r="W477" s="22">
        <v>0</v>
      </c>
      <c r="X477" s="21">
        <v>0</v>
      </c>
      <c r="Y477" s="22">
        <v>0</v>
      </c>
      <c r="Z477" s="21">
        <v>0</v>
      </c>
      <c r="AA477" s="22">
        <v>0</v>
      </c>
      <c r="AB477" s="21">
        <v>0.5</v>
      </c>
      <c r="AC477" s="22">
        <v>153.44999999999999</v>
      </c>
      <c r="AD477" s="21">
        <v>0.5</v>
      </c>
      <c r="AE477" s="22">
        <v>153.44999999999999</v>
      </c>
      <c r="AF477" s="21">
        <v>0</v>
      </c>
      <c r="AG477" s="22">
        <v>0</v>
      </c>
      <c r="AH477" s="21"/>
      <c r="AI477" s="37">
        <v>0</v>
      </c>
      <c r="AJ477" s="15">
        <v>1</v>
      </c>
      <c r="AK477" s="23">
        <v>306.89999999999998</v>
      </c>
    </row>
    <row r="478" spans="1:37" ht="25.5" x14ac:dyDescent="0.25">
      <c r="A478" s="17" t="s">
        <v>1251</v>
      </c>
      <c r="B478" s="18" t="s">
        <v>1252</v>
      </c>
      <c r="C478" s="17" t="s">
        <v>27</v>
      </c>
      <c r="D478" s="17" t="s">
        <v>1253</v>
      </c>
      <c r="E478" s="19" t="s">
        <v>42</v>
      </c>
      <c r="F478" s="19">
        <v>32</v>
      </c>
      <c r="G478" s="20">
        <v>24.7</v>
      </c>
      <c r="H478" s="20">
        <v>30.92</v>
      </c>
      <c r="I478" s="99">
        <v>989.44</v>
      </c>
      <c r="J478" s="21">
        <v>0</v>
      </c>
      <c r="K478" s="22">
        <v>0</v>
      </c>
      <c r="L478" s="21">
        <v>0</v>
      </c>
      <c r="M478" s="22">
        <v>0</v>
      </c>
      <c r="N478" s="21">
        <v>0</v>
      </c>
      <c r="O478" s="22">
        <v>0</v>
      </c>
      <c r="P478" s="21">
        <v>0</v>
      </c>
      <c r="Q478" s="22">
        <v>0</v>
      </c>
      <c r="R478" s="21">
        <v>0</v>
      </c>
      <c r="S478" s="22">
        <v>0</v>
      </c>
      <c r="T478" s="21">
        <v>0</v>
      </c>
      <c r="U478" s="22">
        <v>0</v>
      </c>
      <c r="V478" s="21">
        <v>0</v>
      </c>
      <c r="W478" s="22">
        <v>0</v>
      </c>
      <c r="X478" s="21">
        <v>0</v>
      </c>
      <c r="Y478" s="22">
        <v>0</v>
      </c>
      <c r="Z478" s="21">
        <v>0</v>
      </c>
      <c r="AA478" s="22">
        <v>0</v>
      </c>
      <c r="AB478" s="21">
        <v>0.5</v>
      </c>
      <c r="AC478" s="22">
        <v>494.72</v>
      </c>
      <c r="AD478" s="21">
        <v>0.5</v>
      </c>
      <c r="AE478" s="22">
        <v>494.72</v>
      </c>
      <c r="AF478" s="21">
        <v>0</v>
      </c>
      <c r="AG478" s="22">
        <v>0</v>
      </c>
      <c r="AH478" s="21"/>
      <c r="AI478" s="37">
        <v>0</v>
      </c>
      <c r="AJ478" s="15">
        <v>1</v>
      </c>
      <c r="AK478" s="23">
        <v>989.44</v>
      </c>
    </row>
    <row r="479" spans="1:37" x14ac:dyDescent="0.25">
      <c r="A479" s="12">
        <v>11</v>
      </c>
      <c r="B479" s="12"/>
      <c r="C479" s="12"/>
      <c r="D479" s="12" t="s">
        <v>1254</v>
      </c>
      <c r="E479" s="12"/>
      <c r="F479" s="13"/>
      <c r="G479" s="14"/>
      <c r="H479" s="14"/>
      <c r="I479" s="95">
        <v>678566.72000000009</v>
      </c>
      <c r="J479" s="373">
        <v>0</v>
      </c>
      <c r="K479" s="95">
        <v>0</v>
      </c>
      <c r="L479" s="373">
        <v>0</v>
      </c>
      <c r="M479" s="95">
        <v>0</v>
      </c>
      <c r="N479" s="373">
        <v>0</v>
      </c>
      <c r="O479" s="95">
        <v>0</v>
      </c>
      <c r="P479" s="373">
        <v>6.0447232071740846E-2</v>
      </c>
      <c r="Q479" s="95">
        <v>41017.479999999996</v>
      </c>
      <c r="R479" s="373">
        <v>3.7497432824291757E-2</v>
      </c>
      <c r="S479" s="95">
        <v>25444.51</v>
      </c>
      <c r="T479" s="373">
        <v>7.6132955650993303E-2</v>
      </c>
      <c r="U479" s="95">
        <v>51661.29</v>
      </c>
      <c r="V479" s="373">
        <v>0</v>
      </c>
      <c r="W479" s="95">
        <v>0</v>
      </c>
      <c r="X479" s="373">
        <v>0</v>
      </c>
      <c r="Y479" s="95">
        <v>0</v>
      </c>
      <c r="Z479" s="373">
        <v>0.14793302860476268</v>
      </c>
      <c r="AA479" s="95">
        <v>100382.43</v>
      </c>
      <c r="AB479" s="373">
        <v>0.14793302860476268</v>
      </c>
      <c r="AC479" s="95">
        <v>100382.43</v>
      </c>
      <c r="AD479" s="373">
        <v>0.53005632224344856</v>
      </c>
      <c r="AE479" s="95">
        <v>359678.57999999996</v>
      </c>
      <c r="AF479" s="373">
        <v>0</v>
      </c>
      <c r="AG479" s="95">
        <v>0</v>
      </c>
      <c r="AH479" s="373">
        <v>0</v>
      </c>
      <c r="AI479" s="95">
        <v>0</v>
      </c>
      <c r="AJ479" s="24">
        <v>0.99999999999999978</v>
      </c>
      <c r="AK479" s="95">
        <v>678566.72000000009</v>
      </c>
    </row>
    <row r="480" spans="1:37" x14ac:dyDescent="0.25">
      <c r="A480" s="25" t="s">
        <v>1255</v>
      </c>
      <c r="B480" s="25"/>
      <c r="C480" s="25"/>
      <c r="D480" s="25" t="s">
        <v>1256</v>
      </c>
      <c r="E480" s="25"/>
      <c r="F480" s="25"/>
      <c r="G480" s="26"/>
      <c r="H480" s="26"/>
      <c r="I480" s="104">
        <v>200764.86</v>
      </c>
      <c r="J480" s="27">
        <v>0</v>
      </c>
      <c r="K480" s="104">
        <v>0</v>
      </c>
      <c r="L480" s="27">
        <v>0</v>
      </c>
      <c r="M480" s="104">
        <v>0</v>
      </c>
      <c r="N480" s="27">
        <v>0</v>
      </c>
      <c r="O480" s="104">
        <v>0</v>
      </c>
      <c r="P480" s="27">
        <v>0</v>
      </c>
      <c r="Q480" s="104">
        <v>0</v>
      </c>
      <c r="R480" s="27">
        <v>0</v>
      </c>
      <c r="S480" s="104">
        <v>0</v>
      </c>
      <c r="T480" s="27">
        <v>0</v>
      </c>
      <c r="U480" s="104">
        <v>0</v>
      </c>
      <c r="V480" s="27">
        <v>0</v>
      </c>
      <c r="W480" s="104">
        <v>0</v>
      </c>
      <c r="X480" s="27">
        <v>0</v>
      </c>
      <c r="Y480" s="104">
        <v>0</v>
      </c>
      <c r="Z480" s="27">
        <v>0.5</v>
      </c>
      <c r="AA480" s="104">
        <v>100382.43</v>
      </c>
      <c r="AB480" s="27">
        <v>0.5</v>
      </c>
      <c r="AC480" s="104">
        <v>100382.43</v>
      </c>
      <c r="AD480" s="27">
        <v>0</v>
      </c>
      <c r="AE480" s="104">
        <v>0</v>
      </c>
      <c r="AF480" s="27">
        <v>0</v>
      </c>
      <c r="AG480" s="104">
        <v>0</v>
      </c>
      <c r="AH480" s="27">
        <v>0</v>
      </c>
      <c r="AI480" s="104">
        <v>0</v>
      </c>
      <c r="AJ480" s="27">
        <v>1</v>
      </c>
      <c r="AK480" s="104">
        <v>200764.86</v>
      </c>
    </row>
    <row r="481" spans="1:37" ht="51" x14ac:dyDescent="0.25">
      <c r="A481" s="17" t="s">
        <v>1257</v>
      </c>
      <c r="B481" s="18" t="s">
        <v>1258</v>
      </c>
      <c r="C481" s="17" t="s">
        <v>32</v>
      </c>
      <c r="D481" s="17" t="s">
        <v>1259</v>
      </c>
      <c r="E481" s="19" t="s">
        <v>109</v>
      </c>
      <c r="F481" s="19">
        <v>474.87</v>
      </c>
      <c r="G481" s="20">
        <v>24.15</v>
      </c>
      <c r="H481" s="20">
        <v>30.24</v>
      </c>
      <c r="I481" s="99">
        <v>14360.06</v>
      </c>
      <c r="J481" s="21">
        <v>0</v>
      </c>
      <c r="K481" s="22">
        <v>0</v>
      </c>
      <c r="L481" s="21">
        <v>0</v>
      </c>
      <c r="M481" s="22">
        <v>0</v>
      </c>
      <c r="N481" s="21">
        <v>0</v>
      </c>
      <c r="O481" s="22">
        <v>0</v>
      </c>
      <c r="P481" s="21">
        <v>0</v>
      </c>
      <c r="Q481" s="22">
        <v>0</v>
      </c>
      <c r="R481" s="21">
        <v>0</v>
      </c>
      <c r="S481" s="22">
        <v>0</v>
      </c>
      <c r="T481" s="21">
        <v>0</v>
      </c>
      <c r="U481" s="22">
        <v>0</v>
      </c>
      <c r="V481" s="21">
        <v>0</v>
      </c>
      <c r="W481" s="22">
        <v>0</v>
      </c>
      <c r="X481" s="21">
        <v>0</v>
      </c>
      <c r="Y481" s="22">
        <v>0</v>
      </c>
      <c r="Z481" s="21">
        <v>0.5</v>
      </c>
      <c r="AA481" s="22">
        <v>7180.03</v>
      </c>
      <c r="AB481" s="21">
        <v>0.5</v>
      </c>
      <c r="AC481" s="22">
        <v>7180.03</v>
      </c>
      <c r="AD481" s="21">
        <v>0</v>
      </c>
      <c r="AE481" s="22">
        <v>0</v>
      </c>
      <c r="AF481" s="21">
        <v>0</v>
      </c>
      <c r="AG481" s="22">
        <v>0</v>
      </c>
      <c r="AH481" s="21"/>
      <c r="AI481" s="37">
        <v>0</v>
      </c>
      <c r="AJ481" s="15">
        <v>1</v>
      </c>
      <c r="AK481" s="23">
        <v>14360.06</v>
      </c>
    </row>
    <row r="482" spans="1:37" ht="63.75" x14ac:dyDescent="0.25">
      <c r="A482" s="17" t="s">
        <v>1260</v>
      </c>
      <c r="B482" s="18" t="s">
        <v>1261</v>
      </c>
      <c r="C482" s="17" t="s">
        <v>32</v>
      </c>
      <c r="D482" s="17" t="s">
        <v>1262</v>
      </c>
      <c r="E482" s="19" t="s">
        <v>109</v>
      </c>
      <c r="F482" s="19">
        <v>1074.9000000000001</v>
      </c>
      <c r="G482" s="20">
        <v>43.43</v>
      </c>
      <c r="H482" s="20">
        <v>54.38</v>
      </c>
      <c r="I482" s="99">
        <v>58453.06</v>
      </c>
      <c r="J482" s="21">
        <v>0</v>
      </c>
      <c r="K482" s="22">
        <v>0</v>
      </c>
      <c r="L482" s="21">
        <v>0</v>
      </c>
      <c r="M482" s="22">
        <v>0</v>
      </c>
      <c r="N482" s="21">
        <v>0</v>
      </c>
      <c r="O482" s="22">
        <v>0</v>
      </c>
      <c r="P482" s="21">
        <v>0</v>
      </c>
      <c r="Q482" s="22">
        <v>0</v>
      </c>
      <c r="R482" s="21">
        <v>0</v>
      </c>
      <c r="S482" s="22">
        <v>0</v>
      </c>
      <c r="T482" s="21">
        <v>0</v>
      </c>
      <c r="U482" s="22">
        <v>0</v>
      </c>
      <c r="V482" s="21">
        <v>0</v>
      </c>
      <c r="W482" s="22">
        <v>0</v>
      </c>
      <c r="X482" s="21">
        <v>0</v>
      </c>
      <c r="Y482" s="22">
        <v>0</v>
      </c>
      <c r="Z482" s="21">
        <v>0.5</v>
      </c>
      <c r="AA482" s="22">
        <v>29226.53</v>
      </c>
      <c r="AB482" s="21">
        <v>0.5</v>
      </c>
      <c r="AC482" s="22">
        <v>29226.53</v>
      </c>
      <c r="AD482" s="21">
        <v>0</v>
      </c>
      <c r="AE482" s="22">
        <v>0</v>
      </c>
      <c r="AF482" s="21">
        <v>0</v>
      </c>
      <c r="AG482" s="22">
        <v>0</v>
      </c>
      <c r="AH482" s="21"/>
      <c r="AI482" s="37">
        <v>0</v>
      </c>
      <c r="AJ482" s="15">
        <v>1</v>
      </c>
      <c r="AK482" s="23">
        <v>58453.06</v>
      </c>
    </row>
    <row r="483" spans="1:37" ht="51" x14ac:dyDescent="0.25">
      <c r="A483" s="17" t="s">
        <v>1263</v>
      </c>
      <c r="B483" s="18" t="s">
        <v>1264</v>
      </c>
      <c r="C483" s="17" t="s">
        <v>32</v>
      </c>
      <c r="D483" s="17" t="s">
        <v>1265</v>
      </c>
      <c r="E483" s="19" t="s">
        <v>109</v>
      </c>
      <c r="F483" s="19">
        <v>92.92</v>
      </c>
      <c r="G483" s="20">
        <v>64.34</v>
      </c>
      <c r="H483" s="20">
        <v>80.56</v>
      </c>
      <c r="I483" s="99">
        <v>7485.63</v>
      </c>
      <c r="J483" s="21">
        <v>0</v>
      </c>
      <c r="K483" s="22">
        <v>0</v>
      </c>
      <c r="L483" s="21">
        <v>0</v>
      </c>
      <c r="M483" s="22">
        <v>0</v>
      </c>
      <c r="N483" s="21">
        <v>0</v>
      </c>
      <c r="O483" s="22">
        <v>0</v>
      </c>
      <c r="P483" s="21">
        <v>0</v>
      </c>
      <c r="Q483" s="22">
        <v>0</v>
      </c>
      <c r="R483" s="21">
        <v>0</v>
      </c>
      <c r="S483" s="22">
        <v>0</v>
      </c>
      <c r="T483" s="21">
        <v>0</v>
      </c>
      <c r="U483" s="22">
        <v>0</v>
      </c>
      <c r="V483" s="21">
        <v>0</v>
      </c>
      <c r="W483" s="22">
        <v>0</v>
      </c>
      <c r="X483" s="21">
        <v>0</v>
      </c>
      <c r="Y483" s="22">
        <v>0</v>
      </c>
      <c r="Z483" s="21">
        <v>0.5</v>
      </c>
      <c r="AA483" s="22">
        <v>3742.8150000000001</v>
      </c>
      <c r="AB483" s="21">
        <v>0.5</v>
      </c>
      <c r="AC483" s="22">
        <v>3742.8150000000001</v>
      </c>
      <c r="AD483" s="21">
        <v>0</v>
      </c>
      <c r="AE483" s="22">
        <v>0</v>
      </c>
      <c r="AF483" s="21">
        <v>0</v>
      </c>
      <c r="AG483" s="22">
        <v>0</v>
      </c>
      <c r="AH483" s="21"/>
      <c r="AI483" s="37">
        <v>0</v>
      </c>
      <c r="AJ483" s="15">
        <v>1</v>
      </c>
      <c r="AK483" s="23">
        <v>7485.63</v>
      </c>
    </row>
    <row r="484" spans="1:37" ht="63.75" x14ac:dyDescent="0.25">
      <c r="A484" s="17" t="s">
        <v>1266</v>
      </c>
      <c r="B484" s="18" t="s">
        <v>1267</v>
      </c>
      <c r="C484" s="17" t="s">
        <v>27</v>
      </c>
      <c r="D484" s="17" t="s">
        <v>1268</v>
      </c>
      <c r="E484" s="19" t="s">
        <v>109</v>
      </c>
      <c r="F484" s="19">
        <v>113.91</v>
      </c>
      <c r="G484" s="20">
        <v>148.49</v>
      </c>
      <c r="H484" s="20">
        <v>185.93</v>
      </c>
      <c r="I484" s="99">
        <v>21179.279999999999</v>
      </c>
      <c r="J484" s="21">
        <v>0</v>
      </c>
      <c r="K484" s="22">
        <v>0</v>
      </c>
      <c r="L484" s="21">
        <v>0</v>
      </c>
      <c r="M484" s="22">
        <v>0</v>
      </c>
      <c r="N484" s="21">
        <v>0</v>
      </c>
      <c r="O484" s="22">
        <v>0</v>
      </c>
      <c r="P484" s="21">
        <v>0</v>
      </c>
      <c r="Q484" s="22">
        <v>0</v>
      </c>
      <c r="R484" s="21">
        <v>0</v>
      </c>
      <c r="S484" s="22">
        <v>0</v>
      </c>
      <c r="T484" s="21">
        <v>0</v>
      </c>
      <c r="U484" s="22">
        <v>0</v>
      </c>
      <c r="V484" s="21">
        <v>0</v>
      </c>
      <c r="W484" s="22">
        <v>0</v>
      </c>
      <c r="X484" s="21">
        <v>0</v>
      </c>
      <c r="Y484" s="22">
        <v>0</v>
      </c>
      <c r="Z484" s="21">
        <v>0.5</v>
      </c>
      <c r="AA484" s="22">
        <v>10589.64</v>
      </c>
      <c r="AB484" s="21">
        <v>0.5</v>
      </c>
      <c r="AC484" s="22">
        <v>10589.64</v>
      </c>
      <c r="AD484" s="21">
        <v>0</v>
      </c>
      <c r="AE484" s="22">
        <v>0</v>
      </c>
      <c r="AF484" s="21">
        <v>0</v>
      </c>
      <c r="AG484" s="22">
        <v>0</v>
      </c>
      <c r="AH484" s="21"/>
      <c r="AI484" s="37">
        <v>0</v>
      </c>
      <c r="AJ484" s="15">
        <v>1</v>
      </c>
      <c r="AK484" s="23">
        <v>21179.279999999999</v>
      </c>
    </row>
    <row r="485" spans="1:37" ht="25.5" x14ac:dyDescent="0.25">
      <c r="A485" s="17" t="s">
        <v>1269</v>
      </c>
      <c r="B485" s="18" t="s">
        <v>1270</v>
      </c>
      <c r="C485" s="17" t="s">
        <v>27</v>
      </c>
      <c r="D485" s="17" t="s">
        <v>1271</v>
      </c>
      <c r="E485" s="19" t="s">
        <v>109</v>
      </c>
      <c r="F485" s="19">
        <v>900.22</v>
      </c>
      <c r="G485" s="20">
        <v>7.86</v>
      </c>
      <c r="H485" s="20">
        <v>9.84</v>
      </c>
      <c r="I485" s="99">
        <v>8858.16</v>
      </c>
      <c r="J485" s="21">
        <v>0</v>
      </c>
      <c r="K485" s="22">
        <v>0</v>
      </c>
      <c r="L485" s="21">
        <v>0</v>
      </c>
      <c r="M485" s="22">
        <v>0</v>
      </c>
      <c r="N485" s="21">
        <v>0</v>
      </c>
      <c r="O485" s="22">
        <v>0</v>
      </c>
      <c r="P485" s="21">
        <v>0</v>
      </c>
      <c r="Q485" s="22">
        <v>0</v>
      </c>
      <c r="R485" s="21">
        <v>0</v>
      </c>
      <c r="S485" s="22">
        <v>0</v>
      </c>
      <c r="T485" s="21">
        <v>0</v>
      </c>
      <c r="U485" s="22">
        <v>0</v>
      </c>
      <c r="V485" s="21">
        <v>0</v>
      </c>
      <c r="W485" s="22">
        <v>0</v>
      </c>
      <c r="X485" s="21">
        <v>0</v>
      </c>
      <c r="Y485" s="22">
        <v>0</v>
      </c>
      <c r="Z485" s="21">
        <v>0.5</v>
      </c>
      <c r="AA485" s="22">
        <v>4429.08</v>
      </c>
      <c r="AB485" s="21">
        <v>0.5</v>
      </c>
      <c r="AC485" s="22">
        <v>4429.08</v>
      </c>
      <c r="AD485" s="21">
        <v>0</v>
      </c>
      <c r="AE485" s="22">
        <v>0</v>
      </c>
      <c r="AF485" s="21">
        <v>0</v>
      </c>
      <c r="AG485" s="22">
        <v>0</v>
      </c>
      <c r="AH485" s="21"/>
      <c r="AI485" s="37">
        <v>0</v>
      </c>
      <c r="AJ485" s="15">
        <v>1</v>
      </c>
      <c r="AK485" s="23">
        <v>8858.16</v>
      </c>
    </row>
    <row r="486" spans="1:37" ht="63.75" x14ac:dyDescent="0.25">
      <c r="A486" s="17" t="s">
        <v>1272</v>
      </c>
      <c r="B486" s="18" t="s">
        <v>1273</v>
      </c>
      <c r="C486" s="17" t="s">
        <v>27</v>
      </c>
      <c r="D486" s="17" t="s">
        <v>1274</v>
      </c>
      <c r="E486" s="19" t="s">
        <v>109</v>
      </c>
      <c r="F486" s="19">
        <v>579.04</v>
      </c>
      <c r="G486" s="20">
        <v>124.72</v>
      </c>
      <c r="H486" s="20">
        <v>156.16999999999999</v>
      </c>
      <c r="I486" s="99">
        <v>90428.67</v>
      </c>
      <c r="J486" s="21">
        <v>0</v>
      </c>
      <c r="K486" s="22">
        <v>0</v>
      </c>
      <c r="L486" s="21">
        <v>0</v>
      </c>
      <c r="M486" s="22">
        <v>0</v>
      </c>
      <c r="N486" s="21">
        <v>0</v>
      </c>
      <c r="O486" s="22">
        <v>0</v>
      </c>
      <c r="P486" s="21">
        <v>0</v>
      </c>
      <c r="Q486" s="22">
        <v>0</v>
      </c>
      <c r="R486" s="21">
        <v>0</v>
      </c>
      <c r="S486" s="22">
        <v>0</v>
      </c>
      <c r="T486" s="21">
        <v>0</v>
      </c>
      <c r="U486" s="22">
        <v>0</v>
      </c>
      <c r="V486" s="21">
        <v>0</v>
      </c>
      <c r="W486" s="22">
        <v>0</v>
      </c>
      <c r="X486" s="21">
        <v>0</v>
      </c>
      <c r="Y486" s="22">
        <v>0</v>
      </c>
      <c r="Z486" s="21">
        <v>0.5</v>
      </c>
      <c r="AA486" s="22">
        <v>45214.334999999999</v>
      </c>
      <c r="AB486" s="21">
        <v>0.5</v>
      </c>
      <c r="AC486" s="22">
        <v>45214.334999999999</v>
      </c>
      <c r="AD486" s="21">
        <v>0</v>
      </c>
      <c r="AE486" s="22">
        <v>0</v>
      </c>
      <c r="AF486" s="21">
        <v>0</v>
      </c>
      <c r="AG486" s="22">
        <v>0</v>
      </c>
      <c r="AH486" s="21"/>
      <c r="AI486" s="37">
        <v>0</v>
      </c>
      <c r="AJ486" s="15">
        <v>1</v>
      </c>
      <c r="AK486" s="23">
        <v>90428.67</v>
      </c>
    </row>
    <row r="487" spans="1:37" x14ac:dyDescent="0.25">
      <c r="A487" s="25" t="s">
        <v>1275</v>
      </c>
      <c r="B487" s="25"/>
      <c r="C487" s="25"/>
      <c r="D487" s="25" t="s">
        <v>1276</v>
      </c>
      <c r="E487" s="25"/>
      <c r="F487" s="25"/>
      <c r="G487" s="26"/>
      <c r="H487" s="26"/>
      <c r="I487" s="104">
        <v>143133.29999999999</v>
      </c>
      <c r="J487" s="27">
        <v>0</v>
      </c>
      <c r="K487" s="104">
        <v>0</v>
      </c>
      <c r="L487" s="27">
        <v>0</v>
      </c>
      <c r="M487" s="104">
        <v>0</v>
      </c>
      <c r="N487" s="27">
        <v>0</v>
      </c>
      <c r="O487" s="104">
        <v>0</v>
      </c>
      <c r="P487" s="27">
        <v>0.28656839463632849</v>
      </c>
      <c r="Q487" s="104">
        <v>41017.479999999996</v>
      </c>
      <c r="R487" s="27">
        <v>0.17776792682066297</v>
      </c>
      <c r="S487" s="104">
        <v>25444.51</v>
      </c>
      <c r="T487" s="27">
        <v>0.36093131367753001</v>
      </c>
      <c r="U487" s="104">
        <v>51661.29</v>
      </c>
      <c r="V487" s="27">
        <v>0</v>
      </c>
      <c r="W487" s="104">
        <v>0</v>
      </c>
      <c r="X487" s="27">
        <v>0</v>
      </c>
      <c r="Y487" s="104">
        <v>0</v>
      </c>
      <c r="Z487" s="27">
        <v>0</v>
      </c>
      <c r="AA487" s="104">
        <v>0</v>
      </c>
      <c r="AB487" s="27">
        <v>0</v>
      </c>
      <c r="AC487" s="104">
        <v>0</v>
      </c>
      <c r="AD487" s="27">
        <v>0.17473236486547855</v>
      </c>
      <c r="AE487" s="104">
        <v>25010.02</v>
      </c>
      <c r="AF487" s="27">
        <v>0</v>
      </c>
      <c r="AG487" s="104">
        <v>0</v>
      </c>
      <c r="AH487" s="27">
        <v>0</v>
      </c>
      <c r="AI487" s="104">
        <v>0</v>
      </c>
      <c r="AJ487" s="27">
        <v>1</v>
      </c>
      <c r="AK487" s="104">
        <v>143133.29999999999</v>
      </c>
    </row>
    <row r="488" spans="1:37" ht="63.75" x14ac:dyDescent="0.25">
      <c r="A488" s="17" t="s">
        <v>1277</v>
      </c>
      <c r="B488" s="18" t="s">
        <v>1278</v>
      </c>
      <c r="C488" s="17" t="s">
        <v>27</v>
      </c>
      <c r="D488" s="17" t="s">
        <v>1279</v>
      </c>
      <c r="E488" s="19" t="s">
        <v>34</v>
      </c>
      <c r="F488" s="19">
        <v>54.45</v>
      </c>
      <c r="G488" s="20">
        <v>684.03</v>
      </c>
      <c r="H488" s="20">
        <v>856.54</v>
      </c>
      <c r="I488" s="99">
        <v>46638.6</v>
      </c>
      <c r="J488" s="21">
        <v>0</v>
      </c>
      <c r="K488" s="22">
        <v>0</v>
      </c>
      <c r="L488" s="21">
        <v>0</v>
      </c>
      <c r="M488" s="22">
        <v>0</v>
      </c>
      <c r="N488" s="21">
        <v>0</v>
      </c>
      <c r="O488" s="22">
        <v>0</v>
      </c>
      <c r="P488" s="21">
        <v>0</v>
      </c>
      <c r="Q488" s="22">
        <v>0</v>
      </c>
      <c r="R488" s="21">
        <v>0</v>
      </c>
      <c r="S488" s="22">
        <v>0</v>
      </c>
      <c r="T488" s="21">
        <v>1</v>
      </c>
      <c r="U488" s="22">
        <v>46638.6</v>
      </c>
      <c r="V488" s="21">
        <v>0</v>
      </c>
      <c r="W488" s="22">
        <v>0</v>
      </c>
      <c r="X488" s="21">
        <v>0</v>
      </c>
      <c r="Y488" s="22">
        <v>0</v>
      </c>
      <c r="Z488" s="21">
        <v>0</v>
      </c>
      <c r="AA488" s="22">
        <v>0</v>
      </c>
      <c r="AB488" s="21">
        <v>0</v>
      </c>
      <c r="AC488" s="22">
        <v>0</v>
      </c>
      <c r="AD488" s="21">
        <v>0</v>
      </c>
      <c r="AE488" s="22">
        <v>0</v>
      </c>
      <c r="AF488" s="21">
        <v>0</v>
      </c>
      <c r="AG488" s="22">
        <v>0</v>
      </c>
      <c r="AH488" s="21"/>
      <c r="AI488" s="37">
        <v>0</v>
      </c>
      <c r="AJ488" s="15">
        <v>1</v>
      </c>
      <c r="AK488" s="23">
        <v>46638.6</v>
      </c>
    </row>
    <row r="489" spans="1:37" ht="63.75" x14ac:dyDescent="0.25">
      <c r="A489" s="17" t="s">
        <v>1280</v>
      </c>
      <c r="B489" s="18" t="s">
        <v>1281</v>
      </c>
      <c r="C489" s="17" t="s">
        <v>27</v>
      </c>
      <c r="D489" s="17" t="s">
        <v>1282</v>
      </c>
      <c r="E489" s="19" t="s">
        <v>34</v>
      </c>
      <c r="F489" s="19">
        <v>5.44</v>
      </c>
      <c r="G489" s="20">
        <v>737.34</v>
      </c>
      <c r="H489" s="20">
        <v>923.29</v>
      </c>
      <c r="I489" s="99">
        <v>5022.6899999999996</v>
      </c>
      <c r="J489" s="21">
        <v>0</v>
      </c>
      <c r="K489" s="22">
        <v>0</v>
      </c>
      <c r="L489" s="21">
        <v>0</v>
      </c>
      <c r="M489" s="22">
        <v>0</v>
      </c>
      <c r="N489" s="21">
        <v>0</v>
      </c>
      <c r="O489" s="22">
        <v>0</v>
      </c>
      <c r="P489" s="21">
        <v>0</v>
      </c>
      <c r="Q489" s="22">
        <v>0</v>
      </c>
      <c r="R489" s="21">
        <v>0</v>
      </c>
      <c r="S489" s="22">
        <v>0</v>
      </c>
      <c r="T489" s="21">
        <v>1</v>
      </c>
      <c r="U489" s="22">
        <v>5022.6899999999996</v>
      </c>
      <c r="V489" s="21">
        <v>0</v>
      </c>
      <c r="W489" s="22">
        <v>0</v>
      </c>
      <c r="X489" s="21">
        <v>0</v>
      </c>
      <c r="Y489" s="22">
        <v>0</v>
      </c>
      <c r="Z489" s="21">
        <v>0</v>
      </c>
      <c r="AA489" s="22">
        <v>0</v>
      </c>
      <c r="AB489" s="21">
        <v>0</v>
      </c>
      <c r="AC489" s="22">
        <v>0</v>
      </c>
      <c r="AD489" s="21">
        <v>0</v>
      </c>
      <c r="AE489" s="22">
        <v>0</v>
      </c>
      <c r="AF489" s="21">
        <v>0</v>
      </c>
      <c r="AG489" s="22">
        <v>0</v>
      </c>
      <c r="AH489" s="21"/>
      <c r="AI489" s="37">
        <v>0</v>
      </c>
      <c r="AJ489" s="15">
        <v>1</v>
      </c>
      <c r="AK489" s="23">
        <v>5022.6899999999996</v>
      </c>
    </row>
    <row r="490" spans="1:37" ht="38.25" x14ac:dyDescent="0.25">
      <c r="A490" s="17" t="s">
        <v>1283</v>
      </c>
      <c r="B490" s="18" t="s">
        <v>1284</v>
      </c>
      <c r="C490" s="17" t="s">
        <v>27</v>
      </c>
      <c r="D490" s="17" t="s">
        <v>1285</v>
      </c>
      <c r="E490" s="19" t="s">
        <v>42</v>
      </c>
      <c r="F490" s="19">
        <v>5</v>
      </c>
      <c r="G490" s="20">
        <v>947.24</v>
      </c>
      <c r="H490" s="20">
        <v>1186.1300000000001</v>
      </c>
      <c r="I490" s="99">
        <v>5930.65</v>
      </c>
      <c r="J490" s="21">
        <v>0</v>
      </c>
      <c r="K490" s="22">
        <v>0</v>
      </c>
      <c r="L490" s="21">
        <v>0</v>
      </c>
      <c r="M490" s="22">
        <v>0</v>
      </c>
      <c r="N490" s="21">
        <v>0</v>
      </c>
      <c r="O490" s="22">
        <v>0</v>
      </c>
      <c r="P490" s="21">
        <v>1</v>
      </c>
      <c r="Q490" s="22">
        <v>5930.65</v>
      </c>
      <c r="R490" s="21">
        <v>0</v>
      </c>
      <c r="S490" s="22">
        <v>0</v>
      </c>
      <c r="T490" s="21">
        <v>0</v>
      </c>
      <c r="U490" s="22">
        <v>0</v>
      </c>
      <c r="V490" s="21">
        <v>0</v>
      </c>
      <c r="W490" s="22">
        <v>0</v>
      </c>
      <c r="X490" s="21">
        <v>0</v>
      </c>
      <c r="Y490" s="22">
        <v>0</v>
      </c>
      <c r="Z490" s="21">
        <v>0</v>
      </c>
      <c r="AA490" s="22">
        <v>0</v>
      </c>
      <c r="AB490" s="21">
        <v>0</v>
      </c>
      <c r="AC490" s="22">
        <v>0</v>
      </c>
      <c r="AD490" s="21">
        <v>0</v>
      </c>
      <c r="AE490" s="22">
        <v>0</v>
      </c>
      <c r="AF490" s="21">
        <v>0</v>
      </c>
      <c r="AG490" s="22">
        <v>0</v>
      </c>
      <c r="AH490" s="21"/>
      <c r="AI490" s="37">
        <v>0</v>
      </c>
      <c r="AJ490" s="15">
        <v>1</v>
      </c>
      <c r="AK490" s="23">
        <v>5930.65</v>
      </c>
    </row>
    <row r="491" spans="1:37" ht="51" x14ac:dyDescent="0.25">
      <c r="A491" s="17" t="s">
        <v>1286</v>
      </c>
      <c r="B491" s="18" t="s">
        <v>286</v>
      </c>
      <c r="C491" s="17" t="s">
        <v>32</v>
      </c>
      <c r="D491" s="17" t="s">
        <v>287</v>
      </c>
      <c r="E491" s="19" t="s">
        <v>34</v>
      </c>
      <c r="F491" s="19">
        <v>99.15</v>
      </c>
      <c r="G491" s="20">
        <v>58.695324999999997</v>
      </c>
      <c r="H491" s="20">
        <v>73.489999999999995</v>
      </c>
      <c r="I491" s="99">
        <v>7286.53</v>
      </c>
      <c r="J491" s="21">
        <v>0</v>
      </c>
      <c r="K491" s="22">
        <v>0</v>
      </c>
      <c r="L491" s="21">
        <v>0</v>
      </c>
      <c r="M491" s="22">
        <v>0</v>
      </c>
      <c r="N491" s="21">
        <v>0</v>
      </c>
      <c r="O491" s="22">
        <v>0</v>
      </c>
      <c r="P491" s="21">
        <v>0</v>
      </c>
      <c r="Q491" s="22">
        <v>0</v>
      </c>
      <c r="R491" s="21">
        <v>1</v>
      </c>
      <c r="S491" s="22">
        <v>7286.53</v>
      </c>
      <c r="T491" s="21">
        <v>0</v>
      </c>
      <c r="U491" s="22">
        <v>0</v>
      </c>
      <c r="V491" s="21">
        <v>0</v>
      </c>
      <c r="W491" s="22">
        <v>0</v>
      </c>
      <c r="X491" s="21">
        <v>0</v>
      </c>
      <c r="Y491" s="22">
        <v>0</v>
      </c>
      <c r="Z491" s="21">
        <v>0</v>
      </c>
      <c r="AA491" s="22">
        <v>0</v>
      </c>
      <c r="AB491" s="21">
        <v>0</v>
      </c>
      <c r="AC491" s="22">
        <v>0</v>
      </c>
      <c r="AD491" s="21">
        <v>0</v>
      </c>
      <c r="AE491" s="22">
        <v>0</v>
      </c>
      <c r="AF491" s="21">
        <v>0</v>
      </c>
      <c r="AG491" s="22">
        <v>0</v>
      </c>
      <c r="AH491" s="21"/>
      <c r="AI491" s="37">
        <v>0</v>
      </c>
      <c r="AJ491" s="15">
        <v>1</v>
      </c>
      <c r="AK491" s="23">
        <v>7286.53</v>
      </c>
    </row>
    <row r="492" spans="1:37" ht="25.5" x14ac:dyDescent="0.25">
      <c r="A492" s="17" t="s">
        <v>1287</v>
      </c>
      <c r="B492" s="18" t="s">
        <v>1288</v>
      </c>
      <c r="C492" s="17" t="s">
        <v>27</v>
      </c>
      <c r="D492" s="17" t="s">
        <v>1289</v>
      </c>
      <c r="E492" s="19" t="s">
        <v>34</v>
      </c>
      <c r="F492" s="19">
        <v>163.92000000000002</v>
      </c>
      <c r="G492" s="20">
        <v>35.04</v>
      </c>
      <c r="H492" s="20">
        <v>43.87</v>
      </c>
      <c r="I492" s="99">
        <v>7191.17</v>
      </c>
      <c r="J492" s="21">
        <v>0</v>
      </c>
      <c r="K492" s="22">
        <v>0</v>
      </c>
      <c r="L492" s="21">
        <v>0</v>
      </c>
      <c r="M492" s="22">
        <v>0</v>
      </c>
      <c r="N492" s="21">
        <v>0</v>
      </c>
      <c r="O492" s="22">
        <v>0</v>
      </c>
      <c r="P492" s="21">
        <v>0</v>
      </c>
      <c r="Q492" s="22">
        <v>0</v>
      </c>
      <c r="R492" s="21">
        <v>1</v>
      </c>
      <c r="S492" s="22">
        <v>7191.17</v>
      </c>
      <c r="T492" s="21">
        <v>0</v>
      </c>
      <c r="U492" s="22">
        <v>0</v>
      </c>
      <c r="V492" s="21">
        <v>0</v>
      </c>
      <c r="W492" s="22">
        <v>0</v>
      </c>
      <c r="X492" s="21">
        <v>0</v>
      </c>
      <c r="Y492" s="22">
        <v>0</v>
      </c>
      <c r="Z492" s="21">
        <v>0</v>
      </c>
      <c r="AA492" s="22">
        <v>0</v>
      </c>
      <c r="AB492" s="21">
        <v>0</v>
      </c>
      <c r="AC492" s="22">
        <v>0</v>
      </c>
      <c r="AD492" s="21">
        <v>0</v>
      </c>
      <c r="AE492" s="22">
        <v>0</v>
      </c>
      <c r="AF492" s="21">
        <v>0</v>
      </c>
      <c r="AG492" s="22">
        <v>0</v>
      </c>
      <c r="AH492" s="21"/>
      <c r="AI492" s="37">
        <v>0</v>
      </c>
      <c r="AJ492" s="15">
        <v>1</v>
      </c>
      <c r="AK492" s="23">
        <v>7191.17</v>
      </c>
    </row>
    <row r="493" spans="1:37" ht="63.75" x14ac:dyDescent="0.25">
      <c r="A493" s="17" t="s">
        <v>1290</v>
      </c>
      <c r="B493" s="18" t="s">
        <v>1291</v>
      </c>
      <c r="C493" s="17" t="s">
        <v>27</v>
      </c>
      <c r="D493" s="17" t="s">
        <v>1292</v>
      </c>
      <c r="E493" s="19" t="s">
        <v>109</v>
      </c>
      <c r="F493" s="19">
        <v>89.2</v>
      </c>
      <c r="G493" s="20">
        <v>242.58</v>
      </c>
      <c r="H493" s="20">
        <v>303.75</v>
      </c>
      <c r="I493" s="99">
        <v>27094.5</v>
      </c>
      <c r="J493" s="21">
        <v>0</v>
      </c>
      <c r="K493" s="22">
        <v>0</v>
      </c>
      <c r="L493" s="21">
        <v>0</v>
      </c>
      <c r="M493" s="22">
        <v>0</v>
      </c>
      <c r="N493" s="21">
        <v>0</v>
      </c>
      <c r="O493" s="22">
        <v>0</v>
      </c>
      <c r="P493" s="21">
        <v>1</v>
      </c>
      <c r="Q493" s="22">
        <v>27094.5</v>
      </c>
      <c r="R493" s="21">
        <v>0</v>
      </c>
      <c r="S493" s="22">
        <v>0</v>
      </c>
      <c r="T493" s="21">
        <v>0</v>
      </c>
      <c r="U493" s="22">
        <v>0</v>
      </c>
      <c r="V493" s="21">
        <v>0</v>
      </c>
      <c r="W493" s="22">
        <v>0</v>
      </c>
      <c r="X493" s="21">
        <v>0</v>
      </c>
      <c r="Y493" s="22">
        <v>0</v>
      </c>
      <c r="Z493" s="21">
        <v>0</v>
      </c>
      <c r="AA493" s="22">
        <v>0</v>
      </c>
      <c r="AB493" s="21">
        <v>0</v>
      </c>
      <c r="AC493" s="22">
        <v>0</v>
      </c>
      <c r="AD493" s="21">
        <v>0</v>
      </c>
      <c r="AE493" s="22">
        <v>0</v>
      </c>
      <c r="AF493" s="21">
        <v>0</v>
      </c>
      <c r="AG493" s="22">
        <v>0</v>
      </c>
      <c r="AH493" s="21"/>
      <c r="AI493" s="37">
        <v>0</v>
      </c>
      <c r="AJ493" s="15">
        <v>1</v>
      </c>
      <c r="AK493" s="23">
        <v>27094.5</v>
      </c>
    </row>
    <row r="494" spans="1:37" ht="25.5" x14ac:dyDescent="0.25">
      <c r="A494" s="17" t="s">
        <v>1293</v>
      </c>
      <c r="B494" s="18" t="s">
        <v>1294</v>
      </c>
      <c r="C494" s="17" t="s">
        <v>27</v>
      </c>
      <c r="D494" s="17" t="s">
        <v>1295</v>
      </c>
      <c r="E494" s="19" t="s">
        <v>42</v>
      </c>
      <c r="F494" s="19">
        <v>3</v>
      </c>
      <c r="G494" s="20">
        <v>451.88</v>
      </c>
      <c r="H494" s="20">
        <v>565.84</v>
      </c>
      <c r="I494" s="99">
        <v>1697.52</v>
      </c>
      <c r="J494" s="21">
        <v>0</v>
      </c>
      <c r="K494" s="22">
        <v>0</v>
      </c>
      <c r="L494" s="21">
        <v>0</v>
      </c>
      <c r="M494" s="22">
        <v>0</v>
      </c>
      <c r="N494" s="21">
        <v>0</v>
      </c>
      <c r="O494" s="22">
        <v>0</v>
      </c>
      <c r="P494" s="21">
        <v>1</v>
      </c>
      <c r="Q494" s="22">
        <v>1697.52</v>
      </c>
      <c r="R494" s="21">
        <v>0</v>
      </c>
      <c r="S494" s="22">
        <v>0</v>
      </c>
      <c r="T494" s="21">
        <v>0</v>
      </c>
      <c r="U494" s="22">
        <v>0</v>
      </c>
      <c r="V494" s="21">
        <v>0</v>
      </c>
      <c r="W494" s="22">
        <v>0</v>
      </c>
      <c r="X494" s="21">
        <v>0</v>
      </c>
      <c r="Y494" s="22">
        <v>0</v>
      </c>
      <c r="Z494" s="21">
        <v>0</v>
      </c>
      <c r="AA494" s="22">
        <v>0</v>
      </c>
      <c r="AB494" s="21">
        <v>0</v>
      </c>
      <c r="AC494" s="22">
        <v>0</v>
      </c>
      <c r="AD494" s="21">
        <v>0</v>
      </c>
      <c r="AE494" s="22">
        <v>0</v>
      </c>
      <c r="AF494" s="21">
        <v>0</v>
      </c>
      <c r="AG494" s="22">
        <v>0</v>
      </c>
      <c r="AH494" s="21"/>
      <c r="AI494" s="37">
        <v>0</v>
      </c>
      <c r="AJ494" s="15">
        <v>1</v>
      </c>
      <c r="AK494" s="23">
        <v>1697.52</v>
      </c>
    </row>
    <row r="495" spans="1:37" ht="63.75" x14ac:dyDescent="0.25">
      <c r="A495" s="17" t="s">
        <v>1296</v>
      </c>
      <c r="B495" s="18" t="s">
        <v>1297</v>
      </c>
      <c r="C495" s="17" t="s">
        <v>32</v>
      </c>
      <c r="D495" s="17" t="s">
        <v>1298</v>
      </c>
      <c r="E495" s="19" t="s">
        <v>109</v>
      </c>
      <c r="F495" s="19">
        <v>89.2</v>
      </c>
      <c r="G495" s="20">
        <v>43.71</v>
      </c>
      <c r="H495" s="20">
        <v>54.73</v>
      </c>
      <c r="I495" s="99">
        <v>4881.91</v>
      </c>
      <c r="J495" s="21">
        <v>0</v>
      </c>
      <c r="K495" s="22">
        <v>0</v>
      </c>
      <c r="L495" s="21">
        <v>0</v>
      </c>
      <c r="M495" s="22">
        <v>0</v>
      </c>
      <c r="N495" s="21">
        <v>0</v>
      </c>
      <c r="O495" s="22">
        <v>0</v>
      </c>
      <c r="P495" s="21">
        <v>1</v>
      </c>
      <c r="Q495" s="22">
        <v>4881.91</v>
      </c>
      <c r="R495" s="21">
        <v>0</v>
      </c>
      <c r="S495" s="22">
        <v>0</v>
      </c>
      <c r="T495" s="21">
        <v>0</v>
      </c>
      <c r="U495" s="22">
        <v>0</v>
      </c>
      <c r="V495" s="21">
        <v>0</v>
      </c>
      <c r="W495" s="22">
        <v>0</v>
      </c>
      <c r="X495" s="21">
        <v>0</v>
      </c>
      <c r="Y495" s="22">
        <v>0</v>
      </c>
      <c r="Z495" s="21">
        <v>0</v>
      </c>
      <c r="AA495" s="22">
        <v>0</v>
      </c>
      <c r="AB495" s="21">
        <v>0</v>
      </c>
      <c r="AC495" s="22">
        <v>0</v>
      </c>
      <c r="AD495" s="21">
        <v>0</v>
      </c>
      <c r="AE495" s="22">
        <v>0</v>
      </c>
      <c r="AF495" s="21">
        <v>0</v>
      </c>
      <c r="AG495" s="22">
        <v>0</v>
      </c>
      <c r="AH495" s="21"/>
      <c r="AI495" s="37">
        <v>0</v>
      </c>
      <c r="AJ495" s="15">
        <v>1</v>
      </c>
      <c r="AK495" s="23">
        <v>4881.91</v>
      </c>
    </row>
    <row r="496" spans="1:37" ht="51" x14ac:dyDescent="0.25">
      <c r="A496" s="17" t="s">
        <v>1299</v>
      </c>
      <c r="B496" s="18" t="s">
        <v>1300</v>
      </c>
      <c r="C496" s="17" t="s">
        <v>32</v>
      </c>
      <c r="D496" s="17" t="s">
        <v>1301</v>
      </c>
      <c r="E496" s="19" t="s">
        <v>109</v>
      </c>
      <c r="F496" s="19">
        <v>7.14</v>
      </c>
      <c r="G496" s="20">
        <v>21.33</v>
      </c>
      <c r="H496" s="20">
        <v>26.7</v>
      </c>
      <c r="I496" s="99">
        <v>190.63</v>
      </c>
      <c r="J496" s="21">
        <v>0</v>
      </c>
      <c r="K496" s="22">
        <v>0</v>
      </c>
      <c r="L496" s="21">
        <v>0</v>
      </c>
      <c r="M496" s="22">
        <v>0</v>
      </c>
      <c r="N496" s="21">
        <v>0</v>
      </c>
      <c r="O496" s="22">
        <v>0</v>
      </c>
      <c r="P496" s="21">
        <v>0</v>
      </c>
      <c r="Q496" s="22">
        <v>0</v>
      </c>
      <c r="R496" s="21">
        <v>1</v>
      </c>
      <c r="S496" s="22">
        <v>190.63</v>
      </c>
      <c r="T496" s="21">
        <v>0</v>
      </c>
      <c r="U496" s="22">
        <v>0</v>
      </c>
      <c r="V496" s="21">
        <v>0</v>
      </c>
      <c r="W496" s="22">
        <v>0</v>
      </c>
      <c r="X496" s="21">
        <v>0</v>
      </c>
      <c r="Y496" s="22">
        <v>0</v>
      </c>
      <c r="Z496" s="21">
        <v>0</v>
      </c>
      <c r="AA496" s="22">
        <v>0</v>
      </c>
      <c r="AB496" s="21">
        <v>0</v>
      </c>
      <c r="AC496" s="22">
        <v>0</v>
      </c>
      <c r="AD496" s="21">
        <v>0</v>
      </c>
      <c r="AE496" s="22">
        <v>0</v>
      </c>
      <c r="AF496" s="21">
        <v>0</v>
      </c>
      <c r="AG496" s="22">
        <v>0</v>
      </c>
      <c r="AH496" s="21"/>
      <c r="AI496" s="37">
        <v>0</v>
      </c>
      <c r="AJ496" s="15">
        <v>1</v>
      </c>
      <c r="AK496" s="23">
        <v>190.63</v>
      </c>
    </row>
    <row r="497" spans="1:37" ht="38.25" x14ac:dyDescent="0.25">
      <c r="A497" s="17" t="s">
        <v>1302</v>
      </c>
      <c r="B497" s="18" t="s">
        <v>1303</v>
      </c>
      <c r="C497" s="17" t="s">
        <v>27</v>
      </c>
      <c r="D497" s="17" t="s">
        <v>1304</v>
      </c>
      <c r="E497" s="19" t="s">
        <v>34</v>
      </c>
      <c r="F497" s="19">
        <v>20.37</v>
      </c>
      <c r="G497" s="20">
        <v>88.19</v>
      </c>
      <c r="H497" s="20">
        <v>110.43</v>
      </c>
      <c r="I497" s="99">
        <v>2249.4499999999998</v>
      </c>
      <c r="J497" s="21">
        <v>0</v>
      </c>
      <c r="K497" s="22">
        <v>0</v>
      </c>
      <c r="L497" s="21">
        <v>0</v>
      </c>
      <c r="M497" s="22">
        <v>0</v>
      </c>
      <c r="N497" s="21">
        <v>0</v>
      </c>
      <c r="O497" s="22">
        <v>0</v>
      </c>
      <c r="P497" s="21">
        <v>0</v>
      </c>
      <c r="Q497" s="22">
        <v>0</v>
      </c>
      <c r="R497" s="21">
        <v>1</v>
      </c>
      <c r="S497" s="22">
        <v>2249.4499999999998</v>
      </c>
      <c r="T497" s="21">
        <v>0</v>
      </c>
      <c r="U497" s="22">
        <v>0</v>
      </c>
      <c r="V497" s="21">
        <v>0</v>
      </c>
      <c r="W497" s="22">
        <v>0</v>
      </c>
      <c r="X497" s="21">
        <v>0</v>
      </c>
      <c r="Y497" s="22">
        <v>0</v>
      </c>
      <c r="Z497" s="21">
        <v>0</v>
      </c>
      <c r="AA497" s="22">
        <v>0</v>
      </c>
      <c r="AB497" s="21">
        <v>0</v>
      </c>
      <c r="AC497" s="22">
        <v>0</v>
      </c>
      <c r="AD497" s="21">
        <v>0</v>
      </c>
      <c r="AE497" s="22">
        <v>0</v>
      </c>
      <c r="AF497" s="21">
        <v>0</v>
      </c>
      <c r="AG497" s="22">
        <v>0</v>
      </c>
      <c r="AH497" s="21"/>
      <c r="AI497" s="37">
        <v>0</v>
      </c>
      <c r="AJ497" s="15">
        <v>1</v>
      </c>
      <c r="AK497" s="23">
        <v>2249.4499999999998</v>
      </c>
    </row>
    <row r="498" spans="1:37" x14ac:dyDescent="0.25">
      <c r="A498" s="17" t="s">
        <v>1305</v>
      </c>
      <c r="B498" s="18" t="s">
        <v>1306</v>
      </c>
      <c r="C498" s="17" t="s">
        <v>40</v>
      </c>
      <c r="D498" s="17" t="s">
        <v>1307</v>
      </c>
      <c r="E498" s="19" t="s">
        <v>34</v>
      </c>
      <c r="F498" s="19">
        <v>28.9</v>
      </c>
      <c r="G498" s="20">
        <v>47.5</v>
      </c>
      <c r="H498" s="20">
        <v>59.47</v>
      </c>
      <c r="I498" s="99">
        <v>1718.68</v>
      </c>
      <c r="J498" s="21">
        <v>0</v>
      </c>
      <c r="K498" s="22">
        <v>0</v>
      </c>
      <c r="L498" s="21">
        <v>0</v>
      </c>
      <c r="M498" s="22">
        <v>0</v>
      </c>
      <c r="N498" s="21">
        <v>0</v>
      </c>
      <c r="O498" s="22">
        <v>0</v>
      </c>
      <c r="P498" s="21">
        <v>0</v>
      </c>
      <c r="Q498" s="22">
        <v>0</v>
      </c>
      <c r="R498" s="21">
        <v>1</v>
      </c>
      <c r="S498" s="22">
        <v>1718.68</v>
      </c>
      <c r="T498" s="21">
        <v>0</v>
      </c>
      <c r="U498" s="22">
        <v>0</v>
      </c>
      <c r="V498" s="21">
        <v>0</v>
      </c>
      <c r="W498" s="22">
        <v>0</v>
      </c>
      <c r="X498" s="21">
        <v>0</v>
      </c>
      <c r="Y498" s="22">
        <v>0</v>
      </c>
      <c r="Z498" s="21">
        <v>0</v>
      </c>
      <c r="AA498" s="22">
        <v>0</v>
      </c>
      <c r="AB498" s="21">
        <v>0</v>
      </c>
      <c r="AC498" s="22">
        <v>0</v>
      </c>
      <c r="AD498" s="21">
        <v>0</v>
      </c>
      <c r="AE498" s="22">
        <v>0</v>
      </c>
      <c r="AF498" s="21">
        <v>0</v>
      </c>
      <c r="AG498" s="22">
        <v>0</v>
      </c>
      <c r="AH498" s="21"/>
      <c r="AI498" s="37">
        <v>0</v>
      </c>
      <c r="AJ498" s="15">
        <v>1</v>
      </c>
      <c r="AK498" s="23">
        <v>1718.68</v>
      </c>
    </row>
    <row r="499" spans="1:37" ht="63.75" x14ac:dyDescent="0.25">
      <c r="A499" s="17" t="s">
        <v>1308</v>
      </c>
      <c r="B499" s="18" t="s">
        <v>794</v>
      </c>
      <c r="C499" s="17" t="s">
        <v>32</v>
      </c>
      <c r="D499" s="17" t="s">
        <v>795</v>
      </c>
      <c r="E499" s="19" t="s">
        <v>109</v>
      </c>
      <c r="F499" s="19">
        <v>89.2</v>
      </c>
      <c r="G499" s="20">
        <v>10.44</v>
      </c>
      <c r="H499" s="20">
        <v>13.07</v>
      </c>
      <c r="I499" s="99">
        <v>1165.8399999999999</v>
      </c>
      <c r="J499" s="21">
        <v>0</v>
      </c>
      <c r="K499" s="22">
        <v>0</v>
      </c>
      <c r="L499" s="21">
        <v>0</v>
      </c>
      <c r="M499" s="22">
        <v>0</v>
      </c>
      <c r="N499" s="21">
        <v>0</v>
      </c>
      <c r="O499" s="22">
        <v>0</v>
      </c>
      <c r="P499" s="21">
        <v>1</v>
      </c>
      <c r="Q499" s="22">
        <v>1165.8399999999999</v>
      </c>
      <c r="R499" s="21">
        <v>0</v>
      </c>
      <c r="S499" s="22">
        <v>0</v>
      </c>
      <c r="T499" s="21">
        <v>0</v>
      </c>
      <c r="U499" s="22">
        <v>0</v>
      </c>
      <c r="V499" s="21">
        <v>0</v>
      </c>
      <c r="W499" s="22">
        <v>0</v>
      </c>
      <c r="X499" s="21">
        <v>0</v>
      </c>
      <c r="Y499" s="22">
        <v>0</v>
      </c>
      <c r="Z499" s="21">
        <v>0</v>
      </c>
      <c r="AA499" s="22">
        <v>0</v>
      </c>
      <c r="AB499" s="21">
        <v>0</v>
      </c>
      <c r="AC499" s="22">
        <v>0</v>
      </c>
      <c r="AD499" s="21">
        <v>0</v>
      </c>
      <c r="AE499" s="22">
        <v>0</v>
      </c>
      <c r="AF499" s="21">
        <v>0</v>
      </c>
      <c r="AG499" s="22">
        <v>0</v>
      </c>
      <c r="AH499" s="21"/>
      <c r="AI499" s="37">
        <v>0</v>
      </c>
      <c r="AJ499" s="15">
        <v>1</v>
      </c>
      <c r="AK499" s="23">
        <v>1165.8399999999999</v>
      </c>
    </row>
    <row r="500" spans="1:37" x14ac:dyDescent="0.25">
      <c r="A500" s="17" t="s">
        <v>1309</v>
      </c>
      <c r="B500" s="18" t="s">
        <v>1310</v>
      </c>
      <c r="C500" s="17" t="s">
        <v>40</v>
      </c>
      <c r="D500" s="17" t="s">
        <v>1311</v>
      </c>
      <c r="E500" s="19" t="s">
        <v>109</v>
      </c>
      <c r="F500" s="19">
        <v>11</v>
      </c>
      <c r="G500" s="20">
        <v>17.940000000000001</v>
      </c>
      <c r="H500" s="20">
        <v>22.46</v>
      </c>
      <c r="I500" s="99">
        <v>247.06</v>
      </c>
      <c r="J500" s="21">
        <v>0</v>
      </c>
      <c r="K500" s="22">
        <v>0</v>
      </c>
      <c r="L500" s="21">
        <v>0</v>
      </c>
      <c r="M500" s="22">
        <v>0</v>
      </c>
      <c r="N500" s="21">
        <v>0</v>
      </c>
      <c r="O500" s="22">
        <v>0</v>
      </c>
      <c r="P500" s="21">
        <v>1</v>
      </c>
      <c r="Q500" s="22">
        <v>247.06</v>
      </c>
      <c r="R500" s="21">
        <v>0</v>
      </c>
      <c r="S500" s="22">
        <v>0</v>
      </c>
      <c r="T500" s="21">
        <v>0</v>
      </c>
      <c r="U500" s="22">
        <v>0</v>
      </c>
      <c r="V500" s="21">
        <v>0</v>
      </c>
      <c r="W500" s="22">
        <v>0</v>
      </c>
      <c r="X500" s="21">
        <v>0</v>
      </c>
      <c r="Y500" s="22">
        <v>0</v>
      </c>
      <c r="Z500" s="21">
        <v>0</v>
      </c>
      <c r="AA500" s="22">
        <v>0</v>
      </c>
      <c r="AB500" s="21">
        <v>0</v>
      </c>
      <c r="AC500" s="22">
        <v>0</v>
      </c>
      <c r="AD500" s="21">
        <v>0</v>
      </c>
      <c r="AE500" s="22">
        <v>0</v>
      </c>
      <c r="AF500" s="21">
        <v>0</v>
      </c>
      <c r="AG500" s="22">
        <v>0</v>
      </c>
      <c r="AH500" s="21"/>
      <c r="AI500" s="37">
        <v>0</v>
      </c>
      <c r="AJ500" s="15">
        <v>1</v>
      </c>
      <c r="AK500" s="23">
        <v>247.06</v>
      </c>
    </row>
    <row r="501" spans="1:37" ht="25.5" x14ac:dyDescent="0.25">
      <c r="A501" s="17" t="s">
        <v>1312</v>
      </c>
      <c r="B501" s="18" t="s">
        <v>1313</v>
      </c>
      <c r="C501" s="17" t="s">
        <v>27</v>
      </c>
      <c r="D501" s="17" t="s">
        <v>1314</v>
      </c>
      <c r="E501" s="19" t="s">
        <v>109</v>
      </c>
      <c r="F501" s="19">
        <v>14</v>
      </c>
      <c r="G501" s="20">
        <v>1364.44</v>
      </c>
      <c r="H501" s="20">
        <v>1708.55</v>
      </c>
      <c r="I501" s="99">
        <v>23919.7</v>
      </c>
      <c r="J501" s="21">
        <v>0</v>
      </c>
      <c r="K501" s="22">
        <v>0</v>
      </c>
      <c r="L501" s="21">
        <v>0</v>
      </c>
      <c r="M501" s="22">
        <v>0</v>
      </c>
      <c r="N501" s="21">
        <v>0</v>
      </c>
      <c r="O501" s="22">
        <v>0</v>
      </c>
      <c r="P501" s="21">
        <v>0</v>
      </c>
      <c r="Q501" s="22">
        <v>0</v>
      </c>
      <c r="R501" s="21">
        <v>0</v>
      </c>
      <c r="S501" s="22">
        <v>0</v>
      </c>
      <c r="T501" s="21">
        <v>0</v>
      </c>
      <c r="U501" s="22">
        <v>0</v>
      </c>
      <c r="V501" s="21">
        <v>0</v>
      </c>
      <c r="W501" s="22">
        <v>0</v>
      </c>
      <c r="X501" s="21">
        <v>0</v>
      </c>
      <c r="Y501" s="22">
        <v>0</v>
      </c>
      <c r="Z501" s="21">
        <v>0</v>
      </c>
      <c r="AA501" s="22">
        <v>0</v>
      </c>
      <c r="AB501" s="21">
        <v>0</v>
      </c>
      <c r="AC501" s="22">
        <v>0</v>
      </c>
      <c r="AD501" s="21">
        <v>1</v>
      </c>
      <c r="AE501" s="22">
        <v>23919.7</v>
      </c>
      <c r="AF501" s="21">
        <v>0</v>
      </c>
      <c r="AG501" s="22">
        <v>0</v>
      </c>
      <c r="AH501" s="21"/>
      <c r="AI501" s="37">
        <v>0</v>
      </c>
      <c r="AJ501" s="15">
        <v>1</v>
      </c>
      <c r="AK501" s="23">
        <v>23919.7</v>
      </c>
    </row>
    <row r="502" spans="1:37" ht="38.25" x14ac:dyDescent="0.25">
      <c r="A502" s="17" t="s">
        <v>1315</v>
      </c>
      <c r="B502" s="18" t="s">
        <v>1316</v>
      </c>
      <c r="C502" s="17" t="s">
        <v>27</v>
      </c>
      <c r="D502" s="17" t="s">
        <v>1317</v>
      </c>
      <c r="E502" s="19" t="s">
        <v>42</v>
      </c>
      <c r="F502" s="19">
        <v>45</v>
      </c>
      <c r="G502" s="20">
        <v>120.82</v>
      </c>
      <c r="H502" s="20">
        <v>151.29</v>
      </c>
      <c r="I502" s="99">
        <v>6808.05</v>
      </c>
      <c r="J502" s="21">
        <v>0</v>
      </c>
      <c r="K502" s="22">
        <v>0</v>
      </c>
      <c r="L502" s="21">
        <v>0</v>
      </c>
      <c r="M502" s="22">
        <v>0</v>
      </c>
      <c r="N502" s="21">
        <v>0</v>
      </c>
      <c r="O502" s="22">
        <v>0</v>
      </c>
      <c r="P502" s="21">
        <v>0</v>
      </c>
      <c r="Q502" s="22">
        <v>0</v>
      </c>
      <c r="R502" s="21">
        <v>1</v>
      </c>
      <c r="S502" s="22">
        <v>6808.05</v>
      </c>
      <c r="T502" s="21">
        <v>0</v>
      </c>
      <c r="U502" s="22">
        <v>0</v>
      </c>
      <c r="V502" s="21">
        <v>0</v>
      </c>
      <c r="W502" s="22">
        <v>0</v>
      </c>
      <c r="X502" s="21">
        <v>0</v>
      </c>
      <c r="Y502" s="22">
        <v>0</v>
      </c>
      <c r="Z502" s="21">
        <v>0</v>
      </c>
      <c r="AA502" s="22">
        <v>0</v>
      </c>
      <c r="AB502" s="21">
        <v>0</v>
      </c>
      <c r="AC502" s="22">
        <v>0</v>
      </c>
      <c r="AD502" s="21">
        <v>0</v>
      </c>
      <c r="AE502" s="22">
        <v>0</v>
      </c>
      <c r="AF502" s="21">
        <v>0</v>
      </c>
      <c r="AG502" s="22">
        <v>0</v>
      </c>
      <c r="AH502" s="21"/>
      <c r="AI502" s="37">
        <v>0</v>
      </c>
      <c r="AJ502" s="15">
        <v>1</v>
      </c>
      <c r="AK502" s="23">
        <v>6808.05</v>
      </c>
    </row>
    <row r="503" spans="1:37" x14ac:dyDescent="0.25">
      <c r="A503" s="17" t="s">
        <v>1318</v>
      </c>
      <c r="B503" s="18" t="s">
        <v>1319</v>
      </c>
      <c r="C503" s="17" t="s">
        <v>40</v>
      </c>
      <c r="D503" s="17" t="s">
        <v>1320</v>
      </c>
      <c r="E503" s="19" t="s">
        <v>222</v>
      </c>
      <c r="F503" s="19">
        <v>16.11</v>
      </c>
      <c r="G503" s="20">
        <v>54.05</v>
      </c>
      <c r="H503" s="20">
        <v>67.680000000000007</v>
      </c>
      <c r="I503" s="99">
        <v>1090.32</v>
      </c>
      <c r="J503" s="21">
        <v>0</v>
      </c>
      <c r="K503" s="22">
        <v>0</v>
      </c>
      <c r="L503" s="21">
        <v>0</v>
      </c>
      <c r="M503" s="22">
        <v>0</v>
      </c>
      <c r="N503" s="21">
        <v>0</v>
      </c>
      <c r="O503" s="22">
        <v>0</v>
      </c>
      <c r="P503" s="21">
        <v>0</v>
      </c>
      <c r="Q503" s="22">
        <v>0</v>
      </c>
      <c r="R503" s="21">
        <v>0</v>
      </c>
      <c r="S503" s="22">
        <v>0</v>
      </c>
      <c r="T503" s="21">
        <v>0</v>
      </c>
      <c r="U503" s="22">
        <v>0</v>
      </c>
      <c r="V503" s="21">
        <v>0</v>
      </c>
      <c r="W503" s="22">
        <v>0</v>
      </c>
      <c r="X503" s="21">
        <v>0</v>
      </c>
      <c r="Y503" s="22">
        <v>0</v>
      </c>
      <c r="Z503" s="21">
        <v>0</v>
      </c>
      <c r="AA503" s="22">
        <v>0</v>
      </c>
      <c r="AB503" s="21">
        <v>0</v>
      </c>
      <c r="AC503" s="22">
        <v>0</v>
      </c>
      <c r="AD503" s="21">
        <v>1</v>
      </c>
      <c r="AE503" s="22">
        <v>1090.32</v>
      </c>
      <c r="AF503" s="21">
        <v>0</v>
      </c>
      <c r="AG503" s="22">
        <v>0</v>
      </c>
      <c r="AH503" s="21"/>
      <c r="AI503" s="37">
        <v>0</v>
      </c>
      <c r="AJ503" s="15">
        <v>1</v>
      </c>
      <c r="AK503" s="23">
        <v>1090.32</v>
      </c>
    </row>
    <row r="504" spans="1:37" x14ac:dyDescent="0.25">
      <c r="A504" s="25" t="s">
        <v>1321</v>
      </c>
      <c r="B504" s="25"/>
      <c r="C504" s="25"/>
      <c r="D504" s="25" t="s">
        <v>1322</v>
      </c>
      <c r="E504" s="25"/>
      <c r="F504" s="25"/>
      <c r="G504" s="26"/>
      <c r="H504" s="26"/>
      <c r="I504" s="104">
        <v>334668.55999999994</v>
      </c>
      <c r="J504" s="27">
        <v>0</v>
      </c>
      <c r="K504" s="104">
        <v>0</v>
      </c>
      <c r="L504" s="27">
        <v>0</v>
      </c>
      <c r="M504" s="104">
        <v>0</v>
      </c>
      <c r="N504" s="27">
        <v>0</v>
      </c>
      <c r="O504" s="104">
        <v>0</v>
      </c>
      <c r="P504" s="27">
        <v>0</v>
      </c>
      <c r="Q504" s="104">
        <v>0</v>
      </c>
      <c r="R504" s="27">
        <v>0</v>
      </c>
      <c r="S504" s="104">
        <v>0</v>
      </c>
      <c r="T504" s="27">
        <v>0</v>
      </c>
      <c r="U504" s="104">
        <v>0</v>
      </c>
      <c r="V504" s="27">
        <v>0</v>
      </c>
      <c r="W504" s="104">
        <v>0</v>
      </c>
      <c r="X504" s="27">
        <v>0</v>
      </c>
      <c r="Y504" s="104">
        <v>0</v>
      </c>
      <c r="Z504" s="27">
        <v>0</v>
      </c>
      <c r="AA504" s="104">
        <v>0</v>
      </c>
      <c r="AB504" s="27">
        <v>0</v>
      </c>
      <c r="AC504" s="104">
        <v>0</v>
      </c>
      <c r="AD504" s="27">
        <v>1</v>
      </c>
      <c r="AE504" s="104">
        <v>334668.55999999994</v>
      </c>
      <c r="AF504" s="27">
        <v>0</v>
      </c>
      <c r="AG504" s="104">
        <v>0</v>
      </c>
      <c r="AH504" s="27">
        <v>0</v>
      </c>
      <c r="AI504" s="104">
        <v>0</v>
      </c>
      <c r="AJ504" s="27">
        <v>1</v>
      </c>
      <c r="AK504" s="104">
        <v>334668.55999999994</v>
      </c>
    </row>
    <row r="505" spans="1:37" ht="38.25" x14ac:dyDescent="0.25">
      <c r="A505" s="29" t="s">
        <v>1323</v>
      </c>
      <c r="B505" s="30" t="s">
        <v>1324</v>
      </c>
      <c r="C505" s="29" t="s">
        <v>32</v>
      </c>
      <c r="D505" s="29" t="s">
        <v>1325</v>
      </c>
      <c r="E505" s="31" t="s">
        <v>42</v>
      </c>
      <c r="F505" s="19">
        <v>18</v>
      </c>
      <c r="G505" s="32">
        <v>1846.15</v>
      </c>
      <c r="H505" s="32">
        <v>2147.44</v>
      </c>
      <c r="I505" s="108">
        <v>38653.919999999998</v>
      </c>
      <c r="J505" s="21">
        <v>0</v>
      </c>
      <c r="K505" s="22">
        <v>0</v>
      </c>
      <c r="L505" s="21">
        <v>0</v>
      </c>
      <c r="M505" s="22">
        <v>0</v>
      </c>
      <c r="N505" s="21">
        <v>0</v>
      </c>
      <c r="O505" s="22">
        <v>0</v>
      </c>
      <c r="P505" s="21">
        <v>0</v>
      </c>
      <c r="Q505" s="22">
        <v>0</v>
      </c>
      <c r="R505" s="21">
        <v>0</v>
      </c>
      <c r="S505" s="22">
        <v>0</v>
      </c>
      <c r="T505" s="21">
        <v>0</v>
      </c>
      <c r="U505" s="22">
        <v>0</v>
      </c>
      <c r="V505" s="21">
        <v>0</v>
      </c>
      <c r="W505" s="22">
        <v>0</v>
      </c>
      <c r="X505" s="21">
        <v>0</v>
      </c>
      <c r="Y505" s="22">
        <v>0</v>
      </c>
      <c r="Z505" s="21">
        <v>0</v>
      </c>
      <c r="AA505" s="22">
        <v>0</v>
      </c>
      <c r="AB505" s="21">
        <v>0</v>
      </c>
      <c r="AC505" s="22">
        <v>0</v>
      </c>
      <c r="AD505" s="21">
        <v>1</v>
      </c>
      <c r="AE505" s="22">
        <v>38653.919999999998</v>
      </c>
      <c r="AF505" s="21">
        <v>0</v>
      </c>
      <c r="AG505" s="22">
        <v>0</v>
      </c>
      <c r="AH505" s="21"/>
      <c r="AI505" s="37">
        <v>0</v>
      </c>
      <c r="AJ505" s="15">
        <v>1</v>
      </c>
      <c r="AK505" s="23">
        <v>38653.919999999998</v>
      </c>
    </row>
    <row r="506" spans="1:37" ht="38.25" x14ac:dyDescent="0.25">
      <c r="A506" s="29" t="s">
        <v>1326</v>
      </c>
      <c r="B506" s="30" t="s">
        <v>1327</v>
      </c>
      <c r="C506" s="29" t="s">
        <v>32</v>
      </c>
      <c r="D506" s="29" t="s">
        <v>1328</v>
      </c>
      <c r="E506" s="31" t="s">
        <v>42</v>
      </c>
      <c r="F506" s="19">
        <v>6</v>
      </c>
      <c r="G506" s="32">
        <v>2048.6799999999998</v>
      </c>
      <c r="H506" s="32">
        <v>2383.02</v>
      </c>
      <c r="I506" s="108">
        <v>14298.12</v>
      </c>
      <c r="J506" s="21">
        <v>0</v>
      </c>
      <c r="K506" s="22">
        <v>0</v>
      </c>
      <c r="L506" s="21">
        <v>0</v>
      </c>
      <c r="M506" s="22">
        <v>0</v>
      </c>
      <c r="N506" s="21">
        <v>0</v>
      </c>
      <c r="O506" s="22">
        <v>0</v>
      </c>
      <c r="P506" s="21">
        <v>0</v>
      </c>
      <c r="Q506" s="22">
        <v>0</v>
      </c>
      <c r="R506" s="21">
        <v>0</v>
      </c>
      <c r="S506" s="22">
        <v>0</v>
      </c>
      <c r="T506" s="21">
        <v>0</v>
      </c>
      <c r="U506" s="22">
        <v>0</v>
      </c>
      <c r="V506" s="21">
        <v>0</v>
      </c>
      <c r="W506" s="22">
        <v>0</v>
      </c>
      <c r="X506" s="21">
        <v>0</v>
      </c>
      <c r="Y506" s="22">
        <v>0</v>
      </c>
      <c r="Z506" s="21">
        <v>0</v>
      </c>
      <c r="AA506" s="22">
        <v>0</v>
      </c>
      <c r="AB506" s="21">
        <v>0</v>
      </c>
      <c r="AC506" s="22">
        <v>0</v>
      </c>
      <c r="AD506" s="21">
        <v>1</v>
      </c>
      <c r="AE506" s="22">
        <v>14298.12</v>
      </c>
      <c r="AF506" s="21">
        <v>0</v>
      </c>
      <c r="AG506" s="22">
        <v>0</v>
      </c>
      <c r="AH506" s="21"/>
      <c r="AI506" s="37">
        <v>0</v>
      </c>
      <c r="AJ506" s="15">
        <v>1</v>
      </c>
      <c r="AK506" s="23">
        <v>14298.12</v>
      </c>
    </row>
    <row r="507" spans="1:37" ht="38.25" x14ac:dyDescent="0.25">
      <c r="A507" s="29" t="s">
        <v>1329</v>
      </c>
      <c r="B507" s="30" t="s">
        <v>1330</v>
      </c>
      <c r="C507" s="29" t="s">
        <v>32</v>
      </c>
      <c r="D507" s="29" t="s">
        <v>1331</v>
      </c>
      <c r="E507" s="31" t="s">
        <v>42</v>
      </c>
      <c r="F507" s="19">
        <v>6</v>
      </c>
      <c r="G507" s="32">
        <v>4052.48</v>
      </c>
      <c r="H507" s="32">
        <v>4713.84</v>
      </c>
      <c r="I507" s="108">
        <v>28283.040000000001</v>
      </c>
      <c r="J507" s="21">
        <v>0</v>
      </c>
      <c r="K507" s="22">
        <v>0</v>
      </c>
      <c r="L507" s="21">
        <v>0</v>
      </c>
      <c r="M507" s="22">
        <v>0</v>
      </c>
      <c r="N507" s="21">
        <v>0</v>
      </c>
      <c r="O507" s="22">
        <v>0</v>
      </c>
      <c r="P507" s="21">
        <v>0</v>
      </c>
      <c r="Q507" s="22">
        <v>0</v>
      </c>
      <c r="R507" s="21">
        <v>0</v>
      </c>
      <c r="S507" s="22">
        <v>0</v>
      </c>
      <c r="T507" s="21">
        <v>0</v>
      </c>
      <c r="U507" s="22">
        <v>0</v>
      </c>
      <c r="V507" s="21">
        <v>0</v>
      </c>
      <c r="W507" s="22">
        <v>0</v>
      </c>
      <c r="X507" s="21">
        <v>0</v>
      </c>
      <c r="Y507" s="22">
        <v>0</v>
      </c>
      <c r="Z507" s="21">
        <v>0</v>
      </c>
      <c r="AA507" s="22">
        <v>0</v>
      </c>
      <c r="AB507" s="21">
        <v>0</v>
      </c>
      <c r="AC507" s="22">
        <v>0</v>
      </c>
      <c r="AD507" s="21">
        <v>1</v>
      </c>
      <c r="AE507" s="22">
        <v>28283.040000000001</v>
      </c>
      <c r="AF507" s="21">
        <v>0</v>
      </c>
      <c r="AG507" s="22">
        <v>0</v>
      </c>
      <c r="AH507" s="21"/>
      <c r="AI507" s="37">
        <v>0</v>
      </c>
      <c r="AJ507" s="15">
        <v>1</v>
      </c>
      <c r="AK507" s="23">
        <v>28283.040000000001</v>
      </c>
    </row>
    <row r="508" spans="1:37" ht="38.25" x14ac:dyDescent="0.25">
      <c r="A508" s="29" t="s">
        <v>1332</v>
      </c>
      <c r="B508" s="30" t="s">
        <v>1333</v>
      </c>
      <c r="C508" s="29" t="s">
        <v>32</v>
      </c>
      <c r="D508" s="29" t="s">
        <v>1334</v>
      </c>
      <c r="E508" s="31" t="s">
        <v>42</v>
      </c>
      <c r="F508" s="19">
        <v>3</v>
      </c>
      <c r="G508" s="32">
        <v>9483.64</v>
      </c>
      <c r="H508" s="32">
        <v>11031.37</v>
      </c>
      <c r="I508" s="108">
        <v>33094.11</v>
      </c>
      <c r="J508" s="21">
        <v>0</v>
      </c>
      <c r="K508" s="22">
        <v>0</v>
      </c>
      <c r="L508" s="21">
        <v>0</v>
      </c>
      <c r="M508" s="22">
        <v>0</v>
      </c>
      <c r="N508" s="21">
        <v>0</v>
      </c>
      <c r="O508" s="22">
        <v>0</v>
      </c>
      <c r="P508" s="21">
        <v>0</v>
      </c>
      <c r="Q508" s="22">
        <v>0</v>
      </c>
      <c r="R508" s="21">
        <v>0</v>
      </c>
      <c r="S508" s="22">
        <v>0</v>
      </c>
      <c r="T508" s="21">
        <v>0</v>
      </c>
      <c r="U508" s="22">
        <v>0</v>
      </c>
      <c r="V508" s="21">
        <v>0</v>
      </c>
      <c r="W508" s="22">
        <v>0</v>
      </c>
      <c r="X508" s="21">
        <v>0</v>
      </c>
      <c r="Y508" s="22">
        <v>0</v>
      </c>
      <c r="Z508" s="21">
        <v>0</v>
      </c>
      <c r="AA508" s="22">
        <v>0</v>
      </c>
      <c r="AB508" s="21">
        <v>0</v>
      </c>
      <c r="AC508" s="22">
        <v>0</v>
      </c>
      <c r="AD508" s="21">
        <v>1</v>
      </c>
      <c r="AE508" s="22">
        <v>33094.11</v>
      </c>
      <c r="AF508" s="21">
        <v>0</v>
      </c>
      <c r="AG508" s="22">
        <v>0</v>
      </c>
      <c r="AH508" s="21"/>
      <c r="AI508" s="37">
        <v>0</v>
      </c>
      <c r="AJ508" s="15">
        <v>1</v>
      </c>
      <c r="AK508" s="23">
        <v>33094.11</v>
      </c>
    </row>
    <row r="509" spans="1:37" ht="25.5" x14ac:dyDescent="0.25">
      <c r="A509" s="29" t="s">
        <v>1335</v>
      </c>
      <c r="B509" s="30" t="s">
        <v>1336</v>
      </c>
      <c r="C509" s="29" t="s">
        <v>27</v>
      </c>
      <c r="D509" s="29" t="s">
        <v>1337</v>
      </c>
      <c r="E509" s="31" t="s">
        <v>42</v>
      </c>
      <c r="F509" s="19">
        <v>5</v>
      </c>
      <c r="G509" s="32">
        <v>11797.05</v>
      </c>
      <c r="H509" s="32">
        <v>13722.32</v>
      </c>
      <c r="I509" s="108">
        <v>68611.600000000006</v>
      </c>
      <c r="J509" s="21">
        <v>0</v>
      </c>
      <c r="K509" s="22">
        <v>0</v>
      </c>
      <c r="L509" s="21">
        <v>0</v>
      </c>
      <c r="M509" s="22">
        <v>0</v>
      </c>
      <c r="N509" s="21">
        <v>0</v>
      </c>
      <c r="O509" s="22">
        <v>0</v>
      </c>
      <c r="P509" s="21">
        <v>0</v>
      </c>
      <c r="Q509" s="22">
        <v>0</v>
      </c>
      <c r="R509" s="21">
        <v>0</v>
      </c>
      <c r="S509" s="22">
        <v>0</v>
      </c>
      <c r="T509" s="21">
        <v>0</v>
      </c>
      <c r="U509" s="22">
        <v>0</v>
      </c>
      <c r="V509" s="21">
        <v>0</v>
      </c>
      <c r="W509" s="22">
        <v>0</v>
      </c>
      <c r="X509" s="21">
        <v>0</v>
      </c>
      <c r="Y509" s="22">
        <v>0</v>
      </c>
      <c r="Z509" s="21">
        <v>0</v>
      </c>
      <c r="AA509" s="22">
        <v>0</v>
      </c>
      <c r="AB509" s="21">
        <v>0</v>
      </c>
      <c r="AC509" s="22">
        <v>0</v>
      </c>
      <c r="AD509" s="21">
        <v>1</v>
      </c>
      <c r="AE509" s="22">
        <v>68611.600000000006</v>
      </c>
      <c r="AF509" s="21">
        <v>0</v>
      </c>
      <c r="AG509" s="22">
        <v>0</v>
      </c>
      <c r="AH509" s="21"/>
      <c r="AI509" s="37">
        <v>0</v>
      </c>
      <c r="AJ509" s="15">
        <v>1</v>
      </c>
      <c r="AK509" s="23">
        <v>68611.600000000006</v>
      </c>
    </row>
    <row r="510" spans="1:37" ht="25.5" x14ac:dyDescent="0.25">
      <c r="A510" s="29" t="s">
        <v>1338</v>
      </c>
      <c r="B510" s="30" t="s">
        <v>1339</v>
      </c>
      <c r="C510" s="29" t="s">
        <v>27</v>
      </c>
      <c r="D510" s="29" t="s">
        <v>1340</v>
      </c>
      <c r="E510" s="31" t="s">
        <v>42</v>
      </c>
      <c r="F510" s="19">
        <v>10</v>
      </c>
      <c r="G510" s="32">
        <v>12199.01</v>
      </c>
      <c r="H510" s="32">
        <v>14189.88</v>
      </c>
      <c r="I510" s="108">
        <v>141898.79999999999</v>
      </c>
      <c r="J510" s="21">
        <v>0</v>
      </c>
      <c r="K510" s="22">
        <v>0</v>
      </c>
      <c r="L510" s="21">
        <v>0</v>
      </c>
      <c r="M510" s="22">
        <v>0</v>
      </c>
      <c r="N510" s="21">
        <v>0</v>
      </c>
      <c r="O510" s="22">
        <v>0</v>
      </c>
      <c r="P510" s="21">
        <v>0</v>
      </c>
      <c r="Q510" s="22">
        <v>0</v>
      </c>
      <c r="R510" s="21">
        <v>0</v>
      </c>
      <c r="S510" s="22">
        <v>0</v>
      </c>
      <c r="T510" s="21">
        <v>0</v>
      </c>
      <c r="U510" s="22">
        <v>0</v>
      </c>
      <c r="V510" s="21">
        <v>0</v>
      </c>
      <c r="W510" s="22">
        <v>0</v>
      </c>
      <c r="X510" s="21">
        <v>0</v>
      </c>
      <c r="Y510" s="22">
        <v>0</v>
      </c>
      <c r="Z510" s="21">
        <v>0</v>
      </c>
      <c r="AA510" s="22">
        <v>0</v>
      </c>
      <c r="AB510" s="21">
        <v>0</v>
      </c>
      <c r="AC510" s="22">
        <v>0</v>
      </c>
      <c r="AD510" s="21">
        <v>1</v>
      </c>
      <c r="AE510" s="22">
        <v>141898.79999999999</v>
      </c>
      <c r="AF510" s="21">
        <v>0</v>
      </c>
      <c r="AG510" s="22">
        <v>0</v>
      </c>
      <c r="AH510" s="21"/>
      <c r="AI510" s="37">
        <v>0</v>
      </c>
      <c r="AJ510" s="15">
        <v>1</v>
      </c>
      <c r="AK510" s="23">
        <v>141898.79999999999</v>
      </c>
    </row>
    <row r="511" spans="1:37" ht="38.25" x14ac:dyDescent="0.25">
      <c r="A511" s="17" t="s">
        <v>1341</v>
      </c>
      <c r="B511" s="18" t="s">
        <v>1342</v>
      </c>
      <c r="C511" s="17" t="s">
        <v>27</v>
      </c>
      <c r="D511" s="17" t="s">
        <v>1343</v>
      </c>
      <c r="E511" s="19" t="s">
        <v>42</v>
      </c>
      <c r="F511" s="19">
        <v>8</v>
      </c>
      <c r="G511" s="20">
        <v>154.27000000000001</v>
      </c>
      <c r="H511" s="20">
        <v>193.17</v>
      </c>
      <c r="I511" s="99">
        <v>1545.36</v>
      </c>
      <c r="J511" s="21">
        <v>0</v>
      </c>
      <c r="K511" s="22">
        <v>0</v>
      </c>
      <c r="L511" s="21">
        <v>0</v>
      </c>
      <c r="M511" s="22">
        <v>0</v>
      </c>
      <c r="N511" s="21">
        <v>0</v>
      </c>
      <c r="O511" s="22">
        <v>0</v>
      </c>
      <c r="P511" s="21">
        <v>0</v>
      </c>
      <c r="Q511" s="22">
        <v>0</v>
      </c>
      <c r="R511" s="21">
        <v>0</v>
      </c>
      <c r="S511" s="22">
        <v>0</v>
      </c>
      <c r="T511" s="21">
        <v>0</v>
      </c>
      <c r="U511" s="22">
        <v>0</v>
      </c>
      <c r="V511" s="21">
        <v>0</v>
      </c>
      <c r="W511" s="22">
        <v>0</v>
      </c>
      <c r="X511" s="21">
        <v>0</v>
      </c>
      <c r="Y511" s="22">
        <v>0</v>
      </c>
      <c r="Z511" s="21">
        <v>0</v>
      </c>
      <c r="AA511" s="22">
        <v>0</v>
      </c>
      <c r="AB511" s="21">
        <v>0</v>
      </c>
      <c r="AC511" s="22">
        <v>0</v>
      </c>
      <c r="AD511" s="21">
        <v>1</v>
      </c>
      <c r="AE511" s="22">
        <v>1545.36</v>
      </c>
      <c r="AF511" s="21">
        <v>0</v>
      </c>
      <c r="AG511" s="22">
        <v>0</v>
      </c>
      <c r="AH511" s="21"/>
      <c r="AI511" s="37">
        <v>0</v>
      </c>
      <c r="AJ511" s="15">
        <v>1</v>
      </c>
      <c r="AK511" s="23">
        <v>1545.36</v>
      </c>
    </row>
    <row r="512" spans="1:37" ht="38.25" x14ac:dyDescent="0.25">
      <c r="A512" s="17" t="s">
        <v>1344</v>
      </c>
      <c r="B512" s="18" t="s">
        <v>1345</v>
      </c>
      <c r="C512" s="17" t="s">
        <v>27</v>
      </c>
      <c r="D512" s="17" t="s">
        <v>1346</v>
      </c>
      <c r="E512" s="19" t="s">
        <v>42</v>
      </c>
      <c r="F512" s="19">
        <v>6</v>
      </c>
      <c r="G512" s="20">
        <v>161.43</v>
      </c>
      <c r="H512" s="20">
        <v>202.14</v>
      </c>
      <c r="I512" s="99">
        <v>1212.8399999999999</v>
      </c>
      <c r="J512" s="21">
        <v>0</v>
      </c>
      <c r="K512" s="22">
        <v>0</v>
      </c>
      <c r="L512" s="21">
        <v>0</v>
      </c>
      <c r="M512" s="22">
        <v>0</v>
      </c>
      <c r="N512" s="21">
        <v>0</v>
      </c>
      <c r="O512" s="22">
        <v>0</v>
      </c>
      <c r="P512" s="21">
        <v>0</v>
      </c>
      <c r="Q512" s="22">
        <v>0</v>
      </c>
      <c r="R512" s="21">
        <v>0</v>
      </c>
      <c r="S512" s="22">
        <v>0</v>
      </c>
      <c r="T512" s="21">
        <v>0</v>
      </c>
      <c r="U512" s="22">
        <v>0</v>
      </c>
      <c r="V512" s="21">
        <v>0</v>
      </c>
      <c r="W512" s="22">
        <v>0</v>
      </c>
      <c r="X512" s="21">
        <v>0</v>
      </c>
      <c r="Y512" s="22">
        <v>0</v>
      </c>
      <c r="Z512" s="21">
        <v>0</v>
      </c>
      <c r="AA512" s="22">
        <v>0</v>
      </c>
      <c r="AB512" s="21">
        <v>0</v>
      </c>
      <c r="AC512" s="22">
        <v>0</v>
      </c>
      <c r="AD512" s="21">
        <v>1</v>
      </c>
      <c r="AE512" s="22">
        <v>1212.8399999999999</v>
      </c>
      <c r="AF512" s="21">
        <v>0</v>
      </c>
      <c r="AG512" s="22">
        <v>0</v>
      </c>
      <c r="AH512" s="21"/>
      <c r="AI512" s="37">
        <v>0</v>
      </c>
      <c r="AJ512" s="15">
        <v>1</v>
      </c>
      <c r="AK512" s="23">
        <v>1212.8399999999999</v>
      </c>
    </row>
    <row r="513" spans="1:37" ht="38.25" x14ac:dyDescent="0.25">
      <c r="A513" s="17" t="s">
        <v>1347</v>
      </c>
      <c r="B513" s="18" t="s">
        <v>1348</v>
      </c>
      <c r="C513" s="17" t="s">
        <v>27</v>
      </c>
      <c r="D513" s="17" t="s">
        <v>1349</v>
      </c>
      <c r="E513" s="19" t="s">
        <v>42</v>
      </c>
      <c r="F513" s="19">
        <v>5</v>
      </c>
      <c r="G513" s="20">
        <v>165.59</v>
      </c>
      <c r="H513" s="20">
        <v>207.35</v>
      </c>
      <c r="I513" s="99">
        <v>1036.75</v>
      </c>
      <c r="J513" s="21">
        <v>0</v>
      </c>
      <c r="K513" s="22">
        <v>0</v>
      </c>
      <c r="L513" s="21">
        <v>0</v>
      </c>
      <c r="M513" s="22">
        <v>0</v>
      </c>
      <c r="N513" s="21">
        <v>0</v>
      </c>
      <c r="O513" s="22">
        <v>0</v>
      </c>
      <c r="P513" s="21">
        <v>0</v>
      </c>
      <c r="Q513" s="22">
        <v>0</v>
      </c>
      <c r="R513" s="21">
        <v>0</v>
      </c>
      <c r="S513" s="22">
        <v>0</v>
      </c>
      <c r="T513" s="21">
        <v>0</v>
      </c>
      <c r="U513" s="22">
        <v>0</v>
      </c>
      <c r="V513" s="21">
        <v>0</v>
      </c>
      <c r="W513" s="22">
        <v>0</v>
      </c>
      <c r="X513" s="21">
        <v>0</v>
      </c>
      <c r="Y513" s="22">
        <v>0</v>
      </c>
      <c r="Z513" s="21">
        <v>0</v>
      </c>
      <c r="AA513" s="22">
        <v>0</v>
      </c>
      <c r="AB513" s="21">
        <v>0</v>
      </c>
      <c r="AC513" s="22">
        <v>0</v>
      </c>
      <c r="AD513" s="21">
        <v>1</v>
      </c>
      <c r="AE513" s="22">
        <v>1036.75</v>
      </c>
      <c r="AF513" s="21">
        <v>0</v>
      </c>
      <c r="AG513" s="22">
        <v>0</v>
      </c>
      <c r="AH513" s="21"/>
      <c r="AI513" s="37">
        <v>0</v>
      </c>
      <c r="AJ513" s="15">
        <v>1</v>
      </c>
      <c r="AK513" s="23">
        <v>1036.75</v>
      </c>
    </row>
    <row r="514" spans="1:37" ht="38.25" x14ac:dyDescent="0.25">
      <c r="A514" s="17" t="s">
        <v>1350</v>
      </c>
      <c r="B514" s="18" t="s">
        <v>1351</v>
      </c>
      <c r="C514" s="17" t="s">
        <v>27</v>
      </c>
      <c r="D514" s="17" t="s">
        <v>1352</v>
      </c>
      <c r="E514" s="19" t="s">
        <v>42</v>
      </c>
      <c r="F514" s="19">
        <v>3</v>
      </c>
      <c r="G514" s="20">
        <v>165.59</v>
      </c>
      <c r="H514" s="20">
        <v>207.35</v>
      </c>
      <c r="I514" s="99">
        <v>622.04999999999995</v>
      </c>
      <c r="J514" s="21">
        <v>0</v>
      </c>
      <c r="K514" s="22">
        <v>0</v>
      </c>
      <c r="L514" s="21">
        <v>0</v>
      </c>
      <c r="M514" s="22">
        <v>0</v>
      </c>
      <c r="N514" s="21">
        <v>0</v>
      </c>
      <c r="O514" s="22">
        <v>0</v>
      </c>
      <c r="P514" s="21">
        <v>0</v>
      </c>
      <c r="Q514" s="22">
        <v>0</v>
      </c>
      <c r="R514" s="21">
        <v>0</v>
      </c>
      <c r="S514" s="22">
        <v>0</v>
      </c>
      <c r="T514" s="21">
        <v>0</v>
      </c>
      <c r="U514" s="22">
        <v>0</v>
      </c>
      <c r="V514" s="21">
        <v>0</v>
      </c>
      <c r="W514" s="22">
        <v>0</v>
      </c>
      <c r="X514" s="21">
        <v>0</v>
      </c>
      <c r="Y514" s="22">
        <v>0</v>
      </c>
      <c r="Z514" s="21">
        <v>0</v>
      </c>
      <c r="AA514" s="22">
        <v>0</v>
      </c>
      <c r="AB514" s="21">
        <v>0</v>
      </c>
      <c r="AC514" s="22">
        <v>0</v>
      </c>
      <c r="AD514" s="21">
        <v>1</v>
      </c>
      <c r="AE514" s="22">
        <v>622.04999999999995</v>
      </c>
      <c r="AF514" s="21">
        <v>0</v>
      </c>
      <c r="AG514" s="22">
        <v>0</v>
      </c>
      <c r="AH514" s="21"/>
      <c r="AI514" s="37">
        <v>0</v>
      </c>
      <c r="AJ514" s="15">
        <v>1</v>
      </c>
      <c r="AK514" s="23">
        <v>622.04999999999995</v>
      </c>
    </row>
    <row r="515" spans="1:37" ht="38.25" x14ac:dyDescent="0.25">
      <c r="A515" s="17" t="s">
        <v>1353</v>
      </c>
      <c r="B515" s="18" t="s">
        <v>1354</v>
      </c>
      <c r="C515" s="17" t="s">
        <v>27</v>
      </c>
      <c r="D515" s="17" t="s">
        <v>1355</v>
      </c>
      <c r="E515" s="19" t="s">
        <v>42</v>
      </c>
      <c r="F515" s="19">
        <v>9</v>
      </c>
      <c r="G515" s="20">
        <v>245.85</v>
      </c>
      <c r="H515" s="20">
        <v>307.85000000000002</v>
      </c>
      <c r="I515" s="99">
        <v>2770.65</v>
      </c>
      <c r="J515" s="21">
        <v>0</v>
      </c>
      <c r="K515" s="22">
        <v>0</v>
      </c>
      <c r="L515" s="21">
        <v>0</v>
      </c>
      <c r="M515" s="22">
        <v>0</v>
      </c>
      <c r="N515" s="21">
        <v>0</v>
      </c>
      <c r="O515" s="22">
        <v>0</v>
      </c>
      <c r="P515" s="21">
        <v>0</v>
      </c>
      <c r="Q515" s="22">
        <v>0</v>
      </c>
      <c r="R515" s="21">
        <v>0</v>
      </c>
      <c r="S515" s="22">
        <v>0</v>
      </c>
      <c r="T515" s="21">
        <v>0</v>
      </c>
      <c r="U515" s="22">
        <v>0</v>
      </c>
      <c r="V515" s="21">
        <v>0</v>
      </c>
      <c r="W515" s="22">
        <v>0</v>
      </c>
      <c r="X515" s="21">
        <v>0</v>
      </c>
      <c r="Y515" s="22">
        <v>0</v>
      </c>
      <c r="Z515" s="21">
        <v>0</v>
      </c>
      <c r="AA515" s="22">
        <v>0</v>
      </c>
      <c r="AB515" s="21">
        <v>0</v>
      </c>
      <c r="AC515" s="22">
        <v>0</v>
      </c>
      <c r="AD515" s="21">
        <v>1</v>
      </c>
      <c r="AE515" s="22">
        <v>2770.65</v>
      </c>
      <c r="AF515" s="21">
        <v>0</v>
      </c>
      <c r="AG515" s="22">
        <v>0</v>
      </c>
      <c r="AH515" s="21"/>
      <c r="AI515" s="37">
        <v>0</v>
      </c>
      <c r="AJ515" s="15">
        <v>1</v>
      </c>
      <c r="AK515" s="23">
        <v>2770.65</v>
      </c>
    </row>
    <row r="516" spans="1:37" ht="38.25" x14ac:dyDescent="0.25">
      <c r="A516" s="17" t="s">
        <v>1356</v>
      </c>
      <c r="B516" s="18" t="s">
        <v>1357</v>
      </c>
      <c r="C516" s="17" t="s">
        <v>27</v>
      </c>
      <c r="D516" s="17" t="s">
        <v>1358</v>
      </c>
      <c r="E516" s="19" t="s">
        <v>42</v>
      </c>
      <c r="F516" s="19">
        <v>2</v>
      </c>
      <c r="G516" s="20">
        <v>527.34</v>
      </c>
      <c r="H516" s="20">
        <v>660.33</v>
      </c>
      <c r="I516" s="99">
        <v>1320.66</v>
      </c>
      <c r="J516" s="21">
        <v>0</v>
      </c>
      <c r="K516" s="22">
        <v>0</v>
      </c>
      <c r="L516" s="21">
        <v>0</v>
      </c>
      <c r="M516" s="22">
        <v>0</v>
      </c>
      <c r="N516" s="21">
        <v>0</v>
      </c>
      <c r="O516" s="22">
        <v>0</v>
      </c>
      <c r="P516" s="21">
        <v>0</v>
      </c>
      <c r="Q516" s="22">
        <v>0</v>
      </c>
      <c r="R516" s="21">
        <v>0</v>
      </c>
      <c r="S516" s="22">
        <v>0</v>
      </c>
      <c r="T516" s="21">
        <v>0</v>
      </c>
      <c r="U516" s="22">
        <v>0</v>
      </c>
      <c r="V516" s="21">
        <v>0</v>
      </c>
      <c r="W516" s="22">
        <v>0</v>
      </c>
      <c r="X516" s="21">
        <v>0</v>
      </c>
      <c r="Y516" s="22">
        <v>0</v>
      </c>
      <c r="Z516" s="21">
        <v>0</v>
      </c>
      <c r="AA516" s="22">
        <v>0</v>
      </c>
      <c r="AB516" s="21">
        <v>0</v>
      </c>
      <c r="AC516" s="22">
        <v>0</v>
      </c>
      <c r="AD516" s="21">
        <v>1</v>
      </c>
      <c r="AE516" s="22">
        <v>1320.66</v>
      </c>
      <c r="AF516" s="21">
        <v>0</v>
      </c>
      <c r="AG516" s="22">
        <v>0</v>
      </c>
      <c r="AH516" s="21"/>
      <c r="AI516" s="37">
        <v>0</v>
      </c>
      <c r="AJ516" s="15">
        <v>1</v>
      </c>
      <c r="AK516" s="23">
        <v>1320.66</v>
      </c>
    </row>
    <row r="517" spans="1:37" ht="25.5" x14ac:dyDescent="0.25">
      <c r="A517" s="17" t="s">
        <v>1359</v>
      </c>
      <c r="B517" s="18" t="s">
        <v>1360</v>
      </c>
      <c r="C517" s="17" t="s">
        <v>27</v>
      </c>
      <c r="D517" s="17" t="s">
        <v>1361</v>
      </c>
      <c r="E517" s="19" t="s">
        <v>42</v>
      </c>
      <c r="F517" s="19">
        <v>2</v>
      </c>
      <c r="G517" s="20">
        <v>527.34</v>
      </c>
      <c r="H517" s="20">
        <v>660.33</v>
      </c>
      <c r="I517" s="99">
        <v>1320.66</v>
      </c>
      <c r="J517" s="21">
        <v>0</v>
      </c>
      <c r="K517" s="22">
        <v>0</v>
      </c>
      <c r="L517" s="21">
        <v>0</v>
      </c>
      <c r="M517" s="22">
        <v>0</v>
      </c>
      <c r="N517" s="21">
        <v>0</v>
      </c>
      <c r="O517" s="22">
        <v>0</v>
      </c>
      <c r="P517" s="21">
        <v>0</v>
      </c>
      <c r="Q517" s="22">
        <v>0</v>
      </c>
      <c r="R517" s="21">
        <v>0</v>
      </c>
      <c r="S517" s="22">
        <v>0</v>
      </c>
      <c r="T517" s="21">
        <v>0</v>
      </c>
      <c r="U517" s="22">
        <v>0</v>
      </c>
      <c r="V517" s="21">
        <v>0</v>
      </c>
      <c r="W517" s="22">
        <v>0</v>
      </c>
      <c r="X517" s="21">
        <v>0</v>
      </c>
      <c r="Y517" s="22">
        <v>0</v>
      </c>
      <c r="Z517" s="21">
        <v>0</v>
      </c>
      <c r="AA517" s="22">
        <v>0</v>
      </c>
      <c r="AB517" s="21">
        <v>0</v>
      </c>
      <c r="AC517" s="22">
        <v>0</v>
      </c>
      <c r="AD517" s="21">
        <v>1</v>
      </c>
      <c r="AE517" s="22">
        <v>1320.66</v>
      </c>
      <c r="AF517" s="21">
        <v>0</v>
      </c>
      <c r="AG517" s="22">
        <v>0</v>
      </c>
      <c r="AH517" s="21"/>
      <c r="AI517" s="37">
        <v>0</v>
      </c>
      <c r="AJ517" s="15">
        <v>1</v>
      </c>
      <c r="AK517" s="23">
        <v>1320.66</v>
      </c>
    </row>
    <row r="518" spans="1:37" x14ac:dyDescent="0.25">
      <c r="A518" s="12">
        <v>12</v>
      </c>
      <c r="B518" s="12"/>
      <c r="C518" s="12"/>
      <c r="D518" s="12" t="s">
        <v>1362</v>
      </c>
      <c r="E518" s="12"/>
      <c r="F518" s="13"/>
      <c r="G518" s="14"/>
      <c r="H518" s="14"/>
      <c r="I518" s="95">
        <v>157518.82</v>
      </c>
      <c r="J518" s="373">
        <v>0</v>
      </c>
      <c r="K518" s="95">
        <v>0</v>
      </c>
      <c r="L518" s="373">
        <v>0</v>
      </c>
      <c r="M518" s="95">
        <v>0</v>
      </c>
      <c r="N518" s="373">
        <v>0</v>
      </c>
      <c r="O518" s="95">
        <v>0</v>
      </c>
      <c r="P518" s="373">
        <v>0</v>
      </c>
      <c r="Q518" s="95">
        <v>0</v>
      </c>
      <c r="R518" s="373">
        <v>3.3024606202611217E-2</v>
      </c>
      <c r="S518" s="95">
        <v>5201.9970000000003</v>
      </c>
      <c r="T518" s="373">
        <v>0.63160631853387406</v>
      </c>
      <c r="U518" s="95">
        <v>99489.881999999983</v>
      </c>
      <c r="V518" s="373">
        <v>0.29999999999999993</v>
      </c>
      <c r="W518" s="95">
        <v>47255.645999999993</v>
      </c>
      <c r="X518" s="373">
        <v>2.9278856964520178E-2</v>
      </c>
      <c r="Y518" s="95">
        <v>4611.9710000000005</v>
      </c>
      <c r="Z518" s="373">
        <v>6.090218298994368E-3</v>
      </c>
      <c r="AA518" s="95">
        <v>959.32400000000007</v>
      </c>
      <c r="AB518" s="373">
        <v>0</v>
      </c>
      <c r="AC518" s="95">
        <v>0</v>
      </c>
      <c r="AD518" s="373">
        <v>0</v>
      </c>
      <c r="AE518" s="95">
        <v>0</v>
      </c>
      <c r="AF518" s="373">
        <v>0</v>
      </c>
      <c r="AG518" s="95">
        <v>0</v>
      </c>
      <c r="AH518" s="373">
        <v>0</v>
      </c>
      <c r="AI518" s="95">
        <v>0</v>
      </c>
      <c r="AJ518" s="24">
        <v>0.99999999999999967</v>
      </c>
      <c r="AK518" s="95">
        <v>157518.82</v>
      </c>
    </row>
    <row r="519" spans="1:37" ht="38.25" x14ac:dyDescent="0.25">
      <c r="A519" s="17" t="s">
        <v>1363</v>
      </c>
      <c r="B519" s="18" t="s">
        <v>1364</v>
      </c>
      <c r="C519" s="17" t="s">
        <v>32</v>
      </c>
      <c r="D519" s="17" t="s">
        <v>1365</v>
      </c>
      <c r="E519" s="19" t="s">
        <v>34</v>
      </c>
      <c r="F519" s="19">
        <v>195.91</v>
      </c>
      <c r="G519" s="20">
        <v>70.69</v>
      </c>
      <c r="H519" s="20">
        <v>88.51</v>
      </c>
      <c r="I519" s="99">
        <v>17339.990000000002</v>
      </c>
      <c r="J519" s="21">
        <v>0</v>
      </c>
      <c r="K519" s="22">
        <v>0</v>
      </c>
      <c r="L519" s="21">
        <v>0</v>
      </c>
      <c r="M519" s="22">
        <v>0</v>
      </c>
      <c r="N519" s="21">
        <v>0</v>
      </c>
      <c r="O519" s="22">
        <v>0</v>
      </c>
      <c r="P519" s="21">
        <v>0</v>
      </c>
      <c r="Q519" s="22">
        <v>0</v>
      </c>
      <c r="R519" s="21">
        <v>0.3</v>
      </c>
      <c r="S519" s="22">
        <v>5201.9970000000003</v>
      </c>
      <c r="T519" s="21">
        <v>0.3</v>
      </c>
      <c r="U519" s="22">
        <v>5201.9970000000003</v>
      </c>
      <c r="V519" s="21">
        <v>0.3</v>
      </c>
      <c r="W519" s="22">
        <v>5201.9970000000003</v>
      </c>
      <c r="X519" s="21">
        <v>0.1</v>
      </c>
      <c r="Y519" s="22">
        <v>1733.9990000000003</v>
      </c>
      <c r="Z519" s="21">
        <v>0</v>
      </c>
      <c r="AA519" s="22">
        <v>0</v>
      </c>
      <c r="AB519" s="21">
        <v>0</v>
      </c>
      <c r="AC519" s="22">
        <v>0</v>
      </c>
      <c r="AD519" s="21">
        <v>0</v>
      </c>
      <c r="AE519" s="22">
        <v>0</v>
      </c>
      <c r="AF519" s="21">
        <v>0</v>
      </c>
      <c r="AG519" s="22">
        <v>0</v>
      </c>
      <c r="AH519" s="21"/>
      <c r="AI519" s="37">
        <v>0</v>
      </c>
      <c r="AJ519" s="15">
        <v>0.99999999999999989</v>
      </c>
      <c r="AK519" s="23">
        <v>17339.990000000002</v>
      </c>
    </row>
    <row r="520" spans="1:37" ht="25.5" x14ac:dyDescent="0.25">
      <c r="A520" s="17" t="s">
        <v>1366</v>
      </c>
      <c r="B520" s="18" t="s">
        <v>1367</v>
      </c>
      <c r="C520" s="17" t="s">
        <v>32</v>
      </c>
      <c r="D520" s="17" t="s">
        <v>1368</v>
      </c>
      <c r="E520" s="19" t="s">
        <v>34</v>
      </c>
      <c r="F520" s="19">
        <v>195.91</v>
      </c>
      <c r="G520" s="20">
        <v>3.38</v>
      </c>
      <c r="H520" s="20">
        <v>4.2300000000000004</v>
      </c>
      <c r="I520" s="99">
        <v>828.69</v>
      </c>
      <c r="J520" s="21">
        <v>0</v>
      </c>
      <c r="K520" s="22">
        <v>0</v>
      </c>
      <c r="L520" s="21">
        <v>0</v>
      </c>
      <c r="M520" s="22">
        <v>0</v>
      </c>
      <c r="N520" s="21">
        <v>0</v>
      </c>
      <c r="O520" s="22">
        <v>0</v>
      </c>
      <c r="P520" s="21">
        <v>0</v>
      </c>
      <c r="Q520" s="22">
        <v>0</v>
      </c>
      <c r="R520" s="21"/>
      <c r="S520" s="22">
        <v>0</v>
      </c>
      <c r="T520" s="21">
        <v>0.3</v>
      </c>
      <c r="U520" s="22">
        <v>248.607</v>
      </c>
      <c r="V520" s="21">
        <v>0.3</v>
      </c>
      <c r="W520" s="22">
        <v>248.607</v>
      </c>
      <c r="X520" s="21">
        <v>0.3</v>
      </c>
      <c r="Y520" s="22">
        <v>248.607</v>
      </c>
      <c r="Z520" s="21">
        <v>0.1</v>
      </c>
      <c r="AA520" s="22">
        <v>82.869000000000014</v>
      </c>
      <c r="AB520" s="21">
        <v>0</v>
      </c>
      <c r="AC520" s="22">
        <v>0</v>
      </c>
      <c r="AD520" s="21">
        <v>0</v>
      </c>
      <c r="AE520" s="22">
        <v>0</v>
      </c>
      <c r="AF520" s="21">
        <v>0</v>
      </c>
      <c r="AG520" s="22">
        <v>0</v>
      </c>
      <c r="AH520" s="21"/>
      <c r="AI520" s="37">
        <v>0</v>
      </c>
      <c r="AJ520" s="15">
        <v>0.99999999999999989</v>
      </c>
      <c r="AK520" s="23">
        <v>828.69</v>
      </c>
    </row>
    <row r="521" spans="1:37" ht="38.25" x14ac:dyDescent="0.25">
      <c r="A521" s="17" t="s">
        <v>1369</v>
      </c>
      <c r="B521" s="18" t="s">
        <v>1370</v>
      </c>
      <c r="C521" s="17" t="s">
        <v>32</v>
      </c>
      <c r="D521" s="17" t="s">
        <v>1371</v>
      </c>
      <c r="E521" s="19" t="s">
        <v>34</v>
      </c>
      <c r="F521" s="19">
        <v>195.91</v>
      </c>
      <c r="G521" s="20">
        <v>21.89</v>
      </c>
      <c r="H521" s="20">
        <v>27.41</v>
      </c>
      <c r="I521" s="99">
        <v>5369.89</v>
      </c>
      <c r="J521" s="21">
        <v>0</v>
      </c>
      <c r="K521" s="22">
        <v>0</v>
      </c>
      <c r="L521" s="21">
        <v>0</v>
      </c>
      <c r="M521" s="22">
        <v>0</v>
      </c>
      <c r="N521" s="21">
        <v>0</v>
      </c>
      <c r="O521" s="22">
        <v>0</v>
      </c>
      <c r="P521" s="21">
        <v>0</v>
      </c>
      <c r="Q521" s="22">
        <v>0</v>
      </c>
      <c r="R521" s="21"/>
      <c r="S521" s="22">
        <v>0</v>
      </c>
      <c r="T521" s="21">
        <v>0.3</v>
      </c>
      <c r="U521" s="22">
        <v>1610.9670000000001</v>
      </c>
      <c r="V521" s="21">
        <v>0.3</v>
      </c>
      <c r="W521" s="22">
        <v>1610.9670000000001</v>
      </c>
      <c r="X521" s="21">
        <v>0.3</v>
      </c>
      <c r="Y521" s="22">
        <v>1610.9670000000001</v>
      </c>
      <c r="Z521" s="21">
        <v>0.1</v>
      </c>
      <c r="AA521" s="22">
        <v>536.98900000000003</v>
      </c>
      <c r="AB521" s="21">
        <v>0</v>
      </c>
      <c r="AC521" s="22">
        <v>0</v>
      </c>
      <c r="AD521" s="21">
        <v>0</v>
      </c>
      <c r="AE521" s="22">
        <v>0</v>
      </c>
      <c r="AF521" s="21">
        <v>0</v>
      </c>
      <c r="AG521" s="22">
        <v>0</v>
      </c>
      <c r="AH521" s="21"/>
      <c r="AI521" s="37">
        <v>0</v>
      </c>
      <c r="AJ521" s="15">
        <v>0.99999999999999989</v>
      </c>
      <c r="AK521" s="23">
        <v>5369.8899999999994</v>
      </c>
    </row>
    <row r="522" spans="1:37" ht="25.5" x14ac:dyDescent="0.25">
      <c r="A522" s="17" t="s">
        <v>1372</v>
      </c>
      <c r="B522" s="18" t="s">
        <v>1373</v>
      </c>
      <c r="C522" s="17" t="s">
        <v>32</v>
      </c>
      <c r="D522" s="17" t="s">
        <v>1374</v>
      </c>
      <c r="E522" s="19" t="s">
        <v>34</v>
      </c>
      <c r="F522" s="19">
        <v>199.25</v>
      </c>
      <c r="G522" s="20">
        <v>11.35</v>
      </c>
      <c r="H522" s="20">
        <v>14.21</v>
      </c>
      <c r="I522" s="99">
        <v>2831.34</v>
      </c>
      <c r="J522" s="21">
        <v>0</v>
      </c>
      <c r="K522" s="22">
        <v>0</v>
      </c>
      <c r="L522" s="21">
        <v>0</v>
      </c>
      <c r="M522" s="22">
        <v>0</v>
      </c>
      <c r="N522" s="21">
        <v>0</v>
      </c>
      <c r="O522" s="22">
        <v>0</v>
      </c>
      <c r="P522" s="21">
        <v>0</v>
      </c>
      <c r="Q522" s="22">
        <v>0</v>
      </c>
      <c r="R522" s="21"/>
      <c r="S522" s="22">
        <v>0</v>
      </c>
      <c r="T522" s="21">
        <v>0.3</v>
      </c>
      <c r="U522" s="22">
        <v>849.40200000000004</v>
      </c>
      <c r="V522" s="21">
        <v>0.3</v>
      </c>
      <c r="W522" s="22">
        <v>849.40200000000004</v>
      </c>
      <c r="X522" s="21">
        <v>0.3</v>
      </c>
      <c r="Y522" s="22">
        <v>849.40200000000004</v>
      </c>
      <c r="Z522" s="21">
        <v>0.1</v>
      </c>
      <c r="AA522" s="22">
        <v>283.13400000000001</v>
      </c>
      <c r="AB522" s="21">
        <v>0</v>
      </c>
      <c r="AC522" s="22">
        <v>0</v>
      </c>
      <c r="AD522" s="21">
        <v>0</v>
      </c>
      <c r="AE522" s="22">
        <v>0</v>
      </c>
      <c r="AF522" s="21">
        <v>0</v>
      </c>
      <c r="AG522" s="22">
        <v>0</v>
      </c>
      <c r="AH522" s="21"/>
      <c r="AI522" s="37">
        <v>0</v>
      </c>
      <c r="AJ522" s="15">
        <v>0.99999999999999989</v>
      </c>
      <c r="AK522" s="23">
        <v>2831.34</v>
      </c>
    </row>
    <row r="523" spans="1:37" ht="25.5" x14ac:dyDescent="0.25">
      <c r="A523" s="17" t="s">
        <v>1375</v>
      </c>
      <c r="B523" s="18" t="s">
        <v>1376</v>
      </c>
      <c r="C523" s="17" t="s">
        <v>32</v>
      </c>
      <c r="D523" s="17" t="s">
        <v>1377</v>
      </c>
      <c r="E523" s="19" t="s">
        <v>34</v>
      </c>
      <c r="F523" s="19">
        <v>9.7799999999999994</v>
      </c>
      <c r="G523" s="20">
        <v>46</v>
      </c>
      <c r="H523" s="20">
        <v>57.6</v>
      </c>
      <c r="I523" s="99">
        <v>563.32000000000005</v>
      </c>
      <c r="J523" s="21">
        <v>0</v>
      </c>
      <c r="K523" s="22">
        <v>0</v>
      </c>
      <c r="L523" s="21">
        <v>0</v>
      </c>
      <c r="M523" s="22">
        <v>0</v>
      </c>
      <c r="N523" s="21">
        <v>0</v>
      </c>
      <c r="O523" s="22">
        <v>0</v>
      </c>
      <c r="P523" s="21">
        <v>0</v>
      </c>
      <c r="Q523" s="22">
        <v>0</v>
      </c>
      <c r="R523" s="21"/>
      <c r="S523" s="22">
        <v>0</v>
      </c>
      <c r="T523" s="21">
        <v>0.3</v>
      </c>
      <c r="U523" s="22">
        <v>168.99600000000001</v>
      </c>
      <c r="V523" s="21">
        <v>0.3</v>
      </c>
      <c r="W523" s="22">
        <v>168.99600000000001</v>
      </c>
      <c r="X523" s="21">
        <v>0.3</v>
      </c>
      <c r="Y523" s="22">
        <v>168.99600000000001</v>
      </c>
      <c r="Z523" s="21">
        <v>0.1</v>
      </c>
      <c r="AA523" s="22">
        <v>56.332000000000008</v>
      </c>
      <c r="AB523" s="21">
        <v>0</v>
      </c>
      <c r="AC523" s="22">
        <v>0</v>
      </c>
      <c r="AD523" s="21">
        <v>0</v>
      </c>
      <c r="AE523" s="22">
        <v>0</v>
      </c>
      <c r="AF523" s="21">
        <v>0</v>
      </c>
      <c r="AG523" s="22">
        <v>0</v>
      </c>
      <c r="AH523" s="21"/>
      <c r="AI523" s="37">
        <v>0</v>
      </c>
      <c r="AJ523" s="15">
        <v>0.99999999999999989</v>
      </c>
      <c r="AK523" s="23">
        <v>563.32000000000005</v>
      </c>
    </row>
    <row r="524" spans="1:37" ht="38.25" x14ac:dyDescent="0.25">
      <c r="A524" s="17" t="s">
        <v>1378</v>
      </c>
      <c r="B524" s="18" t="s">
        <v>1379</v>
      </c>
      <c r="C524" s="17" t="s">
        <v>27</v>
      </c>
      <c r="D524" s="17" t="s">
        <v>1380</v>
      </c>
      <c r="E524" s="19" t="s">
        <v>34</v>
      </c>
      <c r="F524" s="19">
        <v>421.1</v>
      </c>
      <c r="G524" s="20">
        <v>93.52</v>
      </c>
      <c r="H524" s="20">
        <v>117.1</v>
      </c>
      <c r="I524" s="99">
        <v>49310.81</v>
      </c>
      <c r="J524" s="21">
        <v>0</v>
      </c>
      <c r="K524" s="22">
        <v>0</v>
      </c>
      <c r="L524" s="21">
        <v>0</v>
      </c>
      <c r="M524" s="22">
        <v>0</v>
      </c>
      <c r="N524" s="21">
        <v>0</v>
      </c>
      <c r="O524" s="22">
        <v>0</v>
      </c>
      <c r="P524" s="21">
        <v>0</v>
      </c>
      <c r="Q524" s="22">
        <v>0</v>
      </c>
      <c r="R524" s="21"/>
      <c r="S524" s="22">
        <v>0</v>
      </c>
      <c r="T524" s="21">
        <v>0.7</v>
      </c>
      <c r="U524" s="22">
        <v>34517.566999999995</v>
      </c>
      <c r="V524" s="21">
        <v>0.3</v>
      </c>
      <c r="W524" s="22">
        <v>14793.242999999999</v>
      </c>
      <c r="X524" s="21">
        <v>0</v>
      </c>
      <c r="Y524" s="22">
        <v>0</v>
      </c>
      <c r="Z524" s="21">
        <v>0</v>
      </c>
      <c r="AA524" s="22">
        <v>0</v>
      </c>
      <c r="AB524" s="21">
        <v>0</v>
      </c>
      <c r="AC524" s="22">
        <v>0</v>
      </c>
      <c r="AD524" s="21">
        <v>0</v>
      </c>
      <c r="AE524" s="22">
        <v>0</v>
      </c>
      <c r="AF524" s="21">
        <v>0</v>
      </c>
      <c r="AG524" s="22">
        <v>0</v>
      </c>
      <c r="AH524" s="21"/>
      <c r="AI524" s="37">
        <v>0</v>
      </c>
      <c r="AJ524" s="15">
        <v>1</v>
      </c>
      <c r="AK524" s="23">
        <v>49310.81</v>
      </c>
    </row>
    <row r="525" spans="1:37" ht="38.25" x14ac:dyDescent="0.25">
      <c r="A525" s="17" t="s">
        <v>1381</v>
      </c>
      <c r="B525" s="18" t="s">
        <v>1382</v>
      </c>
      <c r="C525" s="17" t="s">
        <v>27</v>
      </c>
      <c r="D525" s="17" t="s">
        <v>1383</v>
      </c>
      <c r="E525" s="19" t="s">
        <v>34</v>
      </c>
      <c r="F525" s="19">
        <v>1522.57</v>
      </c>
      <c r="G525" s="20">
        <v>42.63</v>
      </c>
      <c r="H525" s="20">
        <v>53.38</v>
      </c>
      <c r="I525" s="99">
        <v>81274.78</v>
      </c>
      <c r="J525" s="21">
        <v>0</v>
      </c>
      <c r="K525" s="22">
        <v>0</v>
      </c>
      <c r="L525" s="21">
        <v>0</v>
      </c>
      <c r="M525" s="22">
        <v>0</v>
      </c>
      <c r="N525" s="21">
        <v>0</v>
      </c>
      <c r="O525" s="22">
        <v>0</v>
      </c>
      <c r="P525" s="21">
        <v>0</v>
      </c>
      <c r="Q525" s="22">
        <v>0</v>
      </c>
      <c r="R525" s="21"/>
      <c r="S525" s="22">
        <v>0</v>
      </c>
      <c r="T525" s="21">
        <v>0.7</v>
      </c>
      <c r="U525" s="22">
        <v>56892.345999999998</v>
      </c>
      <c r="V525" s="21">
        <v>0.3</v>
      </c>
      <c r="W525" s="22">
        <v>24382.433999999997</v>
      </c>
      <c r="X525" s="21">
        <v>0</v>
      </c>
      <c r="Y525" s="22">
        <v>0</v>
      </c>
      <c r="Z525" s="21">
        <v>0</v>
      </c>
      <c r="AA525" s="22">
        <v>0</v>
      </c>
      <c r="AB525" s="21">
        <v>0</v>
      </c>
      <c r="AC525" s="22">
        <v>0</v>
      </c>
      <c r="AD525" s="21">
        <v>0</v>
      </c>
      <c r="AE525" s="22">
        <v>0</v>
      </c>
      <c r="AF525" s="21">
        <v>0</v>
      </c>
      <c r="AG525" s="22">
        <v>0</v>
      </c>
      <c r="AH525" s="21"/>
      <c r="AI525" s="37">
        <v>0</v>
      </c>
      <c r="AJ525" s="15">
        <v>1</v>
      </c>
      <c r="AK525" s="23">
        <v>81274.78</v>
      </c>
    </row>
    <row r="526" spans="1:37" x14ac:dyDescent="0.25">
      <c r="A526" s="12">
        <v>13</v>
      </c>
      <c r="B526" s="12"/>
      <c r="C526" s="12"/>
      <c r="D526" s="12" t="s">
        <v>1384</v>
      </c>
      <c r="E526" s="12"/>
      <c r="F526" s="13"/>
      <c r="G526" s="14"/>
      <c r="H526" s="14"/>
      <c r="I526" s="95">
        <v>457281.68000000011</v>
      </c>
      <c r="J526" s="373">
        <v>0</v>
      </c>
      <c r="K526" s="95">
        <v>0</v>
      </c>
      <c r="L526" s="373">
        <v>0</v>
      </c>
      <c r="M526" s="95">
        <v>0</v>
      </c>
      <c r="N526" s="373">
        <v>0</v>
      </c>
      <c r="O526" s="95">
        <v>0</v>
      </c>
      <c r="P526" s="373">
        <v>0.15627564174449324</v>
      </c>
      <c r="Q526" s="95">
        <v>71461.988000000012</v>
      </c>
      <c r="R526" s="373">
        <v>0.15627564174449324</v>
      </c>
      <c r="S526" s="95">
        <v>71461.988000000012</v>
      </c>
      <c r="T526" s="373">
        <v>0.13447346720734579</v>
      </c>
      <c r="U526" s="95">
        <v>61492.253000000004</v>
      </c>
      <c r="V526" s="373">
        <v>0.11601709694558503</v>
      </c>
      <c r="W526" s="95">
        <v>53052.493000000002</v>
      </c>
      <c r="X526" s="373">
        <v>0.20877066844226072</v>
      </c>
      <c r="Y526" s="95">
        <v>95467.001999999993</v>
      </c>
      <c r="Z526" s="373">
        <v>0.20238440560312843</v>
      </c>
      <c r="AA526" s="95">
        <v>92546.680999999997</v>
      </c>
      <c r="AB526" s="373">
        <v>2.5803078312693385E-2</v>
      </c>
      <c r="AC526" s="95">
        <v>11799.275</v>
      </c>
      <c r="AD526" s="373">
        <v>0</v>
      </c>
      <c r="AE526" s="95">
        <v>0</v>
      </c>
      <c r="AF526" s="373">
        <v>0</v>
      </c>
      <c r="AG526" s="95">
        <v>0</v>
      </c>
      <c r="AH526" s="373">
        <v>0</v>
      </c>
      <c r="AI526" s="95">
        <v>0</v>
      </c>
      <c r="AJ526" s="24">
        <v>0.99999999999999978</v>
      </c>
      <c r="AK526" s="95">
        <v>457281.68000000011</v>
      </c>
    </row>
    <row r="527" spans="1:37" ht="25.5" x14ac:dyDescent="0.25">
      <c r="A527" s="17" t="s">
        <v>1385</v>
      </c>
      <c r="B527" s="18" t="s">
        <v>1386</v>
      </c>
      <c r="C527" s="17" t="s">
        <v>32</v>
      </c>
      <c r="D527" s="17" t="s">
        <v>1387</v>
      </c>
      <c r="E527" s="19" t="s">
        <v>34</v>
      </c>
      <c r="F527" s="19">
        <v>2958.12</v>
      </c>
      <c r="G527" s="20">
        <v>2.5299999999999998</v>
      </c>
      <c r="H527" s="20">
        <v>3.16</v>
      </c>
      <c r="I527" s="99">
        <v>9347.65</v>
      </c>
      <c r="J527" s="21">
        <v>0</v>
      </c>
      <c r="K527" s="22">
        <v>0</v>
      </c>
      <c r="L527" s="21">
        <v>0</v>
      </c>
      <c r="M527" s="22">
        <v>0</v>
      </c>
      <c r="N527" s="21">
        <v>0</v>
      </c>
      <c r="O527" s="22">
        <v>0</v>
      </c>
      <c r="P527" s="21">
        <v>0</v>
      </c>
      <c r="Q527" s="22">
        <v>0</v>
      </c>
      <c r="R527" s="21">
        <v>0</v>
      </c>
      <c r="S527" s="22">
        <v>0</v>
      </c>
      <c r="T527" s="21">
        <v>0.5</v>
      </c>
      <c r="U527" s="22">
        <v>4673.8249999999998</v>
      </c>
      <c r="V527" s="21">
        <v>0.5</v>
      </c>
      <c r="W527" s="22">
        <v>4673.8249999999998</v>
      </c>
      <c r="X527" s="21">
        <v>0</v>
      </c>
      <c r="Y527" s="22">
        <v>0</v>
      </c>
      <c r="Z527" s="21">
        <v>0</v>
      </c>
      <c r="AA527" s="22">
        <v>0</v>
      </c>
      <c r="AB527" s="21">
        <v>0</v>
      </c>
      <c r="AC527" s="22">
        <v>0</v>
      </c>
      <c r="AD527" s="21">
        <v>0</v>
      </c>
      <c r="AE527" s="22">
        <v>0</v>
      </c>
      <c r="AF527" s="21">
        <v>0</v>
      </c>
      <c r="AG527" s="22">
        <v>0</v>
      </c>
      <c r="AH527" s="21"/>
      <c r="AI527" s="37">
        <v>0</v>
      </c>
      <c r="AJ527" s="15">
        <v>1</v>
      </c>
      <c r="AK527" s="23">
        <v>9347.65</v>
      </c>
    </row>
    <row r="528" spans="1:37" ht="63.75" x14ac:dyDescent="0.25">
      <c r="A528" s="17" t="s">
        <v>1388</v>
      </c>
      <c r="B528" s="18" t="s">
        <v>1389</v>
      </c>
      <c r="C528" s="17" t="s">
        <v>32</v>
      </c>
      <c r="D528" s="17" t="s">
        <v>1390</v>
      </c>
      <c r="E528" s="19" t="s">
        <v>34</v>
      </c>
      <c r="F528" s="19">
        <v>2966.71</v>
      </c>
      <c r="G528" s="20">
        <v>6.33</v>
      </c>
      <c r="H528" s="20">
        <v>7.92</v>
      </c>
      <c r="I528" s="99">
        <v>23496.34</v>
      </c>
      <c r="J528" s="21">
        <v>0</v>
      </c>
      <c r="K528" s="22">
        <v>0</v>
      </c>
      <c r="L528" s="21">
        <v>0</v>
      </c>
      <c r="M528" s="22">
        <v>0</v>
      </c>
      <c r="N528" s="21">
        <v>0</v>
      </c>
      <c r="O528" s="22">
        <v>0</v>
      </c>
      <c r="P528" s="21">
        <v>0.3</v>
      </c>
      <c r="Q528" s="22">
        <v>7048.902</v>
      </c>
      <c r="R528" s="21">
        <v>0.3</v>
      </c>
      <c r="S528" s="22">
        <v>7048.902</v>
      </c>
      <c r="T528" s="21">
        <v>0.3</v>
      </c>
      <c r="U528" s="22">
        <v>7048.902</v>
      </c>
      <c r="V528" s="21">
        <v>0.1</v>
      </c>
      <c r="W528" s="22">
        <v>2349.634</v>
      </c>
      <c r="X528" s="21">
        <v>0</v>
      </c>
      <c r="Y528" s="22">
        <v>0</v>
      </c>
      <c r="Z528" s="21">
        <v>0</v>
      </c>
      <c r="AA528" s="22">
        <v>0</v>
      </c>
      <c r="AB528" s="21">
        <v>0</v>
      </c>
      <c r="AC528" s="22">
        <v>0</v>
      </c>
      <c r="AD528" s="21">
        <v>0</v>
      </c>
      <c r="AE528" s="22">
        <v>0</v>
      </c>
      <c r="AF528" s="21">
        <v>0</v>
      </c>
      <c r="AG528" s="22">
        <v>0</v>
      </c>
      <c r="AH528" s="21"/>
      <c r="AI528" s="37">
        <v>0</v>
      </c>
      <c r="AJ528" s="15">
        <v>0.99999999999999989</v>
      </c>
      <c r="AK528" s="23">
        <v>23496.339999999997</v>
      </c>
    </row>
    <row r="529" spans="1:37" ht="63.75" x14ac:dyDescent="0.25">
      <c r="A529" s="17" t="s">
        <v>1391</v>
      </c>
      <c r="B529" s="18" t="s">
        <v>1392</v>
      </c>
      <c r="C529" s="17" t="s">
        <v>32</v>
      </c>
      <c r="D529" s="17" t="s">
        <v>1393</v>
      </c>
      <c r="E529" s="19" t="s">
        <v>34</v>
      </c>
      <c r="F529" s="19">
        <v>2966.71</v>
      </c>
      <c r="G529" s="20">
        <v>44.66</v>
      </c>
      <c r="H529" s="20">
        <v>55.92</v>
      </c>
      <c r="I529" s="99">
        <v>165898.42000000001</v>
      </c>
      <c r="J529" s="21">
        <v>0</v>
      </c>
      <c r="K529" s="22">
        <v>0</v>
      </c>
      <c r="L529" s="21">
        <v>0</v>
      </c>
      <c r="M529" s="22">
        <v>0</v>
      </c>
      <c r="N529" s="21">
        <v>0</v>
      </c>
      <c r="O529" s="22">
        <v>0</v>
      </c>
      <c r="P529" s="21">
        <v>0.3</v>
      </c>
      <c r="Q529" s="22">
        <v>49769.526000000005</v>
      </c>
      <c r="R529" s="21">
        <v>0.3</v>
      </c>
      <c r="S529" s="22">
        <v>49769.526000000005</v>
      </c>
      <c r="T529" s="21">
        <v>0.3</v>
      </c>
      <c r="U529" s="22">
        <v>49769.526000000005</v>
      </c>
      <c r="V529" s="21">
        <v>0.1</v>
      </c>
      <c r="W529" s="22">
        <v>16589.842000000001</v>
      </c>
      <c r="X529" s="21">
        <v>0</v>
      </c>
      <c r="Y529" s="22">
        <v>0</v>
      </c>
      <c r="Z529" s="21">
        <v>0</v>
      </c>
      <c r="AA529" s="22">
        <v>0</v>
      </c>
      <c r="AB529" s="21">
        <v>0</v>
      </c>
      <c r="AC529" s="22">
        <v>0</v>
      </c>
      <c r="AD529" s="21">
        <v>0</v>
      </c>
      <c r="AE529" s="22">
        <v>0</v>
      </c>
      <c r="AF529" s="21">
        <v>0</v>
      </c>
      <c r="AG529" s="22">
        <v>0</v>
      </c>
      <c r="AH529" s="21"/>
      <c r="AI529" s="37">
        <v>0</v>
      </c>
      <c r="AJ529" s="15">
        <v>0.99999999999999989</v>
      </c>
      <c r="AK529" s="23">
        <v>165898.42000000001</v>
      </c>
    </row>
    <row r="530" spans="1:37" ht="38.25" x14ac:dyDescent="0.25">
      <c r="A530" s="17" t="s">
        <v>1394</v>
      </c>
      <c r="B530" s="18" t="s">
        <v>1395</v>
      </c>
      <c r="C530" s="17" t="s">
        <v>32</v>
      </c>
      <c r="D530" s="17" t="s">
        <v>1396</v>
      </c>
      <c r="E530" s="19" t="s">
        <v>34</v>
      </c>
      <c r="F530" s="19">
        <v>2119.81</v>
      </c>
      <c r="G530" s="20">
        <v>13.39</v>
      </c>
      <c r="H530" s="20">
        <v>16.760000000000002</v>
      </c>
      <c r="I530" s="99">
        <v>35528.01</v>
      </c>
      <c r="J530" s="21">
        <v>0</v>
      </c>
      <c r="K530" s="22">
        <v>0</v>
      </c>
      <c r="L530" s="21">
        <v>0</v>
      </c>
      <c r="M530" s="22">
        <v>0</v>
      </c>
      <c r="N530" s="21">
        <v>0</v>
      </c>
      <c r="O530" s="22">
        <v>0</v>
      </c>
      <c r="P530" s="21">
        <v>0</v>
      </c>
      <c r="Q530" s="22">
        <v>0</v>
      </c>
      <c r="R530" s="21">
        <v>0</v>
      </c>
      <c r="S530" s="22">
        <v>0</v>
      </c>
      <c r="T530" s="21">
        <v>0</v>
      </c>
      <c r="U530" s="22">
        <v>0</v>
      </c>
      <c r="V530" s="21">
        <v>0.4</v>
      </c>
      <c r="W530" s="22">
        <v>14211.204000000002</v>
      </c>
      <c r="X530" s="21">
        <v>0.4</v>
      </c>
      <c r="Y530" s="22">
        <v>14211.204000000002</v>
      </c>
      <c r="Z530" s="21">
        <v>0.2</v>
      </c>
      <c r="AA530" s="22">
        <v>7105.6020000000008</v>
      </c>
      <c r="AB530" s="21">
        <v>0</v>
      </c>
      <c r="AC530" s="22">
        <v>0</v>
      </c>
      <c r="AD530" s="21">
        <v>0</v>
      </c>
      <c r="AE530" s="22">
        <v>0</v>
      </c>
      <c r="AF530" s="21">
        <v>0</v>
      </c>
      <c r="AG530" s="22">
        <v>0</v>
      </c>
      <c r="AH530" s="21"/>
      <c r="AI530" s="37">
        <v>0</v>
      </c>
      <c r="AJ530" s="15">
        <v>1</v>
      </c>
      <c r="AK530" s="23">
        <v>35528.01</v>
      </c>
    </row>
    <row r="531" spans="1:37" ht="38.25" x14ac:dyDescent="0.25">
      <c r="A531" s="17" t="s">
        <v>1397</v>
      </c>
      <c r="B531" s="18" t="s">
        <v>1398</v>
      </c>
      <c r="C531" s="17" t="s">
        <v>27</v>
      </c>
      <c r="D531" s="17" t="s">
        <v>1399</v>
      </c>
      <c r="E531" s="19" t="s">
        <v>34</v>
      </c>
      <c r="F531" s="19">
        <v>2958.04</v>
      </c>
      <c r="G531" s="20">
        <v>10.28</v>
      </c>
      <c r="H531" s="20">
        <v>12.87</v>
      </c>
      <c r="I531" s="99">
        <v>38069.97</v>
      </c>
      <c r="J531" s="21">
        <v>0</v>
      </c>
      <c r="K531" s="22">
        <v>0</v>
      </c>
      <c r="L531" s="21">
        <v>0</v>
      </c>
      <c r="M531" s="22">
        <v>0</v>
      </c>
      <c r="N531" s="21">
        <v>0</v>
      </c>
      <c r="O531" s="22">
        <v>0</v>
      </c>
      <c r="P531" s="21">
        <v>0</v>
      </c>
      <c r="Q531" s="22">
        <v>0</v>
      </c>
      <c r="R531" s="21">
        <v>0</v>
      </c>
      <c r="S531" s="22">
        <v>0</v>
      </c>
      <c r="T531" s="21">
        <v>0</v>
      </c>
      <c r="U531" s="22">
        <v>0</v>
      </c>
      <c r="V531" s="21">
        <v>0.4</v>
      </c>
      <c r="W531" s="22">
        <v>15227.988000000001</v>
      </c>
      <c r="X531" s="21">
        <v>0.4</v>
      </c>
      <c r="Y531" s="22">
        <v>15227.988000000001</v>
      </c>
      <c r="Z531" s="21">
        <v>0.2</v>
      </c>
      <c r="AA531" s="22">
        <v>7613.9940000000006</v>
      </c>
      <c r="AB531" s="21">
        <v>0</v>
      </c>
      <c r="AC531" s="22">
        <v>0</v>
      </c>
      <c r="AD531" s="21">
        <v>0</v>
      </c>
      <c r="AE531" s="22">
        <v>0</v>
      </c>
      <c r="AF531" s="21">
        <v>0</v>
      </c>
      <c r="AG531" s="22">
        <v>0</v>
      </c>
      <c r="AH531" s="21"/>
      <c r="AI531" s="37">
        <v>0</v>
      </c>
      <c r="AJ531" s="15">
        <v>1</v>
      </c>
      <c r="AK531" s="23">
        <v>38069.97</v>
      </c>
    </row>
    <row r="532" spans="1:37" ht="25.5" x14ac:dyDescent="0.25">
      <c r="A532" s="17" t="s">
        <v>1400</v>
      </c>
      <c r="B532" s="18" t="s">
        <v>1401</v>
      </c>
      <c r="C532" s="17" t="s">
        <v>32</v>
      </c>
      <c r="D532" s="17" t="s">
        <v>1402</v>
      </c>
      <c r="E532" s="19" t="s">
        <v>34</v>
      </c>
      <c r="F532" s="19">
        <v>1172.48</v>
      </c>
      <c r="G532" s="20">
        <v>10.31</v>
      </c>
      <c r="H532" s="20">
        <v>12.91</v>
      </c>
      <c r="I532" s="99">
        <v>15136.71</v>
      </c>
      <c r="J532" s="21">
        <v>0</v>
      </c>
      <c r="K532" s="22">
        <v>0</v>
      </c>
      <c r="L532" s="21">
        <v>0</v>
      </c>
      <c r="M532" s="22">
        <v>0</v>
      </c>
      <c r="N532" s="21">
        <v>0</v>
      </c>
      <c r="O532" s="22">
        <v>0</v>
      </c>
      <c r="P532" s="21">
        <v>0</v>
      </c>
      <c r="Q532" s="22">
        <v>0</v>
      </c>
      <c r="R532" s="21">
        <v>0</v>
      </c>
      <c r="S532" s="22">
        <v>0</v>
      </c>
      <c r="T532" s="21">
        <v>0</v>
      </c>
      <c r="U532" s="22">
        <v>0</v>
      </c>
      <c r="V532" s="21">
        <v>0</v>
      </c>
      <c r="W532" s="22">
        <v>0</v>
      </c>
      <c r="X532" s="21">
        <v>0</v>
      </c>
      <c r="Y532" s="22">
        <v>0</v>
      </c>
      <c r="Z532" s="21">
        <v>0.5</v>
      </c>
      <c r="AA532" s="22">
        <v>7568.3549999999996</v>
      </c>
      <c r="AB532" s="21">
        <v>0.5</v>
      </c>
      <c r="AC532" s="22">
        <v>7568.3549999999996</v>
      </c>
      <c r="AD532" s="21">
        <v>0</v>
      </c>
      <c r="AE532" s="22">
        <v>0</v>
      </c>
      <c r="AF532" s="21">
        <v>0</v>
      </c>
      <c r="AG532" s="22">
        <v>0</v>
      </c>
      <c r="AH532" s="21"/>
      <c r="AI532" s="37">
        <v>0</v>
      </c>
      <c r="AJ532" s="15">
        <v>1</v>
      </c>
      <c r="AK532" s="23">
        <v>15136.71</v>
      </c>
    </row>
    <row r="533" spans="1:37" ht="51" x14ac:dyDescent="0.25">
      <c r="A533" s="17" t="s">
        <v>1403</v>
      </c>
      <c r="B533" s="18" t="s">
        <v>1404</v>
      </c>
      <c r="C533" s="17" t="s">
        <v>32</v>
      </c>
      <c r="D533" s="17" t="s">
        <v>1405</v>
      </c>
      <c r="E533" s="19" t="s">
        <v>34</v>
      </c>
      <c r="F533" s="19">
        <v>305.95999999999998</v>
      </c>
      <c r="G533" s="20">
        <v>16.32</v>
      </c>
      <c r="H533" s="20">
        <v>20.43</v>
      </c>
      <c r="I533" s="99">
        <v>6250.76</v>
      </c>
      <c r="J533" s="21">
        <v>0</v>
      </c>
      <c r="K533" s="22">
        <v>0</v>
      </c>
      <c r="L533" s="21">
        <v>0</v>
      </c>
      <c r="M533" s="22">
        <v>0</v>
      </c>
      <c r="N533" s="21">
        <v>0</v>
      </c>
      <c r="O533" s="22">
        <v>0</v>
      </c>
      <c r="P533" s="21">
        <v>0</v>
      </c>
      <c r="Q533" s="22">
        <v>0</v>
      </c>
      <c r="R533" s="21">
        <v>0</v>
      </c>
      <c r="S533" s="22">
        <v>0</v>
      </c>
      <c r="T533" s="21">
        <v>0</v>
      </c>
      <c r="U533" s="22">
        <v>0</v>
      </c>
      <c r="V533" s="21">
        <v>0</v>
      </c>
      <c r="W533" s="22">
        <v>0</v>
      </c>
      <c r="X533" s="21">
        <v>0.3</v>
      </c>
      <c r="Y533" s="22">
        <v>1875.2280000000001</v>
      </c>
      <c r="Z533" s="21">
        <v>0.5</v>
      </c>
      <c r="AA533" s="22">
        <v>3125.38</v>
      </c>
      <c r="AB533" s="21">
        <v>0.2</v>
      </c>
      <c r="AC533" s="22">
        <v>1250.152</v>
      </c>
      <c r="AD533" s="21">
        <v>0</v>
      </c>
      <c r="AE533" s="22">
        <v>0</v>
      </c>
      <c r="AF533" s="21">
        <v>0</v>
      </c>
      <c r="AG533" s="22">
        <v>0</v>
      </c>
      <c r="AH533" s="21"/>
      <c r="AI533" s="37">
        <v>0</v>
      </c>
      <c r="AJ533" s="15">
        <v>1</v>
      </c>
      <c r="AK533" s="23">
        <v>6250.76</v>
      </c>
    </row>
    <row r="534" spans="1:37" ht="63.75" x14ac:dyDescent="0.25">
      <c r="A534" s="17" t="s">
        <v>1406</v>
      </c>
      <c r="B534" s="18" t="s">
        <v>1407</v>
      </c>
      <c r="C534" s="17" t="s">
        <v>32</v>
      </c>
      <c r="D534" s="17" t="s">
        <v>1408</v>
      </c>
      <c r="E534" s="19" t="s">
        <v>34</v>
      </c>
      <c r="F534" s="19">
        <v>336.81</v>
      </c>
      <c r="G534" s="20">
        <v>35.340000000000003</v>
      </c>
      <c r="H534" s="20">
        <v>44.25</v>
      </c>
      <c r="I534" s="99">
        <v>14903.84</v>
      </c>
      <c r="J534" s="21">
        <v>0</v>
      </c>
      <c r="K534" s="22">
        <v>0</v>
      </c>
      <c r="L534" s="21">
        <v>0</v>
      </c>
      <c r="M534" s="22">
        <v>0</v>
      </c>
      <c r="N534" s="21">
        <v>0</v>
      </c>
      <c r="O534" s="22">
        <v>0</v>
      </c>
      <c r="P534" s="21">
        <v>0</v>
      </c>
      <c r="Q534" s="22">
        <v>0</v>
      </c>
      <c r="R534" s="21">
        <v>0</v>
      </c>
      <c r="S534" s="22">
        <v>0</v>
      </c>
      <c r="T534" s="21">
        <v>0</v>
      </c>
      <c r="U534" s="22">
        <v>0</v>
      </c>
      <c r="V534" s="21">
        <v>0</v>
      </c>
      <c r="W534" s="22">
        <v>0</v>
      </c>
      <c r="X534" s="21">
        <v>0.3</v>
      </c>
      <c r="Y534" s="22">
        <v>4471.152</v>
      </c>
      <c r="Z534" s="21">
        <v>0.5</v>
      </c>
      <c r="AA534" s="22">
        <v>7451.92</v>
      </c>
      <c r="AB534" s="21">
        <v>0.2</v>
      </c>
      <c r="AC534" s="22">
        <v>2980.768</v>
      </c>
      <c r="AD534" s="21">
        <v>0</v>
      </c>
      <c r="AE534" s="22">
        <v>0</v>
      </c>
      <c r="AF534" s="21">
        <v>0</v>
      </c>
      <c r="AG534" s="22">
        <v>0</v>
      </c>
      <c r="AH534" s="21"/>
      <c r="AI534" s="37">
        <v>0</v>
      </c>
      <c r="AJ534" s="15">
        <v>1</v>
      </c>
      <c r="AK534" s="23">
        <v>14903.84</v>
      </c>
    </row>
    <row r="535" spans="1:37" ht="38.25" x14ac:dyDescent="0.25">
      <c r="A535" s="17" t="s">
        <v>1409</v>
      </c>
      <c r="B535" s="18" t="s">
        <v>1410</v>
      </c>
      <c r="C535" s="17" t="s">
        <v>27</v>
      </c>
      <c r="D535" s="17" t="s">
        <v>1411</v>
      </c>
      <c r="E535" s="19" t="s">
        <v>34</v>
      </c>
      <c r="F535" s="19">
        <v>4699.25</v>
      </c>
      <c r="G535" s="20">
        <v>14.3</v>
      </c>
      <c r="H535" s="20">
        <v>17.899999999999999</v>
      </c>
      <c r="I535" s="99">
        <v>84116.57</v>
      </c>
      <c r="J535" s="21">
        <v>0</v>
      </c>
      <c r="K535" s="22">
        <v>0</v>
      </c>
      <c r="L535" s="21">
        <v>0</v>
      </c>
      <c r="M535" s="22">
        <v>0</v>
      </c>
      <c r="N535" s="21">
        <v>0</v>
      </c>
      <c r="O535" s="22">
        <v>0</v>
      </c>
      <c r="P535" s="21">
        <v>0</v>
      </c>
      <c r="Q535" s="22">
        <v>0</v>
      </c>
      <c r="R535" s="21">
        <v>0</v>
      </c>
      <c r="S535" s="22">
        <v>0</v>
      </c>
      <c r="T535" s="21">
        <v>0</v>
      </c>
      <c r="U535" s="22">
        <v>0</v>
      </c>
      <c r="V535" s="21"/>
      <c r="W535" s="22">
        <v>0</v>
      </c>
      <c r="X535" s="21">
        <v>0.5</v>
      </c>
      <c r="Y535" s="22">
        <v>42058.285000000003</v>
      </c>
      <c r="Z535" s="21">
        <v>0.5</v>
      </c>
      <c r="AA535" s="22">
        <v>42058.285000000003</v>
      </c>
      <c r="AB535" s="21">
        <v>0</v>
      </c>
      <c r="AC535" s="22">
        <v>0</v>
      </c>
      <c r="AD535" s="21">
        <v>0</v>
      </c>
      <c r="AE535" s="22">
        <v>0</v>
      </c>
      <c r="AF535" s="21">
        <v>0</v>
      </c>
      <c r="AG535" s="22">
        <v>0</v>
      </c>
      <c r="AH535" s="21"/>
      <c r="AI535" s="37">
        <v>0</v>
      </c>
      <c r="AJ535" s="15">
        <v>1</v>
      </c>
      <c r="AK535" s="23">
        <v>84116.57</v>
      </c>
    </row>
    <row r="536" spans="1:37" ht="38.25" x14ac:dyDescent="0.25">
      <c r="A536" s="17" t="s">
        <v>1412</v>
      </c>
      <c r="B536" s="18" t="s">
        <v>1413</v>
      </c>
      <c r="C536" s="17" t="s">
        <v>27</v>
      </c>
      <c r="D536" s="17" t="s">
        <v>1414</v>
      </c>
      <c r="E536" s="19" t="s">
        <v>34</v>
      </c>
      <c r="F536" s="19">
        <v>1706.64</v>
      </c>
      <c r="G536" s="20">
        <v>11.69</v>
      </c>
      <c r="H536" s="20">
        <v>14.63</v>
      </c>
      <c r="I536" s="99">
        <v>24968.14</v>
      </c>
      <c r="J536" s="21">
        <v>0</v>
      </c>
      <c r="K536" s="22">
        <v>0</v>
      </c>
      <c r="L536" s="21">
        <v>0</v>
      </c>
      <c r="M536" s="22">
        <v>0</v>
      </c>
      <c r="N536" s="21">
        <v>0</v>
      </c>
      <c r="O536" s="22">
        <v>0</v>
      </c>
      <c r="P536" s="21">
        <v>0</v>
      </c>
      <c r="Q536" s="22">
        <v>0</v>
      </c>
      <c r="R536" s="21">
        <v>0</v>
      </c>
      <c r="S536" s="22">
        <v>0</v>
      </c>
      <c r="T536" s="21">
        <v>0</v>
      </c>
      <c r="U536" s="22">
        <v>0</v>
      </c>
      <c r="V536" s="21"/>
      <c r="W536" s="22">
        <v>0</v>
      </c>
      <c r="X536" s="21">
        <v>0.5</v>
      </c>
      <c r="Y536" s="22">
        <v>12484.07</v>
      </c>
      <c r="Z536" s="21">
        <v>0.5</v>
      </c>
      <c r="AA536" s="22">
        <v>12484.07</v>
      </c>
      <c r="AB536" s="21">
        <v>0</v>
      </c>
      <c r="AC536" s="22">
        <v>0</v>
      </c>
      <c r="AD536" s="21">
        <v>0</v>
      </c>
      <c r="AE536" s="22">
        <v>0</v>
      </c>
      <c r="AF536" s="21">
        <v>0</v>
      </c>
      <c r="AG536" s="22">
        <v>0</v>
      </c>
      <c r="AH536" s="21"/>
      <c r="AI536" s="37">
        <v>0</v>
      </c>
      <c r="AJ536" s="15">
        <v>1</v>
      </c>
      <c r="AK536" s="23">
        <v>24968.14</v>
      </c>
    </row>
    <row r="537" spans="1:37" ht="38.25" x14ac:dyDescent="0.25">
      <c r="A537" s="17" t="s">
        <v>1415</v>
      </c>
      <c r="B537" s="18" t="s">
        <v>1416</v>
      </c>
      <c r="C537" s="17" t="s">
        <v>27</v>
      </c>
      <c r="D537" s="17" t="s">
        <v>1417</v>
      </c>
      <c r="E537" s="19" t="s">
        <v>34</v>
      </c>
      <c r="F537" s="19">
        <v>660.55</v>
      </c>
      <c r="G537" s="20">
        <v>12.43</v>
      </c>
      <c r="H537" s="20">
        <v>15.56</v>
      </c>
      <c r="I537" s="99">
        <v>10278.15</v>
      </c>
      <c r="J537" s="21">
        <v>0</v>
      </c>
      <c r="K537" s="22">
        <v>0</v>
      </c>
      <c r="L537" s="21">
        <v>0</v>
      </c>
      <c r="M537" s="22">
        <v>0</v>
      </c>
      <c r="N537" s="21">
        <v>0</v>
      </c>
      <c r="O537" s="22">
        <v>0</v>
      </c>
      <c r="P537" s="21">
        <v>0</v>
      </c>
      <c r="Q537" s="22">
        <v>0</v>
      </c>
      <c r="R537" s="21">
        <v>0</v>
      </c>
      <c r="S537" s="22">
        <v>0</v>
      </c>
      <c r="T537" s="21">
        <v>0</v>
      </c>
      <c r="U537" s="22">
        <v>0</v>
      </c>
      <c r="V537" s="21"/>
      <c r="W537" s="22">
        <v>0</v>
      </c>
      <c r="X537" s="21">
        <v>0.5</v>
      </c>
      <c r="Y537" s="22">
        <v>5139.0749999999998</v>
      </c>
      <c r="Z537" s="21">
        <v>0.5</v>
      </c>
      <c r="AA537" s="22">
        <v>5139.0749999999998</v>
      </c>
      <c r="AB537" s="21">
        <v>0</v>
      </c>
      <c r="AC537" s="22">
        <v>0</v>
      </c>
      <c r="AD537" s="21">
        <v>0</v>
      </c>
      <c r="AE537" s="22">
        <v>0</v>
      </c>
      <c r="AF537" s="21">
        <v>0</v>
      </c>
      <c r="AG537" s="22">
        <v>0</v>
      </c>
      <c r="AH537" s="21"/>
      <c r="AI537" s="37">
        <v>0</v>
      </c>
      <c r="AJ537" s="15">
        <v>1</v>
      </c>
      <c r="AK537" s="23">
        <v>10278.15</v>
      </c>
    </row>
    <row r="538" spans="1:37" ht="51" x14ac:dyDescent="0.25">
      <c r="A538" s="17" t="s">
        <v>1418</v>
      </c>
      <c r="B538" s="18" t="s">
        <v>1419</v>
      </c>
      <c r="C538" s="17" t="s">
        <v>27</v>
      </c>
      <c r="D538" s="17" t="s">
        <v>1420</v>
      </c>
      <c r="E538" s="19" t="s">
        <v>34</v>
      </c>
      <c r="F538" s="19">
        <v>157.5</v>
      </c>
      <c r="G538" s="20">
        <v>148.5</v>
      </c>
      <c r="H538" s="20">
        <v>185.95</v>
      </c>
      <c r="I538" s="99">
        <v>29287.119999999999</v>
      </c>
      <c r="J538" s="21">
        <v>0</v>
      </c>
      <c r="K538" s="22">
        <v>0</v>
      </c>
      <c r="L538" s="21">
        <v>0</v>
      </c>
      <c r="M538" s="22">
        <v>0</v>
      </c>
      <c r="N538" s="21">
        <v>0</v>
      </c>
      <c r="O538" s="22">
        <v>0</v>
      </c>
      <c r="P538" s="21">
        <v>0.5</v>
      </c>
      <c r="Q538" s="22">
        <v>14643.56</v>
      </c>
      <c r="R538" s="21">
        <v>0.5</v>
      </c>
      <c r="S538" s="22">
        <v>14643.56</v>
      </c>
      <c r="T538" s="21">
        <v>0</v>
      </c>
      <c r="U538" s="22">
        <v>0</v>
      </c>
      <c r="V538" s="21">
        <v>0</v>
      </c>
      <c r="W538" s="22">
        <v>0</v>
      </c>
      <c r="X538" s="21">
        <v>0</v>
      </c>
      <c r="Y538" s="22">
        <v>0</v>
      </c>
      <c r="Z538" s="21">
        <v>0</v>
      </c>
      <c r="AA538" s="22">
        <v>0</v>
      </c>
      <c r="AB538" s="21">
        <v>0</v>
      </c>
      <c r="AC538" s="22">
        <v>0</v>
      </c>
      <c r="AD538" s="21">
        <v>0</v>
      </c>
      <c r="AE538" s="22">
        <v>0</v>
      </c>
      <c r="AF538" s="21">
        <v>0</v>
      </c>
      <c r="AG538" s="22">
        <v>0</v>
      </c>
      <c r="AH538" s="21"/>
      <c r="AI538" s="37">
        <v>0</v>
      </c>
      <c r="AJ538" s="15">
        <v>1</v>
      </c>
      <c r="AK538" s="23">
        <v>29287.119999999999</v>
      </c>
    </row>
    <row r="539" spans="1:37" x14ac:dyDescent="0.25">
      <c r="A539" s="12">
        <v>14</v>
      </c>
      <c r="B539" s="12"/>
      <c r="C539" s="12"/>
      <c r="D539" s="12" t="s">
        <v>1421</v>
      </c>
      <c r="E539" s="12"/>
      <c r="F539" s="13"/>
      <c r="G539" s="14"/>
      <c r="H539" s="14"/>
      <c r="I539" s="95">
        <v>366766.2699999999</v>
      </c>
      <c r="J539" s="373">
        <v>0</v>
      </c>
      <c r="K539" s="95">
        <v>0</v>
      </c>
      <c r="L539" s="373">
        <v>0</v>
      </c>
      <c r="M539" s="95">
        <v>0</v>
      </c>
      <c r="N539" s="373">
        <v>0</v>
      </c>
      <c r="O539" s="95">
        <v>0</v>
      </c>
      <c r="P539" s="373">
        <v>0.29630716041581473</v>
      </c>
      <c r="Q539" s="95">
        <v>108675.47199999999</v>
      </c>
      <c r="R539" s="373">
        <v>0.49466775393495155</v>
      </c>
      <c r="S539" s="95">
        <v>181427.44699999996</v>
      </c>
      <c r="T539" s="373">
        <v>0.20579899836481699</v>
      </c>
      <c r="U539" s="95">
        <v>75480.131000000008</v>
      </c>
      <c r="V539" s="373">
        <v>1.6130436422084292E-3</v>
      </c>
      <c r="W539" s="95">
        <v>591.61</v>
      </c>
      <c r="X539" s="373">
        <v>1.6130436422084292E-3</v>
      </c>
      <c r="Y539" s="95">
        <v>591.61</v>
      </c>
      <c r="Z539" s="373">
        <v>0</v>
      </c>
      <c r="AA539" s="95">
        <v>0</v>
      </c>
      <c r="AB539" s="373">
        <v>0</v>
      </c>
      <c r="AC539" s="95">
        <v>0</v>
      </c>
      <c r="AD539" s="373">
        <v>0</v>
      </c>
      <c r="AE539" s="95">
        <v>0</v>
      </c>
      <c r="AF539" s="373">
        <v>0</v>
      </c>
      <c r="AG539" s="95">
        <v>0</v>
      </c>
      <c r="AH539" s="373">
        <v>0</v>
      </c>
      <c r="AI539" s="95">
        <v>0</v>
      </c>
      <c r="AJ539" s="24">
        <v>1</v>
      </c>
      <c r="AK539" s="95">
        <v>366766.2699999999</v>
      </c>
    </row>
    <row r="540" spans="1:37" ht="25.5" x14ac:dyDescent="0.25">
      <c r="A540" s="17" t="s">
        <v>1422</v>
      </c>
      <c r="B540" s="18" t="s">
        <v>1423</v>
      </c>
      <c r="C540" s="17" t="s">
        <v>32</v>
      </c>
      <c r="D540" s="17" t="s">
        <v>1424</v>
      </c>
      <c r="E540" s="19" t="s">
        <v>88</v>
      </c>
      <c r="F540" s="19">
        <v>173.71</v>
      </c>
      <c r="G540" s="20">
        <v>61.96</v>
      </c>
      <c r="H540" s="20">
        <v>77.58</v>
      </c>
      <c r="I540" s="99">
        <v>13476.42</v>
      </c>
      <c r="J540" s="21">
        <v>0</v>
      </c>
      <c r="K540" s="22">
        <v>0</v>
      </c>
      <c r="L540" s="21">
        <v>0</v>
      </c>
      <c r="M540" s="22">
        <v>0</v>
      </c>
      <c r="N540" s="21">
        <v>0</v>
      </c>
      <c r="O540" s="22">
        <v>0</v>
      </c>
      <c r="P540" s="21">
        <v>0.3</v>
      </c>
      <c r="Q540" s="22">
        <v>4042.9259999999999</v>
      </c>
      <c r="R540" s="21">
        <v>0.5</v>
      </c>
      <c r="S540" s="22">
        <v>6738.21</v>
      </c>
      <c r="T540" s="21">
        <v>0.2</v>
      </c>
      <c r="U540" s="22">
        <v>2695.2840000000001</v>
      </c>
      <c r="V540" s="21">
        <v>0</v>
      </c>
      <c r="W540" s="22">
        <v>0</v>
      </c>
      <c r="X540" s="21">
        <v>0</v>
      </c>
      <c r="Y540" s="22">
        <v>0</v>
      </c>
      <c r="Z540" s="21">
        <v>0</v>
      </c>
      <c r="AA540" s="22">
        <v>0</v>
      </c>
      <c r="AB540" s="21">
        <v>0</v>
      </c>
      <c r="AC540" s="22">
        <v>0</v>
      </c>
      <c r="AD540" s="21">
        <v>0</v>
      </c>
      <c r="AE540" s="22">
        <v>0</v>
      </c>
      <c r="AF540" s="21">
        <v>0</v>
      </c>
      <c r="AG540" s="22">
        <v>0</v>
      </c>
      <c r="AH540" s="21"/>
      <c r="AI540" s="37">
        <v>0</v>
      </c>
      <c r="AJ540" s="15">
        <v>1</v>
      </c>
      <c r="AK540" s="23">
        <v>13476.42</v>
      </c>
    </row>
    <row r="541" spans="1:37" ht="51" x14ac:dyDescent="0.25">
      <c r="A541" s="17" t="s">
        <v>1425</v>
      </c>
      <c r="B541" s="18" t="s">
        <v>1426</v>
      </c>
      <c r="C541" s="17" t="s">
        <v>32</v>
      </c>
      <c r="D541" s="17" t="s">
        <v>1427</v>
      </c>
      <c r="E541" s="19" t="s">
        <v>34</v>
      </c>
      <c r="F541" s="19">
        <v>438.69</v>
      </c>
      <c r="G541" s="20">
        <v>0.53</v>
      </c>
      <c r="H541" s="20">
        <v>0.66</v>
      </c>
      <c r="I541" s="99">
        <v>289.52999999999997</v>
      </c>
      <c r="J541" s="21">
        <v>0</v>
      </c>
      <c r="K541" s="22">
        <v>0</v>
      </c>
      <c r="L541" s="21">
        <v>0</v>
      </c>
      <c r="M541" s="22">
        <v>0</v>
      </c>
      <c r="N541" s="21">
        <v>0</v>
      </c>
      <c r="O541" s="22">
        <v>0</v>
      </c>
      <c r="P541" s="21">
        <v>0.3</v>
      </c>
      <c r="Q541" s="22">
        <v>86.858999999999995</v>
      </c>
      <c r="R541" s="21">
        <v>0.5</v>
      </c>
      <c r="S541" s="22">
        <v>144.76499999999999</v>
      </c>
      <c r="T541" s="21">
        <v>0.2</v>
      </c>
      <c r="U541" s="22">
        <v>57.905999999999999</v>
      </c>
      <c r="V541" s="21">
        <v>0</v>
      </c>
      <c r="W541" s="22">
        <v>0</v>
      </c>
      <c r="X541" s="21">
        <v>0</v>
      </c>
      <c r="Y541" s="22">
        <v>0</v>
      </c>
      <c r="Z541" s="21">
        <v>0</v>
      </c>
      <c r="AA541" s="22">
        <v>0</v>
      </c>
      <c r="AB541" s="21">
        <v>0</v>
      </c>
      <c r="AC541" s="22">
        <v>0</v>
      </c>
      <c r="AD541" s="21">
        <v>0</v>
      </c>
      <c r="AE541" s="22">
        <v>0</v>
      </c>
      <c r="AF541" s="21">
        <v>0</v>
      </c>
      <c r="AG541" s="22">
        <v>0</v>
      </c>
      <c r="AH541" s="21"/>
      <c r="AI541" s="37">
        <v>0</v>
      </c>
      <c r="AJ541" s="15">
        <v>1</v>
      </c>
      <c r="AK541" s="23">
        <v>289.52999999999997</v>
      </c>
    </row>
    <row r="542" spans="1:37" ht="38.25" x14ac:dyDescent="0.25">
      <c r="A542" s="17" t="s">
        <v>1428</v>
      </c>
      <c r="B542" s="18" t="s">
        <v>1429</v>
      </c>
      <c r="C542" s="17" t="s">
        <v>32</v>
      </c>
      <c r="D542" s="17" t="s">
        <v>1430</v>
      </c>
      <c r="E542" s="19" t="s">
        <v>88</v>
      </c>
      <c r="F542" s="19">
        <v>23.52</v>
      </c>
      <c r="G542" s="20">
        <v>1591.62</v>
      </c>
      <c r="H542" s="20">
        <v>1993.02</v>
      </c>
      <c r="I542" s="99">
        <v>46875.83</v>
      </c>
      <c r="J542" s="21">
        <v>0</v>
      </c>
      <c r="K542" s="22">
        <v>0</v>
      </c>
      <c r="L542" s="21">
        <v>0</v>
      </c>
      <c r="M542" s="22">
        <v>0</v>
      </c>
      <c r="N542" s="21">
        <v>0</v>
      </c>
      <c r="O542" s="22">
        <v>0</v>
      </c>
      <c r="P542" s="21">
        <v>0.3</v>
      </c>
      <c r="Q542" s="22">
        <v>14062.749</v>
      </c>
      <c r="R542" s="21">
        <v>0.5</v>
      </c>
      <c r="S542" s="22">
        <v>23437.915000000001</v>
      </c>
      <c r="T542" s="21">
        <v>0.2</v>
      </c>
      <c r="U542" s="22">
        <v>9375.1660000000011</v>
      </c>
      <c r="V542" s="21">
        <v>0</v>
      </c>
      <c r="W542" s="22">
        <v>0</v>
      </c>
      <c r="X542" s="21">
        <v>0</v>
      </c>
      <c r="Y542" s="22">
        <v>0</v>
      </c>
      <c r="Z542" s="21">
        <v>0</v>
      </c>
      <c r="AA542" s="22">
        <v>0</v>
      </c>
      <c r="AB542" s="21">
        <v>0</v>
      </c>
      <c r="AC542" s="22">
        <v>0</v>
      </c>
      <c r="AD542" s="21">
        <v>0</v>
      </c>
      <c r="AE542" s="22">
        <v>0</v>
      </c>
      <c r="AF542" s="21">
        <v>0</v>
      </c>
      <c r="AG542" s="22">
        <v>0</v>
      </c>
      <c r="AH542" s="21"/>
      <c r="AI542" s="37">
        <v>0</v>
      </c>
      <c r="AJ542" s="15">
        <v>1</v>
      </c>
      <c r="AK542" s="23">
        <v>46875.83</v>
      </c>
    </row>
    <row r="543" spans="1:37" ht="51" x14ac:dyDescent="0.25">
      <c r="A543" s="17" t="s">
        <v>1431</v>
      </c>
      <c r="B543" s="18" t="s">
        <v>1432</v>
      </c>
      <c r="C543" s="17" t="s">
        <v>32</v>
      </c>
      <c r="D543" s="17" t="s">
        <v>1433</v>
      </c>
      <c r="E543" s="19" t="s">
        <v>34</v>
      </c>
      <c r="F543" s="19">
        <v>1472.07</v>
      </c>
      <c r="G543" s="20">
        <v>148.5</v>
      </c>
      <c r="H543" s="20">
        <v>185.95</v>
      </c>
      <c r="I543" s="99">
        <v>273731.40999999997</v>
      </c>
      <c r="J543" s="21">
        <v>0</v>
      </c>
      <c r="K543" s="22">
        <v>0</v>
      </c>
      <c r="L543" s="21">
        <v>0</v>
      </c>
      <c r="M543" s="22">
        <v>0</v>
      </c>
      <c r="N543" s="21">
        <v>0</v>
      </c>
      <c r="O543" s="22">
        <v>0</v>
      </c>
      <c r="P543" s="21">
        <v>0.3</v>
      </c>
      <c r="Q543" s="22">
        <v>82119.422999999995</v>
      </c>
      <c r="R543" s="21">
        <v>0.5</v>
      </c>
      <c r="S543" s="22">
        <v>136865.70499999999</v>
      </c>
      <c r="T543" s="21">
        <v>0.2</v>
      </c>
      <c r="U543" s="22">
        <v>54746.281999999999</v>
      </c>
      <c r="V543" s="21">
        <v>0</v>
      </c>
      <c r="W543" s="22">
        <v>0</v>
      </c>
      <c r="X543" s="21">
        <v>0</v>
      </c>
      <c r="Y543" s="22">
        <v>0</v>
      </c>
      <c r="Z543" s="21">
        <v>0</v>
      </c>
      <c r="AA543" s="22">
        <v>0</v>
      </c>
      <c r="AB543" s="21">
        <v>0</v>
      </c>
      <c r="AC543" s="22">
        <v>0</v>
      </c>
      <c r="AD543" s="21">
        <v>0</v>
      </c>
      <c r="AE543" s="22">
        <v>0</v>
      </c>
      <c r="AF543" s="21">
        <v>0</v>
      </c>
      <c r="AG543" s="22">
        <v>0</v>
      </c>
      <c r="AH543" s="21"/>
      <c r="AI543" s="37">
        <v>0</v>
      </c>
      <c r="AJ543" s="15">
        <v>1</v>
      </c>
      <c r="AK543" s="23">
        <v>273731.40999999997</v>
      </c>
    </row>
    <row r="544" spans="1:37" ht="51" x14ac:dyDescent="0.25">
      <c r="A544" s="17" t="s">
        <v>1434</v>
      </c>
      <c r="B544" s="18" t="s">
        <v>1435</v>
      </c>
      <c r="C544" s="17" t="s">
        <v>27</v>
      </c>
      <c r="D544" s="17" t="s">
        <v>1436</v>
      </c>
      <c r="E544" s="19" t="s">
        <v>34</v>
      </c>
      <c r="F544" s="19">
        <v>482.4</v>
      </c>
      <c r="G544" s="20">
        <v>31.72</v>
      </c>
      <c r="H544" s="20">
        <v>39.71</v>
      </c>
      <c r="I544" s="99">
        <v>19156.099999999999</v>
      </c>
      <c r="J544" s="21">
        <v>0</v>
      </c>
      <c r="K544" s="22">
        <v>0</v>
      </c>
      <c r="L544" s="21">
        <v>0</v>
      </c>
      <c r="M544" s="22">
        <v>0</v>
      </c>
      <c r="N544" s="21">
        <v>0</v>
      </c>
      <c r="O544" s="22">
        <v>0</v>
      </c>
      <c r="P544" s="21">
        <v>0.3</v>
      </c>
      <c r="Q544" s="22">
        <v>5746.829999999999</v>
      </c>
      <c r="R544" s="21">
        <v>0.5</v>
      </c>
      <c r="S544" s="22">
        <v>9578.0499999999993</v>
      </c>
      <c r="T544" s="21">
        <v>0.2</v>
      </c>
      <c r="U544" s="22">
        <v>3831.22</v>
      </c>
      <c r="V544" s="21">
        <v>0</v>
      </c>
      <c r="W544" s="22">
        <v>0</v>
      </c>
      <c r="X544" s="21">
        <v>0</v>
      </c>
      <c r="Y544" s="22">
        <v>0</v>
      </c>
      <c r="Z544" s="21">
        <v>0</v>
      </c>
      <c r="AA544" s="22">
        <v>0</v>
      </c>
      <c r="AB544" s="21">
        <v>0</v>
      </c>
      <c r="AC544" s="22">
        <v>0</v>
      </c>
      <c r="AD544" s="21">
        <v>0</v>
      </c>
      <c r="AE544" s="22">
        <v>0</v>
      </c>
      <c r="AF544" s="21">
        <v>0</v>
      </c>
      <c r="AG544" s="22">
        <v>0</v>
      </c>
      <c r="AH544" s="21"/>
      <c r="AI544" s="37">
        <v>0</v>
      </c>
      <c r="AJ544" s="15">
        <v>1</v>
      </c>
      <c r="AK544" s="23">
        <v>19156.099999999999</v>
      </c>
    </row>
    <row r="545" spans="1:37" ht="38.25" x14ac:dyDescent="0.25">
      <c r="A545" s="17" t="s">
        <v>1437</v>
      </c>
      <c r="B545" s="18" t="s">
        <v>1438</v>
      </c>
      <c r="C545" s="17" t="s">
        <v>32</v>
      </c>
      <c r="D545" s="17" t="s">
        <v>1439</v>
      </c>
      <c r="E545" s="19" t="s">
        <v>109</v>
      </c>
      <c r="F545" s="19">
        <v>362.98</v>
      </c>
      <c r="G545" s="20">
        <v>15.01</v>
      </c>
      <c r="H545" s="20">
        <v>18.79</v>
      </c>
      <c r="I545" s="99">
        <v>6820.39</v>
      </c>
      <c r="J545" s="21">
        <v>0</v>
      </c>
      <c r="K545" s="22">
        <v>0</v>
      </c>
      <c r="L545" s="21">
        <v>0</v>
      </c>
      <c r="M545" s="22">
        <v>0</v>
      </c>
      <c r="N545" s="21">
        <v>0</v>
      </c>
      <c r="O545" s="22">
        <v>0</v>
      </c>
      <c r="P545" s="21">
        <v>0</v>
      </c>
      <c r="Q545" s="22">
        <v>0</v>
      </c>
      <c r="R545" s="21">
        <v>0.3</v>
      </c>
      <c r="S545" s="22">
        <v>2046.117</v>
      </c>
      <c r="T545" s="21">
        <v>0.7</v>
      </c>
      <c r="U545" s="22">
        <v>4774.2730000000001</v>
      </c>
      <c r="V545" s="21">
        <v>0</v>
      </c>
      <c r="W545" s="22">
        <v>0</v>
      </c>
      <c r="X545" s="21">
        <v>0</v>
      </c>
      <c r="Y545" s="22">
        <v>0</v>
      </c>
      <c r="Z545" s="21">
        <v>0</v>
      </c>
      <c r="AA545" s="22">
        <v>0</v>
      </c>
      <c r="AB545" s="21">
        <v>0</v>
      </c>
      <c r="AC545" s="22">
        <v>0</v>
      </c>
      <c r="AD545" s="21">
        <v>0</v>
      </c>
      <c r="AE545" s="22">
        <v>0</v>
      </c>
      <c r="AF545" s="21">
        <v>0</v>
      </c>
      <c r="AG545" s="22">
        <v>0</v>
      </c>
      <c r="AH545" s="21"/>
      <c r="AI545" s="37">
        <v>0</v>
      </c>
      <c r="AJ545" s="15">
        <v>1</v>
      </c>
      <c r="AK545" s="23">
        <v>6820.39</v>
      </c>
    </row>
    <row r="546" spans="1:37" ht="25.5" x14ac:dyDescent="0.25">
      <c r="A546" s="17" t="s">
        <v>1440</v>
      </c>
      <c r="B546" s="18" t="s">
        <v>1441</v>
      </c>
      <c r="C546" s="17" t="s">
        <v>40</v>
      </c>
      <c r="D546" s="17" t="s">
        <v>1442</v>
      </c>
      <c r="E546" s="19" t="s">
        <v>34</v>
      </c>
      <c r="F546" s="19">
        <v>53.38</v>
      </c>
      <c r="G546" s="20">
        <v>78.3</v>
      </c>
      <c r="H546" s="20">
        <v>98.04</v>
      </c>
      <c r="I546" s="99">
        <v>5233.37</v>
      </c>
      <c r="J546" s="21">
        <v>0</v>
      </c>
      <c r="K546" s="22">
        <v>0</v>
      </c>
      <c r="L546" s="21">
        <v>0</v>
      </c>
      <c r="M546" s="22">
        <v>0</v>
      </c>
      <c r="N546" s="21"/>
      <c r="O546" s="22">
        <v>0</v>
      </c>
      <c r="P546" s="21">
        <v>0.5</v>
      </c>
      <c r="Q546" s="22">
        <v>2616.6849999999999</v>
      </c>
      <c r="R546" s="21">
        <v>0.5</v>
      </c>
      <c r="S546" s="22">
        <v>2616.6849999999999</v>
      </c>
      <c r="T546" s="21">
        <v>0</v>
      </c>
      <c r="U546" s="22">
        <v>0</v>
      </c>
      <c r="V546" s="21">
        <v>0</v>
      </c>
      <c r="W546" s="22">
        <v>0</v>
      </c>
      <c r="X546" s="21">
        <v>0</v>
      </c>
      <c r="Y546" s="22">
        <v>0</v>
      </c>
      <c r="Z546" s="21">
        <v>0</v>
      </c>
      <c r="AA546" s="22">
        <v>0</v>
      </c>
      <c r="AB546" s="21">
        <v>0</v>
      </c>
      <c r="AC546" s="22">
        <v>0</v>
      </c>
      <c r="AD546" s="21">
        <v>0</v>
      </c>
      <c r="AE546" s="22">
        <v>0</v>
      </c>
      <c r="AF546" s="21">
        <v>0</v>
      </c>
      <c r="AG546" s="22">
        <v>0</v>
      </c>
      <c r="AH546" s="21"/>
      <c r="AI546" s="37">
        <v>0</v>
      </c>
      <c r="AJ546" s="15">
        <v>1</v>
      </c>
      <c r="AK546" s="23">
        <v>5233.37</v>
      </c>
    </row>
    <row r="547" spans="1:37" ht="25.5" x14ac:dyDescent="0.25">
      <c r="A547" s="17" t="s">
        <v>1443</v>
      </c>
      <c r="B547" s="18" t="s">
        <v>1444</v>
      </c>
      <c r="C547" s="17" t="s">
        <v>32</v>
      </c>
      <c r="D547" s="17" t="s">
        <v>1445</v>
      </c>
      <c r="E547" s="19" t="s">
        <v>109</v>
      </c>
      <c r="F547" s="19">
        <v>9.8800000000000008</v>
      </c>
      <c r="G547" s="20">
        <v>95.64</v>
      </c>
      <c r="H547" s="20">
        <v>119.76</v>
      </c>
      <c r="I547" s="99">
        <v>1183.22</v>
      </c>
      <c r="J547" s="21">
        <v>0</v>
      </c>
      <c r="K547" s="22">
        <v>0</v>
      </c>
      <c r="L547" s="21">
        <v>0</v>
      </c>
      <c r="M547" s="22">
        <v>0</v>
      </c>
      <c r="N547" s="21">
        <v>0</v>
      </c>
      <c r="O547" s="22">
        <v>0</v>
      </c>
      <c r="P547" s="21">
        <v>0</v>
      </c>
      <c r="Q547" s="22">
        <v>0</v>
      </c>
      <c r="R547" s="21">
        <v>0</v>
      </c>
      <c r="S547" s="22">
        <v>0</v>
      </c>
      <c r="T547" s="21">
        <v>0</v>
      </c>
      <c r="U547" s="22">
        <v>0</v>
      </c>
      <c r="V547" s="21">
        <v>0.5</v>
      </c>
      <c r="W547" s="22">
        <v>591.61</v>
      </c>
      <c r="X547" s="21">
        <v>0.5</v>
      </c>
      <c r="Y547" s="22">
        <v>591.61</v>
      </c>
      <c r="Z547" s="21">
        <v>0</v>
      </c>
      <c r="AA547" s="22">
        <v>0</v>
      </c>
      <c r="AB547" s="21">
        <v>0</v>
      </c>
      <c r="AC547" s="22">
        <v>0</v>
      </c>
      <c r="AD547" s="21">
        <v>0</v>
      </c>
      <c r="AE547" s="22">
        <v>0</v>
      </c>
      <c r="AF547" s="21">
        <v>0</v>
      </c>
      <c r="AG547" s="22">
        <v>0</v>
      </c>
      <c r="AH547" s="21"/>
      <c r="AI547" s="37">
        <v>0</v>
      </c>
      <c r="AJ547" s="15">
        <v>1</v>
      </c>
      <c r="AK547" s="23">
        <v>1183.22</v>
      </c>
    </row>
    <row r="548" spans="1:37" x14ac:dyDescent="0.25">
      <c r="A548" s="12">
        <v>15</v>
      </c>
      <c r="B548" s="12"/>
      <c r="C548" s="12"/>
      <c r="D548" s="12" t="s">
        <v>1446</v>
      </c>
      <c r="E548" s="12"/>
      <c r="F548" s="13"/>
      <c r="G548" s="14"/>
      <c r="H548" s="14"/>
      <c r="I548" s="95">
        <v>1481370.81</v>
      </c>
      <c r="J548" s="373">
        <v>0</v>
      </c>
      <c r="K548" s="95">
        <v>0</v>
      </c>
      <c r="L548" s="373">
        <v>0</v>
      </c>
      <c r="M548" s="95">
        <v>0</v>
      </c>
      <c r="N548" s="373">
        <v>0</v>
      </c>
      <c r="O548" s="95">
        <v>0</v>
      </c>
      <c r="P548" s="373">
        <v>0</v>
      </c>
      <c r="Q548" s="95">
        <v>0</v>
      </c>
      <c r="R548" s="373">
        <v>0</v>
      </c>
      <c r="S548" s="95">
        <v>0</v>
      </c>
      <c r="T548" s="373">
        <v>0</v>
      </c>
      <c r="U548" s="95">
        <v>0</v>
      </c>
      <c r="V548" s="373">
        <v>0</v>
      </c>
      <c r="W548" s="95">
        <v>0</v>
      </c>
      <c r="X548" s="373">
        <v>0.46036013764845279</v>
      </c>
      <c r="Y548" s="95">
        <v>681964.07000000007</v>
      </c>
      <c r="Z548" s="373">
        <v>0.47300697115801821</v>
      </c>
      <c r="AA548" s="95">
        <v>700698.72000000009</v>
      </c>
      <c r="AB548" s="373">
        <v>1.2646833509565374E-2</v>
      </c>
      <c r="AC548" s="95">
        <v>18734.650000000001</v>
      </c>
      <c r="AD548" s="373">
        <v>2.6993028841981837E-2</v>
      </c>
      <c r="AE548" s="95">
        <v>39986.684999999998</v>
      </c>
      <c r="AF548" s="373">
        <v>2.6993028841981837E-2</v>
      </c>
      <c r="AG548" s="95">
        <v>39986.684999999998</v>
      </c>
      <c r="AH548" s="373">
        <v>0</v>
      </c>
      <c r="AI548" s="95">
        <v>0</v>
      </c>
      <c r="AJ548" s="24">
        <v>1</v>
      </c>
      <c r="AK548" s="95">
        <v>1481370.81</v>
      </c>
    </row>
    <row r="549" spans="1:37" ht="51" x14ac:dyDescent="0.25">
      <c r="A549" s="17" t="s">
        <v>1447</v>
      </c>
      <c r="B549" s="18" t="s">
        <v>1448</v>
      </c>
      <c r="C549" s="17" t="s">
        <v>27</v>
      </c>
      <c r="D549" s="17" t="s">
        <v>1449</v>
      </c>
      <c r="E549" s="19" t="s">
        <v>34</v>
      </c>
      <c r="F549" s="19">
        <v>43.64</v>
      </c>
      <c r="G549" s="20">
        <v>685.68</v>
      </c>
      <c r="H549" s="20">
        <v>858.6</v>
      </c>
      <c r="I549" s="99">
        <v>37469.300000000003</v>
      </c>
      <c r="J549" s="21">
        <v>0</v>
      </c>
      <c r="K549" s="22">
        <v>0</v>
      </c>
      <c r="L549" s="21">
        <v>0</v>
      </c>
      <c r="M549" s="22">
        <v>0</v>
      </c>
      <c r="N549" s="21">
        <v>0</v>
      </c>
      <c r="O549" s="22">
        <v>0</v>
      </c>
      <c r="P549" s="21">
        <v>0</v>
      </c>
      <c r="Q549" s="22">
        <v>0</v>
      </c>
      <c r="R549" s="21">
        <v>0</v>
      </c>
      <c r="S549" s="22">
        <v>0</v>
      </c>
      <c r="T549" s="21">
        <v>0</v>
      </c>
      <c r="U549" s="22">
        <v>0</v>
      </c>
      <c r="V549" s="21">
        <v>0</v>
      </c>
      <c r="W549" s="22">
        <v>0</v>
      </c>
      <c r="X549" s="21">
        <v>0</v>
      </c>
      <c r="Y549" s="22">
        <v>0</v>
      </c>
      <c r="Z549" s="21">
        <v>0.5</v>
      </c>
      <c r="AA549" s="22">
        <v>18734.650000000001</v>
      </c>
      <c r="AB549" s="21">
        <v>0.5</v>
      </c>
      <c r="AC549" s="22">
        <v>18734.650000000001</v>
      </c>
      <c r="AD549" s="21">
        <v>0</v>
      </c>
      <c r="AE549" s="22">
        <v>0</v>
      </c>
      <c r="AF549" s="21">
        <v>0</v>
      </c>
      <c r="AG549" s="22">
        <v>0</v>
      </c>
      <c r="AH549" s="21"/>
      <c r="AI549" s="37">
        <v>0</v>
      </c>
      <c r="AJ549" s="15">
        <v>1</v>
      </c>
      <c r="AK549" s="23">
        <v>37469.300000000003</v>
      </c>
    </row>
    <row r="550" spans="1:37" ht="51" x14ac:dyDescent="0.25">
      <c r="A550" s="17" t="s">
        <v>1450</v>
      </c>
      <c r="B550" s="18" t="s">
        <v>1451</v>
      </c>
      <c r="C550" s="17" t="s">
        <v>27</v>
      </c>
      <c r="D550" s="17" t="s">
        <v>1452</v>
      </c>
      <c r="E550" s="19" t="s">
        <v>34</v>
      </c>
      <c r="F550" s="19">
        <v>29.81</v>
      </c>
      <c r="G550" s="20">
        <v>2142.4499999999998</v>
      </c>
      <c r="H550" s="20">
        <v>2682.77</v>
      </c>
      <c r="I550" s="99">
        <v>79973.37</v>
      </c>
      <c r="J550" s="21">
        <v>0</v>
      </c>
      <c r="K550" s="22">
        <v>0</v>
      </c>
      <c r="L550" s="21">
        <v>0</v>
      </c>
      <c r="M550" s="22">
        <v>0</v>
      </c>
      <c r="N550" s="21">
        <v>0</v>
      </c>
      <c r="O550" s="22">
        <v>0</v>
      </c>
      <c r="P550" s="21">
        <v>0</v>
      </c>
      <c r="Q550" s="22">
        <v>0</v>
      </c>
      <c r="R550" s="21">
        <v>0</v>
      </c>
      <c r="S550" s="22">
        <v>0</v>
      </c>
      <c r="T550" s="21">
        <v>0</v>
      </c>
      <c r="U550" s="22">
        <v>0</v>
      </c>
      <c r="V550" s="21">
        <v>0</v>
      </c>
      <c r="W550" s="22">
        <v>0</v>
      </c>
      <c r="X550" s="21">
        <v>0</v>
      </c>
      <c r="Y550" s="22">
        <v>0</v>
      </c>
      <c r="Z550" s="21">
        <v>0</v>
      </c>
      <c r="AA550" s="22">
        <v>0</v>
      </c>
      <c r="AB550" s="21">
        <v>0</v>
      </c>
      <c r="AC550" s="22">
        <v>0</v>
      </c>
      <c r="AD550" s="21">
        <v>0.5</v>
      </c>
      <c r="AE550" s="22">
        <v>39986.684999999998</v>
      </c>
      <c r="AF550" s="21">
        <v>0.5</v>
      </c>
      <c r="AG550" s="22">
        <v>39986.684999999998</v>
      </c>
      <c r="AH550" s="21"/>
      <c r="AI550" s="37">
        <v>0</v>
      </c>
      <c r="AJ550" s="15">
        <v>1</v>
      </c>
      <c r="AK550" s="23">
        <v>79973.37</v>
      </c>
    </row>
    <row r="551" spans="1:37" ht="63.75" x14ac:dyDescent="0.25">
      <c r="A551" s="17" t="s">
        <v>1453</v>
      </c>
      <c r="B551" s="18" t="s">
        <v>1454</v>
      </c>
      <c r="C551" s="17" t="s">
        <v>27</v>
      </c>
      <c r="D551" s="17" t="s">
        <v>1455</v>
      </c>
      <c r="E551" s="19" t="s">
        <v>34</v>
      </c>
      <c r="F551" s="19">
        <v>254.45</v>
      </c>
      <c r="G551" s="20">
        <v>881</v>
      </c>
      <c r="H551" s="20">
        <v>1103.18</v>
      </c>
      <c r="I551" s="99">
        <v>280704.15000000002</v>
      </c>
      <c r="J551" s="21">
        <v>0</v>
      </c>
      <c r="K551" s="22">
        <v>0</v>
      </c>
      <c r="L551" s="21">
        <v>0</v>
      </c>
      <c r="M551" s="22">
        <v>0</v>
      </c>
      <c r="N551" s="21">
        <v>0</v>
      </c>
      <c r="O551" s="22">
        <v>0</v>
      </c>
      <c r="P551" s="21">
        <v>0</v>
      </c>
      <c r="Q551" s="22">
        <v>0</v>
      </c>
      <c r="R551" s="21">
        <v>0</v>
      </c>
      <c r="S551" s="22">
        <v>0</v>
      </c>
      <c r="T551" s="21">
        <v>0</v>
      </c>
      <c r="U551" s="22">
        <v>0</v>
      </c>
      <c r="V551" s="21">
        <v>0</v>
      </c>
      <c r="W551" s="22">
        <v>0</v>
      </c>
      <c r="X551" s="21">
        <v>0.5</v>
      </c>
      <c r="Y551" s="22">
        <v>140352.07500000001</v>
      </c>
      <c r="Z551" s="21">
        <v>0.5</v>
      </c>
      <c r="AA551" s="22">
        <v>140352.07500000001</v>
      </c>
      <c r="AB551" s="21"/>
      <c r="AC551" s="22">
        <v>0</v>
      </c>
      <c r="AD551" s="21">
        <v>0</v>
      </c>
      <c r="AE551" s="22">
        <v>0</v>
      </c>
      <c r="AF551" s="21">
        <v>0</v>
      </c>
      <c r="AG551" s="22">
        <v>0</v>
      </c>
      <c r="AH551" s="21"/>
      <c r="AI551" s="37">
        <v>0</v>
      </c>
      <c r="AJ551" s="15">
        <v>1</v>
      </c>
      <c r="AK551" s="23">
        <v>280704.15000000002</v>
      </c>
    </row>
    <row r="552" spans="1:37" ht="51" x14ac:dyDescent="0.25">
      <c r="A552" s="17" t="s">
        <v>1456</v>
      </c>
      <c r="B552" s="18" t="s">
        <v>1457</v>
      </c>
      <c r="C552" s="17" t="s">
        <v>27</v>
      </c>
      <c r="D552" s="17" t="s">
        <v>1458</v>
      </c>
      <c r="E552" s="19" t="s">
        <v>34</v>
      </c>
      <c r="F552" s="19">
        <v>31.96</v>
      </c>
      <c r="G552" s="20">
        <v>1449.1</v>
      </c>
      <c r="H552" s="20">
        <v>1814.56</v>
      </c>
      <c r="I552" s="99">
        <v>57993.33</v>
      </c>
      <c r="J552" s="21">
        <v>0</v>
      </c>
      <c r="K552" s="22">
        <v>0</v>
      </c>
      <c r="L552" s="21">
        <v>0</v>
      </c>
      <c r="M552" s="22">
        <v>0</v>
      </c>
      <c r="N552" s="21">
        <v>0</v>
      </c>
      <c r="O552" s="22">
        <v>0</v>
      </c>
      <c r="P552" s="21">
        <v>0</v>
      </c>
      <c r="Q552" s="22">
        <v>0</v>
      </c>
      <c r="R552" s="21">
        <v>0</v>
      </c>
      <c r="S552" s="22">
        <v>0</v>
      </c>
      <c r="T552" s="21">
        <v>0</v>
      </c>
      <c r="U552" s="22">
        <v>0</v>
      </c>
      <c r="V552" s="21">
        <v>0</v>
      </c>
      <c r="W552" s="22">
        <v>0</v>
      </c>
      <c r="X552" s="21">
        <v>0.5</v>
      </c>
      <c r="Y552" s="22">
        <v>28996.665000000001</v>
      </c>
      <c r="Z552" s="21">
        <v>0.5</v>
      </c>
      <c r="AA552" s="22">
        <v>28996.665000000001</v>
      </c>
      <c r="AB552" s="21"/>
      <c r="AC552" s="22">
        <v>0</v>
      </c>
      <c r="AD552" s="21">
        <v>0</v>
      </c>
      <c r="AE552" s="22">
        <v>0</v>
      </c>
      <c r="AF552" s="21">
        <v>0</v>
      </c>
      <c r="AG552" s="22">
        <v>0</v>
      </c>
      <c r="AH552" s="21"/>
      <c r="AI552" s="37">
        <v>0</v>
      </c>
      <c r="AJ552" s="15">
        <v>1</v>
      </c>
      <c r="AK552" s="23">
        <v>57993.33</v>
      </c>
    </row>
    <row r="553" spans="1:37" ht="38.25" x14ac:dyDescent="0.25">
      <c r="A553" s="17" t="s">
        <v>1459</v>
      </c>
      <c r="B553" s="18" t="s">
        <v>1460</v>
      </c>
      <c r="C553" s="17" t="s">
        <v>27</v>
      </c>
      <c r="D553" s="17" t="s">
        <v>1461</v>
      </c>
      <c r="E553" s="19" t="s">
        <v>34</v>
      </c>
      <c r="F553" s="19">
        <v>395.5</v>
      </c>
      <c r="G553" s="20">
        <v>1871</v>
      </c>
      <c r="H553" s="20">
        <v>2342.86</v>
      </c>
      <c r="I553" s="99">
        <v>926601.13</v>
      </c>
      <c r="J553" s="21">
        <v>0</v>
      </c>
      <c r="K553" s="22">
        <v>0</v>
      </c>
      <c r="L553" s="21">
        <v>0</v>
      </c>
      <c r="M553" s="22">
        <v>0</v>
      </c>
      <c r="N553" s="21">
        <v>0</v>
      </c>
      <c r="O553" s="22">
        <v>0</v>
      </c>
      <c r="P553" s="21">
        <v>0</v>
      </c>
      <c r="Q553" s="22">
        <v>0</v>
      </c>
      <c r="R553" s="21">
        <v>0</v>
      </c>
      <c r="S553" s="22">
        <v>0</v>
      </c>
      <c r="T553" s="21">
        <v>0</v>
      </c>
      <c r="U553" s="22">
        <v>0</v>
      </c>
      <c r="V553" s="21">
        <v>0</v>
      </c>
      <c r="W553" s="22">
        <v>0</v>
      </c>
      <c r="X553" s="21">
        <v>0.5</v>
      </c>
      <c r="Y553" s="22">
        <v>463300.565</v>
      </c>
      <c r="Z553" s="21">
        <v>0.5</v>
      </c>
      <c r="AA553" s="22">
        <v>463300.565</v>
      </c>
      <c r="AB553" s="21"/>
      <c r="AC553" s="22">
        <v>0</v>
      </c>
      <c r="AD553" s="21">
        <v>0</v>
      </c>
      <c r="AE553" s="22">
        <v>0</v>
      </c>
      <c r="AF553" s="21">
        <v>0</v>
      </c>
      <c r="AG553" s="22">
        <v>0</v>
      </c>
      <c r="AH553" s="21"/>
      <c r="AI553" s="37">
        <v>0</v>
      </c>
      <c r="AJ553" s="15">
        <v>1</v>
      </c>
      <c r="AK553" s="23">
        <v>926601.13</v>
      </c>
    </row>
    <row r="554" spans="1:37" ht="51" x14ac:dyDescent="0.25">
      <c r="A554" s="17" t="s">
        <v>1462</v>
      </c>
      <c r="B554" s="18" t="s">
        <v>1463</v>
      </c>
      <c r="C554" s="17" t="s">
        <v>27</v>
      </c>
      <c r="D554" s="17" t="s">
        <v>1464</v>
      </c>
      <c r="E554" s="19" t="s">
        <v>34</v>
      </c>
      <c r="F554" s="19">
        <v>40.25</v>
      </c>
      <c r="G554" s="20">
        <v>1622.87</v>
      </c>
      <c r="H554" s="20">
        <v>2032.15</v>
      </c>
      <c r="I554" s="99">
        <v>81794.03</v>
      </c>
      <c r="J554" s="21">
        <v>0</v>
      </c>
      <c r="K554" s="22">
        <v>0</v>
      </c>
      <c r="L554" s="21">
        <v>0</v>
      </c>
      <c r="M554" s="22">
        <v>0</v>
      </c>
      <c r="N554" s="21">
        <v>0</v>
      </c>
      <c r="O554" s="22">
        <v>0</v>
      </c>
      <c r="P554" s="21">
        <v>0</v>
      </c>
      <c r="Q554" s="22">
        <v>0</v>
      </c>
      <c r="R554" s="21">
        <v>0</v>
      </c>
      <c r="S554" s="22">
        <v>0</v>
      </c>
      <c r="T554" s="21">
        <v>0</v>
      </c>
      <c r="U554" s="22">
        <v>0</v>
      </c>
      <c r="V554" s="21">
        <v>0</v>
      </c>
      <c r="W554" s="22">
        <v>0</v>
      </c>
      <c r="X554" s="21">
        <v>0.5</v>
      </c>
      <c r="Y554" s="22">
        <v>40897.014999999999</v>
      </c>
      <c r="Z554" s="21">
        <v>0.5</v>
      </c>
      <c r="AA554" s="22">
        <v>40897.014999999999</v>
      </c>
      <c r="AB554" s="21"/>
      <c r="AC554" s="22">
        <v>0</v>
      </c>
      <c r="AD554" s="21">
        <v>0</v>
      </c>
      <c r="AE554" s="22">
        <v>0</v>
      </c>
      <c r="AF554" s="21">
        <v>0</v>
      </c>
      <c r="AG554" s="22">
        <v>0</v>
      </c>
      <c r="AH554" s="21"/>
      <c r="AI554" s="37">
        <v>0</v>
      </c>
      <c r="AJ554" s="15">
        <v>1</v>
      </c>
      <c r="AK554" s="23">
        <v>81794.03</v>
      </c>
    </row>
    <row r="555" spans="1:37" ht="63.75" x14ac:dyDescent="0.25">
      <c r="A555" s="17" t="s">
        <v>1465</v>
      </c>
      <c r="B555" s="18" t="s">
        <v>1466</v>
      </c>
      <c r="C555" s="17" t="s">
        <v>27</v>
      </c>
      <c r="D555" s="17" t="s">
        <v>1467</v>
      </c>
      <c r="E555" s="19" t="s">
        <v>42</v>
      </c>
      <c r="F555" s="19">
        <v>55</v>
      </c>
      <c r="G555" s="20">
        <v>244.45</v>
      </c>
      <c r="H555" s="20">
        <v>306.10000000000002</v>
      </c>
      <c r="I555" s="99">
        <v>16835.5</v>
      </c>
      <c r="J555" s="21">
        <v>0</v>
      </c>
      <c r="K555" s="22">
        <v>0</v>
      </c>
      <c r="L555" s="21">
        <v>0</v>
      </c>
      <c r="M555" s="22">
        <v>0</v>
      </c>
      <c r="N555" s="21">
        <v>0</v>
      </c>
      <c r="O555" s="22">
        <v>0</v>
      </c>
      <c r="P555" s="21">
        <v>0</v>
      </c>
      <c r="Q555" s="22">
        <v>0</v>
      </c>
      <c r="R555" s="21">
        <v>0</v>
      </c>
      <c r="S555" s="22">
        <v>0</v>
      </c>
      <c r="T555" s="21">
        <v>0</v>
      </c>
      <c r="U555" s="22">
        <v>0</v>
      </c>
      <c r="V555" s="21">
        <v>0</v>
      </c>
      <c r="W555" s="22">
        <v>0</v>
      </c>
      <c r="X555" s="21">
        <v>0.5</v>
      </c>
      <c r="Y555" s="22">
        <v>8417.75</v>
      </c>
      <c r="Z555" s="21">
        <v>0.5</v>
      </c>
      <c r="AA555" s="22">
        <v>8417.75</v>
      </c>
      <c r="AB555" s="21"/>
      <c r="AC555" s="22">
        <v>0</v>
      </c>
      <c r="AD555" s="21">
        <v>0</v>
      </c>
      <c r="AE555" s="22">
        <v>0</v>
      </c>
      <c r="AF555" s="21">
        <v>0</v>
      </c>
      <c r="AG555" s="22">
        <v>0</v>
      </c>
      <c r="AH555" s="21"/>
      <c r="AI555" s="37">
        <v>0</v>
      </c>
      <c r="AJ555" s="15">
        <v>1</v>
      </c>
      <c r="AK555" s="23">
        <v>16835.5</v>
      </c>
    </row>
    <row r="556" spans="1:37" x14ac:dyDescent="0.25">
      <c r="A556" s="12">
        <v>16</v>
      </c>
      <c r="B556" s="12"/>
      <c r="C556" s="12"/>
      <c r="D556" s="12" t="s">
        <v>1468</v>
      </c>
      <c r="E556" s="12"/>
      <c r="F556" s="13"/>
      <c r="G556" s="14"/>
      <c r="H556" s="14"/>
      <c r="I556" s="95">
        <v>599230.64</v>
      </c>
      <c r="J556" s="373">
        <v>0</v>
      </c>
      <c r="K556" s="95">
        <v>0</v>
      </c>
      <c r="L556" s="373">
        <v>0</v>
      </c>
      <c r="M556" s="95">
        <v>0</v>
      </c>
      <c r="N556" s="373">
        <v>0</v>
      </c>
      <c r="O556" s="95">
        <v>0</v>
      </c>
      <c r="P556" s="373">
        <v>3.657156116049072E-2</v>
      </c>
      <c r="Q556" s="95">
        <v>21914.799999999999</v>
      </c>
      <c r="R556" s="373">
        <v>0</v>
      </c>
      <c r="S556" s="95">
        <v>0</v>
      </c>
      <c r="T556" s="373">
        <v>0.4106484107688485</v>
      </c>
      <c r="U556" s="95">
        <v>246073.11</v>
      </c>
      <c r="V556" s="373">
        <v>0.45328789595939217</v>
      </c>
      <c r="W556" s="95">
        <v>271623.99599999998</v>
      </c>
      <c r="X556" s="373">
        <v>9.9492132111268519E-2</v>
      </c>
      <c r="Y556" s="95">
        <v>59618.733999999989</v>
      </c>
      <c r="Z556" s="373">
        <v>0</v>
      </c>
      <c r="AA556" s="95">
        <v>0</v>
      </c>
      <c r="AB556" s="373">
        <v>0</v>
      </c>
      <c r="AC556" s="95">
        <v>0</v>
      </c>
      <c r="AD556" s="373">
        <v>0</v>
      </c>
      <c r="AE556" s="95">
        <v>0</v>
      </c>
      <c r="AF556" s="373">
        <v>0</v>
      </c>
      <c r="AG556" s="95">
        <v>0</v>
      </c>
      <c r="AH556" s="373">
        <v>0</v>
      </c>
      <c r="AI556" s="95">
        <v>0</v>
      </c>
      <c r="AJ556" s="24">
        <v>0.99999999999999989</v>
      </c>
      <c r="AK556" s="95">
        <v>599230.64</v>
      </c>
    </row>
    <row r="557" spans="1:37" ht="25.5" x14ac:dyDescent="0.25">
      <c r="A557" s="17" t="s">
        <v>1469</v>
      </c>
      <c r="B557" s="18" t="s">
        <v>1470</v>
      </c>
      <c r="C557" s="17" t="s">
        <v>27</v>
      </c>
      <c r="D557" s="17" t="s">
        <v>1471</v>
      </c>
      <c r="E557" s="19" t="s">
        <v>34</v>
      </c>
      <c r="F557" s="19">
        <v>158.52000000000001</v>
      </c>
      <c r="G557" s="20">
        <v>429.07</v>
      </c>
      <c r="H557" s="20">
        <v>537.28</v>
      </c>
      <c r="I557" s="99">
        <v>85169.62</v>
      </c>
      <c r="J557" s="21">
        <v>0</v>
      </c>
      <c r="K557" s="22">
        <v>0</v>
      </c>
      <c r="L557" s="21">
        <v>0</v>
      </c>
      <c r="M557" s="22">
        <v>0</v>
      </c>
      <c r="N557" s="21">
        <v>0</v>
      </c>
      <c r="O557" s="22">
        <v>0</v>
      </c>
      <c r="P557" s="21">
        <v>0</v>
      </c>
      <c r="Q557" s="22">
        <v>0</v>
      </c>
      <c r="R557" s="21">
        <v>0</v>
      </c>
      <c r="S557" s="22">
        <v>0</v>
      </c>
      <c r="T557" s="21"/>
      <c r="U557" s="22">
        <v>0</v>
      </c>
      <c r="V557" s="21">
        <v>0.3</v>
      </c>
      <c r="W557" s="22">
        <v>25550.885999999999</v>
      </c>
      <c r="X557" s="21">
        <v>0.7</v>
      </c>
      <c r="Y557" s="22">
        <v>59618.733999999989</v>
      </c>
      <c r="Z557" s="21">
        <v>0</v>
      </c>
      <c r="AA557" s="22">
        <v>0</v>
      </c>
      <c r="AB557" s="21">
        <v>0</v>
      </c>
      <c r="AC557" s="22">
        <v>0</v>
      </c>
      <c r="AD557" s="21">
        <v>0</v>
      </c>
      <c r="AE557" s="22">
        <v>0</v>
      </c>
      <c r="AF557" s="21">
        <v>0</v>
      </c>
      <c r="AG557" s="22">
        <v>0</v>
      </c>
      <c r="AH557" s="21"/>
      <c r="AI557" s="37">
        <v>0</v>
      </c>
      <c r="AJ557" s="15">
        <v>1</v>
      </c>
      <c r="AK557" s="23">
        <v>85169.62</v>
      </c>
    </row>
    <row r="558" spans="1:37" ht="76.5" x14ac:dyDescent="0.25">
      <c r="A558" s="17" t="s">
        <v>1472</v>
      </c>
      <c r="B558" s="18" t="s">
        <v>1473</v>
      </c>
      <c r="C558" s="17" t="s">
        <v>27</v>
      </c>
      <c r="D558" s="17" t="s">
        <v>1474</v>
      </c>
      <c r="E558" s="19" t="s">
        <v>34</v>
      </c>
      <c r="F558" s="19">
        <v>198.9</v>
      </c>
      <c r="G558" s="20">
        <v>1976</v>
      </c>
      <c r="H558" s="20">
        <v>2474.34</v>
      </c>
      <c r="I558" s="99">
        <v>492146.22</v>
      </c>
      <c r="J558" s="21">
        <v>0</v>
      </c>
      <c r="K558" s="22">
        <v>0</v>
      </c>
      <c r="L558" s="21">
        <v>0</v>
      </c>
      <c r="M558" s="22">
        <v>0</v>
      </c>
      <c r="N558" s="21">
        <v>0</v>
      </c>
      <c r="O558" s="22">
        <v>0</v>
      </c>
      <c r="P558" s="21">
        <v>0</v>
      </c>
      <c r="Q558" s="22">
        <v>0</v>
      </c>
      <c r="R558" s="21">
        <v>0</v>
      </c>
      <c r="S558" s="22">
        <v>0</v>
      </c>
      <c r="T558" s="21">
        <v>0.5</v>
      </c>
      <c r="U558" s="22">
        <v>246073.11</v>
      </c>
      <c r="V558" s="21">
        <v>0.5</v>
      </c>
      <c r="W558" s="22">
        <v>246073.11</v>
      </c>
      <c r="X558" s="21"/>
      <c r="Y558" s="22">
        <v>0</v>
      </c>
      <c r="Z558" s="21">
        <v>0</v>
      </c>
      <c r="AA558" s="22">
        <v>0</v>
      </c>
      <c r="AB558" s="21">
        <v>0</v>
      </c>
      <c r="AC558" s="22">
        <v>0</v>
      </c>
      <c r="AD558" s="21">
        <v>0</v>
      </c>
      <c r="AE558" s="22">
        <v>0</v>
      </c>
      <c r="AF558" s="21">
        <v>0</v>
      </c>
      <c r="AG558" s="22">
        <v>0</v>
      </c>
      <c r="AH558" s="21"/>
      <c r="AI558" s="37">
        <v>0</v>
      </c>
      <c r="AJ558" s="15">
        <v>1</v>
      </c>
      <c r="AK558" s="23">
        <v>492146.22</v>
      </c>
    </row>
    <row r="559" spans="1:37" x14ac:dyDescent="0.25">
      <c r="A559" s="17" t="s">
        <v>1475</v>
      </c>
      <c r="B559" s="18" t="s">
        <v>1476</v>
      </c>
      <c r="C559" s="17" t="s">
        <v>32</v>
      </c>
      <c r="D559" s="17" t="s">
        <v>1477</v>
      </c>
      <c r="E559" s="19" t="s">
        <v>34</v>
      </c>
      <c r="F559" s="19">
        <v>198.9</v>
      </c>
      <c r="G559" s="20">
        <v>87.99</v>
      </c>
      <c r="H559" s="20">
        <v>110.18</v>
      </c>
      <c r="I559" s="99">
        <v>21914.799999999999</v>
      </c>
      <c r="J559" s="21">
        <v>0</v>
      </c>
      <c r="K559" s="22">
        <v>0</v>
      </c>
      <c r="L559" s="21">
        <v>0</v>
      </c>
      <c r="M559" s="22">
        <v>0</v>
      </c>
      <c r="N559" s="21">
        <v>0</v>
      </c>
      <c r="O559" s="22">
        <v>0</v>
      </c>
      <c r="P559" s="21">
        <v>1</v>
      </c>
      <c r="Q559" s="22">
        <v>21914.799999999999</v>
      </c>
      <c r="R559" s="21">
        <v>0</v>
      </c>
      <c r="S559" s="22">
        <v>0</v>
      </c>
      <c r="T559" s="21">
        <v>0</v>
      </c>
      <c r="U559" s="22">
        <v>0</v>
      </c>
      <c r="V559" s="21"/>
      <c r="W559" s="22">
        <v>0</v>
      </c>
      <c r="X559" s="21"/>
      <c r="Y559" s="22">
        <v>0</v>
      </c>
      <c r="Z559" s="21">
        <v>0</v>
      </c>
      <c r="AA559" s="22">
        <v>0</v>
      </c>
      <c r="AB559" s="21">
        <v>0</v>
      </c>
      <c r="AC559" s="22">
        <v>0</v>
      </c>
      <c r="AD559" s="21">
        <v>0</v>
      </c>
      <c r="AE559" s="22">
        <v>0</v>
      </c>
      <c r="AF559" s="21">
        <v>0</v>
      </c>
      <c r="AG559" s="22">
        <v>0</v>
      </c>
      <c r="AH559" s="21"/>
      <c r="AI559" s="37">
        <v>0</v>
      </c>
      <c r="AJ559" s="15">
        <v>1</v>
      </c>
      <c r="AK559" s="23">
        <v>21914.799999999999</v>
      </c>
    </row>
    <row r="560" spans="1:37" x14ac:dyDescent="0.25">
      <c r="A560" s="12">
        <v>17</v>
      </c>
      <c r="B560" s="12"/>
      <c r="C560" s="12"/>
      <c r="D560" s="12" t="s">
        <v>1478</v>
      </c>
      <c r="E560" s="12"/>
      <c r="F560" s="13"/>
      <c r="G560" s="14"/>
      <c r="H560" s="14"/>
      <c r="I560" s="95">
        <v>321902.99999999994</v>
      </c>
      <c r="J560" s="373">
        <v>0</v>
      </c>
      <c r="K560" s="95">
        <v>0</v>
      </c>
      <c r="L560" s="373">
        <v>0</v>
      </c>
      <c r="M560" s="95">
        <v>0</v>
      </c>
      <c r="N560" s="373">
        <v>0</v>
      </c>
      <c r="O560" s="95">
        <v>0</v>
      </c>
      <c r="P560" s="373">
        <v>6.5357731987586345E-3</v>
      </c>
      <c r="Q560" s="95">
        <v>2103.8850000000002</v>
      </c>
      <c r="R560" s="373">
        <v>3.8721900696793758E-2</v>
      </c>
      <c r="S560" s="95">
        <v>12464.696</v>
      </c>
      <c r="T560" s="373">
        <v>3.5167081387871509E-2</v>
      </c>
      <c r="U560" s="95">
        <v>11320.388999999999</v>
      </c>
      <c r="V560" s="373">
        <v>0.24776356542188177</v>
      </c>
      <c r="W560" s="95">
        <v>79755.834999999992</v>
      </c>
      <c r="X560" s="373">
        <v>1.4983457749694784E-2</v>
      </c>
      <c r="Y560" s="95">
        <v>4823.2199999999993</v>
      </c>
      <c r="Z560" s="373">
        <v>4.6550529196683482E-2</v>
      </c>
      <c r="AA560" s="95">
        <v>14984.755000000001</v>
      </c>
      <c r="AB560" s="373">
        <v>0.58941926605219597</v>
      </c>
      <c r="AC560" s="95">
        <v>189735.83000000002</v>
      </c>
      <c r="AD560" s="373">
        <v>2.0858426296120263E-2</v>
      </c>
      <c r="AE560" s="95">
        <v>6714.39</v>
      </c>
      <c r="AF560" s="373">
        <v>0</v>
      </c>
      <c r="AG560" s="95">
        <v>0</v>
      </c>
      <c r="AH560" s="373">
        <v>0</v>
      </c>
      <c r="AI560" s="95">
        <v>0</v>
      </c>
      <c r="AJ560" s="24">
        <v>1.0000000000000002</v>
      </c>
      <c r="AK560" s="95">
        <v>321902.99999999994</v>
      </c>
    </row>
    <row r="561" spans="1:37" x14ac:dyDescent="0.25">
      <c r="A561" s="25" t="s">
        <v>1479</v>
      </c>
      <c r="B561" s="25"/>
      <c r="C561" s="25"/>
      <c r="D561" s="25" t="s">
        <v>1480</v>
      </c>
      <c r="E561" s="25"/>
      <c r="F561" s="25"/>
      <c r="G561" s="26"/>
      <c r="H561" s="26"/>
      <c r="I561" s="104">
        <v>299751.83999999997</v>
      </c>
      <c r="J561" s="27">
        <v>0</v>
      </c>
      <c r="K561" s="104">
        <v>0</v>
      </c>
      <c r="L561" s="27">
        <v>0</v>
      </c>
      <c r="M561" s="104">
        <v>0</v>
      </c>
      <c r="N561" s="27">
        <v>0</v>
      </c>
      <c r="O561" s="104">
        <v>0</v>
      </c>
      <c r="P561" s="27">
        <v>0</v>
      </c>
      <c r="Q561" s="104">
        <v>0</v>
      </c>
      <c r="R561" s="27">
        <v>0</v>
      </c>
      <c r="S561" s="104">
        <v>0</v>
      </c>
      <c r="T561" s="27">
        <v>1.2469681587275662E-2</v>
      </c>
      <c r="U561" s="104">
        <v>3737.81</v>
      </c>
      <c r="V561" s="27">
        <v>0.26607287881869218</v>
      </c>
      <c r="W561" s="104">
        <v>79755.834999999992</v>
      </c>
      <c r="X561" s="27">
        <v>1.609071023550681E-2</v>
      </c>
      <c r="Y561" s="104">
        <v>4823.2199999999993</v>
      </c>
      <c r="Z561" s="27">
        <v>4.9990535504302498E-2</v>
      </c>
      <c r="AA561" s="104">
        <v>14984.755000000001</v>
      </c>
      <c r="AB561" s="27">
        <v>0.63297636471555951</v>
      </c>
      <c r="AC561" s="104">
        <v>189735.83000000002</v>
      </c>
      <c r="AD561" s="27">
        <v>2.2399829138663507E-2</v>
      </c>
      <c r="AE561" s="104">
        <v>6714.39</v>
      </c>
      <c r="AF561" s="27">
        <v>0</v>
      </c>
      <c r="AG561" s="104">
        <v>0</v>
      </c>
      <c r="AH561" s="27">
        <v>0</v>
      </c>
      <c r="AI561" s="104">
        <v>0</v>
      </c>
      <c r="AJ561" s="27">
        <v>1.0000000000000002</v>
      </c>
      <c r="AK561" s="104">
        <v>299751.83999999997</v>
      </c>
    </row>
    <row r="562" spans="1:37" ht="38.25" x14ac:dyDescent="0.25">
      <c r="A562" s="17" t="s">
        <v>1481</v>
      </c>
      <c r="B562" s="18" t="s">
        <v>1482</v>
      </c>
      <c r="C562" s="17" t="s">
        <v>27</v>
      </c>
      <c r="D562" s="17" t="s">
        <v>1483</v>
      </c>
      <c r="E562" s="19" t="s">
        <v>42</v>
      </c>
      <c r="F562" s="19">
        <v>28</v>
      </c>
      <c r="G562" s="20">
        <v>5220</v>
      </c>
      <c r="H562" s="20">
        <v>6536.48</v>
      </c>
      <c r="I562" s="99">
        <v>183021.44</v>
      </c>
      <c r="J562" s="21">
        <v>0</v>
      </c>
      <c r="K562" s="22">
        <v>0</v>
      </c>
      <c r="L562" s="21">
        <v>0</v>
      </c>
      <c r="M562" s="22">
        <v>0</v>
      </c>
      <c r="N562" s="21">
        <v>0</v>
      </c>
      <c r="O562" s="22">
        <v>0</v>
      </c>
      <c r="P562" s="21">
        <v>0</v>
      </c>
      <c r="Q562" s="22">
        <v>0</v>
      </c>
      <c r="R562" s="21">
        <v>0</v>
      </c>
      <c r="S562" s="22">
        <v>0</v>
      </c>
      <c r="T562" s="21">
        <v>0</v>
      </c>
      <c r="U562" s="22">
        <v>0</v>
      </c>
      <c r="V562" s="21">
        <v>0</v>
      </c>
      <c r="W562" s="22">
        <v>0</v>
      </c>
      <c r="X562" s="21">
        <v>0</v>
      </c>
      <c r="Y562" s="22">
        <v>0</v>
      </c>
      <c r="Z562" s="21">
        <v>0</v>
      </c>
      <c r="AA562" s="22">
        <v>0</v>
      </c>
      <c r="AB562" s="21">
        <v>1</v>
      </c>
      <c r="AC562" s="22">
        <v>183021.44</v>
      </c>
      <c r="AD562" s="21">
        <v>0</v>
      </c>
      <c r="AE562" s="22">
        <v>0</v>
      </c>
      <c r="AF562" s="21">
        <v>0</v>
      </c>
      <c r="AG562" s="22">
        <v>0</v>
      </c>
      <c r="AH562" s="21"/>
      <c r="AI562" s="37">
        <v>0</v>
      </c>
      <c r="AJ562" s="15">
        <v>1</v>
      </c>
      <c r="AK562" s="23">
        <v>183021.44</v>
      </c>
    </row>
    <row r="563" spans="1:37" ht="63.75" x14ac:dyDescent="0.25">
      <c r="A563" s="17" t="s">
        <v>1484</v>
      </c>
      <c r="B563" s="18" t="s">
        <v>1485</v>
      </c>
      <c r="C563" s="17" t="s">
        <v>27</v>
      </c>
      <c r="D563" s="17" t="s">
        <v>1486</v>
      </c>
      <c r="E563" s="19" t="s">
        <v>42</v>
      </c>
      <c r="F563" s="19">
        <v>6</v>
      </c>
      <c r="G563" s="20">
        <v>634.26</v>
      </c>
      <c r="H563" s="20">
        <v>794.22</v>
      </c>
      <c r="I563" s="99">
        <v>4765.32</v>
      </c>
      <c r="J563" s="21">
        <v>0</v>
      </c>
      <c r="K563" s="22">
        <v>0</v>
      </c>
      <c r="L563" s="21">
        <v>0</v>
      </c>
      <c r="M563" s="22">
        <v>0</v>
      </c>
      <c r="N563" s="21">
        <v>0</v>
      </c>
      <c r="O563" s="22">
        <v>0</v>
      </c>
      <c r="P563" s="21">
        <v>0</v>
      </c>
      <c r="Q563" s="22">
        <v>0</v>
      </c>
      <c r="R563" s="21">
        <v>0</v>
      </c>
      <c r="S563" s="22">
        <v>0</v>
      </c>
      <c r="T563" s="21">
        <v>0</v>
      </c>
      <c r="U563" s="22">
        <v>0</v>
      </c>
      <c r="V563" s="21">
        <v>1</v>
      </c>
      <c r="W563" s="22">
        <v>4765.32</v>
      </c>
      <c r="X563" s="21"/>
      <c r="Y563" s="22">
        <v>0</v>
      </c>
      <c r="Z563" s="21">
        <v>0</v>
      </c>
      <c r="AA563" s="22">
        <v>0</v>
      </c>
      <c r="AB563" s="21">
        <v>0</v>
      </c>
      <c r="AC563" s="22">
        <v>0</v>
      </c>
      <c r="AD563" s="21">
        <v>0</v>
      </c>
      <c r="AE563" s="22">
        <v>0</v>
      </c>
      <c r="AF563" s="21">
        <v>0</v>
      </c>
      <c r="AG563" s="22">
        <v>0</v>
      </c>
      <c r="AH563" s="21"/>
      <c r="AI563" s="37">
        <v>0</v>
      </c>
      <c r="AJ563" s="15">
        <v>1</v>
      </c>
      <c r="AK563" s="23">
        <v>4765.32</v>
      </c>
    </row>
    <row r="564" spans="1:37" ht="63.75" x14ac:dyDescent="0.25">
      <c r="A564" s="17" t="s">
        <v>1487</v>
      </c>
      <c r="B564" s="18" t="s">
        <v>1488</v>
      </c>
      <c r="C564" s="17" t="s">
        <v>27</v>
      </c>
      <c r="D564" s="17" t="s">
        <v>1489</v>
      </c>
      <c r="E564" s="19" t="s">
        <v>42</v>
      </c>
      <c r="F564" s="19">
        <v>1</v>
      </c>
      <c r="G564" s="20">
        <v>625.22</v>
      </c>
      <c r="H564" s="20">
        <v>782.9</v>
      </c>
      <c r="I564" s="99">
        <v>782.9</v>
      </c>
      <c r="J564" s="21">
        <v>0</v>
      </c>
      <c r="K564" s="22">
        <v>0</v>
      </c>
      <c r="L564" s="21">
        <v>0</v>
      </c>
      <c r="M564" s="22">
        <v>0</v>
      </c>
      <c r="N564" s="21">
        <v>0</v>
      </c>
      <c r="O564" s="22">
        <v>0</v>
      </c>
      <c r="P564" s="21">
        <v>0</v>
      </c>
      <c r="Q564" s="22">
        <v>0</v>
      </c>
      <c r="R564" s="21">
        <v>0</v>
      </c>
      <c r="S564" s="22">
        <v>0</v>
      </c>
      <c r="T564" s="21">
        <v>0</v>
      </c>
      <c r="U564" s="22">
        <v>0</v>
      </c>
      <c r="V564" s="21">
        <v>1</v>
      </c>
      <c r="W564" s="22">
        <v>782.9</v>
      </c>
      <c r="X564" s="21"/>
      <c r="Y564" s="22">
        <v>0</v>
      </c>
      <c r="Z564" s="21">
        <v>0</v>
      </c>
      <c r="AA564" s="22">
        <v>0</v>
      </c>
      <c r="AB564" s="21">
        <v>0</v>
      </c>
      <c r="AC564" s="22">
        <v>0</v>
      </c>
      <c r="AD564" s="21">
        <v>0</v>
      </c>
      <c r="AE564" s="22">
        <v>0</v>
      </c>
      <c r="AF564" s="21">
        <v>0</v>
      </c>
      <c r="AG564" s="22">
        <v>0</v>
      </c>
      <c r="AH564" s="21"/>
      <c r="AI564" s="37">
        <v>0</v>
      </c>
      <c r="AJ564" s="15">
        <v>1</v>
      </c>
      <c r="AK564" s="23">
        <v>782.9</v>
      </c>
    </row>
    <row r="565" spans="1:37" ht="51" x14ac:dyDescent="0.25">
      <c r="A565" s="17" t="s">
        <v>1490</v>
      </c>
      <c r="B565" s="18" t="s">
        <v>1491</v>
      </c>
      <c r="C565" s="17" t="s">
        <v>27</v>
      </c>
      <c r="D565" s="17" t="s">
        <v>1492</v>
      </c>
      <c r="E565" s="19" t="s">
        <v>42</v>
      </c>
      <c r="F565" s="19">
        <v>1</v>
      </c>
      <c r="G565" s="20">
        <v>4880</v>
      </c>
      <c r="H565" s="20">
        <v>6110.73</v>
      </c>
      <c r="I565" s="99">
        <v>6110.73</v>
      </c>
      <c r="J565" s="21">
        <v>0</v>
      </c>
      <c r="K565" s="22">
        <v>0</v>
      </c>
      <c r="L565" s="21">
        <v>0</v>
      </c>
      <c r="M565" s="22">
        <v>0</v>
      </c>
      <c r="N565" s="21">
        <v>0</v>
      </c>
      <c r="O565" s="22">
        <v>0</v>
      </c>
      <c r="P565" s="21">
        <v>0</v>
      </c>
      <c r="Q565" s="22">
        <v>0</v>
      </c>
      <c r="R565" s="21">
        <v>0</v>
      </c>
      <c r="S565" s="22">
        <v>0</v>
      </c>
      <c r="T565" s="21">
        <v>0</v>
      </c>
      <c r="U565" s="22">
        <v>0</v>
      </c>
      <c r="V565" s="21">
        <v>1</v>
      </c>
      <c r="W565" s="22">
        <v>6110.73</v>
      </c>
      <c r="X565" s="21"/>
      <c r="Y565" s="22">
        <v>0</v>
      </c>
      <c r="Z565" s="21">
        <v>0</v>
      </c>
      <c r="AA565" s="22">
        <v>0</v>
      </c>
      <c r="AB565" s="21">
        <v>0</v>
      </c>
      <c r="AC565" s="22">
        <v>0</v>
      </c>
      <c r="AD565" s="21">
        <v>0</v>
      </c>
      <c r="AE565" s="22">
        <v>0</v>
      </c>
      <c r="AF565" s="21">
        <v>0</v>
      </c>
      <c r="AG565" s="22">
        <v>0</v>
      </c>
      <c r="AH565" s="21"/>
      <c r="AI565" s="37">
        <v>0</v>
      </c>
      <c r="AJ565" s="15">
        <v>1</v>
      </c>
      <c r="AK565" s="23">
        <v>6110.73</v>
      </c>
    </row>
    <row r="566" spans="1:37" ht="76.5" x14ac:dyDescent="0.25">
      <c r="A566" s="17" t="s">
        <v>1493</v>
      </c>
      <c r="B566" s="18" t="s">
        <v>1494</v>
      </c>
      <c r="C566" s="17" t="s">
        <v>32</v>
      </c>
      <c r="D566" s="17" t="s">
        <v>1495</v>
      </c>
      <c r="E566" s="19" t="s">
        <v>42</v>
      </c>
      <c r="F566" s="19">
        <v>2</v>
      </c>
      <c r="G566" s="20">
        <v>827.3</v>
      </c>
      <c r="H566" s="20">
        <v>1035.94</v>
      </c>
      <c r="I566" s="99">
        <v>2071.88</v>
      </c>
      <c r="J566" s="21">
        <v>0</v>
      </c>
      <c r="K566" s="22">
        <v>0</v>
      </c>
      <c r="L566" s="21">
        <v>0</v>
      </c>
      <c r="M566" s="22">
        <v>0</v>
      </c>
      <c r="N566" s="21">
        <v>0</v>
      </c>
      <c r="O566" s="22">
        <v>0</v>
      </c>
      <c r="P566" s="21">
        <v>0</v>
      </c>
      <c r="Q566" s="22">
        <v>0</v>
      </c>
      <c r="R566" s="21">
        <v>0</v>
      </c>
      <c r="S566" s="22">
        <v>0</v>
      </c>
      <c r="T566" s="21">
        <v>0</v>
      </c>
      <c r="U566" s="22">
        <v>0</v>
      </c>
      <c r="V566" s="21">
        <v>1</v>
      </c>
      <c r="W566" s="22">
        <v>2071.88</v>
      </c>
      <c r="X566" s="21"/>
      <c r="Y566" s="22">
        <v>0</v>
      </c>
      <c r="Z566" s="21">
        <v>0</v>
      </c>
      <c r="AA566" s="22">
        <v>0</v>
      </c>
      <c r="AB566" s="21">
        <v>0</v>
      </c>
      <c r="AC566" s="22">
        <v>0</v>
      </c>
      <c r="AD566" s="21">
        <v>0</v>
      </c>
      <c r="AE566" s="22">
        <v>0</v>
      </c>
      <c r="AF566" s="21">
        <v>0</v>
      </c>
      <c r="AG566" s="22">
        <v>0</v>
      </c>
      <c r="AH566" s="21"/>
      <c r="AI566" s="37">
        <v>0</v>
      </c>
      <c r="AJ566" s="15">
        <v>1</v>
      </c>
      <c r="AK566" s="23">
        <v>2071.88</v>
      </c>
    </row>
    <row r="567" spans="1:37" ht="51" x14ac:dyDescent="0.25">
      <c r="A567" s="17" t="s">
        <v>1496</v>
      </c>
      <c r="B567" s="18" t="s">
        <v>1497</v>
      </c>
      <c r="C567" s="17" t="s">
        <v>27</v>
      </c>
      <c r="D567" s="17" t="s">
        <v>1498</v>
      </c>
      <c r="E567" s="19" t="s">
        <v>42</v>
      </c>
      <c r="F567" s="19">
        <v>2</v>
      </c>
      <c r="G567" s="20">
        <v>2985</v>
      </c>
      <c r="H567" s="20">
        <v>3737.81</v>
      </c>
      <c r="I567" s="99">
        <v>7475.62</v>
      </c>
      <c r="J567" s="21">
        <v>0</v>
      </c>
      <c r="K567" s="22">
        <v>0</v>
      </c>
      <c r="L567" s="21">
        <v>0</v>
      </c>
      <c r="M567" s="22">
        <v>0</v>
      </c>
      <c r="N567" s="21">
        <v>0</v>
      </c>
      <c r="O567" s="22">
        <v>0</v>
      </c>
      <c r="P567" s="21">
        <v>0</v>
      </c>
      <c r="Q567" s="22">
        <v>0</v>
      </c>
      <c r="R567" s="21">
        <v>0</v>
      </c>
      <c r="S567" s="22">
        <v>0</v>
      </c>
      <c r="T567" s="21">
        <v>0.5</v>
      </c>
      <c r="U567" s="22">
        <v>3737.81</v>
      </c>
      <c r="V567" s="21">
        <v>0.5</v>
      </c>
      <c r="W567" s="22">
        <v>3737.81</v>
      </c>
      <c r="X567" s="21"/>
      <c r="Y567" s="22">
        <v>0</v>
      </c>
      <c r="Z567" s="21">
        <v>0</v>
      </c>
      <c r="AA567" s="22">
        <v>0</v>
      </c>
      <c r="AB567" s="21">
        <v>0</v>
      </c>
      <c r="AC567" s="22">
        <v>0</v>
      </c>
      <c r="AD567" s="21">
        <v>0</v>
      </c>
      <c r="AE567" s="22">
        <v>0</v>
      </c>
      <c r="AF567" s="21">
        <v>0</v>
      </c>
      <c r="AG567" s="22">
        <v>0</v>
      </c>
      <c r="AH567" s="21"/>
      <c r="AI567" s="37">
        <v>0</v>
      </c>
      <c r="AJ567" s="15">
        <v>1</v>
      </c>
      <c r="AK567" s="23">
        <v>7475.62</v>
      </c>
    </row>
    <row r="568" spans="1:37" ht="63.75" x14ac:dyDescent="0.25">
      <c r="A568" s="17" t="s">
        <v>1499</v>
      </c>
      <c r="B568" s="18" t="s">
        <v>1500</v>
      </c>
      <c r="C568" s="17" t="s">
        <v>27</v>
      </c>
      <c r="D568" s="17" t="s">
        <v>1501</v>
      </c>
      <c r="E568" s="19" t="s">
        <v>522</v>
      </c>
      <c r="F568" s="19">
        <v>2</v>
      </c>
      <c r="G568" s="20">
        <v>1182.5326499999999</v>
      </c>
      <c r="H568" s="20">
        <v>1480.76</v>
      </c>
      <c r="I568" s="99">
        <v>2961.52</v>
      </c>
      <c r="J568" s="21">
        <v>0</v>
      </c>
      <c r="K568" s="22">
        <v>0</v>
      </c>
      <c r="L568" s="21">
        <v>0</v>
      </c>
      <c r="M568" s="22">
        <v>0</v>
      </c>
      <c r="N568" s="21">
        <v>0</v>
      </c>
      <c r="O568" s="22">
        <v>0</v>
      </c>
      <c r="P568" s="21">
        <v>0</v>
      </c>
      <c r="Q568" s="22">
        <v>0</v>
      </c>
      <c r="R568" s="21">
        <v>0</v>
      </c>
      <c r="S568" s="22">
        <v>0</v>
      </c>
      <c r="T568" s="21">
        <v>0</v>
      </c>
      <c r="U568" s="22">
        <v>0</v>
      </c>
      <c r="V568" s="21">
        <v>1</v>
      </c>
      <c r="W568" s="22">
        <v>2961.52</v>
      </c>
      <c r="X568" s="21"/>
      <c r="Y568" s="22">
        <v>0</v>
      </c>
      <c r="Z568" s="21">
        <v>0</v>
      </c>
      <c r="AA568" s="22">
        <v>0</v>
      </c>
      <c r="AB568" s="21">
        <v>0</v>
      </c>
      <c r="AC568" s="22">
        <v>0</v>
      </c>
      <c r="AD568" s="21">
        <v>0</v>
      </c>
      <c r="AE568" s="22">
        <v>0</v>
      </c>
      <c r="AF568" s="21">
        <v>0</v>
      </c>
      <c r="AG568" s="22">
        <v>0</v>
      </c>
      <c r="AH568" s="21"/>
      <c r="AI568" s="37">
        <v>0</v>
      </c>
      <c r="AJ568" s="15">
        <v>1</v>
      </c>
      <c r="AK568" s="23">
        <v>2961.52</v>
      </c>
    </row>
    <row r="569" spans="1:37" ht="51" x14ac:dyDescent="0.25">
      <c r="A569" s="17" t="s">
        <v>1502</v>
      </c>
      <c r="B569" s="18" t="s">
        <v>1503</v>
      </c>
      <c r="C569" s="17" t="s">
        <v>27</v>
      </c>
      <c r="D569" s="17" t="s">
        <v>1504</v>
      </c>
      <c r="E569" s="19" t="s">
        <v>42</v>
      </c>
      <c r="F569" s="19">
        <v>2</v>
      </c>
      <c r="G569" s="20">
        <v>637.91</v>
      </c>
      <c r="H569" s="20">
        <v>798.79</v>
      </c>
      <c r="I569" s="99">
        <v>1597.58</v>
      </c>
      <c r="J569" s="21">
        <v>0</v>
      </c>
      <c r="K569" s="22">
        <v>0</v>
      </c>
      <c r="L569" s="21">
        <v>0</v>
      </c>
      <c r="M569" s="22">
        <v>0</v>
      </c>
      <c r="N569" s="21">
        <v>0</v>
      </c>
      <c r="O569" s="22">
        <v>0</v>
      </c>
      <c r="P569" s="21">
        <v>0</v>
      </c>
      <c r="Q569" s="22">
        <v>0</v>
      </c>
      <c r="R569" s="21">
        <v>0</v>
      </c>
      <c r="S569" s="22">
        <v>0</v>
      </c>
      <c r="T569" s="21">
        <v>0</v>
      </c>
      <c r="U569" s="22">
        <v>0</v>
      </c>
      <c r="V569" s="21">
        <v>1</v>
      </c>
      <c r="W569" s="22">
        <v>1597.58</v>
      </c>
      <c r="X569" s="21"/>
      <c r="Y569" s="22">
        <v>0</v>
      </c>
      <c r="Z569" s="21">
        <v>0</v>
      </c>
      <c r="AA569" s="22">
        <v>0</v>
      </c>
      <c r="AB569" s="21">
        <v>0</v>
      </c>
      <c r="AC569" s="22">
        <v>0</v>
      </c>
      <c r="AD569" s="21">
        <v>0</v>
      </c>
      <c r="AE569" s="22">
        <v>0</v>
      </c>
      <c r="AF569" s="21">
        <v>0</v>
      </c>
      <c r="AG569" s="22">
        <v>0</v>
      </c>
      <c r="AH569" s="21"/>
      <c r="AI569" s="37">
        <v>0</v>
      </c>
      <c r="AJ569" s="15">
        <v>1</v>
      </c>
      <c r="AK569" s="23">
        <v>1597.58</v>
      </c>
    </row>
    <row r="570" spans="1:37" ht="63.75" x14ac:dyDescent="0.25">
      <c r="A570" s="17" t="s">
        <v>1505</v>
      </c>
      <c r="B570" s="18" t="s">
        <v>1506</v>
      </c>
      <c r="C570" s="17" t="s">
        <v>27</v>
      </c>
      <c r="D570" s="17" t="s">
        <v>1507</v>
      </c>
      <c r="E570" s="19" t="s">
        <v>42</v>
      </c>
      <c r="F570" s="19">
        <v>3</v>
      </c>
      <c r="G570" s="20">
        <v>977.68</v>
      </c>
      <c r="H570" s="20">
        <v>1224.25</v>
      </c>
      <c r="I570" s="99">
        <v>3672.75</v>
      </c>
      <c r="J570" s="21">
        <v>0</v>
      </c>
      <c r="K570" s="22">
        <v>0</v>
      </c>
      <c r="L570" s="21">
        <v>0</v>
      </c>
      <c r="M570" s="22">
        <v>0</v>
      </c>
      <c r="N570" s="21">
        <v>0</v>
      </c>
      <c r="O570" s="22">
        <v>0</v>
      </c>
      <c r="P570" s="21">
        <v>0</v>
      </c>
      <c r="Q570" s="22">
        <v>0</v>
      </c>
      <c r="R570" s="21">
        <v>0</v>
      </c>
      <c r="S570" s="22">
        <v>0</v>
      </c>
      <c r="T570" s="21">
        <v>0</v>
      </c>
      <c r="U570" s="22">
        <v>0</v>
      </c>
      <c r="V570" s="21">
        <v>1</v>
      </c>
      <c r="W570" s="22">
        <v>3672.75</v>
      </c>
      <c r="X570" s="21"/>
      <c r="Y570" s="22">
        <v>0</v>
      </c>
      <c r="Z570" s="21">
        <v>0</v>
      </c>
      <c r="AA570" s="22">
        <v>0</v>
      </c>
      <c r="AB570" s="21">
        <v>0</v>
      </c>
      <c r="AC570" s="22">
        <v>0</v>
      </c>
      <c r="AD570" s="21">
        <v>0</v>
      </c>
      <c r="AE570" s="22">
        <v>0</v>
      </c>
      <c r="AF570" s="21">
        <v>0</v>
      </c>
      <c r="AG570" s="22">
        <v>0</v>
      </c>
      <c r="AH570" s="21"/>
      <c r="AI570" s="37">
        <v>0</v>
      </c>
      <c r="AJ570" s="15">
        <v>1</v>
      </c>
      <c r="AK570" s="23">
        <v>3672.75</v>
      </c>
    </row>
    <row r="571" spans="1:37" ht="51" x14ac:dyDescent="0.25">
      <c r="A571" s="17" t="s">
        <v>1508</v>
      </c>
      <c r="B571" s="18" t="s">
        <v>1509</v>
      </c>
      <c r="C571" s="17" t="s">
        <v>27</v>
      </c>
      <c r="D571" s="17" t="s">
        <v>1510</v>
      </c>
      <c r="E571" s="19" t="s">
        <v>42</v>
      </c>
      <c r="F571" s="19">
        <v>2</v>
      </c>
      <c r="G571" s="20">
        <v>2330</v>
      </c>
      <c r="H571" s="20">
        <v>2917.62</v>
      </c>
      <c r="I571" s="99">
        <v>5835.24</v>
      </c>
      <c r="J571" s="21">
        <v>0</v>
      </c>
      <c r="K571" s="22">
        <v>0</v>
      </c>
      <c r="L571" s="21">
        <v>0</v>
      </c>
      <c r="M571" s="22">
        <v>0</v>
      </c>
      <c r="N571" s="21">
        <v>0</v>
      </c>
      <c r="O571" s="22">
        <v>0</v>
      </c>
      <c r="P571" s="21">
        <v>0</v>
      </c>
      <c r="Q571" s="22">
        <v>0</v>
      </c>
      <c r="R571" s="21">
        <v>0</v>
      </c>
      <c r="S571" s="22">
        <v>0</v>
      </c>
      <c r="T571" s="21">
        <v>0</v>
      </c>
      <c r="U571" s="22">
        <v>0</v>
      </c>
      <c r="V571" s="21">
        <v>0.5</v>
      </c>
      <c r="W571" s="22">
        <v>2917.62</v>
      </c>
      <c r="X571" s="21">
        <v>0.5</v>
      </c>
      <c r="Y571" s="22">
        <v>2917.62</v>
      </c>
      <c r="Z571" s="21"/>
      <c r="AA571" s="22">
        <v>0</v>
      </c>
      <c r="AB571" s="21">
        <v>0</v>
      </c>
      <c r="AC571" s="22">
        <v>0</v>
      </c>
      <c r="AD571" s="21">
        <v>0</v>
      </c>
      <c r="AE571" s="22">
        <v>0</v>
      </c>
      <c r="AF571" s="21">
        <v>0</v>
      </c>
      <c r="AG571" s="22">
        <v>0</v>
      </c>
      <c r="AH571" s="21"/>
      <c r="AI571" s="37">
        <v>0</v>
      </c>
      <c r="AJ571" s="15">
        <v>1</v>
      </c>
      <c r="AK571" s="23">
        <v>5835.24</v>
      </c>
    </row>
    <row r="572" spans="1:37" ht="51" x14ac:dyDescent="0.25">
      <c r="A572" s="17" t="s">
        <v>1511</v>
      </c>
      <c r="B572" s="18" t="s">
        <v>1512</v>
      </c>
      <c r="C572" s="17" t="s">
        <v>27</v>
      </c>
      <c r="D572" s="17" t="s">
        <v>1513</v>
      </c>
      <c r="E572" s="19" t="s">
        <v>42</v>
      </c>
      <c r="F572" s="19">
        <v>2</v>
      </c>
      <c r="G572" s="20">
        <v>1280.6099999999999</v>
      </c>
      <c r="H572" s="20">
        <v>1603.57</v>
      </c>
      <c r="I572" s="99">
        <v>3207.14</v>
      </c>
      <c r="J572" s="21">
        <v>0</v>
      </c>
      <c r="K572" s="22">
        <v>0</v>
      </c>
      <c r="L572" s="21">
        <v>0</v>
      </c>
      <c r="M572" s="22">
        <v>0</v>
      </c>
      <c r="N572" s="21">
        <v>0</v>
      </c>
      <c r="O572" s="22">
        <v>0</v>
      </c>
      <c r="P572" s="21">
        <v>0</v>
      </c>
      <c r="Q572" s="22">
        <v>0</v>
      </c>
      <c r="R572" s="21">
        <v>0</v>
      </c>
      <c r="S572" s="22">
        <v>0</v>
      </c>
      <c r="T572" s="21">
        <v>0</v>
      </c>
      <c r="U572" s="22">
        <v>0</v>
      </c>
      <c r="V572" s="21">
        <v>1</v>
      </c>
      <c r="W572" s="22">
        <v>3207.14</v>
      </c>
      <c r="X572" s="21"/>
      <c r="Y572" s="22">
        <v>0</v>
      </c>
      <c r="Z572" s="21">
        <v>0</v>
      </c>
      <c r="AA572" s="22">
        <v>0</v>
      </c>
      <c r="AB572" s="21">
        <v>0</v>
      </c>
      <c r="AC572" s="22">
        <v>0</v>
      </c>
      <c r="AD572" s="21">
        <v>0</v>
      </c>
      <c r="AE572" s="22">
        <v>0</v>
      </c>
      <c r="AF572" s="21">
        <v>0</v>
      </c>
      <c r="AG572" s="22">
        <v>0</v>
      </c>
      <c r="AH572" s="21"/>
      <c r="AI572" s="37">
        <v>0</v>
      </c>
      <c r="AJ572" s="15">
        <v>1</v>
      </c>
      <c r="AK572" s="23">
        <v>3207.14</v>
      </c>
    </row>
    <row r="573" spans="1:37" ht="51" x14ac:dyDescent="0.25">
      <c r="A573" s="17" t="s">
        <v>1514</v>
      </c>
      <c r="B573" s="18" t="s">
        <v>1515</v>
      </c>
      <c r="C573" s="17" t="s">
        <v>27</v>
      </c>
      <c r="D573" s="17" t="s">
        <v>1516</v>
      </c>
      <c r="E573" s="19" t="s">
        <v>42</v>
      </c>
      <c r="F573" s="19">
        <v>1</v>
      </c>
      <c r="G573" s="20">
        <v>968.27</v>
      </c>
      <c r="H573" s="20">
        <v>1212.46</v>
      </c>
      <c r="I573" s="99">
        <v>1212.46</v>
      </c>
      <c r="J573" s="21">
        <v>0</v>
      </c>
      <c r="K573" s="22">
        <v>0</v>
      </c>
      <c r="L573" s="21">
        <v>0</v>
      </c>
      <c r="M573" s="22">
        <v>0</v>
      </c>
      <c r="N573" s="21">
        <v>0</v>
      </c>
      <c r="O573" s="22">
        <v>0</v>
      </c>
      <c r="P573" s="21">
        <v>0</v>
      </c>
      <c r="Q573" s="22">
        <v>0</v>
      </c>
      <c r="R573" s="21">
        <v>0</v>
      </c>
      <c r="S573" s="22">
        <v>0</v>
      </c>
      <c r="T573" s="21">
        <v>0</v>
      </c>
      <c r="U573" s="22">
        <v>0</v>
      </c>
      <c r="V573" s="21">
        <v>1</v>
      </c>
      <c r="W573" s="22">
        <v>1212.46</v>
      </c>
      <c r="X573" s="21"/>
      <c r="Y573" s="22">
        <v>0</v>
      </c>
      <c r="Z573" s="21">
        <v>0</v>
      </c>
      <c r="AA573" s="22">
        <v>0</v>
      </c>
      <c r="AB573" s="21">
        <v>0</v>
      </c>
      <c r="AC573" s="22">
        <v>0</v>
      </c>
      <c r="AD573" s="21">
        <v>0</v>
      </c>
      <c r="AE573" s="22">
        <v>0</v>
      </c>
      <c r="AF573" s="21">
        <v>0</v>
      </c>
      <c r="AG573" s="22">
        <v>0</v>
      </c>
      <c r="AH573" s="21"/>
      <c r="AI573" s="37">
        <v>0</v>
      </c>
      <c r="AJ573" s="15">
        <v>1</v>
      </c>
      <c r="AK573" s="23">
        <v>1212.46</v>
      </c>
    </row>
    <row r="574" spans="1:37" ht="51" x14ac:dyDescent="0.25">
      <c r="A574" s="17" t="s">
        <v>1517</v>
      </c>
      <c r="B574" s="18" t="s">
        <v>1518</v>
      </c>
      <c r="C574" s="17" t="s">
        <v>27</v>
      </c>
      <c r="D574" s="17" t="s">
        <v>1519</v>
      </c>
      <c r="E574" s="19" t="s">
        <v>42</v>
      </c>
      <c r="F574" s="19">
        <v>1</v>
      </c>
      <c r="G574" s="20">
        <v>3043.6057599999999</v>
      </c>
      <c r="H574" s="20">
        <v>3811.2</v>
      </c>
      <c r="I574" s="99">
        <v>3811.2</v>
      </c>
      <c r="J574" s="21">
        <v>0</v>
      </c>
      <c r="K574" s="22">
        <v>0</v>
      </c>
      <c r="L574" s="21">
        <v>0</v>
      </c>
      <c r="M574" s="22">
        <v>0</v>
      </c>
      <c r="N574" s="21">
        <v>0</v>
      </c>
      <c r="O574" s="22">
        <v>0</v>
      </c>
      <c r="P574" s="21">
        <v>0</v>
      </c>
      <c r="Q574" s="22">
        <v>0</v>
      </c>
      <c r="R574" s="21">
        <v>0</v>
      </c>
      <c r="S574" s="22">
        <v>0</v>
      </c>
      <c r="T574" s="21">
        <v>0</v>
      </c>
      <c r="U574" s="22">
        <v>0</v>
      </c>
      <c r="V574" s="21">
        <v>0.5</v>
      </c>
      <c r="W574" s="22">
        <v>1905.6</v>
      </c>
      <c r="X574" s="21">
        <v>0.5</v>
      </c>
      <c r="Y574" s="22">
        <v>1905.6</v>
      </c>
      <c r="Z574" s="21"/>
      <c r="AA574" s="22">
        <v>0</v>
      </c>
      <c r="AB574" s="21">
        <v>0</v>
      </c>
      <c r="AC574" s="22">
        <v>0</v>
      </c>
      <c r="AD574" s="21">
        <v>0</v>
      </c>
      <c r="AE574" s="22">
        <v>0</v>
      </c>
      <c r="AF574" s="21">
        <v>0</v>
      </c>
      <c r="AG574" s="22">
        <v>0</v>
      </c>
      <c r="AH574" s="21"/>
      <c r="AI574" s="37">
        <v>0</v>
      </c>
      <c r="AJ574" s="15">
        <v>1</v>
      </c>
      <c r="AK574" s="23">
        <v>3811.2</v>
      </c>
    </row>
    <row r="575" spans="1:37" ht="25.5" x14ac:dyDescent="0.25">
      <c r="A575" s="17" t="s">
        <v>1520</v>
      </c>
      <c r="B575" s="18" t="s">
        <v>1521</v>
      </c>
      <c r="C575" s="17" t="s">
        <v>27</v>
      </c>
      <c r="D575" s="17" t="s">
        <v>1522</v>
      </c>
      <c r="E575" s="19" t="s">
        <v>42</v>
      </c>
      <c r="F575" s="19">
        <v>2</v>
      </c>
      <c r="G575" s="20">
        <v>5362.08</v>
      </c>
      <c r="H575" s="20">
        <v>6714.39</v>
      </c>
      <c r="I575" s="99">
        <v>13428.78</v>
      </c>
      <c r="J575" s="21">
        <v>0</v>
      </c>
      <c r="K575" s="22">
        <v>0</v>
      </c>
      <c r="L575" s="21">
        <v>0</v>
      </c>
      <c r="M575" s="22">
        <v>0</v>
      </c>
      <c r="N575" s="21">
        <v>0</v>
      </c>
      <c r="O575" s="22">
        <v>0</v>
      </c>
      <c r="P575" s="21">
        <v>0</v>
      </c>
      <c r="Q575" s="22">
        <v>0</v>
      </c>
      <c r="R575" s="21">
        <v>0</v>
      </c>
      <c r="S575" s="22">
        <v>0</v>
      </c>
      <c r="T575" s="21">
        <v>0</v>
      </c>
      <c r="U575" s="22">
        <v>0</v>
      </c>
      <c r="V575" s="21"/>
      <c r="W575" s="22">
        <v>0</v>
      </c>
      <c r="X575" s="21"/>
      <c r="Y575" s="22">
        <v>0</v>
      </c>
      <c r="Z575" s="21">
        <v>0</v>
      </c>
      <c r="AA575" s="22">
        <v>0</v>
      </c>
      <c r="AB575" s="21">
        <v>0.5</v>
      </c>
      <c r="AC575" s="22">
        <v>6714.39</v>
      </c>
      <c r="AD575" s="21">
        <v>0.5</v>
      </c>
      <c r="AE575" s="22">
        <v>6714.39</v>
      </c>
      <c r="AF575" s="21">
        <v>0</v>
      </c>
      <c r="AG575" s="22">
        <v>0</v>
      </c>
      <c r="AH575" s="21"/>
      <c r="AI575" s="37">
        <v>0</v>
      </c>
      <c r="AJ575" s="15">
        <v>1</v>
      </c>
      <c r="AK575" s="23">
        <v>13428.78</v>
      </c>
    </row>
    <row r="576" spans="1:37" ht="38.25" x14ac:dyDescent="0.25">
      <c r="A576" s="17" t="s">
        <v>1523</v>
      </c>
      <c r="B576" s="18" t="s">
        <v>1524</v>
      </c>
      <c r="C576" s="17" t="s">
        <v>27</v>
      </c>
      <c r="D576" s="17" t="s">
        <v>1525</v>
      </c>
      <c r="E576" s="19" t="s">
        <v>42</v>
      </c>
      <c r="F576" s="19">
        <v>1</v>
      </c>
      <c r="G576" s="20">
        <v>1691.56</v>
      </c>
      <c r="H576" s="20">
        <v>2118.17</v>
      </c>
      <c r="I576" s="99">
        <v>2118.17</v>
      </c>
      <c r="J576" s="21">
        <v>0</v>
      </c>
      <c r="K576" s="22">
        <v>0</v>
      </c>
      <c r="L576" s="21">
        <v>0</v>
      </c>
      <c r="M576" s="22">
        <v>0</v>
      </c>
      <c r="N576" s="21">
        <v>0</v>
      </c>
      <c r="O576" s="22">
        <v>0</v>
      </c>
      <c r="P576" s="21">
        <v>0</v>
      </c>
      <c r="Q576" s="22">
        <v>0</v>
      </c>
      <c r="R576" s="21">
        <v>0</v>
      </c>
      <c r="S576" s="22">
        <v>0</v>
      </c>
      <c r="T576" s="21">
        <v>0</v>
      </c>
      <c r="U576" s="22">
        <v>0</v>
      </c>
      <c r="V576" s="21">
        <v>1</v>
      </c>
      <c r="W576" s="22">
        <v>2118.17</v>
      </c>
      <c r="X576" s="21"/>
      <c r="Y576" s="22">
        <v>0</v>
      </c>
      <c r="Z576" s="21">
        <v>0</v>
      </c>
      <c r="AA576" s="22">
        <v>0</v>
      </c>
      <c r="AB576" s="21">
        <v>0</v>
      </c>
      <c r="AC576" s="22">
        <v>0</v>
      </c>
      <c r="AD576" s="21">
        <v>0</v>
      </c>
      <c r="AE576" s="22">
        <v>0</v>
      </c>
      <c r="AF576" s="21">
        <v>0</v>
      </c>
      <c r="AG576" s="22">
        <v>0</v>
      </c>
      <c r="AH576" s="21"/>
      <c r="AI576" s="37">
        <v>0</v>
      </c>
      <c r="AJ576" s="15">
        <v>1</v>
      </c>
      <c r="AK576" s="23">
        <v>2118.17</v>
      </c>
    </row>
    <row r="577" spans="1:37" ht="51" x14ac:dyDescent="0.25">
      <c r="A577" s="17" t="s">
        <v>1526</v>
      </c>
      <c r="B577" s="18" t="s">
        <v>1527</v>
      </c>
      <c r="C577" s="17" t="s">
        <v>27</v>
      </c>
      <c r="D577" s="17" t="s">
        <v>1528</v>
      </c>
      <c r="E577" s="19" t="s">
        <v>42</v>
      </c>
      <c r="F577" s="19">
        <v>2</v>
      </c>
      <c r="G577" s="20">
        <v>1350.18</v>
      </c>
      <c r="H577" s="20">
        <v>1690.69</v>
      </c>
      <c r="I577" s="99">
        <v>3381.38</v>
      </c>
      <c r="J577" s="21">
        <v>0</v>
      </c>
      <c r="K577" s="22">
        <v>0</v>
      </c>
      <c r="L577" s="21">
        <v>0</v>
      </c>
      <c r="M577" s="22">
        <v>0</v>
      </c>
      <c r="N577" s="21">
        <v>0</v>
      </c>
      <c r="O577" s="22">
        <v>0</v>
      </c>
      <c r="P577" s="21">
        <v>0</v>
      </c>
      <c r="Q577" s="22">
        <v>0</v>
      </c>
      <c r="R577" s="21">
        <v>0</v>
      </c>
      <c r="S577" s="22">
        <v>0</v>
      </c>
      <c r="T577" s="21">
        <v>0</v>
      </c>
      <c r="U577" s="22">
        <v>0</v>
      </c>
      <c r="V577" s="21">
        <v>0.5</v>
      </c>
      <c r="W577" s="22">
        <v>1690.69</v>
      </c>
      <c r="X577" s="21"/>
      <c r="Y577" s="22">
        <v>0</v>
      </c>
      <c r="Z577" s="21">
        <v>0.5</v>
      </c>
      <c r="AA577" s="22">
        <v>1690.69</v>
      </c>
      <c r="AB577" s="21">
        <v>0</v>
      </c>
      <c r="AC577" s="22">
        <v>0</v>
      </c>
      <c r="AD577" s="21">
        <v>0</v>
      </c>
      <c r="AE577" s="22">
        <v>0</v>
      </c>
      <c r="AF577" s="21">
        <v>0</v>
      </c>
      <c r="AG577" s="22">
        <v>0</v>
      </c>
      <c r="AH577" s="21"/>
      <c r="AI577" s="37">
        <v>0</v>
      </c>
      <c r="AJ577" s="15">
        <v>1</v>
      </c>
      <c r="AK577" s="23">
        <v>3381.38</v>
      </c>
    </row>
    <row r="578" spans="1:37" ht="63.75" x14ac:dyDescent="0.25">
      <c r="A578" s="17" t="s">
        <v>1529</v>
      </c>
      <c r="B578" s="18" t="s">
        <v>1530</v>
      </c>
      <c r="C578" s="17" t="s">
        <v>27</v>
      </c>
      <c r="D578" s="17" t="s">
        <v>1531</v>
      </c>
      <c r="E578" s="19" t="s">
        <v>522</v>
      </c>
      <c r="F578" s="19">
        <v>1</v>
      </c>
      <c r="G578" s="20">
        <v>3667.989</v>
      </c>
      <c r="H578" s="20">
        <v>4593.05</v>
      </c>
      <c r="I578" s="99">
        <v>4593.05</v>
      </c>
      <c r="J578" s="21">
        <v>0</v>
      </c>
      <c r="K578" s="22">
        <v>0</v>
      </c>
      <c r="L578" s="21">
        <v>0</v>
      </c>
      <c r="M578" s="22">
        <v>0</v>
      </c>
      <c r="N578" s="21">
        <v>0</v>
      </c>
      <c r="O578" s="22">
        <v>0</v>
      </c>
      <c r="P578" s="21">
        <v>0</v>
      </c>
      <c r="Q578" s="22">
        <v>0</v>
      </c>
      <c r="R578" s="21">
        <v>0</v>
      </c>
      <c r="S578" s="22">
        <v>0</v>
      </c>
      <c r="T578" s="21">
        <v>0</v>
      </c>
      <c r="U578" s="22">
        <v>0</v>
      </c>
      <c r="V578" s="21">
        <v>0.5</v>
      </c>
      <c r="W578" s="22">
        <v>2296.5250000000001</v>
      </c>
      <c r="X578" s="21"/>
      <c r="Y578" s="22">
        <v>0</v>
      </c>
      <c r="Z578" s="21">
        <v>0.5</v>
      </c>
      <c r="AA578" s="22">
        <v>2296.5250000000001</v>
      </c>
      <c r="AB578" s="21">
        <v>0</v>
      </c>
      <c r="AC578" s="22">
        <v>0</v>
      </c>
      <c r="AD578" s="21">
        <v>0</v>
      </c>
      <c r="AE578" s="22">
        <v>0</v>
      </c>
      <c r="AF578" s="21">
        <v>0</v>
      </c>
      <c r="AG578" s="22">
        <v>0</v>
      </c>
      <c r="AH578" s="21"/>
      <c r="AI578" s="37">
        <v>0</v>
      </c>
      <c r="AJ578" s="15">
        <v>1</v>
      </c>
      <c r="AK578" s="23">
        <v>4593.05</v>
      </c>
    </row>
    <row r="579" spans="1:37" ht="51" x14ac:dyDescent="0.25">
      <c r="A579" s="17" t="s">
        <v>1532</v>
      </c>
      <c r="B579" s="18" t="s">
        <v>1533</v>
      </c>
      <c r="C579" s="17" t="s">
        <v>27</v>
      </c>
      <c r="D579" s="17" t="s">
        <v>1534</v>
      </c>
      <c r="E579" s="19" t="s">
        <v>42</v>
      </c>
      <c r="F579" s="19">
        <v>16</v>
      </c>
      <c r="G579" s="20">
        <v>1383.05</v>
      </c>
      <c r="H579" s="20">
        <v>1731.85</v>
      </c>
      <c r="I579" s="99">
        <v>27709.599999999999</v>
      </c>
      <c r="J579" s="21">
        <v>0</v>
      </c>
      <c r="K579" s="22">
        <v>0</v>
      </c>
      <c r="L579" s="21">
        <v>0</v>
      </c>
      <c r="M579" s="22">
        <v>0</v>
      </c>
      <c r="N579" s="21">
        <v>0</v>
      </c>
      <c r="O579" s="22">
        <v>0</v>
      </c>
      <c r="P579" s="21">
        <v>0</v>
      </c>
      <c r="Q579" s="22">
        <v>0</v>
      </c>
      <c r="R579" s="21">
        <v>0</v>
      </c>
      <c r="S579" s="22">
        <v>0</v>
      </c>
      <c r="T579" s="21">
        <v>0</v>
      </c>
      <c r="U579" s="22">
        <v>0</v>
      </c>
      <c r="V579" s="21">
        <v>1</v>
      </c>
      <c r="W579" s="22">
        <v>27709.599999999999</v>
      </c>
      <c r="X579" s="21"/>
      <c r="Y579" s="22">
        <v>0</v>
      </c>
      <c r="Z579" s="21">
        <v>0</v>
      </c>
      <c r="AA579" s="22">
        <v>0</v>
      </c>
      <c r="AB579" s="21">
        <v>0</v>
      </c>
      <c r="AC579" s="22">
        <v>0</v>
      </c>
      <c r="AD579" s="21">
        <v>0</v>
      </c>
      <c r="AE579" s="22">
        <v>0</v>
      </c>
      <c r="AF579" s="21">
        <v>0</v>
      </c>
      <c r="AG579" s="22">
        <v>0</v>
      </c>
      <c r="AH579" s="21"/>
      <c r="AI579" s="37">
        <v>0</v>
      </c>
      <c r="AJ579" s="15">
        <v>1</v>
      </c>
      <c r="AK579" s="23">
        <v>27709.599999999999</v>
      </c>
    </row>
    <row r="580" spans="1:37" ht="38.25" x14ac:dyDescent="0.25">
      <c r="A580" s="17" t="s">
        <v>1535</v>
      </c>
      <c r="B580" s="18" t="s">
        <v>1536</v>
      </c>
      <c r="C580" s="17" t="s">
        <v>27</v>
      </c>
      <c r="D580" s="17" t="s">
        <v>1537</v>
      </c>
      <c r="E580" s="19" t="s">
        <v>42</v>
      </c>
      <c r="F580" s="19">
        <v>1</v>
      </c>
      <c r="G580" s="20">
        <v>6780.9039999999995</v>
      </c>
      <c r="H580" s="20">
        <v>8491.0400000000009</v>
      </c>
      <c r="I580" s="99">
        <v>8491.0400000000009</v>
      </c>
      <c r="J580" s="21">
        <v>0</v>
      </c>
      <c r="K580" s="22">
        <v>0</v>
      </c>
      <c r="L580" s="21">
        <v>0</v>
      </c>
      <c r="M580" s="22">
        <v>0</v>
      </c>
      <c r="N580" s="21">
        <v>0</v>
      </c>
      <c r="O580" s="22">
        <v>0</v>
      </c>
      <c r="P580" s="21">
        <v>0</v>
      </c>
      <c r="Q580" s="22">
        <v>0</v>
      </c>
      <c r="R580" s="21">
        <v>0</v>
      </c>
      <c r="S580" s="22">
        <v>0</v>
      </c>
      <c r="T580" s="21">
        <v>0</v>
      </c>
      <c r="U580" s="22">
        <v>0</v>
      </c>
      <c r="V580" s="21">
        <v>0.5</v>
      </c>
      <c r="W580" s="22">
        <v>4245.5200000000004</v>
      </c>
      <c r="X580" s="21"/>
      <c r="Y580" s="22">
        <v>0</v>
      </c>
      <c r="Z580" s="21">
        <v>0.5</v>
      </c>
      <c r="AA580" s="22">
        <v>4245.5200000000004</v>
      </c>
      <c r="AB580" s="21">
        <v>0</v>
      </c>
      <c r="AC580" s="22">
        <v>0</v>
      </c>
      <c r="AD580" s="21">
        <v>0</v>
      </c>
      <c r="AE580" s="22">
        <v>0</v>
      </c>
      <c r="AF580" s="21">
        <v>0</v>
      </c>
      <c r="AG580" s="22">
        <v>0</v>
      </c>
      <c r="AH580" s="21"/>
      <c r="AI580" s="37">
        <v>0</v>
      </c>
      <c r="AJ580" s="15">
        <v>1</v>
      </c>
      <c r="AK580" s="23">
        <v>8491.0400000000009</v>
      </c>
    </row>
    <row r="581" spans="1:37" ht="63.75" x14ac:dyDescent="0.25">
      <c r="A581" s="17" t="s">
        <v>1538</v>
      </c>
      <c r="B581" s="18" t="s">
        <v>1539</v>
      </c>
      <c r="C581" s="17" t="s">
        <v>27</v>
      </c>
      <c r="D581" s="17" t="s">
        <v>1540</v>
      </c>
      <c r="E581" s="19" t="s">
        <v>42</v>
      </c>
      <c r="F581" s="19">
        <v>2</v>
      </c>
      <c r="G581" s="20">
        <v>911.24</v>
      </c>
      <c r="H581" s="20">
        <v>1141.05</v>
      </c>
      <c r="I581" s="99">
        <v>2282.1</v>
      </c>
      <c r="J581" s="21">
        <v>0</v>
      </c>
      <c r="K581" s="22">
        <v>0</v>
      </c>
      <c r="L581" s="21">
        <v>0</v>
      </c>
      <c r="M581" s="22">
        <v>0</v>
      </c>
      <c r="N581" s="21">
        <v>0</v>
      </c>
      <c r="O581" s="22">
        <v>0</v>
      </c>
      <c r="P581" s="21">
        <v>0</v>
      </c>
      <c r="Q581" s="22">
        <v>0</v>
      </c>
      <c r="R581" s="21">
        <v>0</v>
      </c>
      <c r="S581" s="22">
        <v>0</v>
      </c>
      <c r="T581" s="21">
        <v>0</v>
      </c>
      <c r="U581" s="22">
        <v>0</v>
      </c>
      <c r="V581" s="21">
        <v>0.5</v>
      </c>
      <c r="W581" s="22">
        <v>1141.05</v>
      </c>
      <c r="X581" s="21"/>
      <c r="Y581" s="22">
        <v>0</v>
      </c>
      <c r="Z581" s="21">
        <v>0.5</v>
      </c>
      <c r="AA581" s="22">
        <v>1141.05</v>
      </c>
      <c r="AB581" s="21">
        <v>0</v>
      </c>
      <c r="AC581" s="22">
        <v>0</v>
      </c>
      <c r="AD581" s="21">
        <v>0</v>
      </c>
      <c r="AE581" s="22">
        <v>0</v>
      </c>
      <c r="AF581" s="21">
        <v>0</v>
      </c>
      <c r="AG581" s="22">
        <v>0</v>
      </c>
      <c r="AH581" s="21"/>
      <c r="AI581" s="37">
        <v>0</v>
      </c>
      <c r="AJ581" s="15">
        <v>1</v>
      </c>
      <c r="AK581" s="23">
        <v>2282.1</v>
      </c>
    </row>
    <row r="582" spans="1:37" ht="51" x14ac:dyDescent="0.25">
      <c r="A582" s="17" t="s">
        <v>1541</v>
      </c>
      <c r="B582" s="18" t="s">
        <v>1542</v>
      </c>
      <c r="C582" s="17" t="s">
        <v>32</v>
      </c>
      <c r="D582" s="17" t="s">
        <v>1543</v>
      </c>
      <c r="E582" s="19" t="s">
        <v>34</v>
      </c>
      <c r="F582" s="19">
        <v>6.5129999999999999</v>
      </c>
      <c r="G582" s="20">
        <v>1278.43</v>
      </c>
      <c r="H582" s="20">
        <v>1600.85</v>
      </c>
      <c r="I582" s="99">
        <v>10426.33</v>
      </c>
      <c r="J582" s="21">
        <v>0</v>
      </c>
      <c r="K582" s="22">
        <v>0</v>
      </c>
      <c r="L582" s="21">
        <v>0</v>
      </c>
      <c r="M582" s="22">
        <v>0</v>
      </c>
      <c r="N582" s="21">
        <v>0</v>
      </c>
      <c r="O582" s="22">
        <v>0</v>
      </c>
      <c r="P582" s="21">
        <v>0</v>
      </c>
      <c r="Q582" s="22">
        <v>0</v>
      </c>
      <c r="R582" s="21">
        <v>0</v>
      </c>
      <c r="S582" s="22">
        <v>0</v>
      </c>
      <c r="T582" s="21">
        <v>0</v>
      </c>
      <c r="U582" s="22">
        <v>0</v>
      </c>
      <c r="V582" s="21">
        <v>0.5</v>
      </c>
      <c r="W582" s="22">
        <v>5213.165</v>
      </c>
      <c r="X582" s="21"/>
      <c r="Y582" s="22">
        <v>0</v>
      </c>
      <c r="Z582" s="21">
        <v>0.5</v>
      </c>
      <c r="AA582" s="22">
        <v>5213.165</v>
      </c>
      <c r="AB582" s="21">
        <v>0</v>
      </c>
      <c r="AC582" s="22">
        <v>0</v>
      </c>
      <c r="AD582" s="21">
        <v>0</v>
      </c>
      <c r="AE582" s="22">
        <v>0</v>
      </c>
      <c r="AF582" s="21">
        <v>0</v>
      </c>
      <c r="AG582" s="22">
        <v>0</v>
      </c>
      <c r="AH582" s="21"/>
      <c r="AI582" s="37">
        <v>0</v>
      </c>
      <c r="AJ582" s="15">
        <v>1</v>
      </c>
      <c r="AK582" s="23">
        <v>10426.33</v>
      </c>
    </row>
    <row r="583" spans="1:37" ht="38.25" x14ac:dyDescent="0.25">
      <c r="A583" s="17" t="s">
        <v>1544</v>
      </c>
      <c r="B583" s="18" t="s">
        <v>1545</v>
      </c>
      <c r="C583" s="17" t="s">
        <v>32</v>
      </c>
      <c r="D583" s="17" t="s">
        <v>1546</v>
      </c>
      <c r="E583" s="19" t="s">
        <v>34</v>
      </c>
      <c r="F583" s="19">
        <v>53.29</v>
      </c>
      <c r="G583" s="20">
        <v>11.93</v>
      </c>
      <c r="H583" s="20">
        <v>14.93</v>
      </c>
      <c r="I583" s="99">
        <v>795.61</v>
      </c>
      <c r="J583" s="21">
        <v>0</v>
      </c>
      <c r="K583" s="22">
        <v>0</v>
      </c>
      <c r="L583" s="21">
        <v>0</v>
      </c>
      <c r="M583" s="22">
        <v>0</v>
      </c>
      <c r="N583" s="21">
        <v>0</v>
      </c>
      <c r="O583" s="22">
        <v>0</v>
      </c>
      <c r="P583" s="21">
        <v>0</v>
      </c>
      <c r="Q583" s="22">
        <v>0</v>
      </c>
      <c r="R583" s="21">
        <v>0</v>
      </c>
      <c r="S583" s="22">
        <v>0</v>
      </c>
      <c r="T583" s="21">
        <v>0</v>
      </c>
      <c r="U583" s="22">
        <v>0</v>
      </c>
      <c r="V583" s="21">
        <v>0.5</v>
      </c>
      <c r="W583" s="22">
        <v>397.80500000000001</v>
      </c>
      <c r="X583" s="21"/>
      <c r="Y583" s="22">
        <v>0</v>
      </c>
      <c r="Z583" s="21">
        <v>0.5</v>
      </c>
      <c r="AA583" s="22">
        <v>397.80500000000001</v>
      </c>
      <c r="AB583" s="21">
        <v>0</v>
      </c>
      <c r="AC583" s="22">
        <v>0</v>
      </c>
      <c r="AD583" s="21">
        <v>0</v>
      </c>
      <c r="AE583" s="22">
        <v>0</v>
      </c>
      <c r="AF583" s="21">
        <v>0</v>
      </c>
      <c r="AG583" s="22">
        <v>0</v>
      </c>
      <c r="AH583" s="21"/>
      <c r="AI583" s="37">
        <v>0</v>
      </c>
      <c r="AJ583" s="15">
        <v>1</v>
      </c>
      <c r="AK583" s="23">
        <v>795.61</v>
      </c>
    </row>
    <row r="584" spans="1:37" x14ac:dyDescent="0.25">
      <c r="A584" s="25" t="s">
        <v>1547</v>
      </c>
      <c r="B584" s="25"/>
      <c r="C584" s="25"/>
      <c r="D584" s="25" t="s">
        <v>1548</v>
      </c>
      <c r="E584" s="25"/>
      <c r="F584" s="25"/>
      <c r="G584" s="26"/>
      <c r="H584" s="26"/>
      <c r="I584" s="104">
        <v>22151.159999999996</v>
      </c>
      <c r="J584" s="27">
        <v>0</v>
      </c>
      <c r="K584" s="104">
        <v>0</v>
      </c>
      <c r="L584" s="27">
        <v>0</v>
      </c>
      <c r="M584" s="104">
        <v>0</v>
      </c>
      <c r="N584" s="27">
        <v>0</v>
      </c>
      <c r="O584" s="104">
        <v>0</v>
      </c>
      <c r="P584" s="27">
        <v>9.497854739887214E-2</v>
      </c>
      <c r="Q584" s="104">
        <v>2103.8850000000002</v>
      </c>
      <c r="R584" s="27">
        <v>0.56271075645699831</v>
      </c>
      <c r="S584" s="104">
        <v>12464.696</v>
      </c>
      <c r="T584" s="27">
        <v>0.34231069614412973</v>
      </c>
      <c r="U584" s="104">
        <v>7582.5789999999997</v>
      </c>
      <c r="V584" s="27">
        <v>0</v>
      </c>
      <c r="W584" s="104">
        <v>0</v>
      </c>
      <c r="X584" s="27">
        <v>0</v>
      </c>
      <c r="Y584" s="104">
        <v>0</v>
      </c>
      <c r="Z584" s="27">
        <v>0</v>
      </c>
      <c r="AA584" s="104">
        <v>0</v>
      </c>
      <c r="AB584" s="27">
        <v>0</v>
      </c>
      <c r="AC584" s="104">
        <v>0</v>
      </c>
      <c r="AD584" s="27">
        <v>0</v>
      </c>
      <c r="AE584" s="104">
        <v>0</v>
      </c>
      <c r="AF584" s="27">
        <v>0</v>
      </c>
      <c r="AG584" s="104">
        <v>0</v>
      </c>
      <c r="AH584" s="27">
        <v>0</v>
      </c>
      <c r="AI584" s="104">
        <v>0</v>
      </c>
      <c r="AJ584" s="33">
        <v>1.0000000000000002</v>
      </c>
      <c r="AK584" s="104">
        <v>22151.159999999996</v>
      </c>
    </row>
    <row r="585" spans="1:37" ht="51" x14ac:dyDescent="0.25">
      <c r="A585" s="17" t="s">
        <v>1549</v>
      </c>
      <c r="B585" s="18" t="s">
        <v>1550</v>
      </c>
      <c r="C585" s="17" t="s">
        <v>27</v>
      </c>
      <c r="D585" s="17" t="s">
        <v>1551</v>
      </c>
      <c r="E585" s="19" t="s">
        <v>109</v>
      </c>
      <c r="F585" s="19">
        <v>44.4</v>
      </c>
      <c r="G585" s="20">
        <v>26.75</v>
      </c>
      <c r="H585" s="20">
        <v>33.49</v>
      </c>
      <c r="I585" s="99">
        <v>1486.95</v>
      </c>
      <c r="J585" s="21">
        <v>0</v>
      </c>
      <c r="K585" s="22">
        <v>0</v>
      </c>
      <c r="L585" s="21">
        <v>0</v>
      </c>
      <c r="M585" s="22">
        <v>0</v>
      </c>
      <c r="N585" s="21">
        <v>0</v>
      </c>
      <c r="O585" s="22">
        <v>0</v>
      </c>
      <c r="P585" s="21">
        <v>1</v>
      </c>
      <c r="Q585" s="22">
        <v>1486.95</v>
      </c>
      <c r="R585" s="21">
        <v>0</v>
      </c>
      <c r="S585" s="22">
        <v>0</v>
      </c>
      <c r="T585" s="21">
        <v>0</v>
      </c>
      <c r="U585" s="22">
        <v>0</v>
      </c>
      <c r="V585" s="21">
        <v>0</v>
      </c>
      <c r="W585" s="22">
        <v>0</v>
      </c>
      <c r="X585" s="21">
        <v>0</v>
      </c>
      <c r="Y585" s="22">
        <v>0</v>
      </c>
      <c r="Z585" s="21">
        <v>0</v>
      </c>
      <c r="AA585" s="22">
        <v>0</v>
      </c>
      <c r="AB585" s="21">
        <v>0</v>
      </c>
      <c r="AC585" s="22">
        <v>0</v>
      </c>
      <c r="AD585" s="21">
        <v>0</v>
      </c>
      <c r="AE585" s="22">
        <v>0</v>
      </c>
      <c r="AF585" s="21">
        <v>0</v>
      </c>
      <c r="AG585" s="22">
        <v>0</v>
      </c>
      <c r="AH585" s="21"/>
      <c r="AI585" s="37">
        <v>0</v>
      </c>
      <c r="AJ585" s="15">
        <v>1</v>
      </c>
      <c r="AK585" s="23">
        <v>1486.95</v>
      </c>
    </row>
    <row r="586" spans="1:37" ht="38.25" x14ac:dyDescent="0.25">
      <c r="A586" s="17" t="s">
        <v>1552</v>
      </c>
      <c r="B586" s="18" t="s">
        <v>1553</v>
      </c>
      <c r="C586" s="17" t="s">
        <v>27</v>
      </c>
      <c r="D586" s="17" t="s">
        <v>1554</v>
      </c>
      <c r="E586" s="19" t="s">
        <v>42</v>
      </c>
      <c r="F586" s="19">
        <v>2</v>
      </c>
      <c r="G586" s="20">
        <v>1340.91</v>
      </c>
      <c r="H586" s="20">
        <v>1679.08</v>
      </c>
      <c r="I586" s="99">
        <v>3358.16</v>
      </c>
      <c r="J586" s="21">
        <v>0</v>
      </c>
      <c r="K586" s="22">
        <v>0</v>
      </c>
      <c r="L586" s="21">
        <v>0</v>
      </c>
      <c r="M586" s="22">
        <v>0</v>
      </c>
      <c r="N586" s="21">
        <v>0</v>
      </c>
      <c r="O586" s="22">
        <v>0</v>
      </c>
      <c r="P586" s="21">
        <v>0</v>
      </c>
      <c r="Q586" s="22">
        <v>0</v>
      </c>
      <c r="R586" s="21">
        <v>0.5</v>
      </c>
      <c r="S586" s="22">
        <v>1679.08</v>
      </c>
      <c r="T586" s="21">
        <v>0.5</v>
      </c>
      <c r="U586" s="22">
        <v>1679.08</v>
      </c>
      <c r="V586" s="21">
        <v>0</v>
      </c>
      <c r="W586" s="22">
        <v>0</v>
      </c>
      <c r="X586" s="21">
        <v>0</v>
      </c>
      <c r="Y586" s="22">
        <v>0</v>
      </c>
      <c r="Z586" s="21">
        <v>0</v>
      </c>
      <c r="AA586" s="22">
        <v>0</v>
      </c>
      <c r="AB586" s="21">
        <v>0</v>
      </c>
      <c r="AC586" s="22">
        <v>0</v>
      </c>
      <c r="AD586" s="21">
        <v>0</v>
      </c>
      <c r="AE586" s="22">
        <v>0</v>
      </c>
      <c r="AF586" s="21">
        <v>0</v>
      </c>
      <c r="AG586" s="22">
        <v>0</v>
      </c>
      <c r="AH586" s="21"/>
      <c r="AI586" s="37">
        <v>0</v>
      </c>
      <c r="AJ586" s="15">
        <v>1</v>
      </c>
      <c r="AK586" s="23">
        <v>3358.16</v>
      </c>
    </row>
    <row r="587" spans="1:37" ht="38.25" x14ac:dyDescent="0.25">
      <c r="A587" s="17" t="s">
        <v>1555</v>
      </c>
      <c r="B587" s="18" t="s">
        <v>1556</v>
      </c>
      <c r="C587" s="17" t="s">
        <v>27</v>
      </c>
      <c r="D587" s="17" t="s">
        <v>1557</v>
      </c>
      <c r="E587" s="19" t="s">
        <v>42</v>
      </c>
      <c r="F587" s="19">
        <v>2</v>
      </c>
      <c r="G587" s="20">
        <v>1787.88</v>
      </c>
      <c r="H587" s="20">
        <v>2238.7800000000002</v>
      </c>
      <c r="I587" s="99">
        <v>4477.5600000000004</v>
      </c>
      <c r="J587" s="21">
        <v>0</v>
      </c>
      <c r="K587" s="22">
        <v>0</v>
      </c>
      <c r="L587" s="21">
        <v>0</v>
      </c>
      <c r="M587" s="22">
        <v>0</v>
      </c>
      <c r="N587" s="21">
        <v>0</v>
      </c>
      <c r="O587" s="22">
        <v>0</v>
      </c>
      <c r="P587" s="21">
        <v>0</v>
      </c>
      <c r="Q587" s="22">
        <v>0</v>
      </c>
      <c r="R587" s="21">
        <v>0.5</v>
      </c>
      <c r="S587" s="22">
        <v>2238.7800000000002</v>
      </c>
      <c r="T587" s="21">
        <v>0.5</v>
      </c>
      <c r="U587" s="22">
        <v>2238.7800000000002</v>
      </c>
      <c r="V587" s="21">
        <v>0</v>
      </c>
      <c r="W587" s="22">
        <v>0</v>
      </c>
      <c r="X587" s="21">
        <v>0</v>
      </c>
      <c r="Y587" s="22">
        <v>0</v>
      </c>
      <c r="Z587" s="21">
        <v>0</v>
      </c>
      <c r="AA587" s="22">
        <v>0</v>
      </c>
      <c r="AB587" s="21">
        <v>0</v>
      </c>
      <c r="AC587" s="22">
        <v>0</v>
      </c>
      <c r="AD587" s="21">
        <v>0</v>
      </c>
      <c r="AE587" s="22">
        <v>0</v>
      </c>
      <c r="AF587" s="21">
        <v>0</v>
      </c>
      <c r="AG587" s="22">
        <v>0</v>
      </c>
      <c r="AH587" s="21"/>
      <c r="AI587" s="37">
        <v>0</v>
      </c>
      <c r="AJ587" s="15">
        <v>1</v>
      </c>
      <c r="AK587" s="23">
        <v>4477.5600000000004</v>
      </c>
    </row>
    <row r="588" spans="1:37" ht="38.25" x14ac:dyDescent="0.25">
      <c r="A588" s="17" t="s">
        <v>1558</v>
      </c>
      <c r="B588" s="18" t="s">
        <v>1559</v>
      </c>
      <c r="C588" s="17" t="s">
        <v>27</v>
      </c>
      <c r="D588" s="17" t="s">
        <v>1560</v>
      </c>
      <c r="E588" s="19" t="s">
        <v>34</v>
      </c>
      <c r="F588" s="19">
        <v>24.54</v>
      </c>
      <c r="G588" s="20">
        <v>40.159999999999997</v>
      </c>
      <c r="H588" s="20">
        <v>50.28</v>
      </c>
      <c r="I588" s="99">
        <v>1233.8699999999999</v>
      </c>
      <c r="J588" s="21">
        <v>0</v>
      </c>
      <c r="K588" s="22">
        <v>0</v>
      </c>
      <c r="L588" s="21">
        <v>0</v>
      </c>
      <c r="M588" s="22">
        <v>0</v>
      </c>
      <c r="N588" s="21">
        <v>0</v>
      </c>
      <c r="O588" s="22">
        <v>0</v>
      </c>
      <c r="P588" s="21">
        <v>0.5</v>
      </c>
      <c r="Q588" s="22">
        <v>616.93499999999995</v>
      </c>
      <c r="R588" s="21">
        <v>0.5</v>
      </c>
      <c r="S588" s="22">
        <v>616.93499999999995</v>
      </c>
      <c r="T588" s="21">
        <v>0</v>
      </c>
      <c r="U588" s="22">
        <v>0</v>
      </c>
      <c r="V588" s="21">
        <v>0</v>
      </c>
      <c r="W588" s="22">
        <v>0</v>
      </c>
      <c r="X588" s="21">
        <v>0</v>
      </c>
      <c r="Y588" s="22">
        <v>0</v>
      </c>
      <c r="Z588" s="21">
        <v>0</v>
      </c>
      <c r="AA588" s="22">
        <v>0</v>
      </c>
      <c r="AB588" s="21">
        <v>0</v>
      </c>
      <c r="AC588" s="22">
        <v>0</v>
      </c>
      <c r="AD588" s="21">
        <v>0</v>
      </c>
      <c r="AE588" s="22">
        <v>0</v>
      </c>
      <c r="AF588" s="21">
        <v>0</v>
      </c>
      <c r="AG588" s="22">
        <v>0</v>
      </c>
      <c r="AH588" s="21"/>
      <c r="AI588" s="37">
        <v>0</v>
      </c>
      <c r="AJ588" s="15">
        <v>1</v>
      </c>
      <c r="AK588" s="23">
        <v>1233.8699999999999</v>
      </c>
    </row>
    <row r="589" spans="1:37" ht="51" x14ac:dyDescent="0.25">
      <c r="A589" s="17" t="s">
        <v>1561</v>
      </c>
      <c r="B589" s="18" t="s">
        <v>1562</v>
      </c>
      <c r="C589" s="17" t="s">
        <v>27</v>
      </c>
      <c r="D589" s="17" t="s">
        <v>1563</v>
      </c>
      <c r="E589" s="19" t="s">
        <v>906</v>
      </c>
      <c r="F589" s="19">
        <v>6</v>
      </c>
      <c r="G589" s="20">
        <v>630</v>
      </c>
      <c r="H589" s="20">
        <v>788.88</v>
      </c>
      <c r="I589" s="99">
        <v>4733.28</v>
      </c>
      <c r="J589" s="21">
        <v>0</v>
      </c>
      <c r="K589" s="22">
        <v>0</v>
      </c>
      <c r="L589" s="21">
        <v>0</v>
      </c>
      <c r="M589" s="22">
        <v>0</v>
      </c>
      <c r="N589" s="21">
        <v>0</v>
      </c>
      <c r="O589" s="22">
        <v>0</v>
      </c>
      <c r="P589" s="21">
        <v>0</v>
      </c>
      <c r="Q589" s="22">
        <v>0</v>
      </c>
      <c r="R589" s="21">
        <v>0.5</v>
      </c>
      <c r="S589" s="22">
        <v>2366.64</v>
      </c>
      <c r="T589" s="21">
        <v>0.5</v>
      </c>
      <c r="U589" s="22">
        <v>2366.64</v>
      </c>
      <c r="V589" s="21">
        <v>0</v>
      </c>
      <c r="W589" s="22">
        <v>0</v>
      </c>
      <c r="X589" s="21">
        <v>0</v>
      </c>
      <c r="Y589" s="22">
        <v>0</v>
      </c>
      <c r="Z589" s="21">
        <v>0</v>
      </c>
      <c r="AA589" s="22">
        <v>0</v>
      </c>
      <c r="AB589" s="21">
        <v>0</v>
      </c>
      <c r="AC589" s="22">
        <v>0</v>
      </c>
      <c r="AD589" s="21">
        <v>0</v>
      </c>
      <c r="AE589" s="22">
        <v>0</v>
      </c>
      <c r="AF589" s="21">
        <v>0</v>
      </c>
      <c r="AG589" s="22">
        <v>0</v>
      </c>
      <c r="AH589" s="21"/>
      <c r="AI589" s="37">
        <v>0</v>
      </c>
      <c r="AJ589" s="15">
        <v>1</v>
      </c>
      <c r="AK589" s="23">
        <v>4733.28</v>
      </c>
    </row>
    <row r="590" spans="1:37" ht="51" x14ac:dyDescent="0.25">
      <c r="A590" s="17" t="s">
        <v>1564</v>
      </c>
      <c r="B590" s="18" t="s">
        <v>1565</v>
      </c>
      <c r="C590" s="17" t="s">
        <v>27</v>
      </c>
      <c r="D590" s="17" t="s">
        <v>1566</v>
      </c>
      <c r="E590" s="19" t="s">
        <v>906</v>
      </c>
      <c r="F590" s="19">
        <v>1</v>
      </c>
      <c r="G590" s="20">
        <v>279.45</v>
      </c>
      <c r="H590" s="20">
        <v>349.92</v>
      </c>
      <c r="I590" s="99">
        <v>349.92</v>
      </c>
      <c r="J590" s="21">
        <v>0</v>
      </c>
      <c r="K590" s="22">
        <v>0</v>
      </c>
      <c r="L590" s="21">
        <v>0</v>
      </c>
      <c r="M590" s="22">
        <v>0</v>
      </c>
      <c r="N590" s="21">
        <v>0</v>
      </c>
      <c r="O590" s="22">
        <v>0</v>
      </c>
      <c r="P590" s="21">
        <v>0</v>
      </c>
      <c r="Q590" s="22">
        <v>0</v>
      </c>
      <c r="R590" s="21">
        <v>1</v>
      </c>
      <c r="S590" s="22">
        <v>349.92</v>
      </c>
      <c r="T590" s="21">
        <v>0</v>
      </c>
      <c r="U590" s="22">
        <v>0</v>
      </c>
      <c r="V590" s="21">
        <v>0</v>
      </c>
      <c r="W590" s="22">
        <v>0</v>
      </c>
      <c r="X590" s="21">
        <v>0</v>
      </c>
      <c r="Y590" s="22">
        <v>0</v>
      </c>
      <c r="Z590" s="21">
        <v>0</v>
      </c>
      <c r="AA590" s="22">
        <v>0</v>
      </c>
      <c r="AB590" s="21">
        <v>0</v>
      </c>
      <c r="AC590" s="22">
        <v>0</v>
      </c>
      <c r="AD590" s="21">
        <v>0</v>
      </c>
      <c r="AE590" s="22">
        <v>0</v>
      </c>
      <c r="AF590" s="21">
        <v>0</v>
      </c>
      <c r="AG590" s="22">
        <v>0</v>
      </c>
      <c r="AH590" s="21"/>
      <c r="AI590" s="37">
        <v>0</v>
      </c>
      <c r="AJ590" s="15">
        <v>1</v>
      </c>
      <c r="AK590" s="23">
        <v>349.92</v>
      </c>
    </row>
    <row r="591" spans="1:37" ht="51" x14ac:dyDescent="0.25">
      <c r="A591" s="17" t="s">
        <v>1567</v>
      </c>
      <c r="B591" s="18" t="s">
        <v>1568</v>
      </c>
      <c r="C591" s="17" t="s">
        <v>27</v>
      </c>
      <c r="D591" s="17" t="s">
        <v>1569</v>
      </c>
      <c r="E591" s="19" t="s">
        <v>906</v>
      </c>
      <c r="F591" s="19">
        <v>3</v>
      </c>
      <c r="G591" s="20">
        <v>1151.8235560000001</v>
      </c>
      <c r="H591" s="20">
        <v>1442.31</v>
      </c>
      <c r="I591" s="99">
        <v>4326.93</v>
      </c>
      <c r="J591" s="21">
        <v>0</v>
      </c>
      <c r="K591" s="22">
        <v>0</v>
      </c>
      <c r="L591" s="21">
        <v>0</v>
      </c>
      <c r="M591" s="22">
        <v>0</v>
      </c>
      <c r="N591" s="21">
        <v>0</v>
      </c>
      <c r="O591" s="22">
        <v>0</v>
      </c>
      <c r="P591" s="21">
        <v>0</v>
      </c>
      <c r="Q591" s="22">
        <v>0</v>
      </c>
      <c r="R591" s="21">
        <v>0.7</v>
      </c>
      <c r="S591" s="22">
        <v>3028.8510000000001</v>
      </c>
      <c r="T591" s="21">
        <v>0.3</v>
      </c>
      <c r="U591" s="22">
        <v>1298.079</v>
      </c>
      <c r="V591" s="21">
        <v>0</v>
      </c>
      <c r="W591" s="22">
        <v>0</v>
      </c>
      <c r="X591" s="21">
        <v>0</v>
      </c>
      <c r="Y591" s="22">
        <v>0</v>
      </c>
      <c r="Z591" s="21">
        <v>0</v>
      </c>
      <c r="AA591" s="22">
        <v>0</v>
      </c>
      <c r="AB591" s="21">
        <v>0</v>
      </c>
      <c r="AC591" s="22">
        <v>0</v>
      </c>
      <c r="AD591" s="21">
        <v>0</v>
      </c>
      <c r="AE591" s="22">
        <v>0</v>
      </c>
      <c r="AF591" s="21">
        <v>0</v>
      </c>
      <c r="AG591" s="22">
        <v>0</v>
      </c>
      <c r="AH591" s="21"/>
      <c r="AI591" s="37">
        <v>0</v>
      </c>
      <c r="AJ591" s="15">
        <v>1</v>
      </c>
      <c r="AK591" s="23">
        <v>4326.93</v>
      </c>
    </row>
    <row r="592" spans="1:37" ht="25.5" x14ac:dyDescent="0.25">
      <c r="A592" s="17" t="s">
        <v>1570</v>
      </c>
      <c r="B592" s="18" t="s">
        <v>1571</v>
      </c>
      <c r="C592" s="17" t="s">
        <v>32</v>
      </c>
      <c r="D592" s="17" t="s">
        <v>1572</v>
      </c>
      <c r="E592" s="19" t="s">
        <v>34</v>
      </c>
      <c r="F592" s="19">
        <v>3.96</v>
      </c>
      <c r="G592" s="20">
        <v>440.54</v>
      </c>
      <c r="H592" s="20">
        <v>551.64</v>
      </c>
      <c r="I592" s="99">
        <v>2184.4899999999998</v>
      </c>
      <c r="J592" s="21">
        <v>0</v>
      </c>
      <c r="K592" s="22">
        <v>0</v>
      </c>
      <c r="L592" s="21">
        <v>0</v>
      </c>
      <c r="M592" s="22">
        <v>0</v>
      </c>
      <c r="N592" s="21">
        <v>0</v>
      </c>
      <c r="O592" s="22">
        <v>0</v>
      </c>
      <c r="P592" s="21">
        <v>0</v>
      </c>
      <c r="Q592" s="22">
        <v>0</v>
      </c>
      <c r="R592" s="21">
        <v>1</v>
      </c>
      <c r="S592" s="22">
        <v>2184.4899999999998</v>
      </c>
      <c r="T592" s="21">
        <v>0</v>
      </c>
      <c r="U592" s="22">
        <v>0</v>
      </c>
      <c r="V592" s="21">
        <v>0</v>
      </c>
      <c r="W592" s="22">
        <v>0</v>
      </c>
      <c r="X592" s="21">
        <v>0</v>
      </c>
      <c r="Y592" s="22">
        <v>0</v>
      </c>
      <c r="Z592" s="21">
        <v>0</v>
      </c>
      <c r="AA592" s="22">
        <v>0</v>
      </c>
      <c r="AB592" s="21">
        <v>0</v>
      </c>
      <c r="AC592" s="22">
        <v>0</v>
      </c>
      <c r="AD592" s="21">
        <v>0</v>
      </c>
      <c r="AE592" s="22">
        <v>0</v>
      </c>
      <c r="AF592" s="21">
        <v>0</v>
      </c>
      <c r="AG592" s="22">
        <v>0</v>
      </c>
      <c r="AH592" s="21"/>
      <c r="AI592" s="37">
        <v>0</v>
      </c>
      <c r="AJ592" s="15">
        <v>1</v>
      </c>
      <c r="AK592" s="23">
        <v>2184.4899999999998</v>
      </c>
    </row>
    <row r="593" spans="1:37" x14ac:dyDescent="0.25">
      <c r="A593" s="12">
        <v>18</v>
      </c>
      <c r="B593" s="12"/>
      <c r="C593" s="12"/>
      <c r="D593" s="12" t="s">
        <v>1573</v>
      </c>
      <c r="E593" s="12"/>
      <c r="F593" s="13"/>
      <c r="G593" s="14"/>
      <c r="H593" s="14"/>
      <c r="I593" s="95">
        <v>50194.65</v>
      </c>
      <c r="J593" s="373">
        <v>0</v>
      </c>
      <c r="K593" s="95">
        <v>0</v>
      </c>
      <c r="L593" s="373">
        <v>0</v>
      </c>
      <c r="M593" s="95">
        <v>0</v>
      </c>
      <c r="N593" s="373">
        <v>0</v>
      </c>
      <c r="O593" s="95">
        <v>0</v>
      </c>
      <c r="P593" s="373">
        <v>0</v>
      </c>
      <c r="Q593" s="95">
        <v>0</v>
      </c>
      <c r="R593" s="373">
        <v>0.10335703107801329</v>
      </c>
      <c r="S593" s="95">
        <v>5187.97</v>
      </c>
      <c r="T593" s="373">
        <v>1.5666609887707156E-2</v>
      </c>
      <c r="U593" s="95">
        <v>786.38</v>
      </c>
      <c r="V593" s="373">
        <v>0</v>
      </c>
      <c r="W593" s="95">
        <v>0</v>
      </c>
      <c r="X593" s="373">
        <v>2.0516130703172549E-3</v>
      </c>
      <c r="Y593" s="95">
        <v>102.98</v>
      </c>
      <c r="Z593" s="373">
        <v>0.20190438622442827</v>
      </c>
      <c r="AA593" s="95">
        <v>10134.519999999999</v>
      </c>
      <c r="AB593" s="373">
        <v>0.20190438622442827</v>
      </c>
      <c r="AC593" s="95">
        <v>10134.519999999999</v>
      </c>
      <c r="AD593" s="373">
        <v>0</v>
      </c>
      <c r="AE593" s="95">
        <v>0</v>
      </c>
      <c r="AF593" s="373">
        <v>7.9856319348775226E-2</v>
      </c>
      <c r="AG593" s="95">
        <v>4008.3600000000006</v>
      </c>
      <c r="AH593" s="373">
        <v>0.39525965416633041</v>
      </c>
      <c r="AI593" s="95">
        <v>19839.919999999998</v>
      </c>
      <c r="AJ593" s="24">
        <v>1</v>
      </c>
      <c r="AK593" s="95">
        <v>50194.65</v>
      </c>
    </row>
    <row r="594" spans="1:37" ht="25.5" x14ac:dyDescent="0.25">
      <c r="A594" s="17" t="s">
        <v>1574</v>
      </c>
      <c r="B594" s="18" t="s">
        <v>1575</v>
      </c>
      <c r="C594" s="17" t="s">
        <v>27</v>
      </c>
      <c r="D594" s="17" t="s">
        <v>1576</v>
      </c>
      <c r="E594" s="19" t="s">
        <v>42</v>
      </c>
      <c r="F594" s="19">
        <v>13</v>
      </c>
      <c r="G594" s="20">
        <v>7.55</v>
      </c>
      <c r="H594" s="20">
        <v>9.4499999999999993</v>
      </c>
      <c r="I594" s="99">
        <v>122.85</v>
      </c>
      <c r="J594" s="21">
        <v>0</v>
      </c>
      <c r="K594" s="22">
        <v>0</v>
      </c>
      <c r="L594" s="21">
        <v>0</v>
      </c>
      <c r="M594" s="22">
        <v>0</v>
      </c>
      <c r="N594" s="21">
        <v>0</v>
      </c>
      <c r="O594" s="22">
        <v>0</v>
      </c>
      <c r="P594" s="21">
        <v>0</v>
      </c>
      <c r="Q594" s="22">
        <v>0</v>
      </c>
      <c r="R594" s="21">
        <v>0</v>
      </c>
      <c r="S594" s="22">
        <v>0</v>
      </c>
      <c r="T594" s="21">
        <v>0</v>
      </c>
      <c r="U594" s="22">
        <v>0</v>
      </c>
      <c r="V594" s="21">
        <v>0</v>
      </c>
      <c r="W594" s="22">
        <v>0</v>
      </c>
      <c r="X594" s="21">
        <v>0</v>
      </c>
      <c r="Y594" s="22">
        <v>0</v>
      </c>
      <c r="Z594" s="21">
        <v>0</v>
      </c>
      <c r="AA594" s="22">
        <v>0</v>
      </c>
      <c r="AB594" s="21">
        <v>0</v>
      </c>
      <c r="AC594" s="22">
        <v>0</v>
      </c>
      <c r="AD594" s="21"/>
      <c r="AE594" s="22">
        <v>0</v>
      </c>
      <c r="AF594" s="21">
        <v>0.5</v>
      </c>
      <c r="AG594" s="22">
        <v>61.424999999999997</v>
      </c>
      <c r="AH594" s="21">
        <v>0.5</v>
      </c>
      <c r="AI594" s="37">
        <v>61.424999999999997</v>
      </c>
      <c r="AJ594" s="15">
        <v>1</v>
      </c>
      <c r="AK594" s="23">
        <v>122.85</v>
      </c>
    </row>
    <row r="595" spans="1:37" ht="25.5" x14ac:dyDescent="0.25">
      <c r="A595" s="17" t="s">
        <v>1577</v>
      </c>
      <c r="B595" s="18" t="s">
        <v>1578</v>
      </c>
      <c r="C595" s="17" t="s">
        <v>32</v>
      </c>
      <c r="D595" s="17" t="s">
        <v>1579</v>
      </c>
      <c r="E595" s="19" t="s">
        <v>42</v>
      </c>
      <c r="F595" s="19">
        <v>7</v>
      </c>
      <c r="G595" s="20">
        <v>39.6</v>
      </c>
      <c r="H595" s="20">
        <v>49.58</v>
      </c>
      <c r="I595" s="99">
        <v>347.06</v>
      </c>
      <c r="J595" s="21">
        <v>0</v>
      </c>
      <c r="K595" s="22">
        <v>0</v>
      </c>
      <c r="L595" s="21">
        <v>0</v>
      </c>
      <c r="M595" s="22">
        <v>0</v>
      </c>
      <c r="N595" s="21">
        <v>0</v>
      </c>
      <c r="O595" s="22">
        <v>0</v>
      </c>
      <c r="P595" s="21">
        <v>0</v>
      </c>
      <c r="Q595" s="22">
        <v>0</v>
      </c>
      <c r="R595" s="21">
        <v>1</v>
      </c>
      <c r="S595" s="22">
        <v>347.06</v>
      </c>
      <c r="T595" s="21">
        <v>0</v>
      </c>
      <c r="U595" s="22">
        <v>0</v>
      </c>
      <c r="V595" s="21">
        <v>0</v>
      </c>
      <c r="W595" s="22">
        <v>0</v>
      </c>
      <c r="X595" s="21">
        <v>0</v>
      </c>
      <c r="Y595" s="22">
        <v>0</v>
      </c>
      <c r="Z595" s="21">
        <v>0</v>
      </c>
      <c r="AA595" s="22">
        <v>0</v>
      </c>
      <c r="AB595" s="21">
        <v>0</v>
      </c>
      <c r="AC595" s="22">
        <v>0</v>
      </c>
      <c r="AD595" s="21">
        <v>0</v>
      </c>
      <c r="AE595" s="22">
        <v>0</v>
      </c>
      <c r="AF595" s="21">
        <v>0</v>
      </c>
      <c r="AG595" s="22">
        <v>0</v>
      </c>
      <c r="AH595" s="21"/>
      <c r="AI595" s="37">
        <v>0</v>
      </c>
      <c r="AJ595" s="15">
        <v>1</v>
      </c>
      <c r="AK595" s="23">
        <v>347.06</v>
      </c>
    </row>
    <row r="596" spans="1:37" ht="38.25" x14ac:dyDescent="0.25">
      <c r="A596" s="17" t="s">
        <v>1580</v>
      </c>
      <c r="B596" s="18" t="s">
        <v>1581</v>
      </c>
      <c r="C596" s="17" t="s">
        <v>32</v>
      </c>
      <c r="D596" s="17" t="s">
        <v>1582</v>
      </c>
      <c r="E596" s="19" t="s">
        <v>42</v>
      </c>
      <c r="F596" s="19">
        <v>7</v>
      </c>
      <c r="G596" s="20">
        <v>530.33000000000004</v>
      </c>
      <c r="H596" s="20">
        <v>664.07</v>
      </c>
      <c r="I596" s="99">
        <v>4648.49</v>
      </c>
      <c r="J596" s="21">
        <v>0</v>
      </c>
      <c r="K596" s="22">
        <v>0</v>
      </c>
      <c r="L596" s="21">
        <v>0</v>
      </c>
      <c r="M596" s="22">
        <v>0</v>
      </c>
      <c r="N596" s="21">
        <v>0</v>
      </c>
      <c r="O596" s="22">
        <v>0</v>
      </c>
      <c r="P596" s="21">
        <v>0</v>
      </c>
      <c r="Q596" s="22">
        <v>0</v>
      </c>
      <c r="R596" s="21">
        <v>1</v>
      </c>
      <c r="S596" s="22">
        <v>4648.49</v>
      </c>
      <c r="T596" s="21">
        <v>0</v>
      </c>
      <c r="U596" s="22">
        <v>0</v>
      </c>
      <c r="V596" s="21">
        <v>0</v>
      </c>
      <c r="W596" s="22">
        <v>0</v>
      </c>
      <c r="X596" s="21">
        <v>0</v>
      </c>
      <c r="Y596" s="22">
        <v>0</v>
      </c>
      <c r="Z596" s="21">
        <v>0</v>
      </c>
      <c r="AA596" s="22">
        <v>0</v>
      </c>
      <c r="AB596" s="21">
        <v>0</v>
      </c>
      <c r="AC596" s="22">
        <v>0</v>
      </c>
      <c r="AD596" s="21">
        <v>0</v>
      </c>
      <c r="AE596" s="22">
        <v>0</v>
      </c>
      <c r="AF596" s="21">
        <v>0</v>
      </c>
      <c r="AG596" s="22">
        <v>0</v>
      </c>
      <c r="AH596" s="21"/>
      <c r="AI596" s="37">
        <v>0</v>
      </c>
      <c r="AJ596" s="15">
        <v>1</v>
      </c>
      <c r="AK596" s="23">
        <v>4648.49</v>
      </c>
    </row>
    <row r="597" spans="1:37" ht="25.5" x14ac:dyDescent="0.25">
      <c r="A597" s="17" t="s">
        <v>1583</v>
      </c>
      <c r="B597" s="18" t="s">
        <v>1584</v>
      </c>
      <c r="C597" s="17" t="s">
        <v>27</v>
      </c>
      <c r="D597" s="17" t="s">
        <v>1585</v>
      </c>
      <c r="E597" s="19" t="s">
        <v>906</v>
      </c>
      <c r="F597" s="19">
        <v>7</v>
      </c>
      <c r="G597" s="20">
        <v>89.72</v>
      </c>
      <c r="H597" s="20">
        <v>112.34</v>
      </c>
      <c r="I597" s="99">
        <v>786.38</v>
      </c>
      <c r="J597" s="21">
        <v>0</v>
      </c>
      <c r="K597" s="22">
        <v>0</v>
      </c>
      <c r="L597" s="21">
        <v>0</v>
      </c>
      <c r="M597" s="22">
        <v>0</v>
      </c>
      <c r="N597" s="21">
        <v>0</v>
      </c>
      <c r="O597" s="22">
        <v>0</v>
      </c>
      <c r="P597" s="21">
        <v>0</v>
      </c>
      <c r="Q597" s="22">
        <v>0</v>
      </c>
      <c r="R597" s="21">
        <v>0</v>
      </c>
      <c r="S597" s="22">
        <v>0</v>
      </c>
      <c r="T597" s="21">
        <v>1</v>
      </c>
      <c r="U597" s="22">
        <v>786.38</v>
      </c>
      <c r="V597" s="21">
        <v>0</v>
      </c>
      <c r="W597" s="22">
        <v>0</v>
      </c>
      <c r="X597" s="21">
        <v>0</v>
      </c>
      <c r="Y597" s="22">
        <v>0</v>
      </c>
      <c r="Z597" s="21">
        <v>0</v>
      </c>
      <c r="AA597" s="22">
        <v>0</v>
      </c>
      <c r="AB597" s="21">
        <v>0</v>
      </c>
      <c r="AC597" s="22">
        <v>0</v>
      </c>
      <c r="AD597" s="21">
        <v>0</v>
      </c>
      <c r="AE597" s="22">
        <v>0</v>
      </c>
      <c r="AF597" s="21">
        <v>0</v>
      </c>
      <c r="AG597" s="22">
        <v>0</v>
      </c>
      <c r="AH597" s="21"/>
      <c r="AI597" s="37">
        <v>0</v>
      </c>
      <c r="AJ597" s="15">
        <v>1</v>
      </c>
      <c r="AK597" s="23">
        <v>786.38</v>
      </c>
    </row>
    <row r="598" spans="1:37" ht="38.25" x14ac:dyDescent="0.25">
      <c r="A598" s="17" t="s">
        <v>1586</v>
      </c>
      <c r="B598" s="18" t="s">
        <v>1587</v>
      </c>
      <c r="C598" s="17" t="s">
        <v>27</v>
      </c>
      <c r="D598" s="17" t="s">
        <v>1588</v>
      </c>
      <c r="E598" s="19" t="s">
        <v>42</v>
      </c>
      <c r="F598" s="19">
        <v>3</v>
      </c>
      <c r="G598" s="20">
        <v>2.34</v>
      </c>
      <c r="H598" s="20">
        <v>2.93</v>
      </c>
      <c r="I598" s="99">
        <v>8.7899999999999991</v>
      </c>
      <c r="J598" s="21">
        <v>0</v>
      </c>
      <c r="K598" s="22">
        <v>0</v>
      </c>
      <c r="L598" s="21">
        <v>0</v>
      </c>
      <c r="M598" s="22">
        <v>0</v>
      </c>
      <c r="N598" s="21">
        <v>0</v>
      </c>
      <c r="O598" s="22">
        <v>0</v>
      </c>
      <c r="P598" s="21">
        <v>0</v>
      </c>
      <c r="Q598" s="22">
        <v>0</v>
      </c>
      <c r="R598" s="21">
        <v>0</v>
      </c>
      <c r="S598" s="22">
        <v>0</v>
      </c>
      <c r="T598" s="21">
        <v>0</v>
      </c>
      <c r="U598" s="22">
        <v>0</v>
      </c>
      <c r="V598" s="21">
        <v>0</v>
      </c>
      <c r="W598" s="22">
        <v>0</v>
      </c>
      <c r="X598" s="21">
        <v>0</v>
      </c>
      <c r="Y598" s="22">
        <v>0</v>
      </c>
      <c r="Z598" s="21">
        <v>0</v>
      </c>
      <c r="AA598" s="22">
        <v>0</v>
      </c>
      <c r="AB598" s="21"/>
      <c r="AC598" s="22">
        <v>0</v>
      </c>
      <c r="AD598" s="21"/>
      <c r="AE598" s="22">
        <v>0</v>
      </c>
      <c r="AF598" s="21">
        <v>0.5</v>
      </c>
      <c r="AG598" s="22">
        <v>4.3949999999999996</v>
      </c>
      <c r="AH598" s="21">
        <v>0.5</v>
      </c>
      <c r="AI598" s="37">
        <v>4.3949999999999996</v>
      </c>
      <c r="AJ598" s="15">
        <v>1</v>
      </c>
      <c r="AK598" s="23">
        <v>8.7899999999999991</v>
      </c>
    </row>
    <row r="599" spans="1:37" ht="51" x14ac:dyDescent="0.25">
      <c r="A599" s="17" t="s">
        <v>1589</v>
      </c>
      <c r="B599" s="18" t="s">
        <v>1590</v>
      </c>
      <c r="C599" s="17" t="s">
        <v>27</v>
      </c>
      <c r="D599" s="17" t="s">
        <v>1591</v>
      </c>
      <c r="E599" s="19" t="s">
        <v>42</v>
      </c>
      <c r="F599" s="19">
        <v>16</v>
      </c>
      <c r="G599" s="20">
        <v>126.2</v>
      </c>
      <c r="H599" s="20">
        <v>158.02000000000001</v>
      </c>
      <c r="I599" s="99">
        <v>2528.3200000000002</v>
      </c>
      <c r="J599" s="21">
        <v>0</v>
      </c>
      <c r="K599" s="22">
        <v>0</v>
      </c>
      <c r="L599" s="21">
        <v>0</v>
      </c>
      <c r="M599" s="22">
        <v>0</v>
      </c>
      <c r="N599" s="21">
        <v>0</v>
      </c>
      <c r="O599" s="22">
        <v>0</v>
      </c>
      <c r="P599" s="21">
        <v>0</v>
      </c>
      <c r="Q599" s="22">
        <v>0</v>
      </c>
      <c r="R599" s="21">
        <v>0</v>
      </c>
      <c r="S599" s="22">
        <v>0</v>
      </c>
      <c r="T599" s="21">
        <v>0</v>
      </c>
      <c r="U599" s="22">
        <v>0</v>
      </c>
      <c r="V599" s="21">
        <v>0</v>
      </c>
      <c r="W599" s="22">
        <v>0</v>
      </c>
      <c r="X599" s="21">
        <v>0</v>
      </c>
      <c r="Y599" s="22">
        <v>0</v>
      </c>
      <c r="Z599" s="21">
        <v>0</v>
      </c>
      <c r="AA599" s="22">
        <v>0</v>
      </c>
      <c r="AB599" s="21"/>
      <c r="AC599" s="22">
        <v>0</v>
      </c>
      <c r="AD599" s="21"/>
      <c r="AE599" s="22">
        <v>0</v>
      </c>
      <c r="AF599" s="21">
        <v>0.5</v>
      </c>
      <c r="AG599" s="22">
        <v>1264.1600000000001</v>
      </c>
      <c r="AH599" s="21">
        <v>0.5</v>
      </c>
      <c r="AI599" s="37">
        <v>1264.1600000000001</v>
      </c>
      <c r="AJ599" s="15">
        <v>1</v>
      </c>
      <c r="AK599" s="23">
        <v>2528.3200000000002</v>
      </c>
    </row>
    <row r="600" spans="1:37" ht="25.5" x14ac:dyDescent="0.25">
      <c r="A600" s="17" t="s">
        <v>1592</v>
      </c>
      <c r="B600" s="18" t="s">
        <v>1593</v>
      </c>
      <c r="C600" s="17" t="s">
        <v>32</v>
      </c>
      <c r="D600" s="17" t="s">
        <v>1594</v>
      </c>
      <c r="E600" s="19" t="s">
        <v>42</v>
      </c>
      <c r="F600" s="19">
        <v>18</v>
      </c>
      <c r="G600" s="20">
        <v>8.5399999999999991</v>
      </c>
      <c r="H600" s="20">
        <v>10.69</v>
      </c>
      <c r="I600" s="99">
        <v>192.42</v>
      </c>
      <c r="J600" s="21">
        <v>0</v>
      </c>
      <c r="K600" s="22">
        <v>0</v>
      </c>
      <c r="L600" s="21">
        <v>0</v>
      </c>
      <c r="M600" s="22">
        <v>0</v>
      </c>
      <c r="N600" s="21">
        <v>0</v>
      </c>
      <c r="O600" s="22">
        <v>0</v>
      </c>
      <c r="P600" s="21">
        <v>0</v>
      </c>
      <c r="Q600" s="22">
        <v>0</v>
      </c>
      <c r="R600" s="21">
        <v>1</v>
      </c>
      <c r="S600" s="22">
        <v>192.42</v>
      </c>
      <c r="T600" s="21">
        <v>0</v>
      </c>
      <c r="U600" s="22">
        <v>0</v>
      </c>
      <c r="V600" s="21">
        <v>0</v>
      </c>
      <c r="W600" s="22">
        <v>0</v>
      </c>
      <c r="X600" s="21">
        <v>0</v>
      </c>
      <c r="Y600" s="22">
        <v>0</v>
      </c>
      <c r="Z600" s="21">
        <v>0</v>
      </c>
      <c r="AA600" s="22">
        <v>0</v>
      </c>
      <c r="AB600" s="21">
        <v>0</v>
      </c>
      <c r="AC600" s="22">
        <v>0</v>
      </c>
      <c r="AD600" s="21">
        <v>0</v>
      </c>
      <c r="AE600" s="22">
        <v>0</v>
      </c>
      <c r="AF600" s="21">
        <v>0</v>
      </c>
      <c r="AG600" s="22">
        <v>0</v>
      </c>
      <c r="AH600" s="21"/>
      <c r="AI600" s="37">
        <v>0</v>
      </c>
      <c r="AJ600" s="15">
        <v>1</v>
      </c>
      <c r="AK600" s="23">
        <v>192.42</v>
      </c>
    </row>
    <row r="601" spans="1:37" ht="51" x14ac:dyDescent="0.25">
      <c r="A601" s="17" t="s">
        <v>1595</v>
      </c>
      <c r="B601" s="18" t="s">
        <v>1596</v>
      </c>
      <c r="C601" s="17" t="s">
        <v>32</v>
      </c>
      <c r="D601" s="17" t="s">
        <v>1597</v>
      </c>
      <c r="E601" s="19" t="s">
        <v>42</v>
      </c>
      <c r="F601" s="19">
        <v>16</v>
      </c>
      <c r="G601" s="20">
        <v>194.68</v>
      </c>
      <c r="H601" s="20">
        <v>243.77</v>
      </c>
      <c r="I601" s="99">
        <v>3900.32</v>
      </c>
      <c r="J601" s="21">
        <v>0</v>
      </c>
      <c r="K601" s="22">
        <v>0</v>
      </c>
      <c r="L601" s="21">
        <v>0</v>
      </c>
      <c r="M601" s="22">
        <v>0</v>
      </c>
      <c r="N601" s="21">
        <v>0</v>
      </c>
      <c r="O601" s="22">
        <v>0</v>
      </c>
      <c r="P601" s="21">
        <v>0</v>
      </c>
      <c r="Q601" s="22">
        <v>0</v>
      </c>
      <c r="R601" s="21">
        <v>0</v>
      </c>
      <c r="S601" s="22">
        <v>0</v>
      </c>
      <c r="T601" s="21">
        <v>0</v>
      </c>
      <c r="U601" s="22">
        <v>0</v>
      </c>
      <c r="V601" s="21">
        <v>0</v>
      </c>
      <c r="W601" s="22">
        <v>0</v>
      </c>
      <c r="X601" s="21">
        <v>0</v>
      </c>
      <c r="Y601" s="22">
        <v>0</v>
      </c>
      <c r="Z601" s="21">
        <v>0</v>
      </c>
      <c r="AA601" s="22">
        <v>0</v>
      </c>
      <c r="AB601" s="21"/>
      <c r="AC601" s="22">
        <v>0</v>
      </c>
      <c r="AD601" s="21">
        <v>0</v>
      </c>
      <c r="AE601" s="22">
        <v>0</v>
      </c>
      <c r="AF601" s="21">
        <v>0.5</v>
      </c>
      <c r="AG601" s="22">
        <v>1950.16</v>
      </c>
      <c r="AH601" s="21">
        <v>0.5</v>
      </c>
      <c r="AI601" s="37">
        <v>1950.16</v>
      </c>
      <c r="AJ601" s="15">
        <v>1</v>
      </c>
      <c r="AK601" s="23">
        <v>3900.32</v>
      </c>
    </row>
    <row r="602" spans="1:37" ht="38.25" x14ac:dyDescent="0.25">
      <c r="A602" s="17" t="s">
        <v>1598</v>
      </c>
      <c r="B602" s="18" t="s">
        <v>1599</v>
      </c>
      <c r="C602" s="17" t="s">
        <v>32</v>
      </c>
      <c r="D602" s="17" t="s">
        <v>1600</v>
      </c>
      <c r="E602" s="19" t="s">
        <v>42</v>
      </c>
      <c r="F602" s="19">
        <v>4</v>
      </c>
      <c r="G602" s="20">
        <v>108.8</v>
      </c>
      <c r="H602" s="20">
        <v>136.22999999999999</v>
      </c>
      <c r="I602" s="99">
        <v>544.91999999999996</v>
      </c>
      <c r="J602" s="21">
        <v>0</v>
      </c>
      <c r="K602" s="22">
        <v>0</v>
      </c>
      <c r="L602" s="21">
        <v>0</v>
      </c>
      <c r="M602" s="22">
        <v>0</v>
      </c>
      <c r="N602" s="21">
        <v>0</v>
      </c>
      <c r="O602" s="22">
        <v>0</v>
      </c>
      <c r="P602" s="21">
        <v>0</v>
      </c>
      <c r="Q602" s="22">
        <v>0</v>
      </c>
      <c r="R602" s="21">
        <v>0</v>
      </c>
      <c r="S602" s="22">
        <v>0</v>
      </c>
      <c r="T602" s="21">
        <v>0</v>
      </c>
      <c r="U602" s="22">
        <v>0</v>
      </c>
      <c r="V602" s="21">
        <v>0</v>
      </c>
      <c r="W602" s="22">
        <v>0</v>
      </c>
      <c r="X602" s="21">
        <v>0</v>
      </c>
      <c r="Y602" s="22">
        <v>0</v>
      </c>
      <c r="Z602" s="21">
        <v>0</v>
      </c>
      <c r="AA602" s="22">
        <v>0</v>
      </c>
      <c r="AB602" s="21"/>
      <c r="AC602" s="22">
        <v>0</v>
      </c>
      <c r="AD602" s="21"/>
      <c r="AE602" s="22">
        <v>0</v>
      </c>
      <c r="AF602" s="21">
        <v>0.5</v>
      </c>
      <c r="AG602" s="22">
        <v>272.45999999999998</v>
      </c>
      <c r="AH602" s="21">
        <v>0.5</v>
      </c>
      <c r="AI602" s="37">
        <v>272.45999999999998</v>
      </c>
      <c r="AJ602" s="15">
        <v>1</v>
      </c>
      <c r="AK602" s="23">
        <v>544.91999999999996</v>
      </c>
    </row>
    <row r="603" spans="1:37" ht="38.25" x14ac:dyDescent="0.25">
      <c r="A603" s="17" t="s">
        <v>1601</v>
      </c>
      <c r="B603" s="18" t="s">
        <v>1602</v>
      </c>
      <c r="C603" s="17" t="s">
        <v>32</v>
      </c>
      <c r="D603" s="17" t="s">
        <v>1603</v>
      </c>
      <c r="E603" s="19" t="s">
        <v>42</v>
      </c>
      <c r="F603" s="19">
        <v>4</v>
      </c>
      <c r="G603" s="20">
        <v>181.99</v>
      </c>
      <c r="H603" s="20">
        <v>227.88</v>
      </c>
      <c r="I603" s="99">
        <v>911.52</v>
      </c>
      <c r="J603" s="21">
        <v>0</v>
      </c>
      <c r="K603" s="22">
        <v>0</v>
      </c>
      <c r="L603" s="21">
        <v>0</v>
      </c>
      <c r="M603" s="22">
        <v>0</v>
      </c>
      <c r="N603" s="21">
        <v>0</v>
      </c>
      <c r="O603" s="22">
        <v>0</v>
      </c>
      <c r="P603" s="21">
        <v>0</v>
      </c>
      <c r="Q603" s="22">
        <v>0</v>
      </c>
      <c r="R603" s="21">
        <v>0</v>
      </c>
      <c r="S603" s="22">
        <v>0</v>
      </c>
      <c r="T603" s="21">
        <v>0</v>
      </c>
      <c r="U603" s="22">
        <v>0</v>
      </c>
      <c r="V603" s="21">
        <v>0</v>
      </c>
      <c r="W603" s="22">
        <v>0</v>
      </c>
      <c r="X603" s="21">
        <v>0</v>
      </c>
      <c r="Y603" s="22">
        <v>0</v>
      </c>
      <c r="Z603" s="21">
        <v>0</v>
      </c>
      <c r="AA603" s="22">
        <v>0</v>
      </c>
      <c r="AB603" s="21"/>
      <c r="AC603" s="22">
        <v>0</v>
      </c>
      <c r="AD603" s="21">
        <v>0</v>
      </c>
      <c r="AE603" s="22">
        <v>0</v>
      </c>
      <c r="AF603" s="21">
        <v>0.5</v>
      </c>
      <c r="AG603" s="22">
        <v>455.76</v>
      </c>
      <c r="AH603" s="21">
        <v>0.5</v>
      </c>
      <c r="AI603" s="37">
        <v>455.76</v>
      </c>
      <c r="AJ603" s="15">
        <v>1</v>
      </c>
      <c r="AK603" s="23">
        <v>911.52</v>
      </c>
    </row>
    <row r="604" spans="1:37" ht="51" x14ac:dyDescent="0.25">
      <c r="A604" s="17" t="s">
        <v>1604</v>
      </c>
      <c r="B604" s="18" t="s">
        <v>1605</v>
      </c>
      <c r="C604" s="17" t="s">
        <v>27</v>
      </c>
      <c r="D604" s="17" t="s">
        <v>1606</v>
      </c>
      <c r="E604" s="19" t="s">
        <v>42</v>
      </c>
      <c r="F604" s="19">
        <v>1</v>
      </c>
      <c r="G604" s="20">
        <v>1146.75</v>
      </c>
      <c r="H604" s="20">
        <v>1435.96</v>
      </c>
      <c r="I604" s="99">
        <v>1435.96</v>
      </c>
      <c r="J604" s="21">
        <v>0</v>
      </c>
      <c r="K604" s="22">
        <v>0</v>
      </c>
      <c r="L604" s="21">
        <v>0</v>
      </c>
      <c r="M604" s="22">
        <v>0</v>
      </c>
      <c r="N604" s="21">
        <v>0</v>
      </c>
      <c r="O604" s="22">
        <v>0</v>
      </c>
      <c r="P604" s="21">
        <v>0</v>
      </c>
      <c r="Q604" s="22">
        <v>0</v>
      </c>
      <c r="R604" s="21">
        <v>0</v>
      </c>
      <c r="S604" s="22">
        <v>0</v>
      </c>
      <c r="T604" s="21">
        <v>0</v>
      </c>
      <c r="U604" s="22">
        <v>0</v>
      </c>
      <c r="V604" s="21">
        <v>0</v>
      </c>
      <c r="W604" s="22">
        <v>0</v>
      </c>
      <c r="X604" s="21"/>
      <c r="Y604" s="22">
        <v>0</v>
      </c>
      <c r="Z604" s="21">
        <v>0.5</v>
      </c>
      <c r="AA604" s="22">
        <v>717.98</v>
      </c>
      <c r="AB604" s="21">
        <v>0.5</v>
      </c>
      <c r="AC604" s="22">
        <v>717.98</v>
      </c>
      <c r="AD604" s="21">
        <v>0</v>
      </c>
      <c r="AE604" s="22">
        <v>0</v>
      </c>
      <c r="AF604" s="21">
        <v>0</v>
      </c>
      <c r="AG604" s="22">
        <v>0</v>
      </c>
      <c r="AH604" s="21"/>
      <c r="AI604" s="37">
        <v>0</v>
      </c>
      <c r="AJ604" s="15">
        <v>1</v>
      </c>
      <c r="AK604" s="23">
        <v>1435.96</v>
      </c>
    </row>
    <row r="605" spans="1:37" ht="51" x14ac:dyDescent="0.25">
      <c r="A605" s="17" t="s">
        <v>1607</v>
      </c>
      <c r="B605" s="18" t="s">
        <v>1608</v>
      </c>
      <c r="C605" s="17" t="s">
        <v>27</v>
      </c>
      <c r="D605" s="17" t="s">
        <v>1609</v>
      </c>
      <c r="E605" s="19" t="s">
        <v>42</v>
      </c>
      <c r="F605" s="19">
        <v>3</v>
      </c>
      <c r="G605" s="20">
        <v>716.67</v>
      </c>
      <c r="H605" s="20">
        <v>897.41</v>
      </c>
      <c r="I605" s="99">
        <v>2692.23</v>
      </c>
      <c r="J605" s="21">
        <v>0</v>
      </c>
      <c r="K605" s="22">
        <v>0</v>
      </c>
      <c r="L605" s="21">
        <v>0</v>
      </c>
      <c r="M605" s="22">
        <v>0</v>
      </c>
      <c r="N605" s="21">
        <v>0</v>
      </c>
      <c r="O605" s="22">
        <v>0</v>
      </c>
      <c r="P605" s="21">
        <v>0</v>
      </c>
      <c r="Q605" s="22">
        <v>0</v>
      </c>
      <c r="R605" s="21">
        <v>0</v>
      </c>
      <c r="S605" s="22">
        <v>0</v>
      </c>
      <c r="T605" s="21">
        <v>0</v>
      </c>
      <c r="U605" s="22">
        <v>0</v>
      </c>
      <c r="V605" s="21">
        <v>0</v>
      </c>
      <c r="W605" s="22">
        <v>0</v>
      </c>
      <c r="X605" s="21"/>
      <c r="Y605" s="22">
        <v>0</v>
      </c>
      <c r="Z605" s="21">
        <v>0.5</v>
      </c>
      <c r="AA605" s="22">
        <v>1346.115</v>
      </c>
      <c r="AB605" s="21">
        <v>0.5</v>
      </c>
      <c r="AC605" s="22">
        <v>1346.115</v>
      </c>
      <c r="AD605" s="21">
        <v>0</v>
      </c>
      <c r="AE605" s="22">
        <v>0</v>
      </c>
      <c r="AF605" s="21">
        <v>0</v>
      </c>
      <c r="AG605" s="22">
        <v>0</v>
      </c>
      <c r="AH605" s="21"/>
      <c r="AI605" s="37">
        <v>0</v>
      </c>
      <c r="AJ605" s="15">
        <v>1</v>
      </c>
      <c r="AK605" s="23">
        <v>2692.23</v>
      </c>
    </row>
    <row r="606" spans="1:37" ht="51" x14ac:dyDescent="0.25">
      <c r="A606" s="17" t="s">
        <v>1610</v>
      </c>
      <c r="B606" s="18" t="s">
        <v>1611</v>
      </c>
      <c r="C606" s="17" t="s">
        <v>27</v>
      </c>
      <c r="D606" s="17" t="s">
        <v>1612</v>
      </c>
      <c r="E606" s="19" t="s">
        <v>42</v>
      </c>
      <c r="F606" s="19">
        <v>1</v>
      </c>
      <c r="G606" s="20">
        <v>1155.3</v>
      </c>
      <c r="H606" s="20">
        <v>1446.66</v>
      </c>
      <c r="I606" s="99">
        <v>1446.66</v>
      </c>
      <c r="J606" s="21">
        <v>0</v>
      </c>
      <c r="K606" s="22">
        <v>0</v>
      </c>
      <c r="L606" s="21">
        <v>0</v>
      </c>
      <c r="M606" s="22">
        <v>0</v>
      </c>
      <c r="N606" s="21">
        <v>0</v>
      </c>
      <c r="O606" s="22">
        <v>0</v>
      </c>
      <c r="P606" s="21">
        <v>0</v>
      </c>
      <c r="Q606" s="22">
        <v>0</v>
      </c>
      <c r="R606" s="21">
        <v>0</v>
      </c>
      <c r="S606" s="22">
        <v>0</v>
      </c>
      <c r="T606" s="21">
        <v>0</v>
      </c>
      <c r="U606" s="22">
        <v>0</v>
      </c>
      <c r="V606" s="21">
        <v>0</v>
      </c>
      <c r="W606" s="22">
        <v>0</v>
      </c>
      <c r="X606" s="21"/>
      <c r="Y606" s="22">
        <v>0</v>
      </c>
      <c r="Z606" s="21">
        <v>0.5</v>
      </c>
      <c r="AA606" s="22">
        <v>723.33</v>
      </c>
      <c r="AB606" s="21">
        <v>0.5</v>
      </c>
      <c r="AC606" s="22">
        <v>723.33</v>
      </c>
      <c r="AD606" s="21">
        <v>0</v>
      </c>
      <c r="AE606" s="22">
        <v>0</v>
      </c>
      <c r="AF606" s="21">
        <v>0</v>
      </c>
      <c r="AG606" s="22">
        <v>0</v>
      </c>
      <c r="AH606" s="21"/>
      <c r="AI606" s="37">
        <v>0</v>
      </c>
      <c r="AJ606" s="15">
        <v>1</v>
      </c>
      <c r="AK606" s="23">
        <v>1446.66</v>
      </c>
    </row>
    <row r="607" spans="1:37" ht="51" x14ac:dyDescent="0.25">
      <c r="A607" s="17" t="s">
        <v>1613</v>
      </c>
      <c r="B607" s="18" t="s">
        <v>1614</v>
      </c>
      <c r="C607" s="17" t="s">
        <v>27</v>
      </c>
      <c r="D607" s="17" t="s">
        <v>1615</v>
      </c>
      <c r="E607" s="19" t="s">
        <v>42</v>
      </c>
      <c r="F607" s="19">
        <v>1</v>
      </c>
      <c r="G607" s="20">
        <v>1175.55</v>
      </c>
      <c r="H607" s="20">
        <v>1472.02</v>
      </c>
      <c r="I607" s="99">
        <v>1472.02</v>
      </c>
      <c r="J607" s="21">
        <v>0</v>
      </c>
      <c r="K607" s="22">
        <v>0</v>
      </c>
      <c r="L607" s="21">
        <v>0</v>
      </c>
      <c r="M607" s="22">
        <v>0</v>
      </c>
      <c r="N607" s="21">
        <v>0</v>
      </c>
      <c r="O607" s="22">
        <v>0</v>
      </c>
      <c r="P607" s="21">
        <v>0</v>
      </c>
      <c r="Q607" s="22">
        <v>0</v>
      </c>
      <c r="R607" s="21">
        <v>0</v>
      </c>
      <c r="S607" s="22">
        <v>0</v>
      </c>
      <c r="T607" s="21">
        <v>0</v>
      </c>
      <c r="U607" s="22">
        <v>0</v>
      </c>
      <c r="V607" s="21">
        <v>0</v>
      </c>
      <c r="W607" s="22">
        <v>0</v>
      </c>
      <c r="X607" s="21"/>
      <c r="Y607" s="22">
        <v>0</v>
      </c>
      <c r="Z607" s="21">
        <v>0.5</v>
      </c>
      <c r="AA607" s="22">
        <v>736.01</v>
      </c>
      <c r="AB607" s="21">
        <v>0.5</v>
      </c>
      <c r="AC607" s="22">
        <v>736.01</v>
      </c>
      <c r="AD607" s="21">
        <v>0</v>
      </c>
      <c r="AE607" s="22">
        <v>0</v>
      </c>
      <c r="AF607" s="21">
        <v>0</v>
      </c>
      <c r="AG607" s="22">
        <v>0</v>
      </c>
      <c r="AH607" s="21"/>
      <c r="AI607" s="37">
        <v>0</v>
      </c>
      <c r="AJ607" s="15">
        <v>1</v>
      </c>
      <c r="AK607" s="23">
        <v>1472.02</v>
      </c>
    </row>
    <row r="608" spans="1:37" ht="51" x14ac:dyDescent="0.25">
      <c r="A608" s="17" t="s">
        <v>1616</v>
      </c>
      <c r="B608" s="18" t="s">
        <v>1617</v>
      </c>
      <c r="C608" s="17" t="s">
        <v>27</v>
      </c>
      <c r="D608" s="17" t="s">
        <v>1618</v>
      </c>
      <c r="E608" s="19" t="s">
        <v>42</v>
      </c>
      <c r="F608" s="19">
        <v>1</v>
      </c>
      <c r="G608" s="20">
        <v>1190.74</v>
      </c>
      <c r="H608" s="20">
        <v>1491.04</v>
      </c>
      <c r="I608" s="99">
        <v>1491.04</v>
      </c>
      <c r="J608" s="21">
        <v>0</v>
      </c>
      <c r="K608" s="22">
        <v>0</v>
      </c>
      <c r="L608" s="21">
        <v>0</v>
      </c>
      <c r="M608" s="22">
        <v>0</v>
      </c>
      <c r="N608" s="21">
        <v>0</v>
      </c>
      <c r="O608" s="22">
        <v>0</v>
      </c>
      <c r="P608" s="21">
        <v>0</v>
      </c>
      <c r="Q608" s="22">
        <v>0</v>
      </c>
      <c r="R608" s="21">
        <v>0</v>
      </c>
      <c r="S608" s="22">
        <v>0</v>
      </c>
      <c r="T608" s="21">
        <v>0</v>
      </c>
      <c r="U608" s="22">
        <v>0</v>
      </c>
      <c r="V608" s="21">
        <v>0</v>
      </c>
      <c r="W608" s="22">
        <v>0</v>
      </c>
      <c r="X608" s="21"/>
      <c r="Y608" s="22">
        <v>0</v>
      </c>
      <c r="Z608" s="21">
        <v>0.5</v>
      </c>
      <c r="AA608" s="22">
        <v>745.52</v>
      </c>
      <c r="AB608" s="21">
        <v>0.5</v>
      </c>
      <c r="AC608" s="22">
        <v>745.52</v>
      </c>
      <c r="AD608" s="21">
        <v>0</v>
      </c>
      <c r="AE608" s="22">
        <v>0</v>
      </c>
      <c r="AF608" s="21">
        <v>0</v>
      </c>
      <c r="AG608" s="22">
        <v>0</v>
      </c>
      <c r="AH608" s="21"/>
      <c r="AI608" s="37">
        <v>0</v>
      </c>
      <c r="AJ608" s="15">
        <v>1</v>
      </c>
      <c r="AK608" s="23">
        <v>1491.04</v>
      </c>
    </row>
    <row r="609" spans="1:37" ht="38.25" x14ac:dyDescent="0.25">
      <c r="A609" s="17" t="s">
        <v>1619</v>
      </c>
      <c r="B609" s="18" t="s">
        <v>1620</v>
      </c>
      <c r="C609" s="17" t="s">
        <v>27</v>
      </c>
      <c r="D609" s="17" t="s">
        <v>1621</v>
      </c>
      <c r="E609" s="19" t="s">
        <v>42</v>
      </c>
      <c r="F609" s="19">
        <v>1</v>
      </c>
      <c r="G609" s="20">
        <v>1443.43</v>
      </c>
      <c r="H609" s="20">
        <v>1807.46</v>
      </c>
      <c r="I609" s="99">
        <v>1807.46</v>
      </c>
      <c r="J609" s="21">
        <v>0</v>
      </c>
      <c r="K609" s="22">
        <v>0</v>
      </c>
      <c r="L609" s="21">
        <v>0</v>
      </c>
      <c r="M609" s="22">
        <v>0</v>
      </c>
      <c r="N609" s="21">
        <v>0</v>
      </c>
      <c r="O609" s="22">
        <v>0</v>
      </c>
      <c r="P609" s="21">
        <v>0</v>
      </c>
      <c r="Q609" s="22">
        <v>0</v>
      </c>
      <c r="R609" s="21">
        <v>0</v>
      </c>
      <c r="S609" s="22">
        <v>0</v>
      </c>
      <c r="T609" s="21">
        <v>0</v>
      </c>
      <c r="U609" s="22">
        <v>0</v>
      </c>
      <c r="V609" s="21">
        <v>0</v>
      </c>
      <c r="W609" s="22">
        <v>0</v>
      </c>
      <c r="X609" s="21"/>
      <c r="Y609" s="22">
        <v>0</v>
      </c>
      <c r="Z609" s="21">
        <v>0.5</v>
      </c>
      <c r="AA609" s="22">
        <v>903.73</v>
      </c>
      <c r="AB609" s="21">
        <v>0.5</v>
      </c>
      <c r="AC609" s="22">
        <v>903.73</v>
      </c>
      <c r="AD609" s="21">
        <v>0</v>
      </c>
      <c r="AE609" s="22">
        <v>0</v>
      </c>
      <c r="AF609" s="21">
        <v>0</v>
      </c>
      <c r="AG609" s="22">
        <v>0</v>
      </c>
      <c r="AH609" s="21"/>
      <c r="AI609" s="37">
        <v>0</v>
      </c>
      <c r="AJ609" s="15">
        <v>1</v>
      </c>
      <c r="AK609" s="23">
        <v>1807.46</v>
      </c>
    </row>
    <row r="610" spans="1:37" ht="38.25" x14ac:dyDescent="0.25">
      <c r="A610" s="17" t="s">
        <v>1622</v>
      </c>
      <c r="B610" s="18" t="s">
        <v>1623</v>
      </c>
      <c r="C610" s="17" t="s">
        <v>27</v>
      </c>
      <c r="D610" s="17" t="s">
        <v>1624</v>
      </c>
      <c r="E610" s="19" t="s">
        <v>42</v>
      </c>
      <c r="F610" s="19">
        <v>1</v>
      </c>
      <c r="G610" s="20">
        <v>890.01</v>
      </c>
      <c r="H610" s="20">
        <v>1114.47</v>
      </c>
      <c r="I610" s="99">
        <v>1114.47</v>
      </c>
      <c r="J610" s="21">
        <v>0</v>
      </c>
      <c r="K610" s="22">
        <v>0</v>
      </c>
      <c r="L610" s="21">
        <v>0</v>
      </c>
      <c r="M610" s="22">
        <v>0</v>
      </c>
      <c r="N610" s="21">
        <v>0</v>
      </c>
      <c r="O610" s="22">
        <v>0</v>
      </c>
      <c r="P610" s="21">
        <v>0</v>
      </c>
      <c r="Q610" s="22">
        <v>0</v>
      </c>
      <c r="R610" s="21">
        <v>0</v>
      </c>
      <c r="S610" s="22">
        <v>0</v>
      </c>
      <c r="T610" s="21">
        <v>0</v>
      </c>
      <c r="U610" s="22">
        <v>0</v>
      </c>
      <c r="V610" s="21">
        <v>0</v>
      </c>
      <c r="W610" s="22">
        <v>0</v>
      </c>
      <c r="X610" s="21"/>
      <c r="Y610" s="22">
        <v>0</v>
      </c>
      <c r="Z610" s="21">
        <v>0.5</v>
      </c>
      <c r="AA610" s="22">
        <v>557.23500000000001</v>
      </c>
      <c r="AB610" s="21">
        <v>0.5</v>
      </c>
      <c r="AC610" s="22">
        <v>557.23500000000001</v>
      </c>
      <c r="AD610" s="21">
        <v>0</v>
      </c>
      <c r="AE610" s="22">
        <v>0</v>
      </c>
      <c r="AF610" s="21">
        <v>0</v>
      </c>
      <c r="AG610" s="22">
        <v>0</v>
      </c>
      <c r="AH610" s="21"/>
      <c r="AI610" s="37">
        <v>0</v>
      </c>
      <c r="AJ610" s="15">
        <v>1</v>
      </c>
      <c r="AK610" s="23">
        <v>1114.47</v>
      </c>
    </row>
    <row r="611" spans="1:37" ht="38.25" x14ac:dyDescent="0.25">
      <c r="A611" s="17" t="s">
        <v>1625</v>
      </c>
      <c r="B611" s="18" t="s">
        <v>1626</v>
      </c>
      <c r="C611" s="17" t="s">
        <v>27</v>
      </c>
      <c r="D611" s="17" t="s">
        <v>1627</v>
      </c>
      <c r="E611" s="19" t="s">
        <v>42</v>
      </c>
      <c r="F611" s="19">
        <v>1</v>
      </c>
      <c r="G611" s="20">
        <v>3128.33</v>
      </c>
      <c r="H611" s="20">
        <v>3917.29</v>
      </c>
      <c r="I611" s="99">
        <v>3917.29</v>
      </c>
      <c r="J611" s="21">
        <v>0</v>
      </c>
      <c r="K611" s="22">
        <v>0</v>
      </c>
      <c r="L611" s="21">
        <v>0</v>
      </c>
      <c r="M611" s="22">
        <v>0</v>
      </c>
      <c r="N611" s="21">
        <v>0</v>
      </c>
      <c r="O611" s="22">
        <v>0</v>
      </c>
      <c r="P611" s="21">
        <v>0</v>
      </c>
      <c r="Q611" s="22">
        <v>0</v>
      </c>
      <c r="R611" s="21">
        <v>0</v>
      </c>
      <c r="S611" s="22">
        <v>0</v>
      </c>
      <c r="T611" s="21">
        <v>0</v>
      </c>
      <c r="U611" s="22">
        <v>0</v>
      </c>
      <c r="V611" s="21">
        <v>0</v>
      </c>
      <c r="W611" s="22">
        <v>0</v>
      </c>
      <c r="X611" s="21"/>
      <c r="Y611" s="22">
        <v>0</v>
      </c>
      <c r="Z611" s="21">
        <v>0.5</v>
      </c>
      <c r="AA611" s="22">
        <v>1958.645</v>
      </c>
      <c r="AB611" s="21">
        <v>0.5</v>
      </c>
      <c r="AC611" s="22">
        <v>1958.645</v>
      </c>
      <c r="AD611" s="21">
        <v>0</v>
      </c>
      <c r="AE611" s="22">
        <v>0</v>
      </c>
      <c r="AF611" s="21">
        <v>0</v>
      </c>
      <c r="AG611" s="22">
        <v>0</v>
      </c>
      <c r="AH611" s="21"/>
      <c r="AI611" s="37">
        <v>0</v>
      </c>
      <c r="AJ611" s="15">
        <v>1</v>
      </c>
      <c r="AK611" s="23">
        <v>3917.29</v>
      </c>
    </row>
    <row r="612" spans="1:37" ht="38.25" x14ac:dyDescent="0.25">
      <c r="A612" s="17" t="s">
        <v>1628</v>
      </c>
      <c r="B612" s="18" t="s">
        <v>1629</v>
      </c>
      <c r="C612" s="17" t="s">
        <v>27</v>
      </c>
      <c r="D612" s="17" t="s">
        <v>1630</v>
      </c>
      <c r="E612" s="19" t="s">
        <v>42</v>
      </c>
      <c r="F612" s="19">
        <v>1</v>
      </c>
      <c r="G612" s="20">
        <v>3906.66</v>
      </c>
      <c r="H612" s="20">
        <v>4891.91</v>
      </c>
      <c r="I612" s="99">
        <v>4891.91</v>
      </c>
      <c r="J612" s="21">
        <v>0</v>
      </c>
      <c r="K612" s="22">
        <v>0</v>
      </c>
      <c r="L612" s="21">
        <v>0</v>
      </c>
      <c r="M612" s="22">
        <v>0</v>
      </c>
      <c r="N612" s="21">
        <v>0</v>
      </c>
      <c r="O612" s="22">
        <v>0</v>
      </c>
      <c r="P612" s="21">
        <v>0</v>
      </c>
      <c r="Q612" s="22">
        <v>0</v>
      </c>
      <c r="R612" s="21">
        <v>0</v>
      </c>
      <c r="S612" s="22">
        <v>0</v>
      </c>
      <c r="T612" s="21">
        <v>0</v>
      </c>
      <c r="U612" s="22">
        <v>0</v>
      </c>
      <c r="V612" s="21">
        <v>0</v>
      </c>
      <c r="W612" s="22">
        <v>0</v>
      </c>
      <c r="X612" s="21"/>
      <c r="Y612" s="22">
        <v>0</v>
      </c>
      <c r="Z612" s="21">
        <v>0.5</v>
      </c>
      <c r="AA612" s="22">
        <v>2445.9549999999999</v>
      </c>
      <c r="AB612" s="21">
        <v>0.5</v>
      </c>
      <c r="AC612" s="22">
        <v>2445.9549999999999</v>
      </c>
      <c r="AD612" s="21">
        <v>0</v>
      </c>
      <c r="AE612" s="22">
        <v>0</v>
      </c>
      <c r="AF612" s="21">
        <v>0</v>
      </c>
      <c r="AG612" s="22">
        <v>0</v>
      </c>
      <c r="AH612" s="21"/>
      <c r="AI612" s="37">
        <v>0</v>
      </c>
      <c r="AJ612" s="15">
        <v>1</v>
      </c>
      <c r="AK612" s="23">
        <v>4891.91</v>
      </c>
    </row>
    <row r="613" spans="1:37" ht="38.25" x14ac:dyDescent="0.25">
      <c r="A613" s="17" t="s">
        <v>1631</v>
      </c>
      <c r="B613" s="18" t="s">
        <v>1632</v>
      </c>
      <c r="C613" s="17" t="s">
        <v>27</v>
      </c>
      <c r="D613" s="17" t="s">
        <v>1633</v>
      </c>
      <c r="E613" s="19" t="s">
        <v>906</v>
      </c>
      <c r="F613" s="19">
        <v>11</v>
      </c>
      <c r="G613" s="20">
        <v>751.77</v>
      </c>
      <c r="H613" s="20">
        <v>941.36</v>
      </c>
      <c r="I613" s="99">
        <v>10354.959999999999</v>
      </c>
      <c r="J613" s="21">
        <v>0</v>
      </c>
      <c r="K613" s="22">
        <v>0</v>
      </c>
      <c r="L613" s="21">
        <v>0</v>
      </c>
      <c r="M613" s="22">
        <v>0</v>
      </c>
      <c r="N613" s="21">
        <v>0</v>
      </c>
      <c r="O613" s="22">
        <v>0</v>
      </c>
      <c r="P613" s="21">
        <v>0</v>
      </c>
      <c r="Q613" s="22">
        <v>0</v>
      </c>
      <c r="R613" s="21">
        <v>0</v>
      </c>
      <c r="S613" s="22">
        <v>0</v>
      </c>
      <c r="T613" s="21">
        <v>0</v>
      </c>
      <c r="U613" s="22">
        <v>0</v>
      </c>
      <c r="V613" s="21">
        <v>0</v>
      </c>
      <c r="W613" s="22">
        <v>0</v>
      </c>
      <c r="X613" s="21">
        <v>0</v>
      </c>
      <c r="Y613" s="22">
        <v>0</v>
      </c>
      <c r="Z613" s="21">
        <v>0</v>
      </c>
      <c r="AA613" s="22">
        <v>0</v>
      </c>
      <c r="AB613" s="21">
        <v>0</v>
      </c>
      <c r="AC613" s="22">
        <v>0</v>
      </c>
      <c r="AD613" s="21">
        <v>0</v>
      </c>
      <c r="AE613" s="22">
        <v>0</v>
      </c>
      <c r="AF613" s="21"/>
      <c r="AG613" s="22">
        <v>0</v>
      </c>
      <c r="AH613" s="21">
        <v>1</v>
      </c>
      <c r="AI613" s="37">
        <v>10354.959999999999</v>
      </c>
      <c r="AJ613" s="15">
        <v>1</v>
      </c>
      <c r="AK613" s="23">
        <v>10354.959999999999</v>
      </c>
    </row>
    <row r="614" spans="1:37" ht="25.5" x14ac:dyDescent="0.25">
      <c r="A614" s="17" t="s">
        <v>1634</v>
      </c>
      <c r="B614" s="18" t="s">
        <v>1635</v>
      </c>
      <c r="C614" s="17" t="s">
        <v>40</v>
      </c>
      <c r="D614" s="17" t="s">
        <v>1636</v>
      </c>
      <c r="E614" s="19" t="s">
        <v>42</v>
      </c>
      <c r="F614" s="19">
        <v>20</v>
      </c>
      <c r="G614" s="20">
        <v>218.68</v>
      </c>
      <c r="H614" s="20">
        <v>273.83</v>
      </c>
      <c r="I614" s="99">
        <v>5476.6</v>
      </c>
      <c r="J614" s="21">
        <v>0</v>
      </c>
      <c r="K614" s="22">
        <v>0</v>
      </c>
      <c r="L614" s="21">
        <v>0</v>
      </c>
      <c r="M614" s="22">
        <v>0</v>
      </c>
      <c r="N614" s="21">
        <v>0</v>
      </c>
      <c r="O614" s="22">
        <v>0</v>
      </c>
      <c r="P614" s="21">
        <v>0</v>
      </c>
      <c r="Q614" s="22">
        <v>0</v>
      </c>
      <c r="R614" s="21">
        <v>0</v>
      </c>
      <c r="S614" s="22">
        <v>0</v>
      </c>
      <c r="T614" s="21">
        <v>0</v>
      </c>
      <c r="U614" s="22">
        <v>0</v>
      </c>
      <c r="V614" s="21">
        <v>0</v>
      </c>
      <c r="W614" s="22">
        <v>0</v>
      </c>
      <c r="X614" s="21">
        <v>0</v>
      </c>
      <c r="Y614" s="22">
        <v>0</v>
      </c>
      <c r="Z614" s="21">
        <v>0</v>
      </c>
      <c r="AA614" s="22">
        <v>0</v>
      </c>
      <c r="AB614" s="21">
        <v>0</v>
      </c>
      <c r="AC614" s="22">
        <v>0</v>
      </c>
      <c r="AD614" s="21">
        <v>0</v>
      </c>
      <c r="AE614" s="22">
        <v>0</v>
      </c>
      <c r="AF614" s="21"/>
      <c r="AG614" s="22">
        <v>0</v>
      </c>
      <c r="AH614" s="21">
        <v>1</v>
      </c>
      <c r="AI614" s="37">
        <v>5476.6</v>
      </c>
      <c r="AJ614" s="15">
        <v>1</v>
      </c>
      <c r="AK614" s="23">
        <v>5476.6</v>
      </c>
    </row>
    <row r="615" spans="1:37" ht="38.25" x14ac:dyDescent="0.25">
      <c r="A615" s="17" t="s">
        <v>1637</v>
      </c>
      <c r="B615" s="18" t="s">
        <v>1638</v>
      </c>
      <c r="C615" s="17" t="s">
        <v>32</v>
      </c>
      <c r="D615" s="17" t="s">
        <v>1639</v>
      </c>
      <c r="E615" s="19" t="s">
        <v>42</v>
      </c>
      <c r="F615" s="19">
        <v>1</v>
      </c>
      <c r="G615" s="20">
        <v>82.24</v>
      </c>
      <c r="H615" s="20">
        <v>102.98</v>
      </c>
      <c r="I615" s="99">
        <v>102.98</v>
      </c>
      <c r="J615" s="21">
        <v>0</v>
      </c>
      <c r="K615" s="22">
        <v>0</v>
      </c>
      <c r="L615" s="21">
        <v>0</v>
      </c>
      <c r="M615" s="22">
        <v>0</v>
      </c>
      <c r="N615" s="21">
        <v>0</v>
      </c>
      <c r="O615" s="22">
        <v>0</v>
      </c>
      <c r="P615" s="21">
        <v>0</v>
      </c>
      <c r="Q615" s="22">
        <v>0</v>
      </c>
      <c r="R615" s="21">
        <v>0</v>
      </c>
      <c r="S615" s="22">
        <v>0</v>
      </c>
      <c r="T615" s="21">
        <v>0</v>
      </c>
      <c r="U615" s="22">
        <v>0</v>
      </c>
      <c r="V615" s="21">
        <v>0</v>
      </c>
      <c r="W615" s="22">
        <v>0</v>
      </c>
      <c r="X615" s="21">
        <v>1</v>
      </c>
      <c r="Y615" s="22">
        <v>102.98</v>
      </c>
      <c r="Z615" s="21">
        <v>0</v>
      </c>
      <c r="AA615" s="22">
        <v>0</v>
      </c>
      <c r="AB615" s="21">
        <v>0</v>
      </c>
      <c r="AC615" s="22">
        <v>0</v>
      </c>
      <c r="AD615" s="21">
        <v>0</v>
      </c>
      <c r="AE615" s="22">
        <v>0</v>
      </c>
      <c r="AF615" s="21">
        <v>0</v>
      </c>
      <c r="AG615" s="22">
        <v>0</v>
      </c>
      <c r="AH615" s="21"/>
      <c r="AI615" s="37">
        <v>0</v>
      </c>
      <c r="AJ615" s="15">
        <v>1</v>
      </c>
      <c r="AK615" s="23">
        <v>102.98</v>
      </c>
    </row>
    <row r="616" spans="1:37" x14ac:dyDescent="0.25">
      <c r="A616" s="12">
        <v>19</v>
      </c>
      <c r="B616" s="12"/>
      <c r="C616" s="12"/>
      <c r="D616" s="12" t="s">
        <v>1640</v>
      </c>
      <c r="E616" s="12"/>
      <c r="F616" s="13"/>
      <c r="G616" s="14"/>
      <c r="H616" s="14"/>
      <c r="I616" s="95">
        <v>50572.079999999994</v>
      </c>
      <c r="J616" s="373">
        <v>0</v>
      </c>
      <c r="K616" s="95">
        <v>0</v>
      </c>
      <c r="L616" s="373">
        <v>0</v>
      </c>
      <c r="M616" s="95">
        <v>0</v>
      </c>
      <c r="N616" s="373">
        <v>0</v>
      </c>
      <c r="O616" s="95">
        <v>0</v>
      </c>
      <c r="P616" s="373">
        <v>0</v>
      </c>
      <c r="Q616" s="95">
        <v>0</v>
      </c>
      <c r="R616" s="373">
        <v>0</v>
      </c>
      <c r="S616" s="95">
        <v>0</v>
      </c>
      <c r="T616" s="373">
        <v>0</v>
      </c>
      <c r="U616" s="95">
        <v>0</v>
      </c>
      <c r="V616" s="373">
        <v>0</v>
      </c>
      <c r="W616" s="95">
        <v>0</v>
      </c>
      <c r="X616" s="373">
        <v>0</v>
      </c>
      <c r="Y616" s="95">
        <v>0</v>
      </c>
      <c r="Z616" s="373">
        <v>0</v>
      </c>
      <c r="AA616" s="95">
        <v>0</v>
      </c>
      <c r="AB616" s="373">
        <v>0</v>
      </c>
      <c r="AC616" s="95">
        <v>0</v>
      </c>
      <c r="AD616" s="373">
        <v>3.3042184541351674E-2</v>
      </c>
      <c r="AE616" s="95">
        <v>1671.0119999999999</v>
      </c>
      <c r="AF616" s="373">
        <v>0.62868205144024136</v>
      </c>
      <c r="AG616" s="95">
        <v>31793.758999999998</v>
      </c>
      <c r="AH616" s="373">
        <v>0.33827576401840703</v>
      </c>
      <c r="AI616" s="95">
        <v>17107.309000000001</v>
      </c>
      <c r="AJ616" s="24">
        <v>1</v>
      </c>
      <c r="AK616" s="95">
        <v>50572.079999999994</v>
      </c>
    </row>
    <row r="617" spans="1:37" x14ac:dyDescent="0.25">
      <c r="A617" s="25" t="s">
        <v>1641</v>
      </c>
      <c r="B617" s="25"/>
      <c r="C617" s="25"/>
      <c r="D617" s="25" t="s">
        <v>1642</v>
      </c>
      <c r="E617" s="25"/>
      <c r="F617" s="25"/>
      <c r="G617" s="26"/>
      <c r="H617" s="26"/>
      <c r="I617" s="104">
        <v>47728.110000000008</v>
      </c>
      <c r="J617" s="27">
        <v>0</v>
      </c>
      <c r="K617" s="104">
        <v>0</v>
      </c>
      <c r="L617" s="27">
        <v>0</v>
      </c>
      <c r="M617" s="104">
        <v>0</v>
      </c>
      <c r="N617" s="27">
        <v>0</v>
      </c>
      <c r="O617" s="104">
        <v>0</v>
      </c>
      <c r="P617" s="27">
        <v>0</v>
      </c>
      <c r="Q617" s="104">
        <v>0</v>
      </c>
      <c r="R617" s="27">
        <v>0</v>
      </c>
      <c r="S617" s="104">
        <v>0</v>
      </c>
      <c r="T617" s="27">
        <v>0</v>
      </c>
      <c r="U617" s="104">
        <v>0</v>
      </c>
      <c r="V617" s="27">
        <v>0</v>
      </c>
      <c r="W617" s="104">
        <v>0</v>
      </c>
      <c r="X617" s="27">
        <v>0</v>
      </c>
      <c r="Y617" s="104">
        <v>0</v>
      </c>
      <c r="Z617" s="27">
        <v>0</v>
      </c>
      <c r="AA617" s="104">
        <v>0</v>
      </c>
      <c r="AB617" s="27">
        <v>0</v>
      </c>
      <c r="AC617" s="104">
        <v>0</v>
      </c>
      <c r="AD617" s="27">
        <v>0</v>
      </c>
      <c r="AE617" s="104">
        <v>0</v>
      </c>
      <c r="AF617" s="27">
        <v>0.64156743269322813</v>
      </c>
      <c r="AG617" s="104">
        <v>30620.800999999996</v>
      </c>
      <c r="AH617" s="27">
        <v>0.35843256730677159</v>
      </c>
      <c r="AI617" s="104">
        <v>17107.309000000001</v>
      </c>
      <c r="AJ617" s="27">
        <v>0.99999999999999978</v>
      </c>
      <c r="AK617" s="104">
        <v>47728.110000000008</v>
      </c>
    </row>
    <row r="618" spans="1:37" ht="25.5" x14ac:dyDescent="0.25">
      <c r="A618" s="17" t="s">
        <v>1643</v>
      </c>
      <c r="B618" s="18" t="s">
        <v>1644</v>
      </c>
      <c r="C618" s="17" t="s">
        <v>27</v>
      </c>
      <c r="D618" s="17" t="s">
        <v>1645</v>
      </c>
      <c r="E618" s="19" t="s">
        <v>906</v>
      </c>
      <c r="F618" s="19">
        <v>47</v>
      </c>
      <c r="G618" s="20">
        <v>35.67</v>
      </c>
      <c r="H618" s="20">
        <v>44.66</v>
      </c>
      <c r="I618" s="99">
        <v>2099.02</v>
      </c>
      <c r="J618" s="21">
        <v>0</v>
      </c>
      <c r="K618" s="22">
        <v>0</v>
      </c>
      <c r="L618" s="21">
        <v>0</v>
      </c>
      <c r="M618" s="22">
        <v>0</v>
      </c>
      <c r="N618" s="21">
        <v>0</v>
      </c>
      <c r="O618" s="22">
        <v>0</v>
      </c>
      <c r="P618" s="21">
        <v>0</v>
      </c>
      <c r="Q618" s="22">
        <v>0</v>
      </c>
      <c r="R618" s="21">
        <v>0</v>
      </c>
      <c r="S618" s="22">
        <v>0</v>
      </c>
      <c r="T618" s="21">
        <v>0</v>
      </c>
      <c r="U618" s="22">
        <v>0</v>
      </c>
      <c r="V618" s="21">
        <v>0</v>
      </c>
      <c r="W618" s="22">
        <v>0</v>
      </c>
      <c r="X618" s="21">
        <v>0</v>
      </c>
      <c r="Y618" s="22">
        <v>0</v>
      </c>
      <c r="Z618" s="21">
        <v>0</v>
      </c>
      <c r="AA618" s="22">
        <v>0</v>
      </c>
      <c r="AB618" s="21">
        <v>0</v>
      </c>
      <c r="AC618" s="22">
        <v>0</v>
      </c>
      <c r="AD618" s="21">
        <v>0</v>
      </c>
      <c r="AE618" s="22">
        <v>0</v>
      </c>
      <c r="AF618" s="21">
        <v>1</v>
      </c>
      <c r="AG618" s="22">
        <v>2099.02</v>
      </c>
      <c r="AH618" s="21"/>
      <c r="AI618" s="37">
        <v>0</v>
      </c>
      <c r="AJ618" s="15">
        <v>1</v>
      </c>
      <c r="AK618" s="23">
        <v>2099.02</v>
      </c>
    </row>
    <row r="619" spans="1:37" ht="25.5" x14ac:dyDescent="0.25">
      <c r="A619" s="17" t="s">
        <v>1646</v>
      </c>
      <c r="B619" s="18" t="s">
        <v>1647</v>
      </c>
      <c r="C619" s="17" t="s">
        <v>27</v>
      </c>
      <c r="D619" s="17" t="s">
        <v>1648</v>
      </c>
      <c r="E619" s="19" t="s">
        <v>906</v>
      </c>
      <c r="F619" s="19">
        <v>2</v>
      </c>
      <c r="G619" s="20">
        <v>3418.38</v>
      </c>
      <c r="H619" s="20">
        <v>4280.49</v>
      </c>
      <c r="I619" s="99">
        <v>8560.98</v>
      </c>
      <c r="J619" s="21">
        <v>0</v>
      </c>
      <c r="K619" s="22">
        <v>0</v>
      </c>
      <c r="L619" s="21">
        <v>0</v>
      </c>
      <c r="M619" s="22">
        <v>0</v>
      </c>
      <c r="N619" s="21">
        <v>0</v>
      </c>
      <c r="O619" s="22">
        <v>0</v>
      </c>
      <c r="P619" s="21">
        <v>0</v>
      </c>
      <c r="Q619" s="22">
        <v>0</v>
      </c>
      <c r="R619" s="21">
        <v>0</v>
      </c>
      <c r="S619" s="22">
        <v>0</v>
      </c>
      <c r="T619" s="21">
        <v>0</v>
      </c>
      <c r="U619" s="22">
        <v>0</v>
      </c>
      <c r="V619" s="21">
        <v>0</v>
      </c>
      <c r="W619" s="22">
        <v>0</v>
      </c>
      <c r="X619" s="21">
        <v>0</v>
      </c>
      <c r="Y619" s="22">
        <v>0</v>
      </c>
      <c r="Z619" s="21">
        <v>0</v>
      </c>
      <c r="AA619" s="22">
        <v>0</v>
      </c>
      <c r="AB619" s="21">
        <v>0</v>
      </c>
      <c r="AC619" s="22">
        <v>0</v>
      </c>
      <c r="AD619" s="21"/>
      <c r="AE619" s="22">
        <v>0</v>
      </c>
      <c r="AF619" s="21">
        <v>0.6</v>
      </c>
      <c r="AG619" s="22">
        <v>5136.5879999999997</v>
      </c>
      <c r="AH619" s="21">
        <v>0.4</v>
      </c>
      <c r="AI619" s="37">
        <v>3424.3919999999998</v>
      </c>
      <c r="AJ619" s="15">
        <v>1</v>
      </c>
      <c r="AK619" s="23">
        <v>8560.98</v>
      </c>
    </row>
    <row r="620" spans="1:37" ht="25.5" x14ac:dyDescent="0.25">
      <c r="A620" s="17" t="s">
        <v>1649</v>
      </c>
      <c r="B620" s="18" t="s">
        <v>1650</v>
      </c>
      <c r="C620" s="17" t="s">
        <v>27</v>
      </c>
      <c r="D620" s="17" t="s">
        <v>1651</v>
      </c>
      <c r="E620" s="19" t="s">
        <v>906</v>
      </c>
      <c r="F620" s="19">
        <v>28</v>
      </c>
      <c r="G620" s="20">
        <v>34.6</v>
      </c>
      <c r="H620" s="20">
        <v>43.32</v>
      </c>
      <c r="I620" s="99">
        <v>1212.96</v>
      </c>
      <c r="J620" s="21">
        <v>0</v>
      </c>
      <c r="K620" s="22">
        <v>0</v>
      </c>
      <c r="L620" s="21">
        <v>0</v>
      </c>
      <c r="M620" s="22">
        <v>0</v>
      </c>
      <c r="N620" s="21">
        <v>0</v>
      </c>
      <c r="O620" s="22">
        <v>0</v>
      </c>
      <c r="P620" s="21">
        <v>0</v>
      </c>
      <c r="Q620" s="22">
        <v>0</v>
      </c>
      <c r="R620" s="21">
        <v>0</v>
      </c>
      <c r="S620" s="22">
        <v>0</v>
      </c>
      <c r="T620" s="21">
        <v>0</v>
      </c>
      <c r="U620" s="22">
        <v>0</v>
      </c>
      <c r="V620" s="21">
        <v>0</v>
      </c>
      <c r="W620" s="22">
        <v>0</v>
      </c>
      <c r="X620" s="21">
        <v>0</v>
      </c>
      <c r="Y620" s="22">
        <v>0</v>
      </c>
      <c r="Z620" s="21">
        <v>0</v>
      </c>
      <c r="AA620" s="22">
        <v>0</v>
      </c>
      <c r="AB620" s="21">
        <v>0</v>
      </c>
      <c r="AC620" s="22">
        <v>0</v>
      </c>
      <c r="AD620" s="21">
        <v>0</v>
      </c>
      <c r="AE620" s="22">
        <v>0</v>
      </c>
      <c r="AF620" s="21">
        <v>1</v>
      </c>
      <c r="AG620" s="22">
        <v>1212.96</v>
      </c>
      <c r="AH620" s="21"/>
      <c r="AI620" s="37">
        <v>0</v>
      </c>
      <c r="AJ620" s="15">
        <v>1</v>
      </c>
      <c r="AK620" s="23">
        <v>1212.96</v>
      </c>
    </row>
    <row r="621" spans="1:37" x14ac:dyDescent="0.25">
      <c r="A621" s="17" t="s">
        <v>1652</v>
      </c>
      <c r="B621" s="18" t="s">
        <v>1653</v>
      </c>
      <c r="C621" s="17" t="s">
        <v>40</v>
      </c>
      <c r="D621" s="17" t="s">
        <v>1654</v>
      </c>
      <c r="E621" s="19" t="s">
        <v>42</v>
      </c>
      <c r="F621" s="19">
        <v>4</v>
      </c>
      <c r="G621" s="20">
        <v>191.64</v>
      </c>
      <c r="H621" s="20">
        <v>239.97</v>
      </c>
      <c r="I621" s="99">
        <v>959.88</v>
      </c>
      <c r="J621" s="21">
        <v>0</v>
      </c>
      <c r="K621" s="22">
        <v>0</v>
      </c>
      <c r="L621" s="21">
        <v>0</v>
      </c>
      <c r="M621" s="22">
        <v>0</v>
      </c>
      <c r="N621" s="21">
        <v>0</v>
      </c>
      <c r="O621" s="22">
        <v>0</v>
      </c>
      <c r="P621" s="21">
        <v>0</v>
      </c>
      <c r="Q621" s="22">
        <v>0</v>
      </c>
      <c r="R621" s="21">
        <v>0</v>
      </c>
      <c r="S621" s="22">
        <v>0</v>
      </c>
      <c r="T621" s="21">
        <v>0</v>
      </c>
      <c r="U621" s="22">
        <v>0</v>
      </c>
      <c r="V621" s="21">
        <v>0</v>
      </c>
      <c r="W621" s="22">
        <v>0</v>
      </c>
      <c r="X621" s="21">
        <v>0</v>
      </c>
      <c r="Y621" s="22">
        <v>0</v>
      </c>
      <c r="Z621" s="21">
        <v>0</v>
      </c>
      <c r="AA621" s="22">
        <v>0</v>
      </c>
      <c r="AB621" s="21">
        <v>0</v>
      </c>
      <c r="AC621" s="22">
        <v>0</v>
      </c>
      <c r="AD621" s="21">
        <v>0</v>
      </c>
      <c r="AE621" s="22">
        <v>0</v>
      </c>
      <c r="AF621" s="21">
        <v>1</v>
      </c>
      <c r="AG621" s="22">
        <v>959.88</v>
      </c>
      <c r="AH621" s="21"/>
      <c r="AI621" s="37">
        <v>0</v>
      </c>
      <c r="AJ621" s="15">
        <v>1</v>
      </c>
      <c r="AK621" s="23">
        <v>959.88</v>
      </c>
    </row>
    <row r="622" spans="1:37" ht="25.5" x14ac:dyDescent="0.25">
      <c r="A622" s="17" t="s">
        <v>1655</v>
      </c>
      <c r="B622" s="18" t="s">
        <v>1656</v>
      </c>
      <c r="C622" s="17" t="s">
        <v>40</v>
      </c>
      <c r="D622" s="17" t="s">
        <v>1657</v>
      </c>
      <c r="E622" s="19" t="s">
        <v>42</v>
      </c>
      <c r="F622" s="19">
        <v>3</v>
      </c>
      <c r="G622" s="20">
        <v>436.2</v>
      </c>
      <c r="H622" s="20">
        <v>546.20000000000005</v>
      </c>
      <c r="I622" s="99">
        <v>1638.6</v>
      </c>
      <c r="J622" s="21">
        <v>0</v>
      </c>
      <c r="K622" s="22">
        <v>0</v>
      </c>
      <c r="L622" s="21">
        <v>0</v>
      </c>
      <c r="M622" s="22">
        <v>0</v>
      </c>
      <c r="N622" s="21">
        <v>0</v>
      </c>
      <c r="O622" s="22">
        <v>0</v>
      </c>
      <c r="P622" s="21">
        <v>0</v>
      </c>
      <c r="Q622" s="22">
        <v>0</v>
      </c>
      <c r="R622" s="21">
        <v>0</v>
      </c>
      <c r="S622" s="22">
        <v>0</v>
      </c>
      <c r="T622" s="21">
        <v>0</v>
      </c>
      <c r="U622" s="22">
        <v>0</v>
      </c>
      <c r="V622" s="21">
        <v>0</v>
      </c>
      <c r="W622" s="22">
        <v>0</v>
      </c>
      <c r="X622" s="21">
        <v>0</v>
      </c>
      <c r="Y622" s="22">
        <v>0</v>
      </c>
      <c r="Z622" s="21">
        <v>0</v>
      </c>
      <c r="AA622" s="22">
        <v>0</v>
      </c>
      <c r="AB622" s="21">
        <v>0</v>
      </c>
      <c r="AC622" s="22">
        <v>0</v>
      </c>
      <c r="AD622" s="21">
        <v>0</v>
      </c>
      <c r="AE622" s="22">
        <v>0</v>
      </c>
      <c r="AF622" s="21">
        <v>1</v>
      </c>
      <c r="AG622" s="22">
        <v>1638.6</v>
      </c>
      <c r="AH622" s="21"/>
      <c r="AI622" s="37">
        <v>0</v>
      </c>
      <c r="AJ622" s="15">
        <v>1</v>
      </c>
      <c r="AK622" s="23">
        <v>1638.6</v>
      </c>
    </row>
    <row r="623" spans="1:37" ht="38.25" x14ac:dyDescent="0.25">
      <c r="A623" s="17" t="s">
        <v>1658</v>
      </c>
      <c r="B623" s="18" t="s">
        <v>1659</v>
      </c>
      <c r="C623" s="17" t="s">
        <v>27</v>
      </c>
      <c r="D623" s="17" t="s">
        <v>1660</v>
      </c>
      <c r="E623" s="19" t="s">
        <v>34</v>
      </c>
      <c r="F623" s="19">
        <v>15.18</v>
      </c>
      <c r="G623" s="20">
        <v>156.02000000000001</v>
      </c>
      <c r="H623" s="20">
        <v>195.36</v>
      </c>
      <c r="I623" s="99">
        <v>2965.56</v>
      </c>
      <c r="J623" s="21">
        <v>0</v>
      </c>
      <c r="K623" s="22">
        <v>0</v>
      </c>
      <c r="L623" s="21">
        <v>0</v>
      </c>
      <c r="M623" s="22">
        <v>0</v>
      </c>
      <c r="N623" s="21">
        <v>0</v>
      </c>
      <c r="O623" s="22">
        <v>0</v>
      </c>
      <c r="P623" s="21">
        <v>0</v>
      </c>
      <c r="Q623" s="22">
        <v>0</v>
      </c>
      <c r="R623" s="21">
        <v>0</v>
      </c>
      <c r="S623" s="22">
        <v>0</v>
      </c>
      <c r="T623" s="21">
        <v>0</v>
      </c>
      <c r="U623" s="22">
        <v>0</v>
      </c>
      <c r="V623" s="21">
        <v>0</v>
      </c>
      <c r="W623" s="22">
        <v>0</v>
      </c>
      <c r="X623" s="21">
        <v>0</v>
      </c>
      <c r="Y623" s="22">
        <v>0</v>
      </c>
      <c r="Z623" s="21">
        <v>0</v>
      </c>
      <c r="AA623" s="22">
        <v>0</v>
      </c>
      <c r="AB623" s="21">
        <v>0</v>
      </c>
      <c r="AC623" s="22">
        <v>0</v>
      </c>
      <c r="AD623" s="21"/>
      <c r="AE623" s="22">
        <v>0</v>
      </c>
      <c r="AF623" s="21">
        <v>0.5</v>
      </c>
      <c r="AG623" s="22">
        <v>1482.78</v>
      </c>
      <c r="AH623" s="21">
        <v>0.5</v>
      </c>
      <c r="AI623" s="37">
        <v>1482.78</v>
      </c>
      <c r="AJ623" s="15">
        <v>1</v>
      </c>
      <c r="AK623" s="23">
        <v>2965.56</v>
      </c>
    </row>
    <row r="624" spans="1:37" ht="38.25" x14ac:dyDescent="0.25">
      <c r="A624" s="17" t="s">
        <v>1661</v>
      </c>
      <c r="B624" s="18" t="s">
        <v>1662</v>
      </c>
      <c r="C624" s="17" t="s">
        <v>27</v>
      </c>
      <c r="D624" s="17" t="s">
        <v>1663</v>
      </c>
      <c r="E624" s="19" t="s">
        <v>34</v>
      </c>
      <c r="F624" s="19">
        <v>64</v>
      </c>
      <c r="G624" s="20">
        <v>125.55</v>
      </c>
      <c r="H624" s="20">
        <v>157.21</v>
      </c>
      <c r="I624" s="99">
        <v>10061.44</v>
      </c>
      <c r="J624" s="21">
        <v>0</v>
      </c>
      <c r="K624" s="22">
        <v>0</v>
      </c>
      <c r="L624" s="21">
        <v>0</v>
      </c>
      <c r="M624" s="22">
        <v>0</v>
      </c>
      <c r="N624" s="21">
        <v>0</v>
      </c>
      <c r="O624" s="22">
        <v>0</v>
      </c>
      <c r="P624" s="21">
        <v>0</v>
      </c>
      <c r="Q624" s="22">
        <v>0</v>
      </c>
      <c r="R624" s="21">
        <v>0</v>
      </c>
      <c r="S624" s="22">
        <v>0</v>
      </c>
      <c r="T624" s="21">
        <v>0</v>
      </c>
      <c r="U624" s="22">
        <v>0</v>
      </c>
      <c r="V624" s="21">
        <v>0</v>
      </c>
      <c r="W624" s="22">
        <v>0</v>
      </c>
      <c r="X624" s="21">
        <v>0</v>
      </c>
      <c r="Y624" s="22">
        <v>0</v>
      </c>
      <c r="Z624" s="21">
        <v>0</v>
      </c>
      <c r="AA624" s="22">
        <v>0</v>
      </c>
      <c r="AB624" s="21">
        <v>0</v>
      </c>
      <c r="AC624" s="22">
        <v>0</v>
      </c>
      <c r="AD624" s="21"/>
      <c r="AE624" s="22">
        <v>0</v>
      </c>
      <c r="AF624" s="21">
        <v>0.5</v>
      </c>
      <c r="AG624" s="22">
        <v>5030.72</v>
      </c>
      <c r="AH624" s="21">
        <v>0.5</v>
      </c>
      <c r="AI624" s="37">
        <v>5030.72</v>
      </c>
      <c r="AJ624" s="15">
        <v>1</v>
      </c>
      <c r="AK624" s="23">
        <v>10061.44</v>
      </c>
    </row>
    <row r="625" spans="1:37" ht="51" x14ac:dyDescent="0.25">
      <c r="A625" s="17" t="s">
        <v>1664</v>
      </c>
      <c r="B625" s="18" t="s">
        <v>1665</v>
      </c>
      <c r="C625" s="17" t="s">
        <v>27</v>
      </c>
      <c r="D625" s="17" t="s">
        <v>1666</v>
      </c>
      <c r="E625" s="19" t="s">
        <v>42</v>
      </c>
      <c r="F625" s="19">
        <v>6</v>
      </c>
      <c r="G625" s="20">
        <v>107.45</v>
      </c>
      <c r="H625" s="20">
        <v>134.54</v>
      </c>
      <c r="I625" s="99">
        <v>807.24</v>
      </c>
      <c r="J625" s="21">
        <v>0</v>
      </c>
      <c r="K625" s="22">
        <v>0</v>
      </c>
      <c r="L625" s="21">
        <v>0</v>
      </c>
      <c r="M625" s="22">
        <v>0</v>
      </c>
      <c r="N625" s="21">
        <v>0</v>
      </c>
      <c r="O625" s="22">
        <v>0</v>
      </c>
      <c r="P625" s="21">
        <v>0</v>
      </c>
      <c r="Q625" s="22">
        <v>0</v>
      </c>
      <c r="R625" s="21">
        <v>0</v>
      </c>
      <c r="S625" s="22">
        <v>0</v>
      </c>
      <c r="T625" s="21">
        <v>0</v>
      </c>
      <c r="U625" s="22">
        <v>0</v>
      </c>
      <c r="V625" s="21">
        <v>0</v>
      </c>
      <c r="W625" s="22">
        <v>0</v>
      </c>
      <c r="X625" s="21">
        <v>0</v>
      </c>
      <c r="Y625" s="22">
        <v>0</v>
      </c>
      <c r="Z625" s="21">
        <v>0</v>
      </c>
      <c r="AA625" s="22">
        <v>0</v>
      </c>
      <c r="AB625" s="21">
        <v>0</v>
      </c>
      <c r="AC625" s="22">
        <v>0</v>
      </c>
      <c r="AD625" s="21"/>
      <c r="AE625" s="22">
        <v>0</v>
      </c>
      <c r="AF625" s="21">
        <v>0.5</v>
      </c>
      <c r="AG625" s="22">
        <v>403.62</v>
      </c>
      <c r="AH625" s="21">
        <v>0.5</v>
      </c>
      <c r="AI625" s="37">
        <v>403.62</v>
      </c>
      <c r="AJ625" s="15">
        <v>1</v>
      </c>
      <c r="AK625" s="23">
        <v>807.24</v>
      </c>
    </row>
    <row r="626" spans="1:37" ht="38.25" x14ac:dyDescent="0.25">
      <c r="A626" s="17" t="s">
        <v>1667</v>
      </c>
      <c r="B626" s="18" t="s">
        <v>1668</v>
      </c>
      <c r="C626" s="17" t="s">
        <v>32</v>
      </c>
      <c r="D626" s="17" t="s">
        <v>1669</v>
      </c>
      <c r="E626" s="19" t="s">
        <v>42</v>
      </c>
      <c r="F626" s="19">
        <v>3</v>
      </c>
      <c r="G626" s="20">
        <v>272.73</v>
      </c>
      <c r="H626" s="20">
        <v>341.51</v>
      </c>
      <c r="I626" s="99">
        <v>1024.53</v>
      </c>
      <c r="J626" s="21">
        <v>0</v>
      </c>
      <c r="K626" s="22">
        <v>0</v>
      </c>
      <c r="L626" s="21">
        <v>0</v>
      </c>
      <c r="M626" s="22">
        <v>0</v>
      </c>
      <c r="N626" s="21">
        <v>0</v>
      </c>
      <c r="O626" s="22">
        <v>0</v>
      </c>
      <c r="P626" s="21">
        <v>0</v>
      </c>
      <c r="Q626" s="22">
        <v>0</v>
      </c>
      <c r="R626" s="21">
        <v>0</v>
      </c>
      <c r="S626" s="22">
        <v>0</v>
      </c>
      <c r="T626" s="21">
        <v>0</v>
      </c>
      <c r="U626" s="22">
        <v>0</v>
      </c>
      <c r="V626" s="21">
        <v>0</v>
      </c>
      <c r="W626" s="22">
        <v>0</v>
      </c>
      <c r="X626" s="21">
        <v>0</v>
      </c>
      <c r="Y626" s="22">
        <v>0</v>
      </c>
      <c r="Z626" s="21">
        <v>0</v>
      </c>
      <c r="AA626" s="22">
        <v>0</v>
      </c>
      <c r="AB626" s="21">
        <v>0</v>
      </c>
      <c r="AC626" s="22">
        <v>0</v>
      </c>
      <c r="AD626" s="21"/>
      <c r="AE626" s="22">
        <v>0</v>
      </c>
      <c r="AF626" s="21">
        <v>0.5</v>
      </c>
      <c r="AG626" s="22">
        <v>512.26499999999999</v>
      </c>
      <c r="AH626" s="21">
        <v>0.5</v>
      </c>
      <c r="AI626" s="37">
        <v>512.26499999999999</v>
      </c>
      <c r="AJ626" s="15">
        <v>1</v>
      </c>
      <c r="AK626" s="23">
        <v>1024.53</v>
      </c>
    </row>
    <row r="627" spans="1:37" ht="38.25" x14ac:dyDescent="0.25">
      <c r="A627" s="17" t="s">
        <v>1670</v>
      </c>
      <c r="B627" s="18" t="s">
        <v>1671</v>
      </c>
      <c r="C627" s="17" t="s">
        <v>32</v>
      </c>
      <c r="D627" s="17" t="s">
        <v>1672</v>
      </c>
      <c r="E627" s="19" t="s">
        <v>42</v>
      </c>
      <c r="F627" s="19">
        <v>2</v>
      </c>
      <c r="G627" s="20">
        <v>283.67</v>
      </c>
      <c r="H627" s="20">
        <v>355.21</v>
      </c>
      <c r="I627" s="99">
        <v>710.42</v>
      </c>
      <c r="J627" s="21">
        <v>0</v>
      </c>
      <c r="K627" s="22">
        <v>0</v>
      </c>
      <c r="L627" s="21">
        <v>0</v>
      </c>
      <c r="M627" s="22">
        <v>0</v>
      </c>
      <c r="N627" s="21">
        <v>0</v>
      </c>
      <c r="O627" s="22">
        <v>0</v>
      </c>
      <c r="P627" s="21">
        <v>0</v>
      </c>
      <c r="Q627" s="22">
        <v>0</v>
      </c>
      <c r="R627" s="21">
        <v>0</v>
      </c>
      <c r="S627" s="22">
        <v>0</v>
      </c>
      <c r="T627" s="21">
        <v>0</v>
      </c>
      <c r="U627" s="22">
        <v>0</v>
      </c>
      <c r="V627" s="21">
        <v>0</v>
      </c>
      <c r="W627" s="22">
        <v>0</v>
      </c>
      <c r="X627" s="21">
        <v>0</v>
      </c>
      <c r="Y627" s="22">
        <v>0</v>
      </c>
      <c r="Z627" s="21">
        <v>0</v>
      </c>
      <c r="AA627" s="22">
        <v>0</v>
      </c>
      <c r="AB627" s="21">
        <v>0</v>
      </c>
      <c r="AC627" s="22">
        <v>0</v>
      </c>
      <c r="AD627" s="21"/>
      <c r="AE627" s="22">
        <v>0</v>
      </c>
      <c r="AF627" s="21">
        <v>0.5</v>
      </c>
      <c r="AG627" s="22">
        <v>355.21</v>
      </c>
      <c r="AH627" s="21">
        <v>0.5</v>
      </c>
      <c r="AI627" s="37">
        <v>355.21</v>
      </c>
      <c r="AJ627" s="15">
        <v>1</v>
      </c>
      <c r="AK627" s="23">
        <v>710.42</v>
      </c>
    </row>
    <row r="628" spans="1:37" ht="25.5" x14ac:dyDescent="0.25">
      <c r="A628" s="17" t="s">
        <v>1673</v>
      </c>
      <c r="B628" s="18" t="s">
        <v>1674</v>
      </c>
      <c r="C628" s="17" t="s">
        <v>27</v>
      </c>
      <c r="D628" s="17" t="s">
        <v>1675</v>
      </c>
      <c r="E628" s="19" t="s">
        <v>522</v>
      </c>
      <c r="F628" s="19">
        <v>2</v>
      </c>
      <c r="G628" s="20">
        <v>1003.62</v>
      </c>
      <c r="H628" s="20">
        <v>1256.73</v>
      </c>
      <c r="I628" s="99">
        <v>2513.46</v>
      </c>
      <c r="J628" s="21">
        <v>0</v>
      </c>
      <c r="K628" s="22">
        <v>0</v>
      </c>
      <c r="L628" s="21">
        <v>0</v>
      </c>
      <c r="M628" s="22">
        <v>0</v>
      </c>
      <c r="N628" s="21">
        <v>0</v>
      </c>
      <c r="O628" s="22">
        <v>0</v>
      </c>
      <c r="P628" s="21">
        <v>0</v>
      </c>
      <c r="Q628" s="22">
        <v>0</v>
      </c>
      <c r="R628" s="21">
        <v>0</v>
      </c>
      <c r="S628" s="22">
        <v>0</v>
      </c>
      <c r="T628" s="21">
        <v>0</v>
      </c>
      <c r="U628" s="22">
        <v>0</v>
      </c>
      <c r="V628" s="21">
        <v>0</v>
      </c>
      <c r="W628" s="22">
        <v>0</v>
      </c>
      <c r="X628" s="21">
        <v>0</v>
      </c>
      <c r="Y628" s="22">
        <v>0</v>
      </c>
      <c r="Z628" s="21">
        <v>0</v>
      </c>
      <c r="AA628" s="22">
        <v>0</v>
      </c>
      <c r="AB628" s="21">
        <v>0</v>
      </c>
      <c r="AC628" s="22">
        <v>0</v>
      </c>
      <c r="AD628" s="21">
        <v>0</v>
      </c>
      <c r="AE628" s="22">
        <v>0</v>
      </c>
      <c r="AF628" s="21">
        <v>1</v>
      </c>
      <c r="AG628" s="22">
        <v>2513.46</v>
      </c>
      <c r="AH628" s="21"/>
      <c r="AI628" s="37">
        <v>0</v>
      </c>
      <c r="AJ628" s="15">
        <v>1</v>
      </c>
      <c r="AK628" s="23">
        <v>2513.46</v>
      </c>
    </row>
    <row r="629" spans="1:37" ht="25.5" x14ac:dyDescent="0.25">
      <c r="A629" s="17" t="s">
        <v>1676</v>
      </c>
      <c r="B629" s="18" t="s">
        <v>1677</v>
      </c>
      <c r="C629" s="17" t="s">
        <v>27</v>
      </c>
      <c r="D629" s="17" t="s">
        <v>1678</v>
      </c>
      <c r="E629" s="19" t="s">
        <v>906</v>
      </c>
      <c r="F629" s="19">
        <v>2</v>
      </c>
      <c r="G629" s="20">
        <v>1003.62</v>
      </c>
      <c r="H629" s="20">
        <v>1256.73</v>
      </c>
      <c r="I629" s="99">
        <v>2513.46</v>
      </c>
      <c r="J629" s="21">
        <v>0</v>
      </c>
      <c r="K629" s="22">
        <v>0</v>
      </c>
      <c r="L629" s="21">
        <v>0</v>
      </c>
      <c r="M629" s="22">
        <v>0</v>
      </c>
      <c r="N629" s="21">
        <v>0</v>
      </c>
      <c r="O629" s="22">
        <v>0</v>
      </c>
      <c r="P629" s="21">
        <v>0</v>
      </c>
      <c r="Q629" s="22">
        <v>0</v>
      </c>
      <c r="R629" s="21">
        <v>0</v>
      </c>
      <c r="S629" s="22">
        <v>0</v>
      </c>
      <c r="T629" s="21">
        <v>0</v>
      </c>
      <c r="U629" s="22">
        <v>0</v>
      </c>
      <c r="V629" s="21">
        <v>0</v>
      </c>
      <c r="W629" s="22">
        <v>0</v>
      </c>
      <c r="X629" s="21">
        <v>0</v>
      </c>
      <c r="Y629" s="22">
        <v>0</v>
      </c>
      <c r="Z629" s="21">
        <v>0</v>
      </c>
      <c r="AA629" s="22">
        <v>0</v>
      </c>
      <c r="AB629" s="21">
        <v>0</v>
      </c>
      <c r="AC629" s="22">
        <v>0</v>
      </c>
      <c r="AD629" s="21">
        <v>0</v>
      </c>
      <c r="AE629" s="22">
        <v>0</v>
      </c>
      <c r="AF629" s="21">
        <v>1</v>
      </c>
      <c r="AG629" s="22">
        <v>2513.46</v>
      </c>
      <c r="AH629" s="21"/>
      <c r="AI629" s="37">
        <v>0</v>
      </c>
      <c r="AJ629" s="15">
        <v>1</v>
      </c>
      <c r="AK629" s="23">
        <v>2513.46</v>
      </c>
    </row>
    <row r="630" spans="1:37" ht="25.5" x14ac:dyDescent="0.25">
      <c r="A630" s="17" t="s">
        <v>1679</v>
      </c>
      <c r="B630" s="18" t="s">
        <v>1680</v>
      </c>
      <c r="C630" s="17" t="s">
        <v>27</v>
      </c>
      <c r="D630" s="17" t="s">
        <v>1681</v>
      </c>
      <c r="E630" s="19" t="s">
        <v>109</v>
      </c>
      <c r="F630" s="19">
        <v>5</v>
      </c>
      <c r="G630" s="20">
        <v>118.42</v>
      </c>
      <c r="H630" s="20">
        <v>148.28</v>
      </c>
      <c r="I630" s="99">
        <v>741.4</v>
      </c>
      <c r="J630" s="21">
        <v>0</v>
      </c>
      <c r="K630" s="22">
        <v>0</v>
      </c>
      <c r="L630" s="21">
        <v>0</v>
      </c>
      <c r="M630" s="22">
        <v>0</v>
      </c>
      <c r="N630" s="21">
        <v>0</v>
      </c>
      <c r="O630" s="22">
        <v>0</v>
      </c>
      <c r="P630" s="21">
        <v>0</v>
      </c>
      <c r="Q630" s="22">
        <v>0</v>
      </c>
      <c r="R630" s="21">
        <v>0</v>
      </c>
      <c r="S630" s="22">
        <v>0</v>
      </c>
      <c r="T630" s="21">
        <v>0</v>
      </c>
      <c r="U630" s="22">
        <v>0</v>
      </c>
      <c r="V630" s="21">
        <v>0</v>
      </c>
      <c r="W630" s="22">
        <v>0</v>
      </c>
      <c r="X630" s="21">
        <v>0</v>
      </c>
      <c r="Y630" s="22">
        <v>0</v>
      </c>
      <c r="Z630" s="21">
        <v>0</v>
      </c>
      <c r="AA630" s="22">
        <v>0</v>
      </c>
      <c r="AB630" s="21">
        <v>0</v>
      </c>
      <c r="AC630" s="22">
        <v>0</v>
      </c>
      <c r="AD630" s="21"/>
      <c r="AE630" s="22">
        <v>0</v>
      </c>
      <c r="AF630" s="21">
        <v>0.5</v>
      </c>
      <c r="AG630" s="22">
        <v>370.7</v>
      </c>
      <c r="AH630" s="21">
        <v>0.5</v>
      </c>
      <c r="AI630" s="37">
        <v>370.7</v>
      </c>
      <c r="AJ630" s="15">
        <v>1</v>
      </c>
      <c r="AK630" s="23">
        <v>741.4</v>
      </c>
    </row>
    <row r="631" spans="1:37" ht="25.5" x14ac:dyDescent="0.25">
      <c r="A631" s="17" t="s">
        <v>1682</v>
      </c>
      <c r="B631" s="18" t="s">
        <v>1683</v>
      </c>
      <c r="C631" s="17" t="s">
        <v>27</v>
      </c>
      <c r="D631" s="17" t="s">
        <v>1684</v>
      </c>
      <c r="E631" s="19" t="s">
        <v>109</v>
      </c>
      <c r="F631" s="19">
        <v>24.75</v>
      </c>
      <c r="G631" s="20">
        <v>94.73</v>
      </c>
      <c r="H631" s="20">
        <v>118.62</v>
      </c>
      <c r="I631" s="99">
        <v>2935.84</v>
      </c>
      <c r="J631" s="21">
        <v>0</v>
      </c>
      <c r="K631" s="22">
        <v>0</v>
      </c>
      <c r="L631" s="21">
        <v>0</v>
      </c>
      <c r="M631" s="22">
        <v>0</v>
      </c>
      <c r="N631" s="21">
        <v>0</v>
      </c>
      <c r="O631" s="22">
        <v>0</v>
      </c>
      <c r="P631" s="21">
        <v>0</v>
      </c>
      <c r="Q631" s="22">
        <v>0</v>
      </c>
      <c r="R631" s="21">
        <v>0</v>
      </c>
      <c r="S631" s="22">
        <v>0</v>
      </c>
      <c r="T631" s="21">
        <v>0</v>
      </c>
      <c r="U631" s="22">
        <v>0</v>
      </c>
      <c r="V631" s="21">
        <v>0</v>
      </c>
      <c r="W631" s="22">
        <v>0</v>
      </c>
      <c r="X631" s="21">
        <v>0</v>
      </c>
      <c r="Y631" s="22">
        <v>0</v>
      </c>
      <c r="Z631" s="21">
        <v>0</v>
      </c>
      <c r="AA631" s="22">
        <v>0</v>
      </c>
      <c r="AB631" s="21">
        <v>0</v>
      </c>
      <c r="AC631" s="22">
        <v>0</v>
      </c>
      <c r="AD631" s="21"/>
      <c r="AE631" s="22">
        <v>0</v>
      </c>
      <c r="AF631" s="21">
        <v>0.5</v>
      </c>
      <c r="AG631" s="22">
        <v>1467.92</v>
      </c>
      <c r="AH631" s="21">
        <v>0.5</v>
      </c>
      <c r="AI631" s="37">
        <v>1467.92</v>
      </c>
      <c r="AJ631" s="15">
        <v>1</v>
      </c>
      <c r="AK631" s="23">
        <v>2935.84</v>
      </c>
    </row>
    <row r="632" spans="1:37" ht="76.5" x14ac:dyDescent="0.25">
      <c r="A632" s="17" t="s">
        <v>1685</v>
      </c>
      <c r="B632" s="18" t="s">
        <v>1686</v>
      </c>
      <c r="C632" s="17" t="s">
        <v>32</v>
      </c>
      <c r="D632" s="17" t="s">
        <v>1687</v>
      </c>
      <c r="E632" s="19" t="s">
        <v>109</v>
      </c>
      <c r="F632" s="19">
        <v>4.16</v>
      </c>
      <c r="G632" s="20">
        <v>523.41999999999996</v>
      </c>
      <c r="H632" s="20">
        <v>655.42</v>
      </c>
      <c r="I632" s="99">
        <v>2726.54</v>
      </c>
      <c r="J632" s="21">
        <v>0</v>
      </c>
      <c r="K632" s="22">
        <v>0</v>
      </c>
      <c r="L632" s="21">
        <v>0</v>
      </c>
      <c r="M632" s="22">
        <v>0</v>
      </c>
      <c r="N632" s="21">
        <v>0</v>
      </c>
      <c r="O632" s="22">
        <v>0</v>
      </c>
      <c r="P632" s="21">
        <v>0</v>
      </c>
      <c r="Q632" s="22">
        <v>0</v>
      </c>
      <c r="R632" s="21">
        <v>0</v>
      </c>
      <c r="S632" s="22">
        <v>0</v>
      </c>
      <c r="T632" s="21">
        <v>0</v>
      </c>
      <c r="U632" s="22">
        <v>0</v>
      </c>
      <c r="V632" s="21">
        <v>0</v>
      </c>
      <c r="W632" s="22">
        <v>0</v>
      </c>
      <c r="X632" s="21">
        <v>0</v>
      </c>
      <c r="Y632" s="22">
        <v>0</v>
      </c>
      <c r="Z632" s="21">
        <v>0</v>
      </c>
      <c r="AA632" s="22">
        <v>0</v>
      </c>
      <c r="AB632" s="21">
        <v>0</v>
      </c>
      <c r="AC632" s="22">
        <v>0</v>
      </c>
      <c r="AD632" s="21"/>
      <c r="AE632" s="22">
        <v>0</v>
      </c>
      <c r="AF632" s="21">
        <v>0.7</v>
      </c>
      <c r="AG632" s="22">
        <v>1908.5779999999997</v>
      </c>
      <c r="AH632" s="21">
        <v>0.3</v>
      </c>
      <c r="AI632" s="37">
        <v>817.96199999999999</v>
      </c>
      <c r="AJ632" s="15">
        <v>1</v>
      </c>
      <c r="AK632" s="23">
        <v>2726.54</v>
      </c>
    </row>
    <row r="633" spans="1:37" ht="25.5" x14ac:dyDescent="0.25">
      <c r="A633" s="17" t="s">
        <v>1688</v>
      </c>
      <c r="B633" s="18" t="s">
        <v>1689</v>
      </c>
      <c r="C633" s="17" t="s">
        <v>27</v>
      </c>
      <c r="D633" s="17" t="s">
        <v>1690</v>
      </c>
      <c r="E633" s="19" t="s">
        <v>109</v>
      </c>
      <c r="F633" s="19">
        <v>15.57</v>
      </c>
      <c r="G633" s="20">
        <v>148.59</v>
      </c>
      <c r="H633" s="20">
        <v>186.06</v>
      </c>
      <c r="I633" s="99">
        <v>2896.95</v>
      </c>
      <c r="J633" s="21">
        <v>0</v>
      </c>
      <c r="K633" s="22">
        <v>0</v>
      </c>
      <c r="L633" s="21">
        <v>0</v>
      </c>
      <c r="M633" s="22">
        <v>0</v>
      </c>
      <c r="N633" s="21">
        <v>0</v>
      </c>
      <c r="O633" s="22">
        <v>0</v>
      </c>
      <c r="P633" s="21">
        <v>0</v>
      </c>
      <c r="Q633" s="22">
        <v>0</v>
      </c>
      <c r="R633" s="21">
        <v>0</v>
      </c>
      <c r="S633" s="22">
        <v>0</v>
      </c>
      <c r="T633" s="21">
        <v>0</v>
      </c>
      <c r="U633" s="22">
        <v>0</v>
      </c>
      <c r="V633" s="21">
        <v>0</v>
      </c>
      <c r="W633" s="22">
        <v>0</v>
      </c>
      <c r="X633" s="21">
        <v>0</v>
      </c>
      <c r="Y633" s="22">
        <v>0</v>
      </c>
      <c r="Z633" s="21">
        <v>0</v>
      </c>
      <c r="AA633" s="22">
        <v>0</v>
      </c>
      <c r="AB633" s="21">
        <v>0</v>
      </c>
      <c r="AC633" s="22">
        <v>0</v>
      </c>
      <c r="AD633" s="21"/>
      <c r="AE633" s="22">
        <v>0</v>
      </c>
      <c r="AF633" s="21">
        <v>0.7</v>
      </c>
      <c r="AG633" s="22">
        <v>2027.8649999999998</v>
      </c>
      <c r="AH633" s="21">
        <v>0.3</v>
      </c>
      <c r="AI633" s="37">
        <v>869.08499999999992</v>
      </c>
      <c r="AJ633" s="15">
        <v>1</v>
      </c>
      <c r="AK633" s="23">
        <v>2896.95</v>
      </c>
    </row>
    <row r="634" spans="1:37" ht="38.25" x14ac:dyDescent="0.25">
      <c r="A634" s="17" t="s">
        <v>1691</v>
      </c>
      <c r="B634" s="18" t="s">
        <v>1692</v>
      </c>
      <c r="C634" s="17" t="s">
        <v>32</v>
      </c>
      <c r="D634" s="17" t="s">
        <v>1693</v>
      </c>
      <c r="E634" s="19" t="s">
        <v>34</v>
      </c>
      <c r="F634" s="19">
        <v>5.77</v>
      </c>
      <c r="G634" s="20">
        <v>17.260000000000002</v>
      </c>
      <c r="H634" s="20">
        <v>21.61</v>
      </c>
      <c r="I634" s="99">
        <v>124.68</v>
      </c>
      <c r="J634" s="21">
        <v>0</v>
      </c>
      <c r="K634" s="22">
        <v>0</v>
      </c>
      <c r="L634" s="21">
        <v>0</v>
      </c>
      <c r="M634" s="22">
        <v>0</v>
      </c>
      <c r="N634" s="21">
        <v>0</v>
      </c>
      <c r="O634" s="22">
        <v>0</v>
      </c>
      <c r="P634" s="21">
        <v>0</v>
      </c>
      <c r="Q634" s="22">
        <v>0</v>
      </c>
      <c r="R634" s="21">
        <v>0</v>
      </c>
      <c r="S634" s="22">
        <v>0</v>
      </c>
      <c r="T634" s="21">
        <v>0</v>
      </c>
      <c r="U634" s="22">
        <v>0</v>
      </c>
      <c r="V634" s="21">
        <v>0</v>
      </c>
      <c r="W634" s="22">
        <v>0</v>
      </c>
      <c r="X634" s="21">
        <v>0</v>
      </c>
      <c r="Y634" s="22">
        <v>0</v>
      </c>
      <c r="Z634" s="21">
        <v>0</v>
      </c>
      <c r="AA634" s="22">
        <v>0</v>
      </c>
      <c r="AB634" s="21">
        <v>0</v>
      </c>
      <c r="AC634" s="22">
        <v>0</v>
      </c>
      <c r="AD634" s="21">
        <v>0</v>
      </c>
      <c r="AE634" s="22">
        <v>0</v>
      </c>
      <c r="AF634" s="21"/>
      <c r="AG634" s="22">
        <v>0</v>
      </c>
      <c r="AH634" s="21">
        <v>1</v>
      </c>
      <c r="AI634" s="37">
        <v>124.68</v>
      </c>
      <c r="AJ634" s="15">
        <v>1</v>
      </c>
      <c r="AK634" s="23">
        <v>124.68</v>
      </c>
    </row>
    <row r="635" spans="1:37" ht="51" x14ac:dyDescent="0.25">
      <c r="A635" s="17" t="s">
        <v>1694</v>
      </c>
      <c r="B635" s="18" t="s">
        <v>1695</v>
      </c>
      <c r="C635" s="17" t="s">
        <v>32</v>
      </c>
      <c r="D635" s="17" t="s">
        <v>1696</v>
      </c>
      <c r="E635" s="19" t="s">
        <v>88</v>
      </c>
      <c r="F635" s="19">
        <v>0.78</v>
      </c>
      <c r="G635" s="20">
        <v>727.98</v>
      </c>
      <c r="H635" s="20">
        <v>911.57</v>
      </c>
      <c r="I635" s="99">
        <v>711.02</v>
      </c>
      <c r="J635" s="21">
        <v>0</v>
      </c>
      <c r="K635" s="22">
        <v>0</v>
      </c>
      <c r="L635" s="21">
        <v>0</v>
      </c>
      <c r="M635" s="22">
        <v>0</v>
      </c>
      <c r="N635" s="21">
        <v>0</v>
      </c>
      <c r="O635" s="22">
        <v>0</v>
      </c>
      <c r="P635" s="21">
        <v>0</v>
      </c>
      <c r="Q635" s="22">
        <v>0</v>
      </c>
      <c r="R635" s="21">
        <v>0</v>
      </c>
      <c r="S635" s="22">
        <v>0</v>
      </c>
      <c r="T635" s="21">
        <v>0</v>
      </c>
      <c r="U635" s="22">
        <v>0</v>
      </c>
      <c r="V635" s="21">
        <v>0</v>
      </c>
      <c r="W635" s="22">
        <v>0</v>
      </c>
      <c r="X635" s="21">
        <v>0</v>
      </c>
      <c r="Y635" s="22">
        <v>0</v>
      </c>
      <c r="Z635" s="21">
        <v>0</v>
      </c>
      <c r="AA635" s="22">
        <v>0</v>
      </c>
      <c r="AB635" s="21">
        <v>0</v>
      </c>
      <c r="AC635" s="22">
        <v>0</v>
      </c>
      <c r="AD635" s="21"/>
      <c r="AE635" s="22">
        <v>0</v>
      </c>
      <c r="AF635" s="21">
        <v>0.5</v>
      </c>
      <c r="AG635" s="22">
        <v>355.51</v>
      </c>
      <c r="AH635" s="21">
        <v>0.5</v>
      </c>
      <c r="AI635" s="37">
        <v>355.51</v>
      </c>
      <c r="AJ635" s="15">
        <v>1</v>
      </c>
      <c r="AK635" s="23">
        <v>711.02</v>
      </c>
    </row>
    <row r="636" spans="1:37" ht="38.25" x14ac:dyDescent="0.25">
      <c r="A636" s="17" t="s">
        <v>1697</v>
      </c>
      <c r="B636" s="18" t="s">
        <v>143</v>
      </c>
      <c r="C636" s="17" t="s">
        <v>32</v>
      </c>
      <c r="D636" s="17" t="s">
        <v>144</v>
      </c>
      <c r="E636" s="19" t="s">
        <v>88</v>
      </c>
      <c r="F636" s="19">
        <v>1.78</v>
      </c>
      <c r="G636" s="20">
        <v>83.15</v>
      </c>
      <c r="H636" s="20">
        <v>104.12</v>
      </c>
      <c r="I636" s="99">
        <v>185.33</v>
      </c>
      <c r="J636" s="21">
        <v>0</v>
      </c>
      <c r="K636" s="22">
        <v>0</v>
      </c>
      <c r="L636" s="21">
        <v>0</v>
      </c>
      <c r="M636" s="22">
        <v>0</v>
      </c>
      <c r="N636" s="21">
        <v>0</v>
      </c>
      <c r="O636" s="22">
        <v>0</v>
      </c>
      <c r="P636" s="21">
        <v>0</v>
      </c>
      <c r="Q636" s="22">
        <v>0</v>
      </c>
      <c r="R636" s="21">
        <v>0</v>
      </c>
      <c r="S636" s="22">
        <v>0</v>
      </c>
      <c r="T636" s="21">
        <v>0</v>
      </c>
      <c r="U636" s="22">
        <v>0</v>
      </c>
      <c r="V636" s="21">
        <v>0</v>
      </c>
      <c r="W636" s="22">
        <v>0</v>
      </c>
      <c r="X636" s="21">
        <v>0</v>
      </c>
      <c r="Y636" s="22">
        <v>0</v>
      </c>
      <c r="Z636" s="21">
        <v>0</v>
      </c>
      <c r="AA636" s="22">
        <v>0</v>
      </c>
      <c r="AB636" s="21">
        <v>0</v>
      </c>
      <c r="AC636" s="22">
        <v>0</v>
      </c>
      <c r="AD636" s="21"/>
      <c r="AE636" s="22">
        <v>0</v>
      </c>
      <c r="AF636" s="21">
        <v>0.5</v>
      </c>
      <c r="AG636" s="22">
        <v>92.665000000000006</v>
      </c>
      <c r="AH636" s="21">
        <v>0.5</v>
      </c>
      <c r="AI636" s="37">
        <v>92.665000000000006</v>
      </c>
      <c r="AJ636" s="15">
        <v>1</v>
      </c>
      <c r="AK636" s="23">
        <v>185.33</v>
      </c>
    </row>
    <row r="637" spans="1:37" ht="38.25" x14ac:dyDescent="0.25">
      <c r="A637" s="17" t="s">
        <v>1698</v>
      </c>
      <c r="B637" s="18" t="s">
        <v>1699</v>
      </c>
      <c r="C637" s="17" t="s">
        <v>27</v>
      </c>
      <c r="D637" s="17" t="s">
        <v>1700</v>
      </c>
      <c r="E637" s="19" t="s">
        <v>34</v>
      </c>
      <c r="F637" s="19">
        <v>14.16</v>
      </c>
      <c r="G637" s="20">
        <v>60.8</v>
      </c>
      <c r="H637" s="20">
        <v>76.13</v>
      </c>
      <c r="I637" s="99">
        <v>1078</v>
      </c>
      <c r="J637" s="21">
        <v>0</v>
      </c>
      <c r="K637" s="22">
        <v>0</v>
      </c>
      <c r="L637" s="21">
        <v>0</v>
      </c>
      <c r="M637" s="22">
        <v>0</v>
      </c>
      <c r="N637" s="21">
        <v>0</v>
      </c>
      <c r="O637" s="22">
        <v>0</v>
      </c>
      <c r="P637" s="21">
        <v>0</v>
      </c>
      <c r="Q637" s="22">
        <v>0</v>
      </c>
      <c r="R637" s="21">
        <v>0</v>
      </c>
      <c r="S637" s="22">
        <v>0</v>
      </c>
      <c r="T637" s="21">
        <v>0</v>
      </c>
      <c r="U637" s="22">
        <v>0</v>
      </c>
      <c r="V637" s="21">
        <v>0</v>
      </c>
      <c r="W637" s="22">
        <v>0</v>
      </c>
      <c r="X637" s="21">
        <v>0</v>
      </c>
      <c r="Y637" s="22">
        <v>0</v>
      </c>
      <c r="Z637" s="21">
        <v>0</v>
      </c>
      <c r="AA637" s="22">
        <v>0</v>
      </c>
      <c r="AB637" s="21">
        <v>0</v>
      </c>
      <c r="AC637" s="22">
        <v>0</v>
      </c>
      <c r="AD637" s="21"/>
      <c r="AE637" s="22">
        <v>0</v>
      </c>
      <c r="AF637" s="21">
        <v>0.5</v>
      </c>
      <c r="AG637" s="22">
        <v>539</v>
      </c>
      <c r="AH637" s="21">
        <v>0.5</v>
      </c>
      <c r="AI637" s="37">
        <v>539</v>
      </c>
      <c r="AJ637" s="15">
        <v>1</v>
      </c>
      <c r="AK637" s="23">
        <v>1078</v>
      </c>
    </row>
    <row r="638" spans="1:37" ht="25.5" x14ac:dyDescent="0.25">
      <c r="A638" s="17" t="s">
        <v>1701</v>
      </c>
      <c r="B638" s="18" t="s">
        <v>1702</v>
      </c>
      <c r="C638" s="17" t="s">
        <v>27</v>
      </c>
      <c r="D638" s="17" t="s">
        <v>1703</v>
      </c>
      <c r="E638" s="19" t="s">
        <v>522</v>
      </c>
      <c r="F638" s="19">
        <v>1</v>
      </c>
      <c r="G638" s="20">
        <v>1006.87</v>
      </c>
      <c r="H638" s="20">
        <v>1260.8</v>
      </c>
      <c r="I638" s="99">
        <v>1260.8</v>
      </c>
      <c r="J638" s="21">
        <v>0</v>
      </c>
      <c r="K638" s="22">
        <v>0</v>
      </c>
      <c r="L638" s="21">
        <v>0</v>
      </c>
      <c r="M638" s="22">
        <v>0</v>
      </c>
      <c r="N638" s="21">
        <v>0</v>
      </c>
      <c r="O638" s="22">
        <v>0</v>
      </c>
      <c r="P638" s="21">
        <v>0</v>
      </c>
      <c r="Q638" s="22">
        <v>0</v>
      </c>
      <c r="R638" s="21">
        <v>0</v>
      </c>
      <c r="S638" s="22">
        <v>0</v>
      </c>
      <c r="T638" s="21">
        <v>0</v>
      </c>
      <c r="U638" s="22">
        <v>0</v>
      </c>
      <c r="V638" s="21">
        <v>0</v>
      </c>
      <c r="W638" s="22">
        <v>0</v>
      </c>
      <c r="X638" s="21">
        <v>0</v>
      </c>
      <c r="Y638" s="22">
        <v>0</v>
      </c>
      <c r="Z638" s="21">
        <v>0</v>
      </c>
      <c r="AA638" s="22">
        <v>0</v>
      </c>
      <c r="AB638" s="21">
        <v>0</v>
      </c>
      <c r="AC638" s="22">
        <v>0</v>
      </c>
      <c r="AD638" s="21">
        <v>0</v>
      </c>
      <c r="AE638" s="22">
        <v>0</v>
      </c>
      <c r="AF638" s="21"/>
      <c r="AG638" s="22">
        <v>0</v>
      </c>
      <c r="AH638" s="21">
        <v>1</v>
      </c>
      <c r="AI638" s="37">
        <v>1260.8</v>
      </c>
      <c r="AJ638" s="15">
        <v>1</v>
      </c>
      <c r="AK638" s="23">
        <v>1260.8</v>
      </c>
    </row>
    <row r="639" spans="1:37" x14ac:dyDescent="0.25">
      <c r="A639" s="25" t="s">
        <v>1704</v>
      </c>
      <c r="B639" s="25"/>
      <c r="C639" s="25"/>
      <c r="D639" s="25" t="s">
        <v>1705</v>
      </c>
      <c r="E639" s="25"/>
      <c r="F639" s="25"/>
      <c r="G639" s="26"/>
      <c r="H639" s="26"/>
      <c r="I639" s="104">
        <v>2843.97</v>
      </c>
      <c r="J639" s="27">
        <v>0</v>
      </c>
      <c r="K639" s="104">
        <v>0</v>
      </c>
      <c r="L639" s="27">
        <v>0</v>
      </c>
      <c r="M639" s="104">
        <v>0</v>
      </c>
      <c r="N639" s="27">
        <v>0</v>
      </c>
      <c r="O639" s="104">
        <v>0</v>
      </c>
      <c r="P639" s="27">
        <v>0</v>
      </c>
      <c r="Q639" s="104">
        <v>0</v>
      </c>
      <c r="R639" s="27">
        <v>0</v>
      </c>
      <c r="S639" s="104">
        <v>0</v>
      </c>
      <c r="T639" s="27">
        <v>0</v>
      </c>
      <c r="U639" s="104">
        <v>0</v>
      </c>
      <c r="V639" s="27">
        <v>0</v>
      </c>
      <c r="W639" s="104">
        <v>0</v>
      </c>
      <c r="X639" s="27">
        <v>0</v>
      </c>
      <c r="Y639" s="104">
        <v>0</v>
      </c>
      <c r="Z639" s="27">
        <v>0</v>
      </c>
      <c r="AA639" s="104">
        <v>0</v>
      </c>
      <c r="AB639" s="27">
        <v>0</v>
      </c>
      <c r="AC639" s="104">
        <v>0</v>
      </c>
      <c r="AD639" s="27">
        <v>0.58756315994894459</v>
      </c>
      <c r="AE639" s="104">
        <v>1671.0119999999999</v>
      </c>
      <c r="AF639" s="27">
        <v>0.41243684005105535</v>
      </c>
      <c r="AG639" s="104">
        <v>1172.9579999999999</v>
      </c>
      <c r="AH639" s="27">
        <v>0</v>
      </c>
      <c r="AI639" s="104">
        <v>0</v>
      </c>
      <c r="AJ639" s="33">
        <v>1</v>
      </c>
      <c r="AK639" s="104">
        <v>2843.97</v>
      </c>
    </row>
    <row r="640" spans="1:37" ht="25.5" x14ac:dyDescent="0.25">
      <c r="A640" s="17" t="s">
        <v>1706</v>
      </c>
      <c r="B640" s="18" t="s">
        <v>1707</v>
      </c>
      <c r="C640" s="17" t="s">
        <v>27</v>
      </c>
      <c r="D640" s="17" t="s">
        <v>1708</v>
      </c>
      <c r="E640" s="19" t="s">
        <v>906</v>
      </c>
      <c r="F640" s="19">
        <v>2</v>
      </c>
      <c r="G640" s="20">
        <v>155.47</v>
      </c>
      <c r="H640" s="20">
        <v>194.67</v>
      </c>
      <c r="I640" s="99">
        <v>389.34</v>
      </c>
      <c r="J640" s="21">
        <v>0</v>
      </c>
      <c r="K640" s="22">
        <v>0</v>
      </c>
      <c r="L640" s="21">
        <v>0</v>
      </c>
      <c r="M640" s="22">
        <v>0</v>
      </c>
      <c r="N640" s="21">
        <v>0</v>
      </c>
      <c r="O640" s="22">
        <v>0</v>
      </c>
      <c r="P640" s="21">
        <v>0</v>
      </c>
      <c r="Q640" s="22">
        <v>0</v>
      </c>
      <c r="R640" s="21">
        <v>0</v>
      </c>
      <c r="S640" s="22">
        <v>0</v>
      </c>
      <c r="T640" s="21">
        <v>0</v>
      </c>
      <c r="U640" s="22">
        <v>0</v>
      </c>
      <c r="V640" s="21">
        <v>0</v>
      </c>
      <c r="W640" s="22">
        <v>0</v>
      </c>
      <c r="X640" s="21">
        <v>0</v>
      </c>
      <c r="Y640" s="22">
        <v>0</v>
      </c>
      <c r="Z640" s="21">
        <v>0</v>
      </c>
      <c r="AA640" s="22">
        <v>0</v>
      </c>
      <c r="AB640" s="21">
        <v>0</v>
      </c>
      <c r="AC640" s="22">
        <v>0</v>
      </c>
      <c r="AD640" s="21">
        <v>1</v>
      </c>
      <c r="AE640" s="22">
        <v>389.34</v>
      </c>
      <c r="AF640" s="21">
        <v>0</v>
      </c>
      <c r="AG640" s="22">
        <v>0</v>
      </c>
      <c r="AH640" s="21"/>
      <c r="AI640" s="37">
        <v>0</v>
      </c>
      <c r="AJ640" s="15">
        <v>1</v>
      </c>
      <c r="AK640" s="23">
        <v>389.34</v>
      </c>
    </row>
    <row r="641" spans="1:37" ht="25.5" x14ac:dyDescent="0.25">
      <c r="A641" s="17" t="s">
        <v>1709</v>
      </c>
      <c r="B641" s="18" t="s">
        <v>1710</v>
      </c>
      <c r="C641" s="17" t="s">
        <v>27</v>
      </c>
      <c r="D641" s="17" t="s">
        <v>1711</v>
      </c>
      <c r="E641" s="19" t="s">
        <v>906</v>
      </c>
      <c r="F641" s="19">
        <v>1</v>
      </c>
      <c r="G641" s="20">
        <v>125.49</v>
      </c>
      <c r="H641" s="20">
        <v>157.13</v>
      </c>
      <c r="I641" s="99">
        <v>157.13</v>
      </c>
      <c r="J641" s="21">
        <v>0</v>
      </c>
      <c r="K641" s="22">
        <v>0</v>
      </c>
      <c r="L641" s="21">
        <v>0</v>
      </c>
      <c r="M641" s="22">
        <v>0</v>
      </c>
      <c r="N641" s="21">
        <v>0</v>
      </c>
      <c r="O641" s="22">
        <v>0</v>
      </c>
      <c r="P641" s="21">
        <v>0</v>
      </c>
      <c r="Q641" s="22">
        <v>0</v>
      </c>
      <c r="R641" s="21">
        <v>0</v>
      </c>
      <c r="S641" s="22">
        <v>0</v>
      </c>
      <c r="T641" s="21">
        <v>0</v>
      </c>
      <c r="U641" s="22">
        <v>0</v>
      </c>
      <c r="V641" s="21">
        <v>0</v>
      </c>
      <c r="W641" s="22">
        <v>0</v>
      </c>
      <c r="X641" s="21">
        <v>0</v>
      </c>
      <c r="Y641" s="22">
        <v>0</v>
      </c>
      <c r="Z641" s="21">
        <v>0</v>
      </c>
      <c r="AA641" s="22">
        <v>0</v>
      </c>
      <c r="AB641" s="21">
        <v>0</v>
      </c>
      <c r="AC641" s="22">
        <v>0</v>
      </c>
      <c r="AD641" s="21">
        <v>1</v>
      </c>
      <c r="AE641" s="22">
        <v>157.13</v>
      </c>
      <c r="AF641" s="21">
        <v>0</v>
      </c>
      <c r="AG641" s="22">
        <v>0</v>
      </c>
      <c r="AH641" s="21"/>
      <c r="AI641" s="37">
        <v>0</v>
      </c>
      <c r="AJ641" s="15">
        <v>1</v>
      </c>
      <c r="AK641" s="23">
        <v>157.13</v>
      </c>
    </row>
    <row r="642" spans="1:37" ht="25.5" x14ac:dyDescent="0.25">
      <c r="A642" s="17" t="s">
        <v>1712</v>
      </c>
      <c r="B642" s="18" t="s">
        <v>1713</v>
      </c>
      <c r="C642" s="17" t="s">
        <v>27</v>
      </c>
      <c r="D642" s="17" t="s">
        <v>1714</v>
      </c>
      <c r="E642" s="19" t="s">
        <v>906</v>
      </c>
      <c r="F642" s="19">
        <v>2</v>
      </c>
      <c r="G642" s="20">
        <v>51.61</v>
      </c>
      <c r="H642" s="20">
        <v>64.62</v>
      </c>
      <c r="I642" s="99">
        <v>129.24</v>
      </c>
      <c r="J642" s="21">
        <v>0</v>
      </c>
      <c r="K642" s="22">
        <v>0</v>
      </c>
      <c r="L642" s="21">
        <v>0</v>
      </c>
      <c r="M642" s="22">
        <v>0</v>
      </c>
      <c r="N642" s="21">
        <v>0</v>
      </c>
      <c r="O642" s="22">
        <v>0</v>
      </c>
      <c r="P642" s="21">
        <v>0</v>
      </c>
      <c r="Q642" s="22">
        <v>0</v>
      </c>
      <c r="R642" s="21">
        <v>0</v>
      </c>
      <c r="S642" s="22">
        <v>0</v>
      </c>
      <c r="T642" s="21">
        <v>0</v>
      </c>
      <c r="U642" s="22">
        <v>0</v>
      </c>
      <c r="V642" s="21">
        <v>0</v>
      </c>
      <c r="W642" s="22">
        <v>0</v>
      </c>
      <c r="X642" s="21">
        <v>0</v>
      </c>
      <c r="Y642" s="22">
        <v>0</v>
      </c>
      <c r="Z642" s="21">
        <v>0</v>
      </c>
      <c r="AA642" s="22">
        <v>0</v>
      </c>
      <c r="AB642" s="21">
        <v>0</v>
      </c>
      <c r="AC642" s="22">
        <v>0</v>
      </c>
      <c r="AD642" s="21">
        <v>1</v>
      </c>
      <c r="AE642" s="22">
        <v>129.24</v>
      </c>
      <c r="AF642" s="21">
        <v>0</v>
      </c>
      <c r="AG642" s="22">
        <v>0</v>
      </c>
      <c r="AH642" s="21"/>
      <c r="AI642" s="37">
        <v>0</v>
      </c>
      <c r="AJ642" s="15">
        <v>1</v>
      </c>
      <c r="AK642" s="23">
        <v>129.24</v>
      </c>
    </row>
    <row r="643" spans="1:37" ht="25.5" x14ac:dyDescent="0.25">
      <c r="A643" s="17" t="s">
        <v>1715</v>
      </c>
      <c r="B643" s="18" t="s">
        <v>1716</v>
      </c>
      <c r="C643" s="17" t="s">
        <v>27</v>
      </c>
      <c r="D643" s="17" t="s">
        <v>1717</v>
      </c>
      <c r="E643" s="19" t="s">
        <v>906</v>
      </c>
      <c r="F643" s="19">
        <v>1</v>
      </c>
      <c r="G643" s="20">
        <v>77.489999999999995</v>
      </c>
      <c r="H643" s="20">
        <v>97.03</v>
      </c>
      <c r="I643" s="99">
        <v>97.03</v>
      </c>
      <c r="J643" s="21">
        <v>0</v>
      </c>
      <c r="K643" s="22">
        <v>0</v>
      </c>
      <c r="L643" s="21">
        <v>0</v>
      </c>
      <c r="M643" s="22">
        <v>0</v>
      </c>
      <c r="N643" s="21">
        <v>0</v>
      </c>
      <c r="O643" s="22">
        <v>0</v>
      </c>
      <c r="P643" s="21">
        <v>0</v>
      </c>
      <c r="Q643" s="22">
        <v>0</v>
      </c>
      <c r="R643" s="21">
        <v>0</v>
      </c>
      <c r="S643" s="22">
        <v>0</v>
      </c>
      <c r="T643" s="21">
        <v>0</v>
      </c>
      <c r="U643" s="22">
        <v>0</v>
      </c>
      <c r="V643" s="21">
        <v>0</v>
      </c>
      <c r="W643" s="22">
        <v>0</v>
      </c>
      <c r="X643" s="21">
        <v>0</v>
      </c>
      <c r="Y643" s="22">
        <v>0</v>
      </c>
      <c r="Z643" s="21">
        <v>0</v>
      </c>
      <c r="AA643" s="22">
        <v>0</v>
      </c>
      <c r="AB643" s="21">
        <v>0</v>
      </c>
      <c r="AC643" s="22">
        <v>0</v>
      </c>
      <c r="AD643" s="21">
        <v>1</v>
      </c>
      <c r="AE643" s="22">
        <v>97.03</v>
      </c>
      <c r="AF643" s="21">
        <v>0</v>
      </c>
      <c r="AG643" s="22">
        <v>0</v>
      </c>
      <c r="AH643" s="21"/>
      <c r="AI643" s="37">
        <v>0</v>
      </c>
      <c r="AJ643" s="15">
        <v>1</v>
      </c>
      <c r="AK643" s="23">
        <v>97.03</v>
      </c>
    </row>
    <row r="644" spans="1:37" ht="25.5" x14ac:dyDescent="0.25">
      <c r="A644" s="17" t="s">
        <v>1718</v>
      </c>
      <c r="B644" s="18" t="s">
        <v>1719</v>
      </c>
      <c r="C644" s="17" t="s">
        <v>27</v>
      </c>
      <c r="D644" s="17" t="s">
        <v>1720</v>
      </c>
      <c r="E644" s="19" t="s">
        <v>906</v>
      </c>
      <c r="F644" s="19">
        <v>1</v>
      </c>
      <c r="G644" s="20">
        <v>77.489999999999995</v>
      </c>
      <c r="H644" s="20">
        <v>97.03</v>
      </c>
      <c r="I644" s="99">
        <v>97.03</v>
      </c>
      <c r="J644" s="21">
        <v>0</v>
      </c>
      <c r="K644" s="22">
        <v>0</v>
      </c>
      <c r="L644" s="21">
        <v>0</v>
      </c>
      <c r="M644" s="22">
        <v>0</v>
      </c>
      <c r="N644" s="21">
        <v>0</v>
      </c>
      <c r="O644" s="22">
        <v>0</v>
      </c>
      <c r="P644" s="21">
        <v>0</v>
      </c>
      <c r="Q644" s="22">
        <v>0</v>
      </c>
      <c r="R644" s="21">
        <v>0</v>
      </c>
      <c r="S644" s="22">
        <v>0</v>
      </c>
      <c r="T644" s="21">
        <v>0</v>
      </c>
      <c r="U644" s="22">
        <v>0</v>
      </c>
      <c r="V644" s="21">
        <v>0</v>
      </c>
      <c r="W644" s="22">
        <v>0</v>
      </c>
      <c r="X644" s="21">
        <v>0</v>
      </c>
      <c r="Y644" s="22">
        <v>0</v>
      </c>
      <c r="Z644" s="21">
        <v>0</v>
      </c>
      <c r="AA644" s="22">
        <v>0</v>
      </c>
      <c r="AB644" s="21">
        <v>0</v>
      </c>
      <c r="AC644" s="22">
        <v>0</v>
      </c>
      <c r="AD644" s="21">
        <v>1</v>
      </c>
      <c r="AE644" s="22">
        <v>97.03</v>
      </c>
      <c r="AF644" s="21">
        <v>0</v>
      </c>
      <c r="AG644" s="22">
        <v>0</v>
      </c>
      <c r="AH644" s="21"/>
      <c r="AI644" s="37">
        <v>0</v>
      </c>
      <c r="AJ644" s="15">
        <v>1</v>
      </c>
      <c r="AK644" s="23">
        <v>97.03</v>
      </c>
    </row>
    <row r="645" spans="1:37" ht="25.5" x14ac:dyDescent="0.25">
      <c r="A645" s="17" t="s">
        <v>1721</v>
      </c>
      <c r="B645" s="18" t="s">
        <v>1722</v>
      </c>
      <c r="C645" s="17" t="s">
        <v>27</v>
      </c>
      <c r="D645" s="17" t="s">
        <v>1723</v>
      </c>
      <c r="E645" s="19" t="s">
        <v>906</v>
      </c>
      <c r="F645" s="19">
        <v>1</v>
      </c>
      <c r="G645" s="20">
        <v>76.5</v>
      </c>
      <c r="H645" s="20">
        <v>95.79</v>
      </c>
      <c r="I645" s="99">
        <v>95.79</v>
      </c>
      <c r="J645" s="21">
        <v>0</v>
      </c>
      <c r="K645" s="22">
        <v>0</v>
      </c>
      <c r="L645" s="21">
        <v>0</v>
      </c>
      <c r="M645" s="22">
        <v>0</v>
      </c>
      <c r="N645" s="21">
        <v>0</v>
      </c>
      <c r="O645" s="22">
        <v>0</v>
      </c>
      <c r="P645" s="21">
        <v>0</v>
      </c>
      <c r="Q645" s="22">
        <v>0</v>
      </c>
      <c r="R645" s="21">
        <v>0</v>
      </c>
      <c r="S645" s="22">
        <v>0</v>
      </c>
      <c r="T645" s="21">
        <v>0</v>
      </c>
      <c r="U645" s="22">
        <v>0</v>
      </c>
      <c r="V645" s="21">
        <v>0</v>
      </c>
      <c r="W645" s="22">
        <v>0</v>
      </c>
      <c r="X645" s="21">
        <v>0</v>
      </c>
      <c r="Y645" s="22">
        <v>0</v>
      </c>
      <c r="Z645" s="21">
        <v>0</v>
      </c>
      <c r="AA645" s="22">
        <v>0</v>
      </c>
      <c r="AB645" s="21">
        <v>0</v>
      </c>
      <c r="AC645" s="22">
        <v>0</v>
      </c>
      <c r="AD645" s="21">
        <v>1</v>
      </c>
      <c r="AE645" s="22">
        <v>95.79</v>
      </c>
      <c r="AF645" s="21">
        <v>0</v>
      </c>
      <c r="AG645" s="22">
        <v>0</v>
      </c>
      <c r="AH645" s="21"/>
      <c r="AI645" s="37">
        <v>0</v>
      </c>
      <c r="AJ645" s="15">
        <v>1</v>
      </c>
      <c r="AK645" s="23">
        <v>95.79</v>
      </c>
    </row>
    <row r="646" spans="1:37" ht="25.5" x14ac:dyDescent="0.25">
      <c r="A646" s="17" t="s">
        <v>1724</v>
      </c>
      <c r="B646" s="18" t="s">
        <v>1725</v>
      </c>
      <c r="C646" s="17" t="s">
        <v>27</v>
      </c>
      <c r="D646" s="17" t="s">
        <v>1726</v>
      </c>
      <c r="E646" s="19" t="s">
        <v>906</v>
      </c>
      <c r="F646" s="19">
        <v>2</v>
      </c>
      <c r="G646" s="20">
        <v>26.83</v>
      </c>
      <c r="H646" s="20">
        <v>33.590000000000003</v>
      </c>
      <c r="I646" s="99">
        <v>67.180000000000007</v>
      </c>
      <c r="J646" s="21">
        <v>0</v>
      </c>
      <c r="K646" s="22">
        <v>0</v>
      </c>
      <c r="L646" s="21">
        <v>0</v>
      </c>
      <c r="M646" s="22">
        <v>0</v>
      </c>
      <c r="N646" s="21">
        <v>0</v>
      </c>
      <c r="O646" s="22">
        <v>0</v>
      </c>
      <c r="P646" s="21">
        <v>0</v>
      </c>
      <c r="Q646" s="22">
        <v>0</v>
      </c>
      <c r="R646" s="21">
        <v>0</v>
      </c>
      <c r="S646" s="22">
        <v>0</v>
      </c>
      <c r="T646" s="21">
        <v>0</v>
      </c>
      <c r="U646" s="22">
        <v>0</v>
      </c>
      <c r="V646" s="21">
        <v>0</v>
      </c>
      <c r="W646" s="22">
        <v>0</v>
      </c>
      <c r="X646" s="21">
        <v>0</v>
      </c>
      <c r="Y646" s="22">
        <v>0</v>
      </c>
      <c r="Z646" s="21">
        <v>0</v>
      </c>
      <c r="AA646" s="22">
        <v>0</v>
      </c>
      <c r="AB646" s="21">
        <v>0</v>
      </c>
      <c r="AC646" s="22">
        <v>0</v>
      </c>
      <c r="AD646" s="21">
        <v>1</v>
      </c>
      <c r="AE646" s="22">
        <v>67.180000000000007</v>
      </c>
      <c r="AF646" s="21">
        <v>0</v>
      </c>
      <c r="AG646" s="22">
        <v>0</v>
      </c>
      <c r="AH646" s="21"/>
      <c r="AI646" s="37">
        <v>0</v>
      </c>
      <c r="AJ646" s="15">
        <v>1</v>
      </c>
      <c r="AK646" s="23">
        <v>67.180000000000007</v>
      </c>
    </row>
    <row r="647" spans="1:37" ht="51" x14ac:dyDescent="0.25">
      <c r="A647" s="17" t="s">
        <v>1727</v>
      </c>
      <c r="B647" s="18" t="s">
        <v>1728</v>
      </c>
      <c r="C647" s="17" t="s">
        <v>27</v>
      </c>
      <c r="D647" s="17" t="s">
        <v>1729</v>
      </c>
      <c r="E647" s="19" t="s">
        <v>42</v>
      </c>
      <c r="F647" s="19">
        <v>4</v>
      </c>
      <c r="G647" s="20">
        <v>289.35000000000002</v>
      </c>
      <c r="H647" s="20">
        <v>362.32</v>
      </c>
      <c r="I647" s="99">
        <v>1449.28</v>
      </c>
      <c r="J647" s="21">
        <v>0</v>
      </c>
      <c r="K647" s="22">
        <v>0</v>
      </c>
      <c r="L647" s="21">
        <v>0</v>
      </c>
      <c r="M647" s="22">
        <v>0</v>
      </c>
      <c r="N647" s="21">
        <v>0</v>
      </c>
      <c r="O647" s="22">
        <v>0</v>
      </c>
      <c r="P647" s="21">
        <v>0</v>
      </c>
      <c r="Q647" s="22">
        <v>0</v>
      </c>
      <c r="R647" s="21">
        <v>0</v>
      </c>
      <c r="S647" s="22">
        <v>0</v>
      </c>
      <c r="T647" s="21">
        <v>0</v>
      </c>
      <c r="U647" s="22">
        <v>0</v>
      </c>
      <c r="V647" s="21">
        <v>0</v>
      </c>
      <c r="W647" s="22">
        <v>0</v>
      </c>
      <c r="X647" s="21">
        <v>0</v>
      </c>
      <c r="Y647" s="22">
        <v>0</v>
      </c>
      <c r="Z647" s="21">
        <v>0</v>
      </c>
      <c r="AA647" s="22">
        <v>0</v>
      </c>
      <c r="AB647" s="21">
        <v>0</v>
      </c>
      <c r="AC647" s="22">
        <v>0</v>
      </c>
      <c r="AD647" s="21">
        <v>0.4</v>
      </c>
      <c r="AE647" s="22">
        <v>579.71199999999999</v>
      </c>
      <c r="AF647" s="21">
        <v>0.6</v>
      </c>
      <c r="AG647" s="22">
        <v>869.56799999999998</v>
      </c>
      <c r="AH647" s="21"/>
      <c r="AI647" s="37">
        <v>0</v>
      </c>
      <c r="AJ647" s="15">
        <v>1</v>
      </c>
      <c r="AK647" s="23">
        <v>1449.28</v>
      </c>
    </row>
    <row r="648" spans="1:37" ht="63.75" x14ac:dyDescent="0.25">
      <c r="A648" s="17" t="s">
        <v>1730</v>
      </c>
      <c r="B648" s="18" t="s">
        <v>1731</v>
      </c>
      <c r="C648" s="17" t="s">
        <v>27</v>
      </c>
      <c r="D648" s="17" t="s">
        <v>1732</v>
      </c>
      <c r="E648" s="19" t="s">
        <v>42</v>
      </c>
      <c r="F648" s="19">
        <v>3</v>
      </c>
      <c r="G648" s="20">
        <v>15.59</v>
      </c>
      <c r="H648" s="20">
        <v>19.52</v>
      </c>
      <c r="I648" s="99">
        <v>58.56</v>
      </c>
      <c r="J648" s="21">
        <v>0</v>
      </c>
      <c r="K648" s="22">
        <v>0</v>
      </c>
      <c r="L648" s="21">
        <v>0</v>
      </c>
      <c r="M648" s="22">
        <v>0</v>
      </c>
      <c r="N648" s="21">
        <v>0</v>
      </c>
      <c r="O648" s="22">
        <v>0</v>
      </c>
      <c r="P648" s="21">
        <v>0</v>
      </c>
      <c r="Q648" s="22">
        <v>0</v>
      </c>
      <c r="R648" s="21">
        <v>0</v>
      </c>
      <c r="S648" s="22">
        <v>0</v>
      </c>
      <c r="T648" s="21">
        <v>0</v>
      </c>
      <c r="U648" s="22">
        <v>0</v>
      </c>
      <c r="V648" s="21">
        <v>0</v>
      </c>
      <c r="W648" s="22">
        <v>0</v>
      </c>
      <c r="X648" s="21">
        <v>0</v>
      </c>
      <c r="Y648" s="22">
        <v>0</v>
      </c>
      <c r="Z648" s="21">
        <v>0</v>
      </c>
      <c r="AA648" s="22">
        <v>0</v>
      </c>
      <c r="AB648" s="21">
        <v>0</v>
      </c>
      <c r="AC648" s="22">
        <v>0</v>
      </c>
      <c r="AD648" s="21">
        <v>1</v>
      </c>
      <c r="AE648" s="22">
        <v>58.56</v>
      </c>
      <c r="AF648" s="21">
        <v>0</v>
      </c>
      <c r="AG648" s="22">
        <v>0</v>
      </c>
      <c r="AH648" s="21"/>
      <c r="AI648" s="37">
        <v>0</v>
      </c>
      <c r="AJ648" s="15">
        <v>1</v>
      </c>
      <c r="AK648" s="23">
        <v>58.56</v>
      </c>
    </row>
    <row r="649" spans="1:37" ht="63.75" x14ac:dyDescent="0.25">
      <c r="A649" s="17" t="s">
        <v>1733</v>
      </c>
      <c r="B649" s="18" t="s">
        <v>1734</v>
      </c>
      <c r="C649" s="17" t="s">
        <v>27</v>
      </c>
      <c r="D649" s="17" t="s">
        <v>1735</v>
      </c>
      <c r="E649" s="19" t="s">
        <v>42</v>
      </c>
      <c r="F649" s="19">
        <v>3</v>
      </c>
      <c r="G649" s="20">
        <v>15.59</v>
      </c>
      <c r="H649" s="20">
        <v>19.52</v>
      </c>
      <c r="I649" s="99">
        <v>58.56</v>
      </c>
      <c r="J649" s="21">
        <v>0</v>
      </c>
      <c r="K649" s="22">
        <v>0</v>
      </c>
      <c r="L649" s="21">
        <v>0</v>
      </c>
      <c r="M649" s="22">
        <v>0</v>
      </c>
      <c r="N649" s="21">
        <v>0</v>
      </c>
      <c r="O649" s="22">
        <v>0</v>
      </c>
      <c r="P649" s="21">
        <v>0</v>
      </c>
      <c r="Q649" s="22">
        <v>0</v>
      </c>
      <c r="R649" s="21">
        <v>0</v>
      </c>
      <c r="S649" s="22">
        <v>0</v>
      </c>
      <c r="T649" s="21">
        <v>0</v>
      </c>
      <c r="U649" s="22">
        <v>0</v>
      </c>
      <c r="V649" s="21">
        <v>0</v>
      </c>
      <c r="W649" s="22">
        <v>0</v>
      </c>
      <c r="X649" s="21">
        <v>0</v>
      </c>
      <c r="Y649" s="22">
        <v>0</v>
      </c>
      <c r="Z649" s="21">
        <v>0</v>
      </c>
      <c r="AA649" s="22">
        <v>0</v>
      </c>
      <c r="AB649" s="21">
        <v>0</v>
      </c>
      <c r="AC649" s="22">
        <v>0</v>
      </c>
      <c r="AD649" s="21">
        <v>0</v>
      </c>
      <c r="AE649" s="22">
        <v>0</v>
      </c>
      <c r="AF649" s="21">
        <v>1</v>
      </c>
      <c r="AG649" s="22">
        <v>58.56</v>
      </c>
      <c r="AH649" s="21"/>
      <c r="AI649" s="37">
        <v>0</v>
      </c>
      <c r="AJ649" s="15">
        <v>1</v>
      </c>
      <c r="AK649" s="23">
        <v>58.56</v>
      </c>
    </row>
    <row r="650" spans="1:37" ht="63.75" x14ac:dyDescent="0.25">
      <c r="A650" s="17" t="s">
        <v>1736</v>
      </c>
      <c r="B650" s="18" t="s">
        <v>1737</v>
      </c>
      <c r="C650" s="17" t="s">
        <v>27</v>
      </c>
      <c r="D650" s="17" t="s">
        <v>1738</v>
      </c>
      <c r="E650" s="19" t="s">
        <v>42</v>
      </c>
      <c r="F650" s="19">
        <v>3</v>
      </c>
      <c r="G650" s="20">
        <v>65.180000000000007</v>
      </c>
      <c r="H650" s="20">
        <v>81.61</v>
      </c>
      <c r="I650" s="99">
        <v>244.83</v>
      </c>
      <c r="J650" s="21">
        <v>0</v>
      </c>
      <c r="K650" s="22">
        <v>0</v>
      </c>
      <c r="L650" s="21">
        <v>0</v>
      </c>
      <c r="M650" s="22">
        <v>0</v>
      </c>
      <c r="N650" s="21">
        <v>0</v>
      </c>
      <c r="O650" s="22">
        <v>0</v>
      </c>
      <c r="P650" s="21">
        <v>0</v>
      </c>
      <c r="Q650" s="22">
        <v>0</v>
      </c>
      <c r="R650" s="21">
        <v>0</v>
      </c>
      <c r="S650" s="22">
        <v>0</v>
      </c>
      <c r="T650" s="21">
        <v>0</v>
      </c>
      <c r="U650" s="22">
        <v>0</v>
      </c>
      <c r="V650" s="21">
        <v>0</v>
      </c>
      <c r="W650" s="22">
        <v>0</v>
      </c>
      <c r="X650" s="21">
        <v>0</v>
      </c>
      <c r="Y650" s="22">
        <v>0</v>
      </c>
      <c r="Z650" s="21">
        <v>0</v>
      </c>
      <c r="AA650" s="22">
        <v>0</v>
      </c>
      <c r="AB650" s="21">
        <v>0</v>
      </c>
      <c r="AC650" s="22">
        <v>0</v>
      </c>
      <c r="AD650" s="21">
        <v>0</v>
      </c>
      <c r="AE650" s="22">
        <v>0</v>
      </c>
      <c r="AF650" s="21">
        <v>1</v>
      </c>
      <c r="AG650" s="22">
        <v>244.83</v>
      </c>
      <c r="AH650" s="21"/>
      <c r="AI650" s="37">
        <v>0</v>
      </c>
      <c r="AJ650" s="15">
        <v>1</v>
      </c>
      <c r="AK650" s="23">
        <v>244.83</v>
      </c>
    </row>
    <row r="651" spans="1:37" x14ac:dyDescent="0.25">
      <c r="A651" s="12">
        <v>20</v>
      </c>
      <c r="B651" s="12"/>
      <c r="C651" s="12"/>
      <c r="D651" s="12" t="s">
        <v>1739</v>
      </c>
      <c r="E651" s="12"/>
      <c r="F651" s="13"/>
      <c r="G651" s="14"/>
      <c r="H651" s="14"/>
      <c r="I651" s="95">
        <v>85318.43</v>
      </c>
      <c r="J651" s="373">
        <v>0</v>
      </c>
      <c r="K651" s="95">
        <v>0</v>
      </c>
      <c r="L651" s="373">
        <v>0</v>
      </c>
      <c r="M651" s="95">
        <v>0</v>
      </c>
      <c r="N651" s="373">
        <v>0</v>
      </c>
      <c r="O651" s="95">
        <v>0</v>
      </c>
      <c r="P651" s="373">
        <v>0</v>
      </c>
      <c r="Q651" s="95">
        <v>0</v>
      </c>
      <c r="R651" s="373">
        <v>0</v>
      </c>
      <c r="S651" s="95">
        <v>0</v>
      </c>
      <c r="T651" s="373">
        <v>0</v>
      </c>
      <c r="U651" s="95">
        <v>0</v>
      </c>
      <c r="V651" s="373">
        <v>0</v>
      </c>
      <c r="W651" s="95">
        <v>0</v>
      </c>
      <c r="X651" s="373">
        <v>0.38861439433426054</v>
      </c>
      <c r="Y651" s="95">
        <v>33155.97</v>
      </c>
      <c r="Z651" s="373">
        <v>0.39659004508170165</v>
      </c>
      <c r="AA651" s="95">
        <v>33836.44</v>
      </c>
      <c r="AB651" s="373">
        <v>0</v>
      </c>
      <c r="AC651" s="95">
        <v>0</v>
      </c>
      <c r="AD651" s="373">
        <v>0</v>
      </c>
      <c r="AE651" s="95">
        <v>0</v>
      </c>
      <c r="AF651" s="373">
        <v>0.10739778029201898</v>
      </c>
      <c r="AG651" s="95">
        <v>9163.01</v>
      </c>
      <c r="AH651" s="373">
        <v>0.10739778029201898</v>
      </c>
      <c r="AI651" s="95">
        <v>9163.01</v>
      </c>
      <c r="AJ651" s="24">
        <v>1.0000000000000002</v>
      </c>
      <c r="AK651" s="95">
        <v>85318.43</v>
      </c>
    </row>
    <row r="652" spans="1:37" ht="25.5" x14ac:dyDescent="0.25">
      <c r="A652" s="17" t="s">
        <v>1740</v>
      </c>
      <c r="B652" s="18" t="s">
        <v>1741</v>
      </c>
      <c r="C652" s="17" t="s">
        <v>27</v>
      </c>
      <c r="D652" s="17" t="s">
        <v>1742</v>
      </c>
      <c r="E652" s="19" t="s">
        <v>906</v>
      </c>
      <c r="F652" s="19">
        <v>57</v>
      </c>
      <c r="G652" s="20">
        <v>60.67</v>
      </c>
      <c r="H652" s="20">
        <v>75.97</v>
      </c>
      <c r="I652" s="99">
        <v>4330.29</v>
      </c>
      <c r="J652" s="21">
        <v>0</v>
      </c>
      <c r="K652" s="22">
        <v>0</v>
      </c>
      <c r="L652" s="21">
        <v>0</v>
      </c>
      <c r="M652" s="22">
        <v>0</v>
      </c>
      <c r="N652" s="21">
        <v>0</v>
      </c>
      <c r="O652" s="22">
        <v>0</v>
      </c>
      <c r="P652" s="21">
        <v>0</v>
      </c>
      <c r="Q652" s="22">
        <v>0</v>
      </c>
      <c r="R652" s="21">
        <v>0</v>
      </c>
      <c r="S652" s="22">
        <v>0</v>
      </c>
      <c r="T652" s="21">
        <v>0</v>
      </c>
      <c r="U652" s="22">
        <v>0</v>
      </c>
      <c r="V652" s="21">
        <v>0</v>
      </c>
      <c r="W652" s="22">
        <v>0</v>
      </c>
      <c r="X652" s="21">
        <v>0</v>
      </c>
      <c r="Y652" s="22">
        <v>0</v>
      </c>
      <c r="Z652" s="21">
        <v>1</v>
      </c>
      <c r="AA652" s="22">
        <v>4330.29</v>
      </c>
      <c r="AB652" s="21">
        <v>0</v>
      </c>
      <c r="AC652" s="22">
        <v>0</v>
      </c>
      <c r="AD652" s="21">
        <v>0</v>
      </c>
      <c r="AE652" s="22">
        <v>0</v>
      </c>
      <c r="AF652" s="21">
        <v>0</v>
      </c>
      <c r="AG652" s="22">
        <v>0</v>
      </c>
      <c r="AH652" s="21"/>
      <c r="AI652" s="37">
        <v>0</v>
      </c>
      <c r="AJ652" s="15">
        <v>1</v>
      </c>
      <c r="AK652" s="23">
        <v>4330.29</v>
      </c>
    </row>
    <row r="653" spans="1:37" ht="25.5" x14ac:dyDescent="0.25">
      <c r="A653" s="17" t="s">
        <v>1743</v>
      </c>
      <c r="B653" s="18" t="s">
        <v>1744</v>
      </c>
      <c r="C653" s="17" t="s">
        <v>27</v>
      </c>
      <c r="D653" s="17" t="s">
        <v>1745</v>
      </c>
      <c r="E653" s="19" t="s">
        <v>522</v>
      </c>
      <c r="F653" s="19">
        <v>2</v>
      </c>
      <c r="G653" s="20">
        <v>543.41999999999996</v>
      </c>
      <c r="H653" s="20">
        <v>680.47</v>
      </c>
      <c r="I653" s="99">
        <v>1360.94</v>
      </c>
      <c r="J653" s="21">
        <v>0</v>
      </c>
      <c r="K653" s="22">
        <v>0</v>
      </c>
      <c r="L653" s="21">
        <v>0</v>
      </c>
      <c r="M653" s="22">
        <v>0</v>
      </c>
      <c r="N653" s="21">
        <v>0</v>
      </c>
      <c r="O653" s="22">
        <v>0</v>
      </c>
      <c r="P653" s="21">
        <v>0</v>
      </c>
      <c r="Q653" s="22">
        <v>0</v>
      </c>
      <c r="R653" s="21">
        <v>0</v>
      </c>
      <c r="S653" s="22">
        <v>0</v>
      </c>
      <c r="T653" s="21">
        <v>0</v>
      </c>
      <c r="U653" s="22">
        <v>0</v>
      </c>
      <c r="V653" s="21">
        <v>0</v>
      </c>
      <c r="W653" s="22">
        <v>0</v>
      </c>
      <c r="X653" s="21">
        <v>0</v>
      </c>
      <c r="Y653" s="22">
        <v>0</v>
      </c>
      <c r="Z653" s="21">
        <v>0</v>
      </c>
      <c r="AA653" s="22">
        <v>0</v>
      </c>
      <c r="AB653" s="21">
        <v>0</v>
      </c>
      <c r="AC653" s="22">
        <v>0</v>
      </c>
      <c r="AD653" s="21"/>
      <c r="AE653" s="22">
        <v>0</v>
      </c>
      <c r="AF653" s="21">
        <v>0.5</v>
      </c>
      <c r="AG653" s="22">
        <v>680.47</v>
      </c>
      <c r="AH653" s="21">
        <v>0.5</v>
      </c>
      <c r="AI653" s="37">
        <v>680.47</v>
      </c>
      <c r="AJ653" s="15">
        <v>1</v>
      </c>
      <c r="AK653" s="23">
        <v>1360.94</v>
      </c>
    </row>
    <row r="654" spans="1:37" ht="25.5" x14ac:dyDescent="0.25">
      <c r="A654" s="17" t="s">
        <v>1746</v>
      </c>
      <c r="B654" s="18" t="s">
        <v>1747</v>
      </c>
      <c r="C654" s="17" t="s">
        <v>27</v>
      </c>
      <c r="D654" s="17" t="s">
        <v>1748</v>
      </c>
      <c r="E654" s="19" t="s">
        <v>906</v>
      </c>
      <c r="F654" s="19">
        <v>176</v>
      </c>
      <c r="G654" s="20">
        <v>64.400000000000006</v>
      </c>
      <c r="H654" s="20">
        <v>80.64</v>
      </c>
      <c r="I654" s="99">
        <v>14192.64</v>
      </c>
      <c r="J654" s="21">
        <v>0</v>
      </c>
      <c r="K654" s="22">
        <v>0</v>
      </c>
      <c r="L654" s="21">
        <v>0</v>
      </c>
      <c r="M654" s="22">
        <v>0</v>
      </c>
      <c r="N654" s="21">
        <v>0</v>
      </c>
      <c r="O654" s="22">
        <v>0</v>
      </c>
      <c r="P654" s="21">
        <v>0</v>
      </c>
      <c r="Q654" s="22">
        <v>0</v>
      </c>
      <c r="R654" s="21">
        <v>0</v>
      </c>
      <c r="S654" s="22">
        <v>0</v>
      </c>
      <c r="T654" s="21">
        <v>0</v>
      </c>
      <c r="U654" s="22">
        <v>0</v>
      </c>
      <c r="V654" s="21">
        <v>0</v>
      </c>
      <c r="W654" s="22">
        <v>0</v>
      </c>
      <c r="X654" s="21">
        <v>0</v>
      </c>
      <c r="Y654" s="22">
        <v>0</v>
      </c>
      <c r="Z654" s="21">
        <v>1</v>
      </c>
      <c r="AA654" s="22">
        <v>14192.64</v>
      </c>
      <c r="AB654" s="21">
        <v>0</v>
      </c>
      <c r="AC654" s="22">
        <v>0</v>
      </c>
      <c r="AD654" s="21"/>
      <c r="AE654" s="22">
        <v>0</v>
      </c>
      <c r="AF654" s="21">
        <v>0</v>
      </c>
      <c r="AG654" s="22">
        <v>0</v>
      </c>
      <c r="AH654" s="21"/>
      <c r="AI654" s="37">
        <v>0</v>
      </c>
      <c r="AJ654" s="15">
        <v>1</v>
      </c>
      <c r="AK654" s="23">
        <v>14192.64</v>
      </c>
    </row>
    <row r="655" spans="1:37" ht="25.5" x14ac:dyDescent="0.25">
      <c r="A655" s="17" t="s">
        <v>1749</v>
      </c>
      <c r="B655" s="18" t="s">
        <v>1750</v>
      </c>
      <c r="C655" s="17" t="s">
        <v>27</v>
      </c>
      <c r="D655" s="17" t="s">
        <v>1751</v>
      </c>
      <c r="E655" s="19" t="s">
        <v>906</v>
      </c>
      <c r="F655" s="19">
        <v>48</v>
      </c>
      <c r="G655" s="20">
        <v>44.95</v>
      </c>
      <c r="H655" s="20">
        <v>56.28</v>
      </c>
      <c r="I655" s="99">
        <v>2701.44</v>
      </c>
      <c r="J655" s="21">
        <v>0</v>
      </c>
      <c r="K655" s="22">
        <v>0</v>
      </c>
      <c r="L655" s="21">
        <v>0</v>
      </c>
      <c r="M655" s="22">
        <v>0</v>
      </c>
      <c r="N655" s="21">
        <v>0</v>
      </c>
      <c r="O655" s="22">
        <v>0</v>
      </c>
      <c r="P655" s="21">
        <v>0</v>
      </c>
      <c r="Q655" s="22">
        <v>0</v>
      </c>
      <c r="R655" s="21">
        <v>0</v>
      </c>
      <c r="S655" s="22">
        <v>0</v>
      </c>
      <c r="T655" s="21">
        <v>0</v>
      </c>
      <c r="U655" s="22">
        <v>0</v>
      </c>
      <c r="V655" s="21">
        <v>0</v>
      </c>
      <c r="W655" s="22">
        <v>0</v>
      </c>
      <c r="X655" s="21">
        <v>0</v>
      </c>
      <c r="Y655" s="22">
        <v>0</v>
      </c>
      <c r="Z655" s="21">
        <v>0</v>
      </c>
      <c r="AA655" s="22">
        <v>0</v>
      </c>
      <c r="AB655" s="21">
        <v>0</v>
      </c>
      <c r="AC655" s="22">
        <v>0</v>
      </c>
      <c r="AD655" s="21"/>
      <c r="AE655" s="22">
        <v>0</v>
      </c>
      <c r="AF655" s="21">
        <v>0.5</v>
      </c>
      <c r="AG655" s="22">
        <v>1350.72</v>
      </c>
      <c r="AH655" s="21">
        <v>0.5</v>
      </c>
      <c r="AI655" s="37">
        <v>1350.72</v>
      </c>
      <c r="AJ655" s="15">
        <v>1</v>
      </c>
      <c r="AK655" s="23">
        <v>2701.44</v>
      </c>
    </row>
    <row r="656" spans="1:37" ht="25.5" x14ac:dyDescent="0.25">
      <c r="A656" s="17" t="s">
        <v>1752</v>
      </c>
      <c r="B656" s="18" t="s">
        <v>1753</v>
      </c>
      <c r="C656" s="17" t="s">
        <v>27</v>
      </c>
      <c r="D656" s="17" t="s">
        <v>1754</v>
      </c>
      <c r="E656" s="19" t="s">
        <v>522</v>
      </c>
      <c r="F656" s="19">
        <v>24</v>
      </c>
      <c r="G656" s="20">
        <v>44.95</v>
      </c>
      <c r="H656" s="20">
        <v>56.28</v>
      </c>
      <c r="I656" s="99">
        <v>1350.72</v>
      </c>
      <c r="J656" s="21">
        <v>0</v>
      </c>
      <c r="K656" s="22">
        <v>0</v>
      </c>
      <c r="L656" s="21">
        <v>0</v>
      </c>
      <c r="M656" s="22">
        <v>0</v>
      </c>
      <c r="N656" s="21">
        <v>0</v>
      </c>
      <c r="O656" s="22">
        <v>0</v>
      </c>
      <c r="P656" s="21">
        <v>0</v>
      </c>
      <c r="Q656" s="22">
        <v>0</v>
      </c>
      <c r="R656" s="21">
        <v>0</v>
      </c>
      <c r="S656" s="22">
        <v>0</v>
      </c>
      <c r="T656" s="21">
        <v>0</v>
      </c>
      <c r="U656" s="22">
        <v>0</v>
      </c>
      <c r="V656" s="21">
        <v>0</v>
      </c>
      <c r="W656" s="22">
        <v>0</v>
      </c>
      <c r="X656" s="21">
        <v>0</v>
      </c>
      <c r="Y656" s="22">
        <v>0</v>
      </c>
      <c r="Z656" s="21">
        <v>1</v>
      </c>
      <c r="AA656" s="22">
        <v>1350.72</v>
      </c>
      <c r="AB656" s="21">
        <v>0</v>
      </c>
      <c r="AC656" s="22">
        <v>0</v>
      </c>
      <c r="AD656" s="21">
        <v>0</v>
      </c>
      <c r="AE656" s="22">
        <v>0</v>
      </c>
      <c r="AF656" s="21">
        <v>0</v>
      </c>
      <c r="AG656" s="22">
        <v>0</v>
      </c>
      <c r="AH656" s="21"/>
      <c r="AI656" s="37">
        <v>0</v>
      </c>
      <c r="AJ656" s="15">
        <v>1</v>
      </c>
      <c r="AK656" s="23">
        <v>1350.72</v>
      </c>
    </row>
    <row r="657" spans="1:37" ht="25.5" x14ac:dyDescent="0.25">
      <c r="A657" s="17" t="s">
        <v>1755</v>
      </c>
      <c r="B657" s="18" t="s">
        <v>1756</v>
      </c>
      <c r="C657" s="17" t="s">
        <v>27</v>
      </c>
      <c r="D657" s="17" t="s">
        <v>1757</v>
      </c>
      <c r="E657" s="19" t="s">
        <v>906</v>
      </c>
      <c r="F657" s="19">
        <v>12</v>
      </c>
      <c r="G657" s="20">
        <v>79.489999999999995</v>
      </c>
      <c r="H657" s="20">
        <v>99.53</v>
      </c>
      <c r="I657" s="99">
        <v>1194.3599999999999</v>
      </c>
      <c r="J657" s="21">
        <v>0</v>
      </c>
      <c r="K657" s="22">
        <v>0</v>
      </c>
      <c r="L657" s="21">
        <v>0</v>
      </c>
      <c r="M657" s="22">
        <v>0</v>
      </c>
      <c r="N657" s="21">
        <v>0</v>
      </c>
      <c r="O657" s="22">
        <v>0</v>
      </c>
      <c r="P657" s="21">
        <v>0</v>
      </c>
      <c r="Q657" s="22">
        <v>0</v>
      </c>
      <c r="R657" s="21">
        <v>0</v>
      </c>
      <c r="S657" s="22">
        <v>0</v>
      </c>
      <c r="T657" s="21">
        <v>0</v>
      </c>
      <c r="U657" s="22">
        <v>0</v>
      </c>
      <c r="V657" s="21">
        <v>0</v>
      </c>
      <c r="W657" s="22">
        <v>0</v>
      </c>
      <c r="X657" s="21">
        <v>0</v>
      </c>
      <c r="Y657" s="22">
        <v>0</v>
      </c>
      <c r="Z657" s="21">
        <v>0</v>
      </c>
      <c r="AA657" s="22">
        <v>0</v>
      </c>
      <c r="AB657" s="21">
        <v>0</v>
      </c>
      <c r="AC657" s="22">
        <v>0</v>
      </c>
      <c r="AD657" s="21"/>
      <c r="AE657" s="22">
        <v>0</v>
      </c>
      <c r="AF657" s="21">
        <v>0.5</v>
      </c>
      <c r="AG657" s="22">
        <v>597.17999999999995</v>
      </c>
      <c r="AH657" s="21">
        <v>0.5</v>
      </c>
      <c r="AI657" s="37">
        <v>597.17999999999995</v>
      </c>
      <c r="AJ657" s="15">
        <v>1</v>
      </c>
      <c r="AK657" s="23">
        <v>1194.3599999999999</v>
      </c>
    </row>
    <row r="658" spans="1:37" ht="25.5" x14ac:dyDescent="0.25">
      <c r="A658" s="17" t="s">
        <v>1758</v>
      </c>
      <c r="B658" s="18" t="s">
        <v>1759</v>
      </c>
      <c r="C658" s="17" t="s">
        <v>27</v>
      </c>
      <c r="D658" s="17" t="s">
        <v>1760</v>
      </c>
      <c r="E658" s="19" t="s">
        <v>906</v>
      </c>
      <c r="F658" s="19">
        <v>64</v>
      </c>
      <c r="G658" s="20">
        <v>21.95</v>
      </c>
      <c r="H658" s="20">
        <v>27.48</v>
      </c>
      <c r="I658" s="99">
        <v>1758.72</v>
      </c>
      <c r="J658" s="21">
        <v>0</v>
      </c>
      <c r="K658" s="22">
        <v>0</v>
      </c>
      <c r="L658" s="21">
        <v>0</v>
      </c>
      <c r="M658" s="22">
        <v>0</v>
      </c>
      <c r="N658" s="21">
        <v>0</v>
      </c>
      <c r="O658" s="22">
        <v>0</v>
      </c>
      <c r="P658" s="21">
        <v>0</v>
      </c>
      <c r="Q658" s="22">
        <v>0</v>
      </c>
      <c r="R658" s="21">
        <v>0</v>
      </c>
      <c r="S658" s="22">
        <v>0</v>
      </c>
      <c r="T658" s="21">
        <v>0</v>
      </c>
      <c r="U658" s="22">
        <v>0</v>
      </c>
      <c r="V658" s="21">
        <v>0</v>
      </c>
      <c r="W658" s="22">
        <v>0</v>
      </c>
      <c r="X658" s="21">
        <v>0</v>
      </c>
      <c r="Y658" s="22">
        <v>0</v>
      </c>
      <c r="Z658" s="21">
        <v>0</v>
      </c>
      <c r="AA658" s="22">
        <v>0</v>
      </c>
      <c r="AB658" s="21">
        <v>0</v>
      </c>
      <c r="AC658" s="22">
        <v>0</v>
      </c>
      <c r="AD658" s="21"/>
      <c r="AE658" s="22">
        <v>0</v>
      </c>
      <c r="AF658" s="21">
        <v>0.5</v>
      </c>
      <c r="AG658" s="22">
        <v>879.36</v>
      </c>
      <c r="AH658" s="21">
        <v>0.5</v>
      </c>
      <c r="AI658" s="37">
        <v>879.36</v>
      </c>
      <c r="AJ658" s="15">
        <v>1</v>
      </c>
      <c r="AK658" s="23">
        <v>1758.72</v>
      </c>
    </row>
    <row r="659" spans="1:37" ht="25.5" x14ac:dyDescent="0.25">
      <c r="A659" s="17" t="s">
        <v>1761</v>
      </c>
      <c r="B659" s="18" t="s">
        <v>1762</v>
      </c>
      <c r="C659" s="17" t="s">
        <v>27</v>
      </c>
      <c r="D659" s="17" t="s">
        <v>1763</v>
      </c>
      <c r="E659" s="19" t="s">
        <v>906</v>
      </c>
      <c r="F659" s="19">
        <v>24</v>
      </c>
      <c r="G659" s="20">
        <v>69.95</v>
      </c>
      <c r="H659" s="20">
        <v>87.59</v>
      </c>
      <c r="I659" s="99">
        <v>2102.16</v>
      </c>
      <c r="J659" s="21">
        <v>0</v>
      </c>
      <c r="K659" s="22">
        <v>0</v>
      </c>
      <c r="L659" s="21">
        <v>0</v>
      </c>
      <c r="M659" s="22">
        <v>0</v>
      </c>
      <c r="N659" s="21">
        <v>0</v>
      </c>
      <c r="O659" s="22">
        <v>0</v>
      </c>
      <c r="P659" s="21">
        <v>0</v>
      </c>
      <c r="Q659" s="22">
        <v>0</v>
      </c>
      <c r="R659" s="21">
        <v>0</v>
      </c>
      <c r="S659" s="22">
        <v>0</v>
      </c>
      <c r="T659" s="21">
        <v>0</v>
      </c>
      <c r="U659" s="22">
        <v>0</v>
      </c>
      <c r="V659" s="21">
        <v>0</v>
      </c>
      <c r="W659" s="22">
        <v>0</v>
      </c>
      <c r="X659" s="21">
        <v>0</v>
      </c>
      <c r="Y659" s="22">
        <v>0</v>
      </c>
      <c r="Z659" s="21">
        <v>0</v>
      </c>
      <c r="AA659" s="22">
        <v>0</v>
      </c>
      <c r="AB659" s="21">
        <v>0</v>
      </c>
      <c r="AC659" s="22">
        <v>0</v>
      </c>
      <c r="AD659" s="21"/>
      <c r="AE659" s="22">
        <v>0</v>
      </c>
      <c r="AF659" s="21">
        <v>0.5</v>
      </c>
      <c r="AG659" s="22">
        <v>1051.08</v>
      </c>
      <c r="AH659" s="21">
        <v>0.5</v>
      </c>
      <c r="AI659" s="37">
        <v>1051.08</v>
      </c>
      <c r="AJ659" s="15">
        <v>1</v>
      </c>
      <c r="AK659" s="23">
        <v>2102.16</v>
      </c>
    </row>
    <row r="660" spans="1:37" ht="25.5" x14ac:dyDescent="0.25">
      <c r="A660" s="17" t="s">
        <v>1764</v>
      </c>
      <c r="B660" s="18" t="s">
        <v>1765</v>
      </c>
      <c r="C660" s="17" t="s">
        <v>27</v>
      </c>
      <c r="D660" s="17" t="s">
        <v>1766</v>
      </c>
      <c r="E660" s="19" t="s">
        <v>906</v>
      </c>
      <c r="F660" s="19">
        <v>44</v>
      </c>
      <c r="G660" s="20">
        <v>52.67</v>
      </c>
      <c r="H660" s="20">
        <v>65.95</v>
      </c>
      <c r="I660" s="99">
        <v>2901.8</v>
      </c>
      <c r="J660" s="21">
        <v>0</v>
      </c>
      <c r="K660" s="22">
        <v>0</v>
      </c>
      <c r="L660" s="21">
        <v>0</v>
      </c>
      <c r="M660" s="22">
        <v>0</v>
      </c>
      <c r="N660" s="21">
        <v>0</v>
      </c>
      <c r="O660" s="22">
        <v>0</v>
      </c>
      <c r="P660" s="21">
        <v>0</v>
      </c>
      <c r="Q660" s="22">
        <v>0</v>
      </c>
      <c r="R660" s="21">
        <v>0</v>
      </c>
      <c r="S660" s="22">
        <v>0</v>
      </c>
      <c r="T660" s="21">
        <v>0</v>
      </c>
      <c r="U660" s="22">
        <v>0</v>
      </c>
      <c r="V660" s="21">
        <v>0</v>
      </c>
      <c r="W660" s="22">
        <v>0</v>
      </c>
      <c r="X660" s="21">
        <v>0</v>
      </c>
      <c r="Y660" s="22">
        <v>0</v>
      </c>
      <c r="Z660" s="21">
        <v>0</v>
      </c>
      <c r="AA660" s="22">
        <v>0</v>
      </c>
      <c r="AB660" s="21">
        <v>0</v>
      </c>
      <c r="AC660" s="22">
        <v>0</v>
      </c>
      <c r="AD660" s="21">
        <v>0</v>
      </c>
      <c r="AE660" s="22">
        <v>0</v>
      </c>
      <c r="AF660" s="21">
        <v>0.5</v>
      </c>
      <c r="AG660" s="22">
        <v>1450.9</v>
      </c>
      <c r="AH660" s="21">
        <v>0.5</v>
      </c>
      <c r="AI660" s="37">
        <v>1450.9</v>
      </c>
      <c r="AJ660" s="15">
        <v>1</v>
      </c>
      <c r="AK660" s="23">
        <v>2901.8</v>
      </c>
    </row>
    <row r="661" spans="1:37" ht="25.5" x14ac:dyDescent="0.25">
      <c r="A661" s="17" t="s">
        <v>1767</v>
      </c>
      <c r="B661" s="18" t="s">
        <v>1768</v>
      </c>
      <c r="C661" s="17" t="s">
        <v>27</v>
      </c>
      <c r="D661" s="17" t="s">
        <v>1769</v>
      </c>
      <c r="E661" s="19" t="s">
        <v>522</v>
      </c>
      <c r="F661" s="19">
        <v>9</v>
      </c>
      <c r="G661" s="20">
        <v>89.54</v>
      </c>
      <c r="H661" s="20">
        <v>112.12</v>
      </c>
      <c r="I661" s="99">
        <v>1009.08</v>
      </c>
      <c r="J661" s="21">
        <v>0</v>
      </c>
      <c r="K661" s="22">
        <v>0</v>
      </c>
      <c r="L661" s="21">
        <v>0</v>
      </c>
      <c r="M661" s="22">
        <v>0</v>
      </c>
      <c r="N661" s="21">
        <v>0</v>
      </c>
      <c r="O661" s="22">
        <v>0</v>
      </c>
      <c r="P661" s="21">
        <v>0</v>
      </c>
      <c r="Q661" s="22">
        <v>0</v>
      </c>
      <c r="R661" s="21">
        <v>0</v>
      </c>
      <c r="S661" s="22">
        <v>0</v>
      </c>
      <c r="T661" s="21">
        <v>0</v>
      </c>
      <c r="U661" s="22">
        <v>0</v>
      </c>
      <c r="V661" s="21">
        <v>0</v>
      </c>
      <c r="W661" s="22">
        <v>0</v>
      </c>
      <c r="X661" s="21">
        <v>0</v>
      </c>
      <c r="Y661" s="22">
        <v>0</v>
      </c>
      <c r="Z661" s="21">
        <v>1</v>
      </c>
      <c r="AA661" s="22">
        <v>1009.08</v>
      </c>
      <c r="AB661" s="21">
        <v>0</v>
      </c>
      <c r="AC661" s="22">
        <v>0</v>
      </c>
      <c r="AD661" s="21">
        <v>0</v>
      </c>
      <c r="AE661" s="22">
        <v>0</v>
      </c>
      <c r="AF661" s="21">
        <v>0</v>
      </c>
      <c r="AG661" s="22">
        <v>0</v>
      </c>
      <c r="AH661" s="21"/>
      <c r="AI661" s="37">
        <v>0</v>
      </c>
      <c r="AJ661" s="15">
        <v>1</v>
      </c>
      <c r="AK661" s="23">
        <v>1009.08</v>
      </c>
    </row>
    <row r="662" spans="1:37" ht="25.5" x14ac:dyDescent="0.25">
      <c r="A662" s="17" t="s">
        <v>1770</v>
      </c>
      <c r="B662" s="18" t="s">
        <v>1771</v>
      </c>
      <c r="C662" s="17" t="s">
        <v>27</v>
      </c>
      <c r="D662" s="17" t="s">
        <v>1772</v>
      </c>
      <c r="E662" s="19" t="s">
        <v>906</v>
      </c>
      <c r="F662" s="19">
        <v>9</v>
      </c>
      <c r="G662" s="20">
        <v>61.45</v>
      </c>
      <c r="H662" s="20">
        <v>76.94</v>
      </c>
      <c r="I662" s="99">
        <v>692.46</v>
      </c>
      <c r="J662" s="21">
        <v>0</v>
      </c>
      <c r="K662" s="22">
        <v>0</v>
      </c>
      <c r="L662" s="21">
        <v>0</v>
      </c>
      <c r="M662" s="22">
        <v>0</v>
      </c>
      <c r="N662" s="21">
        <v>0</v>
      </c>
      <c r="O662" s="22">
        <v>0</v>
      </c>
      <c r="P662" s="21">
        <v>0</v>
      </c>
      <c r="Q662" s="22">
        <v>0</v>
      </c>
      <c r="R662" s="21">
        <v>0</v>
      </c>
      <c r="S662" s="22">
        <v>0</v>
      </c>
      <c r="T662" s="21">
        <v>0</v>
      </c>
      <c r="U662" s="22">
        <v>0</v>
      </c>
      <c r="V662" s="21">
        <v>0</v>
      </c>
      <c r="W662" s="22">
        <v>0</v>
      </c>
      <c r="X662" s="21">
        <v>0</v>
      </c>
      <c r="Y662" s="22">
        <v>0</v>
      </c>
      <c r="Z662" s="21">
        <v>1</v>
      </c>
      <c r="AA662" s="22">
        <v>692.46</v>
      </c>
      <c r="AB662" s="21">
        <v>0</v>
      </c>
      <c r="AC662" s="22">
        <v>0</v>
      </c>
      <c r="AD662" s="21">
        <v>0</v>
      </c>
      <c r="AE662" s="22">
        <v>0</v>
      </c>
      <c r="AF662" s="21">
        <v>0</v>
      </c>
      <c r="AG662" s="22">
        <v>0</v>
      </c>
      <c r="AH662" s="21"/>
      <c r="AI662" s="37">
        <v>0</v>
      </c>
      <c r="AJ662" s="15">
        <v>1</v>
      </c>
      <c r="AK662" s="23">
        <v>692.46</v>
      </c>
    </row>
    <row r="663" spans="1:37" ht="25.5" x14ac:dyDescent="0.25">
      <c r="A663" s="17" t="s">
        <v>1773</v>
      </c>
      <c r="B663" s="18" t="s">
        <v>1774</v>
      </c>
      <c r="C663" s="17" t="s">
        <v>27</v>
      </c>
      <c r="D663" s="17" t="s">
        <v>1775</v>
      </c>
      <c r="E663" s="19" t="s">
        <v>522</v>
      </c>
      <c r="F663" s="19">
        <v>3</v>
      </c>
      <c r="G663" s="20">
        <v>99.34</v>
      </c>
      <c r="H663" s="20">
        <v>124.39</v>
      </c>
      <c r="I663" s="99">
        <v>373.17</v>
      </c>
      <c r="J663" s="21">
        <v>0</v>
      </c>
      <c r="K663" s="22">
        <v>0</v>
      </c>
      <c r="L663" s="21">
        <v>0</v>
      </c>
      <c r="M663" s="22">
        <v>0</v>
      </c>
      <c r="N663" s="21">
        <v>0</v>
      </c>
      <c r="O663" s="22">
        <v>0</v>
      </c>
      <c r="P663" s="21">
        <v>0</v>
      </c>
      <c r="Q663" s="22">
        <v>0</v>
      </c>
      <c r="R663" s="21">
        <v>0</v>
      </c>
      <c r="S663" s="22">
        <v>0</v>
      </c>
      <c r="T663" s="21">
        <v>0</v>
      </c>
      <c r="U663" s="22">
        <v>0</v>
      </c>
      <c r="V663" s="21">
        <v>0</v>
      </c>
      <c r="W663" s="22">
        <v>0</v>
      </c>
      <c r="X663" s="21">
        <v>0</v>
      </c>
      <c r="Y663" s="22">
        <v>0</v>
      </c>
      <c r="Z663" s="21">
        <v>0</v>
      </c>
      <c r="AA663" s="22">
        <v>0</v>
      </c>
      <c r="AB663" s="21">
        <v>0</v>
      </c>
      <c r="AC663" s="22">
        <v>0</v>
      </c>
      <c r="AD663" s="21"/>
      <c r="AE663" s="22">
        <v>0</v>
      </c>
      <c r="AF663" s="21">
        <v>0.5</v>
      </c>
      <c r="AG663" s="22">
        <v>186.58500000000001</v>
      </c>
      <c r="AH663" s="21">
        <v>0.5</v>
      </c>
      <c r="AI663" s="37">
        <v>186.58500000000001</v>
      </c>
      <c r="AJ663" s="15">
        <v>1</v>
      </c>
      <c r="AK663" s="23">
        <v>373.17</v>
      </c>
    </row>
    <row r="664" spans="1:37" ht="25.5" x14ac:dyDescent="0.25">
      <c r="A664" s="17" t="s">
        <v>1776</v>
      </c>
      <c r="B664" s="18" t="s">
        <v>1777</v>
      </c>
      <c r="C664" s="17" t="s">
        <v>27</v>
      </c>
      <c r="D664" s="17" t="s">
        <v>1778</v>
      </c>
      <c r="E664" s="19" t="s">
        <v>522</v>
      </c>
      <c r="F664" s="19">
        <v>6</v>
      </c>
      <c r="G664" s="20">
        <v>88.01</v>
      </c>
      <c r="H664" s="20">
        <v>110.2</v>
      </c>
      <c r="I664" s="99">
        <v>661.2</v>
      </c>
      <c r="J664" s="21">
        <v>0</v>
      </c>
      <c r="K664" s="22">
        <v>0</v>
      </c>
      <c r="L664" s="21">
        <v>0</v>
      </c>
      <c r="M664" s="22">
        <v>0</v>
      </c>
      <c r="N664" s="21">
        <v>0</v>
      </c>
      <c r="O664" s="22">
        <v>0</v>
      </c>
      <c r="P664" s="21">
        <v>0</v>
      </c>
      <c r="Q664" s="22">
        <v>0</v>
      </c>
      <c r="R664" s="21">
        <v>0</v>
      </c>
      <c r="S664" s="22">
        <v>0</v>
      </c>
      <c r="T664" s="21">
        <v>0</v>
      </c>
      <c r="U664" s="22">
        <v>0</v>
      </c>
      <c r="V664" s="21">
        <v>0</v>
      </c>
      <c r="W664" s="22">
        <v>0</v>
      </c>
      <c r="X664" s="21">
        <v>0</v>
      </c>
      <c r="Y664" s="22">
        <v>0</v>
      </c>
      <c r="Z664" s="21">
        <v>0</v>
      </c>
      <c r="AA664" s="22">
        <v>0</v>
      </c>
      <c r="AB664" s="21">
        <v>0</v>
      </c>
      <c r="AC664" s="22">
        <v>0</v>
      </c>
      <c r="AD664" s="21">
        <v>0</v>
      </c>
      <c r="AE664" s="22">
        <v>0</v>
      </c>
      <c r="AF664" s="21">
        <v>0.5</v>
      </c>
      <c r="AG664" s="22">
        <v>330.6</v>
      </c>
      <c r="AH664" s="21">
        <v>0.5</v>
      </c>
      <c r="AI664" s="37">
        <v>330.6</v>
      </c>
      <c r="AJ664" s="15">
        <v>1</v>
      </c>
      <c r="AK664" s="23">
        <v>661.2</v>
      </c>
    </row>
    <row r="665" spans="1:37" ht="25.5" x14ac:dyDescent="0.25">
      <c r="A665" s="17" t="s">
        <v>1779</v>
      </c>
      <c r="B665" s="18" t="s">
        <v>1780</v>
      </c>
      <c r="C665" s="17" t="s">
        <v>27</v>
      </c>
      <c r="D665" s="17" t="s">
        <v>1781</v>
      </c>
      <c r="E665" s="19" t="s">
        <v>42</v>
      </c>
      <c r="F665" s="19">
        <v>13</v>
      </c>
      <c r="G665" s="20">
        <v>405.39</v>
      </c>
      <c r="H665" s="20">
        <v>507.62</v>
      </c>
      <c r="I665" s="99">
        <v>6599.06</v>
      </c>
      <c r="J665" s="21">
        <v>0</v>
      </c>
      <c r="K665" s="22">
        <v>0</v>
      </c>
      <c r="L665" s="21">
        <v>0</v>
      </c>
      <c r="M665" s="22">
        <v>0</v>
      </c>
      <c r="N665" s="21">
        <v>0</v>
      </c>
      <c r="O665" s="22">
        <v>0</v>
      </c>
      <c r="P665" s="21">
        <v>0</v>
      </c>
      <c r="Q665" s="22">
        <v>0</v>
      </c>
      <c r="R665" s="21">
        <v>0</v>
      </c>
      <c r="S665" s="22">
        <v>0</v>
      </c>
      <c r="T665" s="21">
        <v>0</v>
      </c>
      <c r="U665" s="22">
        <v>0</v>
      </c>
      <c r="V665" s="21">
        <v>0</v>
      </c>
      <c r="W665" s="22">
        <v>0</v>
      </c>
      <c r="X665" s="21">
        <v>0</v>
      </c>
      <c r="Y665" s="22">
        <v>0</v>
      </c>
      <c r="Z665" s="21">
        <v>1</v>
      </c>
      <c r="AA665" s="22">
        <v>6599.06</v>
      </c>
      <c r="AB665" s="21">
        <v>0</v>
      </c>
      <c r="AC665" s="22">
        <v>0</v>
      </c>
      <c r="AD665" s="21">
        <v>0</v>
      </c>
      <c r="AE665" s="22">
        <v>0</v>
      </c>
      <c r="AF665" s="21">
        <v>0</v>
      </c>
      <c r="AG665" s="22">
        <v>0</v>
      </c>
      <c r="AH665" s="21"/>
      <c r="AI665" s="37">
        <v>0</v>
      </c>
      <c r="AJ665" s="15">
        <v>1</v>
      </c>
      <c r="AK665" s="23">
        <v>6599.06</v>
      </c>
    </row>
    <row r="666" spans="1:37" ht="25.5" x14ac:dyDescent="0.25">
      <c r="A666" s="17" t="s">
        <v>1782</v>
      </c>
      <c r="B666" s="18" t="s">
        <v>1783</v>
      </c>
      <c r="C666" s="17" t="s">
        <v>27</v>
      </c>
      <c r="D666" s="17" t="s">
        <v>1784</v>
      </c>
      <c r="E666" s="19" t="s">
        <v>522</v>
      </c>
      <c r="F666" s="19">
        <v>4</v>
      </c>
      <c r="G666" s="20">
        <v>369.29</v>
      </c>
      <c r="H666" s="20">
        <v>462.42</v>
      </c>
      <c r="I666" s="99">
        <v>1849.68</v>
      </c>
      <c r="J666" s="21">
        <v>0</v>
      </c>
      <c r="K666" s="22">
        <v>0</v>
      </c>
      <c r="L666" s="21">
        <v>0</v>
      </c>
      <c r="M666" s="22">
        <v>0</v>
      </c>
      <c r="N666" s="21">
        <v>0</v>
      </c>
      <c r="O666" s="22">
        <v>0</v>
      </c>
      <c r="P666" s="21">
        <v>0</v>
      </c>
      <c r="Q666" s="22">
        <v>0</v>
      </c>
      <c r="R666" s="21">
        <v>0</v>
      </c>
      <c r="S666" s="22">
        <v>0</v>
      </c>
      <c r="T666" s="21">
        <v>0</v>
      </c>
      <c r="U666" s="22">
        <v>0</v>
      </c>
      <c r="V666" s="21">
        <v>0</v>
      </c>
      <c r="W666" s="22">
        <v>0</v>
      </c>
      <c r="X666" s="21">
        <v>0</v>
      </c>
      <c r="Y666" s="22">
        <v>0</v>
      </c>
      <c r="Z666" s="21">
        <v>0</v>
      </c>
      <c r="AA666" s="22">
        <v>0</v>
      </c>
      <c r="AB666" s="21">
        <v>0</v>
      </c>
      <c r="AC666" s="22">
        <v>0</v>
      </c>
      <c r="AD666" s="21">
        <v>0</v>
      </c>
      <c r="AE666" s="22">
        <v>0</v>
      </c>
      <c r="AF666" s="21">
        <v>0.5</v>
      </c>
      <c r="AG666" s="22">
        <v>924.84</v>
      </c>
      <c r="AH666" s="21">
        <v>0.5</v>
      </c>
      <c r="AI666" s="37">
        <v>924.84</v>
      </c>
      <c r="AJ666" s="15">
        <v>1</v>
      </c>
      <c r="AK666" s="23">
        <v>1849.68</v>
      </c>
    </row>
    <row r="667" spans="1:37" ht="25.5" x14ac:dyDescent="0.25">
      <c r="A667" s="17" t="s">
        <v>1785</v>
      </c>
      <c r="B667" s="18" t="s">
        <v>1786</v>
      </c>
      <c r="C667" s="17" t="s">
        <v>27</v>
      </c>
      <c r="D667" s="17" t="s">
        <v>1787</v>
      </c>
      <c r="E667" s="19" t="s">
        <v>522</v>
      </c>
      <c r="F667" s="19">
        <v>5</v>
      </c>
      <c r="G667" s="20">
        <v>245.74</v>
      </c>
      <c r="H667" s="20">
        <v>307.70999999999998</v>
      </c>
      <c r="I667" s="99">
        <v>1538.55</v>
      </c>
      <c r="J667" s="21">
        <v>0</v>
      </c>
      <c r="K667" s="22">
        <v>0</v>
      </c>
      <c r="L667" s="21">
        <v>0</v>
      </c>
      <c r="M667" s="22">
        <v>0</v>
      </c>
      <c r="N667" s="21">
        <v>0</v>
      </c>
      <c r="O667" s="22">
        <v>0</v>
      </c>
      <c r="P667" s="21">
        <v>0</v>
      </c>
      <c r="Q667" s="22">
        <v>0</v>
      </c>
      <c r="R667" s="21">
        <v>0</v>
      </c>
      <c r="S667" s="22">
        <v>0</v>
      </c>
      <c r="T667" s="21">
        <v>0</v>
      </c>
      <c r="U667" s="22">
        <v>0</v>
      </c>
      <c r="V667" s="21">
        <v>0</v>
      </c>
      <c r="W667" s="22">
        <v>0</v>
      </c>
      <c r="X667" s="21">
        <v>0</v>
      </c>
      <c r="Y667" s="22">
        <v>0</v>
      </c>
      <c r="Z667" s="21">
        <v>0</v>
      </c>
      <c r="AA667" s="22">
        <v>0</v>
      </c>
      <c r="AB667" s="21">
        <v>0</v>
      </c>
      <c r="AC667" s="22">
        <v>0</v>
      </c>
      <c r="AD667" s="21"/>
      <c r="AE667" s="22">
        <v>0</v>
      </c>
      <c r="AF667" s="21">
        <v>0.5</v>
      </c>
      <c r="AG667" s="22">
        <v>769.27499999999998</v>
      </c>
      <c r="AH667" s="21">
        <v>0.5</v>
      </c>
      <c r="AI667" s="37">
        <v>769.27499999999998</v>
      </c>
      <c r="AJ667" s="15">
        <v>1</v>
      </c>
      <c r="AK667" s="23">
        <v>1538.55</v>
      </c>
    </row>
    <row r="668" spans="1:37" ht="25.5" x14ac:dyDescent="0.25">
      <c r="A668" s="17" t="s">
        <v>1788</v>
      </c>
      <c r="B668" s="18" t="s">
        <v>1789</v>
      </c>
      <c r="C668" s="17" t="s">
        <v>27</v>
      </c>
      <c r="D668" s="17" t="s">
        <v>1790</v>
      </c>
      <c r="E668" s="19" t="s">
        <v>906</v>
      </c>
      <c r="F668" s="19">
        <v>10</v>
      </c>
      <c r="G668" s="20">
        <v>150.46</v>
      </c>
      <c r="H668" s="20">
        <v>188.4</v>
      </c>
      <c r="I668" s="99">
        <v>1884</v>
      </c>
      <c r="J668" s="21">
        <v>0</v>
      </c>
      <c r="K668" s="22">
        <v>0</v>
      </c>
      <c r="L668" s="21">
        <v>0</v>
      </c>
      <c r="M668" s="22">
        <v>0</v>
      </c>
      <c r="N668" s="21">
        <v>0</v>
      </c>
      <c r="O668" s="22">
        <v>0</v>
      </c>
      <c r="P668" s="21">
        <v>0</v>
      </c>
      <c r="Q668" s="22">
        <v>0</v>
      </c>
      <c r="R668" s="21">
        <v>0</v>
      </c>
      <c r="S668" s="22">
        <v>0</v>
      </c>
      <c r="T668" s="21">
        <v>0</v>
      </c>
      <c r="U668" s="22">
        <v>0</v>
      </c>
      <c r="V668" s="21">
        <v>0</v>
      </c>
      <c r="W668" s="22">
        <v>0</v>
      </c>
      <c r="X668" s="21">
        <v>0</v>
      </c>
      <c r="Y668" s="22">
        <v>0</v>
      </c>
      <c r="Z668" s="21">
        <v>0</v>
      </c>
      <c r="AA668" s="22">
        <v>0</v>
      </c>
      <c r="AB668" s="21">
        <v>0</v>
      </c>
      <c r="AC668" s="22">
        <v>0</v>
      </c>
      <c r="AD668" s="21">
        <v>0</v>
      </c>
      <c r="AE668" s="22">
        <v>0</v>
      </c>
      <c r="AF668" s="21">
        <v>0.5</v>
      </c>
      <c r="AG668" s="22">
        <v>942</v>
      </c>
      <c r="AH668" s="21">
        <v>0.5</v>
      </c>
      <c r="AI668" s="37">
        <v>942</v>
      </c>
      <c r="AJ668" s="15">
        <v>1</v>
      </c>
      <c r="AK668" s="23">
        <v>1884</v>
      </c>
    </row>
    <row r="669" spans="1:37" ht="38.25" x14ac:dyDescent="0.25">
      <c r="A669" s="17" t="s">
        <v>1791</v>
      </c>
      <c r="B669" s="18" t="s">
        <v>1792</v>
      </c>
      <c r="C669" s="17" t="s">
        <v>27</v>
      </c>
      <c r="D669" s="17" t="s">
        <v>1793</v>
      </c>
      <c r="E669" s="19" t="s">
        <v>222</v>
      </c>
      <c r="F669" s="19">
        <v>413.44</v>
      </c>
      <c r="G669" s="20">
        <v>22.34</v>
      </c>
      <c r="H669" s="20">
        <v>27.97</v>
      </c>
      <c r="I669" s="99">
        <v>11563.91</v>
      </c>
      <c r="J669" s="21">
        <v>0</v>
      </c>
      <c r="K669" s="22">
        <v>0</v>
      </c>
      <c r="L669" s="21">
        <v>0</v>
      </c>
      <c r="M669" s="22">
        <v>0</v>
      </c>
      <c r="N669" s="21">
        <v>0</v>
      </c>
      <c r="O669" s="22">
        <v>0</v>
      </c>
      <c r="P669" s="21">
        <v>0</v>
      </c>
      <c r="Q669" s="22">
        <v>0</v>
      </c>
      <c r="R669" s="21">
        <v>0</v>
      </c>
      <c r="S669" s="22">
        <v>0</v>
      </c>
      <c r="T669" s="21">
        <v>0</v>
      </c>
      <c r="U669" s="22">
        <v>0</v>
      </c>
      <c r="V669" s="21">
        <v>0</v>
      </c>
      <c r="W669" s="22">
        <v>0</v>
      </c>
      <c r="X669" s="21">
        <v>1</v>
      </c>
      <c r="Y669" s="22">
        <v>11563.91</v>
      </c>
      <c r="Z669" s="21">
        <v>0</v>
      </c>
      <c r="AA669" s="22">
        <v>0</v>
      </c>
      <c r="AB669" s="21">
        <v>0</v>
      </c>
      <c r="AC669" s="22">
        <v>0</v>
      </c>
      <c r="AD669" s="21">
        <v>0</v>
      </c>
      <c r="AE669" s="22">
        <v>0</v>
      </c>
      <c r="AF669" s="21">
        <v>0</v>
      </c>
      <c r="AG669" s="22">
        <v>0</v>
      </c>
      <c r="AH669" s="21"/>
      <c r="AI669" s="37">
        <v>0</v>
      </c>
      <c r="AJ669" s="15">
        <v>1</v>
      </c>
      <c r="AK669" s="23">
        <v>11563.91</v>
      </c>
    </row>
    <row r="670" spans="1:37" ht="51" x14ac:dyDescent="0.25">
      <c r="A670" s="17" t="s">
        <v>1794</v>
      </c>
      <c r="B670" s="18" t="s">
        <v>1795</v>
      </c>
      <c r="C670" s="17" t="s">
        <v>32</v>
      </c>
      <c r="D670" s="17" t="s">
        <v>1796</v>
      </c>
      <c r="E670" s="19" t="s">
        <v>34</v>
      </c>
      <c r="F670" s="19">
        <v>15.93</v>
      </c>
      <c r="G670" s="20">
        <v>20.2</v>
      </c>
      <c r="H670" s="20">
        <v>25.29</v>
      </c>
      <c r="I670" s="99">
        <v>402.86</v>
      </c>
      <c r="J670" s="21">
        <v>0</v>
      </c>
      <c r="K670" s="22">
        <v>0</v>
      </c>
      <c r="L670" s="21">
        <v>0</v>
      </c>
      <c r="M670" s="22">
        <v>0</v>
      </c>
      <c r="N670" s="21">
        <v>0</v>
      </c>
      <c r="O670" s="22">
        <v>0</v>
      </c>
      <c r="P670" s="21">
        <v>0</v>
      </c>
      <c r="Q670" s="22">
        <v>0</v>
      </c>
      <c r="R670" s="21">
        <v>0</v>
      </c>
      <c r="S670" s="22">
        <v>0</v>
      </c>
      <c r="T670" s="21">
        <v>0</v>
      </c>
      <c r="U670" s="22">
        <v>0</v>
      </c>
      <c r="V670" s="21">
        <v>0</v>
      </c>
      <c r="W670" s="22">
        <v>0</v>
      </c>
      <c r="X670" s="21">
        <v>1</v>
      </c>
      <c r="Y670" s="22">
        <v>402.86</v>
      </c>
      <c r="Z670" s="21">
        <v>0</v>
      </c>
      <c r="AA670" s="22">
        <v>0</v>
      </c>
      <c r="AB670" s="21">
        <v>0</v>
      </c>
      <c r="AC670" s="22">
        <v>0</v>
      </c>
      <c r="AD670" s="21">
        <v>0</v>
      </c>
      <c r="AE670" s="22">
        <v>0</v>
      </c>
      <c r="AF670" s="21">
        <v>0</v>
      </c>
      <c r="AG670" s="22">
        <v>0</v>
      </c>
      <c r="AH670" s="21"/>
      <c r="AI670" s="37">
        <v>0</v>
      </c>
      <c r="AJ670" s="15">
        <v>1</v>
      </c>
      <c r="AK670" s="23">
        <v>402.86</v>
      </c>
    </row>
    <row r="671" spans="1:37" ht="25.5" x14ac:dyDescent="0.25">
      <c r="A671" s="17" t="s">
        <v>1797</v>
      </c>
      <c r="B671" s="18" t="s">
        <v>1798</v>
      </c>
      <c r="C671" s="17" t="s">
        <v>27</v>
      </c>
      <c r="D671" s="17" t="s">
        <v>1799</v>
      </c>
      <c r="E671" s="19" t="s">
        <v>42</v>
      </c>
      <c r="F671" s="19">
        <v>45</v>
      </c>
      <c r="G671" s="20">
        <v>5.0199999999999996</v>
      </c>
      <c r="H671" s="20">
        <v>6.28</v>
      </c>
      <c r="I671" s="99">
        <v>282.60000000000002</v>
      </c>
      <c r="J671" s="21">
        <v>0</v>
      </c>
      <c r="K671" s="22">
        <v>0</v>
      </c>
      <c r="L671" s="21">
        <v>0</v>
      </c>
      <c r="M671" s="22">
        <v>0</v>
      </c>
      <c r="N671" s="21">
        <v>0</v>
      </c>
      <c r="O671" s="22">
        <v>0</v>
      </c>
      <c r="P671" s="21">
        <v>0</v>
      </c>
      <c r="Q671" s="22">
        <v>0</v>
      </c>
      <c r="R671" s="21">
        <v>0</v>
      </c>
      <c r="S671" s="22">
        <v>0</v>
      </c>
      <c r="T671" s="21">
        <v>0</v>
      </c>
      <c r="U671" s="22">
        <v>0</v>
      </c>
      <c r="V671" s="21">
        <v>0</v>
      </c>
      <c r="W671" s="22">
        <v>0</v>
      </c>
      <c r="X671" s="21">
        <v>1</v>
      </c>
      <c r="Y671" s="22">
        <v>282.60000000000002</v>
      </c>
      <c r="Z671" s="21">
        <v>0</v>
      </c>
      <c r="AA671" s="22">
        <v>0</v>
      </c>
      <c r="AB671" s="21">
        <v>0</v>
      </c>
      <c r="AC671" s="22">
        <v>0</v>
      </c>
      <c r="AD671" s="21">
        <v>0</v>
      </c>
      <c r="AE671" s="22">
        <v>0</v>
      </c>
      <c r="AF671" s="21">
        <v>0</v>
      </c>
      <c r="AG671" s="22">
        <v>0</v>
      </c>
      <c r="AH671" s="21"/>
      <c r="AI671" s="37">
        <v>0</v>
      </c>
      <c r="AJ671" s="15">
        <v>1</v>
      </c>
      <c r="AK671" s="23">
        <v>282.60000000000002</v>
      </c>
    </row>
    <row r="672" spans="1:37" ht="38.25" x14ac:dyDescent="0.25">
      <c r="A672" s="17" t="s">
        <v>1800</v>
      </c>
      <c r="B672" s="18" t="s">
        <v>1801</v>
      </c>
      <c r="C672" s="17" t="s">
        <v>27</v>
      </c>
      <c r="D672" s="17" t="s">
        <v>1802</v>
      </c>
      <c r="E672" s="19" t="s">
        <v>906</v>
      </c>
      <c r="F672" s="19">
        <v>3</v>
      </c>
      <c r="G672" s="20">
        <v>245.66</v>
      </c>
      <c r="H672" s="20">
        <v>307.61</v>
      </c>
      <c r="I672" s="99">
        <v>922.83</v>
      </c>
      <c r="J672" s="21">
        <v>0</v>
      </c>
      <c r="K672" s="22">
        <v>0</v>
      </c>
      <c r="L672" s="21">
        <v>0</v>
      </c>
      <c r="M672" s="22">
        <v>0</v>
      </c>
      <c r="N672" s="21">
        <v>0</v>
      </c>
      <c r="O672" s="22">
        <v>0</v>
      </c>
      <c r="P672" s="21">
        <v>0</v>
      </c>
      <c r="Q672" s="22">
        <v>0</v>
      </c>
      <c r="R672" s="21">
        <v>0</v>
      </c>
      <c r="S672" s="22">
        <v>0</v>
      </c>
      <c r="T672" s="21">
        <v>0</v>
      </c>
      <c r="U672" s="22">
        <v>0</v>
      </c>
      <c r="V672" s="21">
        <v>0</v>
      </c>
      <c r="W672" s="22">
        <v>0</v>
      </c>
      <c r="X672" s="21">
        <v>0</v>
      </c>
      <c r="Y672" s="22">
        <v>0</v>
      </c>
      <c r="Z672" s="21">
        <v>1</v>
      </c>
      <c r="AA672" s="22">
        <v>922.83</v>
      </c>
      <c r="AB672" s="21">
        <v>0</v>
      </c>
      <c r="AC672" s="22">
        <v>0</v>
      </c>
      <c r="AD672" s="21">
        <v>0</v>
      </c>
      <c r="AE672" s="22">
        <v>0</v>
      </c>
      <c r="AF672" s="21">
        <v>0</v>
      </c>
      <c r="AG672" s="22">
        <v>0</v>
      </c>
      <c r="AH672" s="21"/>
      <c r="AI672" s="37">
        <v>0</v>
      </c>
      <c r="AJ672" s="15">
        <v>1</v>
      </c>
      <c r="AK672" s="23">
        <v>922.83</v>
      </c>
    </row>
    <row r="673" spans="1:37" ht="38.25" x14ac:dyDescent="0.25">
      <c r="A673" s="17" t="s">
        <v>1803</v>
      </c>
      <c r="B673" s="18" t="s">
        <v>1804</v>
      </c>
      <c r="C673" s="17" t="s">
        <v>27</v>
      </c>
      <c r="D673" s="17" t="s">
        <v>1805</v>
      </c>
      <c r="E673" s="19" t="s">
        <v>906</v>
      </c>
      <c r="F673" s="19">
        <v>4</v>
      </c>
      <c r="G673" s="20">
        <v>185.63</v>
      </c>
      <c r="H673" s="20">
        <v>232.44</v>
      </c>
      <c r="I673" s="99">
        <v>929.76</v>
      </c>
      <c r="J673" s="21">
        <v>0</v>
      </c>
      <c r="K673" s="22">
        <v>0</v>
      </c>
      <c r="L673" s="21">
        <v>0</v>
      </c>
      <c r="M673" s="22">
        <v>0</v>
      </c>
      <c r="N673" s="21">
        <v>0</v>
      </c>
      <c r="O673" s="22">
        <v>0</v>
      </c>
      <c r="P673" s="21">
        <v>0</v>
      </c>
      <c r="Q673" s="22">
        <v>0</v>
      </c>
      <c r="R673" s="21">
        <v>0</v>
      </c>
      <c r="S673" s="22">
        <v>0</v>
      </c>
      <c r="T673" s="21">
        <v>0</v>
      </c>
      <c r="U673" s="22">
        <v>0</v>
      </c>
      <c r="V673" s="21">
        <v>0</v>
      </c>
      <c r="W673" s="22">
        <v>0</v>
      </c>
      <c r="X673" s="21">
        <v>0</v>
      </c>
      <c r="Y673" s="22">
        <v>0</v>
      </c>
      <c r="Z673" s="21">
        <v>1</v>
      </c>
      <c r="AA673" s="22">
        <v>929.76</v>
      </c>
      <c r="AB673" s="21">
        <v>0</v>
      </c>
      <c r="AC673" s="22">
        <v>0</v>
      </c>
      <c r="AD673" s="21">
        <v>0</v>
      </c>
      <c r="AE673" s="22">
        <v>0</v>
      </c>
      <c r="AF673" s="21">
        <v>0</v>
      </c>
      <c r="AG673" s="22">
        <v>0</v>
      </c>
      <c r="AH673" s="21"/>
      <c r="AI673" s="37">
        <v>0</v>
      </c>
      <c r="AJ673" s="15">
        <v>1</v>
      </c>
      <c r="AK673" s="23">
        <v>929.76</v>
      </c>
    </row>
    <row r="674" spans="1:37" ht="25.5" x14ac:dyDescent="0.25">
      <c r="A674" s="17" t="s">
        <v>1806</v>
      </c>
      <c r="B674" s="18" t="s">
        <v>1807</v>
      </c>
      <c r="C674" s="17" t="s">
        <v>27</v>
      </c>
      <c r="D674" s="17" t="s">
        <v>1808</v>
      </c>
      <c r="E674" s="19" t="s">
        <v>948</v>
      </c>
      <c r="F674" s="19">
        <v>20</v>
      </c>
      <c r="G674" s="20">
        <v>152.12</v>
      </c>
      <c r="H674" s="20">
        <v>190.48</v>
      </c>
      <c r="I674" s="99">
        <v>3809.6</v>
      </c>
      <c r="J674" s="21">
        <v>0</v>
      </c>
      <c r="K674" s="22">
        <v>0</v>
      </c>
      <c r="L674" s="21">
        <v>0</v>
      </c>
      <c r="M674" s="22">
        <v>0</v>
      </c>
      <c r="N674" s="21">
        <v>0</v>
      </c>
      <c r="O674" s="22">
        <v>0</v>
      </c>
      <c r="P674" s="21">
        <v>0</v>
      </c>
      <c r="Q674" s="22">
        <v>0</v>
      </c>
      <c r="R674" s="21">
        <v>0</v>
      </c>
      <c r="S674" s="22">
        <v>0</v>
      </c>
      <c r="T674" s="21">
        <v>0</v>
      </c>
      <c r="U674" s="22">
        <v>0</v>
      </c>
      <c r="V674" s="21">
        <v>0</v>
      </c>
      <c r="W674" s="22">
        <v>0</v>
      </c>
      <c r="X674" s="21">
        <v>0</v>
      </c>
      <c r="Y674" s="22">
        <v>0</v>
      </c>
      <c r="Z674" s="21">
        <v>1</v>
      </c>
      <c r="AA674" s="22">
        <v>3809.6</v>
      </c>
      <c r="AB674" s="21">
        <v>0</v>
      </c>
      <c r="AC674" s="22">
        <v>0</v>
      </c>
      <c r="AD674" s="21">
        <v>0</v>
      </c>
      <c r="AE674" s="22">
        <v>0</v>
      </c>
      <c r="AF674" s="21">
        <v>0</v>
      </c>
      <c r="AG674" s="22">
        <v>0</v>
      </c>
      <c r="AH674" s="21"/>
      <c r="AI674" s="37">
        <v>0</v>
      </c>
      <c r="AJ674" s="15">
        <v>1</v>
      </c>
      <c r="AK674" s="23">
        <v>3809.6</v>
      </c>
    </row>
    <row r="675" spans="1:37" ht="25.5" x14ac:dyDescent="0.25">
      <c r="A675" s="17" t="s">
        <v>1809</v>
      </c>
      <c r="B675" s="18" t="s">
        <v>1810</v>
      </c>
      <c r="C675" s="17" t="s">
        <v>27</v>
      </c>
      <c r="D675" s="17" t="s">
        <v>1811</v>
      </c>
      <c r="E675" s="19" t="s">
        <v>906</v>
      </c>
      <c r="F675" s="19">
        <v>130</v>
      </c>
      <c r="G675" s="20">
        <v>128.43</v>
      </c>
      <c r="H675" s="20">
        <v>160.82</v>
      </c>
      <c r="I675" s="99">
        <v>20906.599999999999</v>
      </c>
      <c r="J675" s="21">
        <v>0</v>
      </c>
      <c r="K675" s="22">
        <v>0</v>
      </c>
      <c r="L675" s="21">
        <v>0</v>
      </c>
      <c r="M675" s="22">
        <v>0</v>
      </c>
      <c r="N675" s="21">
        <v>0</v>
      </c>
      <c r="O675" s="22">
        <v>0</v>
      </c>
      <c r="P675" s="21">
        <v>0</v>
      </c>
      <c r="Q675" s="22">
        <v>0</v>
      </c>
      <c r="R675" s="21">
        <v>0</v>
      </c>
      <c r="S675" s="22">
        <v>0</v>
      </c>
      <c r="T675" s="21">
        <v>0</v>
      </c>
      <c r="U675" s="22">
        <v>0</v>
      </c>
      <c r="V675" s="21">
        <v>0</v>
      </c>
      <c r="W675" s="22">
        <v>0</v>
      </c>
      <c r="X675" s="21">
        <v>1</v>
      </c>
      <c r="Y675" s="22">
        <v>20906.599999999999</v>
      </c>
      <c r="Z675" s="21">
        <v>0</v>
      </c>
      <c r="AA675" s="22">
        <v>0</v>
      </c>
      <c r="AB675" s="21">
        <v>0</v>
      </c>
      <c r="AC675" s="22">
        <v>0</v>
      </c>
      <c r="AD675" s="21">
        <v>0</v>
      </c>
      <c r="AE675" s="22">
        <v>0</v>
      </c>
      <c r="AF675" s="21">
        <v>0</v>
      </c>
      <c r="AG675" s="22">
        <v>0</v>
      </c>
      <c r="AH675" s="21"/>
      <c r="AI675" s="37">
        <v>0</v>
      </c>
      <c r="AJ675" s="15">
        <v>1</v>
      </c>
      <c r="AK675" s="23">
        <v>20906.599999999999</v>
      </c>
    </row>
    <row r="676" spans="1:37" x14ac:dyDescent="0.25">
      <c r="A676" s="12">
        <v>21</v>
      </c>
      <c r="B676" s="12"/>
      <c r="C676" s="12"/>
      <c r="D676" s="12" t="s">
        <v>1812</v>
      </c>
      <c r="E676" s="12"/>
      <c r="F676" s="13"/>
      <c r="G676" s="14"/>
      <c r="H676" s="14"/>
      <c r="I676" s="95">
        <v>4930.42</v>
      </c>
      <c r="J676" s="373">
        <v>3.7451170488518218E-2</v>
      </c>
      <c r="K676" s="95">
        <v>184.65</v>
      </c>
      <c r="L676" s="373">
        <v>0</v>
      </c>
      <c r="M676" s="95">
        <v>0</v>
      </c>
      <c r="N676" s="373">
        <v>0</v>
      </c>
      <c r="O676" s="95">
        <v>0</v>
      </c>
      <c r="P676" s="373">
        <v>0</v>
      </c>
      <c r="Q676" s="95">
        <v>0</v>
      </c>
      <c r="R676" s="373">
        <v>0</v>
      </c>
      <c r="S676" s="95">
        <v>0</v>
      </c>
      <c r="T676" s="373">
        <v>0</v>
      </c>
      <c r="U676" s="95">
        <v>0</v>
      </c>
      <c r="V676" s="373">
        <v>0</v>
      </c>
      <c r="W676" s="95">
        <v>0</v>
      </c>
      <c r="X676" s="373">
        <v>0</v>
      </c>
      <c r="Y676" s="95">
        <v>0</v>
      </c>
      <c r="Z676" s="373">
        <v>0</v>
      </c>
      <c r="AA676" s="95">
        <v>0</v>
      </c>
      <c r="AB676" s="373">
        <v>0</v>
      </c>
      <c r="AC676" s="95">
        <v>0</v>
      </c>
      <c r="AD676" s="373">
        <v>0</v>
      </c>
      <c r="AE676" s="95">
        <v>0</v>
      </c>
      <c r="AF676" s="373">
        <v>0.46254882951148174</v>
      </c>
      <c r="AG676" s="95">
        <v>2280.56</v>
      </c>
      <c r="AH676" s="373">
        <v>0.5</v>
      </c>
      <c r="AI676" s="95">
        <v>2465.21</v>
      </c>
      <c r="AJ676" s="24">
        <v>1</v>
      </c>
      <c r="AK676" s="95">
        <v>4930.42</v>
      </c>
    </row>
    <row r="677" spans="1:37" ht="25.5" x14ac:dyDescent="0.25">
      <c r="A677" s="17" t="s">
        <v>1813</v>
      </c>
      <c r="B677" s="18" t="s">
        <v>1814</v>
      </c>
      <c r="C677" s="17" t="s">
        <v>27</v>
      </c>
      <c r="D677" s="17" t="s">
        <v>1815</v>
      </c>
      <c r="E677" s="19" t="s">
        <v>42</v>
      </c>
      <c r="F677" s="19">
        <v>3</v>
      </c>
      <c r="G677" s="20">
        <v>98.31</v>
      </c>
      <c r="H677" s="20">
        <v>123.1</v>
      </c>
      <c r="I677" s="99">
        <v>369.3</v>
      </c>
      <c r="J677" s="21">
        <v>0.5</v>
      </c>
      <c r="K677" s="22">
        <v>184.65</v>
      </c>
      <c r="L677" s="21">
        <v>0</v>
      </c>
      <c r="M677" s="22">
        <v>0</v>
      </c>
      <c r="N677" s="21">
        <v>0</v>
      </c>
      <c r="O677" s="22">
        <v>0</v>
      </c>
      <c r="P677" s="21">
        <v>0</v>
      </c>
      <c r="Q677" s="22">
        <v>0</v>
      </c>
      <c r="R677" s="21">
        <v>0</v>
      </c>
      <c r="S677" s="22">
        <v>0</v>
      </c>
      <c r="T677" s="21">
        <v>0</v>
      </c>
      <c r="U677" s="22">
        <v>0</v>
      </c>
      <c r="V677" s="21">
        <v>0</v>
      </c>
      <c r="W677" s="22">
        <v>0</v>
      </c>
      <c r="X677" s="21">
        <v>0</v>
      </c>
      <c r="Y677" s="22">
        <v>0</v>
      </c>
      <c r="Z677" s="21">
        <v>0</v>
      </c>
      <c r="AA677" s="22">
        <v>0</v>
      </c>
      <c r="AB677" s="21">
        <v>0</v>
      </c>
      <c r="AC677" s="22">
        <v>0</v>
      </c>
      <c r="AD677" s="21">
        <v>0</v>
      </c>
      <c r="AE677" s="22">
        <v>0</v>
      </c>
      <c r="AF677" s="21"/>
      <c r="AG677" s="22">
        <v>0</v>
      </c>
      <c r="AH677" s="21">
        <v>0.5</v>
      </c>
      <c r="AI677" s="37">
        <v>184.65</v>
      </c>
      <c r="AJ677" s="15">
        <v>1</v>
      </c>
      <c r="AK677" s="23">
        <v>369.3</v>
      </c>
    </row>
    <row r="678" spans="1:37" ht="25.5" x14ac:dyDescent="0.25">
      <c r="A678" s="17" t="s">
        <v>1816</v>
      </c>
      <c r="B678" s="18" t="s">
        <v>1817</v>
      </c>
      <c r="C678" s="17" t="s">
        <v>27</v>
      </c>
      <c r="D678" s="17" t="s">
        <v>1818</v>
      </c>
      <c r="E678" s="19" t="s">
        <v>109</v>
      </c>
      <c r="F678" s="19">
        <v>6.52</v>
      </c>
      <c r="G678" s="20">
        <v>44.79</v>
      </c>
      <c r="H678" s="20">
        <v>56.08</v>
      </c>
      <c r="I678" s="99">
        <v>365.64</v>
      </c>
      <c r="J678" s="21">
        <v>0</v>
      </c>
      <c r="K678" s="22">
        <v>0</v>
      </c>
      <c r="L678" s="21">
        <v>0</v>
      </c>
      <c r="M678" s="22">
        <v>0</v>
      </c>
      <c r="N678" s="21">
        <v>0</v>
      </c>
      <c r="O678" s="22">
        <v>0</v>
      </c>
      <c r="P678" s="21">
        <v>0</v>
      </c>
      <c r="Q678" s="22">
        <v>0</v>
      </c>
      <c r="R678" s="21">
        <v>0</v>
      </c>
      <c r="S678" s="22">
        <v>0</v>
      </c>
      <c r="T678" s="21">
        <v>0</v>
      </c>
      <c r="U678" s="22">
        <v>0</v>
      </c>
      <c r="V678" s="21">
        <v>0</v>
      </c>
      <c r="W678" s="22">
        <v>0</v>
      </c>
      <c r="X678" s="21">
        <v>0</v>
      </c>
      <c r="Y678" s="22">
        <v>0</v>
      </c>
      <c r="Z678" s="21">
        <v>0</v>
      </c>
      <c r="AA678" s="22">
        <v>0</v>
      </c>
      <c r="AB678" s="21">
        <v>0</v>
      </c>
      <c r="AC678" s="22">
        <v>0</v>
      </c>
      <c r="AD678" s="21">
        <v>0</v>
      </c>
      <c r="AE678" s="22">
        <v>0</v>
      </c>
      <c r="AF678" s="21">
        <v>0.5</v>
      </c>
      <c r="AG678" s="22">
        <v>182.82</v>
      </c>
      <c r="AH678" s="21">
        <v>0.5</v>
      </c>
      <c r="AI678" s="37">
        <v>182.82</v>
      </c>
      <c r="AJ678" s="15">
        <v>1</v>
      </c>
      <c r="AK678" s="23">
        <v>365.64</v>
      </c>
    </row>
    <row r="679" spans="1:37" ht="51" x14ac:dyDescent="0.25">
      <c r="A679" s="17" t="s">
        <v>1819</v>
      </c>
      <c r="B679" s="18" t="s">
        <v>1820</v>
      </c>
      <c r="C679" s="17" t="s">
        <v>32</v>
      </c>
      <c r="D679" s="17" t="s">
        <v>1821</v>
      </c>
      <c r="E679" s="19" t="s">
        <v>88</v>
      </c>
      <c r="F679" s="19">
        <v>3.89</v>
      </c>
      <c r="G679" s="20">
        <v>861.31</v>
      </c>
      <c r="H679" s="20">
        <v>1078.53</v>
      </c>
      <c r="I679" s="99">
        <v>4195.4799999999996</v>
      </c>
      <c r="J679" s="21">
        <v>0</v>
      </c>
      <c r="K679" s="22">
        <v>0</v>
      </c>
      <c r="L679" s="21">
        <v>0</v>
      </c>
      <c r="M679" s="22">
        <v>0</v>
      </c>
      <c r="N679" s="21">
        <v>0</v>
      </c>
      <c r="O679" s="22">
        <v>0</v>
      </c>
      <c r="P679" s="21">
        <v>0</v>
      </c>
      <c r="Q679" s="22">
        <v>0</v>
      </c>
      <c r="R679" s="21">
        <v>0</v>
      </c>
      <c r="S679" s="22">
        <v>0</v>
      </c>
      <c r="T679" s="21">
        <v>0</v>
      </c>
      <c r="U679" s="22">
        <v>0</v>
      </c>
      <c r="V679" s="21">
        <v>0</v>
      </c>
      <c r="W679" s="22">
        <v>0</v>
      </c>
      <c r="X679" s="21">
        <v>0</v>
      </c>
      <c r="Y679" s="22">
        <v>0</v>
      </c>
      <c r="Z679" s="21">
        <v>0</v>
      </c>
      <c r="AA679" s="22">
        <v>0</v>
      </c>
      <c r="AB679" s="21">
        <v>0</v>
      </c>
      <c r="AC679" s="22">
        <v>0</v>
      </c>
      <c r="AD679" s="21">
        <v>0</v>
      </c>
      <c r="AE679" s="22">
        <v>0</v>
      </c>
      <c r="AF679" s="21">
        <v>0.5</v>
      </c>
      <c r="AG679" s="22">
        <v>2097.7399999999998</v>
      </c>
      <c r="AH679" s="21">
        <v>0.5</v>
      </c>
      <c r="AI679" s="37">
        <v>2097.7399999999998</v>
      </c>
      <c r="AJ679" s="15">
        <v>1</v>
      </c>
      <c r="AK679" s="23">
        <v>4195.4799999999996</v>
      </c>
    </row>
    <row r="680" spans="1:37" x14ac:dyDescent="0.25">
      <c r="A680" s="83">
        <v>22</v>
      </c>
      <c r="B680" s="12"/>
      <c r="C680" s="12"/>
      <c r="D680" s="12" t="s">
        <v>1822</v>
      </c>
      <c r="E680" s="12"/>
      <c r="F680" s="13"/>
      <c r="G680" s="14"/>
      <c r="H680" s="14"/>
      <c r="I680" s="95">
        <v>78210.260000000009</v>
      </c>
      <c r="J680" s="373">
        <v>4.0446681803640597E-2</v>
      </c>
      <c r="K680" s="95">
        <v>3163.3455000000004</v>
      </c>
      <c r="L680" s="373">
        <v>0.12134004541092175</v>
      </c>
      <c r="M680" s="95">
        <v>9490.0364999999983</v>
      </c>
      <c r="N680" s="373">
        <v>0.2426800908218435</v>
      </c>
      <c r="O680" s="95">
        <v>18980.072999999997</v>
      </c>
      <c r="P680" s="373">
        <v>4.0446681803640597E-2</v>
      </c>
      <c r="Q680" s="95">
        <v>3163.3455000000004</v>
      </c>
      <c r="R680" s="373">
        <v>4.0446681803640597E-2</v>
      </c>
      <c r="S680" s="95">
        <v>3163.3455000000004</v>
      </c>
      <c r="T680" s="373">
        <v>4.0446681803640597E-2</v>
      </c>
      <c r="U680" s="95">
        <v>3163.3455000000004</v>
      </c>
      <c r="V680" s="373">
        <v>4.0446681803640597E-2</v>
      </c>
      <c r="W680" s="95">
        <v>3163.3455000000004</v>
      </c>
      <c r="X680" s="373">
        <v>4.0446681803640597E-2</v>
      </c>
      <c r="Y680" s="95">
        <v>3163.3455000000004</v>
      </c>
      <c r="Z680" s="373">
        <v>4.0446681803640597E-2</v>
      </c>
      <c r="AA680" s="95">
        <v>3163.3455000000004</v>
      </c>
      <c r="AB680" s="373">
        <v>4.0446681803640597E-2</v>
      </c>
      <c r="AC680" s="95">
        <v>3163.3455000000004</v>
      </c>
      <c r="AD680" s="373">
        <v>4.0446681803640597E-2</v>
      </c>
      <c r="AE680" s="95">
        <v>3163.3455000000004</v>
      </c>
      <c r="AF680" s="373">
        <v>0.1563437137275851</v>
      </c>
      <c r="AG680" s="95">
        <v>12227.682500000001</v>
      </c>
      <c r="AH680" s="373">
        <v>0.11561601380688415</v>
      </c>
      <c r="AI680" s="95">
        <v>9042.3585000000003</v>
      </c>
      <c r="AJ680" s="24">
        <v>1.0000000000000002</v>
      </c>
      <c r="AK680" s="95">
        <v>78210.25999999998</v>
      </c>
    </row>
    <row r="681" spans="1:37" ht="25.5" x14ac:dyDescent="0.25">
      <c r="A681" s="17" t="s">
        <v>1823</v>
      </c>
      <c r="B681" s="18" t="s">
        <v>1824</v>
      </c>
      <c r="C681" s="17" t="s">
        <v>27</v>
      </c>
      <c r="D681" s="17" t="s">
        <v>1825</v>
      </c>
      <c r="E681" s="19" t="s">
        <v>34</v>
      </c>
      <c r="F681" s="19">
        <v>2356.0100000000002</v>
      </c>
      <c r="G681" s="20">
        <v>2.7</v>
      </c>
      <c r="H681" s="20">
        <v>3.38</v>
      </c>
      <c r="I681" s="99">
        <v>7963.31</v>
      </c>
      <c r="J681" s="21">
        <v>0</v>
      </c>
      <c r="K681" s="22">
        <v>0</v>
      </c>
      <c r="L681" s="21">
        <v>0</v>
      </c>
      <c r="M681" s="22">
        <v>0</v>
      </c>
      <c r="N681" s="21">
        <v>0</v>
      </c>
      <c r="O681" s="22">
        <v>0</v>
      </c>
      <c r="P681" s="21">
        <v>0</v>
      </c>
      <c r="Q681" s="22">
        <v>0</v>
      </c>
      <c r="R681" s="21">
        <v>0</v>
      </c>
      <c r="S681" s="22">
        <v>0</v>
      </c>
      <c r="T681" s="21">
        <v>0</v>
      </c>
      <c r="U681" s="22">
        <v>0</v>
      </c>
      <c r="V681" s="21">
        <v>0</v>
      </c>
      <c r="W681" s="22">
        <v>0</v>
      </c>
      <c r="X681" s="21">
        <v>0</v>
      </c>
      <c r="Y681" s="22">
        <v>0</v>
      </c>
      <c r="Z681" s="21">
        <v>0</v>
      </c>
      <c r="AA681" s="22">
        <v>0</v>
      </c>
      <c r="AB681" s="21">
        <v>0</v>
      </c>
      <c r="AC681" s="22">
        <v>0</v>
      </c>
      <c r="AD681" s="21">
        <v>0</v>
      </c>
      <c r="AE681" s="22">
        <v>0</v>
      </c>
      <c r="AF681" s="21">
        <v>0.7</v>
      </c>
      <c r="AG681" s="22">
        <v>5574.317</v>
      </c>
      <c r="AH681" s="21">
        <v>0.3</v>
      </c>
      <c r="AI681" s="37">
        <v>2388.9929999999999</v>
      </c>
      <c r="AJ681" s="15">
        <v>1</v>
      </c>
      <c r="AK681" s="23">
        <v>7963.3099999999995</v>
      </c>
    </row>
    <row r="682" spans="1:37" ht="25.5" x14ac:dyDescent="0.25">
      <c r="A682" s="17" t="s">
        <v>1826</v>
      </c>
      <c r="B682" s="18" t="s">
        <v>1827</v>
      </c>
      <c r="C682" s="17" t="s">
        <v>27</v>
      </c>
      <c r="D682" s="17" t="s">
        <v>1828</v>
      </c>
      <c r="E682" s="19" t="s">
        <v>42</v>
      </c>
      <c r="F682" s="19">
        <v>111</v>
      </c>
      <c r="G682" s="20">
        <v>25.91</v>
      </c>
      <c r="H682" s="20">
        <v>32.44</v>
      </c>
      <c r="I682" s="99">
        <v>3600.84</v>
      </c>
      <c r="J682" s="21">
        <v>0</v>
      </c>
      <c r="K682" s="22">
        <v>0</v>
      </c>
      <c r="L682" s="21">
        <v>0</v>
      </c>
      <c r="M682" s="22">
        <v>0</v>
      </c>
      <c r="N682" s="21">
        <v>0</v>
      </c>
      <c r="O682" s="22">
        <v>0</v>
      </c>
      <c r="P682" s="21">
        <v>0</v>
      </c>
      <c r="Q682" s="22">
        <v>0</v>
      </c>
      <c r="R682" s="21">
        <v>0</v>
      </c>
      <c r="S682" s="22">
        <v>0</v>
      </c>
      <c r="T682" s="21">
        <v>0</v>
      </c>
      <c r="U682" s="22">
        <v>0</v>
      </c>
      <c r="V682" s="21">
        <v>0</v>
      </c>
      <c r="W682" s="22">
        <v>0</v>
      </c>
      <c r="X682" s="21">
        <v>0</v>
      </c>
      <c r="Y682" s="22">
        <v>0</v>
      </c>
      <c r="Z682" s="21">
        <v>0</v>
      </c>
      <c r="AA682" s="22">
        <v>0</v>
      </c>
      <c r="AB682" s="21">
        <v>0</v>
      </c>
      <c r="AC682" s="22">
        <v>0</v>
      </c>
      <c r="AD682" s="21">
        <v>0</v>
      </c>
      <c r="AE682" s="22">
        <v>0</v>
      </c>
      <c r="AF682" s="21">
        <v>0.5</v>
      </c>
      <c r="AG682" s="22">
        <v>1800.42</v>
      </c>
      <c r="AH682" s="21">
        <v>0.5</v>
      </c>
      <c r="AI682" s="37">
        <v>1800.42</v>
      </c>
      <c r="AJ682" s="15">
        <v>1</v>
      </c>
      <c r="AK682" s="23">
        <v>3600.84</v>
      </c>
    </row>
    <row r="683" spans="1:37" ht="25.5" x14ac:dyDescent="0.25">
      <c r="A683" s="17" t="s">
        <v>1829</v>
      </c>
      <c r="B683" s="18" t="s">
        <v>1830</v>
      </c>
      <c r="C683" s="17" t="s">
        <v>32</v>
      </c>
      <c r="D683" s="17" t="s">
        <v>1831</v>
      </c>
      <c r="E683" s="19" t="s">
        <v>34</v>
      </c>
      <c r="F683" s="19">
        <v>53.84</v>
      </c>
      <c r="G683" s="20">
        <v>2.68</v>
      </c>
      <c r="H683" s="20">
        <v>3.35</v>
      </c>
      <c r="I683" s="99">
        <v>180.36</v>
      </c>
      <c r="J683" s="21">
        <v>0</v>
      </c>
      <c r="K683" s="22">
        <v>0</v>
      </c>
      <c r="L683" s="21">
        <v>0</v>
      </c>
      <c r="M683" s="22">
        <v>0</v>
      </c>
      <c r="N683" s="21">
        <v>0</v>
      </c>
      <c r="O683" s="22">
        <v>0</v>
      </c>
      <c r="P683" s="21">
        <v>0</v>
      </c>
      <c r="Q683" s="22">
        <v>0</v>
      </c>
      <c r="R683" s="21">
        <v>0</v>
      </c>
      <c r="S683" s="22">
        <v>0</v>
      </c>
      <c r="T683" s="21">
        <v>0</v>
      </c>
      <c r="U683" s="22">
        <v>0</v>
      </c>
      <c r="V683" s="21">
        <v>0</v>
      </c>
      <c r="W683" s="22">
        <v>0</v>
      </c>
      <c r="X683" s="21">
        <v>0</v>
      </c>
      <c r="Y683" s="22">
        <v>0</v>
      </c>
      <c r="Z683" s="21">
        <v>0</v>
      </c>
      <c r="AA683" s="22">
        <v>0</v>
      </c>
      <c r="AB683" s="21">
        <v>0</v>
      </c>
      <c r="AC683" s="22">
        <v>0</v>
      </c>
      <c r="AD683" s="21">
        <v>0</v>
      </c>
      <c r="AE683" s="22">
        <v>0</v>
      </c>
      <c r="AF683" s="21">
        <v>0.5</v>
      </c>
      <c r="AG683" s="22">
        <v>90.18</v>
      </c>
      <c r="AH683" s="21">
        <v>0.5</v>
      </c>
      <c r="AI683" s="37">
        <v>90.18</v>
      </c>
      <c r="AJ683" s="15">
        <v>1</v>
      </c>
      <c r="AK683" s="23">
        <v>180.36</v>
      </c>
    </row>
    <row r="684" spans="1:37" ht="25.5" x14ac:dyDescent="0.25">
      <c r="A684" s="17" t="s">
        <v>1832</v>
      </c>
      <c r="B684" s="18" t="s">
        <v>1833</v>
      </c>
      <c r="C684" s="17" t="s">
        <v>32</v>
      </c>
      <c r="D684" s="17" t="s">
        <v>1834</v>
      </c>
      <c r="E684" s="19" t="s">
        <v>34</v>
      </c>
      <c r="F684" s="19">
        <v>45.42</v>
      </c>
      <c r="G684" s="20">
        <v>2.08</v>
      </c>
      <c r="H684" s="20">
        <v>2.6</v>
      </c>
      <c r="I684" s="99">
        <v>118.09</v>
      </c>
      <c r="J684" s="21">
        <v>0</v>
      </c>
      <c r="K684" s="22">
        <v>0</v>
      </c>
      <c r="L684" s="21">
        <v>0</v>
      </c>
      <c r="M684" s="22">
        <v>0</v>
      </c>
      <c r="N684" s="21">
        <v>0</v>
      </c>
      <c r="O684" s="22">
        <v>0</v>
      </c>
      <c r="P684" s="21">
        <v>0</v>
      </c>
      <c r="Q684" s="22">
        <v>0</v>
      </c>
      <c r="R684" s="21">
        <v>0</v>
      </c>
      <c r="S684" s="22">
        <v>0</v>
      </c>
      <c r="T684" s="21">
        <v>0</v>
      </c>
      <c r="U684" s="22">
        <v>0</v>
      </c>
      <c r="V684" s="21">
        <v>0</v>
      </c>
      <c r="W684" s="22">
        <v>0</v>
      </c>
      <c r="X684" s="21">
        <v>0</v>
      </c>
      <c r="Y684" s="22">
        <v>0</v>
      </c>
      <c r="Z684" s="21">
        <v>0</v>
      </c>
      <c r="AA684" s="22">
        <v>0</v>
      </c>
      <c r="AB684" s="21">
        <v>0</v>
      </c>
      <c r="AC684" s="22">
        <v>0</v>
      </c>
      <c r="AD684" s="21">
        <v>0</v>
      </c>
      <c r="AE684" s="22">
        <v>0</v>
      </c>
      <c r="AF684" s="21">
        <v>0.5</v>
      </c>
      <c r="AG684" s="22">
        <v>59.045000000000002</v>
      </c>
      <c r="AH684" s="21">
        <v>0.5</v>
      </c>
      <c r="AI684" s="37">
        <v>59.045000000000002</v>
      </c>
      <c r="AJ684" s="15">
        <v>1</v>
      </c>
      <c r="AK684" s="23">
        <v>118.09</v>
      </c>
    </row>
    <row r="685" spans="1:37" ht="25.5" x14ac:dyDescent="0.25">
      <c r="A685" s="17" t="s">
        <v>1835</v>
      </c>
      <c r="B685" s="18" t="s">
        <v>1836</v>
      </c>
      <c r="C685" s="17" t="s">
        <v>32</v>
      </c>
      <c r="D685" s="17" t="s">
        <v>1837</v>
      </c>
      <c r="E685" s="19" t="s">
        <v>34</v>
      </c>
      <c r="F685" s="19">
        <v>157.5</v>
      </c>
      <c r="G685" s="20">
        <v>0.82</v>
      </c>
      <c r="H685" s="20">
        <v>1.02</v>
      </c>
      <c r="I685" s="99">
        <v>160.65</v>
      </c>
      <c r="J685" s="21">
        <v>0</v>
      </c>
      <c r="K685" s="22">
        <v>0</v>
      </c>
      <c r="L685" s="21">
        <v>0</v>
      </c>
      <c r="M685" s="22">
        <v>0</v>
      </c>
      <c r="N685" s="21">
        <v>0</v>
      </c>
      <c r="O685" s="22">
        <v>0</v>
      </c>
      <c r="P685" s="21">
        <v>0</v>
      </c>
      <c r="Q685" s="22">
        <v>0</v>
      </c>
      <c r="R685" s="21">
        <v>0</v>
      </c>
      <c r="S685" s="22">
        <v>0</v>
      </c>
      <c r="T685" s="21">
        <v>0</v>
      </c>
      <c r="U685" s="22">
        <v>0</v>
      </c>
      <c r="V685" s="21">
        <v>0</v>
      </c>
      <c r="W685" s="22">
        <v>0</v>
      </c>
      <c r="X685" s="21">
        <v>0</v>
      </c>
      <c r="Y685" s="22">
        <v>0</v>
      </c>
      <c r="Z685" s="21">
        <v>0</v>
      </c>
      <c r="AA685" s="22">
        <v>0</v>
      </c>
      <c r="AB685" s="21">
        <v>0</v>
      </c>
      <c r="AC685" s="22">
        <v>0</v>
      </c>
      <c r="AD685" s="21">
        <v>0</v>
      </c>
      <c r="AE685" s="22">
        <v>0</v>
      </c>
      <c r="AF685" s="21">
        <v>0.5</v>
      </c>
      <c r="AG685" s="22">
        <v>80.325000000000003</v>
      </c>
      <c r="AH685" s="21">
        <v>0.5</v>
      </c>
      <c r="AI685" s="37">
        <v>80.325000000000003</v>
      </c>
      <c r="AJ685" s="15">
        <v>1</v>
      </c>
      <c r="AK685" s="23">
        <v>160.65</v>
      </c>
    </row>
    <row r="686" spans="1:37" ht="25.5" x14ac:dyDescent="0.25">
      <c r="A686" s="17" t="s">
        <v>1838</v>
      </c>
      <c r="B686" s="18" t="s">
        <v>1839</v>
      </c>
      <c r="C686" s="17" t="s">
        <v>32</v>
      </c>
      <c r="D686" s="17" t="s">
        <v>1840</v>
      </c>
      <c r="E686" s="19" t="s">
        <v>34</v>
      </c>
      <c r="F686" s="19">
        <v>12.46</v>
      </c>
      <c r="G686" s="20">
        <v>16.2</v>
      </c>
      <c r="H686" s="20">
        <v>20.28</v>
      </c>
      <c r="I686" s="99">
        <v>252.68</v>
      </c>
      <c r="J686" s="21">
        <v>0</v>
      </c>
      <c r="K686" s="22">
        <v>0</v>
      </c>
      <c r="L686" s="21">
        <v>0</v>
      </c>
      <c r="M686" s="22">
        <v>0</v>
      </c>
      <c r="N686" s="21">
        <v>0</v>
      </c>
      <c r="O686" s="22">
        <v>0</v>
      </c>
      <c r="P686" s="21">
        <v>0</v>
      </c>
      <c r="Q686" s="22">
        <v>0</v>
      </c>
      <c r="R686" s="21">
        <v>0</v>
      </c>
      <c r="S686" s="22">
        <v>0</v>
      </c>
      <c r="T686" s="21">
        <v>0</v>
      </c>
      <c r="U686" s="22">
        <v>0</v>
      </c>
      <c r="V686" s="21">
        <v>0</v>
      </c>
      <c r="W686" s="22">
        <v>0</v>
      </c>
      <c r="X686" s="21">
        <v>0</v>
      </c>
      <c r="Y686" s="22">
        <v>0</v>
      </c>
      <c r="Z686" s="21">
        <v>0</v>
      </c>
      <c r="AA686" s="22">
        <v>0</v>
      </c>
      <c r="AB686" s="21">
        <v>0</v>
      </c>
      <c r="AC686" s="22">
        <v>0</v>
      </c>
      <c r="AD686" s="21">
        <v>0</v>
      </c>
      <c r="AE686" s="22">
        <v>0</v>
      </c>
      <c r="AF686" s="21">
        <v>0.5</v>
      </c>
      <c r="AG686" s="22">
        <v>126.34</v>
      </c>
      <c r="AH686" s="21">
        <v>0.5</v>
      </c>
      <c r="AI686" s="37">
        <v>126.34</v>
      </c>
      <c r="AJ686" s="15">
        <v>1</v>
      </c>
      <c r="AK686" s="23">
        <v>252.68</v>
      </c>
    </row>
    <row r="687" spans="1:37" ht="25.5" x14ac:dyDescent="0.25">
      <c r="A687" s="17" t="s">
        <v>1841</v>
      </c>
      <c r="B687" s="18" t="s">
        <v>1842</v>
      </c>
      <c r="C687" s="17" t="s">
        <v>32</v>
      </c>
      <c r="D687" s="17" t="s">
        <v>1843</v>
      </c>
      <c r="E687" s="19" t="s">
        <v>34</v>
      </c>
      <c r="F687" s="19">
        <v>1441.85</v>
      </c>
      <c r="G687" s="20">
        <v>1.48</v>
      </c>
      <c r="H687" s="20">
        <v>1.85</v>
      </c>
      <c r="I687" s="99">
        <v>2667.42</v>
      </c>
      <c r="J687" s="21">
        <v>0</v>
      </c>
      <c r="K687" s="22">
        <v>0</v>
      </c>
      <c r="L687" s="21">
        <v>0</v>
      </c>
      <c r="M687" s="22">
        <v>0</v>
      </c>
      <c r="N687" s="21">
        <v>0</v>
      </c>
      <c r="O687" s="22">
        <v>0</v>
      </c>
      <c r="P687" s="21">
        <v>0</v>
      </c>
      <c r="Q687" s="22">
        <v>0</v>
      </c>
      <c r="R687" s="21">
        <v>0</v>
      </c>
      <c r="S687" s="22">
        <v>0</v>
      </c>
      <c r="T687" s="21">
        <v>0</v>
      </c>
      <c r="U687" s="22">
        <v>0</v>
      </c>
      <c r="V687" s="21">
        <v>0</v>
      </c>
      <c r="W687" s="22">
        <v>0</v>
      </c>
      <c r="X687" s="21">
        <v>0</v>
      </c>
      <c r="Y687" s="22">
        <v>0</v>
      </c>
      <c r="Z687" s="21">
        <v>0</v>
      </c>
      <c r="AA687" s="22">
        <v>0</v>
      </c>
      <c r="AB687" s="21">
        <v>0</v>
      </c>
      <c r="AC687" s="22">
        <v>0</v>
      </c>
      <c r="AD687" s="21">
        <v>0</v>
      </c>
      <c r="AE687" s="22">
        <v>0</v>
      </c>
      <c r="AF687" s="21">
        <v>0.5</v>
      </c>
      <c r="AG687" s="22">
        <v>1333.71</v>
      </c>
      <c r="AH687" s="21">
        <v>0.5</v>
      </c>
      <c r="AI687" s="37">
        <v>1333.71</v>
      </c>
      <c r="AJ687" s="15">
        <v>1</v>
      </c>
      <c r="AK687" s="23">
        <v>2667.42</v>
      </c>
    </row>
    <row r="688" spans="1:37" ht="25.5" x14ac:dyDescent="0.25">
      <c r="A688" s="17" t="s">
        <v>1844</v>
      </c>
      <c r="B688" s="18" t="s">
        <v>1845</v>
      </c>
      <c r="C688" s="17" t="s">
        <v>40</v>
      </c>
      <c r="D688" s="17" t="s">
        <v>1846</v>
      </c>
      <c r="E688" s="19" t="s">
        <v>88</v>
      </c>
      <c r="F688" s="19">
        <v>230.04</v>
      </c>
      <c r="G688" s="20">
        <v>120.55</v>
      </c>
      <c r="H688" s="20">
        <v>150.94999999999999</v>
      </c>
      <c r="I688" s="99">
        <v>34724.53</v>
      </c>
      <c r="J688" s="21">
        <v>0.05</v>
      </c>
      <c r="K688" s="22">
        <v>1736.2265</v>
      </c>
      <c r="L688" s="21">
        <v>0.15</v>
      </c>
      <c r="M688" s="22">
        <v>5208.6794999999993</v>
      </c>
      <c r="N688" s="21">
        <v>0.3</v>
      </c>
      <c r="O688" s="22">
        <v>10417.358999999999</v>
      </c>
      <c r="P688" s="21">
        <v>0.05</v>
      </c>
      <c r="Q688" s="22">
        <v>1736.2265</v>
      </c>
      <c r="R688" s="21">
        <v>0.05</v>
      </c>
      <c r="S688" s="22">
        <v>1736.2265</v>
      </c>
      <c r="T688" s="21">
        <v>0.05</v>
      </c>
      <c r="U688" s="22">
        <v>1736.2265</v>
      </c>
      <c r="V688" s="21">
        <v>0.05</v>
      </c>
      <c r="W688" s="22">
        <v>1736.2265</v>
      </c>
      <c r="X688" s="21">
        <v>0.05</v>
      </c>
      <c r="Y688" s="22">
        <v>1736.2265</v>
      </c>
      <c r="Z688" s="21">
        <v>0.05</v>
      </c>
      <c r="AA688" s="22">
        <v>1736.2265</v>
      </c>
      <c r="AB688" s="21">
        <v>0.05</v>
      </c>
      <c r="AC688" s="22">
        <v>1736.2265</v>
      </c>
      <c r="AD688" s="21">
        <v>0.05</v>
      </c>
      <c r="AE688" s="22">
        <v>1736.2265</v>
      </c>
      <c r="AF688" s="21">
        <v>0.05</v>
      </c>
      <c r="AG688" s="22">
        <v>1736.2265</v>
      </c>
      <c r="AH688" s="21">
        <v>0.05</v>
      </c>
      <c r="AI688" s="37">
        <v>1736.2265</v>
      </c>
      <c r="AJ688" s="15">
        <v>1.0000000000000004</v>
      </c>
      <c r="AK688" s="23">
        <v>34724.53</v>
      </c>
    </row>
    <row r="689" spans="1:39" ht="25.5" x14ac:dyDescent="0.25">
      <c r="A689" s="17" t="s">
        <v>1847</v>
      </c>
      <c r="B689" s="18" t="s">
        <v>1848</v>
      </c>
      <c r="C689" s="17" t="s">
        <v>27</v>
      </c>
      <c r="D689" s="17" t="s">
        <v>1849</v>
      </c>
      <c r="E689" s="19" t="s">
        <v>42</v>
      </c>
      <c r="F689" s="19">
        <v>58</v>
      </c>
      <c r="G689" s="20">
        <v>393</v>
      </c>
      <c r="H689" s="20">
        <v>492.11</v>
      </c>
      <c r="I689" s="99">
        <v>28542.38</v>
      </c>
      <c r="J689" s="21">
        <v>0.05</v>
      </c>
      <c r="K689" s="22">
        <v>1427.1190000000001</v>
      </c>
      <c r="L689" s="21">
        <v>0.15</v>
      </c>
      <c r="M689" s="22">
        <v>4281.357</v>
      </c>
      <c r="N689" s="21">
        <v>0.3</v>
      </c>
      <c r="O689" s="22">
        <v>8562.7139999999999</v>
      </c>
      <c r="P689" s="21">
        <v>0.05</v>
      </c>
      <c r="Q689" s="22">
        <v>1427.1190000000001</v>
      </c>
      <c r="R689" s="21">
        <v>0.05</v>
      </c>
      <c r="S689" s="22">
        <v>1427.1190000000001</v>
      </c>
      <c r="T689" s="21">
        <v>0.05</v>
      </c>
      <c r="U689" s="22">
        <v>1427.1190000000001</v>
      </c>
      <c r="V689" s="21">
        <v>0.05</v>
      </c>
      <c r="W689" s="22">
        <v>1427.1190000000001</v>
      </c>
      <c r="X689" s="21">
        <v>0.05</v>
      </c>
      <c r="Y689" s="22">
        <v>1427.1190000000001</v>
      </c>
      <c r="Z689" s="21">
        <v>0.05</v>
      </c>
      <c r="AA689" s="22">
        <v>1427.1190000000001</v>
      </c>
      <c r="AB689" s="21">
        <v>0.05</v>
      </c>
      <c r="AC689" s="22">
        <v>1427.1190000000001</v>
      </c>
      <c r="AD689" s="21">
        <v>0.05</v>
      </c>
      <c r="AE689" s="22">
        <v>1427.1190000000001</v>
      </c>
      <c r="AF689" s="21">
        <v>0.05</v>
      </c>
      <c r="AG689" s="22">
        <v>1427.1190000000001</v>
      </c>
      <c r="AH689" s="21">
        <v>0.05</v>
      </c>
      <c r="AI689" s="37">
        <v>1427.1190000000001</v>
      </c>
      <c r="AJ689" s="15">
        <v>1.0000000000000004</v>
      </c>
      <c r="AK689" s="23">
        <v>28542.37999999999</v>
      </c>
    </row>
    <row r="690" spans="1:39" ht="15" customHeight="1" x14ac:dyDescent="0.25">
      <c r="B690" s="462"/>
      <c r="C690" s="462"/>
      <c r="D690" s="463" t="s">
        <v>2101</v>
      </c>
      <c r="E690" s="462"/>
      <c r="F690" s="462"/>
      <c r="G690" s="462"/>
      <c r="H690" s="462"/>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5"/>
      <c r="AK690" s="36"/>
      <c r="AL690" s="16"/>
      <c r="AM690" s="16"/>
    </row>
    <row r="691" spans="1:39" x14ac:dyDescent="0.25">
      <c r="A691" s="450">
        <v>2</v>
      </c>
      <c r="B691" s="450"/>
      <c r="C691" s="450"/>
      <c r="D691" s="449" t="s">
        <v>84</v>
      </c>
      <c r="E691" s="454"/>
      <c r="F691" s="464"/>
      <c r="G691" s="464"/>
      <c r="H691" s="464"/>
      <c r="I691" s="465">
        <v>2037.92</v>
      </c>
      <c r="J691" s="466">
        <v>0</v>
      </c>
      <c r="K691" s="465">
        <v>0</v>
      </c>
      <c r="L691" s="466">
        <v>0</v>
      </c>
      <c r="M691" s="465">
        <v>0</v>
      </c>
      <c r="N691" s="466">
        <v>0</v>
      </c>
      <c r="O691" s="465">
        <v>0</v>
      </c>
      <c r="P691" s="466">
        <v>0</v>
      </c>
      <c r="Q691" s="465">
        <v>0</v>
      </c>
      <c r="R691" s="466">
        <v>0</v>
      </c>
      <c r="S691" s="465">
        <v>0</v>
      </c>
      <c r="T691" s="466">
        <v>0</v>
      </c>
      <c r="U691" s="465">
        <v>0</v>
      </c>
      <c r="V691" s="466">
        <v>0</v>
      </c>
      <c r="W691" s="465">
        <v>0</v>
      </c>
      <c r="X691" s="466">
        <v>1</v>
      </c>
      <c r="Y691" s="465">
        <v>2037.92</v>
      </c>
      <c r="Z691" s="466">
        <v>0</v>
      </c>
      <c r="AA691" s="465">
        <v>0</v>
      </c>
      <c r="AB691" s="466">
        <v>0</v>
      </c>
      <c r="AC691" s="465">
        <v>0</v>
      </c>
      <c r="AD691" s="466">
        <v>0</v>
      </c>
      <c r="AE691" s="465">
        <v>0</v>
      </c>
      <c r="AF691" s="466">
        <v>0</v>
      </c>
      <c r="AG691" s="465">
        <v>0</v>
      </c>
      <c r="AH691" s="466">
        <v>0</v>
      </c>
      <c r="AI691" s="417">
        <v>0</v>
      </c>
      <c r="AJ691" s="467">
        <v>1</v>
      </c>
      <c r="AK691" s="417">
        <v>2037.92</v>
      </c>
    </row>
    <row r="692" spans="1:39" ht="38.25" x14ac:dyDescent="0.25">
      <c r="A692" s="468" t="s">
        <v>1851</v>
      </c>
      <c r="B692" s="468">
        <v>98528</v>
      </c>
      <c r="C692" s="468" t="s">
        <v>32</v>
      </c>
      <c r="D692" s="469" t="s">
        <v>1852</v>
      </c>
      <c r="E692" s="468" t="s">
        <v>1853</v>
      </c>
      <c r="F692" s="468">
        <v>8</v>
      </c>
      <c r="G692" s="470">
        <v>203.44</v>
      </c>
      <c r="H692" s="470">
        <v>254.74</v>
      </c>
      <c r="I692" s="470">
        <v>2037.92</v>
      </c>
      <c r="J692" s="21">
        <v>0</v>
      </c>
      <c r="K692" s="22">
        <v>0</v>
      </c>
      <c r="L692" s="21">
        <v>0</v>
      </c>
      <c r="M692" s="22">
        <v>0</v>
      </c>
      <c r="N692" s="21">
        <v>0</v>
      </c>
      <c r="O692" s="22">
        <v>0</v>
      </c>
      <c r="P692" s="21">
        <v>0</v>
      </c>
      <c r="Q692" s="22">
        <v>0</v>
      </c>
      <c r="R692" s="21">
        <v>0</v>
      </c>
      <c r="S692" s="22">
        <v>0</v>
      </c>
      <c r="T692" s="21">
        <v>0</v>
      </c>
      <c r="U692" s="22">
        <v>0</v>
      </c>
      <c r="V692" s="21">
        <v>0</v>
      </c>
      <c r="W692" s="22">
        <v>0</v>
      </c>
      <c r="X692" s="21">
        <v>1</v>
      </c>
      <c r="Y692" s="22">
        <v>2037.92</v>
      </c>
      <c r="Z692" s="21">
        <v>0</v>
      </c>
      <c r="AA692" s="22">
        <v>0</v>
      </c>
      <c r="AB692" s="21">
        <v>0</v>
      </c>
      <c r="AC692" s="22">
        <v>0</v>
      </c>
      <c r="AD692" s="21">
        <v>0</v>
      </c>
      <c r="AE692" s="22">
        <v>0</v>
      </c>
      <c r="AF692" s="21">
        <v>0</v>
      </c>
      <c r="AG692" s="22">
        <v>0</v>
      </c>
      <c r="AH692" s="21">
        <v>0</v>
      </c>
      <c r="AI692" s="37">
        <v>0</v>
      </c>
      <c r="AJ692" s="15">
        <v>1</v>
      </c>
      <c r="AK692" s="23">
        <v>2037.92</v>
      </c>
    </row>
    <row r="693" spans="1:39" x14ac:dyDescent="0.25">
      <c r="A693" s="450">
        <v>3</v>
      </c>
      <c r="B693" s="450"/>
      <c r="C693" s="450"/>
      <c r="D693" s="449" t="s">
        <v>203</v>
      </c>
      <c r="E693" s="454"/>
      <c r="F693" s="454"/>
      <c r="G693" s="464"/>
      <c r="H693" s="464"/>
      <c r="I693" s="465">
        <v>61090.090000000004</v>
      </c>
      <c r="J693" s="466">
        <v>0</v>
      </c>
      <c r="K693" s="465">
        <v>0</v>
      </c>
      <c r="L693" s="466">
        <v>0</v>
      </c>
      <c r="M693" s="465">
        <v>0</v>
      </c>
      <c r="N693" s="466">
        <v>0</v>
      </c>
      <c r="O693" s="465">
        <v>0</v>
      </c>
      <c r="P693" s="466">
        <v>0</v>
      </c>
      <c r="Q693" s="465">
        <v>0</v>
      </c>
      <c r="R693" s="466">
        <v>1</v>
      </c>
      <c r="S693" s="465">
        <v>61090.090000000004</v>
      </c>
      <c r="T693" s="466">
        <v>0</v>
      </c>
      <c r="U693" s="465">
        <v>0</v>
      </c>
      <c r="V693" s="466">
        <v>0</v>
      </c>
      <c r="W693" s="465">
        <v>0</v>
      </c>
      <c r="X693" s="466">
        <v>0</v>
      </c>
      <c r="Y693" s="465">
        <v>0</v>
      </c>
      <c r="Z693" s="466">
        <v>0</v>
      </c>
      <c r="AA693" s="465">
        <v>0</v>
      </c>
      <c r="AB693" s="466">
        <v>0</v>
      </c>
      <c r="AC693" s="465">
        <v>0</v>
      </c>
      <c r="AD693" s="466">
        <v>0</v>
      </c>
      <c r="AE693" s="465">
        <v>0</v>
      </c>
      <c r="AF693" s="466">
        <v>0</v>
      </c>
      <c r="AG693" s="465">
        <v>0</v>
      </c>
      <c r="AH693" s="466">
        <v>0</v>
      </c>
      <c r="AI693" s="417">
        <v>0</v>
      </c>
      <c r="AJ693" s="467">
        <v>1</v>
      </c>
      <c r="AK693" s="417">
        <v>61090.090000000004</v>
      </c>
    </row>
    <row r="694" spans="1:39" ht="25.5" x14ac:dyDescent="0.25">
      <c r="A694" s="468" t="s">
        <v>1854</v>
      </c>
      <c r="B694" s="468">
        <v>96543</v>
      </c>
      <c r="C694" s="468" t="s">
        <v>32</v>
      </c>
      <c r="D694" s="469" t="s">
        <v>1855</v>
      </c>
      <c r="E694" s="468" t="s">
        <v>222</v>
      </c>
      <c r="F694" s="468">
        <v>229.48000000000002</v>
      </c>
      <c r="G694" s="470">
        <v>16.64</v>
      </c>
      <c r="H694" s="470">
        <v>20.83</v>
      </c>
      <c r="I694" s="470">
        <v>4780.0600000000004</v>
      </c>
      <c r="J694" s="21">
        <v>0</v>
      </c>
      <c r="K694" s="22">
        <v>0</v>
      </c>
      <c r="L694" s="21">
        <v>0</v>
      </c>
      <c r="M694" s="22">
        <v>0</v>
      </c>
      <c r="N694" s="21">
        <v>0</v>
      </c>
      <c r="O694" s="22">
        <v>0</v>
      </c>
      <c r="P694" s="21">
        <v>0</v>
      </c>
      <c r="Q694" s="22">
        <v>0</v>
      </c>
      <c r="R694" s="21">
        <v>1</v>
      </c>
      <c r="S694" s="22">
        <v>4780.0600000000004</v>
      </c>
      <c r="T694" s="21"/>
      <c r="U694" s="22">
        <v>0</v>
      </c>
      <c r="V694" s="21">
        <v>0</v>
      </c>
      <c r="W694" s="22">
        <v>0</v>
      </c>
      <c r="X694" s="21">
        <v>0</v>
      </c>
      <c r="Y694" s="22">
        <v>0</v>
      </c>
      <c r="Z694" s="21">
        <v>0</v>
      </c>
      <c r="AA694" s="22">
        <v>0</v>
      </c>
      <c r="AB694" s="21">
        <v>0</v>
      </c>
      <c r="AC694" s="22">
        <v>0</v>
      </c>
      <c r="AD694" s="21">
        <v>0</v>
      </c>
      <c r="AE694" s="22">
        <v>0</v>
      </c>
      <c r="AF694" s="21">
        <v>0</v>
      </c>
      <c r="AG694" s="22">
        <v>0</v>
      </c>
      <c r="AH694" s="21">
        <v>0</v>
      </c>
      <c r="AI694" s="37">
        <v>0</v>
      </c>
      <c r="AJ694" s="15">
        <v>1</v>
      </c>
      <c r="AK694" s="23">
        <v>4780.0600000000004</v>
      </c>
    </row>
    <row r="695" spans="1:39" ht="25.5" x14ac:dyDescent="0.25">
      <c r="A695" s="468" t="s">
        <v>1856</v>
      </c>
      <c r="B695" s="468">
        <v>96544</v>
      </c>
      <c r="C695" s="468" t="s">
        <v>32</v>
      </c>
      <c r="D695" s="469" t="s">
        <v>1857</v>
      </c>
      <c r="E695" s="468" t="s">
        <v>222</v>
      </c>
      <c r="F695" s="468">
        <v>0.6</v>
      </c>
      <c r="G695" s="470">
        <v>15.48</v>
      </c>
      <c r="H695" s="470">
        <v>19.38</v>
      </c>
      <c r="I695" s="470">
        <v>11.62</v>
      </c>
      <c r="J695" s="21">
        <v>0</v>
      </c>
      <c r="K695" s="22">
        <v>0</v>
      </c>
      <c r="L695" s="21">
        <v>0</v>
      </c>
      <c r="M695" s="22">
        <v>0</v>
      </c>
      <c r="N695" s="21">
        <v>0</v>
      </c>
      <c r="O695" s="22">
        <v>0</v>
      </c>
      <c r="P695" s="21">
        <v>0</v>
      </c>
      <c r="Q695" s="22">
        <v>0</v>
      </c>
      <c r="R695" s="21">
        <v>1</v>
      </c>
      <c r="S695" s="22">
        <v>11.62</v>
      </c>
      <c r="T695" s="21"/>
      <c r="U695" s="22">
        <v>0</v>
      </c>
      <c r="V695" s="21">
        <v>0</v>
      </c>
      <c r="W695" s="22">
        <v>0</v>
      </c>
      <c r="X695" s="21">
        <v>0</v>
      </c>
      <c r="Y695" s="22">
        <v>0</v>
      </c>
      <c r="Z695" s="21">
        <v>0</v>
      </c>
      <c r="AA695" s="22">
        <v>0</v>
      </c>
      <c r="AB695" s="21">
        <v>0</v>
      </c>
      <c r="AC695" s="22">
        <v>0</v>
      </c>
      <c r="AD695" s="21">
        <v>0</v>
      </c>
      <c r="AE695" s="22">
        <v>0</v>
      </c>
      <c r="AF695" s="21">
        <v>0</v>
      </c>
      <c r="AG695" s="22">
        <v>0</v>
      </c>
      <c r="AH695" s="21">
        <v>0</v>
      </c>
      <c r="AI695" s="37">
        <v>0</v>
      </c>
      <c r="AJ695" s="15">
        <v>1</v>
      </c>
      <c r="AK695" s="23">
        <v>11.62</v>
      </c>
    </row>
    <row r="696" spans="1:39" ht="25.5" x14ac:dyDescent="0.25">
      <c r="A696" s="468" t="s">
        <v>1858</v>
      </c>
      <c r="B696" s="468">
        <v>96545</v>
      </c>
      <c r="C696" s="468" t="s">
        <v>32</v>
      </c>
      <c r="D696" s="469" t="s">
        <v>1859</v>
      </c>
      <c r="E696" s="468" t="s">
        <v>222</v>
      </c>
      <c r="F696" s="468">
        <v>435.08</v>
      </c>
      <c r="G696" s="470">
        <v>14.29</v>
      </c>
      <c r="H696" s="470">
        <v>17.89</v>
      </c>
      <c r="I696" s="470">
        <v>7783.58</v>
      </c>
      <c r="J696" s="21">
        <v>0</v>
      </c>
      <c r="K696" s="22">
        <v>0</v>
      </c>
      <c r="L696" s="21">
        <v>0</v>
      </c>
      <c r="M696" s="22">
        <v>0</v>
      </c>
      <c r="N696" s="21">
        <v>0</v>
      </c>
      <c r="O696" s="22">
        <v>0</v>
      </c>
      <c r="P696" s="21">
        <v>0</v>
      </c>
      <c r="Q696" s="22">
        <v>0</v>
      </c>
      <c r="R696" s="21">
        <v>1</v>
      </c>
      <c r="S696" s="22">
        <v>7783.58</v>
      </c>
      <c r="T696" s="21"/>
      <c r="U696" s="22">
        <v>0</v>
      </c>
      <c r="V696" s="21">
        <v>0</v>
      </c>
      <c r="W696" s="22">
        <v>0</v>
      </c>
      <c r="X696" s="21">
        <v>0</v>
      </c>
      <c r="Y696" s="22">
        <v>0</v>
      </c>
      <c r="Z696" s="21">
        <v>0</v>
      </c>
      <c r="AA696" s="22">
        <v>0</v>
      </c>
      <c r="AB696" s="21">
        <v>0</v>
      </c>
      <c r="AC696" s="22">
        <v>0</v>
      </c>
      <c r="AD696" s="21">
        <v>0</v>
      </c>
      <c r="AE696" s="22">
        <v>0</v>
      </c>
      <c r="AF696" s="21">
        <v>0</v>
      </c>
      <c r="AG696" s="22">
        <v>0</v>
      </c>
      <c r="AH696" s="21">
        <v>0</v>
      </c>
      <c r="AI696" s="37">
        <v>0</v>
      </c>
      <c r="AJ696" s="15">
        <v>1</v>
      </c>
      <c r="AK696" s="23">
        <v>7783.58</v>
      </c>
    </row>
    <row r="697" spans="1:39" ht="25.5" x14ac:dyDescent="0.25">
      <c r="A697" s="468" t="s">
        <v>1860</v>
      </c>
      <c r="B697" s="468">
        <v>96546</v>
      </c>
      <c r="C697" s="468" t="s">
        <v>32</v>
      </c>
      <c r="D697" s="469" t="s">
        <v>1861</v>
      </c>
      <c r="E697" s="468" t="s">
        <v>222</v>
      </c>
      <c r="F697" s="468">
        <v>827.55</v>
      </c>
      <c r="G697" s="470">
        <v>12.69</v>
      </c>
      <c r="H697" s="470">
        <v>15.89</v>
      </c>
      <c r="I697" s="470">
        <v>13149.76</v>
      </c>
      <c r="J697" s="21">
        <v>0</v>
      </c>
      <c r="K697" s="22">
        <v>0</v>
      </c>
      <c r="L697" s="21">
        <v>0</v>
      </c>
      <c r="M697" s="22">
        <v>0</v>
      </c>
      <c r="N697" s="21">
        <v>0</v>
      </c>
      <c r="O697" s="22">
        <v>0</v>
      </c>
      <c r="P697" s="21">
        <v>0</v>
      </c>
      <c r="Q697" s="22">
        <v>0</v>
      </c>
      <c r="R697" s="21">
        <v>1</v>
      </c>
      <c r="S697" s="22">
        <v>13149.76</v>
      </c>
      <c r="T697" s="21"/>
      <c r="U697" s="22">
        <v>0</v>
      </c>
      <c r="V697" s="21">
        <v>0</v>
      </c>
      <c r="W697" s="22">
        <v>0</v>
      </c>
      <c r="X697" s="21">
        <v>0</v>
      </c>
      <c r="Y697" s="22">
        <v>0</v>
      </c>
      <c r="Z697" s="21">
        <v>0</v>
      </c>
      <c r="AA697" s="22">
        <v>0</v>
      </c>
      <c r="AB697" s="21">
        <v>0</v>
      </c>
      <c r="AC697" s="22">
        <v>0</v>
      </c>
      <c r="AD697" s="21">
        <v>0</v>
      </c>
      <c r="AE697" s="22">
        <v>0</v>
      </c>
      <c r="AF697" s="21">
        <v>0</v>
      </c>
      <c r="AG697" s="22">
        <v>0</v>
      </c>
      <c r="AH697" s="21">
        <v>0</v>
      </c>
      <c r="AI697" s="37">
        <v>0</v>
      </c>
      <c r="AJ697" s="15">
        <v>1</v>
      </c>
      <c r="AK697" s="23">
        <v>13149.76</v>
      </c>
    </row>
    <row r="698" spans="1:39" ht="38.25" x14ac:dyDescent="0.25">
      <c r="A698" s="468" t="s">
        <v>1862</v>
      </c>
      <c r="B698" s="468">
        <v>104920</v>
      </c>
      <c r="C698" s="468" t="s">
        <v>32</v>
      </c>
      <c r="D698" s="469" t="s">
        <v>1863</v>
      </c>
      <c r="E698" s="468" t="s">
        <v>222</v>
      </c>
      <c r="F698" s="468">
        <v>961.82999999999993</v>
      </c>
      <c r="G698" s="470">
        <v>10.039999999999999</v>
      </c>
      <c r="H698" s="470">
        <v>12.57</v>
      </c>
      <c r="I698" s="470">
        <v>12090.2</v>
      </c>
      <c r="J698" s="21">
        <v>0</v>
      </c>
      <c r="K698" s="22">
        <v>0</v>
      </c>
      <c r="L698" s="21">
        <v>0</v>
      </c>
      <c r="M698" s="22">
        <v>0</v>
      </c>
      <c r="N698" s="21">
        <v>0</v>
      </c>
      <c r="O698" s="22">
        <v>0</v>
      </c>
      <c r="P698" s="21">
        <v>0</v>
      </c>
      <c r="Q698" s="22">
        <v>0</v>
      </c>
      <c r="R698" s="21">
        <v>1</v>
      </c>
      <c r="S698" s="22">
        <v>12090.2</v>
      </c>
      <c r="T698" s="21"/>
      <c r="U698" s="22">
        <v>0</v>
      </c>
      <c r="V698" s="21">
        <v>0</v>
      </c>
      <c r="W698" s="22">
        <v>0</v>
      </c>
      <c r="X698" s="21">
        <v>0</v>
      </c>
      <c r="Y698" s="22">
        <v>0</v>
      </c>
      <c r="Z698" s="21">
        <v>0</v>
      </c>
      <c r="AA698" s="22">
        <v>0</v>
      </c>
      <c r="AB698" s="21">
        <v>0</v>
      </c>
      <c r="AC698" s="22">
        <v>0</v>
      </c>
      <c r="AD698" s="21">
        <v>0</v>
      </c>
      <c r="AE698" s="22">
        <v>0</v>
      </c>
      <c r="AF698" s="21">
        <v>0</v>
      </c>
      <c r="AG698" s="22">
        <v>0</v>
      </c>
      <c r="AH698" s="21">
        <v>0</v>
      </c>
      <c r="AI698" s="37">
        <v>0</v>
      </c>
      <c r="AJ698" s="15">
        <v>1</v>
      </c>
      <c r="AK698" s="23">
        <v>12090.2</v>
      </c>
    </row>
    <row r="699" spans="1:39" ht="38.25" x14ac:dyDescent="0.25">
      <c r="A699" s="468" t="s">
        <v>1864</v>
      </c>
      <c r="B699" s="468">
        <v>104921</v>
      </c>
      <c r="C699" s="468" t="s">
        <v>32</v>
      </c>
      <c r="D699" s="469" t="s">
        <v>1865</v>
      </c>
      <c r="E699" s="468" t="s">
        <v>222</v>
      </c>
      <c r="F699" s="468">
        <v>390.5</v>
      </c>
      <c r="G699" s="470">
        <v>9.59</v>
      </c>
      <c r="H699" s="470">
        <v>12</v>
      </c>
      <c r="I699" s="470">
        <v>4686</v>
      </c>
      <c r="J699" s="21">
        <v>0</v>
      </c>
      <c r="K699" s="22">
        <v>0</v>
      </c>
      <c r="L699" s="21">
        <v>0</v>
      </c>
      <c r="M699" s="22">
        <v>0</v>
      </c>
      <c r="N699" s="21">
        <v>0</v>
      </c>
      <c r="O699" s="22">
        <v>0</v>
      </c>
      <c r="P699" s="21">
        <v>0</v>
      </c>
      <c r="Q699" s="22">
        <v>0</v>
      </c>
      <c r="R699" s="21">
        <v>1</v>
      </c>
      <c r="S699" s="22">
        <v>4686</v>
      </c>
      <c r="T699" s="21"/>
      <c r="U699" s="22">
        <v>0</v>
      </c>
      <c r="V699" s="21">
        <v>0</v>
      </c>
      <c r="W699" s="22">
        <v>0</v>
      </c>
      <c r="X699" s="21">
        <v>0</v>
      </c>
      <c r="Y699" s="22">
        <v>0</v>
      </c>
      <c r="Z699" s="21">
        <v>0</v>
      </c>
      <c r="AA699" s="22">
        <v>0</v>
      </c>
      <c r="AB699" s="21">
        <v>0</v>
      </c>
      <c r="AC699" s="22">
        <v>0</v>
      </c>
      <c r="AD699" s="21">
        <v>0</v>
      </c>
      <c r="AE699" s="22">
        <v>0</v>
      </c>
      <c r="AF699" s="21">
        <v>0</v>
      </c>
      <c r="AG699" s="22">
        <v>0</v>
      </c>
      <c r="AH699" s="21">
        <v>0</v>
      </c>
      <c r="AI699" s="37">
        <v>0</v>
      </c>
      <c r="AJ699" s="15">
        <v>1</v>
      </c>
      <c r="AK699" s="23">
        <v>4686</v>
      </c>
    </row>
    <row r="700" spans="1:39" ht="38.25" x14ac:dyDescent="0.25">
      <c r="A700" s="468" t="s">
        <v>1866</v>
      </c>
      <c r="B700" s="471">
        <v>103670</v>
      </c>
      <c r="C700" s="471" t="s">
        <v>32</v>
      </c>
      <c r="D700" s="472" t="s">
        <v>1867</v>
      </c>
      <c r="E700" s="471" t="s">
        <v>1868</v>
      </c>
      <c r="F700" s="468">
        <v>35.21</v>
      </c>
      <c r="G700" s="470">
        <v>218</v>
      </c>
      <c r="H700" s="470">
        <v>272.97000000000003</v>
      </c>
      <c r="I700" s="470">
        <v>9611.27</v>
      </c>
      <c r="J700" s="21">
        <v>0</v>
      </c>
      <c r="K700" s="22">
        <v>0</v>
      </c>
      <c r="L700" s="21">
        <v>0</v>
      </c>
      <c r="M700" s="22">
        <v>0</v>
      </c>
      <c r="N700" s="21">
        <v>0</v>
      </c>
      <c r="O700" s="22">
        <v>0</v>
      </c>
      <c r="P700" s="21">
        <v>0</v>
      </c>
      <c r="Q700" s="22">
        <v>0</v>
      </c>
      <c r="R700" s="21">
        <v>1</v>
      </c>
      <c r="S700" s="22">
        <v>9611.27</v>
      </c>
      <c r="T700" s="21"/>
      <c r="U700" s="22">
        <v>0</v>
      </c>
      <c r="V700" s="21">
        <v>0</v>
      </c>
      <c r="W700" s="22">
        <v>0</v>
      </c>
      <c r="X700" s="21">
        <v>0</v>
      </c>
      <c r="Y700" s="22">
        <v>0</v>
      </c>
      <c r="Z700" s="21">
        <v>0</v>
      </c>
      <c r="AA700" s="22">
        <v>0</v>
      </c>
      <c r="AB700" s="21">
        <v>0</v>
      </c>
      <c r="AC700" s="22">
        <v>0</v>
      </c>
      <c r="AD700" s="21">
        <v>0</v>
      </c>
      <c r="AE700" s="22">
        <v>0</v>
      </c>
      <c r="AF700" s="21">
        <v>0</v>
      </c>
      <c r="AG700" s="22">
        <v>0</v>
      </c>
      <c r="AH700" s="21">
        <v>0</v>
      </c>
      <c r="AI700" s="37">
        <v>0</v>
      </c>
      <c r="AJ700" s="15">
        <v>1</v>
      </c>
      <c r="AK700" s="23">
        <v>9611.27</v>
      </c>
    </row>
    <row r="701" spans="1:39" ht="25.5" x14ac:dyDescent="0.25">
      <c r="A701" s="468" t="s">
        <v>1869</v>
      </c>
      <c r="B701" s="471" t="s">
        <v>1870</v>
      </c>
      <c r="C701" s="471" t="s">
        <v>1871</v>
      </c>
      <c r="D701" s="472" t="s">
        <v>1872</v>
      </c>
      <c r="E701" s="471" t="s">
        <v>1873</v>
      </c>
      <c r="F701" s="468">
        <v>9.75</v>
      </c>
      <c r="G701" s="470">
        <v>735.33</v>
      </c>
      <c r="H701" s="470">
        <v>920.78</v>
      </c>
      <c r="I701" s="470">
        <v>8977.6</v>
      </c>
      <c r="J701" s="21">
        <v>0</v>
      </c>
      <c r="K701" s="22">
        <v>0</v>
      </c>
      <c r="L701" s="21">
        <v>0</v>
      </c>
      <c r="M701" s="22">
        <v>0</v>
      </c>
      <c r="N701" s="21">
        <v>0</v>
      </c>
      <c r="O701" s="22">
        <v>0</v>
      </c>
      <c r="P701" s="21">
        <v>0</v>
      </c>
      <c r="Q701" s="22">
        <v>0</v>
      </c>
      <c r="R701" s="21">
        <v>1</v>
      </c>
      <c r="S701" s="22">
        <v>8977.6</v>
      </c>
      <c r="T701" s="21"/>
      <c r="U701" s="22">
        <v>0</v>
      </c>
      <c r="V701" s="21">
        <v>0</v>
      </c>
      <c r="W701" s="22">
        <v>0</v>
      </c>
      <c r="X701" s="21">
        <v>0</v>
      </c>
      <c r="Y701" s="22">
        <v>0</v>
      </c>
      <c r="Z701" s="21">
        <v>0</v>
      </c>
      <c r="AA701" s="22">
        <v>0</v>
      </c>
      <c r="AB701" s="21">
        <v>0</v>
      </c>
      <c r="AC701" s="22">
        <v>0</v>
      </c>
      <c r="AD701" s="21">
        <v>0</v>
      </c>
      <c r="AE701" s="22">
        <v>0</v>
      </c>
      <c r="AF701" s="21">
        <v>0</v>
      </c>
      <c r="AG701" s="22">
        <v>0</v>
      </c>
      <c r="AH701" s="21">
        <v>0</v>
      </c>
      <c r="AI701" s="37">
        <v>0</v>
      </c>
      <c r="AJ701" s="15">
        <v>1</v>
      </c>
      <c r="AK701" s="23">
        <v>8977.6</v>
      </c>
    </row>
    <row r="702" spans="1:39" x14ac:dyDescent="0.25">
      <c r="A702" s="450">
        <v>4</v>
      </c>
      <c r="B702" s="450"/>
      <c r="C702" s="450"/>
      <c r="D702" s="449" t="s">
        <v>238</v>
      </c>
      <c r="E702" s="454"/>
      <c r="F702" s="454"/>
      <c r="G702" s="464"/>
      <c r="H702" s="464"/>
      <c r="I702" s="465">
        <v>279741.15000000002</v>
      </c>
      <c r="J702" s="466">
        <v>0</v>
      </c>
      <c r="K702" s="465">
        <v>0</v>
      </c>
      <c r="L702" s="466">
        <v>0</v>
      </c>
      <c r="M702" s="465">
        <v>0</v>
      </c>
      <c r="N702" s="466">
        <v>0</v>
      </c>
      <c r="O702" s="465">
        <v>0</v>
      </c>
      <c r="P702" s="466">
        <v>0</v>
      </c>
      <c r="Q702" s="465">
        <v>0</v>
      </c>
      <c r="R702" s="466">
        <v>0.29999999999999993</v>
      </c>
      <c r="S702" s="465">
        <v>83922.344999999987</v>
      </c>
      <c r="T702" s="466">
        <v>0.5</v>
      </c>
      <c r="U702" s="465">
        <v>139870.57500000001</v>
      </c>
      <c r="V702" s="466">
        <v>0.19999999999999998</v>
      </c>
      <c r="W702" s="465">
        <v>55948.23</v>
      </c>
      <c r="X702" s="466">
        <v>0</v>
      </c>
      <c r="Y702" s="465">
        <v>0</v>
      </c>
      <c r="Z702" s="466">
        <v>0</v>
      </c>
      <c r="AA702" s="465">
        <v>0</v>
      </c>
      <c r="AB702" s="466">
        <v>0</v>
      </c>
      <c r="AC702" s="465">
        <v>0</v>
      </c>
      <c r="AD702" s="466">
        <v>0</v>
      </c>
      <c r="AE702" s="465">
        <v>0</v>
      </c>
      <c r="AF702" s="466">
        <v>0</v>
      </c>
      <c r="AG702" s="465">
        <v>0</v>
      </c>
      <c r="AH702" s="466">
        <v>0</v>
      </c>
      <c r="AI702" s="417">
        <v>0</v>
      </c>
      <c r="AJ702" s="467">
        <v>0.99999999999999989</v>
      </c>
      <c r="AK702" s="417">
        <v>279741.15000000002</v>
      </c>
    </row>
    <row r="703" spans="1:39" ht="38.25" x14ac:dyDescent="0.25">
      <c r="A703" s="468" t="s">
        <v>1874</v>
      </c>
      <c r="B703" s="468">
        <v>92760</v>
      </c>
      <c r="C703" s="468" t="s">
        <v>32</v>
      </c>
      <c r="D703" s="469" t="s">
        <v>1875</v>
      </c>
      <c r="E703" s="468" t="s">
        <v>222</v>
      </c>
      <c r="F703" s="468">
        <v>5.5</v>
      </c>
      <c r="G703" s="470">
        <v>12.17</v>
      </c>
      <c r="H703" s="470">
        <v>15.23</v>
      </c>
      <c r="I703" s="470">
        <v>83.76</v>
      </c>
      <c r="J703" s="21">
        <v>0</v>
      </c>
      <c r="K703" s="22">
        <v>0</v>
      </c>
      <c r="L703" s="21">
        <v>0</v>
      </c>
      <c r="M703" s="22">
        <v>0</v>
      </c>
      <c r="N703" s="21">
        <v>0</v>
      </c>
      <c r="O703" s="22">
        <v>0</v>
      </c>
      <c r="P703" s="21">
        <v>0</v>
      </c>
      <c r="Q703" s="22">
        <v>0</v>
      </c>
      <c r="R703" s="21">
        <v>0.3</v>
      </c>
      <c r="S703" s="22">
        <v>25.128</v>
      </c>
      <c r="T703" s="21">
        <v>0.5</v>
      </c>
      <c r="U703" s="22">
        <v>41.88</v>
      </c>
      <c r="V703" s="21">
        <v>0.2</v>
      </c>
      <c r="W703" s="22">
        <v>16.752000000000002</v>
      </c>
      <c r="X703" s="21">
        <v>0</v>
      </c>
      <c r="Y703" s="22">
        <v>0</v>
      </c>
      <c r="Z703" s="21">
        <v>0</v>
      </c>
      <c r="AA703" s="22">
        <v>0</v>
      </c>
      <c r="AB703" s="21">
        <v>0</v>
      </c>
      <c r="AC703" s="22">
        <v>0</v>
      </c>
      <c r="AD703" s="21">
        <v>0</v>
      </c>
      <c r="AE703" s="22">
        <v>0</v>
      </c>
      <c r="AF703" s="21">
        <v>0</v>
      </c>
      <c r="AG703" s="22">
        <v>0</v>
      </c>
      <c r="AH703" s="21">
        <v>0</v>
      </c>
      <c r="AI703" s="37">
        <v>0</v>
      </c>
      <c r="AJ703" s="15">
        <v>1</v>
      </c>
      <c r="AK703" s="23">
        <v>83.760000000000019</v>
      </c>
    </row>
    <row r="704" spans="1:39" ht="38.25" x14ac:dyDescent="0.25">
      <c r="A704" s="468" t="s">
        <v>1876</v>
      </c>
      <c r="B704" s="468">
        <v>92761</v>
      </c>
      <c r="C704" s="468" t="s">
        <v>32</v>
      </c>
      <c r="D704" s="469" t="s">
        <v>1877</v>
      </c>
      <c r="E704" s="468" t="s">
        <v>222</v>
      </c>
      <c r="F704" s="468">
        <v>715.08</v>
      </c>
      <c r="G704" s="470">
        <v>11.68</v>
      </c>
      <c r="H704" s="470">
        <v>14.62</v>
      </c>
      <c r="I704" s="470">
        <v>10454.459999999999</v>
      </c>
      <c r="J704" s="21">
        <v>0</v>
      </c>
      <c r="K704" s="22">
        <v>0</v>
      </c>
      <c r="L704" s="21">
        <v>0</v>
      </c>
      <c r="M704" s="22">
        <v>0</v>
      </c>
      <c r="N704" s="21">
        <v>0</v>
      </c>
      <c r="O704" s="22">
        <v>0</v>
      </c>
      <c r="P704" s="21">
        <v>0</v>
      </c>
      <c r="Q704" s="22">
        <v>0</v>
      </c>
      <c r="R704" s="21">
        <v>0.3</v>
      </c>
      <c r="S704" s="22">
        <v>3136.3379999999997</v>
      </c>
      <c r="T704" s="21">
        <v>0.5</v>
      </c>
      <c r="U704" s="22">
        <v>5227.2299999999996</v>
      </c>
      <c r="V704" s="21">
        <v>0.2</v>
      </c>
      <c r="W704" s="22">
        <v>2090.8919999999998</v>
      </c>
      <c r="X704" s="21">
        <v>0</v>
      </c>
      <c r="Y704" s="22">
        <v>0</v>
      </c>
      <c r="Z704" s="21">
        <v>0</v>
      </c>
      <c r="AA704" s="22">
        <v>0</v>
      </c>
      <c r="AB704" s="21">
        <v>0</v>
      </c>
      <c r="AC704" s="22">
        <v>0</v>
      </c>
      <c r="AD704" s="21">
        <v>0</v>
      </c>
      <c r="AE704" s="22">
        <v>0</v>
      </c>
      <c r="AF704" s="21">
        <v>0</v>
      </c>
      <c r="AG704" s="22">
        <v>0</v>
      </c>
      <c r="AH704" s="21">
        <v>0</v>
      </c>
      <c r="AI704" s="37">
        <v>0</v>
      </c>
      <c r="AJ704" s="15">
        <v>1</v>
      </c>
      <c r="AK704" s="23">
        <v>10454.459999999999</v>
      </c>
    </row>
    <row r="705" spans="1:37" ht="38.25" x14ac:dyDescent="0.25">
      <c r="A705" s="468" t="s">
        <v>1878</v>
      </c>
      <c r="B705" s="468">
        <v>92762</v>
      </c>
      <c r="C705" s="468" t="s">
        <v>32</v>
      </c>
      <c r="D705" s="469" t="s">
        <v>1879</v>
      </c>
      <c r="E705" s="468" t="s">
        <v>222</v>
      </c>
      <c r="F705" s="468">
        <v>357.34000000000003</v>
      </c>
      <c r="G705" s="470">
        <v>10.57</v>
      </c>
      <c r="H705" s="470">
        <v>13.23</v>
      </c>
      <c r="I705" s="470">
        <v>4727.6000000000004</v>
      </c>
      <c r="J705" s="21">
        <v>0</v>
      </c>
      <c r="K705" s="22">
        <v>0</v>
      </c>
      <c r="L705" s="21">
        <v>0</v>
      </c>
      <c r="M705" s="22">
        <v>0</v>
      </c>
      <c r="N705" s="21">
        <v>0</v>
      </c>
      <c r="O705" s="22">
        <v>0</v>
      </c>
      <c r="P705" s="21">
        <v>0</v>
      </c>
      <c r="Q705" s="22">
        <v>0</v>
      </c>
      <c r="R705" s="21">
        <v>0.3</v>
      </c>
      <c r="S705" s="22">
        <v>1418.28</v>
      </c>
      <c r="T705" s="21">
        <v>0.5</v>
      </c>
      <c r="U705" s="22">
        <v>2363.8000000000002</v>
      </c>
      <c r="V705" s="21">
        <v>0.2</v>
      </c>
      <c r="W705" s="22">
        <v>945.5200000000001</v>
      </c>
      <c r="X705" s="21">
        <v>0</v>
      </c>
      <c r="Y705" s="22">
        <v>0</v>
      </c>
      <c r="Z705" s="21">
        <v>0</v>
      </c>
      <c r="AA705" s="22">
        <v>0</v>
      </c>
      <c r="AB705" s="21">
        <v>0</v>
      </c>
      <c r="AC705" s="22">
        <v>0</v>
      </c>
      <c r="AD705" s="21">
        <v>0</v>
      </c>
      <c r="AE705" s="22">
        <v>0</v>
      </c>
      <c r="AF705" s="21">
        <v>0</v>
      </c>
      <c r="AG705" s="22">
        <v>0</v>
      </c>
      <c r="AH705" s="21">
        <v>0</v>
      </c>
      <c r="AI705" s="37">
        <v>0</v>
      </c>
      <c r="AJ705" s="15">
        <v>1</v>
      </c>
      <c r="AK705" s="23">
        <v>4727.6000000000004</v>
      </c>
    </row>
    <row r="706" spans="1:37" ht="51" x14ac:dyDescent="0.25">
      <c r="A706" s="468" t="s">
        <v>1880</v>
      </c>
      <c r="B706" s="471">
        <v>104107</v>
      </c>
      <c r="C706" s="471" t="s">
        <v>32</v>
      </c>
      <c r="D706" s="472" t="s">
        <v>1881</v>
      </c>
      <c r="E706" s="471" t="s">
        <v>222</v>
      </c>
      <c r="F706" s="468">
        <v>1287.58</v>
      </c>
      <c r="G706" s="470">
        <v>10.029999999999999</v>
      </c>
      <c r="H706" s="470">
        <v>12.55</v>
      </c>
      <c r="I706" s="470">
        <v>16159.12</v>
      </c>
      <c r="J706" s="21">
        <v>0</v>
      </c>
      <c r="K706" s="22">
        <v>0</v>
      </c>
      <c r="L706" s="21">
        <v>0</v>
      </c>
      <c r="M706" s="22">
        <v>0</v>
      </c>
      <c r="N706" s="21">
        <v>0</v>
      </c>
      <c r="O706" s="22">
        <v>0</v>
      </c>
      <c r="P706" s="21">
        <v>0</v>
      </c>
      <c r="Q706" s="22">
        <v>0</v>
      </c>
      <c r="R706" s="21">
        <v>0.3</v>
      </c>
      <c r="S706" s="22">
        <v>4847.7359999999999</v>
      </c>
      <c r="T706" s="21">
        <v>0.5</v>
      </c>
      <c r="U706" s="22">
        <v>8079.56</v>
      </c>
      <c r="V706" s="21">
        <v>0.2</v>
      </c>
      <c r="W706" s="22">
        <v>3231.8240000000005</v>
      </c>
      <c r="X706" s="21">
        <v>0</v>
      </c>
      <c r="Y706" s="22">
        <v>0</v>
      </c>
      <c r="Z706" s="21">
        <v>0</v>
      </c>
      <c r="AA706" s="22">
        <v>0</v>
      </c>
      <c r="AB706" s="21">
        <v>0</v>
      </c>
      <c r="AC706" s="22">
        <v>0</v>
      </c>
      <c r="AD706" s="21">
        <v>0</v>
      </c>
      <c r="AE706" s="22">
        <v>0</v>
      </c>
      <c r="AF706" s="21">
        <v>0</v>
      </c>
      <c r="AG706" s="22">
        <v>0</v>
      </c>
      <c r="AH706" s="21">
        <v>0</v>
      </c>
      <c r="AI706" s="37">
        <v>0</v>
      </c>
      <c r="AJ706" s="15">
        <v>1</v>
      </c>
      <c r="AK706" s="23">
        <v>16159.12</v>
      </c>
    </row>
    <row r="707" spans="1:37" ht="38.25" x14ac:dyDescent="0.25">
      <c r="A707" s="468" t="s">
        <v>1882</v>
      </c>
      <c r="B707" s="471">
        <v>92768</v>
      </c>
      <c r="C707" s="471" t="s">
        <v>32</v>
      </c>
      <c r="D707" s="472" t="s">
        <v>1883</v>
      </c>
      <c r="E707" s="471" t="s">
        <v>222</v>
      </c>
      <c r="F707" s="468">
        <v>104.1</v>
      </c>
      <c r="G707" s="470">
        <v>12.12</v>
      </c>
      <c r="H707" s="470">
        <v>15.17</v>
      </c>
      <c r="I707" s="470">
        <v>1579.19</v>
      </c>
      <c r="J707" s="21">
        <v>0</v>
      </c>
      <c r="K707" s="22">
        <v>0</v>
      </c>
      <c r="L707" s="21">
        <v>0</v>
      </c>
      <c r="M707" s="22">
        <v>0</v>
      </c>
      <c r="N707" s="21">
        <v>0</v>
      </c>
      <c r="O707" s="22">
        <v>0</v>
      </c>
      <c r="P707" s="21">
        <v>0</v>
      </c>
      <c r="Q707" s="22">
        <v>0</v>
      </c>
      <c r="R707" s="21">
        <v>0.3</v>
      </c>
      <c r="S707" s="22">
        <v>473.75700000000001</v>
      </c>
      <c r="T707" s="21">
        <v>0.5</v>
      </c>
      <c r="U707" s="22">
        <v>789.59500000000003</v>
      </c>
      <c r="V707" s="21">
        <v>0.2</v>
      </c>
      <c r="W707" s="22">
        <v>315.83800000000002</v>
      </c>
      <c r="X707" s="21">
        <v>0</v>
      </c>
      <c r="Y707" s="22">
        <v>0</v>
      </c>
      <c r="Z707" s="21">
        <v>0</v>
      </c>
      <c r="AA707" s="22">
        <v>0</v>
      </c>
      <c r="AB707" s="21">
        <v>0</v>
      </c>
      <c r="AC707" s="22">
        <v>0</v>
      </c>
      <c r="AD707" s="21">
        <v>0</v>
      </c>
      <c r="AE707" s="22">
        <v>0</v>
      </c>
      <c r="AF707" s="21">
        <v>0</v>
      </c>
      <c r="AG707" s="22">
        <v>0</v>
      </c>
      <c r="AH707" s="21">
        <v>0</v>
      </c>
      <c r="AI707" s="37">
        <v>0</v>
      </c>
      <c r="AJ707" s="15">
        <v>1</v>
      </c>
      <c r="AK707" s="23">
        <v>1579.19</v>
      </c>
    </row>
    <row r="708" spans="1:37" ht="38.25" x14ac:dyDescent="0.25">
      <c r="A708" s="468" t="s">
        <v>1884</v>
      </c>
      <c r="B708" s="471">
        <v>92769</v>
      </c>
      <c r="C708" s="471" t="s">
        <v>32</v>
      </c>
      <c r="D708" s="472" t="s">
        <v>1885</v>
      </c>
      <c r="E708" s="471" t="s">
        <v>222</v>
      </c>
      <c r="F708" s="468">
        <v>0.7</v>
      </c>
      <c r="G708" s="470">
        <v>11.8</v>
      </c>
      <c r="H708" s="470">
        <v>14.77</v>
      </c>
      <c r="I708" s="470">
        <v>10.33</v>
      </c>
      <c r="J708" s="21">
        <v>0</v>
      </c>
      <c r="K708" s="22">
        <v>0</v>
      </c>
      <c r="L708" s="21">
        <v>0</v>
      </c>
      <c r="M708" s="22">
        <v>0</v>
      </c>
      <c r="N708" s="21">
        <v>0</v>
      </c>
      <c r="O708" s="22">
        <v>0</v>
      </c>
      <c r="P708" s="21">
        <v>0</v>
      </c>
      <c r="Q708" s="22">
        <v>0</v>
      </c>
      <c r="R708" s="21">
        <v>0.3</v>
      </c>
      <c r="S708" s="22">
        <v>3.0989999999999998</v>
      </c>
      <c r="T708" s="21">
        <v>0.5</v>
      </c>
      <c r="U708" s="22">
        <v>5.165</v>
      </c>
      <c r="V708" s="21">
        <v>0.2</v>
      </c>
      <c r="W708" s="22">
        <v>2.0660000000000003</v>
      </c>
      <c r="X708" s="21">
        <v>0</v>
      </c>
      <c r="Y708" s="22">
        <v>0</v>
      </c>
      <c r="Z708" s="21">
        <v>0</v>
      </c>
      <c r="AA708" s="22">
        <v>0</v>
      </c>
      <c r="AB708" s="21">
        <v>0</v>
      </c>
      <c r="AC708" s="22">
        <v>0</v>
      </c>
      <c r="AD708" s="21">
        <v>0</v>
      </c>
      <c r="AE708" s="22">
        <v>0</v>
      </c>
      <c r="AF708" s="21">
        <v>0</v>
      </c>
      <c r="AG708" s="22">
        <v>0</v>
      </c>
      <c r="AH708" s="21">
        <v>0</v>
      </c>
      <c r="AI708" s="37">
        <v>0</v>
      </c>
      <c r="AJ708" s="15">
        <v>1</v>
      </c>
      <c r="AK708" s="23">
        <v>10.33</v>
      </c>
    </row>
    <row r="709" spans="1:37" ht="38.25" x14ac:dyDescent="0.25">
      <c r="A709" s="468" t="s">
        <v>1886</v>
      </c>
      <c r="B709" s="471">
        <v>92770</v>
      </c>
      <c r="C709" s="471" t="s">
        <v>32</v>
      </c>
      <c r="D709" s="472" t="s">
        <v>1887</v>
      </c>
      <c r="E709" s="471" t="s">
        <v>222</v>
      </c>
      <c r="F709" s="468">
        <v>563</v>
      </c>
      <c r="G709" s="470">
        <v>11.33</v>
      </c>
      <c r="H709" s="470">
        <v>14.18</v>
      </c>
      <c r="I709" s="470">
        <v>7983.34</v>
      </c>
      <c r="J709" s="21">
        <v>0</v>
      </c>
      <c r="K709" s="22">
        <v>0</v>
      </c>
      <c r="L709" s="21">
        <v>0</v>
      </c>
      <c r="M709" s="22">
        <v>0</v>
      </c>
      <c r="N709" s="21">
        <v>0</v>
      </c>
      <c r="O709" s="22">
        <v>0</v>
      </c>
      <c r="P709" s="21">
        <v>0</v>
      </c>
      <c r="Q709" s="22">
        <v>0</v>
      </c>
      <c r="R709" s="21">
        <v>0.3</v>
      </c>
      <c r="S709" s="22">
        <v>2395.002</v>
      </c>
      <c r="T709" s="21">
        <v>0.5</v>
      </c>
      <c r="U709" s="22">
        <v>3991.67</v>
      </c>
      <c r="V709" s="21">
        <v>0.2</v>
      </c>
      <c r="W709" s="22">
        <v>1596.6680000000001</v>
      </c>
      <c r="X709" s="21">
        <v>0</v>
      </c>
      <c r="Y709" s="22">
        <v>0</v>
      </c>
      <c r="Z709" s="21">
        <v>0</v>
      </c>
      <c r="AA709" s="22">
        <v>0</v>
      </c>
      <c r="AB709" s="21">
        <v>0</v>
      </c>
      <c r="AC709" s="22">
        <v>0</v>
      </c>
      <c r="AD709" s="21">
        <v>0</v>
      </c>
      <c r="AE709" s="22">
        <v>0</v>
      </c>
      <c r="AF709" s="21">
        <v>0</v>
      </c>
      <c r="AG709" s="22">
        <v>0</v>
      </c>
      <c r="AH709" s="21">
        <v>0</v>
      </c>
      <c r="AI709" s="37">
        <v>0</v>
      </c>
      <c r="AJ709" s="15">
        <v>1</v>
      </c>
      <c r="AK709" s="23">
        <v>7983.34</v>
      </c>
    </row>
    <row r="710" spans="1:37" ht="25.5" x14ac:dyDescent="0.25">
      <c r="A710" s="468" t="s">
        <v>1888</v>
      </c>
      <c r="B710" s="471" t="s">
        <v>1889</v>
      </c>
      <c r="C710" s="471" t="s">
        <v>1871</v>
      </c>
      <c r="D710" s="472" t="s">
        <v>1890</v>
      </c>
      <c r="E710" s="471" t="s">
        <v>1891</v>
      </c>
      <c r="F710" s="468">
        <v>305.95999999999998</v>
      </c>
      <c r="G710" s="470">
        <v>276.47000000000003</v>
      </c>
      <c r="H710" s="470">
        <v>346.19</v>
      </c>
      <c r="I710" s="470">
        <v>105920.29</v>
      </c>
      <c r="J710" s="21">
        <v>0</v>
      </c>
      <c r="K710" s="22">
        <v>0</v>
      </c>
      <c r="L710" s="21">
        <v>0</v>
      </c>
      <c r="M710" s="22">
        <v>0</v>
      </c>
      <c r="N710" s="21">
        <v>0</v>
      </c>
      <c r="O710" s="22">
        <v>0</v>
      </c>
      <c r="P710" s="21">
        <v>0</v>
      </c>
      <c r="Q710" s="22">
        <v>0</v>
      </c>
      <c r="R710" s="21">
        <v>0.3</v>
      </c>
      <c r="S710" s="22">
        <v>31776.086999999996</v>
      </c>
      <c r="T710" s="21">
        <v>0.5</v>
      </c>
      <c r="U710" s="22">
        <v>52960.144999999997</v>
      </c>
      <c r="V710" s="21">
        <v>0.2</v>
      </c>
      <c r="W710" s="22">
        <v>21184.058000000001</v>
      </c>
      <c r="X710" s="21">
        <v>0</v>
      </c>
      <c r="Y710" s="22">
        <v>0</v>
      </c>
      <c r="Z710" s="21">
        <v>0</v>
      </c>
      <c r="AA710" s="22">
        <v>0</v>
      </c>
      <c r="AB710" s="21">
        <v>0</v>
      </c>
      <c r="AC710" s="22">
        <v>0</v>
      </c>
      <c r="AD710" s="21">
        <v>0</v>
      </c>
      <c r="AE710" s="22">
        <v>0</v>
      </c>
      <c r="AF710" s="21">
        <v>0</v>
      </c>
      <c r="AG710" s="22">
        <v>0</v>
      </c>
      <c r="AH710" s="21">
        <v>0</v>
      </c>
      <c r="AI710" s="37">
        <v>0</v>
      </c>
      <c r="AJ710" s="15">
        <v>1</v>
      </c>
      <c r="AK710" s="23">
        <v>105920.29</v>
      </c>
    </row>
    <row r="711" spans="1:37" ht="38.25" x14ac:dyDescent="0.25">
      <c r="A711" s="468" t="s">
        <v>1892</v>
      </c>
      <c r="B711" s="471">
        <v>103670</v>
      </c>
      <c r="C711" s="471" t="s">
        <v>32</v>
      </c>
      <c r="D711" s="472" t="s">
        <v>1893</v>
      </c>
      <c r="E711" s="471" t="s">
        <v>1868</v>
      </c>
      <c r="F711" s="468">
        <v>37.910000000000004</v>
      </c>
      <c r="G711" s="470">
        <v>218</v>
      </c>
      <c r="H711" s="470">
        <v>272.97000000000003</v>
      </c>
      <c r="I711" s="470">
        <v>10348.290000000001</v>
      </c>
      <c r="J711" s="21">
        <v>0</v>
      </c>
      <c r="K711" s="22">
        <v>0</v>
      </c>
      <c r="L711" s="21">
        <v>0</v>
      </c>
      <c r="M711" s="22">
        <v>0</v>
      </c>
      <c r="N711" s="21">
        <v>0</v>
      </c>
      <c r="O711" s="22">
        <v>0</v>
      </c>
      <c r="P711" s="21">
        <v>0</v>
      </c>
      <c r="Q711" s="22">
        <v>0</v>
      </c>
      <c r="R711" s="21">
        <v>0.3</v>
      </c>
      <c r="S711" s="22">
        <v>3104.4870000000001</v>
      </c>
      <c r="T711" s="21">
        <v>0.5</v>
      </c>
      <c r="U711" s="22">
        <v>5174.1450000000004</v>
      </c>
      <c r="V711" s="21">
        <v>0.2</v>
      </c>
      <c r="W711" s="22">
        <v>2069.6580000000004</v>
      </c>
      <c r="X711" s="21">
        <v>0</v>
      </c>
      <c r="Y711" s="22">
        <v>0</v>
      </c>
      <c r="Z711" s="21">
        <v>0</v>
      </c>
      <c r="AA711" s="22">
        <v>0</v>
      </c>
      <c r="AB711" s="21">
        <v>0</v>
      </c>
      <c r="AC711" s="22">
        <v>0</v>
      </c>
      <c r="AD711" s="21">
        <v>0</v>
      </c>
      <c r="AE711" s="22">
        <v>0</v>
      </c>
      <c r="AF711" s="21">
        <v>0</v>
      </c>
      <c r="AG711" s="22">
        <v>0</v>
      </c>
      <c r="AH711" s="21">
        <v>0</v>
      </c>
      <c r="AI711" s="37">
        <v>0</v>
      </c>
      <c r="AJ711" s="15">
        <v>1</v>
      </c>
      <c r="AK711" s="23">
        <v>10348.290000000001</v>
      </c>
    </row>
    <row r="712" spans="1:37" ht="51" x14ac:dyDescent="0.25">
      <c r="A712" s="468" t="s">
        <v>1894</v>
      </c>
      <c r="B712" s="471">
        <v>92413</v>
      </c>
      <c r="C712" s="471" t="s">
        <v>32</v>
      </c>
      <c r="D712" s="472" t="s">
        <v>1895</v>
      </c>
      <c r="E712" s="471" t="s">
        <v>1891</v>
      </c>
      <c r="F712" s="468">
        <v>378.12</v>
      </c>
      <c r="G712" s="470">
        <v>69.88</v>
      </c>
      <c r="H712" s="470">
        <v>87.5</v>
      </c>
      <c r="I712" s="470">
        <v>33085.5</v>
      </c>
      <c r="J712" s="21">
        <v>0</v>
      </c>
      <c r="K712" s="22">
        <v>0</v>
      </c>
      <c r="L712" s="21">
        <v>0</v>
      </c>
      <c r="M712" s="22">
        <v>0</v>
      </c>
      <c r="N712" s="21">
        <v>0</v>
      </c>
      <c r="O712" s="22">
        <v>0</v>
      </c>
      <c r="P712" s="21">
        <v>0</v>
      </c>
      <c r="Q712" s="22">
        <v>0</v>
      </c>
      <c r="R712" s="21">
        <v>0.3</v>
      </c>
      <c r="S712" s="22">
        <v>9925.65</v>
      </c>
      <c r="T712" s="21">
        <v>0.5</v>
      </c>
      <c r="U712" s="22">
        <v>16542.75</v>
      </c>
      <c r="V712" s="21">
        <v>0.2</v>
      </c>
      <c r="W712" s="22">
        <v>6617.1</v>
      </c>
      <c r="X712" s="21">
        <v>0</v>
      </c>
      <c r="Y712" s="22">
        <v>0</v>
      </c>
      <c r="Z712" s="21">
        <v>0</v>
      </c>
      <c r="AA712" s="22">
        <v>0</v>
      </c>
      <c r="AB712" s="21">
        <v>0</v>
      </c>
      <c r="AC712" s="22">
        <v>0</v>
      </c>
      <c r="AD712" s="21">
        <v>0</v>
      </c>
      <c r="AE712" s="22">
        <v>0</v>
      </c>
      <c r="AF712" s="21">
        <v>0</v>
      </c>
      <c r="AG712" s="22">
        <v>0</v>
      </c>
      <c r="AH712" s="21">
        <v>0</v>
      </c>
      <c r="AI712" s="37">
        <v>0</v>
      </c>
      <c r="AJ712" s="15">
        <v>1</v>
      </c>
      <c r="AK712" s="23">
        <v>33085.5</v>
      </c>
    </row>
    <row r="713" spans="1:37" ht="51" x14ac:dyDescent="0.25">
      <c r="A713" s="468" t="s">
        <v>1896</v>
      </c>
      <c r="B713" s="471">
        <v>92448</v>
      </c>
      <c r="C713" s="471" t="s">
        <v>32</v>
      </c>
      <c r="D713" s="472" t="s">
        <v>1897</v>
      </c>
      <c r="E713" s="471" t="s">
        <v>1898</v>
      </c>
      <c r="F713" s="468">
        <v>411.28999999999996</v>
      </c>
      <c r="G713" s="470">
        <v>102.59</v>
      </c>
      <c r="H713" s="470">
        <v>128.46</v>
      </c>
      <c r="I713" s="470">
        <v>52834.31</v>
      </c>
      <c r="J713" s="21">
        <v>0</v>
      </c>
      <c r="K713" s="22">
        <v>0</v>
      </c>
      <c r="L713" s="21">
        <v>0</v>
      </c>
      <c r="M713" s="22">
        <v>0</v>
      </c>
      <c r="N713" s="21">
        <v>0</v>
      </c>
      <c r="O713" s="22">
        <v>0</v>
      </c>
      <c r="P713" s="21">
        <v>0</v>
      </c>
      <c r="Q713" s="22">
        <v>0</v>
      </c>
      <c r="R713" s="21">
        <v>0.3</v>
      </c>
      <c r="S713" s="22">
        <v>15850.292999999998</v>
      </c>
      <c r="T713" s="21">
        <v>0.5</v>
      </c>
      <c r="U713" s="22">
        <v>26417.154999999999</v>
      </c>
      <c r="V713" s="21">
        <v>0.2</v>
      </c>
      <c r="W713" s="22">
        <v>10566.862000000001</v>
      </c>
      <c r="X713" s="21">
        <v>0</v>
      </c>
      <c r="Y713" s="22">
        <v>0</v>
      </c>
      <c r="Z713" s="21">
        <v>0</v>
      </c>
      <c r="AA713" s="22">
        <v>0</v>
      </c>
      <c r="AB713" s="21">
        <v>0</v>
      </c>
      <c r="AC713" s="22">
        <v>0</v>
      </c>
      <c r="AD713" s="21">
        <v>0</v>
      </c>
      <c r="AE713" s="22">
        <v>0</v>
      </c>
      <c r="AF713" s="21">
        <v>0</v>
      </c>
      <c r="AG713" s="22">
        <v>0</v>
      </c>
      <c r="AH713" s="21">
        <v>0</v>
      </c>
      <c r="AI713" s="37">
        <v>0</v>
      </c>
      <c r="AJ713" s="15">
        <v>1</v>
      </c>
      <c r="AK713" s="23">
        <v>52834.31</v>
      </c>
    </row>
    <row r="714" spans="1:37" ht="25.5" x14ac:dyDescent="0.25">
      <c r="A714" s="468" t="s">
        <v>1899</v>
      </c>
      <c r="B714" s="471" t="s">
        <v>1870</v>
      </c>
      <c r="C714" s="471" t="s">
        <v>1871</v>
      </c>
      <c r="D714" s="472" t="s">
        <v>1872</v>
      </c>
      <c r="E714" s="471" t="s">
        <v>1873</v>
      </c>
      <c r="F714" s="468">
        <v>39.700000000000003</v>
      </c>
      <c r="G714" s="470">
        <v>735.33</v>
      </c>
      <c r="H714" s="470">
        <v>920.78</v>
      </c>
      <c r="I714" s="470">
        <v>36554.959999999999</v>
      </c>
      <c r="J714" s="21">
        <v>0</v>
      </c>
      <c r="K714" s="22">
        <v>0</v>
      </c>
      <c r="L714" s="21">
        <v>0</v>
      </c>
      <c r="M714" s="22">
        <v>0</v>
      </c>
      <c r="N714" s="21">
        <v>0</v>
      </c>
      <c r="O714" s="22">
        <v>0</v>
      </c>
      <c r="P714" s="21">
        <v>0</v>
      </c>
      <c r="Q714" s="22">
        <v>0</v>
      </c>
      <c r="R714" s="21">
        <v>0.3</v>
      </c>
      <c r="S714" s="22">
        <v>10966.487999999999</v>
      </c>
      <c r="T714" s="21">
        <v>0.5</v>
      </c>
      <c r="U714" s="22">
        <v>18277.48</v>
      </c>
      <c r="V714" s="21">
        <v>0.2</v>
      </c>
      <c r="W714" s="22">
        <v>7310.9920000000002</v>
      </c>
      <c r="X714" s="21">
        <v>0</v>
      </c>
      <c r="Y714" s="22">
        <v>0</v>
      </c>
      <c r="Z714" s="21">
        <v>0</v>
      </c>
      <c r="AA714" s="22">
        <v>0</v>
      </c>
      <c r="AB714" s="21">
        <v>0</v>
      </c>
      <c r="AC714" s="22">
        <v>0</v>
      </c>
      <c r="AD714" s="21">
        <v>0</v>
      </c>
      <c r="AE714" s="22">
        <v>0</v>
      </c>
      <c r="AF714" s="21">
        <v>0</v>
      </c>
      <c r="AG714" s="22">
        <v>0</v>
      </c>
      <c r="AH714" s="21">
        <v>0</v>
      </c>
      <c r="AI714" s="37">
        <v>0</v>
      </c>
      <c r="AJ714" s="15">
        <v>1</v>
      </c>
      <c r="AK714" s="23">
        <v>36554.959999999999</v>
      </c>
    </row>
    <row r="715" spans="1:37" x14ac:dyDescent="0.25">
      <c r="A715" s="473">
        <v>5</v>
      </c>
      <c r="B715" s="473"/>
      <c r="C715" s="473"/>
      <c r="D715" s="474" t="s">
        <v>272</v>
      </c>
      <c r="E715" s="475"/>
      <c r="F715" s="454"/>
      <c r="G715" s="476"/>
      <c r="H715" s="476"/>
      <c r="I715" s="465">
        <v>16800.97</v>
      </c>
      <c r="J715" s="466">
        <v>0</v>
      </c>
      <c r="K715" s="465">
        <v>0</v>
      </c>
      <c r="L715" s="466">
        <v>0</v>
      </c>
      <c r="M715" s="465">
        <v>0</v>
      </c>
      <c r="N715" s="466">
        <v>0</v>
      </c>
      <c r="O715" s="465">
        <v>0</v>
      </c>
      <c r="P715" s="466">
        <v>0</v>
      </c>
      <c r="Q715" s="465">
        <v>0</v>
      </c>
      <c r="R715" s="466">
        <v>0</v>
      </c>
      <c r="S715" s="465">
        <v>0</v>
      </c>
      <c r="T715" s="466">
        <v>0</v>
      </c>
      <c r="U715" s="465">
        <v>0</v>
      </c>
      <c r="V715" s="466">
        <v>0.5</v>
      </c>
      <c r="W715" s="465">
        <v>8400.4850000000006</v>
      </c>
      <c r="X715" s="466">
        <v>0.5</v>
      </c>
      <c r="Y715" s="465">
        <v>8400.4850000000006</v>
      </c>
      <c r="Z715" s="466">
        <v>0</v>
      </c>
      <c r="AA715" s="465">
        <v>0</v>
      </c>
      <c r="AB715" s="466">
        <v>0</v>
      </c>
      <c r="AC715" s="465">
        <v>0</v>
      </c>
      <c r="AD715" s="466">
        <v>0</v>
      </c>
      <c r="AE715" s="465">
        <v>0</v>
      </c>
      <c r="AF715" s="466">
        <v>0</v>
      </c>
      <c r="AG715" s="465">
        <v>0</v>
      </c>
      <c r="AH715" s="466">
        <v>0</v>
      </c>
      <c r="AI715" s="417">
        <v>0</v>
      </c>
      <c r="AJ715" s="467">
        <v>1</v>
      </c>
      <c r="AK715" s="417">
        <v>16800.97</v>
      </c>
    </row>
    <row r="716" spans="1:37" ht="51" x14ac:dyDescent="0.25">
      <c r="A716" s="456" t="s">
        <v>1900</v>
      </c>
      <c r="B716" s="456">
        <v>96358</v>
      </c>
      <c r="C716" s="456" t="s">
        <v>32</v>
      </c>
      <c r="D716" s="477" t="s">
        <v>1901</v>
      </c>
      <c r="E716" s="456" t="s">
        <v>1891</v>
      </c>
      <c r="F716" s="468">
        <v>145.4</v>
      </c>
      <c r="G716" s="470">
        <v>92.28</v>
      </c>
      <c r="H716" s="470">
        <v>115.55</v>
      </c>
      <c r="I716" s="470">
        <v>16800.97</v>
      </c>
      <c r="J716" s="21">
        <v>0</v>
      </c>
      <c r="K716" s="22">
        <v>0</v>
      </c>
      <c r="L716" s="21">
        <v>0</v>
      </c>
      <c r="M716" s="22">
        <v>0</v>
      </c>
      <c r="N716" s="21">
        <v>0</v>
      </c>
      <c r="O716" s="22">
        <v>0</v>
      </c>
      <c r="P716" s="21">
        <v>0</v>
      </c>
      <c r="Q716" s="22">
        <v>0</v>
      </c>
      <c r="R716" s="21">
        <v>0</v>
      </c>
      <c r="S716" s="22">
        <v>0</v>
      </c>
      <c r="T716" s="21">
        <v>0</v>
      </c>
      <c r="U716" s="22">
        <v>0</v>
      </c>
      <c r="V716" s="21">
        <v>0.5</v>
      </c>
      <c r="W716" s="22">
        <v>8400.4850000000006</v>
      </c>
      <c r="X716" s="21">
        <v>0.5</v>
      </c>
      <c r="Y716" s="22">
        <v>8400.4850000000006</v>
      </c>
      <c r="Z716" s="21">
        <v>0</v>
      </c>
      <c r="AA716" s="22">
        <v>0</v>
      </c>
      <c r="AB716" s="21">
        <v>0</v>
      </c>
      <c r="AC716" s="22">
        <v>0</v>
      </c>
      <c r="AD716" s="21">
        <v>0</v>
      </c>
      <c r="AE716" s="22">
        <v>0</v>
      </c>
      <c r="AF716" s="21">
        <v>0</v>
      </c>
      <c r="AG716" s="22">
        <v>0</v>
      </c>
      <c r="AH716" s="21">
        <v>0</v>
      </c>
      <c r="AI716" s="37">
        <v>0</v>
      </c>
      <c r="AJ716" s="15">
        <v>1</v>
      </c>
      <c r="AK716" s="23">
        <v>16800.97</v>
      </c>
    </row>
    <row r="717" spans="1:37" x14ac:dyDescent="0.25">
      <c r="A717" s="38">
        <v>6</v>
      </c>
      <c r="B717" s="38"/>
      <c r="C717" s="38"/>
      <c r="D717" s="39" t="s">
        <v>288</v>
      </c>
      <c r="E717" s="40"/>
      <c r="F717" s="454"/>
      <c r="G717" s="41"/>
      <c r="H717" s="41"/>
      <c r="I717" s="465">
        <v>1959.8600000000001</v>
      </c>
      <c r="J717" s="466">
        <v>0</v>
      </c>
      <c r="K717" s="465">
        <v>0</v>
      </c>
      <c r="L717" s="466">
        <v>0</v>
      </c>
      <c r="M717" s="465">
        <v>0</v>
      </c>
      <c r="N717" s="466">
        <v>0</v>
      </c>
      <c r="O717" s="465">
        <v>0</v>
      </c>
      <c r="P717" s="466">
        <v>0</v>
      </c>
      <c r="Q717" s="465">
        <v>0</v>
      </c>
      <c r="R717" s="466">
        <v>0</v>
      </c>
      <c r="S717" s="465">
        <v>0</v>
      </c>
      <c r="T717" s="466">
        <v>0</v>
      </c>
      <c r="U717" s="465">
        <v>0</v>
      </c>
      <c r="V717" s="466">
        <v>0.2071066300654128</v>
      </c>
      <c r="W717" s="465">
        <v>405.9</v>
      </c>
      <c r="X717" s="466">
        <v>0</v>
      </c>
      <c r="Y717" s="465">
        <v>0</v>
      </c>
      <c r="Z717" s="466">
        <v>0.79289336993458714</v>
      </c>
      <c r="AA717" s="465">
        <v>1553.96</v>
      </c>
      <c r="AB717" s="466">
        <v>0</v>
      </c>
      <c r="AC717" s="465">
        <v>0</v>
      </c>
      <c r="AD717" s="466">
        <v>0</v>
      </c>
      <c r="AE717" s="465">
        <v>0</v>
      </c>
      <c r="AF717" s="466">
        <v>0</v>
      </c>
      <c r="AG717" s="465">
        <v>0</v>
      </c>
      <c r="AH717" s="466">
        <v>0</v>
      </c>
      <c r="AI717" s="417">
        <v>0</v>
      </c>
      <c r="AJ717" s="467">
        <v>1</v>
      </c>
      <c r="AK717" s="417">
        <v>1959.8600000000001</v>
      </c>
    </row>
    <row r="718" spans="1:37" x14ac:dyDescent="0.25">
      <c r="A718" s="38" t="s">
        <v>289</v>
      </c>
      <c r="B718" s="38"/>
      <c r="C718" s="38"/>
      <c r="D718" s="39" t="s">
        <v>290</v>
      </c>
      <c r="E718" s="40"/>
      <c r="F718" s="454"/>
      <c r="G718" s="41"/>
      <c r="H718" s="41"/>
      <c r="I718" s="465">
        <v>808.36</v>
      </c>
      <c r="J718" s="466">
        <v>0</v>
      </c>
      <c r="K718" s="465">
        <v>0</v>
      </c>
      <c r="L718" s="466">
        <v>0</v>
      </c>
      <c r="M718" s="465">
        <v>0</v>
      </c>
      <c r="N718" s="466">
        <v>0</v>
      </c>
      <c r="O718" s="465">
        <v>0</v>
      </c>
      <c r="P718" s="466">
        <v>0</v>
      </c>
      <c r="Q718" s="465">
        <v>0</v>
      </c>
      <c r="R718" s="466">
        <v>0</v>
      </c>
      <c r="S718" s="465">
        <v>0</v>
      </c>
      <c r="T718" s="466">
        <v>0</v>
      </c>
      <c r="U718" s="465">
        <v>0</v>
      </c>
      <c r="V718" s="466">
        <v>0</v>
      </c>
      <c r="W718" s="465">
        <v>0</v>
      </c>
      <c r="X718" s="466">
        <v>0</v>
      </c>
      <c r="Y718" s="465">
        <v>0</v>
      </c>
      <c r="Z718" s="466">
        <v>1</v>
      </c>
      <c r="AA718" s="465">
        <v>808.36</v>
      </c>
      <c r="AB718" s="466">
        <v>0</v>
      </c>
      <c r="AC718" s="465">
        <v>0</v>
      </c>
      <c r="AD718" s="466">
        <v>0</v>
      </c>
      <c r="AE718" s="465">
        <v>0</v>
      </c>
      <c r="AF718" s="466">
        <v>0</v>
      </c>
      <c r="AG718" s="465">
        <v>0</v>
      </c>
      <c r="AH718" s="466">
        <v>0</v>
      </c>
      <c r="AI718" s="417">
        <v>0</v>
      </c>
      <c r="AJ718" s="467">
        <v>1</v>
      </c>
      <c r="AK718" s="417">
        <v>808.36</v>
      </c>
    </row>
    <row r="719" spans="1:37" ht="38.25" x14ac:dyDescent="0.25">
      <c r="A719" s="456" t="s">
        <v>1902</v>
      </c>
      <c r="B719" s="456">
        <v>94492</v>
      </c>
      <c r="C719" s="456" t="s">
        <v>32</v>
      </c>
      <c r="D719" s="477" t="s">
        <v>1903</v>
      </c>
      <c r="E719" s="456" t="s">
        <v>906</v>
      </c>
      <c r="F719" s="468">
        <v>8</v>
      </c>
      <c r="G719" s="470">
        <v>45.78</v>
      </c>
      <c r="H719" s="470">
        <v>57.32</v>
      </c>
      <c r="I719" s="470">
        <v>458.56</v>
      </c>
      <c r="J719" s="21">
        <v>0</v>
      </c>
      <c r="K719" s="22">
        <v>0</v>
      </c>
      <c r="L719" s="21">
        <v>0</v>
      </c>
      <c r="M719" s="22">
        <v>0</v>
      </c>
      <c r="N719" s="21">
        <v>0</v>
      </c>
      <c r="O719" s="22">
        <v>0</v>
      </c>
      <c r="P719" s="21">
        <v>0</v>
      </c>
      <c r="Q719" s="22">
        <v>0</v>
      </c>
      <c r="R719" s="21">
        <v>0</v>
      </c>
      <c r="S719" s="22">
        <v>0</v>
      </c>
      <c r="T719" s="21">
        <v>0</v>
      </c>
      <c r="U719" s="22">
        <v>0</v>
      </c>
      <c r="V719" s="21">
        <v>0</v>
      </c>
      <c r="W719" s="22">
        <v>0</v>
      </c>
      <c r="X719" s="21">
        <v>0</v>
      </c>
      <c r="Y719" s="22">
        <v>0</v>
      </c>
      <c r="Z719" s="21">
        <v>1</v>
      </c>
      <c r="AA719" s="22">
        <v>458.56</v>
      </c>
      <c r="AB719" s="21">
        <v>0</v>
      </c>
      <c r="AC719" s="22">
        <v>0</v>
      </c>
      <c r="AD719" s="21">
        <v>0</v>
      </c>
      <c r="AE719" s="22">
        <v>0</v>
      </c>
      <c r="AF719" s="21">
        <v>0</v>
      </c>
      <c r="AG719" s="22">
        <v>0</v>
      </c>
      <c r="AH719" s="21">
        <v>0</v>
      </c>
      <c r="AI719" s="37">
        <v>0</v>
      </c>
      <c r="AJ719" s="15">
        <v>1</v>
      </c>
      <c r="AK719" s="23">
        <v>458.56</v>
      </c>
    </row>
    <row r="720" spans="1:37" ht="38.25" x14ac:dyDescent="0.25">
      <c r="A720" s="456" t="s">
        <v>1904</v>
      </c>
      <c r="B720" s="478">
        <v>89625</v>
      </c>
      <c r="C720" s="456" t="s">
        <v>32</v>
      </c>
      <c r="D720" s="477" t="s">
        <v>1905</v>
      </c>
      <c r="E720" s="456" t="s">
        <v>1853</v>
      </c>
      <c r="F720" s="468">
        <v>6</v>
      </c>
      <c r="G720" s="470">
        <v>18.03</v>
      </c>
      <c r="H720" s="470">
        <v>22.57</v>
      </c>
      <c r="I720" s="470">
        <v>135.41999999999999</v>
      </c>
      <c r="J720" s="21">
        <v>0</v>
      </c>
      <c r="K720" s="22">
        <v>0</v>
      </c>
      <c r="L720" s="21">
        <v>0</v>
      </c>
      <c r="M720" s="22">
        <v>0</v>
      </c>
      <c r="N720" s="21">
        <v>0</v>
      </c>
      <c r="O720" s="22">
        <v>0</v>
      </c>
      <c r="P720" s="21">
        <v>0</v>
      </c>
      <c r="Q720" s="22">
        <v>0</v>
      </c>
      <c r="R720" s="21">
        <v>0</v>
      </c>
      <c r="S720" s="22">
        <v>0</v>
      </c>
      <c r="T720" s="21">
        <v>0</v>
      </c>
      <c r="U720" s="22">
        <v>0</v>
      </c>
      <c r="V720" s="21">
        <v>0</v>
      </c>
      <c r="W720" s="22">
        <v>0</v>
      </c>
      <c r="X720" s="21">
        <v>0</v>
      </c>
      <c r="Y720" s="22">
        <v>0</v>
      </c>
      <c r="Z720" s="21">
        <v>1</v>
      </c>
      <c r="AA720" s="22">
        <v>135.41999999999999</v>
      </c>
      <c r="AB720" s="21">
        <v>0</v>
      </c>
      <c r="AC720" s="22">
        <v>0</v>
      </c>
      <c r="AD720" s="21">
        <v>0</v>
      </c>
      <c r="AE720" s="22">
        <v>0</v>
      </c>
      <c r="AF720" s="21">
        <v>0</v>
      </c>
      <c r="AG720" s="22">
        <v>0</v>
      </c>
      <c r="AH720" s="21">
        <v>0</v>
      </c>
      <c r="AI720" s="37">
        <v>0</v>
      </c>
      <c r="AJ720" s="15">
        <v>1</v>
      </c>
      <c r="AK720" s="23">
        <v>135.41999999999999</v>
      </c>
    </row>
    <row r="721" spans="1:37" ht="25.5" x14ac:dyDescent="0.25">
      <c r="A721" s="456" t="s">
        <v>1906</v>
      </c>
      <c r="B721" s="478">
        <v>94797</v>
      </c>
      <c r="C721" s="456" t="s">
        <v>32</v>
      </c>
      <c r="D721" s="477" t="s">
        <v>1907</v>
      </c>
      <c r="E721" s="456" t="s">
        <v>906</v>
      </c>
      <c r="F721" s="468">
        <v>3</v>
      </c>
      <c r="G721" s="470">
        <v>57.07</v>
      </c>
      <c r="H721" s="470">
        <v>71.459999999999994</v>
      </c>
      <c r="I721" s="470">
        <v>214.38</v>
      </c>
      <c r="J721" s="21">
        <v>0</v>
      </c>
      <c r="K721" s="22">
        <v>0</v>
      </c>
      <c r="L721" s="21">
        <v>0</v>
      </c>
      <c r="M721" s="22">
        <v>0</v>
      </c>
      <c r="N721" s="21">
        <v>0</v>
      </c>
      <c r="O721" s="22">
        <v>0</v>
      </c>
      <c r="P721" s="21">
        <v>0</v>
      </c>
      <c r="Q721" s="22">
        <v>0</v>
      </c>
      <c r="R721" s="21">
        <v>0</v>
      </c>
      <c r="S721" s="22">
        <v>0</v>
      </c>
      <c r="T721" s="21">
        <v>0</v>
      </c>
      <c r="U721" s="22">
        <v>0</v>
      </c>
      <c r="V721" s="21">
        <v>0</v>
      </c>
      <c r="W721" s="22">
        <v>0</v>
      </c>
      <c r="X721" s="21">
        <v>0</v>
      </c>
      <c r="Y721" s="22">
        <v>0</v>
      </c>
      <c r="Z721" s="21">
        <v>1</v>
      </c>
      <c r="AA721" s="22">
        <v>214.38</v>
      </c>
      <c r="AB721" s="21">
        <v>0</v>
      </c>
      <c r="AC721" s="22">
        <v>0</v>
      </c>
      <c r="AD721" s="21">
        <v>0</v>
      </c>
      <c r="AE721" s="22">
        <v>0</v>
      </c>
      <c r="AF721" s="21">
        <v>0</v>
      </c>
      <c r="AG721" s="22">
        <v>0</v>
      </c>
      <c r="AH721" s="21">
        <v>0</v>
      </c>
      <c r="AI721" s="37">
        <v>0</v>
      </c>
      <c r="AJ721" s="15">
        <v>1</v>
      </c>
      <c r="AK721" s="23">
        <v>214.38</v>
      </c>
    </row>
    <row r="722" spans="1:37" x14ac:dyDescent="0.25">
      <c r="A722" s="479" t="s">
        <v>330</v>
      </c>
      <c r="B722" s="479"/>
      <c r="C722" s="479"/>
      <c r="D722" s="458" t="s">
        <v>331</v>
      </c>
      <c r="E722" s="480"/>
      <c r="F722" s="454"/>
      <c r="G722" s="481"/>
      <c r="H722" s="481"/>
      <c r="I722" s="465">
        <v>1151.5</v>
      </c>
      <c r="J722" s="466">
        <v>0</v>
      </c>
      <c r="K722" s="465">
        <v>0</v>
      </c>
      <c r="L722" s="466">
        <v>0</v>
      </c>
      <c r="M722" s="465">
        <v>0</v>
      </c>
      <c r="N722" s="466">
        <v>0</v>
      </c>
      <c r="O722" s="465">
        <v>0</v>
      </c>
      <c r="P722" s="466">
        <v>0</v>
      </c>
      <c r="Q722" s="465">
        <v>0</v>
      </c>
      <c r="R722" s="466">
        <v>0</v>
      </c>
      <c r="S722" s="465">
        <v>0</v>
      </c>
      <c r="T722" s="466">
        <v>0</v>
      </c>
      <c r="U722" s="465">
        <v>0</v>
      </c>
      <c r="V722" s="466">
        <v>0.3524967433782023</v>
      </c>
      <c r="W722" s="465">
        <v>405.9</v>
      </c>
      <c r="X722" s="466">
        <v>0</v>
      </c>
      <c r="Y722" s="465">
        <v>0</v>
      </c>
      <c r="Z722" s="466">
        <v>0.64750325662179764</v>
      </c>
      <c r="AA722" s="465">
        <v>745.6</v>
      </c>
      <c r="AB722" s="466">
        <v>0</v>
      </c>
      <c r="AC722" s="465">
        <v>0</v>
      </c>
      <c r="AD722" s="466">
        <v>0</v>
      </c>
      <c r="AE722" s="465">
        <v>0</v>
      </c>
      <c r="AF722" s="466">
        <v>0</v>
      </c>
      <c r="AG722" s="465">
        <v>0</v>
      </c>
      <c r="AH722" s="466">
        <v>0</v>
      </c>
      <c r="AI722" s="417">
        <v>0</v>
      </c>
      <c r="AJ722" s="467">
        <v>1</v>
      </c>
      <c r="AK722" s="417">
        <v>1151.5</v>
      </c>
    </row>
    <row r="723" spans="1:37" ht="38.25" x14ac:dyDescent="0.25">
      <c r="A723" s="456" t="s">
        <v>1908</v>
      </c>
      <c r="B723" s="456" t="s">
        <v>1909</v>
      </c>
      <c r="C723" s="456" t="s">
        <v>1871</v>
      </c>
      <c r="D723" s="477" t="s">
        <v>1910</v>
      </c>
      <c r="E723" s="456" t="s">
        <v>109</v>
      </c>
      <c r="F723" s="468">
        <v>8</v>
      </c>
      <c r="G723" s="470">
        <v>74.430000000000007</v>
      </c>
      <c r="H723" s="470">
        <v>93.2</v>
      </c>
      <c r="I723" s="470">
        <v>745.6</v>
      </c>
      <c r="J723" s="21">
        <v>0</v>
      </c>
      <c r="K723" s="22">
        <v>0</v>
      </c>
      <c r="L723" s="21">
        <v>0</v>
      </c>
      <c r="M723" s="22">
        <v>0</v>
      </c>
      <c r="N723" s="21">
        <v>0</v>
      </c>
      <c r="O723" s="22">
        <v>0</v>
      </c>
      <c r="P723" s="21">
        <v>0</v>
      </c>
      <c r="Q723" s="22">
        <v>0</v>
      </c>
      <c r="R723" s="21">
        <v>0</v>
      </c>
      <c r="S723" s="22">
        <v>0</v>
      </c>
      <c r="T723" s="21">
        <v>0</v>
      </c>
      <c r="U723" s="22">
        <v>0</v>
      </c>
      <c r="V723" s="21">
        <v>0</v>
      </c>
      <c r="W723" s="22">
        <v>0</v>
      </c>
      <c r="X723" s="21">
        <v>0</v>
      </c>
      <c r="Y723" s="22">
        <v>0</v>
      </c>
      <c r="Z723" s="21">
        <v>1</v>
      </c>
      <c r="AA723" s="22">
        <v>745.6</v>
      </c>
      <c r="AB723" s="21">
        <v>0</v>
      </c>
      <c r="AC723" s="22">
        <v>0</v>
      </c>
      <c r="AD723" s="21">
        <v>0</v>
      </c>
      <c r="AE723" s="22">
        <v>0</v>
      </c>
      <c r="AF723" s="21">
        <v>0</v>
      </c>
      <c r="AG723" s="22">
        <v>0</v>
      </c>
      <c r="AH723" s="21">
        <v>0</v>
      </c>
      <c r="AI723" s="37">
        <v>0</v>
      </c>
      <c r="AJ723" s="15">
        <v>1</v>
      </c>
      <c r="AK723" s="23">
        <v>745.6</v>
      </c>
    </row>
    <row r="724" spans="1:37" ht="38.25" x14ac:dyDescent="0.25">
      <c r="A724" s="456" t="s">
        <v>1911</v>
      </c>
      <c r="B724" s="478" t="s">
        <v>1912</v>
      </c>
      <c r="C724" s="456" t="s">
        <v>1871</v>
      </c>
      <c r="D724" s="477" t="s">
        <v>1913</v>
      </c>
      <c r="E724" s="456" t="s">
        <v>1853</v>
      </c>
      <c r="F724" s="468">
        <v>3</v>
      </c>
      <c r="G724" s="470">
        <v>108.05</v>
      </c>
      <c r="H724" s="470">
        <v>135.30000000000001</v>
      </c>
      <c r="I724" s="470">
        <v>405.9</v>
      </c>
      <c r="J724" s="21">
        <v>0</v>
      </c>
      <c r="K724" s="22">
        <v>0</v>
      </c>
      <c r="L724" s="21">
        <v>0</v>
      </c>
      <c r="M724" s="22">
        <v>0</v>
      </c>
      <c r="N724" s="21">
        <v>0</v>
      </c>
      <c r="O724" s="22">
        <v>0</v>
      </c>
      <c r="P724" s="21">
        <v>0</v>
      </c>
      <c r="Q724" s="22">
        <v>0</v>
      </c>
      <c r="R724" s="21">
        <v>0</v>
      </c>
      <c r="S724" s="22">
        <v>0</v>
      </c>
      <c r="T724" s="21">
        <v>0</v>
      </c>
      <c r="U724" s="22">
        <v>0</v>
      </c>
      <c r="V724" s="21">
        <v>1</v>
      </c>
      <c r="W724" s="22">
        <v>405.9</v>
      </c>
      <c r="X724" s="21">
        <v>0</v>
      </c>
      <c r="Y724" s="22">
        <v>0</v>
      </c>
      <c r="Z724" s="21">
        <v>0</v>
      </c>
      <c r="AA724" s="22">
        <v>0</v>
      </c>
      <c r="AB724" s="21">
        <v>0</v>
      </c>
      <c r="AC724" s="22">
        <v>0</v>
      </c>
      <c r="AD724" s="21">
        <v>0</v>
      </c>
      <c r="AE724" s="22">
        <v>0</v>
      </c>
      <c r="AF724" s="21">
        <v>0</v>
      </c>
      <c r="AG724" s="22">
        <v>0</v>
      </c>
      <c r="AH724" s="21">
        <v>0</v>
      </c>
      <c r="AI724" s="37">
        <v>0</v>
      </c>
      <c r="AJ724" s="15">
        <v>1</v>
      </c>
      <c r="AK724" s="23">
        <v>405.9</v>
      </c>
    </row>
    <row r="725" spans="1:37" x14ac:dyDescent="0.25">
      <c r="A725" s="38">
        <v>8</v>
      </c>
      <c r="B725" s="38"/>
      <c r="C725" s="38"/>
      <c r="D725" s="39" t="s">
        <v>1931</v>
      </c>
      <c r="E725" s="40"/>
      <c r="F725" s="454"/>
      <c r="G725" s="41"/>
      <c r="H725" s="41"/>
      <c r="I725" s="465">
        <v>1630.49</v>
      </c>
      <c r="J725" s="466">
        <v>0</v>
      </c>
      <c r="K725" s="465">
        <v>0</v>
      </c>
      <c r="L725" s="466">
        <v>0</v>
      </c>
      <c r="M725" s="465">
        <v>0</v>
      </c>
      <c r="N725" s="466">
        <v>0</v>
      </c>
      <c r="O725" s="465">
        <v>0</v>
      </c>
      <c r="P725" s="466">
        <v>0</v>
      </c>
      <c r="Q725" s="465">
        <v>0</v>
      </c>
      <c r="R725" s="466">
        <v>1</v>
      </c>
      <c r="S725" s="465">
        <v>1630.49</v>
      </c>
      <c r="T725" s="466">
        <v>0</v>
      </c>
      <c r="U725" s="465">
        <v>0</v>
      </c>
      <c r="V725" s="466">
        <v>0</v>
      </c>
      <c r="W725" s="465">
        <v>0</v>
      </c>
      <c r="X725" s="466">
        <v>0</v>
      </c>
      <c r="Y725" s="465">
        <v>0</v>
      </c>
      <c r="Z725" s="466">
        <v>0</v>
      </c>
      <c r="AA725" s="465">
        <v>0</v>
      </c>
      <c r="AB725" s="466">
        <v>0</v>
      </c>
      <c r="AC725" s="465">
        <v>0</v>
      </c>
      <c r="AD725" s="466">
        <v>0</v>
      </c>
      <c r="AE725" s="465">
        <v>0</v>
      </c>
      <c r="AF725" s="466">
        <v>0</v>
      </c>
      <c r="AG725" s="465">
        <v>0</v>
      </c>
      <c r="AH725" s="466">
        <v>0</v>
      </c>
      <c r="AI725" s="417">
        <v>0</v>
      </c>
      <c r="AJ725" s="467">
        <v>1</v>
      </c>
      <c r="AK725" s="417">
        <v>1630.49</v>
      </c>
    </row>
    <row r="726" spans="1:37" ht="38.25" x14ac:dyDescent="0.25">
      <c r="A726" s="42" t="s">
        <v>1932</v>
      </c>
      <c r="B726" s="43">
        <v>100799</v>
      </c>
      <c r="C726" s="44" t="s">
        <v>32</v>
      </c>
      <c r="D726" s="44" t="s">
        <v>1933</v>
      </c>
      <c r="E726" s="44" t="s">
        <v>109</v>
      </c>
      <c r="F726" s="468">
        <v>44</v>
      </c>
      <c r="G726" s="470">
        <v>13.2</v>
      </c>
      <c r="H726" s="470">
        <v>16.52</v>
      </c>
      <c r="I726" s="470">
        <v>726.88</v>
      </c>
      <c r="J726" s="21">
        <v>0</v>
      </c>
      <c r="K726" s="22">
        <v>0</v>
      </c>
      <c r="L726" s="21">
        <v>0</v>
      </c>
      <c r="M726" s="22">
        <v>0</v>
      </c>
      <c r="N726" s="21">
        <v>0</v>
      </c>
      <c r="O726" s="22">
        <v>0</v>
      </c>
      <c r="P726" s="21">
        <v>0</v>
      </c>
      <c r="Q726" s="22">
        <v>0</v>
      </c>
      <c r="R726" s="21">
        <v>1</v>
      </c>
      <c r="S726" s="22">
        <v>726.88</v>
      </c>
      <c r="T726" s="21">
        <v>0</v>
      </c>
      <c r="U726" s="22">
        <v>0</v>
      </c>
      <c r="V726" s="21"/>
      <c r="W726" s="22">
        <v>0</v>
      </c>
      <c r="X726" s="21">
        <v>0</v>
      </c>
      <c r="Y726" s="22">
        <v>0</v>
      </c>
      <c r="Z726" s="21">
        <v>0</v>
      </c>
      <c r="AA726" s="22">
        <v>0</v>
      </c>
      <c r="AB726" s="21">
        <v>0</v>
      </c>
      <c r="AC726" s="22">
        <v>0</v>
      </c>
      <c r="AD726" s="21">
        <v>0</v>
      </c>
      <c r="AE726" s="22">
        <v>0</v>
      </c>
      <c r="AF726" s="21">
        <v>0</v>
      </c>
      <c r="AG726" s="22">
        <v>0</v>
      </c>
      <c r="AH726" s="21">
        <v>0</v>
      </c>
      <c r="AI726" s="37">
        <v>0</v>
      </c>
      <c r="AJ726" s="15">
        <v>1</v>
      </c>
      <c r="AK726" s="23">
        <v>726.88</v>
      </c>
    </row>
    <row r="727" spans="1:37" ht="25.5" x14ac:dyDescent="0.25">
      <c r="A727" s="42" t="s">
        <v>1934</v>
      </c>
      <c r="B727" s="43">
        <v>103029</v>
      </c>
      <c r="C727" s="44" t="s">
        <v>32</v>
      </c>
      <c r="D727" s="44" t="s">
        <v>1935</v>
      </c>
      <c r="E727" s="44" t="s">
        <v>1853</v>
      </c>
      <c r="F727" s="468">
        <v>1</v>
      </c>
      <c r="G727" s="470">
        <v>29</v>
      </c>
      <c r="H727" s="470">
        <v>36.31</v>
      </c>
      <c r="I727" s="470">
        <v>36.31</v>
      </c>
      <c r="J727" s="21">
        <v>0</v>
      </c>
      <c r="K727" s="22">
        <v>0</v>
      </c>
      <c r="L727" s="21">
        <v>0</v>
      </c>
      <c r="M727" s="22">
        <v>0</v>
      </c>
      <c r="N727" s="21">
        <v>0</v>
      </c>
      <c r="O727" s="22">
        <v>0</v>
      </c>
      <c r="P727" s="21">
        <v>0</v>
      </c>
      <c r="Q727" s="22">
        <v>0</v>
      </c>
      <c r="R727" s="21">
        <v>1</v>
      </c>
      <c r="S727" s="22">
        <v>36.31</v>
      </c>
      <c r="T727" s="21">
        <v>0</v>
      </c>
      <c r="U727" s="22">
        <v>0</v>
      </c>
      <c r="V727" s="21"/>
      <c r="W727" s="22">
        <v>0</v>
      </c>
      <c r="X727" s="21">
        <v>0</v>
      </c>
      <c r="Y727" s="22">
        <v>0</v>
      </c>
      <c r="Z727" s="21">
        <v>0</v>
      </c>
      <c r="AA727" s="22">
        <v>0</v>
      </c>
      <c r="AB727" s="21">
        <v>0</v>
      </c>
      <c r="AC727" s="22">
        <v>0</v>
      </c>
      <c r="AD727" s="21">
        <v>0</v>
      </c>
      <c r="AE727" s="22">
        <v>0</v>
      </c>
      <c r="AF727" s="21">
        <v>0</v>
      </c>
      <c r="AG727" s="22">
        <v>0</v>
      </c>
      <c r="AH727" s="21">
        <v>0</v>
      </c>
      <c r="AI727" s="37">
        <v>0</v>
      </c>
      <c r="AJ727" s="15">
        <v>1</v>
      </c>
      <c r="AK727" s="23">
        <v>36.31</v>
      </c>
    </row>
    <row r="728" spans="1:37" ht="51" x14ac:dyDescent="0.25">
      <c r="A728" s="42" t="s">
        <v>1936</v>
      </c>
      <c r="B728" s="43">
        <v>92692</v>
      </c>
      <c r="C728" s="44" t="s">
        <v>32</v>
      </c>
      <c r="D728" s="44" t="s">
        <v>1937</v>
      </c>
      <c r="E728" s="44" t="s">
        <v>1853</v>
      </c>
      <c r="F728" s="468">
        <v>2</v>
      </c>
      <c r="G728" s="470">
        <v>9.9600000000000009</v>
      </c>
      <c r="H728" s="470">
        <v>12.47</v>
      </c>
      <c r="I728" s="470">
        <v>24.94</v>
      </c>
      <c r="J728" s="21">
        <v>0</v>
      </c>
      <c r="K728" s="22">
        <v>0</v>
      </c>
      <c r="L728" s="21">
        <v>0</v>
      </c>
      <c r="M728" s="22">
        <v>0</v>
      </c>
      <c r="N728" s="21">
        <v>0</v>
      </c>
      <c r="O728" s="22">
        <v>0</v>
      </c>
      <c r="P728" s="21">
        <v>0</v>
      </c>
      <c r="Q728" s="22">
        <v>0</v>
      </c>
      <c r="R728" s="21">
        <v>1</v>
      </c>
      <c r="S728" s="22">
        <v>24.94</v>
      </c>
      <c r="T728" s="21">
        <v>0</v>
      </c>
      <c r="U728" s="22">
        <v>0</v>
      </c>
      <c r="V728" s="21"/>
      <c r="W728" s="22">
        <v>0</v>
      </c>
      <c r="X728" s="21">
        <v>0</v>
      </c>
      <c r="Y728" s="22">
        <v>0</v>
      </c>
      <c r="Z728" s="21">
        <v>0</v>
      </c>
      <c r="AA728" s="22">
        <v>0</v>
      </c>
      <c r="AB728" s="21">
        <v>0</v>
      </c>
      <c r="AC728" s="22">
        <v>0</v>
      </c>
      <c r="AD728" s="21">
        <v>0</v>
      </c>
      <c r="AE728" s="22">
        <v>0</v>
      </c>
      <c r="AF728" s="21">
        <v>0</v>
      </c>
      <c r="AG728" s="22">
        <v>0</v>
      </c>
      <c r="AH728" s="21">
        <v>0</v>
      </c>
      <c r="AI728" s="37">
        <v>0</v>
      </c>
      <c r="AJ728" s="15">
        <v>1</v>
      </c>
      <c r="AK728" s="23">
        <v>24.94</v>
      </c>
    </row>
    <row r="729" spans="1:37" ht="51" x14ac:dyDescent="0.25">
      <c r="A729" s="42" t="s">
        <v>1938</v>
      </c>
      <c r="B729" s="43">
        <v>92699</v>
      </c>
      <c r="C729" s="44" t="s">
        <v>32</v>
      </c>
      <c r="D729" s="44" t="s">
        <v>1939</v>
      </c>
      <c r="E729" s="44" t="s">
        <v>1853</v>
      </c>
      <c r="F729" s="468">
        <v>2</v>
      </c>
      <c r="G729" s="470">
        <v>13.86</v>
      </c>
      <c r="H729" s="470">
        <v>17.350000000000001</v>
      </c>
      <c r="I729" s="470">
        <v>34.700000000000003</v>
      </c>
      <c r="J729" s="21">
        <v>0</v>
      </c>
      <c r="K729" s="22">
        <v>0</v>
      </c>
      <c r="L729" s="21">
        <v>0</v>
      </c>
      <c r="M729" s="22">
        <v>0</v>
      </c>
      <c r="N729" s="21">
        <v>0</v>
      </c>
      <c r="O729" s="22">
        <v>0</v>
      </c>
      <c r="P729" s="21">
        <v>0</v>
      </c>
      <c r="Q729" s="22">
        <v>0</v>
      </c>
      <c r="R729" s="21">
        <v>1</v>
      </c>
      <c r="S729" s="22">
        <v>34.700000000000003</v>
      </c>
      <c r="T729" s="21">
        <v>0</v>
      </c>
      <c r="U729" s="22">
        <v>0</v>
      </c>
      <c r="V729" s="21"/>
      <c r="W729" s="22">
        <v>0</v>
      </c>
      <c r="X729" s="21">
        <v>0</v>
      </c>
      <c r="Y729" s="22">
        <v>0</v>
      </c>
      <c r="Z729" s="21">
        <v>0</v>
      </c>
      <c r="AA729" s="22">
        <v>0</v>
      </c>
      <c r="AB729" s="21">
        <v>0</v>
      </c>
      <c r="AC729" s="22">
        <v>0</v>
      </c>
      <c r="AD729" s="21">
        <v>0</v>
      </c>
      <c r="AE729" s="22">
        <v>0</v>
      </c>
      <c r="AF729" s="21">
        <v>0</v>
      </c>
      <c r="AG729" s="22">
        <v>0</v>
      </c>
      <c r="AH729" s="21">
        <v>0</v>
      </c>
      <c r="AI729" s="37">
        <v>0</v>
      </c>
      <c r="AJ729" s="15">
        <v>1</v>
      </c>
      <c r="AK729" s="23">
        <v>34.700000000000003</v>
      </c>
    </row>
    <row r="730" spans="1:37" ht="38.25" x14ac:dyDescent="0.25">
      <c r="A730" s="42" t="s">
        <v>1940</v>
      </c>
      <c r="B730" s="43">
        <v>92704</v>
      </c>
      <c r="C730" s="44" t="s">
        <v>32</v>
      </c>
      <c r="D730" s="44" t="s">
        <v>1941</v>
      </c>
      <c r="E730" s="44" t="s">
        <v>1853</v>
      </c>
      <c r="F730" s="468">
        <v>1</v>
      </c>
      <c r="G730" s="470">
        <v>18.68</v>
      </c>
      <c r="H730" s="470">
        <v>23.39</v>
      </c>
      <c r="I730" s="470">
        <v>23.39</v>
      </c>
      <c r="J730" s="21">
        <v>0</v>
      </c>
      <c r="K730" s="22">
        <v>0</v>
      </c>
      <c r="L730" s="21">
        <v>0</v>
      </c>
      <c r="M730" s="22">
        <v>0</v>
      </c>
      <c r="N730" s="21">
        <v>0</v>
      </c>
      <c r="O730" s="22">
        <v>0</v>
      </c>
      <c r="P730" s="21">
        <v>0</v>
      </c>
      <c r="Q730" s="22">
        <v>0</v>
      </c>
      <c r="R730" s="21">
        <v>1</v>
      </c>
      <c r="S730" s="22">
        <v>23.39</v>
      </c>
      <c r="T730" s="21">
        <v>0</v>
      </c>
      <c r="U730" s="22">
        <v>0</v>
      </c>
      <c r="V730" s="21"/>
      <c r="W730" s="22">
        <v>0</v>
      </c>
      <c r="X730" s="21">
        <v>0</v>
      </c>
      <c r="Y730" s="22">
        <v>0</v>
      </c>
      <c r="Z730" s="21">
        <v>0</v>
      </c>
      <c r="AA730" s="22">
        <v>0</v>
      </c>
      <c r="AB730" s="21">
        <v>0</v>
      </c>
      <c r="AC730" s="22">
        <v>0</v>
      </c>
      <c r="AD730" s="21">
        <v>0</v>
      </c>
      <c r="AE730" s="22">
        <v>0</v>
      </c>
      <c r="AF730" s="21">
        <v>0</v>
      </c>
      <c r="AG730" s="22">
        <v>0</v>
      </c>
      <c r="AH730" s="21">
        <v>0</v>
      </c>
      <c r="AI730" s="37">
        <v>0</v>
      </c>
      <c r="AJ730" s="15">
        <v>1</v>
      </c>
      <c r="AK730" s="23">
        <v>23.39</v>
      </c>
    </row>
    <row r="731" spans="1:37" ht="38.25" x14ac:dyDescent="0.25">
      <c r="A731" s="42" t="s">
        <v>1942</v>
      </c>
      <c r="B731" s="43">
        <v>103008</v>
      </c>
      <c r="C731" s="44" t="s">
        <v>32</v>
      </c>
      <c r="D731" s="44" t="s">
        <v>1943</v>
      </c>
      <c r="E731" s="44" t="s">
        <v>1853</v>
      </c>
      <c r="F731" s="468">
        <v>2</v>
      </c>
      <c r="G731" s="470">
        <v>77.180000000000007</v>
      </c>
      <c r="H731" s="470">
        <v>96.64</v>
      </c>
      <c r="I731" s="470">
        <v>193.28</v>
      </c>
      <c r="J731" s="21">
        <v>0</v>
      </c>
      <c r="K731" s="22">
        <v>0</v>
      </c>
      <c r="L731" s="21">
        <v>0</v>
      </c>
      <c r="M731" s="22">
        <v>0</v>
      </c>
      <c r="N731" s="21">
        <v>0</v>
      </c>
      <c r="O731" s="22">
        <v>0</v>
      </c>
      <c r="P731" s="21">
        <v>0</v>
      </c>
      <c r="Q731" s="22">
        <v>0</v>
      </c>
      <c r="R731" s="21">
        <v>1</v>
      </c>
      <c r="S731" s="22">
        <v>193.28</v>
      </c>
      <c r="T731" s="21">
        <v>0</v>
      </c>
      <c r="U731" s="22">
        <v>0</v>
      </c>
      <c r="V731" s="21"/>
      <c r="W731" s="22">
        <v>0</v>
      </c>
      <c r="X731" s="21">
        <v>0</v>
      </c>
      <c r="Y731" s="22">
        <v>0</v>
      </c>
      <c r="Z731" s="21">
        <v>0</v>
      </c>
      <c r="AA731" s="22">
        <v>0</v>
      </c>
      <c r="AB731" s="21">
        <v>0</v>
      </c>
      <c r="AC731" s="22">
        <v>0</v>
      </c>
      <c r="AD731" s="21">
        <v>0</v>
      </c>
      <c r="AE731" s="22">
        <v>0</v>
      </c>
      <c r="AF731" s="21">
        <v>0</v>
      </c>
      <c r="AG731" s="22">
        <v>0</v>
      </c>
      <c r="AH731" s="21">
        <v>0</v>
      </c>
      <c r="AI731" s="37">
        <v>0</v>
      </c>
      <c r="AJ731" s="15">
        <v>1</v>
      </c>
      <c r="AK731" s="23">
        <v>193.28</v>
      </c>
    </row>
    <row r="732" spans="1:37" ht="25.5" x14ac:dyDescent="0.25">
      <c r="A732" s="42" t="s">
        <v>1944</v>
      </c>
      <c r="B732" s="43" t="s">
        <v>1945</v>
      </c>
      <c r="C732" s="44" t="s">
        <v>1871</v>
      </c>
      <c r="D732" s="44" t="s">
        <v>1946</v>
      </c>
      <c r="E732" s="44" t="s">
        <v>1853</v>
      </c>
      <c r="F732" s="468">
        <v>2</v>
      </c>
      <c r="G732" s="470">
        <v>32.17</v>
      </c>
      <c r="H732" s="470">
        <v>40.28</v>
      </c>
      <c r="I732" s="470">
        <v>80.56</v>
      </c>
      <c r="J732" s="21">
        <v>0</v>
      </c>
      <c r="K732" s="22">
        <v>0</v>
      </c>
      <c r="L732" s="21">
        <v>0</v>
      </c>
      <c r="M732" s="22">
        <v>0</v>
      </c>
      <c r="N732" s="21">
        <v>0</v>
      </c>
      <c r="O732" s="22">
        <v>0</v>
      </c>
      <c r="P732" s="21">
        <v>0</v>
      </c>
      <c r="Q732" s="22">
        <v>0</v>
      </c>
      <c r="R732" s="21">
        <v>1</v>
      </c>
      <c r="S732" s="22">
        <v>80.56</v>
      </c>
      <c r="T732" s="21">
        <v>0</v>
      </c>
      <c r="U732" s="22">
        <v>0</v>
      </c>
      <c r="V732" s="21"/>
      <c r="W732" s="22">
        <v>0</v>
      </c>
      <c r="X732" s="21">
        <v>0</v>
      </c>
      <c r="Y732" s="22">
        <v>0</v>
      </c>
      <c r="Z732" s="21">
        <v>0</v>
      </c>
      <c r="AA732" s="22">
        <v>0</v>
      </c>
      <c r="AB732" s="21">
        <v>0</v>
      </c>
      <c r="AC732" s="22">
        <v>0</v>
      </c>
      <c r="AD732" s="21">
        <v>0</v>
      </c>
      <c r="AE732" s="22">
        <v>0</v>
      </c>
      <c r="AF732" s="21">
        <v>0</v>
      </c>
      <c r="AG732" s="22">
        <v>0</v>
      </c>
      <c r="AH732" s="21">
        <v>0</v>
      </c>
      <c r="AI732" s="37">
        <v>0</v>
      </c>
      <c r="AJ732" s="15">
        <v>1</v>
      </c>
      <c r="AK732" s="23">
        <v>80.56</v>
      </c>
    </row>
    <row r="733" spans="1:37" ht="25.5" x14ac:dyDescent="0.25">
      <c r="A733" s="42" t="s">
        <v>1947</v>
      </c>
      <c r="B733" s="43" t="s">
        <v>1948</v>
      </c>
      <c r="C733" s="44" t="s">
        <v>1871</v>
      </c>
      <c r="D733" s="44" t="s">
        <v>1949</v>
      </c>
      <c r="E733" s="44" t="s">
        <v>1853</v>
      </c>
      <c r="F733" s="468">
        <v>1</v>
      </c>
      <c r="G733" s="470">
        <v>37.770000000000003</v>
      </c>
      <c r="H733" s="470">
        <v>47.29</v>
      </c>
      <c r="I733" s="470">
        <v>47.29</v>
      </c>
      <c r="J733" s="21">
        <v>0</v>
      </c>
      <c r="K733" s="22">
        <v>0</v>
      </c>
      <c r="L733" s="21">
        <v>0</v>
      </c>
      <c r="M733" s="22">
        <v>0</v>
      </c>
      <c r="N733" s="21">
        <v>0</v>
      </c>
      <c r="O733" s="22">
        <v>0</v>
      </c>
      <c r="P733" s="21">
        <v>0</v>
      </c>
      <c r="Q733" s="22">
        <v>0</v>
      </c>
      <c r="R733" s="21">
        <v>1</v>
      </c>
      <c r="S733" s="22">
        <v>47.29</v>
      </c>
      <c r="T733" s="21">
        <v>0</v>
      </c>
      <c r="U733" s="22">
        <v>0</v>
      </c>
      <c r="V733" s="21"/>
      <c r="W733" s="22">
        <v>0</v>
      </c>
      <c r="X733" s="21">
        <v>0</v>
      </c>
      <c r="Y733" s="22">
        <v>0</v>
      </c>
      <c r="Z733" s="21">
        <v>0</v>
      </c>
      <c r="AA733" s="22">
        <v>0</v>
      </c>
      <c r="AB733" s="21">
        <v>0</v>
      </c>
      <c r="AC733" s="22">
        <v>0</v>
      </c>
      <c r="AD733" s="21">
        <v>0</v>
      </c>
      <c r="AE733" s="22">
        <v>0</v>
      </c>
      <c r="AF733" s="21">
        <v>0</v>
      </c>
      <c r="AG733" s="22">
        <v>0</v>
      </c>
      <c r="AH733" s="21">
        <v>0</v>
      </c>
      <c r="AI733" s="37">
        <v>0</v>
      </c>
      <c r="AJ733" s="15">
        <v>1</v>
      </c>
      <c r="AK733" s="23">
        <v>47.29</v>
      </c>
    </row>
    <row r="734" spans="1:37" ht="25.5" x14ac:dyDescent="0.25">
      <c r="A734" s="42" t="s">
        <v>1950</v>
      </c>
      <c r="B734" s="43" t="s">
        <v>1951</v>
      </c>
      <c r="C734" s="44" t="s">
        <v>1871</v>
      </c>
      <c r="D734" s="44" t="s">
        <v>1952</v>
      </c>
      <c r="E734" s="44" t="s">
        <v>1853</v>
      </c>
      <c r="F734" s="468">
        <v>2</v>
      </c>
      <c r="G734" s="470">
        <v>69.709999999999994</v>
      </c>
      <c r="H734" s="470">
        <v>87.29</v>
      </c>
      <c r="I734" s="470">
        <v>174.58</v>
      </c>
      <c r="J734" s="21">
        <v>0</v>
      </c>
      <c r="K734" s="22">
        <v>0</v>
      </c>
      <c r="L734" s="21">
        <v>0</v>
      </c>
      <c r="M734" s="22">
        <v>0</v>
      </c>
      <c r="N734" s="21">
        <v>0</v>
      </c>
      <c r="O734" s="22">
        <v>0</v>
      </c>
      <c r="P734" s="21">
        <v>0</v>
      </c>
      <c r="Q734" s="22">
        <v>0</v>
      </c>
      <c r="R734" s="21">
        <v>1</v>
      </c>
      <c r="S734" s="22">
        <v>174.58</v>
      </c>
      <c r="T734" s="21">
        <v>0</v>
      </c>
      <c r="U734" s="22">
        <v>0</v>
      </c>
      <c r="V734" s="21"/>
      <c r="W734" s="22">
        <v>0</v>
      </c>
      <c r="X734" s="21">
        <v>0</v>
      </c>
      <c r="Y734" s="22">
        <v>0</v>
      </c>
      <c r="Z734" s="21">
        <v>0</v>
      </c>
      <c r="AA734" s="22">
        <v>0</v>
      </c>
      <c r="AB734" s="21">
        <v>0</v>
      </c>
      <c r="AC734" s="22">
        <v>0</v>
      </c>
      <c r="AD734" s="21">
        <v>0</v>
      </c>
      <c r="AE734" s="22">
        <v>0</v>
      </c>
      <c r="AF734" s="21">
        <v>0</v>
      </c>
      <c r="AG734" s="22">
        <v>0</v>
      </c>
      <c r="AH734" s="21">
        <v>0</v>
      </c>
      <c r="AI734" s="37">
        <v>0</v>
      </c>
      <c r="AJ734" s="15">
        <v>1</v>
      </c>
      <c r="AK734" s="23">
        <v>174.58</v>
      </c>
    </row>
    <row r="735" spans="1:37" ht="25.5" x14ac:dyDescent="0.25">
      <c r="A735" s="42" t="s">
        <v>1953</v>
      </c>
      <c r="B735" s="43" t="s">
        <v>1954</v>
      </c>
      <c r="C735" s="44" t="s">
        <v>1871</v>
      </c>
      <c r="D735" s="44" t="s">
        <v>1955</v>
      </c>
      <c r="E735" s="44" t="s">
        <v>1853</v>
      </c>
      <c r="F735" s="468">
        <v>2</v>
      </c>
      <c r="G735" s="470">
        <v>68.91</v>
      </c>
      <c r="H735" s="470">
        <v>86.28</v>
      </c>
      <c r="I735" s="470">
        <v>172.56</v>
      </c>
      <c r="J735" s="21">
        <v>0</v>
      </c>
      <c r="K735" s="22">
        <v>0</v>
      </c>
      <c r="L735" s="21">
        <v>0</v>
      </c>
      <c r="M735" s="22">
        <v>0</v>
      </c>
      <c r="N735" s="21">
        <v>0</v>
      </c>
      <c r="O735" s="22">
        <v>0</v>
      </c>
      <c r="P735" s="21">
        <v>0</v>
      </c>
      <c r="Q735" s="22">
        <v>0</v>
      </c>
      <c r="R735" s="21">
        <v>1</v>
      </c>
      <c r="S735" s="22">
        <v>172.56</v>
      </c>
      <c r="T735" s="21">
        <v>0</v>
      </c>
      <c r="U735" s="22">
        <v>0</v>
      </c>
      <c r="V735" s="21"/>
      <c r="W735" s="22">
        <v>0</v>
      </c>
      <c r="X735" s="21">
        <v>0</v>
      </c>
      <c r="Y735" s="22">
        <v>0</v>
      </c>
      <c r="Z735" s="21">
        <v>0</v>
      </c>
      <c r="AA735" s="22">
        <v>0</v>
      </c>
      <c r="AB735" s="21">
        <v>0</v>
      </c>
      <c r="AC735" s="22">
        <v>0</v>
      </c>
      <c r="AD735" s="21">
        <v>0</v>
      </c>
      <c r="AE735" s="22">
        <v>0</v>
      </c>
      <c r="AF735" s="21">
        <v>0</v>
      </c>
      <c r="AG735" s="22">
        <v>0</v>
      </c>
      <c r="AH735" s="21">
        <v>0</v>
      </c>
      <c r="AI735" s="37">
        <v>0</v>
      </c>
      <c r="AJ735" s="15">
        <v>1</v>
      </c>
      <c r="AK735" s="23">
        <v>172.56</v>
      </c>
    </row>
    <row r="736" spans="1:37" x14ac:dyDescent="0.25">
      <c r="A736" s="42" t="s">
        <v>1956</v>
      </c>
      <c r="B736" s="456" t="s">
        <v>1957</v>
      </c>
      <c r="C736" s="457" t="s">
        <v>32</v>
      </c>
      <c r="D736" s="457" t="s">
        <v>1958</v>
      </c>
      <c r="E736" s="44" t="s">
        <v>1853</v>
      </c>
      <c r="F736" s="468">
        <v>2</v>
      </c>
      <c r="G736" s="470">
        <v>12.76</v>
      </c>
      <c r="H736" s="470">
        <v>15.97</v>
      </c>
      <c r="I736" s="470">
        <v>31.94</v>
      </c>
      <c r="J736" s="21">
        <v>0</v>
      </c>
      <c r="K736" s="22">
        <v>0</v>
      </c>
      <c r="L736" s="21">
        <v>0</v>
      </c>
      <c r="M736" s="22">
        <v>0</v>
      </c>
      <c r="N736" s="21">
        <v>0</v>
      </c>
      <c r="O736" s="22">
        <v>0</v>
      </c>
      <c r="P736" s="21">
        <v>0</v>
      </c>
      <c r="Q736" s="22">
        <v>0</v>
      </c>
      <c r="R736" s="21">
        <v>1</v>
      </c>
      <c r="S736" s="22">
        <v>31.94</v>
      </c>
      <c r="T736" s="21">
        <v>0</v>
      </c>
      <c r="U736" s="22">
        <v>0</v>
      </c>
      <c r="V736" s="21"/>
      <c r="W736" s="22">
        <v>0</v>
      </c>
      <c r="X736" s="21">
        <v>0</v>
      </c>
      <c r="Y736" s="22">
        <v>0</v>
      </c>
      <c r="Z736" s="21">
        <v>0</v>
      </c>
      <c r="AA736" s="22">
        <v>0</v>
      </c>
      <c r="AB736" s="21">
        <v>0</v>
      </c>
      <c r="AC736" s="22">
        <v>0</v>
      </c>
      <c r="AD736" s="21">
        <v>0</v>
      </c>
      <c r="AE736" s="22">
        <v>0</v>
      </c>
      <c r="AF736" s="21">
        <v>0</v>
      </c>
      <c r="AG736" s="22">
        <v>0</v>
      </c>
      <c r="AH736" s="21">
        <v>0</v>
      </c>
      <c r="AI736" s="37">
        <v>0</v>
      </c>
      <c r="AJ736" s="15">
        <v>1</v>
      </c>
      <c r="AK736" s="23">
        <v>31.94</v>
      </c>
    </row>
    <row r="737" spans="1:38" ht="25.5" x14ac:dyDescent="0.25">
      <c r="A737" s="42" t="s">
        <v>1959</v>
      </c>
      <c r="B737" s="43" t="s">
        <v>1960</v>
      </c>
      <c r="C737" s="44" t="s">
        <v>1871</v>
      </c>
      <c r="D737" s="44" t="s">
        <v>1961</v>
      </c>
      <c r="E737" s="44" t="s">
        <v>1853</v>
      </c>
      <c r="F737" s="468">
        <v>1</v>
      </c>
      <c r="G737" s="470">
        <v>28.24</v>
      </c>
      <c r="H737" s="470">
        <v>35.36</v>
      </c>
      <c r="I737" s="470">
        <v>35.36</v>
      </c>
      <c r="J737" s="21">
        <v>0</v>
      </c>
      <c r="K737" s="22">
        <v>0</v>
      </c>
      <c r="L737" s="21">
        <v>0</v>
      </c>
      <c r="M737" s="22">
        <v>0</v>
      </c>
      <c r="N737" s="21">
        <v>0</v>
      </c>
      <c r="O737" s="22">
        <v>0</v>
      </c>
      <c r="P737" s="21">
        <v>0</v>
      </c>
      <c r="Q737" s="22">
        <v>0</v>
      </c>
      <c r="R737" s="21">
        <v>1</v>
      </c>
      <c r="S737" s="22">
        <v>35.36</v>
      </c>
      <c r="T737" s="21">
        <v>0</v>
      </c>
      <c r="U737" s="22">
        <v>0</v>
      </c>
      <c r="V737" s="21"/>
      <c r="W737" s="22">
        <v>0</v>
      </c>
      <c r="X737" s="21">
        <v>0</v>
      </c>
      <c r="Y737" s="22">
        <v>0</v>
      </c>
      <c r="Z737" s="21">
        <v>0</v>
      </c>
      <c r="AA737" s="22">
        <v>0</v>
      </c>
      <c r="AB737" s="21">
        <v>0</v>
      </c>
      <c r="AC737" s="22">
        <v>0</v>
      </c>
      <c r="AD737" s="21">
        <v>0</v>
      </c>
      <c r="AE737" s="22">
        <v>0</v>
      </c>
      <c r="AF737" s="21">
        <v>0</v>
      </c>
      <c r="AG737" s="22">
        <v>0</v>
      </c>
      <c r="AH737" s="21">
        <v>0</v>
      </c>
      <c r="AI737" s="37">
        <v>0</v>
      </c>
      <c r="AJ737" s="15">
        <v>1</v>
      </c>
      <c r="AK737" s="23">
        <v>35.36</v>
      </c>
    </row>
    <row r="738" spans="1:38" ht="25.5" x14ac:dyDescent="0.25">
      <c r="A738" s="42" t="s">
        <v>1962</v>
      </c>
      <c r="B738" s="43" t="s">
        <v>1963</v>
      </c>
      <c r="C738" s="44" t="s">
        <v>1871</v>
      </c>
      <c r="D738" s="44" t="s">
        <v>1964</v>
      </c>
      <c r="E738" s="44" t="s">
        <v>1853</v>
      </c>
      <c r="F738" s="468">
        <v>2</v>
      </c>
      <c r="G738" s="470">
        <v>19.45</v>
      </c>
      <c r="H738" s="470">
        <v>24.35</v>
      </c>
      <c r="I738" s="470">
        <v>48.7</v>
      </c>
      <c r="J738" s="21">
        <v>0</v>
      </c>
      <c r="K738" s="22">
        <v>0</v>
      </c>
      <c r="L738" s="21">
        <v>0</v>
      </c>
      <c r="M738" s="22">
        <v>0</v>
      </c>
      <c r="N738" s="21">
        <v>0</v>
      </c>
      <c r="O738" s="22">
        <v>0</v>
      </c>
      <c r="P738" s="21">
        <v>0</v>
      </c>
      <c r="Q738" s="22">
        <v>0</v>
      </c>
      <c r="R738" s="21">
        <v>1</v>
      </c>
      <c r="S738" s="22">
        <v>48.7</v>
      </c>
      <c r="T738" s="21">
        <v>0</v>
      </c>
      <c r="U738" s="22">
        <v>0</v>
      </c>
      <c r="V738" s="21"/>
      <c r="W738" s="22">
        <v>0</v>
      </c>
      <c r="X738" s="21">
        <v>0</v>
      </c>
      <c r="Y738" s="22">
        <v>0</v>
      </c>
      <c r="Z738" s="21">
        <v>0</v>
      </c>
      <c r="AA738" s="22">
        <v>0</v>
      </c>
      <c r="AB738" s="21">
        <v>0</v>
      </c>
      <c r="AC738" s="22">
        <v>0</v>
      </c>
      <c r="AD738" s="21">
        <v>0</v>
      </c>
      <c r="AE738" s="22">
        <v>0</v>
      </c>
      <c r="AF738" s="21">
        <v>0</v>
      </c>
      <c r="AG738" s="22">
        <v>0</v>
      </c>
      <c r="AH738" s="21">
        <v>0</v>
      </c>
      <c r="AI738" s="37">
        <v>0</v>
      </c>
      <c r="AJ738" s="15">
        <v>1</v>
      </c>
      <c r="AK738" s="23">
        <v>48.7</v>
      </c>
    </row>
    <row r="739" spans="1:38" x14ac:dyDescent="0.25">
      <c r="A739" s="45">
        <v>18</v>
      </c>
      <c r="B739" s="45"/>
      <c r="C739" s="45"/>
      <c r="D739" s="46" t="s">
        <v>1573</v>
      </c>
      <c r="E739" s="47"/>
      <c r="F739" s="47"/>
      <c r="G739" s="48"/>
      <c r="H739" s="48"/>
      <c r="I739" s="465">
        <v>768.67</v>
      </c>
      <c r="J739" s="466">
        <v>0</v>
      </c>
      <c r="K739" s="465">
        <v>0</v>
      </c>
      <c r="L739" s="466">
        <v>0</v>
      </c>
      <c r="M739" s="465">
        <v>0</v>
      </c>
      <c r="N739" s="466">
        <v>0</v>
      </c>
      <c r="O739" s="465">
        <v>0</v>
      </c>
      <c r="P739" s="466">
        <v>0</v>
      </c>
      <c r="Q739" s="465">
        <v>0</v>
      </c>
      <c r="R739" s="466">
        <v>0</v>
      </c>
      <c r="S739" s="465">
        <v>0</v>
      </c>
      <c r="T739" s="466">
        <v>0</v>
      </c>
      <c r="U739" s="465">
        <v>0</v>
      </c>
      <c r="V739" s="466">
        <v>0</v>
      </c>
      <c r="W739" s="465">
        <v>0</v>
      </c>
      <c r="X739" s="466">
        <v>0</v>
      </c>
      <c r="Y739" s="465">
        <v>0</v>
      </c>
      <c r="Z739" s="466">
        <v>0</v>
      </c>
      <c r="AA739" s="465">
        <v>0</v>
      </c>
      <c r="AB739" s="466">
        <v>1</v>
      </c>
      <c r="AC739" s="465">
        <v>768.67</v>
      </c>
      <c r="AD739" s="466">
        <v>0</v>
      </c>
      <c r="AE739" s="465">
        <v>0</v>
      </c>
      <c r="AF739" s="466">
        <v>0</v>
      </c>
      <c r="AG739" s="465">
        <v>0</v>
      </c>
      <c r="AH739" s="466">
        <v>0</v>
      </c>
      <c r="AI739" s="417">
        <v>0</v>
      </c>
      <c r="AJ739" s="467">
        <v>1</v>
      </c>
      <c r="AK739" s="417">
        <v>768.67</v>
      </c>
    </row>
    <row r="740" spans="1:38" ht="25.5" x14ac:dyDescent="0.25">
      <c r="A740" s="43" t="s">
        <v>1968</v>
      </c>
      <c r="B740" s="43">
        <v>100858</v>
      </c>
      <c r="C740" s="43" t="s">
        <v>32</v>
      </c>
      <c r="D740" s="49" t="s">
        <v>1969</v>
      </c>
      <c r="E740" s="43" t="s">
        <v>1853</v>
      </c>
      <c r="F740" s="468">
        <v>1</v>
      </c>
      <c r="G740" s="470">
        <v>522.71</v>
      </c>
      <c r="H740" s="470">
        <v>654.53</v>
      </c>
      <c r="I740" s="470">
        <v>654.53</v>
      </c>
      <c r="J740" s="21">
        <v>0</v>
      </c>
      <c r="K740" s="22">
        <v>0</v>
      </c>
      <c r="L740" s="21">
        <v>0</v>
      </c>
      <c r="M740" s="22">
        <v>0</v>
      </c>
      <c r="N740" s="21">
        <v>0</v>
      </c>
      <c r="O740" s="22">
        <v>0</v>
      </c>
      <c r="P740" s="21">
        <v>0</v>
      </c>
      <c r="Q740" s="22">
        <v>0</v>
      </c>
      <c r="R740" s="21">
        <v>0</v>
      </c>
      <c r="S740" s="22">
        <v>0</v>
      </c>
      <c r="T740" s="21">
        <v>0</v>
      </c>
      <c r="U740" s="22">
        <v>0</v>
      </c>
      <c r="V740" s="21">
        <v>0</v>
      </c>
      <c r="W740" s="22">
        <v>0</v>
      </c>
      <c r="X740" s="21">
        <v>0</v>
      </c>
      <c r="Y740" s="22">
        <v>0</v>
      </c>
      <c r="Z740" s="21">
        <v>0</v>
      </c>
      <c r="AA740" s="22">
        <v>0</v>
      </c>
      <c r="AB740" s="21">
        <v>1</v>
      </c>
      <c r="AC740" s="22">
        <v>654.53</v>
      </c>
      <c r="AD740" s="21">
        <v>0</v>
      </c>
      <c r="AE740" s="22">
        <v>0</v>
      </c>
      <c r="AF740" s="21">
        <v>0</v>
      </c>
      <c r="AG740" s="22">
        <v>0</v>
      </c>
      <c r="AH740" s="21">
        <v>0</v>
      </c>
      <c r="AI740" s="37">
        <v>0</v>
      </c>
      <c r="AJ740" s="15">
        <v>1</v>
      </c>
      <c r="AK740" s="23">
        <v>654.53</v>
      </c>
    </row>
    <row r="741" spans="1:38" ht="39" thickBot="1" x14ac:dyDescent="0.3">
      <c r="A741" s="43" t="s">
        <v>1970</v>
      </c>
      <c r="B741" s="43">
        <v>86913</v>
      </c>
      <c r="C741" s="43" t="s">
        <v>32</v>
      </c>
      <c r="D741" s="49" t="s">
        <v>1971</v>
      </c>
      <c r="E741" s="43" t="s">
        <v>1853</v>
      </c>
      <c r="F741" s="468">
        <v>2</v>
      </c>
      <c r="G741" s="470">
        <v>45.58</v>
      </c>
      <c r="H741" s="470">
        <v>57.07</v>
      </c>
      <c r="I741" s="470">
        <v>114.14</v>
      </c>
      <c r="J741" s="21">
        <v>0</v>
      </c>
      <c r="K741" s="22">
        <v>0</v>
      </c>
      <c r="L741" s="21">
        <v>0</v>
      </c>
      <c r="M741" s="22">
        <v>0</v>
      </c>
      <c r="N741" s="21">
        <v>0</v>
      </c>
      <c r="O741" s="22">
        <v>0</v>
      </c>
      <c r="P741" s="21">
        <v>0</v>
      </c>
      <c r="Q741" s="22">
        <v>0</v>
      </c>
      <c r="R741" s="21">
        <v>0</v>
      </c>
      <c r="S741" s="22">
        <v>0</v>
      </c>
      <c r="T741" s="21">
        <v>0</v>
      </c>
      <c r="U741" s="22">
        <v>0</v>
      </c>
      <c r="V741" s="21">
        <v>0</v>
      </c>
      <c r="W741" s="22">
        <v>0</v>
      </c>
      <c r="X741" s="21">
        <v>0</v>
      </c>
      <c r="Y741" s="22">
        <v>0</v>
      </c>
      <c r="Z741" s="21">
        <v>0</v>
      </c>
      <c r="AA741" s="22">
        <v>0</v>
      </c>
      <c r="AB741" s="21">
        <v>1</v>
      </c>
      <c r="AC741" s="22">
        <v>114.14</v>
      </c>
      <c r="AD741" s="21">
        <v>0</v>
      </c>
      <c r="AE741" s="22">
        <v>0</v>
      </c>
      <c r="AF741" s="21">
        <v>0</v>
      </c>
      <c r="AG741" s="22">
        <v>0</v>
      </c>
      <c r="AH741" s="21">
        <v>0</v>
      </c>
      <c r="AI741" s="37">
        <v>0</v>
      </c>
      <c r="AJ741" s="50">
        <v>1</v>
      </c>
      <c r="AK741" s="23">
        <v>114.14</v>
      </c>
    </row>
    <row r="742" spans="1:38" x14ac:dyDescent="0.25">
      <c r="A742" s="51"/>
      <c r="B742" s="51"/>
      <c r="C742" s="51"/>
      <c r="D742" s="51"/>
      <c r="E742" s="51"/>
      <c r="F742" s="51"/>
      <c r="G742" s="52"/>
      <c r="H742" s="52"/>
      <c r="I742" s="53"/>
      <c r="J742" s="54"/>
      <c r="K742" s="55"/>
      <c r="L742" s="54"/>
      <c r="M742" s="55"/>
      <c r="N742" s="54"/>
      <c r="O742" s="55"/>
      <c r="P742" s="54"/>
      <c r="Q742" s="55"/>
      <c r="R742" s="54"/>
      <c r="S742" s="55"/>
      <c r="T742" s="54"/>
      <c r="U742" s="55"/>
      <c r="V742" s="54"/>
      <c r="W742" s="55"/>
      <c r="X742" s="54"/>
      <c r="Y742" s="55"/>
      <c r="Z742" s="54"/>
      <c r="AA742" s="55"/>
      <c r="AB742" s="54"/>
      <c r="AC742" s="55"/>
      <c r="AD742" s="54"/>
      <c r="AE742" s="55"/>
      <c r="AF742" s="54"/>
      <c r="AG742" s="55"/>
      <c r="AH742" s="54"/>
      <c r="AI742" s="55"/>
      <c r="AJ742" s="56"/>
      <c r="AK742" s="57"/>
    </row>
    <row r="743" spans="1:38" s="60" customFormat="1" ht="30.75" customHeight="1" thickBot="1" x14ac:dyDescent="0.3">
      <c r="A743" s="614" t="s">
        <v>2102</v>
      </c>
      <c r="B743" s="615"/>
      <c r="C743" s="615"/>
      <c r="D743" s="615"/>
      <c r="E743" s="616"/>
      <c r="F743" s="623" t="s">
        <v>2103</v>
      </c>
      <c r="G743" s="624"/>
      <c r="H743" s="625">
        <v>5880003.3957013721</v>
      </c>
      <c r="I743" s="626"/>
      <c r="J743" s="58" t="s">
        <v>2104</v>
      </c>
      <c r="K743" s="59">
        <v>222330.23630000011</v>
      </c>
      <c r="L743" s="58" t="s">
        <v>2104</v>
      </c>
      <c r="M743" s="59">
        <v>206216.00235</v>
      </c>
      <c r="N743" s="58" t="s">
        <v>2104</v>
      </c>
      <c r="O743" s="59">
        <v>350395.49963999988</v>
      </c>
      <c r="P743" s="58" t="s">
        <v>2104</v>
      </c>
      <c r="Q743" s="59">
        <v>598955.70129999972</v>
      </c>
      <c r="R743" s="58" t="s">
        <v>2104</v>
      </c>
      <c r="S743" s="59">
        <v>662013.34129999985</v>
      </c>
      <c r="T743" s="58" t="s">
        <v>2104</v>
      </c>
      <c r="U743" s="59">
        <v>887908.66330000025</v>
      </c>
      <c r="V743" s="58" t="s">
        <v>2104</v>
      </c>
      <c r="W743" s="59">
        <v>652533.33629999985</v>
      </c>
      <c r="X743" s="58" t="s">
        <v>2104</v>
      </c>
      <c r="Y743" s="59">
        <v>1021141.6092999999</v>
      </c>
      <c r="Z743" s="58" t="s">
        <v>2104</v>
      </c>
      <c r="AA743" s="59">
        <v>1181805.2308000003</v>
      </c>
      <c r="AB743" s="58" t="s">
        <v>2104</v>
      </c>
      <c r="AC743" s="59">
        <v>697976.54279999994</v>
      </c>
      <c r="AD743" s="58" t="s">
        <v>2104</v>
      </c>
      <c r="AE743" s="59">
        <v>601735.80780000018</v>
      </c>
      <c r="AF743" s="58" t="s">
        <v>2104</v>
      </c>
      <c r="AG743" s="59">
        <v>174428.01191000003</v>
      </c>
      <c r="AH743" s="58" t="s">
        <v>2104</v>
      </c>
      <c r="AI743" s="59">
        <v>79879.096900000004</v>
      </c>
      <c r="AJ743" s="58" t="s">
        <v>2104</v>
      </c>
      <c r="AK743" s="59">
        <v>7337319.0799999926</v>
      </c>
    </row>
    <row r="744" spans="1:38" s="60" customFormat="1" ht="30.75" customHeight="1" x14ac:dyDescent="0.25">
      <c r="A744" s="617"/>
      <c r="B744" s="618"/>
      <c r="C744" s="618"/>
      <c r="D744" s="618"/>
      <c r="E744" s="619"/>
      <c r="F744" s="623" t="s">
        <v>1991</v>
      </c>
      <c r="G744" s="624"/>
      <c r="H744" s="625">
        <v>1457315.6842986206</v>
      </c>
      <c r="I744" s="626"/>
      <c r="J744" s="61" t="s">
        <v>2105</v>
      </c>
      <c r="K744" s="482">
        <v>3.0301290413555292E-2</v>
      </c>
      <c r="L744" s="61" t="s">
        <v>2105</v>
      </c>
      <c r="M744" s="482">
        <v>2.8105088534598689E-2</v>
      </c>
      <c r="N744" s="61" t="s">
        <v>2105</v>
      </c>
      <c r="O744" s="482">
        <v>4.775524899756714E-2</v>
      </c>
      <c r="P744" s="61" t="s">
        <v>2105</v>
      </c>
      <c r="Q744" s="482">
        <v>8.1631409888201334E-2</v>
      </c>
      <c r="R744" s="61" t="s">
        <v>2105</v>
      </c>
      <c r="S744" s="482">
        <v>9.0225507993036677E-2</v>
      </c>
      <c r="T744" s="61" t="s">
        <v>2105</v>
      </c>
      <c r="U744" s="482">
        <v>0.12101268237335552</v>
      </c>
      <c r="V744" s="61" t="s">
        <v>2105</v>
      </c>
      <c r="W744" s="482">
        <v>8.8933482268567302E-2</v>
      </c>
      <c r="X744" s="61" t="s">
        <v>2105</v>
      </c>
      <c r="Y744" s="482">
        <v>0.13917094216107076</v>
      </c>
      <c r="Z744" s="61" t="s">
        <v>2105</v>
      </c>
      <c r="AA744" s="482">
        <v>0.16106771668433445</v>
      </c>
      <c r="AB744" s="61" t="s">
        <v>2105</v>
      </c>
      <c r="AC744" s="482">
        <v>9.5126916955613802E-2</v>
      </c>
      <c r="AD744" s="61" t="s">
        <v>2105</v>
      </c>
      <c r="AE744" s="482">
        <v>8.201030938401016E-2</v>
      </c>
      <c r="AF744" s="61" t="s">
        <v>2105</v>
      </c>
      <c r="AG744" s="482">
        <v>2.3772717256559626E-2</v>
      </c>
      <c r="AH744" s="61" t="s">
        <v>2105</v>
      </c>
      <c r="AI744" s="482">
        <v>1.0886687089530266E-2</v>
      </c>
      <c r="AJ744" s="627">
        <v>1</v>
      </c>
      <c r="AK744" s="628"/>
      <c r="AL744" s="62"/>
    </row>
    <row r="745" spans="1:38" s="60" customFormat="1" ht="30.75" customHeight="1" x14ac:dyDescent="0.25">
      <c r="A745" s="617"/>
      <c r="B745" s="618"/>
      <c r="C745" s="618"/>
      <c r="D745" s="618"/>
      <c r="E745" s="619"/>
      <c r="F745" s="633" t="s">
        <v>2106</v>
      </c>
      <c r="G745" s="634"/>
      <c r="H745" s="599">
        <v>7337319.0799999926</v>
      </c>
      <c r="I745" s="600"/>
      <c r="J745" s="483" t="s">
        <v>2107</v>
      </c>
      <c r="K745" s="484">
        <v>3.0301290413555292E-2</v>
      </c>
      <c r="L745" s="483" t="s">
        <v>2107</v>
      </c>
      <c r="M745" s="484">
        <v>5.8406378948153981E-2</v>
      </c>
      <c r="N745" s="483" t="s">
        <v>2107</v>
      </c>
      <c r="O745" s="484">
        <v>0.10616162794572112</v>
      </c>
      <c r="P745" s="483" t="s">
        <v>2107</v>
      </c>
      <c r="Q745" s="484">
        <v>0.18779303783392245</v>
      </c>
      <c r="R745" s="483" t="s">
        <v>2107</v>
      </c>
      <c r="S745" s="484">
        <v>0.27801854582695912</v>
      </c>
      <c r="T745" s="483" t="s">
        <v>2107</v>
      </c>
      <c r="U745" s="484">
        <v>0.39903122820031467</v>
      </c>
      <c r="V745" s="483" t="s">
        <v>2107</v>
      </c>
      <c r="W745" s="484">
        <v>0.48796471046888196</v>
      </c>
      <c r="X745" s="483" t="s">
        <v>2107</v>
      </c>
      <c r="Y745" s="484">
        <v>0.62713565262995274</v>
      </c>
      <c r="Z745" s="483" t="s">
        <v>2107</v>
      </c>
      <c r="AA745" s="484">
        <v>0.78820336931428714</v>
      </c>
      <c r="AB745" s="483" t="s">
        <v>2107</v>
      </c>
      <c r="AC745" s="484">
        <v>0.88333028626990095</v>
      </c>
      <c r="AD745" s="483" t="s">
        <v>2107</v>
      </c>
      <c r="AE745" s="484">
        <v>0.96534059565391117</v>
      </c>
      <c r="AF745" s="483" t="s">
        <v>2107</v>
      </c>
      <c r="AG745" s="484">
        <v>0.98911331291047078</v>
      </c>
      <c r="AH745" s="483" t="s">
        <v>2107</v>
      </c>
      <c r="AI745" s="484">
        <v>1.0000000000000011</v>
      </c>
      <c r="AJ745" s="629"/>
      <c r="AK745" s="630"/>
      <c r="AL745" s="63"/>
    </row>
    <row r="746" spans="1:38" s="60" customFormat="1" ht="30.75" customHeight="1" x14ac:dyDescent="0.25">
      <c r="A746" s="620"/>
      <c r="B746" s="621"/>
      <c r="C746" s="621"/>
      <c r="D746" s="621"/>
      <c r="E746" s="622"/>
      <c r="F746" s="635"/>
      <c r="G746" s="636"/>
      <c r="H746" s="601"/>
      <c r="I746" s="602"/>
      <c r="J746" s="483" t="s">
        <v>2108</v>
      </c>
      <c r="K746" s="485">
        <v>222330.23630000011</v>
      </c>
      <c r="L746" s="483" t="s">
        <v>2108</v>
      </c>
      <c r="M746" s="485">
        <v>428546.23865000007</v>
      </c>
      <c r="N746" s="483" t="s">
        <v>2108</v>
      </c>
      <c r="O746" s="485">
        <v>778941.73829000001</v>
      </c>
      <c r="P746" s="483" t="s">
        <v>2108</v>
      </c>
      <c r="Q746" s="485">
        <v>1377897.4395899996</v>
      </c>
      <c r="R746" s="483" t="s">
        <v>2108</v>
      </c>
      <c r="S746" s="485">
        <v>2039910.7808899996</v>
      </c>
      <c r="T746" s="483" t="s">
        <v>2108</v>
      </c>
      <c r="U746" s="485">
        <v>2927819.4441899997</v>
      </c>
      <c r="V746" s="483" t="s">
        <v>2108</v>
      </c>
      <c r="W746" s="485">
        <v>3580352.7804899998</v>
      </c>
      <c r="X746" s="483" t="s">
        <v>2108</v>
      </c>
      <c r="Y746" s="485">
        <v>4601494.3897899995</v>
      </c>
      <c r="Z746" s="483" t="s">
        <v>2108</v>
      </c>
      <c r="AA746" s="485">
        <v>5783299.6205899995</v>
      </c>
      <c r="AB746" s="483" t="s">
        <v>2108</v>
      </c>
      <c r="AC746" s="485">
        <v>6481276.1633899994</v>
      </c>
      <c r="AD746" s="483" t="s">
        <v>2108</v>
      </c>
      <c r="AE746" s="485">
        <v>7083011.97119</v>
      </c>
      <c r="AF746" s="483" t="s">
        <v>2108</v>
      </c>
      <c r="AG746" s="485">
        <v>7257439.9830999998</v>
      </c>
      <c r="AH746" s="483" t="s">
        <v>2108</v>
      </c>
      <c r="AI746" s="485">
        <v>7337319.0800000001</v>
      </c>
      <c r="AJ746" s="631"/>
      <c r="AK746" s="632"/>
    </row>
    <row r="747" spans="1:38" ht="15.75" thickBot="1" x14ac:dyDescent="0.3"/>
    <row r="748" spans="1:38" s="69" customFormat="1" ht="11.25" customHeight="1" x14ac:dyDescent="0.25">
      <c r="A748" s="603" t="s">
        <v>2109</v>
      </c>
      <c r="B748" s="604"/>
      <c r="C748" s="604"/>
      <c r="D748" s="604"/>
      <c r="E748" s="604"/>
      <c r="F748" s="604"/>
      <c r="G748" s="604"/>
      <c r="H748" s="604"/>
      <c r="I748" s="605"/>
      <c r="J748" s="64" t="s">
        <v>2104</v>
      </c>
      <c r="K748" s="65">
        <v>258888.73278799999</v>
      </c>
      <c r="L748" s="64" t="s">
        <v>2104</v>
      </c>
      <c r="M748" s="65">
        <v>191763.07893999998</v>
      </c>
      <c r="N748" s="64" t="s">
        <v>2104</v>
      </c>
      <c r="O748" s="65">
        <v>471061.33842799999</v>
      </c>
      <c r="P748" s="64" t="s">
        <v>2104</v>
      </c>
      <c r="Q748" s="65">
        <v>706691.15000399994</v>
      </c>
      <c r="R748" s="64" t="s">
        <v>2104</v>
      </c>
      <c r="S748" s="65">
        <v>664514.76704800001</v>
      </c>
      <c r="T748" s="64" t="s">
        <v>2104</v>
      </c>
      <c r="U748" s="65">
        <v>338550.77321200003</v>
      </c>
      <c r="V748" s="64" t="s">
        <v>2104</v>
      </c>
      <c r="W748" s="65">
        <v>522191.78000400006</v>
      </c>
      <c r="X748" s="64" t="s">
        <v>2104</v>
      </c>
      <c r="Y748" s="65">
        <v>1265021.4708400001</v>
      </c>
      <c r="Z748" s="64" t="s">
        <v>2104</v>
      </c>
      <c r="AA748" s="65">
        <v>1036005.9356000002</v>
      </c>
      <c r="AB748" s="64" t="s">
        <v>2104</v>
      </c>
      <c r="AC748" s="65">
        <v>640005.255336</v>
      </c>
      <c r="AD748" s="64" t="s">
        <v>2104</v>
      </c>
      <c r="AE748" s="65">
        <v>602837.97242400004</v>
      </c>
      <c r="AF748" s="64" t="s">
        <v>2104</v>
      </c>
      <c r="AG748" s="65">
        <v>151797.865376</v>
      </c>
      <c r="AH748" s="64" t="s">
        <v>2104</v>
      </c>
      <c r="AI748" s="66">
        <v>0</v>
      </c>
      <c r="AJ748" s="67"/>
      <c r="AK748" s="68"/>
    </row>
    <row r="749" spans="1:38" ht="24" x14ac:dyDescent="0.25">
      <c r="A749" s="606"/>
      <c r="B749" s="607"/>
      <c r="C749" s="607"/>
      <c r="D749" s="607"/>
      <c r="E749" s="607"/>
      <c r="F749" s="607"/>
      <c r="G749" s="607"/>
      <c r="H749" s="607"/>
      <c r="I749" s="608"/>
      <c r="J749" s="64" t="s">
        <v>2105</v>
      </c>
      <c r="K749" s="70">
        <v>5.5048416549395407E-2</v>
      </c>
      <c r="L749" s="64" t="s">
        <v>2105</v>
      </c>
      <c r="M749" s="70">
        <v>6.0904510784609407E-2</v>
      </c>
      <c r="N749" s="64" t="s">
        <v>2105</v>
      </c>
      <c r="O749" s="70">
        <v>7.8451365533209735E-2</v>
      </c>
      <c r="P749" s="64" t="s">
        <v>2105</v>
      </c>
      <c r="Q749" s="70">
        <v>0.11060353561669349</v>
      </c>
      <c r="R749" s="64" t="s">
        <v>2105</v>
      </c>
      <c r="S749" s="70">
        <v>0.1332210437914543</v>
      </c>
      <c r="T749" s="64" t="s">
        <v>2105</v>
      </c>
      <c r="U749" s="70">
        <v>5.8524112458102802E-2</v>
      </c>
      <c r="V749" s="64" t="s">
        <v>2105</v>
      </c>
      <c r="W749" s="70">
        <v>5.6308949366198451E-2</v>
      </c>
      <c r="X749" s="64" t="s">
        <v>2105</v>
      </c>
      <c r="Y749" s="70">
        <v>8.8815186333198376E-2</v>
      </c>
      <c r="Z749" s="64" t="s">
        <v>2105</v>
      </c>
      <c r="AA749" s="70">
        <v>7.6162061545780826E-2</v>
      </c>
      <c r="AB749" s="64" t="s">
        <v>2105</v>
      </c>
      <c r="AC749" s="70">
        <v>6.7391244803276878E-2</v>
      </c>
      <c r="AD749" s="64" t="s">
        <v>2105</v>
      </c>
      <c r="AE749" s="70">
        <v>9.8878848882950843E-2</v>
      </c>
      <c r="AF749" s="64" t="s">
        <v>2105</v>
      </c>
      <c r="AG749" s="70">
        <v>0.11569072433512945</v>
      </c>
      <c r="AH749" s="64" t="s">
        <v>2105</v>
      </c>
      <c r="AI749" s="70">
        <v>0</v>
      </c>
    </row>
    <row r="750" spans="1:38" ht="24" x14ac:dyDescent="0.25">
      <c r="A750" s="606"/>
      <c r="B750" s="607"/>
      <c r="C750" s="607"/>
      <c r="D750" s="607"/>
      <c r="E750" s="607"/>
      <c r="F750" s="607"/>
      <c r="G750" s="607"/>
      <c r="H750" s="607"/>
      <c r="I750" s="608"/>
      <c r="J750" s="64" t="s">
        <v>2107</v>
      </c>
      <c r="K750" s="70">
        <v>5.5048416549395407E-2</v>
      </c>
      <c r="L750" s="64" t="s">
        <v>2107</v>
      </c>
      <c r="M750" s="70">
        <v>0.11595292733400481</v>
      </c>
      <c r="N750" s="64" t="s">
        <v>2107</v>
      </c>
      <c r="O750" s="70">
        <v>0.19440429286721456</v>
      </c>
      <c r="P750" s="64" t="s">
        <v>2107</v>
      </c>
      <c r="Q750" s="70">
        <v>0.30500782848390806</v>
      </c>
      <c r="R750" s="64" t="s">
        <v>2107</v>
      </c>
      <c r="S750" s="70">
        <v>0.43822887227536234</v>
      </c>
      <c r="T750" s="64" t="s">
        <v>2107</v>
      </c>
      <c r="U750" s="70">
        <v>0.49675298473346513</v>
      </c>
      <c r="V750" s="64" t="s">
        <v>2107</v>
      </c>
      <c r="W750" s="70">
        <v>0.55306193409966353</v>
      </c>
      <c r="X750" s="64" t="s">
        <v>2107</v>
      </c>
      <c r="Y750" s="70">
        <v>0.64187712043286194</v>
      </c>
      <c r="Z750" s="64" t="s">
        <v>2107</v>
      </c>
      <c r="AA750" s="70">
        <v>0.7180391819786428</v>
      </c>
      <c r="AB750" s="64" t="s">
        <v>2107</v>
      </c>
      <c r="AC750" s="70">
        <v>0.78543042678191965</v>
      </c>
      <c r="AD750" s="64" t="s">
        <v>2107</v>
      </c>
      <c r="AE750" s="70">
        <v>0.8843092756648705</v>
      </c>
      <c r="AF750" s="64" t="s">
        <v>2107</v>
      </c>
      <c r="AG750" s="70">
        <v>1</v>
      </c>
      <c r="AH750" s="64" t="s">
        <v>2107</v>
      </c>
      <c r="AI750" s="70">
        <v>0</v>
      </c>
    </row>
    <row r="751" spans="1:38" ht="24.75" thickBot="1" x14ac:dyDescent="0.3">
      <c r="A751" s="609"/>
      <c r="B751" s="610"/>
      <c r="C751" s="610"/>
      <c r="D751" s="610"/>
      <c r="E751" s="610"/>
      <c r="F751" s="610"/>
      <c r="G751" s="610"/>
      <c r="H751" s="610"/>
      <c r="I751" s="611"/>
      <c r="J751" s="64" t="s">
        <v>2108</v>
      </c>
      <c r="K751" s="65">
        <v>258888.73278799999</v>
      </c>
      <c r="L751" s="64" t="s">
        <v>2108</v>
      </c>
      <c r="M751" s="65">
        <v>450651.81172799994</v>
      </c>
      <c r="N751" s="64" t="s">
        <v>2108</v>
      </c>
      <c r="O751" s="65">
        <v>921713.15015599993</v>
      </c>
      <c r="P751" s="64" t="s">
        <v>2108</v>
      </c>
      <c r="Q751" s="65">
        <v>1628404.3001599999</v>
      </c>
      <c r="R751" s="64" t="s">
        <v>2108</v>
      </c>
      <c r="S751" s="65">
        <v>2292919.067208</v>
      </c>
      <c r="T751" s="64" t="s">
        <v>2108</v>
      </c>
      <c r="U751" s="65">
        <v>2631469.8404200003</v>
      </c>
      <c r="V751" s="64" t="s">
        <v>2108</v>
      </c>
      <c r="W751" s="65">
        <v>3153661.6204240005</v>
      </c>
      <c r="X751" s="64" t="s">
        <v>2108</v>
      </c>
      <c r="Y751" s="65">
        <v>4418683.0912640002</v>
      </c>
      <c r="Z751" s="64" t="s">
        <v>2108</v>
      </c>
      <c r="AA751" s="65">
        <v>5454689.0268640006</v>
      </c>
      <c r="AB751" s="64" t="s">
        <v>2108</v>
      </c>
      <c r="AC751" s="65">
        <v>6094694.2822000002</v>
      </c>
      <c r="AD751" s="64" t="s">
        <v>2108</v>
      </c>
      <c r="AE751" s="65">
        <v>6697532.2546239998</v>
      </c>
      <c r="AF751" s="64" t="s">
        <v>2108</v>
      </c>
      <c r="AG751" s="65">
        <v>6849330.1200000001</v>
      </c>
      <c r="AH751" s="64" t="s">
        <v>2108</v>
      </c>
      <c r="AI751" s="65">
        <v>0</v>
      </c>
    </row>
  </sheetData>
  <autoFilter ref="A4:AL741"/>
  <mergeCells count="24">
    <mergeCell ref="H745:I746"/>
    <mergeCell ref="A748:I751"/>
    <mergeCell ref="AF3:AG3"/>
    <mergeCell ref="AH3:AI3"/>
    <mergeCell ref="AJ3:AK3"/>
    <mergeCell ref="A743:E746"/>
    <mergeCell ref="F743:G743"/>
    <mergeCell ref="H743:I743"/>
    <mergeCell ref="F744:G744"/>
    <mergeCell ref="H744:I744"/>
    <mergeCell ref="AJ744:AK746"/>
    <mergeCell ref="F745:G746"/>
    <mergeCell ref="T3:U3"/>
    <mergeCell ref="V3:W3"/>
    <mergeCell ref="X3:Y3"/>
    <mergeCell ref="Z3:AA3"/>
    <mergeCell ref="AB3:AC3"/>
    <mergeCell ref="AD3:AE3"/>
    <mergeCell ref="A3:I3"/>
    <mergeCell ref="J3:K3"/>
    <mergeCell ref="L3:M3"/>
    <mergeCell ref="N3:O3"/>
    <mergeCell ref="P3:Q3"/>
    <mergeCell ref="R3:S3"/>
  </mergeCells>
  <conditionalFormatting sqref="J6:AI22">
    <cfRule type="cellIs" dxfId="79" priority="74" operator="equal">
      <formula>0</formula>
    </cfRule>
  </conditionalFormatting>
  <conditionalFormatting sqref="AJ5:AJ22">
    <cfRule type="cellIs" dxfId="78" priority="113" operator="equal">
      <formula>0</formula>
    </cfRule>
  </conditionalFormatting>
  <conditionalFormatting sqref="AK6:AK22 J24:AK63 J65:AK75 J77:AK90 J92:AK96 J99:AK111 J113:AK126 J128:AK133 J135:AK138 J141:AK199 J201:AK245 J247:AK320 J322:AK377 J379:AK410 J412:AK428 J430:AK452 J454:AK463 J465:AK478 J481:AK486 J488:AK503 J505:AK517 J519:AK525 J527:AK538 J540:AK547 J549:AK555 J557:AK559 J562:AK583 J585:AK592 J594:AK615 J618:AK638 J640:AK650 J652:AK675 J677:AK679 J681:AK689 J692:AK692 J694:AK701 J703:AK714 J716:AK716 J719:AK721 J723:AK724 J726:AK738 J740:AK741">
    <cfRule type="cellIs" dxfId="77" priority="1" operator="equal">
      <formula>0</formula>
    </cfRule>
  </conditionalFormatting>
  <printOptions horizontalCentered="1"/>
  <pageMargins left="0.51181102362204722" right="0.51181102362204722" top="0.59055118110236227" bottom="0.78740157480314965" header="0.31496062992125984" footer="0.31496062992125984"/>
  <pageSetup paperSize="9" scale="62" fitToHeight="0"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51"/>
  <sheetViews>
    <sheetView topLeftCell="X1" zoomScaleNormal="100" zoomScaleSheetLayoutView="85" workbookViewId="0">
      <pane ySplit="4" topLeftCell="A636" activePane="bottomLeft" state="frozen"/>
      <selection activeCell="O145" sqref="O145"/>
      <selection pane="bottomLeft" activeCell="O145" sqref="O145"/>
    </sheetView>
  </sheetViews>
  <sheetFormatPr defaultColWidth="8.85546875" defaultRowHeight="15" x14ac:dyDescent="0.25"/>
  <cols>
    <col min="1" max="1" width="7.7109375" style="1" customWidth="1"/>
    <col min="2" max="2" width="13.7109375" style="1" hidden="1" customWidth="1"/>
    <col min="3" max="3" width="7.140625" style="1" hidden="1" customWidth="1"/>
    <col min="4" max="4" width="52.5703125" style="1" customWidth="1"/>
    <col min="5" max="5" width="7.5703125" style="1" customWidth="1"/>
    <col min="6" max="6" width="8.85546875" style="3" hidden="1" customWidth="1"/>
    <col min="7" max="7" width="13.7109375" style="4" hidden="1" customWidth="1"/>
    <col min="8" max="8" width="16.7109375" style="4" hidden="1" customWidth="1"/>
    <col min="9" max="9" width="16.5703125" style="4" customWidth="1"/>
    <col min="10" max="10" width="15" style="3" customWidth="1"/>
    <col min="11" max="11" width="15.5703125" style="3" customWidth="1"/>
    <col min="12" max="12" width="15" style="3" customWidth="1"/>
    <col min="13" max="13" width="15.5703125" style="3" customWidth="1"/>
    <col min="14" max="14" width="15" style="3" customWidth="1"/>
    <col min="15" max="15" width="15.5703125" style="3" customWidth="1"/>
    <col min="16" max="16" width="15" style="3" customWidth="1"/>
    <col min="17" max="17" width="15.5703125" style="3" customWidth="1"/>
    <col min="18" max="18" width="15" style="3" customWidth="1"/>
    <col min="19" max="19" width="15.5703125" style="3" customWidth="1"/>
    <col min="20" max="20" width="15" style="3" customWidth="1"/>
    <col min="21" max="21" width="15.5703125" style="3" customWidth="1"/>
    <col min="22" max="22" width="15" style="3" customWidth="1"/>
    <col min="23" max="23" width="15.5703125" style="3" customWidth="1"/>
    <col min="24" max="24" width="15" style="3" customWidth="1"/>
    <col min="25" max="25" width="19.140625" style="3" bestFit="1" customWidth="1"/>
    <col min="26" max="26" width="15" style="3" customWidth="1"/>
    <col min="27" max="27" width="15.5703125" style="3" customWidth="1"/>
    <col min="28" max="28" width="15" style="3" customWidth="1"/>
    <col min="29" max="29" width="15.5703125" style="3" customWidth="1"/>
    <col min="30" max="30" width="15" style="3" customWidth="1"/>
    <col min="31" max="31" width="15.5703125" style="3" customWidth="1"/>
    <col min="32" max="32" width="15" style="3" customWidth="1"/>
    <col min="33" max="33" width="15.5703125" style="3" customWidth="1"/>
    <col min="34" max="34" width="15" style="3" customWidth="1"/>
    <col min="35" max="35" width="23" style="3" bestFit="1" customWidth="1"/>
    <col min="36" max="36" width="15" style="3" customWidth="1"/>
    <col min="37" max="37" width="23.5703125" style="3" customWidth="1"/>
    <col min="38" max="39" width="14.42578125" style="1" bestFit="1" customWidth="1"/>
    <col min="40" max="16384" width="8.85546875" style="1"/>
  </cols>
  <sheetData>
    <row r="1" spans="1:39" x14ac:dyDescent="0.25">
      <c r="D1" s="2" t="s">
        <v>0</v>
      </c>
    </row>
    <row r="2" spans="1:39" ht="15.75" thickBot="1" x14ac:dyDescent="0.3">
      <c r="D2" s="2" t="s">
        <v>1</v>
      </c>
    </row>
    <row r="3" spans="1:39" ht="20.25" x14ac:dyDescent="0.25">
      <c r="A3" s="591" t="s">
        <v>2080</v>
      </c>
      <c r="B3" s="591"/>
      <c r="C3" s="591"/>
      <c r="D3" s="591"/>
      <c r="E3" s="591"/>
      <c r="F3" s="591"/>
      <c r="G3" s="591"/>
      <c r="H3" s="591"/>
      <c r="I3" s="637"/>
      <c r="J3" s="596" t="s">
        <v>2081</v>
      </c>
      <c r="K3" s="597"/>
      <c r="L3" s="596" t="s">
        <v>2082</v>
      </c>
      <c r="M3" s="597"/>
      <c r="N3" s="596" t="s">
        <v>2083</v>
      </c>
      <c r="O3" s="597"/>
      <c r="P3" s="596" t="s">
        <v>2084</v>
      </c>
      <c r="Q3" s="597"/>
      <c r="R3" s="596" t="s">
        <v>2085</v>
      </c>
      <c r="S3" s="597"/>
      <c r="T3" s="596" t="s">
        <v>2086</v>
      </c>
      <c r="U3" s="597"/>
      <c r="V3" s="596" t="s">
        <v>2087</v>
      </c>
      <c r="W3" s="597"/>
      <c r="X3" s="596" t="s">
        <v>2088</v>
      </c>
      <c r="Y3" s="597"/>
      <c r="Z3" s="596" t="s">
        <v>2089</v>
      </c>
      <c r="AA3" s="597"/>
      <c r="AB3" s="596" t="s">
        <v>2090</v>
      </c>
      <c r="AC3" s="597"/>
      <c r="AD3" s="596" t="s">
        <v>2091</v>
      </c>
      <c r="AE3" s="597"/>
      <c r="AF3" s="596" t="s">
        <v>2092</v>
      </c>
      <c r="AG3" s="597"/>
      <c r="AH3" s="596" t="s">
        <v>2093</v>
      </c>
      <c r="AI3" s="612"/>
      <c r="AJ3" s="596" t="s">
        <v>2094</v>
      </c>
      <c r="AK3" s="613"/>
    </row>
    <row r="4" spans="1:39" ht="30" x14ac:dyDescent="0.25">
      <c r="A4" s="5" t="s">
        <v>7</v>
      </c>
      <c r="B4" s="6" t="s">
        <v>8</v>
      </c>
      <c r="C4" s="5" t="s">
        <v>9</v>
      </c>
      <c r="D4" s="5" t="s">
        <v>10</v>
      </c>
      <c r="E4" s="7" t="s">
        <v>11</v>
      </c>
      <c r="F4" s="7" t="s">
        <v>2095</v>
      </c>
      <c r="G4" s="8" t="s">
        <v>2096</v>
      </c>
      <c r="H4" s="8" t="s">
        <v>14</v>
      </c>
      <c r="I4" s="488" t="s">
        <v>15</v>
      </c>
      <c r="J4" s="9" t="s">
        <v>2097</v>
      </c>
      <c r="K4" s="10" t="s">
        <v>2098</v>
      </c>
      <c r="L4" s="9" t="s">
        <v>2097</v>
      </c>
      <c r="M4" s="10" t="s">
        <v>2098</v>
      </c>
      <c r="N4" s="9" t="s">
        <v>2097</v>
      </c>
      <c r="O4" s="10" t="s">
        <v>2098</v>
      </c>
      <c r="P4" s="9" t="s">
        <v>2097</v>
      </c>
      <c r="Q4" s="10" t="s">
        <v>2098</v>
      </c>
      <c r="R4" s="9" t="s">
        <v>2097</v>
      </c>
      <c r="S4" s="10" t="s">
        <v>2098</v>
      </c>
      <c r="T4" s="9" t="s">
        <v>2097</v>
      </c>
      <c r="U4" s="10" t="s">
        <v>2098</v>
      </c>
      <c r="V4" s="9" t="s">
        <v>2097</v>
      </c>
      <c r="W4" s="10" t="s">
        <v>2098</v>
      </c>
      <c r="X4" s="9" t="s">
        <v>2097</v>
      </c>
      <c r="Y4" s="10" t="s">
        <v>2098</v>
      </c>
      <c r="Z4" s="9" t="s">
        <v>2097</v>
      </c>
      <c r="AA4" s="10" t="s">
        <v>2098</v>
      </c>
      <c r="AB4" s="9" t="s">
        <v>2097</v>
      </c>
      <c r="AC4" s="10" t="s">
        <v>2098</v>
      </c>
      <c r="AD4" s="9" t="s">
        <v>2097</v>
      </c>
      <c r="AE4" s="10" t="s">
        <v>2098</v>
      </c>
      <c r="AF4" s="9" t="s">
        <v>2097</v>
      </c>
      <c r="AG4" s="10" t="s">
        <v>2098</v>
      </c>
      <c r="AH4" s="9" t="s">
        <v>2097</v>
      </c>
      <c r="AI4" s="489" t="s">
        <v>2098</v>
      </c>
      <c r="AJ4" s="9" t="s">
        <v>2099</v>
      </c>
      <c r="AK4" s="11" t="s">
        <v>2098</v>
      </c>
    </row>
    <row r="5" spans="1:39" x14ac:dyDescent="0.25">
      <c r="A5" s="12" t="s">
        <v>2100</v>
      </c>
      <c r="B5" s="12"/>
      <c r="C5" s="12"/>
      <c r="D5" s="12" t="s">
        <v>24</v>
      </c>
      <c r="E5" s="12"/>
      <c r="F5" s="13"/>
      <c r="G5" s="14"/>
      <c r="H5" s="14"/>
      <c r="I5" s="490">
        <v>663316.53000000014</v>
      </c>
      <c r="J5" s="491">
        <v>0.25651368706279642</v>
      </c>
      <c r="K5" s="490">
        <v>170149.76880000005</v>
      </c>
      <c r="L5" s="491">
        <v>6.2611508867418064E-2</v>
      </c>
      <c r="M5" s="490">
        <v>41531.248799999994</v>
      </c>
      <c r="N5" s="491">
        <v>6.2611508867418064E-2</v>
      </c>
      <c r="O5" s="490">
        <v>41531.248799999994</v>
      </c>
      <c r="P5" s="491">
        <v>6.8206688291033518E-2</v>
      </c>
      <c r="Q5" s="490">
        <v>45242.623799999994</v>
      </c>
      <c r="R5" s="491">
        <v>6.7087652406310427E-2</v>
      </c>
      <c r="S5" s="490">
        <v>44500.348799999992</v>
      </c>
      <c r="T5" s="491">
        <v>6.484958063686426E-2</v>
      </c>
      <c r="U5" s="490">
        <v>43015.798799999997</v>
      </c>
      <c r="V5" s="491">
        <v>6.484958063686426E-2</v>
      </c>
      <c r="W5" s="490">
        <v>43015.798799999997</v>
      </c>
      <c r="X5" s="491">
        <v>6.7087652406310427E-2</v>
      </c>
      <c r="Y5" s="490">
        <v>44500.348799999992</v>
      </c>
      <c r="Z5" s="491">
        <v>6.5968616521587337E-2</v>
      </c>
      <c r="AA5" s="490">
        <v>43758.073799999991</v>
      </c>
      <c r="AB5" s="491">
        <v>6.2611508867418064E-2</v>
      </c>
      <c r="AC5" s="490">
        <v>41531.248799999994</v>
      </c>
      <c r="AD5" s="491">
        <v>6.3684752134851794E-2</v>
      </c>
      <c r="AE5" s="490">
        <v>42243.148799999995</v>
      </c>
      <c r="AF5" s="491">
        <v>6.2611508867418064E-2</v>
      </c>
      <c r="AG5" s="490">
        <v>41531.248799999994</v>
      </c>
      <c r="AH5" s="491">
        <v>3.1305754433709032E-2</v>
      </c>
      <c r="AI5" s="490">
        <v>20765.624399999997</v>
      </c>
      <c r="AJ5" s="15">
        <v>0.99999999999999978</v>
      </c>
      <c r="AK5" s="490">
        <v>663316.53000000014</v>
      </c>
      <c r="AL5" s="16">
        <f>I5</f>
        <v>663316.53000000014</v>
      </c>
      <c r="AM5" s="16">
        <f>AL5-AK5</f>
        <v>0</v>
      </c>
    </row>
    <row r="6" spans="1:39" ht="38.25" x14ac:dyDescent="0.25">
      <c r="A6" s="17" t="s">
        <v>25</v>
      </c>
      <c r="B6" s="18" t="s">
        <v>26</v>
      </c>
      <c r="C6" s="17" t="s">
        <v>27</v>
      </c>
      <c r="D6" s="17" t="s">
        <v>28</v>
      </c>
      <c r="E6" s="19" t="s">
        <v>29</v>
      </c>
      <c r="F6" s="19">
        <v>12.5</v>
      </c>
      <c r="G6" s="20">
        <v>23929.050000000003</v>
      </c>
      <c r="H6" s="20">
        <v>29963.95</v>
      </c>
      <c r="I6" s="492">
        <v>374549.37</v>
      </c>
      <c r="J6" s="21">
        <v>0.08</v>
      </c>
      <c r="K6" s="22">
        <v>29963.9496</v>
      </c>
      <c r="L6" s="21">
        <v>0.08</v>
      </c>
      <c r="M6" s="22">
        <v>29963.9496</v>
      </c>
      <c r="N6" s="21">
        <v>0.08</v>
      </c>
      <c r="O6" s="22">
        <v>29963.9496</v>
      </c>
      <c r="P6" s="21">
        <v>0.08</v>
      </c>
      <c r="Q6" s="22">
        <v>29963.9496</v>
      </c>
      <c r="R6" s="21">
        <v>0.08</v>
      </c>
      <c r="S6" s="22">
        <v>29963.9496</v>
      </c>
      <c r="T6" s="21">
        <v>0.08</v>
      </c>
      <c r="U6" s="22">
        <v>29963.9496</v>
      </c>
      <c r="V6" s="21">
        <v>0.08</v>
      </c>
      <c r="W6" s="22">
        <v>29963.9496</v>
      </c>
      <c r="X6" s="21">
        <v>0.08</v>
      </c>
      <c r="Y6" s="22">
        <v>29963.9496</v>
      </c>
      <c r="Z6" s="21">
        <v>0.08</v>
      </c>
      <c r="AA6" s="22">
        <v>29963.9496</v>
      </c>
      <c r="AB6" s="21">
        <v>0.08</v>
      </c>
      <c r="AC6" s="22">
        <v>29963.9496</v>
      </c>
      <c r="AD6" s="21">
        <v>0.08</v>
      </c>
      <c r="AE6" s="22">
        <v>29963.9496</v>
      </c>
      <c r="AF6" s="21">
        <v>0.08</v>
      </c>
      <c r="AG6" s="22">
        <v>29963.9496</v>
      </c>
      <c r="AH6" s="21">
        <v>0.04</v>
      </c>
      <c r="AI6" s="493">
        <v>14981.9748</v>
      </c>
      <c r="AJ6" s="15">
        <v>0.99999999999999989</v>
      </c>
      <c r="AK6" s="23">
        <v>374549.37</v>
      </c>
    </row>
    <row r="7" spans="1:39" ht="38.25" x14ac:dyDescent="0.25">
      <c r="A7" s="17" t="s">
        <v>30</v>
      </c>
      <c r="B7" s="18" t="s">
        <v>31</v>
      </c>
      <c r="C7" s="17" t="s">
        <v>32</v>
      </c>
      <c r="D7" s="17" t="s">
        <v>33</v>
      </c>
      <c r="E7" s="19" t="s">
        <v>34</v>
      </c>
      <c r="F7" s="19">
        <v>6</v>
      </c>
      <c r="G7" s="20">
        <v>246.6</v>
      </c>
      <c r="H7" s="20">
        <v>308.79000000000002</v>
      </c>
      <c r="I7" s="492">
        <v>1852.74</v>
      </c>
      <c r="J7" s="21">
        <v>1</v>
      </c>
      <c r="K7" s="22">
        <v>1852.74</v>
      </c>
      <c r="L7" s="21">
        <v>0</v>
      </c>
      <c r="M7" s="22">
        <v>0</v>
      </c>
      <c r="N7" s="21">
        <v>0</v>
      </c>
      <c r="O7" s="22">
        <v>0</v>
      </c>
      <c r="P7" s="21">
        <v>0</v>
      </c>
      <c r="Q7" s="22">
        <v>0</v>
      </c>
      <c r="R7" s="21">
        <v>0</v>
      </c>
      <c r="S7" s="22">
        <v>0</v>
      </c>
      <c r="T7" s="21">
        <v>0</v>
      </c>
      <c r="U7" s="22">
        <v>0</v>
      </c>
      <c r="V7" s="21">
        <v>0</v>
      </c>
      <c r="W7" s="22">
        <v>0</v>
      </c>
      <c r="X7" s="21">
        <v>0</v>
      </c>
      <c r="Y7" s="22">
        <v>0</v>
      </c>
      <c r="Z7" s="21">
        <v>0</v>
      </c>
      <c r="AA7" s="22">
        <v>0</v>
      </c>
      <c r="AB7" s="21">
        <v>0</v>
      </c>
      <c r="AC7" s="22">
        <v>0</v>
      </c>
      <c r="AD7" s="21">
        <v>0</v>
      </c>
      <c r="AE7" s="22">
        <v>0</v>
      </c>
      <c r="AF7" s="21">
        <v>0</v>
      </c>
      <c r="AG7" s="22">
        <v>0</v>
      </c>
      <c r="AH7" s="21"/>
      <c r="AI7" s="493">
        <v>0</v>
      </c>
      <c r="AJ7" s="15">
        <v>1</v>
      </c>
      <c r="AK7" s="23">
        <v>1852.74</v>
      </c>
    </row>
    <row r="8" spans="1:39" x14ac:dyDescent="0.25">
      <c r="A8" s="17" t="s">
        <v>35</v>
      </c>
      <c r="B8" s="18" t="s">
        <v>36</v>
      </c>
      <c r="C8" s="17" t="s">
        <v>32</v>
      </c>
      <c r="D8" s="17" t="s">
        <v>37</v>
      </c>
      <c r="E8" s="19" t="s">
        <v>34</v>
      </c>
      <c r="F8" s="19">
        <v>314.27999999999997</v>
      </c>
      <c r="G8" s="20">
        <v>63.38</v>
      </c>
      <c r="H8" s="20">
        <v>79.36</v>
      </c>
      <c r="I8" s="492">
        <v>24941.26</v>
      </c>
      <c r="J8" s="21">
        <v>1</v>
      </c>
      <c r="K8" s="22">
        <v>24941.26</v>
      </c>
      <c r="L8" s="21">
        <v>0</v>
      </c>
      <c r="M8" s="22">
        <v>0</v>
      </c>
      <c r="N8" s="21">
        <v>0</v>
      </c>
      <c r="O8" s="22">
        <v>0</v>
      </c>
      <c r="P8" s="21">
        <v>0</v>
      </c>
      <c r="Q8" s="22">
        <v>0</v>
      </c>
      <c r="R8" s="21">
        <v>0</v>
      </c>
      <c r="S8" s="22">
        <v>0</v>
      </c>
      <c r="T8" s="21">
        <v>0</v>
      </c>
      <c r="U8" s="22">
        <v>0</v>
      </c>
      <c r="V8" s="21">
        <v>0</v>
      </c>
      <c r="W8" s="22">
        <v>0</v>
      </c>
      <c r="X8" s="21">
        <v>0</v>
      </c>
      <c r="Y8" s="22">
        <v>0</v>
      </c>
      <c r="Z8" s="21">
        <v>0</v>
      </c>
      <c r="AA8" s="22">
        <v>0</v>
      </c>
      <c r="AB8" s="21">
        <v>0</v>
      </c>
      <c r="AC8" s="22">
        <v>0</v>
      </c>
      <c r="AD8" s="21">
        <v>0</v>
      </c>
      <c r="AE8" s="22">
        <v>0</v>
      </c>
      <c r="AF8" s="21">
        <v>0</v>
      </c>
      <c r="AG8" s="22">
        <v>0</v>
      </c>
      <c r="AH8" s="21"/>
      <c r="AI8" s="493">
        <v>0</v>
      </c>
      <c r="AJ8" s="15">
        <v>1</v>
      </c>
      <c r="AK8" s="23">
        <v>24941.26</v>
      </c>
    </row>
    <row r="9" spans="1:39" x14ac:dyDescent="0.25">
      <c r="A9" s="17" t="s">
        <v>38</v>
      </c>
      <c r="B9" s="18" t="s">
        <v>39</v>
      </c>
      <c r="C9" s="17" t="s">
        <v>40</v>
      </c>
      <c r="D9" s="17" t="s">
        <v>41</v>
      </c>
      <c r="E9" s="19" t="s">
        <v>42</v>
      </c>
      <c r="F9" s="19">
        <v>1</v>
      </c>
      <c r="G9" s="20">
        <v>1500</v>
      </c>
      <c r="H9" s="20">
        <v>1878.3</v>
      </c>
      <c r="I9" s="492">
        <v>1878.3</v>
      </c>
      <c r="J9" s="21">
        <v>1</v>
      </c>
      <c r="K9" s="22">
        <v>1878.3</v>
      </c>
      <c r="L9" s="21">
        <v>0</v>
      </c>
      <c r="M9" s="22">
        <v>0</v>
      </c>
      <c r="N9" s="21">
        <v>0</v>
      </c>
      <c r="O9" s="22">
        <v>0</v>
      </c>
      <c r="P9" s="21">
        <v>0</v>
      </c>
      <c r="Q9" s="22">
        <v>0</v>
      </c>
      <c r="R9" s="21">
        <v>0</v>
      </c>
      <c r="S9" s="22">
        <v>0</v>
      </c>
      <c r="T9" s="21">
        <v>0</v>
      </c>
      <c r="U9" s="22">
        <v>0</v>
      </c>
      <c r="V9" s="21">
        <v>0</v>
      </c>
      <c r="W9" s="22">
        <v>0</v>
      </c>
      <c r="X9" s="21">
        <v>0</v>
      </c>
      <c r="Y9" s="22">
        <v>0</v>
      </c>
      <c r="Z9" s="21">
        <v>0</v>
      </c>
      <c r="AA9" s="22">
        <v>0</v>
      </c>
      <c r="AB9" s="21">
        <v>0</v>
      </c>
      <c r="AC9" s="22">
        <v>0</v>
      </c>
      <c r="AD9" s="21">
        <v>0</v>
      </c>
      <c r="AE9" s="22">
        <v>0</v>
      </c>
      <c r="AF9" s="21">
        <v>0</v>
      </c>
      <c r="AG9" s="22">
        <v>0</v>
      </c>
      <c r="AH9" s="21"/>
      <c r="AI9" s="493">
        <v>0</v>
      </c>
      <c r="AJ9" s="15">
        <v>1</v>
      </c>
      <c r="AK9" s="23">
        <v>1878.3</v>
      </c>
    </row>
    <row r="10" spans="1:39" ht="38.25" x14ac:dyDescent="0.25">
      <c r="A10" s="17" t="s">
        <v>43</v>
      </c>
      <c r="B10" s="18" t="s">
        <v>44</v>
      </c>
      <c r="C10" s="17" t="s">
        <v>32</v>
      </c>
      <c r="D10" s="17" t="s">
        <v>45</v>
      </c>
      <c r="E10" s="19" t="s">
        <v>34</v>
      </c>
      <c r="F10" s="19">
        <v>17.5</v>
      </c>
      <c r="G10" s="20">
        <v>858.33</v>
      </c>
      <c r="H10" s="20">
        <v>1074.8</v>
      </c>
      <c r="I10" s="492">
        <v>18809</v>
      </c>
      <c r="J10" s="21">
        <v>1</v>
      </c>
      <c r="K10" s="22">
        <v>18809</v>
      </c>
      <c r="L10" s="21">
        <v>0</v>
      </c>
      <c r="M10" s="22">
        <v>0</v>
      </c>
      <c r="N10" s="21">
        <v>0</v>
      </c>
      <c r="O10" s="22">
        <v>0</v>
      </c>
      <c r="P10" s="21">
        <v>0</v>
      </c>
      <c r="Q10" s="22">
        <v>0</v>
      </c>
      <c r="R10" s="21">
        <v>0</v>
      </c>
      <c r="S10" s="22">
        <v>0</v>
      </c>
      <c r="T10" s="21">
        <v>0</v>
      </c>
      <c r="U10" s="22">
        <v>0</v>
      </c>
      <c r="V10" s="21">
        <v>0</v>
      </c>
      <c r="W10" s="22">
        <v>0</v>
      </c>
      <c r="X10" s="21">
        <v>0</v>
      </c>
      <c r="Y10" s="22">
        <v>0</v>
      </c>
      <c r="Z10" s="21">
        <v>0</v>
      </c>
      <c r="AA10" s="22">
        <v>0</v>
      </c>
      <c r="AB10" s="21">
        <v>0</v>
      </c>
      <c r="AC10" s="22">
        <v>0</v>
      </c>
      <c r="AD10" s="21">
        <v>0</v>
      </c>
      <c r="AE10" s="22">
        <v>0</v>
      </c>
      <c r="AF10" s="21">
        <v>0</v>
      </c>
      <c r="AG10" s="22">
        <v>0</v>
      </c>
      <c r="AH10" s="21"/>
      <c r="AI10" s="493">
        <v>0</v>
      </c>
      <c r="AJ10" s="15">
        <v>1</v>
      </c>
      <c r="AK10" s="23">
        <v>18809</v>
      </c>
    </row>
    <row r="11" spans="1:39" ht="38.25" x14ac:dyDescent="0.25">
      <c r="A11" s="17" t="s">
        <v>46</v>
      </c>
      <c r="B11" s="18" t="s">
        <v>47</v>
      </c>
      <c r="C11" s="17" t="s">
        <v>32</v>
      </c>
      <c r="D11" s="17" t="s">
        <v>48</v>
      </c>
      <c r="E11" s="19" t="s">
        <v>34</v>
      </c>
      <c r="F11" s="19">
        <v>40</v>
      </c>
      <c r="G11" s="20">
        <v>730.79</v>
      </c>
      <c r="H11" s="20">
        <v>915.09</v>
      </c>
      <c r="I11" s="492">
        <v>36603.599999999999</v>
      </c>
      <c r="J11" s="21">
        <v>1</v>
      </c>
      <c r="K11" s="22">
        <v>36603.599999999999</v>
      </c>
      <c r="L11" s="21">
        <v>0</v>
      </c>
      <c r="M11" s="22">
        <v>0</v>
      </c>
      <c r="N11" s="21">
        <v>0</v>
      </c>
      <c r="O11" s="22">
        <v>0</v>
      </c>
      <c r="P11" s="21">
        <v>0</v>
      </c>
      <c r="Q11" s="22">
        <v>0</v>
      </c>
      <c r="R11" s="21">
        <v>0</v>
      </c>
      <c r="S11" s="22">
        <v>0</v>
      </c>
      <c r="T11" s="21">
        <v>0</v>
      </c>
      <c r="U11" s="22">
        <v>0</v>
      </c>
      <c r="V11" s="21">
        <v>0</v>
      </c>
      <c r="W11" s="22">
        <v>0</v>
      </c>
      <c r="X11" s="21">
        <v>0</v>
      </c>
      <c r="Y11" s="22">
        <v>0</v>
      </c>
      <c r="Z11" s="21">
        <v>0</v>
      </c>
      <c r="AA11" s="22">
        <v>0</v>
      </c>
      <c r="AB11" s="21">
        <v>0</v>
      </c>
      <c r="AC11" s="22">
        <v>0</v>
      </c>
      <c r="AD11" s="21">
        <v>0</v>
      </c>
      <c r="AE11" s="22">
        <v>0</v>
      </c>
      <c r="AF11" s="21">
        <v>0</v>
      </c>
      <c r="AG11" s="22">
        <v>0</v>
      </c>
      <c r="AH11" s="21"/>
      <c r="AI11" s="493">
        <v>0</v>
      </c>
      <c r="AJ11" s="15">
        <v>1</v>
      </c>
      <c r="AK11" s="23">
        <v>36603.599999999999</v>
      </c>
    </row>
    <row r="12" spans="1:39" ht="38.25" x14ac:dyDescent="0.25">
      <c r="A12" s="17" t="s">
        <v>49</v>
      </c>
      <c r="B12" s="18" t="s">
        <v>50</v>
      </c>
      <c r="C12" s="17" t="s">
        <v>32</v>
      </c>
      <c r="D12" s="17" t="s">
        <v>51</v>
      </c>
      <c r="E12" s="19" t="s">
        <v>34</v>
      </c>
      <c r="F12" s="19">
        <v>25</v>
      </c>
      <c r="G12" s="20">
        <v>495.85</v>
      </c>
      <c r="H12" s="20">
        <v>620.9</v>
      </c>
      <c r="I12" s="492">
        <v>15522.5</v>
      </c>
      <c r="J12" s="21">
        <v>1</v>
      </c>
      <c r="K12" s="22">
        <v>15522.5</v>
      </c>
      <c r="L12" s="21">
        <v>0</v>
      </c>
      <c r="M12" s="22">
        <v>0</v>
      </c>
      <c r="N12" s="21">
        <v>0</v>
      </c>
      <c r="O12" s="22">
        <v>0</v>
      </c>
      <c r="P12" s="21">
        <v>0</v>
      </c>
      <c r="Q12" s="22">
        <v>0</v>
      </c>
      <c r="R12" s="21">
        <v>0</v>
      </c>
      <c r="S12" s="22">
        <v>0</v>
      </c>
      <c r="T12" s="21">
        <v>0</v>
      </c>
      <c r="U12" s="22">
        <v>0</v>
      </c>
      <c r="V12" s="21">
        <v>0</v>
      </c>
      <c r="W12" s="22">
        <v>0</v>
      </c>
      <c r="X12" s="21">
        <v>0</v>
      </c>
      <c r="Y12" s="22">
        <v>0</v>
      </c>
      <c r="Z12" s="21">
        <v>0</v>
      </c>
      <c r="AA12" s="22">
        <v>0</v>
      </c>
      <c r="AB12" s="21">
        <v>0</v>
      </c>
      <c r="AC12" s="22">
        <v>0</v>
      </c>
      <c r="AD12" s="21">
        <v>0</v>
      </c>
      <c r="AE12" s="22">
        <v>0</v>
      </c>
      <c r="AF12" s="21">
        <v>0</v>
      </c>
      <c r="AG12" s="22">
        <v>0</v>
      </c>
      <c r="AH12" s="21"/>
      <c r="AI12" s="493">
        <v>0</v>
      </c>
      <c r="AJ12" s="15">
        <v>1</v>
      </c>
      <c r="AK12" s="23">
        <v>15522.5</v>
      </c>
    </row>
    <row r="13" spans="1:39" ht="38.25" x14ac:dyDescent="0.25">
      <c r="A13" s="17" t="s">
        <v>52</v>
      </c>
      <c r="B13" s="18" t="s">
        <v>53</v>
      </c>
      <c r="C13" s="17" t="s">
        <v>32</v>
      </c>
      <c r="D13" s="17" t="s">
        <v>54</v>
      </c>
      <c r="E13" s="19" t="s">
        <v>34</v>
      </c>
      <c r="F13" s="19">
        <v>10.5</v>
      </c>
      <c r="G13" s="20">
        <v>974.81</v>
      </c>
      <c r="H13" s="20">
        <v>1220.6500000000001</v>
      </c>
      <c r="I13" s="492">
        <v>12816.82</v>
      </c>
      <c r="J13" s="21">
        <v>1</v>
      </c>
      <c r="K13" s="22">
        <v>12816.82</v>
      </c>
      <c r="L13" s="21">
        <v>0</v>
      </c>
      <c r="M13" s="22">
        <v>0</v>
      </c>
      <c r="N13" s="21">
        <v>0</v>
      </c>
      <c r="O13" s="22">
        <v>0</v>
      </c>
      <c r="P13" s="21">
        <v>0</v>
      </c>
      <c r="Q13" s="22">
        <v>0</v>
      </c>
      <c r="R13" s="21">
        <v>0</v>
      </c>
      <c r="S13" s="22">
        <v>0</v>
      </c>
      <c r="T13" s="21">
        <v>0</v>
      </c>
      <c r="U13" s="22">
        <v>0</v>
      </c>
      <c r="V13" s="21">
        <v>0</v>
      </c>
      <c r="W13" s="22">
        <v>0</v>
      </c>
      <c r="X13" s="21">
        <v>0</v>
      </c>
      <c r="Y13" s="22">
        <v>0</v>
      </c>
      <c r="Z13" s="21">
        <v>0</v>
      </c>
      <c r="AA13" s="22">
        <v>0</v>
      </c>
      <c r="AB13" s="21">
        <v>0</v>
      </c>
      <c r="AC13" s="22">
        <v>0</v>
      </c>
      <c r="AD13" s="21">
        <v>0</v>
      </c>
      <c r="AE13" s="22">
        <v>0</v>
      </c>
      <c r="AF13" s="21">
        <v>0</v>
      </c>
      <c r="AG13" s="22">
        <v>0</v>
      </c>
      <c r="AH13" s="21"/>
      <c r="AI13" s="493">
        <v>0</v>
      </c>
      <c r="AJ13" s="15">
        <v>1</v>
      </c>
      <c r="AK13" s="23">
        <v>12816.82</v>
      </c>
    </row>
    <row r="14" spans="1:39" ht="25.5" x14ac:dyDescent="0.25">
      <c r="A14" s="17" t="s">
        <v>55</v>
      </c>
      <c r="B14" s="18" t="s">
        <v>56</v>
      </c>
      <c r="C14" s="17" t="s">
        <v>27</v>
      </c>
      <c r="D14" s="17" t="s">
        <v>57</v>
      </c>
      <c r="E14" s="19" t="s">
        <v>58</v>
      </c>
      <c r="F14" s="19">
        <v>12</v>
      </c>
      <c r="G14" s="20">
        <v>5761.69</v>
      </c>
      <c r="H14" s="20">
        <v>7214.78</v>
      </c>
      <c r="I14" s="492">
        <v>86577.36</v>
      </c>
      <c r="J14" s="21">
        <v>0.08</v>
      </c>
      <c r="K14" s="22">
        <v>6926.1887999999999</v>
      </c>
      <c r="L14" s="21">
        <v>0.08</v>
      </c>
      <c r="M14" s="22">
        <v>6926.1887999999999</v>
      </c>
      <c r="N14" s="21">
        <v>0.08</v>
      </c>
      <c r="O14" s="22">
        <v>6926.1887999999999</v>
      </c>
      <c r="P14" s="21">
        <v>0.08</v>
      </c>
      <c r="Q14" s="22">
        <v>6926.1887999999999</v>
      </c>
      <c r="R14" s="21">
        <v>0.08</v>
      </c>
      <c r="S14" s="22">
        <v>6926.1887999999999</v>
      </c>
      <c r="T14" s="21">
        <v>0.08</v>
      </c>
      <c r="U14" s="22">
        <v>6926.1887999999999</v>
      </c>
      <c r="V14" s="21">
        <v>0.08</v>
      </c>
      <c r="W14" s="22">
        <v>6926.1887999999999</v>
      </c>
      <c r="X14" s="21">
        <v>0.08</v>
      </c>
      <c r="Y14" s="22">
        <v>6926.1887999999999</v>
      </c>
      <c r="Z14" s="21">
        <v>0.08</v>
      </c>
      <c r="AA14" s="22">
        <v>6926.1887999999999</v>
      </c>
      <c r="AB14" s="21">
        <v>0.08</v>
      </c>
      <c r="AC14" s="22">
        <v>6926.1887999999999</v>
      </c>
      <c r="AD14" s="21">
        <v>0.08</v>
      </c>
      <c r="AE14" s="22">
        <v>6926.1887999999999</v>
      </c>
      <c r="AF14" s="21">
        <v>0.08</v>
      </c>
      <c r="AG14" s="22">
        <v>6926.1887999999999</v>
      </c>
      <c r="AH14" s="21">
        <v>0.04</v>
      </c>
      <c r="AI14" s="493">
        <v>3463.0944</v>
      </c>
      <c r="AJ14" s="15">
        <v>0.99999999999999989</v>
      </c>
      <c r="AK14" s="23">
        <v>86577.36000000003</v>
      </c>
    </row>
    <row r="15" spans="1:39" ht="51" x14ac:dyDescent="0.25">
      <c r="A15" s="17" t="s">
        <v>59</v>
      </c>
      <c r="B15" s="18" t="s">
        <v>60</v>
      </c>
      <c r="C15" s="17" t="s">
        <v>32</v>
      </c>
      <c r="D15" s="17" t="s">
        <v>61</v>
      </c>
      <c r="E15" s="19" t="s">
        <v>42</v>
      </c>
      <c r="F15" s="19">
        <v>1</v>
      </c>
      <c r="G15" s="20">
        <v>9223.99</v>
      </c>
      <c r="H15" s="20">
        <v>11550.28</v>
      </c>
      <c r="I15" s="492">
        <v>11550.28</v>
      </c>
      <c r="J15" s="21">
        <v>1</v>
      </c>
      <c r="K15" s="22">
        <v>11550.28</v>
      </c>
      <c r="L15" s="21">
        <v>0</v>
      </c>
      <c r="M15" s="22">
        <v>0</v>
      </c>
      <c r="N15" s="21">
        <v>0</v>
      </c>
      <c r="O15" s="22">
        <v>0</v>
      </c>
      <c r="P15" s="21">
        <v>0</v>
      </c>
      <c r="Q15" s="22">
        <v>0</v>
      </c>
      <c r="R15" s="21">
        <v>0</v>
      </c>
      <c r="S15" s="22">
        <v>0</v>
      </c>
      <c r="T15" s="21">
        <v>0</v>
      </c>
      <c r="U15" s="22">
        <v>0</v>
      </c>
      <c r="V15" s="21">
        <v>0</v>
      </c>
      <c r="W15" s="22">
        <v>0</v>
      </c>
      <c r="X15" s="21">
        <v>0</v>
      </c>
      <c r="Y15" s="22">
        <v>0</v>
      </c>
      <c r="Z15" s="21">
        <v>0</v>
      </c>
      <c r="AA15" s="22">
        <v>0</v>
      </c>
      <c r="AB15" s="21">
        <v>0</v>
      </c>
      <c r="AC15" s="22">
        <v>0</v>
      </c>
      <c r="AD15" s="21">
        <v>0</v>
      </c>
      <c r="AE15" s="22">
        <v>0</v>
      </c>
      <c r="AF15" s="21">
        <v>0</v>
      </c>
      <c r="AG15" s="22">
        <v>0</v>
      </c>
      <c r="AH15" s="21"/>
      <c r="AI15" s="493">
        <v>0</v>
      </c>
      <c r="AJ15" s="15">
        <v>1</v>
      </c>
      <c r="AK15" s="23">
        <v>11550.28</v>
      </c>
    </row>
    <row r="16" spans="1:39" x14ac:dyDescent="0.25">
      <c r="A16" s="17" t="s">
        <v>62</v>
      </c>
      <c r="B16" s="18" t="s">
        <v>63</v>
      </c>
      <c r="C16" s="17" t="s">
        <v>32</v>
      </c>
      <c r="D16" s="17" t="s">
        <v>64</v>
      </c>
      <c r="E16" s="19" t="s">
        <v>42</v>
      </c>
      <c r="F16" s="19">
        <v>1</v>
      </c>
      <c r="G16" s="20">
        <v>45.77</v>
      </c>
      <c r="H16" s="20">
        <v>57.31</v>
      </c>
      <c r="I16" s="492">
        <v>57.31</v>
      </c>
      <c r="J16" s="21">
        <v>1</v>
      </c>
      <c r="K16" s="22">
        <v>57.31</v>
      </c>
      <c r="L16" s="21">
        <v>0</v>
      </c>
      <c r="M16" s="22">
        <v>0</v>
      </c>
      <c r="N16" s="21">
        <v>0</v>
      </c>
      <c r="O16" s="22">
        <v>0</v>
      </c>
      <c r="P16" s="21">
        <v>0</v>
      </c>
      <c r="Q16" s="22">
        <v>0</v>
      </c>
      <c r="R16" s="21">
        <v>0</v>
      </c>
      <c r="S16" s="22">
        <v>0</v>
      </c>
      <c r="T16" s="21">
        <v>0</v>
      </c>
      <c r="U16" s="22">
        <v>0</v>
      </c>
      <c r="V16" s="21">
        <v>0</v>
      </c>
      <c r="W16" s="22">
        <v>0</v>
      </c>
      <c r="X16" s="21">
        <v>0</v>
      </c>
      <c r="Y16" s="22">
        <v>0</v>
      </c>
      <c r="Z16" s="21">
        <v>0</v>
      </c>
      <c r="AA16" s="22">
        <v>0</v>
      </c>
      <c r="AB16" s="21">
        <v>0</v>
      </c>
      <c r="AC16" s="22">
        <v>0</v>
      </c>
      <c r="AD16" s="21">
        <v>0</v>
      </c>
      <c r="AE16" s="22">
        <v>0</v>
      </c>
      <c r="AF16" s="21">
        <v>0</v>
      </c>
      <c r="AG16" s="22">
        <v>0</v>
      </c>
      <c r="AH16" s="21"/>
      <c r="AI16" s="493">
        <v>0</v>
      </c>
      <c r="AJ16" s="15">
        <v>1</v>
      </c>
      <c r="AK16" s="23">
        <v>57.31</v>
      </c>
    </row>
    <row r="17" spans="1:37" ht="25.5" x14ac:dyDescent="0.25">
      <c r="A17" s="17" t="s">
        <v>65</v>
      </c>
      <c r="B17" s="18" t="s">
        <v>66</v>
      </c>
      <c r="C17" s="17" t="s">
        <v>27</v>
      </c>
      <c r="D17" s="17" t="s">
        <v>67</v>
      </c>
      <c r="E17" s="19" t="s">
        <v>42</v>
      </c>
      <c r="F17" s="19">
        <v>3</v>
      </c>
      <c r="G17" s="20">
        <v>262.55</v>
      </c>
      <c r="H17" s="20">
        <v>328.76</v>
      </c>
      <c r="I17" s="492">
        <v>986.28</v>
      </c>
      <c r="J17" s="21">
        <v>1</v>
      </c>
      <c r="K17" s="22">
        <v>986.28</v>
      </c>
      <c r="L17" s="21">
        <v>0</v>
      </c>
      <c r="M17" s="22">
        <v>0</v>
      </c>
      <c r="N17" s="21">
        <v>0</v>
      </c>
      <c r="O17" s="22">
        <v>0</v>
      </c>
      <c r="P17" s="21">
        <v>0</v>
      </c>
      <c r="Q17" s="22">
        <v>0</v>
      </c>
      <c r="R17" s="21">
        <v>0</v>
      </c>
      <c r="S17" s="22">
        <v>0</v>
      </c>
      <c r="T17" s="21">
        <v>0</v>
      </c>
      <c r="U17" s="22">
        <v>0</v>
      </c>
      <c r="V17" s="21">
        <v>0</v>
      </c>
      <c r="W17" s="22">
        <v>0</v>
      </c>
      <c r="X17" s="21">
        <v>0</v>
      </c>
      <c r="Y17" s="22">
        <v>0</v>
      </c>
      <c r="Z17" s="21">
        <v>0</v>
      </c>
      <c r="AA17" s="22">
        <v>0</v>
      </c>
      <c r="AB17" s="21">
        <v>0</v>
      </c>
      <c r="AC17" s="22">
        <v>0</v>
      </c>
      <c r="AD17" s="21">
        <v>0</v>
      </c>
      <c r="AE17" s="22">
        <v>0</v>
      </c>
      <c r="AF17" s="21">
        <v>0</v>
      </c>
      <c r="AG17" s="22">
        <v>0</v>
      </c>
      <c r="AH17" s="21"/>
      <c r="AI17" s="493">
        <v>0</v>
      </c>
      <c r="AJ17" s="15">
        <v>1</v>
      </c>
      <c r="AK17" s="23">
        <v>986.28</v>
      </c>
    </row>
    <row r="18" spans="1:37" ht="25.5" x14ac:dyDescent="0.25">
      <c r="A18" s="17" t="s">
        <v>68</v>
      </c>
      <c r="B18" s="18" t="s">
        <v>69</v>
      </c>
      <c r="C18" s="17" t="s">
        <v>32</v>
      </c>
      <c r="D18" s="17" t="s">
        <v>70</v>
      </c>
      <c r="E18" s="19" t="s">
        <v>71</v>
      </c>
      <c r="F18" s="19">
        <v>6</v>
      </c>
      <c r="G18" s="20">
        <v>94.76</v>
      </c>
      <c r="H18" s="20">
        <v>118.65</v>
      </c>
      <c r="I18" s="492">
        <v>711.9</v>
      </c>
      <c r="J18" s="21">
        <v>0</v>
      </c>
      <c r="K18" s="22">
        <v>0</v>
      </c>
      <c r="L18" s="21">
        <v>0</v>
      </c>
      <c r="M18" s="22">
        <v>0</v>
      </c>
      <c r="N18" s="21">
        <v>0</v>
      </c>
      <c r="O18" s="22">
        <v>0</v>
      </c>
      <c r="P18" s="21">
        <v>0</v>
      </c>
      <c r="Q18" s="22">
        <v>0</v>
      </c>
      <c r="R18" s="21">
        <v>0</v>
      </c>
      <c r="S18" s="22">
        <v>0</v>
      </c>
      <c r="T18" s="21">
        <v>0</v>
      </c>
      <c r="U18" s="22">
        <v>0</v>
      </c>
      <c r="V18" s="21">
        <v>0</v>
      </c>
      <c r="W18" s="22">
        <v>0</v>
      </c>
      <c r="X18" s="21">
        <v>0</v>
      </c>
      <c r="Y18" s="22">
        <v>0</v>
      </c>
      <c r="Z18" s="21">
        <v>0</v>
      </c>
      <c r="AA18" s="22">
        <v>0</v>
      </c>
      <c r="AB18" s="21">
        <v>0</v>
      </c>
      <c r="AC18" s="22">
        <v>0</v>
      </c>
      <c r="AD18" s="21">
        <v>1</v>
      </c>
      <c r="AE18" s="22">
        <v>711.9</v>
      </c>
      <c r="AF18" s="21">
        <v>0</v>
      </c>
      <c r="AG18" s="22">
        <v>0</v>
      </c>
      <c r="AH18" s="21"/>
      <c r="AI18" s="493">
        <v>0</v>
      </c>
      <c r="AJ18" s="15">
        <v>1</v>
      </c>
      <c r="AK18" s="23">
        <v>711.9</v>
      </c>
    </row>
    <row r="19" spans="1:37" ht="25.5" x14ac:dyDescent="0.25">
      <c r="A19" s="17" t="s">
        <v>72</v>
      </c>
      <c r="B19" s="18" t="s">
        <v>73</v>
      </c>
      <c r="C19" s="17" t="s">
        <v>27</v>
      </c>
      <c r="D19" s="17" t="s">
        <v>74</v>
      </c>
      <c r="E19" s="19" t="s">
        <v>42</v>
      </c>
      <c r="F19" s="19">
        <v>1</v>
      </c>
      <c r="G19" s="20">
        <v>2175.29</v>
      </c>
      <c r="H19" s="20">
        <v>2723.89</v>
      </c>
      <c r="I19" s="492">
        <v>2723.89</v>
      </c>
      <c r="J19" s="21">
        <v>1</v>
      </c>
      <c r="K19" s="22">
        <v>2723.89</v>
      </c>
      <c r="L19" s="21">
        <v>0</v>
      </c>
      <c r="M19" s="22">
        <v>0</v>
      </c>
      <c r="N19" s="21">
        <v>0</v>
      </c>
      <c r="O19" s="22">
        <v>0</v>
      </c>
      <c r="P19" s="21">
        <v>0</v>
      </c>
      <c r="Q19" s="22">
        <v>0</v>
      </c>
      <c r="R19" s="21">
        <v>0</v>
      </c>
      <c r="S19" s="22">
        <v>0</v>
      </c>
      <c r="T19" s="21">
        <v>0</v>
      </c>
      <c r="U19" s="22">
        <v>0</v>
      </c>
      <c r="V19" s="21">
        <v>0</v>
      </c>
      <c r="W19" s="22">
        <v>0</v>
      </c>
      <c r="X19" s="21">
        <v>0</v>
      </c>
      <c r="Y19" s="22">
        <v>0</v>
      </c>
      <c r="Z19" s="21">
        <v>0</v>
      </c>
      <c r="AA19" s="22">
        <v>0</v>
      </c>
      <c r="AB19" s="21">
        <v>0</v>
      </c>
      <c r="AC19" s="22">
        <v>0</v>
      </c>
      <c r="AD19" s="21">
        <v>0</v>
      </c>
      <c r="AE19" s="22">
        <v>0</v>
      </c>
      <c r="AF19" s="21">
        <v>0</v>
      </c>
      <c r="AG19" s="22">
        <v>0</v>
      </c>
      <c r="AH19" s="21"/>
      <c r="AI19" s="493">
        <v>0</v>
      </c>
      <c r="AJ19" s="15">
        <v>1</v>
      </c>
      <c r="AK19" s="23">
        <v>2723.89</v>
      </c>
    </row>
    <row r="20" spans="1:37" ht="25.5" x14ac:dyDescent="0.25">
      <c r="A20" s="17" t="s">
        <v>75</v>
      </c>
      <c r="B20" s="18" t="s">
        <v>76</v>
      </c>
      <c r="C20" s="17" t="s">
        <v>27</v>
      </c>
      <c r="D20" s="17" t="s">
        <v>77</v>
      </c>
      <c r="E20" s="19" t="s">
        <v>42</v>
      </c>
      <c r="F20" s="19">
        <v>1</v>
      </c>
      <c r="G20" s="20">
        <v>700</v>
      </c>
      <c r="H20" s="20">
        <v>876.54</v>
      </c>
      <c r="I20" s="492">
        <v>876.54</v>
      </c>
      <c r="J20" s="21">
        <v>1</v>
      </c>
      <c r="K20" s="22">
        <v>876.54</v>
      </c>
      <c r="L20" s="21">
        <v>0</v>
      </c>
      <c r="M20" s="22">
        <v>0</v>
      </c>
      <c r="N20" s="21">
        <v>0</v>
      </c>
      <c r="O20" s="22">
        <v>0</v>
      </c>
      <c r="P20" s="21">
        <v>0</v>
      </c>
      <c r="Q20" s="22">
        <v>0</v>
      </c>
      <c r="R20" s="21">
        <v>0</v>
      </c>
      <c r="S20" s="22">
        <v>0</v>
      </c>
      <c r="T20" s="21">
        <v>0</v>
      </c>
      <c r="U20" s="22">
        <v>0</v>
      </c>
      <c r="V20" s="21">
        <v>0</v>
      </c>
      <c r="W20" s="22">
        <v>0</v>
      </c>
      <c r="X20" s="21">
        <v>0</v>
      </c>
      <c r="Y20" s="22">
        <v>0</v>
      </c>
      <c r="Z20" s="21">
        <v>0</v>
      </c>
      <c r="AA20" s="22">
        <v>0</v>
      </c>
      <c r="AB20" s="21">
        <v>0</v>
      </c>
      <c r="AC20" s="22">
        <v>0</v>
      </c>
      <c r="AD20" s="21">
        <v>0</v>
      </c>
      <c r="AE20" s="22">
        <v>0</v>
      </c>
      <c r="AF20" s="21">
        <v>0</v>
      </c>
      <c r="AG20" s="22">
        <v>0</v>
      </c>
      <c r="AH20" s="21"/>
      <c r="AI20" s="493">
        <v>0</v>
      </c>
      <c r="AJ20" s="15">
        <v>1</v>
      </c>
      <c r="AK20" s="23">
        <v>876.54</v>
      </c>
    </row>
    <row r="21" spans="1:37" ht="25.5" x14ac:dyDescent="0.25">
      <c r="A21" s="17" t="s">
        <v>78</v>
      </c>
      <c r="B21" s="18" t="s">
        <v>79</v>
      </c>
      <c r="C21" s="17" t="s">
        <v>27</v>
      </c>
      <c r="D21" s="17" t="s">
        <v>80</v>
      </c>
      <c r="E21" s="19" t="s">
        <v>29</v>
      </c>
      <c r="F21" s="19">
        <v>12</v>
      </c>
      <c r="G21" s="20">
        <v>3860.8</v>
      </c>
      <c r="H21" s="20">
        <v>4834.49</v>
      </c>
      <c r="I21" s="492">
        <v>58013.88</v>
      </c>
      <c r="J21" s="21">
        <v>0.08</v>
      </c>
      <c r="K21" s="22">
        <v>4641.1103999999996</v>
      </c>
      <c r="L21" s="21">
        <v>0.08</v>
      </c>
      <c r="M21" s="22">
        <v>4641.1103999999996</v>
      </c>
      <c r="N21" s="21">
        <v>0.08</v>
      </c>
      <c r="O21" s="22">
        <v>4641.1103999999996</v>
      </c>
      <c r="P21" s="21">
        <v>0.08</v>
      </c>
      <c r="Q21" s="22">
        <v>4641.1103999999996</v>
      </c>
      <c r="R21" s="21">
        <v>0.08</v>
      </c>
      <c r="S21" s="22">
        <v>4641.1103999999996</v>
      </c>
      <c r="T21" s="21">
        <v>0.08</v>
      </c>
      <c r="U21" s="22">
        <v>4641.1103999999996</v>
      </c>
      <c r="V21" s="21">
        <v>0.08</v>
      </c>
      <c r="W21" s="22">
        <v>4641.1103999999996</v>
      </c>
      <c r="X21" s="21">
        <v>0.08</v>
      </c>
      <c r="Y21" s="22">
        <v>4641.1103999999996</v>
      </c>
      <c r="Z21" s="21">
        <v>0.08</v>
      </c>
      <c r="AA21" s="22">
        <v>4641.1103999999996</v>
      </c>
      <c r="AB21" s="21">
        <v>0.08</v>
      </c>
      <c r="AC21" s="22">
        <v>4641.1103999999996</v>
      </c>
      <c r="AD21" s="21">
        <v>0.08</v>
      </c>
      <c r="AE21" s="22">
        <v>4641.1103999999996</v>
      </c>
      <c r="AF21" s="21">
        <v>0.08</v>
      </c>
      <c r="AG21" s="22">
        <v>4641.1103999999996</v>
      </c>
      <c r="AH21" s="21">
        <v>0.04</v>
      </c>
      <c r="AI21" s="493">
        <v>2320.5551999999998</v>
      </c>
      <c r="AJ21" s="15">
        <v>0.99999999999999989</v>
      </c>
      <c r="AK21" s="23">
        <v>58013.879999999983</v>
      </c>
    </row>
    <row r="22" spans="1:37" ht="51" x14ac:dyDescent="0.25">
      <c r="A22" s="17" t="s">
        <v>81</v>
      </c>
      <c r="B22" s="18" t="s">
        <v>82</v>
      </c>
      <c r="C22" s="17" t="s">
        <v>27</v>
      </c>
      <c r="D22" s="17" t="s">
        <v>83</v>
      </c>
      <c r="E22" s="19" t="s">
        <v>34</v>
      </c>
      <c r="F22" s="19">
        <v>150</v>
      </c>
      <c r="G22" s="20">
        <v>79.040000000000006</v>
      </c>
      <c r="H22" s="20">
        <v>98.97</v>
      </c>
      <c r="I22" s="492">
        <v>14845.5</v>
      </c>
      <c r="J22" s="21">
        <v>0</v>
      </c>
      <c r="K22" s="22">
        <v>0</v>
      </c>
      <c r="L22" s="21">
        <v>0</v>
      </c>
      <c r="M22" s="22">
        <v>0</v>
      </c>
      <c r="N22" s="21">
        <v>0</v>
      </c>
      <c r="O22" s="22">
        <v>0</v>
      </c>
      <c r="P22" s="21">
        <v>0.25</v>
      </c>
      <c r="Q22" s="22">
        <v>3711.375</v>
      </c>
      <c r="R22" s="21">
        <v>0.2</v>
      </c>
      <c r="S22" s="22">
        <v>2969.1000000000004</v>
      </c>
      <c r="T22" s="21">
        <v>0.1</v>
      </c>
      <c r="U22" s="22">
        <v>1484.5500000000002</v>
      </c>
      <c r="V22" s="21">
        <v>0.1</v>
      </c>
      <c r="W22" s="22">
        <v>1484.5500000000002</v>
      </c>
      <c r="X22" s="21">
        <v>0.2</v>
      </c>
      <c r="Y22" s="22">
        <v>2969.1000000000004</v>
      </c>
      <c r="Z22" s="21">
        <v>0.15</v>
      </c>
      <c r="AA22" s="22">
        <v>2226.8249999999998</v>
      </c>
      <c r="AB22" s="21">
        <v>0</v>
      </c>
      <c r="AC22" s="22">
        <v>0</v>
      </c>
      <c r="AD22" s="21">
        <v>0</v>
      </c>
      <c r="AE22" s="22">
        <v>0</v>
      </c>
      <c r="AF22" s="21">
        <v>0</v>
      </c>
      <c r="AG22" s="22">
        <v>0</v>
      </c>
      <c r="AH22" s="21"/>
      <c r="AI22" s="493">
        <v>0</v>
      </c>
      <c r="AJ22" s="15">
        <v>1</v>
      </c>
      <c r="AK22" s="23">
        <v>14845.5</v>
      </c>
    </row>
    <row r="23" spans="1:37" x14ac:dyDescent="0.25">
      <c r="A23" s="12">
        <v>2</v>
      </c>
      <c r="B23" s="12"/>
      <c r="C23" s="12"/>
      <c r="D23" s="12" t="s">
        <v>84</v>
      </c>
      <c r="E23" s="12"/>
      <c r="F23" s="13"/>
      <c r="G23" s="14"/>
      <c r="H23" s="14"/>
      <c r="I23" s="490">
        <v>82956.839999999982</v>
      </c>
      <c r="J23" s="491">
        <v>0.29419412552358565</v>
      </c>
      <c r="K23" s="490">
        <v>24405.415000000005</v>
      </c>
      <c r="L23" s="491">
        <v>0.34997956768845112</v>
      </c>
      <c r="M23" s="490">
        <v>29033.199000000004</v>
      </c>
      <c r="N23" s="491">
        <v>0.33697693885157637</v>
      </c>
      <c r="O23" s="490">
        <v>27954.541999999998</v>
      </c>
      <c r="P23" s="491">
        <v>0</v>
      </c>
      <c r="Q23" s="490">
        <v>0</v>
      </c>
      <c r="R23" s="491">
        <v>0</v>
      </c>
      <c r="S23" s="490">
        <v>0</v>
      </c>
      <c r="T23" s="491">
        <v>0</v>
      </c>
      <c r="U23" s="490">
        <v>0</v>
      </c>
      <c r="V23" s="491">
        <v>0</v>
      </c>
      <c r="W23" s="490">
        <v>0</v>
      </c>
      <c r="X23" s="491">
        <v>0</v>
      </c>
      <c r="Y23" s="490">
        <v>0</v>
      </c>
      <c r="Z23" s="491">
        <v>1.7124012920453579E-2</v>
      </c>
      <c r="AA23" s="490">
        <v>1420.5540000000001</v>
      </c>
      <c r="AB23" s="491">
        <v>0</v>
      </c>
      <c r="AC23" s="490">
        <v>0</v>
      </c>
      <c r="AD23" s="491">
        <v>0</v>
      </c>
      <c r="AE23" s="490">
        <v>0</v>
      </c>
      <c r="AF23" s="491">
        <v>1.7253550159335869E-3</v>
      </c>
      <c r="AG23" s="490">
        <v>143.13</v>
      </c>
      <c r="AH23" s="491">
        <v>0</v>
      </c>
      <c r="AI23" s="490">
        <v>0</v>
      </c>
      <c r="AJ23" s="24">
        <v>1.0000000000000004</v>
      </c>
      <c r="AK23" s="490">
        <v>82956.839999999982</v>
      </c>
    </row>
    <row r="24" spans="1:37" ht="38.25" x14ac:dyDescent="0.25">
      <c r="A24" s="17" t="s">
        <v>85</v>
      </c>
      <c r="B24" s="18" t="s">
        <v>86</v>
      </c>
      <c r="C24" s="17" t="s">
        <v>32</v>
      </c>
      <c r="D24" s="17" t="s">
        <v>87</v>
      </c>
      <c r="E24" s="19" t="s">
        <v>88</v>
      </c>
      <c r="F24" s="19">
        <v>61.67</v>
      </c>
      <c r="G24" s="20">
        <v>43.1</v>
      </c>
      <c r="H24" s="20">
        <v>53.96</v>
      </c>
      <c r="I24" s="492">
        <v>3327.71</v>
      </c>
      <c r="J24" s="21">
        <v>0.5</v>
      </c>
      <c r="K24" s="22">
        <v>1663.855</v>
      </c>
      <c r="L24" s="21">
        <v>0.5</v>
      </c>
      <c r="M24" s="22">
        <v>1663.855</v>
      </c>
      <c r="N24" s="21"/>
      <c r="O24" s="22">
        <v>0</v>
      </c>
      <c r="P24" s="21">
        <v>0</v>
      </c>
      <c r="Q24" s="22">
        <v>0</v>
      </c>
      <c r="R24" s="21">
        <v>0</v>
      </c>
      <c r="S24" s="22">
        <v>0</v>
      </c>
      <c r="T24" s="21">
        <v>0</v>
      </c>
      <c r="U24" s="22">
        <v>0</v>
      </c>
      <c r="V24" s="21">
        <v>0</v>
      </c>
      <c r="W24" s="22">
        <v>0</v>
      </c>
      <c r="X24" s="21">
        <v>0</v>
      </c>
      <c r="Y24" s="22">
        <v>0</v>
      </c>
      <c r="Z24" s="21">
        <v>0</v>
      </c>
      <c r="AA24" s="22">
        <v>0</v>
      </c>
      <c r="AB24" s="21">
        <v>0</v>
      </c>
      <c r="AC24" s="22">
        <v>0</v>
      </c>
      <c r="AD24" s="21">
        <v>0</v>
      </c>
      <c r="AE24" s="22">
        <v>0</v>
      </c>
      <c r="AF24" s="21">
        <v>0</v>
      </c>
      <c r="AG24" s="22">
        <v>0</v>
      </c>
      <c r="AH24" s="21"/>
      <c r="AI24" s="493">
        <v>0</v>
      </c>
      <c r="AJ24" s="15">
        <v>1</v>
      </c>
      <c r="AK24" s="23">
        <v>3327.71</v>
      </c>
    </row>
    <row r="25" spans="1:37" ht="38.25" x14ac:dyDescent="0.25">
      <c r="A25" s="17" t="s">
        <v>89</v>
      </c>
      <c r="B25" s="18" t="s">
        <v>90</v>
      </c>
      <c r="C25" s="17" t="s">
        <v>32</v>
      </c>
      <c r="D25" s="17" t="s">
        <v>91</v>
      </c>
      <c r="E25" s="19" t="s">
        <v>88</v>
      </c>
      <c r="F25" s="19">
        <v>2.14</v>
      </c>
      <c r="G25" s="20">
        <v>201.75</v>
      </c>
      <c r="H25" s="20">
        <v>252.63</v>
      </c>
      <c r="I25" s="492">
        <v>540.62</v>
      </c>
      <c r="J25" s="21">
        <v>1</v>
      </c>
      <c r="K25" s="22">
        <v>540.62</v>
      </c>
      <c r="L25" s="21">
        <v>0</v>
      </c>
      <c r="M25" s="22">
        <v>0</v>
      </c>
      <c r="N25" s="21"/>
      <c r="O25" s="22">
        <v>0</v>
      </c>
      <c r="P25" s="21"/>
      <c r="Q25" s="22">
        <v>0</v>
      </c>
      <c r="R25" s="21">
        <v>0</v>
      </c>
      <c r="S25" s="22">
        <v>0</v>
      </c>
      <c r="T25" s="21">
        <v>0</v>
      </c>
      <c r="U25" s="22">
        <v>0</v>
      </c>
      <c r="V25" s="21">
        <v>0</v>
      </c>
      <c r="W25" s="22">
        <v>0</v>
      </c>
      <c r="X25" s="21">
        <v>0</v>
      </c>
      <c r="Y25" s="22">
        <v>0</v>
      </c>
      <c r="Z25" s="21">
        <v>0</v>
      </c>
      <c r="AA25" s="22">
        <v>0</v>
      </c>
      <c r="AB25" s="21">
        <v>0</v>
      </c>
      <c r="AC25" s="22">
        <v>0</v>
      </c>
      <c r="AD25" s="21">
        <v>0</v>
      </c>
      <c r="AE25" s="22">
        <v>0</v>
      </c>
      <c r="AF25" s="21">
        <v>0</v>
      </c>
      <c r="AG25" s="22">
        <v>0</v>
      </c>
      <c r="AH25" s="21"/>
      <c r="AI25" s="493">
        <v>0</v>
      </c>
      <c r="AJ25" s="15">
        <v>1</v>
      </c>
      <c r="AK25" s="23">
        <v>540.62</v>
      </c>
    </row>
    <row r="26" spans="1:37" ht="38.25" x14ac:dyDescent="0.25">
      <c r="A26" s="17" t="s">
        <v>92</v>
      </c>
      <c r="B26" s="18" t="s">
        <v>93</v>
      </c>
      <c r="C26" s="17" t="s">
        <v>32</v>
      </c>
      <c r="D26" s="17" t="s">
        <v>94</v>
      </c>
      <c r="E26" s="19" t="s">
        <v>88</v>
      </c>
      <c r="F26" s="19">
        <v>3.35</v>
      </c>
      <c r="G26" s="20">
        <v>159.22</v>
      </c>
      <c r="H26" s="20">
        <v>199.37</v>
      </c>
      <c r="I26" s="492">
        <v>667.88</v>
      </c>
      <c r="J26" s="21">
        <v>1</v>
      </c>
      <c r="K26" s="22">
        <v>667.88</v>
      </c>
      <c r="L26" s="21">
        <v>0</v>
      </c>
      <c r="M26" s="22">
        <v>0</v>
      </c>
      <c r="N26" s="21"/>
      <c r="O26" s="22">
        <v>0</v>
      </c>
      <c r="P26" s="21"/>
      <c r="Q26" s="22">
        <v>0</v>
      </c>
      <c r="R26" s="21">
        <v>0</v>
      </c>
      <c r="S26" s="22">
        <v>0</v>
      </c>
      <c r="T26" s="21">
        <v>0</v>
      </c>
      <c r="U26" s="22">
        <v>0</v>
      </c>
      <c r="V26" s="21">
        <v>0</v>
      </c>
      <c r="W26" s="22">
        <v>0</v>
      </c>
      <c r="X26" s="21">
        <v>0</v>
      </c>
      <c r="Y26" s="22">
        <v>0</v>
      </c>
      <c r="Z26" s="21">
        <v>0</v>
      </c>
      <c r="AA26" s="22">
        <v>0</v>
      </c>
      <c r="AB26" s="21">
        <v>0</v>
      </c>
      <c r="AC26" s="22">
        <v>0</v>
      </c>
      <c r="AD26" s="21">
        <v>0</v>
      </c>
      <c r="AE26" s="22">
        <v>0</v>
      </c>
      <c r="AF26" s="21">
        <v>0</v>
      </c>
      <c r="AG26" s="22">
        <v>0</v>
      </c>
      <c r="AH26" s="21"/>
      <c r="AI26" s="493">
        <v>0</v>
      </c>
      <c r="AJ26" s="15">
        <v>1</v>
      </c>
      <c r="AK26" s="23">
        <v>667.88</v>
      </c>
    </row>
    <row r="27" spans="1:37" ht="38.25" x14ac:dyDescent="0.25">
      <c r="A27" s="17" t="s">
        <v>95</v>
      </c>
      <c r="B27" s="18" t="s">
        <v>96</v>
      </c>
      <c r="C27" s="17" t="s">
        <v>32</v>
      </c>
      <c r="D27" s="17" t="s">
        <v>97</v>
      </c>
      <c r="E27" s="19" t="s">
        <v>34</v>
      </c>
      <c r="F27" s="19">
        <v>51.13</v>
      </c>
      <c r="G27" s="20">
        <v>5.68</v>
      </c>
      <c r="H27" s="20">
        <v>7.11</v>
      </c>
      <c r="I27" s="492">
        <v>363.53</v>
      </c>
      <c r="J27" s="21">
        <v>0</v>
      </c>
      <c r="K27" s="22">
        <v>0</v>
      </c>
      <c r="L27" s="21">
        <v>1</v>
      </c>
      <c r="M27" s="22">
        <v>363.53</v>
      </c>
      <c r="N27" s="21">
        <v>0</v>
      </c>
      <c r="O27" s="22">
        <v>0</v>
      </c>
      <c r="P27" s="21">
        <v>0</v>
      </c>
      <c r="Q27" s="22">
        <v>0</v>
      </c>
      <c r="R27" s="21">
        <v>0</v>
      </c>
      <c r="S27" s="22">
        <v>0</v>
      </c>
      <c r="T27" s="21">
        <v>0</v>
      </c>
      <c r="U27" s="22">
        <v>0</v>
      </c>
      <c r="V27" s="21">
        <v>0</v>
      </c>
      <c r="W27" s="22">
        <v>0</v>
      </c>
      <c r="X27" s="21">
        <v>0</v>
      </c>
      <c r="Y27" s="22">
        <v>0</v>
      </c>
      <c r="Z27" s="21">
        <v>0</v>
      </c>
      <c r="AA27" s="22">
        <v>0</v>
      </c>
      <c r="AB27" s="21">
        <v>0</v>
      </c>
      <c r="AC27" s="22">
        <v>0</v>
      </c>
      <c r="AD27" s="21">
        <v>0</v>
      </c>
      <c r="AE27" s="22">
        <v>0</v>
      </c>
      <c r="AF27" s="21">
        <v>0</v>
      </c>
      <c r="AG27" s="22">
        <v>0</v>
      </c>
      <c r="AH27" s="21"/>
      <c r="AI27" s="493">
        <v>0</v>
      </c>
      <c r="AJ27" s="15">
        <v>1</v>
      </c>
      <c r="AK27" s="23">
        <v>363.53</v>
      </c>
    </row>
    <row r="28" spans="1:37" ht="38.25" x14ac:dyDescent="0.25">
      <c r="A28" s="17" t="s">
        <v>98</v>
      </c>
      <c r="B28" s="18" t="s">
        <v>96</v>
      </c>
      <c r="C28" s="17" t="s">
        <v>32</v>
      </c>
      <c r="D28" s="17" t="s">
        <v>99</v>
      </c>
      <c r="E28" s="19" t="s">
        <v>34</v>
      </c>
      <c r="F28" s="19">
        <v>34.93</v>
      </c>
      <c r="G28" s="20">
        <v>5.03</v>
      </c>
      <c r="H28" s="20">
        <v>6.29</v>
      </c>
      <c r="I28" s="492">
        <v>219.7</v>
      </c>
      <c r="J28" s="21">
        <v>1</v>
      </c>
      <c r="K28" s="22">
        <v>219.7</v>
      </c>
      <c r="L28" s="21">
        <v>0</v>
      </c>
      <c r="M28" s="22">
        <v>0</v>
      </c>
      <c r="N28" s="21">
        <v>0</v>
      </c>
      <c r="O28" s="22">
        <v>0</v>
      </c>
      <c r="P28" s="21">
        <v>0</v>
      </c>
      <c r="Q28" s="22">
        <v>0</v>
      </c>
      <c r="R28" s="21">
        <v>0</v>
      </c>
      <c r="S28" s="22">
        <v>0</v>
      </c>
      <c r="T28" s="21">
        <v>0</v>
      </c>
      <c r="U28" s="22">
        <v>0</v>
      </c>
      <c r="V28" s="21">
        <v>0</v>
      </c>
      <c r="W28" s="22">
        <v>0</v>
      </c>
      <c r="X28" s="21">
        <v>0</v>
      </c>
      <c r="Y28" s="22">
        <v>0</v>
      </c>
      <c r="Z28" s="21">
        <v>0</v>
      </c>
      <c r="AA28" s="22">
        <v>0</v>
      </c>
      <c r="AB28" s="21">
        <v>0</v>
      </c>
      <c r="AC28" s="22">
        <v>0</v>
      </c>
      <c r="AD28" s="21">
        <v>0</v>
      </c>
      <c r="AE28" s="22">
        <v>0</v>
      </c>
      <c r="AF28" s="21">
        <v>0</v>
      </c>
      <c r="AG28" s="22">
        <v>0</v>
      </c>
      <c r="AH28" s="21"/>
      <c r="AI28" s="493">
        <v>0</v>
      </c>
      <c r="AJ28" s="15">
        <v>1</v>
      </c>
      <c r="AK28" s="23">
        <v>219.7</v>
      </c>
    </row>
    <row r="29" spans="1:37" ht="38.25" x14ac:dyDescent="0.25">
      <c r="A29" s="17" t="s">
        <v>100</v>
      </c>
      <c r="B29" s="18" t="s">
        <v>101</v>
      </c>
      <c r="C29" s="17" t="s">
        <v>27</v>
      </c>
      <c r="D29" s="17" t="s">
        <v>102</v>
      </c>
      <c r="E29" s="19" t="s">
        <v>34</v>
      </c>
      <c r="F29" s="19">
        <v>797.44</v>
      </c>
      <c r="G29" s="20">
        <v>34.74</v>
      </c>
      <c r="H29" s="20">
        <v>43.5</v>
      </c>
      <c r="I29" s="492">
        <v>34688.639999999999</v>
      </c>
      <c r="J29" s="21">
        <v>0.1</v>
      </c>
      <c r="K29" s="22">
        <v>3468.864</v>
      </c>
      <c r="L29" s="21">
        <v>0.2</v>
      </c>
      <c r="M29" s="22">
        <v>6937.7280000000001</v>
      </c>
      <c r="N29" s="21">
        <v>0.7</v>
      </c>
      <c r="O29" s="22">
        <v>24282.047999999999</v>
      </c>
      <c r="P29" s="21">
        <v>0</v>
      </c>
      <c r="Q29" s="22">
        <v>0</v>
      </c>
      <c r="R29" s="21">
        <v>0</v>
      </c>
      <c r="S29" s="22">
        <v>0</v>
      </c>
      <c r="T29" s="21">
        <v>0</v>
      </c>
      <c r="U29" s="22">
        <v>0</v>
      </c>
      <c r="V29" s="21">
        <v>0</v>
      </c>
      <c r="W29" s="22">
        <v>0</v>
      </c>
      <c r="X29" s="21">
        <v>0</v>
      </c>
      <c r="Y29" s="22">
        <v>0</v>
      </c>
      <c r="Z29" s="21">
        <v>0</v>
      </c>
      <c r="AA29" s="22">
        <v>0</v>
      </c>
      <c r="AB29" s="21">
        <v>0</v>
      </c>
      <c r="AC29" s="22">
        <v>0</v>
      </c>
      <c r="AD29" s="21">
        <v>0</v>
      </c>
      <c r="AE29" s="22">
        <v>0</v>
      </c>
      <c r="AF29" s="21">
        <v>0</v>
      </c>
      <c r="AG29" s="22">
        <v>0</v>
      </c>
      <c r="AH29" s="21"/>
      <c r="AI29" s="493">
        <v>0</v>
      </c>
      <c r="AJ29" s="15">
        <v>1</v>
      </c>
      <c r="AK29" s="23">
        <v>34688.639999999999</v>
      </c>
    </row>
    <row r="30" spans="1:37" ht="38.25" x14ac:dyDescent="0.25">
      <c r="A30" s="17" t="s">
        <v>103</v>
      </c>
      <c r="B30" s="18" t="s">
        <v>104</v>
      </c>
      <c r="C30" s="17" t="s">
        <v>32</v>
      </c>
      <c r="D30" s="17" t="s">
        <v>105</v>
      </c>
      <c r="E30" s="19" t="s">
        <v>34</v>
      </c>
      <c r="F30" s="19">
        <v>368.17</v>
      </c>
      <c r="G30" s="20">
        <v>11.38</v>
      </c>
      <c r="H30" s="20">
        <v>14.25</v>
      </c>
      <c r="I30" s="492">
        <v>5246.42</v>
      </c>
      <c r="J30" s="21">
        <v>0.1</v>
      </c>
      <c r="K30" s="22">
        <v>524.64200000000005</v>
      </c>
      <c r="L30" s="21">
        <v>0.2</v>
      </c>
      <c r="M30" s="22">
        <v>1049.2840000000001</v>
      </c>
      <c r="N30" s="21">
        <v>0.7</v>
      </c>
      <c r="O30" s="22">
        <v>3672.4939999999997</v>
      </c>
      <c r="P30" s="21">
        <v>0</v>
      </c>
      <c r="Q30" s="22">
        <v>0</v>
      </c>
      <c r="R30" s="21">
        <v>0</v>
      </c>
      <c r="S30" s="22">
        <v>0</v>
      </c>
      <c r="T30" s="21">
        <v>0</v>
      </c>
      <c r="U30" s="22">
        <v>0</v>
      </c>
      <c r="V30" s="21">
        <v>0</v>
      </c>
      <c r="W30" s="22">
        <v>0</v>
      </c>
      <c r="X30" s="21">
        <v>0</v>
      </c>
      <c r="Y30" s="22">
        <v>0</v>
      </c>
      <c r="Z30" s="21">
        <v>0</v>
      </c>
      <c r="AA30" s="22">
        <v>0</v>
      </c>
      <c r="AB30" s="21">
        <v>0</v>
      </c>
      <c r="AC30" s="22">
        <v>0</v>
      </c>
      <c r="AD30" s="21">
        <v>0</v>
      </c>
      <c r="AE30" s="22">
        <v>0</v>
      </c>
      <c r="AF30" s="21">
        <v>0</v>
      </c>
      <c r="AG30" s="22">
        <v>0</v>
      </c>
      <c r="AH30" s="21"/>
      <c r="AI30" s="493">
        <v>0</v>
      </c>
      <c r="AJ30" s="15">
        <v>1</v>
      </c>
      <c r="AK30" s="23">
        <v>5246.42</v>
      </c>
    </row>
    <row r="31" spans="1:37" ht="25.5" x14ac:dyDescent="0.25">
      <c r="A31" s="17" t="s">
        <v>106</v>
      </c>
      <c r="B31" s="18" t="s">
        <v>107</v>
      </c>
      <c r="C31" s="17" t="s">
        <v>32</v>
      </c>
      <c r="D31" s="17" t="s">
        <v>108</v>
      </c>
      <c r="E31" s="19" t="s">
        <v>109</v>
      </c>
      <c r="F31" s="19">
        <v>87.050000000000011</v>
      </c>
      <c r="G31" s="20">
        <v>3.39</v>
      </c>
      <c r="H31" s="20">
        <v>4.24</v>
      </c>
      <c r="I31" s="492">
        <v>369.09</v>
      </c>
      <c r="J31" s="21">
        <v>1</v>
      </c>
      <c r="K31" s="22">
        <v>369.09</v>
      </c>
      <c r="L31" s="21">
        <v>0</v>
      </c>
      <c r="M31" s="22">
        <v>0</v>
      </c>
      <c r="N31" s="21">
        <v>0</v>
      </c>
      <c r="O31" s="22">
        <v>0</v>
      </c>
      <c r="P31" s="21">
        <v>0</v>
      </c>
      <c r="Q31" s="22">
        <v>0</v>
      </c>
      <c r="R31" s="21">
        <v>0</v>
      </c>
      <c r="S31" s="22">
        <v>0</v>
      </c>
      <c r="T31" s="21">
        <v>0</v>
      </c>
      <c r="U31" s="22">
        <v>0</v>
      </c>
      <c r="V31" s="21">
        <v>0</v>
      </c>
      <c r="W31" s="22">
        <v>0</v>
      </c>
      <c r="X31" s="21">
        <v>0</v>
      </c>
      <c r="Y31" s="22">
        <v>0</v>
      </c>
      <c r="Z31" s="21">
        <v>0</v>
      </c>
      <c r="AA31" s="22">
        <v>0</v>
      </c>
      <c r="AB31" s="21">
        <v>0</v>
      </c>
      <c r="AC31" s="22">
        <v>0</v>
      </c>
      <c r="AD31" s="21">
        <v>0</v>
      </c>
      <c r="AE31" s="22">
        <v>0</v>
      </c>
      <c r="AF31" s="21">
        <v>0</v>
      </c>
      <c r="AG31" s="22">
        <v>0</v>
      </c>
      <c r="AH31" s="21"/>
      <c r="AI31" s="493">
        <v>0</v>
      </c>
      <c r="AJ31" s="15">
        <v>1</v>
      </c>
      <c r="AK31" s="23">
        <v>369.09</v>
      </c>
    </row>
    <row r="32" spans="1:37" ht="38.25" x14ac:dyDescent="0.25">
      <c r="A32" s="17" t="s">
        <v>110</v>
      </c>
      <c r="B32" s="18" t="s">
        <v>111</v>
      </c>
      <c r="C32" s="17" t="s">
        <v>32</v>
      </c>
      <c r="D32" s="17" t="s">
        <v>112</v>
      </c>
      <c r="E32" s="19" t="s">
        <v>34</v>
      </c>
      <c r="F32" s="19">
        <v>12.56</v>
      </c>
      <c r="G32" s="20">
        <v>6.49</v>
      </c>
      <c r="H32" s="20">
        <v>8.1199999999999992</v>
      </c>
      <c r="I32" s="492">
        <v>101.98</v>
      </c>
      <c r="J32" s="21">
        <v>1</v>
      </c>
      <c r="K32" s="22">
        <v>101.98</v>
      </c>
      <c r="L32" s="21">
        <v>0</v>
      </c>
      <c r="M32" s="22">
        <v>0</v>
      </c>
      <c r="N32" s="21">
        <v>0</v>
      </c>
      <c r="O32" s="22">
        <v>0</v>
      </c>
      <c r="P32" s="21">
        <v>0</v>
      </c>
      <c r="Q32" s="22">
        <v>0</v>
      </c>
      <c r="R32" s="21">
        <v>0</v>
      </c>
      <c r="S32" s="22">
        <v>0</v>
      </c>
      <c r="T32" s="21">
        <v>0</v>
      </c>
      <c r="U32" s="22">
        <v>0</v>
      </c>
      <c r="V32" s="21">
        <v>0</v>
      </c>
      <c r="W32" s="22">
        <v>0</v>
      </c>
      <c r="X32" s="21">
        <v>0</v>
      </c>
      <c r="Y32" s="22">
        <v>0</v>
      </c>
      <c r="Z32" s="21">
        <v>0</v>
      </c>
      <c r="AA32" s="22">
        <v>0</v>
      </c>
      <c r="AB32" s="21">
        <v>0</v>
      </c>
      <c r="AC32" s="22">
        <v>0</v>
      </c>
      <c r="AD32" s="21">
        <v>0</v>
      </c>
      <c r="AE32" s="22">
        <v>0</v>
      </c>
      <c r="AF32" s="21">
        <v>0</v>
      </c>
      <c r="AG32" s="22">
        <v>0</v>
      </c>
      <c r="AH32" s="21"/>
      <c r="AI32" s="493">
        <v>0</v>
      </c>
      <c r="AJ32" s="15">
        <v>1</v>
      </c>
      <c r="AK32" s="23">
        <v>101.98</v>
      </c>
    </row>
    <row r="33" spans="1:37" x14ac:dyDescent="0.25">
      <c r="A33" s="17" t="s">
        <v>113</v>
      </c>
      <c r="B33" s="18" t="s">
        <v>114</v>
      </c>
      <c r="C33" s="17" t="s">
        <v>40</v>
      </c>
      <c r="D33" s="17" t="s">
        <v>115</v>
      </c>
      <c r="E33" s="19" t="s">
        <v>42</v>
      </c>
      <c r="F33" s="19">
        <v>1</v>
      </c>
      <c r="G33" s="20">
        <v>19.190000000000001</v>
      </c>
      <c r="H33" s="20">
        <v>24.02</v>
      </c>
      <c r="I33" s="492">
        <v>24.02</v>
      </c>
      <c r="J33" s="21">
        <v>1</v>
      </c>
      <c r="K33" s="22">
        <v>24.02</v>
      </c>
      <c r="L33" s="21">
        <v>0</v>
      </c>
      <c r="M33" s="22">
        <v>0</v>
      </c>
      <c r="N33" s="21">
        <v>0</v>
      </c>
      <c r="O33" s="22">
        <v>0</v>
      </c>
      <c r="P33" s="21">
        <v>0</v>
      </c>
      <c r="Q33" s="22">
        <v>0</v>
      </c>
      <c r="R33" s="21">
        <v>0</v>
      </c>
      <c r="S33" s="22">
        <v>0</v>
      </c>
      <c r="T33" s="21">
        <v>0</v>
      </c>
      <c r="U33" s="22">
        <v>0</v>
      </c>
      <c r="V33" s="21">
        <v>0</v>
      </c>
      <c r="W33" s="22">
        <v>0</v>
      </c>
      <c r="X33" s="21">
        <v>0</v>
      </c>
      <c r="Y33" s="22">
        <v>0</v>
      </c>
      <c r="Z33" s="21">
        <v>0</v>
      </c>
      <c r="AA33" s="22">
        <v>0</v>
      </c>
      <c r="AB33" s="21">
        <v>0</v>
      </c>
      <c r="AC33" s="22">
        <v>0</v>
      </c>
      <c r="AD33" s="21">
        <v>0</v>
      </c>
      <c r="AE33" s="22">
        <v>0</v>
      </c>
      <c r="AF33" s="21">
        <v>0</v>
      </c>
      <c r="AG33" s="22">
        <v>0</v>
      </c>
      <c r="AH33" s="21"/>
      <c r="AI33" s="493">
        <v>0</v>
      </c>
      <c r="AJ33" s="15">
        <v>1</v>
      </c>
      <c r="AK33" s="23">
        <v>24.02</v>
      </c>
    </row>
    <row r="34" spans="1:37" ht="38.25" x14ac:dyDescent="0.25">
      <c r="A34" s="17" t="s">
        <v>116</v>
      </c>
      <c r="B34" s="18" t="s">
        <v>117</v>
      </c>
      <c r="C34" s="17" t="s">
        <v>27</v>
      </c>
      <c r="D34" s="17" t="s">
        <v>118</v>
      </c>
      <c r="E34" s="19" t="s">
        <v>34</v>
      </c>
      <c r="F34" s="19">
        <v>1199.74</v>
      </c>
      <c r="G34" s="20">
        <v>3.03</v>
      </c>
      <c r="H34" s="20">
        <v>3.79</v>
      </c>
      <c r="I34" s="492">
        <v>4547.01</v>
      </c>
      <c r="J34" s="21">
        <v>1</v>
      </c>
      <c r="K34" s="22">
        <v>4547.01</v>
      </c>
      <c r="L34" s="21">
        <v>0</v>
      </c>
      <c r="M34" s="22">
        <v>0</v>
      </c>
      <c r="N34" s="21">
        <v>0</v>
      </c>
      <c r="O34" s="22">
        <v>0</v>
      </c>
      <c r="P34" s="21">
        <v>0</v>
      </c>
      <c r="Q34" s="22">
        <v>0</v>
      </c>
      <c r="R34" s="21">
        <v>0</v>
      </c>
      <c r="S34" s="22">
        <v>0</v>
      </c>
      <c r="T34" s="21">
        <v>0</v>
      </c>
      <c r="U34" s="22">
        <v>0</v>
      </c>
      <c r="V34" s="21">
        <v>0</v>
      </c>
      <c r="W34" s="22">
        <v>0</v>
      </c>
      <c r="X34" s="21">
        <v>0</v>
      </c>
      <c r="Y34" s="22">
        <v>0</v>
      </c>
      <c r="Z34" s="21">
        <v>0</v>
      </c>
      <c r="AA34" s="22">
        <v>0</v>
      </c>
      <c r="AB34" s="21">
        <v>0</v>
      </c>
      <c r="AC34" s="22">
        <v>0</v>
      </c>
      <c r="AD34" s="21">
        <v>0</v>
      </c>
      <c r="AE34" s="22">
        <v>0</v>
      </c>
      <c r="AF34" s="21">
        <v>0</v>
      </c>
      <c r="AG34" s="22">
        <v>0</v>
      </c>
      <c r="AH34" s="21"/>
      <c r="AI34" s="493">
        <v>0</v>
      </c>
      <c r="AJ34" s="15">
        <v>1</v>
      </c>
      <c r="AK34" s="23">
        <v>4547.01</v>
      </c>
    </row>
    <row r="35" spans="1:37" ht="25.5" x14ac:dyDescent="0.25">
      <c r="A35" s="17" t="s">
        <v>119</v>
      </c>
      <c r="B35" s="18" t="s">
        <v>120</v>
      </c>
      <c r="C35" s="17" t="s">
        <v>27</v>
      </c>
      <c r="D35" s="17" t="s">
        <v>121</v>
      </c>
      <c r="E35" s="19" t="s">
        <v>42</v>
      </c>
      <c r="F35" s="19">
        <v>339</v>
      </c>
      <c r="G35" s="20">
        <v>2.74</v>
      </c>
      <c r="H35" s="20">
        <v>3.43</v>
      </c>
      <c r="I35" s="492">
        <v>1162.77</v>
      </c>
      <c r="J35" s="21">
        <v>1</v>
      </c>
      <c r="K35" s="22">
        <v>1162.77</v>
      </c>
      <c r="L35" s="21">
        <v>0</v>
      </c>
      <c r="M35" s="22">
        <v>0</v>
      </c>
      <c r="N35" s="21">
        <v>0</v>
      </c>
      <c r="O35" s="22">
        <v>0</v>
      </c>
      <c r="P35" s="21">
        <v>0</v>
      </c>
      <c r="Q35" s="22">
        <v>0</v>
      </c>
      <c r="R35" s="21">
        <v>0</v>
      </c>
      <c r="S35" s="22">
        <v>0</v>
      </c>
      <c r="T35" s="21">
        <v>0</v>
      </c>
      <c r="U35" s="22">
        <v>0</v>
      </c>
      <c r="V35" s="21">
        <v>0</v>
      </c>
      <c r="W35" s="22">
        <v>0</v>
      </c>
      <c r="X35" s="21">
        <v>0</v>
      </c>
      <c r="Y35" s="22">
        <v>0</v>
      </c>
      <c r="Z35" s="21">
        <v>0</v>
      </c>
      <c r="AA35" s="22">
        <v>0</v>
      </c>
      <c r="AB35" s="21">
        <v>0</v>
      </c>
      <c r="AC35" s="22">
        <v>0</v>
      </c>
      <c r="AD35" s="21">
        <v>0</v>
      </c>
      <c r="AE35" s="22">
        <v>0</v>
      </c>
      <c r="AF35" s="21">
        <v>0</v>
      </c>
      <c r="AG35" s="22">
        <v>0</v>
      </c>
      <c r="AH35" s="21"/>
      <c r="AI35" s="493">
        <v>0</v>
      </c>
      <c r="AJ35" s="15">
        <v>1</v>
      </c>
      <c r="AK35" s="23">
        <v>1162.77</v>
      </c>
    </row>
    <row r="36" spans="1:37" ht="25.5" x14ac:dyDescent="0.25">
      <c r="A36" s="17" t="s">
        <v>122</v>
      </c>
      <c r="B36" s="18" t="s">
        <v>123</v>
      </c>
      <c r="C36" s="17" t="s">
        <v>27</v>
      </c>
      <c r="D36" s="17" t="s">
        <v>124</v>
      </c>
      <c r="E36" s="19" t="s">
        <v>109</v>
      </c>
      <c r="F36" s="19">
        <v>100</v>
      </c>
      <c r="G36" s="20">
        <v>4.55</v>
      </c>
      <c r="H36" s="20">
        <v>5.69</v>
      </c>
      <c r="I36" s="492">
        <v>569</v>
      </c>
      <c r="J36" s="21">
        <v>1</v>
      </c>
      <c r="K36" s="22">
        <v>569</v>
      </c>
      <c r="L36" s="21">
        <v>0</v>
      </c>
      <c r="M36" s="22">
        <v>0</v>
      </c>
      <c r="N36" s="21">
        <v>0</v>
      </c>
      <c r="O36" s="22">
        <v>0</v>
      </c>
      <c r="P36" s="21">
        <v>0</v>
      </c>
      <c r="Q36" s="22">
        <v>0</v>
      </c>
      <c r="R36" s="21">
        <v>0</v>
      </c>
      <c r="S36" s="22">
        <v>0</v>
      </c>
      <c r="T36" s="21">
        <v>0</v>
      </c>
      <c r="U36" s="22">
        <v>0</v>
      </c>
      <c r="V36" s="21">
        <v>0</v>
      </c>
      <c r="W36" s="22">
        <v>0</v>
      </c>
      <c r="X36" s="21">
        <v>0</v>
      </c>
      <c r="Y36" s="22">
        <v>0</v>
      </c>
      <c r="Z36" s="21">
        <v>0</v>
      </c>
      <c r="AA36" s="22">
        <v>0</v>
      </c>
      <c r="AB36" s="21">
        <v>0</v>
      </c>
      <c r="AC36" s="22">
        <v>0</v>
      </c>
      <c r="AD36" s="21">
        <v>0</v>
      </c>
      <c r="AE36" s="22">
        <v>0</v>
      </c>
      <c r="AF36" s="21">
        <v>0</v>
      </c>
      <c r="AG36" s="22">
        <v>0</v>
      </c>
      <c r="AH36" s="21"/>
      <c r="AI36" s="493">
        <v>0</v>
      </c>
      <c r="AJ36" s="15">
        <v>1</v>
      </c>
      <c r="AK36" s="23">
        <v>569</v>
      </c>
    </row>
    <row r="37" spans="1:37" ht="25.5" x14ac:dyDescent="0.25">
      <c r="A37" s="17" t="s">
        <v>125</v>
      </c>
      <c r="B37" s="18" t="s">
        <v>126</v>
      </c>
      <c r="C37" s="17" t="s">
        <v>27</v>
      </c>
      <c r="D37" s="17" t="s">
        <v>127</v>
      </c>
      <c r="E37" s="19" t="s">
        <v>42</v>
      </c>
      <c r="F37" s="19">
        <v>38</v>
      </c>
      <c r="G37" s="20">
        <v>99.52</v>
      </c>
      <c r="H37" s="20">
        <v>124.61</v>
      </c>
      <c r="I37" s="492">
        <v>4735.18</v>
      </c>
      <c r="J37" s="21">
        <v>0.3</v>
      </c>
      <c r="K37" s="22">
        <v>1420.5540000000001</v>
      </c>
      <c r="L37" s="21">
        <v>0.4</v>
      </c>
      <c r="M37" s="22">
        <v>1894.0720000000001</v>
      </c>
      <c r="N37" s="21">
        <v>0</v>
      </c>
      <c r="O37" s="22">
        <v>0</v>
      </c>
      <c r="P37" s="21">
        <v>0</v>
      </c>
      <c r="Q37" s="22">
        <v>0</v>
      </c>
      <c r="R37" s="21">
        <v>0</v>
      </c>
      <c r="S37" s="22">
        <v>0</v>
      </c>
      <c r="T37" s="21">
        <v>0</v>
      </c>
      <c r="U37" s="22">
        <v>0</v>
      </c>
      <c r="V37" s="21">
        <v>0</v>
      </c>
      <c r="W37" s="22">
        <v>0</v>
      </c>
      <c r="X37" s="21">
        <v>0</v>
      </c>
      <c r="Y37" s="22">
        <v>0</v>
      </c>
      <c r="Z37" s="21">
        <v>0.3</v>
      </c>
      <c r="AA37" s="22">
        <v>1420.5540000000001</v>
      </c>
      <c r="AB37" s="21">
        <v>0</v>
      </c>
      <c r="AC37" s="22">
        <v>0</v>
      </c>
      <c r="AD37" s="21">
        <v>0</v>
      </c>
      <c r="AE37" s="22">
        <v>0</v>
      </c>
      <c r="AF37" s="21">
        <v>0</v>
      </c>
      <c r="AG37" s="22">
        <v>0</v>
      </c>
      <c r="AH37" s="21"/>
      <c r="AI37" s="493">
        <v>0</v>
      </c>
      <c r="AJ37" s="15">
        <v>1</v>
      </c>
      <c r="AK37" s="23">
        <v>4735.18</v>
      </c>
    </row>
    <row r="38" spans="1:37" ht="25.5" x14ac:dyDescent="0.25">
      <c r="A38" s="17" t="s">
        <v>128</v>
      </c>
      <c r="B38" s="18" t="s">
        <v>2066</v>
      </c>
      <c r="C38" s="17" t="s">
        <v>32</v>
      </c>
      <c r="D38" s="17" t="s">
        <v>129</v>
      </c>
      <c r="E38" s="19" t="s">
        <v>34</v>
      </c>
      <c r="F38" s="19">
        <v>262.86</v>
      </c>
      <c r="G38" s="20">
        <v>17.63</v>
      </c>
      <c r="H38" s="20">
        <v>22.07</v>
      </c>
      <c r="I38" s="492">
        <v>5801.32</v>
      </c>
      <c r="J38" s="21">
        <v>0</v>
      </c>
      <c r="K38" s="22">
        <v>0</v>
      </c>
      <c r="L38" s="21">
        <v>1</v>
      </c>
      <c r="M38" s="22">
        <v>5801.32</v>
      </c>
      <c r="N38" s="21">
        <v>0</v>
      </c>
      <c r="O38" s="22">
        <v>0</v>
      </c>
      <c r="P38" s="21">
        <v>0</v>
      </c>
      <c r="Q38" s="22">
        <v>0</v>
      </c>
      <c r="R38" s="21">
        <v>0</v>
      </c>
      <c r="S38" s="22">
        <v>0</v>
      </c>
      <c r="T38" s="21">
        <v>0</v>
      </c>
      <c r="U38" s="22">
        <v>0</v>
      </c>
      <c r="V38" s="21">
        <v>0</v>
      </c>
      <c r="W38" s="22">
        <v>0</v>
      </c>
      <c r="X38" s="21">
        <v>0</v>
      </c>
      <c r="Y38" s="22">
        <v>0</v>
      </c>
      <c r="Z38" s="21">
        <v>0</v>
      </c>
      <c r="AA38" s="22">
        <v>0</v>
      </c>
      <c r="AB38" s="21">
        <v>0</v>
      </c>
      <c r="AC38" s="22">
        <v>0</v>
      </c>
      <c r="AD38" s="21">
        <v>0</v>
      </c>
      <c r="AE38" s="22">
        <v>0</v>
      </c>
      <c r="AF38" s="21">
        <v>0</v>
      </c>
      <c r="AG38" s="22">
        <v>0</v>
      </c>
      <c r="AH38" s="21"/>
      <c r="AI38" s="493">
        <v>0</v>
      </c>
      <c r="AJ38" s="15">
        <v>1</v>
      </c>
      <c r="AK38" s="23">
        <v>5801.32</v>
      </c>
    </row>
    <row r="39" spans="1:37" ht="25.5" x14ac:dyDescent="0.25">
      <c r="A39" s="17" t="s">
        <v>130</v>
      </c>
      <c r="B39" s="18" t="s">
        <v>131</v>
      </c>
      <c r="C39" s="17" t="s">
        <v>27</v>
      </c>
      <c r="D39" s="17" t="s">
        <v>132</v>
      </c>
      <c r="E39" s="19" t="s">
        <v>34</v>
      </c>
      <c r="F39" s="19">
        <v>22.85</v>
      </c>
      <c r="G39" s="20">
        <v>37.06</v>
      </c>
      <c r="H39" s="20">
        <v>46.4</v>
      </c>
      <c r="I39" s="492">
        <v>1060.24</v>
      </c>
      <c r="J39" s="21">
        <v>0</v>
      </c>
      <c r="K39" s="22">
        <v>0</v>
      </c>
      <c r="L39" s="21">
        <v>1</v>
      </c>
      <c r="M39" s="22">
        <v>1060.24</v>
      </c>
      <c r="N39" s="21">
        <v>0</v>
      </c>
      <c r="O39" s="22">
        <v>0</v>
      </c>
      <c r="P39" s="21">
        <v>0</v>
      </c>
      <c r="Q39" s="22">
        <v>0</v>
      </c>
      <c r="R39" s="21">
        <v>0</v>
      </c>
      <c r="S39" s="22">
        <v>0</v>
      </c>
      <c r="T39" s="21">
        <v>0</v>
      </c>
      <c r="U39" s="22">
        <v>0</v>
      </c>
      <c r="V39" s="21">
        <v>0</v>
      </c>
      <c r="W39" s="22">
        <v>0</v>
      </c>
      <c r="X39" s="21">
        <v>0</v>
      </c>
      <c r="Y39" s="22">
        <v>0</v>
      </c>
      <c r="Z39" s="21">
        <v>0</v>
      </c>
      <c r="AA39" s="22">
        <v>0</v>
      </c>
      <c r="AB39" s="21">
        <v>0</v>
      </c>
      <c r="AC39" s="22">
        <v>0</v>
      </c>
      <c r="AD39" s="21">
        <v>0</v>
      </c>
      <c r="AE39" s="22">
        <v>0</v>
      </c>
      <c r="AF39" s="21">
        <v>0</v>
      </c>
      <c r="AG39" s="22">
        <v>0</v>
      </c>
      <c r="AH39" s="21"/>
      <c r="AI39" s="493">
        <v>0</v>
      </c>
      <c r="AJ39" s="15">
        <v>1</v>
      </c>
      <c r="AK39" s="23">
        <v>1060.24</v>
      </c>
    </row>
    <row r="40" spans="1:37" ht="25.5" x14ac:dyDescent="0.25">
      <c r="A40" s="17" t="s">
        <v>133</v>
      </c>
      <c r="B40" s="18" t="s">
        <v>134</v>
      </c>
      <c r="C40" s="17" t="s">
        <v>32</v>
      </c>
      <c r="D40" s="17" t="s">
        <v>135</v>
      </c>
      <c r="E40" s="19" t="s">
        <v>109</v>
      </c>
      <c r="F40" s="19">
        <v>193.31</v>
      </c>
      <c r="G40" s="20">
        <v>1.98</v>
      </c>
      <c r="H40" s="20">
        <v>2.4700000000000002</v>
      </c>
      <c r="I40" s="492">
        <v>477.47</v>
      </c>
      <c r="J40" s="21">
        <v>0</v>
      </c>
      <c r="K40" s="22">
        <v>0</v>
      </c>
      <c r="L40" s="21">
        <v>1</v>
      </c>
      <c r="M40" s="22">
        <v>477.47</v>
      </c>
      <c r="N40" s="21">
        <v>0</v>
      </c>
      <c r="O40" s="22">
        <v>0</v>
      </c>
      <c r="P40" s="21">
        <v>0</v>
      </c>
      <c r="Q40" s="22">
        <v>0</v>
      </c>
      <c r="R40" s="21">
        <v>0</v>
      </c>
      <c r="S40" s="22">
        <v>0</v>
      </c>
      <c r="T40" s="21">
        <v>0</v>
      </c>
      <c r="U40" s="22">
        <v>0</v>
      </c>
      <c r="V40" s="21">
        <v>0</v>
      </c>
      <c r="W40" s="22">
        <v>0</v>
      </c>
      <c r="X40" s="21">
        <v>0</v>
      </c>
      <c r="Y40" s="22">
        <v>0</v>
      </c>
      <c r="Z40" s="21">
        <v>0</v>
      </c>
      <c r="AA40" s="22">
        <v>0</v>
      </c>
      <c r="AB40" s="21">
        <v>0</v>
      </c>
      <c r="AC40" s="22">
        <v>0</v>
      </c>
      <c r="AD40" s="21">
        <v>0</v>
      </c>
      <c r="AE40" s="22">
        <v>0</v>
      </c>
      <c r="AF40" s="21">
        <v>0</v>
      </c>
      <c r="AG40" s="22">
        <v>0</v>
      </c>
      <c r="AH40" s="21"/>
      <c r="AI40" s="493">
        <v>0</v>
      </c>
      <c r="AJ40" s="15">
        <v>1</v>
      </c>
      <c r="AK40" s="23">
        <v>477.47</v>
      </c>
    </row>
    <row r="41" spans="1:37" ht="25.5" x14ac:dyDescent="0.25">
      <c r="A41" s="17" t="s">
        <v>136</v>
      </c>
      <c r="B41" s="18" t="s">
        <v>137</v>
      </c>
      <c r="C41" s="17" t="s">
        <v>27</v>
      </c>
      <c r="D41" s="17" t="s">
        <v>138</v>
      </c>
      <c r="E41" s="19" t="s">
        <v>34</v>
      </c>
      <c r="F41" s="19">
        <v>2.91</v>
      </c>
      <c r="G41" s="20">
        <v>19.41</v>
      </c>
      <c r="H41" s="20">
        <v>24.3</v>
      </c>
      <c r="I41" s="492">
        <v>70.709999999999994</v>
      </c>
      <c r="J41" s="21">
        <v>0</v>
      </c>
      <c r="K41" s="22">
        <v>0</v>
      </c>
      <c r="L41" s="21">
        <v>1</v>
      </c>
      <c r="M41" s="22">
        <v>70.709999999999994</v>
      </c>
      <c r="N41" s="21">
        <v>0</v>
      </c>
      <c r="O41" s="22">
        <v>0</v>
      </c>
      <c r="P41" s="21">
        <v>0</v>
      </c>
      <c r="Q41" s="22">
        <v>0</v>
      </c>
      <c r="R41" s="21">
        <v>0</v>
      </c>
      <c r="S41" s="22">
        <v>0</v>
      </c>
      <c r="T41" s="21">
        <v>0</v>
      </c>
      <c r="U41" s="22">
        <v>0</v>
      </c>
      <c r="V41" s="21">
        <v>0</v>
      </c>
      <c r="W41" s="22">
        <v>0</v>
      </c>
      <c r="X41" s="21">
        <v>0</v>
      </c>
      <c r="Y41" s="22">
        <v>0</v>
      </c>
      <c r="Z41" s="21">
        <v>0</v>
      </c>
      <c r="AA41" s="22">
        <v>0</v>
      </c>
      <c r="AB41" s="21">
        <v>0</v>
      </c>
      <c r="AC41" s="22">
        <v>0</v>
      </c>
      <c r="AD41" s="21">
        <v>0</v>
      </c>
      <c r="AE41" s="22">
        <v>0</v>
      </c>
      <c r="AF41" s="21">
        <v>0</v>
      </c>
      <c r="AG41" s="22">
        <v>0</v>
      </c>
      <c r="AH41" s="21"/>
      <c r="AI41" s="493">
        <v>0</v>
      </c>
      <c r="AJ41" s="15">
        <v>1</v>
      </c>
      <c r="AK41" s="23">
        <v>70.709999999999994</v>
      </c>
    </row>
    <row r="42" spans="1:37" ht="25.5" x14ac:dyDescent="0.25">
      <c r="A42" s="17" t="s">
        <v>139</v>
      </c>
      <c r="B42" s="18" t="s">
        <v>140</v>
      </c>
      <c r="C42" s="17" t="s">
        <v>27</v>
      </c>
      <c r="D42" s="17" t="s">
        <v>141</v>
      </c>
      <c r="E42" s="19" t="s">
        <v>34</v>
      </c>
      <c r="F42" s="19">
        <v>552.58000000000004</v>
      </c>
      <c r="G42" s="20">
        <v>3.3</v>
      </c>
      <c r="H42" s="20">
        <v>4.13</v>
      </c>
      <c r="I42" s="492">
        <v>2282.15</v>
      </c>
      <c r="J42" s="21">
        <v>1</v>
      </c>
      <c r="K42" s="22">
        <v>2282.15</v>
      </c>
      <c r="L42" s="21">
        <v>0</v>
      </c>
      <c r="M42" s="22">
        <v>0</v>
      </c>
      <c r="N42" s="21">
        <v>0</v>
      </c>
      <c r="O42" s="22">
        <v>0</v>
      </c>
      <c r="P42" s="21">
        <v>0</v>
      </c>
      <c r="Q42" s="22">
        <v>0</v>
      </c>
      <c r="R42" s="21">
        <v>0</v>
      </c>
      <c r="S42" s="22">
        <v>0</v>
      </c>
      <c r="T42" s="21">
        <v>0</v>
      </c>
      <c r="U42" s="22">
        <v>0</v>
      </c>
      <c r="V42" s="21">
        <v>0</v>
      </c>
      <c r="W42" s="22">
        <v>0</v>
      </c>
      <c r="X42" s="21">
        <v>0</v>
      </c>
      <c r="Y42" s="22">
        <v>0</v>
      </c>
      <c r="Z42" s="21">
        <v>0</v>
      </c>
      <c r="AA42" s="22">
        <v>0</v>
      </c>
      <c r="AB42" s="21">
        <v>0</v>
      </c>
      <c r="AC42" s="22">
        <v>0</v>
      </c>
      <c r="AD42" s="21">
        <v>0</v>
      </c>
      <c r="AE42" s="22">
        <v>0</v>
      </c>
      <c r="AF42" s="21">
        <v>0</v>
      </c>
      <c r="AG42" s="22">
        <v>0</v>
      </c>
      <c r="AH42" s="21"/>
      <c r="AI42" s="493">
        <v>0</v>
      </c>
      <c r="AJ42" s="15">
        <v>1</v>
      </c>
      <c r="AK42" s="23">
        <v>2282.15</v>
      </c>
    </row>
    <row r="43" spans="1:37" ht="38.25" x14ac:dyDescent="0.25">
      <c r="A43" s="17" t="s">
        <v>142</v>
      </c>
      <c r="B43" s="18" t="s">
        <v>143</v>
      </c>
      <c r="C43" s="17" t="s">
        <v>32</v>
      </c>
      <c r="D43" s="17" t="s">
        <v>144</v>
      </c>
      <c r="E43" s="19" t="s">
        <v>88</v>
      </c>
      <c r="F43" s="19">
        <v>2.04</v>
      </c>
      <c r="G43" s="20">
        <v>101.62</v>
      </c>
      <c r="H43" s="20">
        <v>127.24</v>
      </c>
      <c r="I43" s="492">
        <v>259.56</v>
      </c>
      <c r="J43" s="21">
        <v>0</v>
      </c>
      <c r="K43" s="22">
        <v>0</v>
      </c>
      <c r="L43" s="21">
        <v>1</v>
      </c>
      <c r="M43" s="22">
        <v>259.56</v>
      </c>
      <c r="N43" s="21">
        <v>0</v>
      </c>
      <c r="O43" s="22">
        <v>0</v>
      </c>
      <c r="P43" s="21">
        <v>0</v>
      </c>
      <c r="Q43" s="22">
        <v>0</v>
      </c>
      <c r="R43" s="21">
        <v>0</v>
      </c>
      <c r="S43" s="22">
        <v>0</v>
      </c>
      <c r="T43" s="21">
        <v>0</v>
      </c>
      <c r="U43" s="22">
        <v>0</v>
      </c>
      <c r="V43" s="21">
        <v>0</v>
      </c>
      <c r="W43" s="22">
        <v>0</v>
      </c>
      <c r="X43" s="21">
        <v>0</v>
      </c>
      <c r="Y43" s="22">
        <v>0</v>
      </c>
      <c r="Z43" s="21">
        <v>0</v>
      </c>
      <c r="AA43" s="22">
        <v>0</v>
      </c>
      <c r="AB43" s="21">
        <v>0</v>
      </c>
      <c r="AC43" s="22">
        <v>0</v>
      </c>
      <c r="AD43" s="21">
        <v>0</v>
      </c>
      <c r="AE43" s="22">
        <v>0</v>
      </c>
      <c r="AF43" s="21">
        <v>0</v>
      </c>
      <c r="AG43" s="22">
        <v>0</v>
      </c>
      <c r="AH43" s="21"/>
      <c r="AI43" s="493">
        <v>0</v>
      </c>
      <c r="AJ43" s="15">
        <v>1</v>
      </c>
      <c r="AK43" s="23">
        <v>259.56</v>
      </c>
    </row>
    <row r="44" spans="1:37" ht="25.5" x14ac:dyDescent="0.25">
      <c r="A44" s="17" t="s">
        <v>145</v>
      </c>
      <c r="B44" s="18" t="s">
        <v>146</v>
      </c>
      <c r="C44" s="17" t="s">
        <v>32</v>
      </c>
      <c r="D44" s="17" t="s">
        <v>147</v>
      </c>
      <c r="E44" s="19" t="s">
        <v>88</v>
      </c>
      <c r="F44" s="19">
        <v>10.43</v>
      </c>
      <c r="G44" s="20">
        <v>65.349999999999994</v>
      </c>
      <c r="H44" s="20">
        <v>81.83</v>
      </c>
      <c r="I44" s="492">
        <v>853.48</v>
      </c>
      <c r="J44" s="21">
        <v>0</v>
      </c>
      <c r="K44" s="22">
        <v>0</v>
      </c>
      <c r="L44" s="21">
        <v>1</v>
      </c>
      <c r="M44" s="22">
        <v>853.48</v>
      </c>
      <c r="N44" s="21">
        <v>0</v>
      </c>
      <c r="O44" s="22">
        <v>0</v>
      </c>
      <c r="P44" s="21">
        <v>0</v>
      </c>
      <c r="Q44" s="22">
        <v>0</v>
      </c>
      <c r="R44" s="21">
        <v>0</v>
      </c>
      <c r="S44" s="22">
        <v>0</v>
      </c>
      <c r="T44" s="21">
        <v>0</v>
      </c>
      <c r="U44" s="22">
        <v>0</v>
      </c>
      <c r="V44" s="21">
        <v>0</v>
      </c>
      <c r="W44" s="22">
        <v>0</v>
      </c>
      <c r="X44" s="21">
        <v>0</v>
      </c>
      <c r="Y44" s="22">
        <v>0</v>
      </c>
      <c r="Z44" s="21">
        <v>0</v>
      </c>
      <c r="AA44" s="22">
        <v>0</v>
      </c>
      <c r="AB44" s="21">
        <v>0</v>
      </c>
      <c r="AC44" s="22">
        <v>0</v>
      </c>
      <c r="AD44" s="21">
        <v>0</v>
      </c>
      <c r="AE44" s="22">
        <v>0</v>
      </c>
      <c r="AF44" s="21">
        <v>0</v>
      </c>
      <c r="AG44" s="22">
        <v>0</v>
      </c>
      <c r="AH44" s="21"/>
      <c r="AI44" s="493">
        <v>0</v>
      </c>
      <c r="AJ44" s="15">
        <v>1</v>
      </c>
      <c r="AK44" s="23">
        <v>853.48</v>
      </c>
    </row>
    <row r="45" spans="1:37" ht="38.25" x14ac:dyDescent="0.25">
      <c r="A45" s="17" t="s">
        <v>148</v>
      </c>
      <c r="B45" s="18" t="s">
        <v>149</v>
      </c>
      <c r="C45" s="17" t="s">
        <v>27</v>
      </c>
      <c r="D45" s="17" t="s">
        <v>150</v>
      </c>
      <c r="E45" s="19" t="s">
        <v>88</v>
      </c>
      <c r="F45" s="19">
        <v>0.03</v>
      </c>
      <c r="G45" s="20">
        <v>35.93</v>
      </c>
      <c r="H45" s="20">
        <v>44.99</v>
      </c>
      <c r="I45" s="492">
        <v>1.34</v>
      </c>
      <c r="J45" s="21">
        <v>0</v>
      </c>
      <c r="K45" s="22">
        <v>0</v>
      </c>
      <c r="L45" s="21">
        <v>1</v>
      </c>
      <c r="M45" s="22">
        <v>1.34</v>
      </c>
      <c r="N45" s="21">
        <v>0</v>
      </c>
      <c r="O45" s="22">
        <v>0</v>
      </c>
      <c r="P45" s="21">
        <v>0</v>
      </c>
      <c r="Q45" s="22">
        <v>0</v>
      </c>
      <c r="R45" s="21">
        <v>0</v>
      </c>
      <c r="S45" s="22">
        <v>0</v>
      </c>
      <c r="T45" s="21">
        <v>0</v>
      </c>
      <c r="U45" s="22">
        <v>0</v>
      </c>
      <c r="V45" s="21">
        <v>0</v>
      </c>
      <c r="W45" s="22">
        <v>0</v>
      </c>
      <c r="X45" s="21">
        <v>0</v>
      </c>
      <c r="Y45" s="22">
        <v>0</v>
      </c>
      <c r="Z45" s="21">
        <v>0</v>
      </c>
      <c r="AA45" s="22">
        <v>0</v>
      </c>
      <c r="AB45" s="21">
        <v>0</v>
      </c>
      <c r="AC45" s="22">
        <v>0</v>
      </c>
      <c r="AD45" s="21">
        <v>0</v>
      </c>
      <c r="AE45" s="22">
        <v>0</v>
      </c>
      <c r="AF45" s="21">
        <v>0</v>
      </c>
      <c r="AG45" s="22">
        <v>0</v>
      </c>
      <c r="AH45" s="21"/>
      <c r="AI45" s="493">
        <v>0</v>
      </c>
      <c r="AJ45" s="15">
        <v>1</v>
      </c>
      <c r="AK45" s="23">
        <v>1.34</v>
      </c>
    </row>
    <row r="46" spans="1:37" ht="25.5" x14ac:dyDescent="0.25">
      <c r="A46" s="17" t="s">
        <v>151</v>
      </c>
      <c r="B46" s="18" t="s">
        <v>152</v>
      </c>
      <c r="C46" s="17" t="s">
        <v>32</v>
      </c>
      <c r="D46" s="17" t="s">
        <v>153</v>
      </c>
      <c r="E46" s="19" t="s">
        <v>34</v>
      </c>
      <c r="F46" s="19">
        <v>69.849999999999994</v>
      </c>
      <c r="G46" s="20">
        <v>7.16</v>
      </c>
      <c r="H46" s="20">
        <v>8.9600000000000009</v>
      </c>
      <c r="I46" s="492">
        <v>625.85</v>
      </c>
      <c r="J46" s="21">
        <v>0</v>
      </c>
      <c r="K46" s="22">
        <v>0</v>
      </c>
      <c r="L46" s="21">
        <v>1</v>
      </c>
      <c r="M46" s="22">
        <v>625.85</v>
      </c>
      <c r="N46" s="21">
        <v>0</v>
      </c>
      <c r="O46" s="22">
        <v>0</v>
      </c>
      <c r="P46" s="21">
        <v>0</v>
      </c>
      <c r="Q46" s="22">
        <v>0</v>
      </c>
      <c r="R46" s="21">
        <v>0</v>
      </c>
      <c r="S46" s="22">
        <v>0</v>
      </c>
      <c r="T46" s="21">
        <v>0</v>
      </c>
      <c r="U46" s="22">
        <v>0</v>
      </c>
      <c r="V46" s="21">
        <v>0</v>
      </c>
      <c r="W46" s="22">
        <v>0</v>
      </c>
      <c r="X46" s="21">
        <v>0</v>
      </c>
      <c r="Y46" s="22">
        <v>0</v>
      </c>
      <c r="Z46" s="21">
        <v>0</v>
      </c>
      <c r="AA46" s="22">
        <v>0</v>
      </c>
      <c r="AB46" s="21">
        <v>0</v>
      </c>
      <c r="AC46" s="22">
        <v>0</v>
      </c>
      <c r="AD46" s="21">
        <v>0</v>
      </c>
      <c r="AE46" s="22">
        <v>0</v>
      </c>
      <c r="AF46" s="21">
        <v>0</v>
      </c>
      <c r="AG46" s="22">
        <v>0</v>
      </c>
      <c r="AH46" s="21"/>
      <c r="AI46" s="493">
        <v>0</v>
      </c>
      <c r="AJ46" s="15">
        <v>1</v>
      </c>
      <c r="AK46" s="23">
        <v>625.85</v>
      </c>
    </row>
    <row r="47" spans="1:37" ht="25.5" x14ac:dyDescent="0.25">
      <c r="A47" s="17" t="s">
        <v>154</v>
      </c>
      <c r="B47" s="18" t="s">
        <v>155</v>
      </c>
      <c r="C47" s="17" t="s">
        <v>27</v>
      </c>
      <c r="D47" s="17" t="s">
        <v>156</v>
      </c>
      <c r="E47" s="19" t="s">
        <v>34</v>
      </c>
      <c r="F47" s="19">
        <v>29.33</v>
      </c>
      <c r="G47" s="20">
        <v>14.34</v>
      </c>
      <c r="H47" s="20">
        <v>17.95</v>
      </c>
      <c r="I47" s="492">
        <v>526.47</v>
      </c>
      <c r="J47" s="21">
        <v>0</v>
      </c>
      <c r="K47" s="22">
        <v>0</v>
      </c>
      <c r="L47" s="21">
        <v>1</v>
      </c>
      <c r="M47" s="22">
        <v>526.47</v>
      </c>
      <c r="N47" s="21">
        <v>0</v>
      </c>
      <c r="O47" s="22">
        <v>0</v>
      </c>
      <c r="P47" s="21">
        <v>0</v>
      </c>
      <c r="Q47" s="22">
        <v>0</v>
      </c>
      <c r="R47" s="21">
        <v>0</v>
      </c>
      <c r="S47" s="22">
        <v>0</v>
      </c>
      <c r="T47" s="21">
        <v>0</v>
      </c>
      <c r="U47" s="22">
        <v>0</v>
      </c>
      <c r="V47" s="21">
        <v>0</v>
      </c>
      <c r="W47" s="22">
        <v>0</v>
      </c>
      <c r="X47" s="21">
        <v>0</v>
      </c>
      <c r="Y47" s="22">
        <v>0</v>
      </c>
      <c r="Z47" s="21">
        <v>0</v>
      </c>
      <c r="AA47" s="22">
        <v>0</v>
      </c>
      <c r="AB47" s="21">
        <v>0</v>
      </c>
      <c r="AC47" s="22">
        <v>0</v>
      </c>
      <c r="AD47" s="21">
        <v>0</v>
      </c>
      <c r="AE47" s="22">
        <v>0</v>
      </c>
      <c r="AF47" s="21">
        <v>0</v>
      </c>
      <c r="AG47" s="22">
        <v>0</v>
      </c>
      <c r="AH47" s="21"/>
      <c r="AI47" s="493">
        <v>0</v>
      </c>
      <c r="AJ47" s="15">
        <v>1</v>
      </c>
      <c r="AK47" s="23">
        <v>526.47</v>
      </c>
    </row>
    <row r="48" spans="1:37" ht="25.5" x14ac:dyDescent="0.25">
      <c r="A48" s="17" t="s">
        <v>157</v>
      </c>
      <c r="B48" s="18" t="s">
        <v>158</v>
      </c>
      <c r="C48" s="17" t="s">
        <v>27</v>
      </c>
      <c r="D48" s="17" t="s">
        <v>159</v>
      </c>
      <c r="E48" s="19" t="s">
        <v>109</v>
      </c>
      <c r="F48" s="19">
        <v>51.8</v>
      </c>
      <c r="G48" s="20">
        <v>13.21</v>
      </c>
      <c r="H48" s="20">
        <v>16.54</v>
      </c>
      <c r="I48" s="492">
        <v>856.77</v>
      </c>
      <c r="J48" s="21">
        <v>0</v>
      </c>
      <c r="K48" s="22">
        <v>0</v>
      </c>
      <c r="L48" s="21">
        <v>1</v>
      </c>
      <c r="M48" s="22">
        <v>856.77</v>
      </c>
      <c r="N48" s="21">
        <v>0</v>
      </c>
      <c r="O48" s="22">
        <v>0</v>
      </c>
      <c r="P48" s="21">
        <v>0</v>
      </c>
      <c r="Q48" s="22">
        <v>0</v>
      </c>
      <c r="R48" s="21">
        <v>0</v>
      </c>
      <c r="S48" s="22">
        <v>0</v>
      </c>
      <c r="T48" s="21">
        <v>0</v>
      </c>
      <c r="U48" s="22">
        <v>0</v>
      </c>
      <c r="V48" s="21">
        <v>0</v>
      </c>
      <c r="W48" s="22">
        <v>0</v>
      </c>
      <c r="X48" s="21">
        <v>0</v>
      </c>
      <c r="Y48" s="22">
        <v>0</v>
      </c>
      <c r="Z48" s="21">
        <v>0</v>
      </c>
      <c r="AA48" s="22">
        <v>0</v>
      </c>
      <c r="AB48" s="21">
        <v>0</v>
      </c>
      <c r="AC48" s="22">
        <v>0</v>
      </c>
      <c r="AD48" s="21">
        <v>0</v>
      </c>
      <c r="AE48" s="22">
        <v>0</v>
      </c>
      <c r="AF48" s="21">
        <v>0</v>
      </c>
      <c r="AG48" s="22">
        <v>0</v>
      </c>
      <c r="AH48" s="21"/>
      <c r="AI48" s="493">
        <v>0</v>
      </c>
      <c r="AJ48" s="15">
        <v>1</v>
      </c>
      <c r="AK48" s="23">
        <v>856.77</v>
      </c>
    </row>
    <row r="49" spans="1:37" ht="38.25" x14ac:dyDescent="0.25">
      <c r="A49" s="17" t="s">
        <v>160</v>
      </c>
      <c r="B49" s="18" t="s">
        <v>161</v>
      </c>
      <c r="C49" s="17" t="s">
        <v>32</v>
      </c>
      <c r="D49" s="17" t="s">
        <v>162</v>
      </c>
      <c r="E49" s="19" t="s">
        <v>34</v>
      </c>
      <c r="F49" s="19">
        <v>1713.92</v>
      </c>
      <c r="G49" s="20">
        <v>2.17</v>
      </c>
      <c r="H49" s="20">
        <v>2.71</v>
      </c>
      <c r="I49" s="492">
        <v>4644.72</v>
      </c>
      <c r="J49" s="21">
        <v>1</v>
      </c>
      <c r="K49" s="22">
        <v>4644.72</v>
      </c>
      <c r="L49" s="21">
        <v>0</v>
      </c>
      <c r="M49" s="22">
        <v>0</v>
      </c>
      <c r="N49" s="21">
        <v>0</v>
      </c>
      <c r="O49" s="22">
        <v>0</v>
      </c>
      <c r="P49" s="21">
        <v>0</v>
      </c>
      <c r="Q49" s="22">
        <v>0</v>
      </c>
      <c r="R49" s="21">
        <v>0</v>
      </c>
      <c r="S49" s="22">
        <v>0</v>
      </c>
      <c r="T49" s="21">
        <v>0</v>
      </c>
      <c r="U49" s="22">
        <v>0</v>
      </c>
      <c r="V49" s="21">
        <v>0</v>
      </c>
      <c r="W49" s="22">
        <v>0</v>
      </c>
      <c r="X49" s="21">
        <v>0</v>
      </c>
      <c r="Y49" s="22">
        <v>0</v>
      </c>
      <c r="Z49" s="21">
        <v>0</v>
      </c>
      <c r="AA49" s="22">
        <v>0</v>
      </c>
      <c r="AB49" s="21">
        <v>0</v>
      </c>
      <c r="AC49" s="22">
        <v>0</v>
      </c>
      <c r="AD49" s="21">
        <v>0</v>
      </c>
      <c r="AE49" s="22">
        <v>0</v>
      </c>
      <c r="AF49" s="21">
        <v>0</v>
      </c>
      <c r="AG49" s="22">
        <v>0</v>
      </c>
      <c r="AH49" s="21"/>
      <c r="AI49" s="493">
        <v>0</v>
      </c>
      <c r="AJ49" s="15">
        <v>1</v>
      </c>
      <c r="AK49" s="23">
        <v>4644.72</v>
      </c>
    </row>
    <row r="50" spans="1:37" ht="25.5" x14ac:dyDescent="0.25">
      <c r="A50" s="17" t="s">
        <v>163</v>
      </c>
      <c r="B50" s="18" t="s">
        <v>164</v>
      </c>
      <c r="C50" s="17" t="s">
        <v>27</v>
      </c>
      <c r="D50" s="17" t="s">
        <v>165</v>
      </c>
      <c r="E50" s="19" t="s">
        <v>34</v>
      </c>
      <c r="F50" s="19">
        <v>167.62</v>
      </c>
      <c r="G50" s="20">
        <v>6.6</v>
      </c>
      <c r="H50" s="20">
        <v>8.26</v>
      </c>
      <c r="I50" s="492">
        <v>1384.54</v>
      </c>
      <c r="J50" s="21">
        <v>0</v>
      </c>
      <c r="K50" s="22">
        <v>0</v>
      </c>
      <c r="L50" s="21">
        <v>1</v>
      </c>
      <c r="M50" s="22">
        <v>1384.54</v>
      </c>
      <c r="N50" s="21">
        <v>0</v>
      </c>
      <c r="O50" s="22">
        <v>0</v>
      </c>
      <c r="P50" s="21">
        <v>0</v>
      </c>
      <c r="Q50" s="22">
        <v>0</v>
      </c>
      <c r="R50" s="21">
        <v>0</v>
      </c>
      <c r="S50" s="22">
        <v>0</v>
      </c>
      <c r="T50" s="21">
        <v>0</v>
      </c>
      <c r="U50" s="22">
        <v>0</v>
      </c>
      <c r="V50" s="21">
        <v>0</v>
      </c>
      <c r="W50" s="22">
        <v>0</v>
      </c>
      <c r="X50" s="21">
        <v>0</v>
      </c>
      <c r="Y50" s="22">
        <v>0</v>
      </c>
      <c r="Z50" s="21">
        <v>0</v>
      </c>
      <c r="AA50" s="22">
        <v>0</v>
      </c>
      <c r="AB50" s="21">
        <v>0</v>
      </c>
      <c r="AC50" s="22">
        <v>0</v>
      </c>
      <c r="AD50" s="21">
        <v>0</v>
      </c>
      <c r="AE50" s="22">
        <v>0</v>
      </c>
      <c r="AF50" s="21">
        <v>0</v>
      </c>
      <c r="AG50" s="22">
        <v>0</v>
      </c>
      <c r="AH50" s="21"/>
      <c r="AI50" s="493">
        <v>0</v>
      </c>
      <c r="AJ50" s="15">
        <v>1</v>
      </c>
      <c r="AK50" s="23">
        <v>1384.54</v>
      </c>
    </row>
    <row r="51" spans="1:37" ht="25.5" x14ac:dyDescent="0.25">
      <c r="A51" s="17" t="s">
        <v>166</v>
      </c>
      <c r="B51" s="18" t="s">
        <v>167</v>
      </c>
      <c r="C51" s="17" t="s">
        <v>40</v>
      </c>
      <c r="D51" s="17" t="s">
        <v>168</v>
      </c>
      <c r="E51" s="19" t="s">
        <v>109</v>
      </c>
      <c r="F51" s="19">
        <v>3.47</v>
      </c>
      <c r="G51" s="20">
        <v>17.670000000000002</v>
      </c>
      <c r="H51" s="20">
        <v>22.12</v>
      </c>
      <c r="I51" s="492">
        <v>76.75</v>
      </c>
      <c r="J51" s="21">
        <v>0</v>
      </c>
      <c r="K51" s="22">
        <v>0</v>
      </c>
      <c r="L51" s="21">
        <v>1</v>
      </c>
      <c r="M51" s="22">
        <v>76.75</v>
      </c>
      <c r="N51" s="21">
        <v>0</v>
      </c>
      <c r="O51" s="22">
        <v>0</v>
      </c>
      <c r="P51" s="21">
        <v>0</v>
      </c>
      <c r="Q51" s="22">
        <v>0</v>
      </c>
      <c r="R51" s="21">
        <v>0</v>
      </c>
      <c r="S51" s="22">
        <v>0</v>
      </c>
      <c r="T51" s="21">
        <v>0</v>
      </c>
      <c r="U51" s="22">
        <v>0</v>
      </c>
      <c r="V51" s="21">
        <v>0</v>
      </c>
      <c r="W51" s="22">
        <v>0</v>
      </c>
      <c r="X51" s="21">
        <v>0</v>
      </c>
      <c r="Y51" s="22">
        <v>0</v>
      </c>
      <c r="Z51" s="21">
        <v>0</v>
      </c>
      <c r="AA51" s="22">
        <v>0</v>
      </c>
      <c r="AB51" s="21">
        <v>0</v>
      </c>
      <c r="AC51" s="22">
        <v>0</v>
      </c>
      <c r="AD51" s="21">
        <v>0</v>
      </c>
      <c r="AE51" s="22">
        <v>0</v>
      </c>
      <c r="AF51" s="21">
        <v>0</v>
      </c>
      <c r="AG51" s="22">
        <v>0</v>
      </c>
      <c r="AH51" s="21"/>
      <c r="AI51" s="493">
        <v>0</v>
      </c>
      <c r="AJ51" s="15">
        <v>1</v>
      </c>
      <c r="AK51" s="23">
        <v>76.75</v>
      </c>
    </row>
    <row r="52" spans="1:37" ht="38.25" x14ac:dyDescent="0.25">
      <c r="A52" s="17" t="s">
        <v>169</v>
      </c>
      <c r="B52" s="18" t="s">
        <v>170</v>
      </c>
      <c r="C52" s="17" t="s">
        <v>27</v>
      </c>
      <c r="D52" s="17" t="s">
        <v>171</v>
      </c>
      <c r="E52" s="19" t="s">
        <v>109</v>
      </c>
      <c r="F52" s="19">
        <v>6.52</v>
      </c>
      <c r="G52" s="20">
        <v>57.32</v>
      </c>
      <c r="H52" s="20">
        <v>71.77</v>
      </c>
      <c r="I52" s="492">
        <v>467.94</v>
      </c>
      <c r="J52" s="21">
        <v>0</v>
      </c>
      <c r="K52" s="22">
        <v>0</v>
      </c>
      <c r="L52" s="21">
        <v>1</v>
      </c>
      <c r="M52" s="22">
        <v>467.94</v>
      </c>
      <c r="N52" s="21">
        <v>0</v>
      </c>
      <c r="O52" s="22">
        <v>0</v>
      </c>
      <c r="P52" s="21">
        <v>0</v>
      </c>
      <c r="Q52" s="22">
        <v>0</v>
      </c>
      <c r="R52" s="21">
        <v>0</v>
      </c>
      <c r="S52" s="22">
        <v>0</v>
      </c>
      <c r="T52" s="21">
        <v>0</v>
      </c>
      <c r="U52" s="22">
        <v>0</v>
      </c>
      <c r="V52" s="21">
        <v>0</v>
      </c>
      <c r="W52" s="22">
        <v>0</v>
      </c>
      <c r="X52" s="21">
        <v>0</v>
      </c>
      <c r="Y52" s="22">
        <v>0</v>
      </c>
      <c r="Z52" s="21">
        <v>0</v>
      </c>
      <c r="AA52" s="22">
        <v>0</v>
      </c>
      <c r="AB52" s="21">
        <v>0</v>
      </c>
      <c r="AC52" s="22">
        <v>0</v>
      </c>
      <c r="AD52" s="21">
        <v>0</v>
      </c>
      <c r="AE52" s="22">
        <v>0</v>
      </c>
      <c r="AF52" s="21">
        <v>0</v>
      </c>
      <c r="AG52" s="22">
        <v>0</v>
      </c>
      <c r="AH52" s="21"/>
      <c r="AI52" s="493">
        <v>0</v>
      </c>
      <c r="AJ52" s="15">
        <v>1</v>
      </c>
      <c r="AK52" s="23">
        <v>467.94</v>
      </c>
    </row>
    <row r="53" spans="1:37" ht="25.5" x14ac:dyDescent="0.25">
      <c r="A53" s="17" t="s">
        <v>172</v>
      </c>
      <c r="B53" s="18" t="s">
        <v>173</v>
      </c>
      <c r="C53" s="17" t="s">
        <v>27</v>
      </c>
      <c r="D53" s="17" t="s">
        <v>174</v>
      </c>
      <c r="E53" s="19" t="s">
        <v>42</v>
      </c>
      <c r="F53" s="19">
        <v>39</v>
      </c>
      <c r="G53" s="20">
        <v>2.36</v>
      </c>
      <c r="H53" s="20">
        <v>2.95</v>
      </c>
      <c r="I53" s="492">
        <v>115.05</v>
      </c>
      <c r="J53" s="21">
        <v>1</v>
      </c>
      <c r="K53" s="22">
        <v>115.05</v>
      </c>
      <c r="L53" s="21">
        <v>0</v>
      </c>
      <c r="M53" s="22">
        <v>0</v>
      </c>
      <c r="N53" s="21">
        <v>0</v>
      </c>
      <c r="O53" s="22">
        <v>0</v>
      </c>
      <c r="P53" s="21">
        <v>0</v>
      </c>
      <c r="Q53" s="22">
        <v>0</v>
      </c>
      <c r="R53" s="21">
        <v>0</v>
      </c>
      <c r="S53" s="22">
        <v>0</v>
      </c>
      <c r="T53" s="21">
        <v>0</v>
      </c>
      <c r="U53" s="22">
        <v>0</v>
      </c>
      <c r="V53" s="21">
        <v>0</v>
      </c>
      <c r="W53" s="22">
        <v>0</v>
      </c>
      <c r="X53" s="21">
        <v>0</v>
      </c>
      <c r="Y53" s="22">
        <v>0</v>
      </c>
      <c r="Z53" s="21">
        <v>0</v>
      </c>
      <c r="AA53" s="22">
        <v>0</v>
      </c>
      <c r="AB53" s="21">
        <v>0</v>
      </c>
      <c r="AC53" s="22">
        <v>0</v>
      </c>
      <c r="AD53" s="21">
        <v>0</v>
      </c>
      <c r="AE53" s="22">
        <v>0</v>
      </c>
      <c r="AF53" s="21">
        <v>0</v>
      </c>
      <c r="AG53" s="22">
        <v>0</v>
      </c>
      <c r="AH53" s="21"/>
      <c r="AI53" s="493">
        <v>0</v>
      </c>
      <c r="AJ53" s="15">
        <v>1</v>
      </c>
      <c r="AK53" s="23">
        <v>115.05</v>
      </c>
    </row>
    <row r="54" spans="1:37" ht="25.5" x14ac:dyDescent="0.25">
      <c r="A54" s="17" t="s">
        <v>175</v>
      </c>
      <c r="B54" s="18" t="s">
        <v>176</v>
      </c>
      <c r="C54" s="17" t="s">
        <v>32</v>
      </c>
      <c r="D54" s="17" t="s">
        <v>177</v>
      </c>
      <c r="E54" s="19" t="s">
        <v>42</v>
      </c>
      <c r="F54" s="19">
        <v>9</v>
      </c>
      <c r="G54" s="20">
        <v>8.6199999999999992</v>
      </c>
      <c r="H54" s="20">
        <v>10.79</v>
      </c>
      <c r="I54" s="492">
        <v>97.11</v>
      </c>
      <c r="J54" s="21">
        <v>1</v>
      </c>
      <c r="K54" s="22">
        <v>97.11</v>
      </c>
      <c r="L54" s="21">
        <v>0</v>
      </c>
      <c r="M54" s="22">
        <v>0</v>
      </c>
      <c r="N54" s="21">
        <v>0</v>
      </c>
      <c r="O54" s="22">
        <v>0</v>
      </c>
      <c r="P54" s="21">
        <v>0</v>
      </c>
      <c r="Q54" s="22">
        <v>0</v>
      </c>
      <c r="R54" s="21">
        <v>0</v>
      </c>
      <c r="S54" s="22">
        <v>0</v>
      </c>
      <c r="T54" s="21">
        <v>0</v>
      </c>
      <c r="U54" s="22">
        <v>0</v>
      </c>
      <c r="V54" s="21">
        <v>0</v>
      </c>
      <c r="W54" s="22">
        <v>0</v>
      </c>
      <c r="X54" s="21">
        <v>0</v>
      </c>
      <c r="Y54" s="22">
        <v>0</v>
      </c>
      <c r="Z54" s="21">
        <v>0</v>
      </c>
      <c r="AA54" s="22">
        <v>0</v>
      </c>
      <c r="AB54" s="21">
        <v>0</v>
      </c>
      <c r="AC54" s="22">
        <v>0</v>
      </c>
      <c r="AD54" s="21">
        <v>0</v>
      </c>
      <c r="AE54" s="22">
        <v>0</v>
      </c>
      <c r="AF54" s="21">
        <v>0</v>
      </c>
      <c r="AG54" s="22">
        <v>0</v>
      </c>
      <c r="AH54" s="21"/>
      <c r="AI54" s="493">
        <v>0</v>
      </c>
      <c r="AJ54" s="15">
        <v>1</v>
      </c>
      <c r="AK54" s="23">
        <v>97.11</v>
      </c>
    </row>
    <row r="55" spans="1:37" ht="25.5" x14ac:dyDescent="0.25">
      <c r="A55" s="17" t="s">
        <v>178</v>
      </c>
      <c r="B55" s="18" t="s">
        <v>179</v>
      </c>
      <c r="C55" s="17" t="s">
        <v>27</v>
      </c>
      <c r="D55" s="17" t="s">
        <v>180</v>
      </c>
      <c r="E55" s="19" t="s">
        <v>34</v>
      </c>
      <c r="F55" s="19">
        <v>19.78</v>
      </c>
      <c r="G55" s="20">
        <v>30.97</v>
      </c>
      <c r="H55" s="20">
        <v>38.78</v>
      </c>
      <c r="I55" s="492">
        <v>767.06</v>
      </c>
      <c r="J55" s="21">
        <v>1</v>
      </c>
      <c r="K55" s="22">
        <v>767.06</v>
      </c>
      <c r="L55" s="21">
        <v>0</v>
      </c>
      <c r="M55" s="22">
        <v>0</v>
      </c>
      <c r="N55" s="21">
        <v>0</v>
      </c>
      <c r="O55" s="22">
        <v>0</v>
      </c>
      <c r="P55" s="21">
        <v>0</v>
      </c>
      <c r="Q55" s="22">
        <v>0</v>
      </c>
      <c r="R55" s="21">
        <v>0</v>
      </c>
      <c r="S55" s="22">
        <v>0</v>
      </c>
      <c r="T55" s="21">
        <v>0</v>
      </c>
      <c r="U55" s="22">
        <v>0</v>
      </c>
      <c r="V55" s="21">
        <v>0</v>
      </c>
      <c r="W55" s="22">
        <v>0</v>
      </c>
      <c r="X55" s="21">
        <v>0</v>
      </c>
      <c r="Y55" s="22">
        <v>0</v>
      </c>
      <c r="Z55" s="21">
        <v>0</v>
      </c>
      <c r="AA55" s="22">
        <v>0</v>
      </c>
      <c r="AB55" s="21">
        <v>0</v>
      </c>
      <c r="AC55" s="22">
        <v>0</v>
      </c>
      <c r="AD55" s="21">
        <v>0</v>
      </c>
      <c r="AE55" s="22">
        <v>0</v>
      </c>
      <c r="AF55" s="21">
        <v>0</v>
      </c>
      <c r="AG55" s="22">
        <v>0</v>
      </c>
      <c r="AH55" s="21"/>
      <c r="AI55" s="493">
        <v>0</v>
      </c>
      <c r="AJ55" s="15">
        <v>1</v>
      </c>
      <c r="AK55" s="23">
        <v>767.06</v>
      </c>
    </row>
    <row r="56" spans="1:37" ht="38.25" x14ac:dyDescent="0.25">
      <c r="A56" s="17" t="s">
        <v>181</v>
      </c>
      <c r="B56" s="18" t="s">
        <v>182</v>
      </c>
      <c r="C56" s="17" t="s">
        <v>27</v>
      </c>
      <c r="D56" s="17" t="s">
        <v>183</v>
      </c>
      <c r="E56" s="19" t="s">
        <v>42</v>
      </c>
      <c r="F56" s="19">
        <v>2</v>
      </c>
      <c r="G56" s="20">
        <v>13.81</v>
      </c>
      <c r="H56" s="20">
        <v>17.29</v>
      </c>
      <c r="I56" s="492">
        <v>34.58</v>
      </c>
      <c r="J56" s="21">
        <v>0</v>
      </c>
      <c r="K56" s="22">
        <v>0</v>
      </c>
      <c r="L56" s="21">
        <v>1</v>
      </c>
      <c r="M56" s="22">
        <v>34.58</v>
      </c>
      <c r="N56" s="21">
        <v>0</v>
      </c>
      <c r="O56" s="22">
        <v>0</v>
      </c>
      <c r="P56" s="21">
        <v>0</v>
      </c>
      <c r="Q56" s="22">
        <v>0</v>
      </c>
      <c r="R56" s="21">
        <v>0</v>
      </c>
      <c r="S56" s="22">
        <v>0</v>
      </c>
      <c r="T56" s="21">
        <v>0</v>
      </c>
      <c r="U56" s="22">
        <v>0</v>
      </c>
      <c r="V56" s="21">
        <v>0</v>
      </c>
      <c r="W56" s="22">
        <v>0</v>
      </c>
      <c r="X56" s="21">
        <v>0</v>
      </c>
      <c r="Y56" s="22">
        <v>0</v>
      </c>
      <c r="Z56" s="21">
        <v>0</v>
      </c>
      <c r="AA56" s="22">
        <v>0</v>
      </c>
      <c r="AB56" s="21">
        <v>0</v>
      </c>
      <c r="AC56" s="22">
        <v>0</v>
      </c>
      <c r="AD56" s="21">
        <v>0</v>
      </c>
      <c r="AE56" s="22">
        <v>0</v>
      </c>
      <c r="AF56" s="21">
        <v>0</v>
      </c>
      <c r="AG56" s="22">
        <v>0</v>
      </c>
      <c r="AH56" s="21"/>
      <c r="AI56" s="493">
        <v>0</v>
      </c>
      <c r="AJ56" s="15">
        <v>1</v>
      </c>
      <c r="AK56" s="23">
        <v>34.58</v>
      </c>
    </row>
    <row r="57" spans="1:37" ht="25.5" x14ac:dyDescent="0.25">
      <c r="A57" s="17" t="s">
        <v>184</v>
      </c>
      <c r="B57" s="18" t="s">
        <v>185</v>
      </c>
      <c r="C57" s="17" t="s">
        <v>27</v>
      </c>
      <c r="D57" s="17" t="s">
        <v>186</v>
      </c>
      <c r="E57" s="19" t="s">
        <v>109</v>
      </c>
      <c r="F57" s="19">
        <v>3.2</v>
      </c>
      <c r="G57" s="20">
        <v>11.58</v>
      </c>
      <c r="H57" s="20">
        <v>14.5</v>
      </c>
      <c r="I57" s="492">
        <v>46.4</v>
      </c>
      <c r="J57" s="21">
        <v>0</v>
      </c>
      <c r="K57" s="22">
        <v>0</v>
      </c>
      <c r="L57" s="21">
        <v>1</v>
      </c>
      <c r="M57" s="22">
        <v>46.4</v>
      </c>
      <c r="N57" s="21">
        <v>0</v>
      </c>
      <c r="O57" s="22">
        <v>0</v>
      </c>
      <c r="P57" s="21">
        <v>0</v>
      </c>
      <c r="Q57" s="22">
        <v>0</v>
      </c>
      <c r="R57" s="21">
        <v>0</v>
      </c>
      <c r="S57" s="22">
        <v>0</v>
      </c>
      <c r="T57" s="21">
        <v>0</v>
      </c>
      <c r="U57" s="22">
        <v>0</v>
      </c>
      <c r="V57" s="21">
        <v>0</v>
      </c>
      <c r="W57" s="22">
        <v>0</v>
      </c>
      <c r="X57" s="21">
        <v>0</v>
      </c>
      <c r="Y57" s="22">
        <v>0</v>
      </c>
      <c r="Z57" s="21">
        <v>0</v>
      </c>
      <c r="AA57" s="22">
        <v>0</v>
      </c>
      <c r="AB57" s="21">
        <v>0</v>
      </c>
      <c r="AC57" s="22">
        <v>0</v>
      </c>
      <c r="AD57" s="21">
        <v>0</v>
      </c>
      <c r="AE57" s="22">
        <v>0</v>
      </c>
      <c r="AF57" s="21">
        <v>0</v>
      </c>
      <c r="AG57" s="22">
        <v>0</v>
      </c>
      <c r="AH57" s="21"/>
      <c r="AI57" s="493">
        <v>0</v>
      </c>
      <c r="AJ57" s="15">
        <v>1</v>
      </c>
      <c r="AK57" s="23">
        <v>46.4</v>
      </c>
    </row>
    <row r="58" spans="1:37" ht="25.5" x14ac:dyDescent="0.25">
      <c r="A58" s="17" t="s">
        <v>187</v>
      </c>
      <c r="B58" s="18" t="s">
        <v>188</v>
      </c>
      <c r="C58" s="17" t="s">
        <v>27</v>
      </c>
      <c r="D58" s="17" t="s">
        <v>189</v>
      </c>
      <c r="E58" s="19" t="s">
        <v>34</v>
      </c>
      <c r="F58" s="19">
        <v>110.74</v>
      </c>
      <c r="G58" s="20">
        <v>33.04</v>
      </c>
      <c r="H58" s="20">
        <v>41.37</v>
      </c>
      <c r="I58" s="492">
        <v>4581.3100000000004</v>
      </c>
      <c r="J58" s="21">
        <v>0</v>
      </c>
      <c r="K58" s="22">
        <v>0</v>
      </c>
      <c r="L58" s="21">
        <v>1</v>
      </c>
      <c r="M58" s="22">
        <v>4581.3100000000004</v>
      </c>
      <c r="N58" s="21">
        <v>0</v>
      </c>
      <c r="O58" s="22">
        <v>0</v>
      </c>
      <c r="P58" s="21">
        <v>0</v>
      </c>
      <c r="Q58" s="22">
        <v>0</v>
      </c>
      <c r="R58" s="21">
        <v>0</v>
      </c>
      <c r="S58" s="22">
        <v>0</v>
      </c>
      <c r="T58" s="21">
        <v>0</v>
      </c>
      <c r="U58" s="22">
        <v>0</v>
      </c>
      <c r="V58" s="21">
        <v>0</v>
      </c>
      <c r="W58" s="22">
        <v>0</v>
      </c>
      <c r="X58" s="21">
        <v>0</v>
      </c>
      <c r="Y58" s="22">
        <v>0</v>
      </c>
      <c r="Z58" s="21">
        <v>0</v>
      </c>
      <c r="AA58" s="22">
        <v>0</v>
      </c>
      <c r="AB58" s="21">
        <v>0</v>
      </c>
      <c r="AC58" s="22">
        <v>0</v>
      </c>
      <c r="AD58" s="21">
        <v>0</v>
      </c>
      <c r="AE58" s="22">
        <v>0</v>
      </c>
      <c r="AF58" s="21">
        <v>0</v>
      </c>
      <c r="AG58" s="22">
        <v>0</v>
      </c>
      <c r="AH58" s="21"/>
      <c r="AI58" s="493">
        <v>0</v>
      </c>
      <c r="AJ58" s="15">
        <v>1</v>
      </c>
      <c r="AK58" s="23">
        <v>4581.3100000000004</v>
      </c>
    </row>
    <row r="59" spans="1:37" ht="25.5" x14ac:dyDescent="0.25">
      <c r="A59" s="17" t="s">
        <v>190</v>
      </c>
      <c r="B59" s="18" t="s">
        <v>191</v>
      </c>
      <c r="C59" s="17" t="s">
        <v>40</v>
      </c>
      <c r="D59" s="17" t="s">
        <v>192</v>
      </c>
      <c r="E59" s="19" t="s">
        <v>42</v>
      </c>
      <c r="F59" s="19">
        <v>13</v>
      </c>
      <c r="G59" s="20">
        <v>17.59</v>
      </c>
      <c r="H59" s="20">
        <v>22.02</v>
      </c>
      <c r="I59" s="492">
        <v>286.26</v>
      </c>
      <c r="J59" s="21">
        <v>0.5</v>
      </c>
      <c r="K59" s="22">
        <v>143.13</v>
      </c>
      <c r="L59" s="21">
        <v>0</v>
      </c>
      <c r="M59" s="22">
        <v>0</v>
      </c>
      <c r="N59" s="21">
        <v>0</v>
      </c>
      <c r="O59" s="22">
        <v>0</v>
      </c>
      <c r="P59" s="21">
        <v>0</v>
      </c>
      <c r="Q59" s="22">
        <v>0</v>
      </c>
      <c r="R59" s="21">
        <v>0</v>
      </c>
      <c r="S59" s="22">
        <v>0</v>
      </c>
      <c r="T59" s="21">
        <v>0</v>
      </c>
      <c r="U59" s="22">
        <v>0</v>
      </c>
      <c r="V59" s="21">
        <v>0</v>
      </c>
      <c r="W59" s="22">
        <v>0</v>
      </c>
      <c r="X59" s="21">
        <v>0</v>
      </c>
      <c r="Y59" s="22">
        <v>0</v>
      </c>
      <c r="Z59" s="21">
        <v>0</v>
      </c>
      <c r="AA59" s="22">
        <v>0</v>
      </c>
      <c r="AB59" s="21">
        <v>0</v>
      </c>
      <c r="AC59" s="22">
        <v>0</v>
      </c>
      <c r="AD59" s="21">
        <v>0</v>
      </c>
      <c r="AE59" s="22">
        <v>0</v>
      </c>
      <c r="AF59" s="21">
        <v>0.5</v>
      </c>
      <c r="AG59" s="22">
        <v>143.13</v>
      </c>
      <c r="AH59" s="21"/>
      <c r="AI59" s="493">
        <v>0</v>
      </c>
      <c r="AJ59" s="15">
        <v>1</v>
      </c>
      <c r="AK59" s="23">
        <v>286.26</v>
      </c>
    </row>
    <row r="60" spans="1:37" ht="38.25" x14ac:dyDescent="0.25">
      <c r="A60" s="17" t="s">
        <v>193</v>
      </c>
      <c r="B60" s="18">
        <v>104790</v>
      </c>
      <c r="C60" s="17" t="s">
        <v>32</v>
      </c>
      <c r="D60" s="17" t="s">
        <v>144</v>
      </c>
      <c r="E60" s="19" t="s">
        <v>88</v>
      </c>
      <c r="F60" s="19">
        <v>2.87</v>
      </c>
      <c r="G60" s="20">
        <v>83.15</v>
      </c>
      <c r="H60" s="20">
        <v>104.12</v>
      </c>
      <c r="I60" s="492">
        <v>298.82</v>
      </c>
      <c r="J60" s="21">
        <v>1</v>
      </c>
      <c r="K60" s="22">
        <v>298.82</v>
      </c>
      <c r="L60" s="21">
        <v>0</v>
      </c>
      <c r="M60" s="22">
        <v>0</v>
      </c>
      <c r="N60" s="21">
        <v>0</v>
      </c>
      <c r="O60" s="22">
        <v>0</v>
      </c>
      <c r="P60" s="21">
        <v>0</v>
      </c>
      <c r="Q60" s="22">
        <v>0</v>
      </c>
      <c r="R60" s="21">
        <v>0</v>
      </c>
      <c r="S60" s="22">
        <v>0</v>
      </c>
      <c r="T60" s="21">
        <v>0</v>
      </c>
      <c r="U60" s="22">
        <v>0</v>
      </c>
      <c r="V60" s="21">
        <v>0</v>
      </c>
      <c r="W60" s="22">
        <v>0</v>
      </c>
      <c r="X60" s="21">
        <v>0</v>
      </c>
      <c r="Y60" s="22">
        <v>0</v>
      </c>
      <c r="Z60" s="21">
        <v>0</v>
      </c>
      <c r="AA60" s="22">
        <v>0</v>
      </c>
      <c r="AB60" s="21">
        <v>0</v>
      </c>
      <c r="AC60" s="22">
        <v>0</v>
      </c>
      <c r="AD60" s="21">
        <v>0</v>
      </c>
      <c r="AE60" s="22">
        <v>0</v>
      </c>
      <c r="AF60" s="21">
        <v>0</v>
      </c>
      <c r="AG60" s="22">
        <v>0</v>
      </c>
      <c r="AH60" s="21"/>
      <c r="AI60" s="493">
        <v>0</v>
      </c>
      <c r="AJ60" s="15">
        <v>1</v>
      </c>
      <c r="AK60" s="23">
        <v>298.82</v>
      </c>
    </row>
    <row r="61" spans="1:37" ht="25.5" x14ac:dyDescent="0.25">
      <c r="A61" s="17" t="s">
        <v>194</v>
      </c>
      <c r="B61" s="18" t="s">
        <v>195</v>
      </c>
      <c r="C61" s="17" t="s">
        <v>27</v>
      </c>
      <c r="D61" s="17" t="s">
        <v>196</v>
      </c>
      <c r="E61" s="19" t="s">
        <v>34</v>
      </c>
      <c r="F61" s="19">
        <v>1.06</v>
      </c>
      <c r="G61" s="20">
        <v>4.13</v>
      </c>
      <c r="H61" s="20">
        <v>5.17</v>
      </c>
      <c r="I61" s="492">
        <v>5.48</v>
      </c>
      <c r="J61" s="21">
        <v>1</v>
      </c>
      <c r="K61" s="22">
        <v>5.48</v>
      </c>
      <c r="L61" s="21">
        <v>0</v>
      </c>
      <c r="M61" s="22">
        <v>0</v>
      </c>
      <c r="N61" s="21">
        <v>0</v>
      </c>
      <c r="O61" s="22">
        <v>0</v>
      </c>
      <c r="P61" s="21">
        <v>0</v>
      </c>
      <c r="Q61" s="22">
        <v>0</v>
      </c>
      <c r="R61" s="21">
        <v>0</v>
      </c>
      <c r="S61" s="22">
        <v>0</v>
      </c>
      <c r="T61" s="21">
        <v>0</v>
      </c>
      <c r="U61" s="22">
        <v>0</v>
      </c>
      <c r="V61" s="21">
        <v>0</v>
      </c>
      <c r="W61" s="22">
        <v>0</v>
      </c>
      <c r="X61" s="21">
        <v>0</v>
      </c>
      <c r="Y61" s="22">
        <v>0</v>
      </c>
      <c r="Z61" s="21">
        <v>0</v>
      </c>
      <c r="AA61" s="22">
        <v>0</v>
      </c>
      <c r="AB61" s="21">
        <v>0</v>
      </c>
      <c r="AC61" s="22">
        <v>0</v>
      </c>
      <c r="AD61" s="21">
        <v>0</v>
      </c>
      <c r="AE61" s="22">
        <v>0</v>
      </c>
      <c r="AF61" s="21">
        <v>0</v>
      </c>
      <c r="AG61" s="22">
        <v>0</v>
      </c>
      <c r="AH61" s="21"/>
      <c r="AI61" s="493">
        <v>0</v>
      </c>
      <c r="AJ61" s="15">
        <v>1</v>
      </c>
      <c r="AK61" s="23">
        <v>5.48</v>
      </c>
    </row>
    <row r="62" spans="1:37" ht="25.5" x14ac:dyDescent="0.25">
      <c r="A62" s="17" t="s">
        <v>197</v>
      </c>
      <c r="B62" s="18" t="s">
        <v>198</v>
      </c>
      <c r="C62" s="17" t="s">
        <v>27</v>
      </c>
      <c r="D62" s="17" t="s">
        <v>199</v>
      </c>
      <c r="E62" s="19" t="s">
        <v>42</v>
      </c>
      <c r="F62" s="19">
        <v>3</v>
      </c>
      <c r="G62" s="20">
        <v>85.47</v>
      </c>
      <c r="H62" s="20">
        <v>107.02</v>
      </c>
      <c r="I62" s="492">
        <v>321.06</v>
      </c>
      <c r="J62" s="21">
        <v>1</v>
      </c>
      <c r="K62" s="22">
        <v>321.06</v>
      </c>
      <c r="L62" s="21">
        <v>0</v>
      </c>
      <c r="M62" s="22">
        <v>0</v>
      </c>
      <c r="N62" s="21">
        <v>0</v>
      </c>
      <c r="O62" s="22">
        <v>0</v>
      </c>
      <c r="P62" s="21">
        <v>0</v>
      </c>
      <c r="Q62" s="22">
        <v>0</v>
      </c>
      <c r="R62" s="21">
        <v>0</v>
      </c>
      <c r="S62" s="22">
        <v>0</v>
      </c>
      <c r="T62" s="21">
        <v>0</v>
      </c>
      <c r="U62" s="22">
        <v>0</v>
      </c>
      <c r="V62" s="21">
        <v>0</v>
      </c>
      <c r="W62" s="22">
        <v>0</v>
      </c>
      <c r="X62" s="21">
        <v>0</v>
      </c>
      <c r="Y62" s="22">
        <v>0</v>
      </c>
      <c r="Z62" s="21">
        <v>0</v>
      </c>
      <c r="AA62" s="22">
        <v>0</v>
      </c>
      <c r="AB62" s="21">
        <v>0</v>
      </c>
      <c r="AC62" s="22">
        <v>0</v>
      </c>
      <c r="AD62" s="21">
        <v>0</v>
      </c>
      <c r="AE62" s="22">
        <v>0</v>
      </c>
      <c r="AF62" s="21">
        <v>0</v>
      </c>
      <c r="AG62" s="22">
        <v>0</v>
      </c>
      <c r="AH62" s="21"/>
      <c r="AI62" s="493">
        <v>0</v>
      </c>
      <c r="AJ62" s="15">
        <v>1</v>
      </c>
      <c r="AK62" s="23">
        <v>321.06</v>
      </c>
    </row>
    <row r="63" spans="1:37" ht="25.5" x14ac:dyDescent="0.25">
      <c r="A63" s="17" t="s">
        <v>200</v>
      </c>
      <c r="B63" s="18" t="s">
        <v>201</v>
      </c>
      <c r="C63" s="17" t="s">
        <v>27</v>
      </c>
      <c r="D63" s="17" t="s">
        <v>202</v>
      </c>
      <c r="E63" s="19" t="s">
        <v>34</v>
      </c>
      <c r="F63" s="19">
        <v>14.16</v>
      </c>
      <c r="G63" s="20">
        <v>25.43</v>
      </c>
      <c r="H63" s="20">
        <v>31.84</v>
      </c>
      <c r="I63" s="492">
        <v>450.85</v>
      </c>
      <c r="J63" s="21">
        <v>1</v>
      </c>
      <c r="K63" s="22">
        <v>450.85</v>
      </c>
      <c r="L63" s="21">
        <v>0</v>
      </c>
      <c r="M63" s="22">
        <v>0</v>
      </c>
      <c r="N63" s="21">
        <v>0</v>
      </c>
      <c r="O63" s="22">
        <v>0</v>
      </c>
      <c r="P63" s="21">
        <v>0</v>
      </c>
      <c r="Q63" s="22">
        <v>0</v>
      </c>
      <c r="R63" s="21">
        <v>0</v>
      </c>
      <c r="S63" s="22">
        <v>0</v>
      </c>
      <c r="T63" s="21">
        <v>0</v>
      </c>
      <c r="U63" s="22">
        <v>0</v>
      </c>
      <c r="V63" s="21">
        <v>0</v>
      </c>
      <c r="W63" s="22">
        <v>0</v>
      </c>
      <c r="X63" s="21">
        <v>0</v>
      </c>
      <c r="Y63" s="22">
        <v>0</v>
      </c>
      <c r="Z63" s="21">
        <v>0</v>
      </c>
      <c r="AA63" s="22">
        <v>0</v>
      </c>
      <c r="AB63" s="21">
        <v>0</v>
      </c>
      <c r="AC63" s="22">
        <v>0</v>
      </c>
      <c r="AD63" s="21">
        <v>0</v>
      </c>
      <c r="AE63" s="22">
        <v>0</v>
      </c>
      <c r="AF63" s="21">
        <v>0</v>
      </c>
      <c r="AG63" s="22">
        <v>0</v>
      </c>
      <c r="AH63" s="21"/>
      <c r="AI63" s="493">
        <v>0</v>
      </c>
      <c r="AJ63" s="15">
        <v>1</v>
      </c>
      <c r="AK63" s="23">
        <v>450.85</v>
      </c>
    </row>
    <row r="64" spans="1:37" x14ac:dyDescent="0.25">
      <c r="A64" s="12">
        <v>3</v>
      </c>
      <c r="B64" s="12"/>
      <c r="C64" s="12"/>
      <c r="D64" s="12" t="s">
        <v>203</v>
      </c>
      <c r="E64" s="12"/>
      <c r="F64" s="13"/>
      <c r="G64" s="14"/>
      <c r="H64" s="14"/>
      <c r="I64" s="490">
        <v>78366.150000000009</v>
      </c>
      <c r="J64" s="491">
        <v>3.284011017512025E-2</v>
      </c>
      <c r="K64" s="490">
        <v>2573.5529999999999</v>
      </c>
      <c r="L64" s="491">
        <v>0.38093405124533997</v>
      </c>
      <c r="M64" s="490">
        <v>29852.335000000003</v>
      </c>
      <c r="N64" s="491">
        <v>0.19444397868212232</v>
      </c>
      <c r="O64" s="490">
        <v>15237.826000000003</v>
      </c>
      <c r="P64" s="491">
        <v>4.429033453857309E-2</v>
      </c>
      <c r="Q64" s="490">
        <v>3470.8629999999998</v>
      </c>
      <c r="R64" s="491">
        <v>0.34749152535884437</v>
      </c>
      <c r="S64" s="490">
        <v>27231.573000000004</v>
      </c>
      <c r="T64" s="491">
        <v>0</v>
      </c>
      <c r="U64" s="490">
        <v>0</v>
      </c>
      <c r="V64" s="491">
        <v>0</v>
      </c>
      <c r="W64" s="490">
        <v>0</v>
      </c>
      <c r="X64" s="491">
        <v>0</v>
      </c>
      <c r="Y64" s="490">
        <v>0</v>
      </c>
      <c r="Z64" s="491">
        <v>0</v>
      </c>
      <c r="AA64" s="490">
        <v>0</v>
      </c>
      <c r="AB64" s="491">
        <v>0</v>
      </c>
      <c r="AC64" s="490">
        <v>0</v>
      </c>
      <c r="AD64" s="491">
        <v>0</v>
      </c>
      <c r="AE64" s="490">
        <v>0</v>
      </c>
      <c r="AF64" s="491">
        <v>0</v>
      </c>
      <c r="AG64" s="490">
        <v>0</v>
      </c>
      <c r="AH64" s="491">
        <v>0</v>
      </c>
      <c r="AI64" s="490">
        <v>0</v>
      </c>
      <c r="AJ64" s="24">
        <v>1</v>
      </c>
      <c r="AK64" s="490">
        <v>78366.150000000009</v>
      </c>
    </row>
    <row r="65" spans="1:37" ht="38.25" x14ac:dyDescent="0.25">
      <c r="A65" s="17" t="s">
        <v>204</v>
      </c>
      <c r="B65" s="18" t="s">
        <v>205</v>
      </c>
      <c r="C65" s="17" t="s">
        <v>32</v>
      </c>
      <c r="D65" s="17" t="s">
        <v>206</v>
      </c>
      <c r="E65" s="19" t="s">
        <v>109</v>
      </c>
      <c r="F65" s="19">
        <v>160.88000000000002</v>
      </c>
      <c r="G65" s="20">
        <v>43.24</v>
      </c>
      <c r="H65" s="20">
        <v>54.14</v>
      </c>
      <c r="I65" s="492">
        <v>8710.0400000000009</v>
      </c>
      <c r="J65" s="21">
        <v>0</v>
      </c>
      <c r="K65" s="22">
        <v>0</v>
      </c>
      <c r="L65" s="21">
        <v>0.7</v>
      </c>
      <c r="M65" s="22">
        <v>6097.0280000000002</v>
      </c>
      <c r="N65" s="21">
        <v>0</v>
      </c>
      <c r="O65" s="22">
        <v>0</v>
      </c>
      <c r="P65" s="21">
        <v>0.3</v>
      </c>
      <c r="Q65" s="22">
        <v>2613.0120000000002</v>
      </c>
      <c r="R65" s="21"/>
      <c r="S65" s="22">
        <v>0</v>
      </c>
      <c r="T65" s="21">
        <v>0</v>
      </c>
      <c r="U65" s="22">
        <v>0</v>
      </c>
      <c r="V65" s="21">
        <v>0</v>
      </c>
      <c r="W65" s="22">
        <v>0</v>
      </c>
      <c r="X65" s="21">
        <v>0</v>
      </c>
      <c r="Y65" s="22">
        <v>0</v>
      </c>
      <c r="Z65" s="21">
        <v>0</v>
      </c>
      <c r="AA65" s="22">
        <v>0</v>
      </c>
      <c r="AB65" s="21">
        <v>0</v>
      </c>
      <c r="AC65" s="22">
        <v>0</v>
      </c>
      <c r="AD65" s="21">
        <v>0</v>
      </c>
      <c r="AE65" s="22">
        <v>0</v>
      </c>
      <c r="AF65" s="21">
        <v>0</v>
      </c>
      <c r="AG65" s="22">
        <v>0</v>
      </c>
      <c r="AH65" s="21"/>
      <c r="AI65" s="493">
        <v>0</v>
      </c>
      <c r="AJ65" s="15">
        <v>1</v>
      </c>
      <c r="AK65" s="23">
        <v>8710.0400000000009</v>
      </c>
    </row>
    <row r="66" spans="1:37" ht="38.25" x14ac:dyDescent="0.25">
      <c r="A66" s="17" t="s">
        <v>207</v>
      </c>
      <c r="B66" s="18" t="s">
        <v>208</v>
      </c>
      <c r="C66" s="17" t="s">
        <v>32</v>
      </c>
      <c r="D66" s="17" t="s">
        <v>209</v>
      </c>
      <c r="E66" s="19" t="s">
        <v>88</v>
      </c>
      <c r="F66" s="19">
        <v>81</v>
      </c>
      <c r="G66" s="20">
        <v>70.290000000000006</v>
      </c>
      <c r="H66" s="20">
        <v>88.01</v>
      </c>
      <c r="I66" s="492">
        <v>7128.81</v>
      </c>
      <c r="J66" s="21">
        <v>0.3</v>
      </c>
      <c r="K66" s="22">
        <v>2138.643</v>
      </c>
      <c r="L66" s="21">
        <v>0.3</v>
      </c>
      <c r="M66" s="22">
        <v>2138.643</v>
      </c>
      <c r="N66" s="21">
        <v>0</v>
      </c>
      <c r="O66" s="22">
        <v>0</v>
      </c>
      <c r="P66" s="21">
        <v>0.1</v>
      </c>
      <c r="Q66" s="22">
        <v>712.88100000000009</v>
      </c>
      <c r="R66" s="21">
        <v>0.3</v>
      </c>
      <c r="S66" s="22">
        <v>2138.643</v>
      </c>
      <c r="T66" s="21">
        <v>0</v>
      </c>
      <c r="U66" s="22">
        <v>0</v>
      </c>
      <c r="V66" s="21">
        <v>0</v>
      </c>
      <c r="W66" s="22">
        <v>0</v>
      </c>
      <c r="X66" s="21">
        <v>0</v>
      </c>
      <c r="Y66" s="22">
        <v>0</v>
      </c>
      <c r="Z66" s="21">
        <v>0</v>
      </c>
      <c r="AA66" s="22">
        <v>0</v>
      </c>
      <c r="AB66" s="21">
        <v>0</v>
      </c>
      <c r="AC66" s="22">
        <v>0</v>
      </c>
      <c r="AD66" s="21">
        <v>0</v>
      </c>
      <c r="AE66" s="22">
        <v>0</v>
      </c>
      <c r="AF66" s="21">
        <v>0</v>
      </c>
      <c r="AG66" s="22">
        <v>0</v>
      </c>
      <c r="AH66" s="21"/>
      <c r="AI66" s="493">
        <v>0</v>
      </c>
      <c r="AJ66" s="15">
        <v>1</v>
      </c>
      <c r="AK66" s="23">
        <v>7128.81</v>
      </c>
    </row>
    <row r="67" spans="1:37" ht="38.25" x14ac:dyDescent="0.25">
      <c r="A67" s="17" t="s">
        <v>210</v>
      </c>
      <c r="B67" s="18" t="s">
        <v>211</v>
      </c>
      <c r="C67" s="17" t="s">
        <v>32</v>
      </c>
      <c r="D67" s="17" t="s">
        <v>212</v>
      </c>
      <c r="E67" s="19" t="s">
        <v>88</v>
      </c>
      <c r="F67" s="19">
        <v>14.95</v>
      </c>
      <c r="G67" s="20">
        <v>77.44</v>
      </c>
      <c r="H67" s="20">
        <v>96.97</v>
      </c>
      <c r="I67" s="492">
        <v>1449.7</v>
      </c>
      <c r="J67" s="21">
        <v>0.3</v>
      </c>
      <c r="K67" s="22">
        <v>434.91</v>
      </c>
      <c r="L67" s="21">
        <v>0.3</v>
      </c>
      <c r="M67" s="22">
        <v>434.91</v>
      </c>
      <c r="N67" s="21">
        <v>0</v>
      </c>
      <c r="O67" s="22">
        <v>0</v>
      </c>
      <c r="P67" s="21">
        <v>0.1</v>
      </c>
      <c r="Q67" s="22">
        <v>144.97</v>
      </c>
      <c r="R67" s="21">
        <v>0.3</v>
      </c>
      <c r="S67" s="22">
        <v>434.91</v>
      </c>
      <c r="T67" s="21">
        <v>0</v>
      </c>
      <c r="U67" s="22">
        <v>0</v>
      </c>
      <c r="V67" s="21">
        <v>0</v>
      </c>
      <c r="W67" s="22">
        <v>0</v>
      </c>
      <c r="X67" s="21">
        <v>0</v>
      </c>
      <c r="Y67" s="22">
        <v>0</v>
      </c>
      <c r="Z67" s="21">
        <v>0</v>
      </c>
      <c r="AA67" s="22">
        <v>0</v>
      </c>
      <c r="AB67" s="21">
        <v>0</v>
      </c>
      <c r="AC67" s="22">
        <v>0</v>
      </c>
      <c r="AD67" s="21">
        <v>0</v>
      </c>
      <c r="AE67" s="22">
        <v>0</v>
      </c>
      <c r="AF67" s="21">
        <v>0</v>
      </c>
      <c r="AG67" s="22">
        <v>0</v>
      </c>
      <c r="AH67" s="21"/>
      <c r="AI67" s="493">
        <v>0</v>
      </c>
      <c r="AJ67" s="15">
        <v>1</v>
      </c>
      <c r="AK67" s="23">
        <v>1449.7</v>
      </c>
    </row>
    <row r="68" spans="1:37" ht="38.25" x14ac:dyDescent="0.25">
      <c r="A68" s="17" t="s">
        <v>213</v>
      </c>
      <c r="B68" s="18" t="s">
        <v>214</v>
      </c>
      <c r="C68" s="17" t="s">
        <v>32</v>
      </c>
      <c r="D68" s="17" t="s">
        <v>215</v>
      </c>
      <c r="E68" s="19" t="s">
        <v>34</v>
      </c>
      <c r="F68" s="19">
        <v>54.589999999999996</v>
      </c>
      <c r="G68" s="20">
        <v>166.79</v>
      </c>
      <c r="H68" s="20">
        <v>208.85</v>
      </c>
      <c r="I68" s="492">
        <v>11401.12</v>
      </c>
      <c r="J68" s="21">
        <v>0</v>
      </c>
      <c r="K68" s="22">
        <v>0</v>
      </c>
      <c r="L68" s="21">
        <v>0.4</v>
      </c>
      <c r="M68" s="22">
        <v>4560.4480000000003</v>
      </c>
      <c r="N68" s="21">
        <v>0.2</v>
      </c>
      <c r="O68" s="22">
        <v>2280.2240000000002</v>
      </c>
      <c r="P68" s="21">
        <v>0</v>
      </c>
      <c r="Q68" s="22">
        <v>0</v>
      </c>
      <c r="R68" s="21">
        <v>0.4</v>
      </c>
      <c r="S68" s="22">
        <v>4560.4480000000003</v>
      </c>
      <c r="T68" s="21">
        <v>0</v>
      </c>
      <c r="U68" s="22">
        <v>0</v>
      </c>
      <c r="V68" s="21">
        <v>0</v>
      </c>
      <c r="W68" s="22">
        <v>0</v>
      </c>
      <c r="X68" s="21">
        <v>0</v>
      </c>
      <c r="Y68" s="22">
        <v>0</v>
      </c>
      <c r="Z68" s="21">
        <v>0</v>
      </c>
      <c r="AA68" s="22">
        <v>0</v>
      </c>
      <c r="AB68" s="21">
        <v>0</v>
      </c>
      <c r="AC68" s="22">
        <v>0</v>
      </c>
      <c r="AD68" s="21">
        <v>0</v>
      </c>
      <c r="AE68" s="22">
        <v>0</v>
      </c>
      <c r="AF68" s="21">
        <v>0</v>
      </c>
      <c r="AG68" s="22">
        <v>0</v>
      </c>
      <c r="AH68" s="21"/>
      <c r="AI68" s="493">
        <v>0</v>
      </c>
      <c r="AJ68" s="15">
        <v>1</v>
      </c>
      <c r="AK68" s="23">
        <v>11401.12</v>
      </c>
    </row>
    <row r="69" spans="1:37" ht="38.25" x14ac:dyDescent="0.25">
      <c r="A69" s="17" t="s">
        <v>216</v>
      </c>
      <c r="B69" s="18" t="s">
        <v>217</v>
      </c>
      <c r="C69" s="17" t="s">
        <v>32</v>
      </c>
      <c r="D69" s="17" t="s">
        <v>218</v>
      </c>
      <c r="E69" s="19" t="s">
        <v>34</v>
      </c>
      <c r="F69" s="19">
        <v>121.27</v>
      </c>
      <c r="G69" s="20">
        <v>89.71</v>
      </c>
      <c r="H69" s="20">
        <v>112.33</v>
      </c>
      <c r="I69" s="492">
        <v>13622.25</v>
      </c>
      <c r="J69" s="21">
        <v>0</v>
      </c>
      <c r="K69" s="22">
        <v>0</v>
      </c>
      <c r="L69" s="21">
        <v>0.4</v>
      </c>
      <c r="M69" s="22">
        <v>5448.9000000000005</v>
      </c>
      <c r="N69" s="21">
        <v>0.2</v>
      </c>
      <c r="O69" s="22">
        <v>2724.4500000000003</v>
      </c>
      <c r="P69" s="21">
        <v>0</v>
      </c>
      <c r="Q69" s="22">
        <v>0</v>
      </c>
      <c r="R69" s="21">
        <v>0.4</v>
      </c>
      <c r="S69" s="22">
        <v>5448.9000000000005</v>
      </c>
      <c r="T69" s="21">
        <v>0</v>
      </c>
      <c r="U69" s="22">
        <v>0</v>
      </c>
      <c r="V69" s="21">
        <v>0</v>
      </c>
      <c r="W69" s="22">
        <v>0</v>
      </c>
      <c r="X69" s="21">
        <v>0</v>
      </c>
      <c r="Y69" s="22">
        <v>0</v>
      </c>
      <c r="Z69" s="21">
        <v>0</v>
      </c>
      <c r="AA69" s="22">
        <v>0</v>
      </c>
      <c r="AB69" s="21">
        <v>0</v>
      </c>
      <c r="AC69" s="22">
        <v>0</v>
      </c>
      <c r="AD69" s="21">
        <v>0</v>
      </c>
      <c r="AE69" s="22">
        <v>0</v>
      </c>
      <c r="AF69" s="21">
        <v>0</v>
      </c>
      <c r="AG69" s="22">
        <v>0</v>
      </c>
      <c r="AH69" s="21"/>
      <c r="AI69" s="493">
        <v>0</v>
      </c>
      <c r="AJ69" s="15">
        <v>1</v>
      </c>
      <c r="AK69" s="23">
        <v>13622.25</v>
      </c>
    </row>
    <row r="70" spans="1:37" ht="25.5" x14ac:dyDescent="0.25">
      <c r="A70" s="17" t="s">
        <v>219</v>
      </c>
      <c r="B70" s="18" t="s">
        <v>220</v>
      </c>
      <c r="C70" s="17" t="s">
        <v>32</v>
      </c>
      <c r="D70" s="17" t="s">
        <v>221</v>
      </c>
      <c r="E70" s="19" t="s">
        <v>222</v>
      </c>
      <c r="F70" s="19">
        <v>0</v>
      </c>
      <c r="G70" s="20">
        <v>11.8</v>
      </c>
      <c r="H70" s="20">
        <v>14.77</v>
      </c>
      <c r="I70" s="492">
        <v>0</v>
      </c>
      <c r="J70" s="21">
        <v>0</v>
      </c>
      <c r="K70" s="22">
        <v>0</v>
      </c>
      <c r="L70" s="21"/>
      <c r="M70" s="22">
        <v>0</v>
      </c>
      <c r="N70" s="21">
        <v>0</v>
      </c>
      <c r="O70" s="22">
        <v>0</v>
      </c>
      <c r="P70" s="21">
        <v>0</v>
      </c>
      <c r="Q70" s="22">
        <v>0</v>
      </c>
      <c r="R70" s="21">
        <v>0</v>
      </c>
      <c r="S70" s="22">
        <v>0</v>
      </c>
      <c r="T70" s="21">
        <v>0</v>
      </c>
      <c r="U70" s="22">
        <v>0</v>
      </c>
      <c r="V70" s="21">
        <v>0</v>
      </c>
      <c r="W70" s="22">
        <v>0</v>
      </c>
      <c r="X70" s="21">
        <v>0</v>
      </c>
      <c r="Y70" s="22">
        <v>0</v>
      </c>
      <c r="Z70" s="21">
        <v>0</v>
      </c>
      <c r="AA70" s="22">
        <v>0</v>
      </c>
      <c r="AB70" s="21">
        <v>0</v>
      </c>
      <c r="AC70" s="22">
        <v>0</v>
      </c>
      <c r="AD70" s="21">
        <v>0</v>
      </c>
      <c r="AE70" s="22">
        <v>0</v>
      </c>
      <c r="AF70" s="21">
        <v>0</v>
      </c>
      <c r="AG70" s="22">
        <v>0</v>
      </c>
      <c r="AH70" s="21"/>
      <c r="AI70" s="493">
        <v>0</v>
      </c>
      <c r="AJ70" s="15">
        <v>0</v>
      </c>
      <c r="AK70" s="23">
        <v>0</v>
      </c>
    </row>
    <row r="71" spans="1:37" ht="25.5" x14ac:dyDescent="0.25">
      <c r="A71" s="17" t="s">
        <v>223</v>
      </c>
      <c r="B71" s="18" t="s">
        <v>224</v>
      </c>
      <c r="C71" s="17" t="s">
        <v>32</v>
      </c>
      <c r="D71" s="17" t="s">
        <v>225</v>
      </c>
      <c r="E71" s="19" t="s">
        <v>222</v>
      </c>
      <c r="F71" s="19">
        <v>0</v>
      </c>
      <c r="G71" s="20">
        <v>12.17</v>
      </c>
      <c r="H71" s="20">
        <v>15.23</v>
      </c>
      <c r="I71" s="492">
        <v>0</v>
      </c>
      <c r="J71" s="21">
        <v>0</v>
      </c>
      <c r="K71" s="22">
        <v>0</v>
      </c>
      <c r="L71" s="21"/>
      <c r="M71" s="22">
        <v>0</v>
      </c>
      <c r="N71" s="21">
        <v>0</v>
      </c>
      <c r="O71" s="22">
        <v>0</v>
      </c>
      <c r="P71" s="21">
        <v>0</v>
      </c>
      <c r="Q71" s="22">
        <v>0</v>
      </c>
      <c r="R71" s="21">
        <v>0</v>
      </c>
      <c r="S71" s="22">
        <v>0</v>
      </c>
      <c r="T71" s="21">
        <v>0</v>
      </c>
      <c r="U71" s="22">
        <v>0</v>
      </c>
      <c r="V71" s="21">
        <v>0</v>
      </c>
      <c r="W71" s="22">
        <v>0</v>
      </c>
      <c r="X71" s="21">
        <v>0</v>
      </c>
      <c r="Y71" s="22">
        <v>0</v>
      </c>
      <c r="Z71" s="21">
        <v>0</v>
      </c>
      <c r="AA71" s="22">
        <v>0</v>
      </c>
      <c r="AB71" s="21">
        <v>0</v>
      </c>
      <c r="AC71" s="22">
        <v>0</v>
      </c>
      <c r="AD71" s="21">
        <v>0</v>
      </c>
      <c r="AE71" s="22">
        <v>0</v>
      </c>
      <c r="AF71" s="21">
        <v>0</v>
      </c>
      <c r="AG71" s="22">
        <v>0</v>
      </c>
      <c r="AH71" s="21"/>
      <c r="AI71" s="493">
        <v>0</v>
      </c>
      <c r="AJ71" s="15">
        <v>0</v>
      </c>
      <c r="AK71" s="23">
        <v>0</v>
      </c>
    </row>
    <row r="72" spans="1:37" ht="51" x14ac:dyDescent="0.25">
      <c r="A72" s="17" t="s">
        <v>226</v>
      </c>
      <c r="B72" s="18" t="s">
        <v>227</v>
      </c>
      <c r="C72" s="17" t="s">
        <v>32</v>
      </c>
      <c r="D72" s="17" t="s">
        <v>228</v>
      </c>
      <c r="E72" s="19" t="s">
        <v>88</v>
      </c>
      <c r="F72" s="19">
        <v>5.09</v>
      </c>
      <c r="G72" s="20">
        <v>442.01</v>
      </c>
      <c r="H72" s="20">
        <v>553.48</v>
      </c>
      <c r="I72" s="492">
        <v>2817.21</v>
      </c>
      <c r="J72" s="21">
        <v>0</v>
      </c>
      <c r="K72" s="22">
        <v>0</v>
      </c>
      <c r="L72" s="21">
        <v>0.6</v>
      </c>
      <c r="M72" s="22">
        <v>1690.326</v>
      </c>
      <c r="N72" s="21">
        <v>0</v>
      </c>
      <c r="O72" s="22">
        <v>0</v>
      </c>
      <c r="P72" s="21">
        <v>0</v>
      </c>
      <c r="Q72" s="22">
        <v>0</v>
      </c>
      <c r="R72" s="21">
        <v>0.4</v>
      </c>
      <c r="S72" s="22">
        <v>1126.884</v>
      </c>
      <c r="T72" s="21">
        <v>0</v>
      </c>
      <c r="U72" s="22">
        <v>0</v>
      </c>
      <c r="V72" s="21">
        <v>0</v>
      </c>
      <c r="W72" s="22">
        <v>0</v>
      </c>
      <c r="X72" s="21">
        <v>0</v>
      </c>
      <c r="Y72" s="22">
        <v>0</v>
      </c>
      <c r="Z72" s="21">
        <v>0</v>
      </c>
      <c r="AA72" s="22">
        <v>0</v>
      </c>
      <c r="AB72" s="21">
        <v>0</v>
      </c>
      <c r="AC72" s="22">
        <v>0</v>
      </c>
      <c r="AD72" s="21">
        <v>0</v>
      </c>
      <c r="AE72" s="22">
        <v>0</v>
      </c>
      <c r="AF72" s="21">
        <v>0</v>
      </c>
      <c r="AG72" s="22">
        <v>0</v>
      </c>
      <c r="AH72" s="21"/>
      <c r="AI72" s="493">
        <v>0</v>
      </c>
      <c r="AJ72" s="15">
        <v>1</v>
      </c>
      <c r="AK72" s="23">
        <v>2817.21</v>
      </c>
    </row>
    <row r="73" spans="1:37" ht="38.25" x14ac:dyDescent="0.25">
      <c r="A73" s="17" t="s">
        <v>229</v>
      </c>
      <c r="B73" s="18" t="s">
        <v>230</v>
      </c>
      <c r="C73" s="17" t="s">
        <v>32</v>
      </c>
      <c r="D73" s="17" t="s">
        <v>231</v>
      </c>
      <c r="E73" s="19" t="s">
        <v>88</v>
      </c>
      <c r="F73" s="19">
        <v>35.21</v>
      </c>
      <c r="G73" s="20">
        <v>580.25</v>
      </c>
      <c r="H73" s="20">
        <v>726.58</v>
      </c>
      <c r="I73" s="492">
        <v>25582.880000000001</v>
      </c>
      <c r="J73" s="21">
        <v>0</v>
      </c>
      <c r="K73" s="22">
        <v>0</v>
      </c>
      <c r="L73" s="21">
        <v>0.2</v>
      </c>
      <c r="M73" s="22">
        <v>5116.5760000000009</v>
      </c>
      <c r="N73" s="21">
        <v>0.4</v>
      </c>
      <c r="O73" s="22">
        <v>10233.152000000002</v>
      </c>
      <c r="P73" s="21">
        <v>0</v>
      </c>
      <c r="Q73" s="22">
        <v>0</v>
      </c>
      <c r="R73" s="21">
        <v>0.4</v>
      </c>
      <c r="S73" s="22">
        <v>10233.152000000002</v>
      </c>
      <c r="T73" s="21">
        <v>0</v>
      </c>
      <c r="U73" s="22">
        <v>0</v>
      </c>
      <c r="V73" s="21">
        <v>0</v>
      </c>
      <c r="W73" s="22">
        <v>0</v>
      </c>
      <c r="X73" s="21">
        <v>0</v>
      </c>
      <c r="Y73" s="22">
        <v>0</v>
      </c>
      <c r="Z73" s="21">
        <v>0</v>
      </c>
      <c r="AA73" s="22">
        <v>0</v>
      </c>
      <c r="AB73" s="21">
        <v>0</v>
      </c>
      <c r="AC73" s="22">
        <v>0</v>
      </c>
      <c r="AD73" s="21">
        <v>0</v>
      </c>
      <c r="AE73" s="22">
        <v>0</v>
      </c>
      <c r="AF73" s="21">
        <v>0</v>
      </c>
      <c r="AG73" s="22">
        <v>0</v>
      </c>
      <c r="AH73" s="21"/>
      <c r="AI73" s="493">
        <v>0</v>
      </c>
      <c r="AJ73" s="15">
        <v>1</v>
      </c>
      <c r="AK73" s="23">
        <v>25582.880000000005</v>
      </c>
    </row>
    <row r="74" spans="1:37" ht="38.25" x14ac:dyDescent="0.25">
      <c r="A74" s="17" t="s">
        <v>232</v>
      </c>
      <c r="B74" s="18" t="s">
        <v>233</v>
      </c>
      <c r="C74" s="17" t="s">
        <v>32</v>
      </c>
      <c r="D74" s="17" t="s">
        <v>234</v>
      </c>
      <c r="E74" s="19" t="s">
        <v>88</v>
      </c>
      <c r="F74" s="19">
        <v>9.75</v>
      </c>
      <c r="G74" s="20">
        <v>30.99</v>
      </c>
      <c r="H74" s="20">
        <v>38.799999999999997</v>
      </c>
      <c r="I74" s="492">
        <v>378.3</v>
      </c>
      <c r="J74" s="21">
        <v>0</v>
      </c>
      <c r="K74" s="22">
        <v>0</v>
      </c>
      <c r="L74" s="21"/>
      <c r="M74" s="22">
        <v>0</v>
      </c>
      <c r="N74" s="21">
        <v>0</v>
      </c>
      <c r="O74" s="22">
        <v>0</v>
      </c>
      <c r="P74" s="21">
        <v>0</v>
      </c>
      <c r="Q74" s="22">
        <v>0</v>
      </c>
      <c r="R74" s="21">
        <v>1</v>
      </c>
      <c r="S74" s="22">
        <v>378.3</v>
      </c>
      <c r="T74" s="21">
        <v>0</v>
      </c>
      <c r="U74" s="22">
        <v>0</v>
      </c>
      <c r="V74" s="21">
        <v>0</v>
      </c>
      <c r="W74" s="22">
        <v>0</v>
      </c>
      <c r="X74" s="21">
        <v>0</v>
      </c>
      <c r="Y74" s="22">
        <v>0</v>
      </c>
      <c r="Z74" s="21">
        <v>0</v>
      </c>
      <c r="AA74" s="22">
        <v>0</v>
      </c>
      <c r="AB74" s="21">
        <v>0</v>
      </c>
      <c r="AC74" s="22">
        <v>0</v>
      </c>
      <c r="AD74" s="21">
        <v>0</v>
      </c>
      <c r="AE74" s="22">
        <v>0</v>
      </c>
      <c r="AF74" s="21">
        <v>0</v>
      </c>
      <c r="AG74" s="22">
        <v>0</v>
      </c>
      <c r="AH74" s="21"/>
      <c r="AI74" s="493">
        <v>0</v>
      </c>
      <c r="AJ74" s="15">
        <v>1</v>
      </c>
      <c r="AK74" s="23">
        <v>378.3</v>
      </c>
    </row>
    <row r="75" spans="1:37" ht="25.5" x14ac:dyDescent="0.25">
      <c r="A75" s="17" t="s">
        <v>235</v>
      </c>
      <c r="B75" s="18" t="s">
        <v>236</v>
      </c>
      <c r="C75" s="17" t="s">
        <v>32</v>
      </c>
      <c r="D75" s="17" t="s">
        <v>237</v>
      </c>
      <c r="E75" s="19" t="s">
        <v>34</v>
      </c>
      <c r="F75" s="19">
        <v>130.79</v>
      </c>
      <c r="G75" s="20">
        <v>44.43</v>
      </c>
      <c r="H75" s="20">
        <v>55.63</v>
      </c>
      <c r="I75" s="492">
        <v>7275.84</v>
      </c>
      <c r="J75" s="21">
        <v>0</v>
      </c>
      <c r="K75" s="22">
        <v>0</v>
      </c>
      <c r="L75" s="21">
        <v>0.6</v>
      </c>
      <c r="M75" s="22">
        <v>4365.5039999999999</v>
      </c>
      <c r="N75" s="21">
        <v>0</v>
      </c>
      <c r="O75" s="22">
        <v>0</v>
      </c>
      <c r="P75" s="21">
        <v>0</v>
      </c>
      <c r="Q75" s="22">
        <v>0</v>
      </c>
      <c r="R75" s="21">
        <v>0.4</v>
      </c>
      <c r="S75" s="22">
        <v>2910.3360000000002</v>
      </c>
      <c r="T75" s="21">
        <v>0</v>
      </c>
      <c r="U75" s="22">
        <v>0</v>
      </c>
      <c r="V75" s="21">
        <v>0</v>
      </c>
      <c r="W75" s="22">
        <v>0</v>
      </c>
      <c r="X75" s="21">
        <v>0</v>
      </c>
      <c r="Y75" s="22">
        <v>0</v>
      </c>
      <c r="Z75" s="21">
        <v>0</v>
      </c>
      <c r="AA75" s="22">
        <v>0</v>
      </c>
      <c r="AB75" s="21">
        <v>0</v>
      </c>
      <c r="AC75" s="22">
        <v>0</v>
      </c>
      <c r="AD75" s="21">
        <v>0</v>
      </c>
      <c r="AE75" s="22">
        <v>0</v>
      </c>
      <c r="AF75" s="21">
        <v>0</v>
      </c>
      <c r="AG75" s="22">
        <v>0</v>
      </c>
      <c r="AH75" s="21"/>
      <c r="AI75" s="493">
        <v>0</v>
      </c>
      <c r="AJ75" s="15">
        <v>1</v>
      </c>
      <c r="AK75" s="23">
        <v>7275.84</v>
      </c>
    </row>
    <row r="76" spans="1:37" x14ac:dyDescent="0.25">
      <c r="A76" s="12">
        <v>4</v>
      </c>
      <c r="B76" s="12"/>
      <c r="C76" s="12"/>
      <c r="D76" s="12" t="s">
        <v>238</v>
      </c>
      <c r="E76" s="12"/>
      <c r="F76" s="13"/>
      <c r="G76" s="14"/>
      <c r="H76" s="14"/>
      <c r="I76" s="490">
        <v>275881.90999999997</v>
      </c>
      <c r="J76" s="491">
        <v>0</v>
      </c>
      <c r="K76" s="490">
        <v>0</v>
      </c>
      <c r="L76" s="491">
        <v>4.1488168071621659E-2</v>
      </c>
      <c r="M76" s="490">
        <v>11445.83505</v>
      </c>
      <c r="N76" s="491">
        <v>5.802393437105028E-2</v>
      </c>
      <c r="O76" s="490">
        <v>16007.753839999999</v>
      </c>
      <c r="P76" s="491">
        <v>9.7421295220117929E-2</v>
      </c>
      <c r="Q76" s="490">
        <v>26876.773000000001</v>
      </c>
      <c r="R76" s="491">
        <v>0.11420546566463891</v>
      </c>
      <c r="S76" s="490">
        <v>31507.221999999998</v>
      </c>
      <c r="T76" s="491">
        <v>8.2121683875539378E-2</v>
      </c>
      <c r="U76" s="490">
        <v>22655.887000000002</v>
      </c>
      <c r="V76" s="491">
        <v>0</v>
      </c>
      <c r="W76" s="490">
        <v>0</v>
      </c>
      <c r="X76" s="491">
        <v>0</v>
      </c>
      <c r="Y76" s="490">
        <v>0</v>
      </c>
      <c r="Z76" s="491">
        <v>0.17809981633083519</v>
      </c>
      <c r="AA76" s="490">
        <v>49134.517500000002</v>
      </c>
      <c r="AB76" s="491">
        <v>0.17809981633083519</v>
      </c>
      <c r="AC76" s="490">
        <v>49134.517500000002</v>
      </c>
      <c r="AD76" s="491">
        <v>0.13528068041866176</v>
      </c>
      <c r="AE76" s="490">
        <v>37321.4925</v>
      </c>
      <c r="AF76" s="491">
        <v>0.11525913971669981</v>
      </c>
      <c r="AG76" s="490">
        <v>31797.911609999999</v>
      </c>
      <c r="AH76" s="491">
        <v>0</v>
      </c>
      <c r="AI76" s="490">
        <v>0</v>
      </c>
      <c r="AJ76" s="24">
        <v>1</v>
      </c>
      <c r="AK76" s="490">
        <v>275881.90999999997</v>
      </c>
    </row>
    <row r="77" spans="1:37" ht="25.5" x14ac:dyDescent="0.25">
      <c r="A77" s="17" t="s">
        <v>239</v>
      </c>
      <c r="B77" s="18" t="s">
        <v>240</v>
      </c>
      <c r="C77" s="17" t="s">
        <v>32</v>
      </c>
      <c r="D77" s="17" t="s">
        <v>241</v>
      </c>
      <c r="E77" s="19" t="s">
        <v>222</v>
      </c>
      <c r="F77" s="19">
        <v>0</v>
      </c>
      <c r="G77" s="20">
        <v>12.57</v>
      </c>
      <c r="H77" s="20">
        <v>15.74</v>
      </c>
      <c r="I77" s="492">
        <v>0</v>
      </c>
      <c r="J77" s="21">
        <v>0</v>
      </c>
      <c r="K77" s="22">
        <v>0</v>
      </c>
      <c r="L77" s="21">
        <v>0</v>
      </c>
      <c r="M77" s="22">
        <v>0</v>
      </c>
      <c r="N77" s="21"/>
      <c r="O77" s="22">
        <v>0</v>
      </c>
      <c r="P77" s="21"/>
      <c r="Q77" s="22">
        <v>0</v>
      </c>
      <c r="R77" s="21"/>
      <c r="S77" s="22">
        <v>0</v>
      </c>
      <c r="T77" s="21">
        <v>0</v>
      </c>
      <c r="U77" s="22">
        <v>0</v>
      </c>
      <c r="V77" s="21">
        <v>0</v>
      </c>
      <c r="W77" s="22">
        <v>0</v>
      </c>
      <c r="X77" s="21">
        <v>0</v>
      </c>
      <c r="Y77" s="22">
        <v>0</v>
      </c>
      <c r="Z77" s="21">
        <v>0</v>
      </c>
      <c r="AA77" s="22">
        <v>0</v>
      </c>
      <c r="AB77" s="21">
        <v>0</v>
      </c>
      <c r="AC77" s="22">
        <v>0</v>
      </c>
      <c r="AD77" s="21">
        <v>0</v>
      </c>
      <c r="AE77" s="22">
        <v>0</v>
      </c>
      <c r="AF77" s="21">
        <v>0</v>
      </c>
      <c r="AG77" s="22">
        <v>0</v>
      </c>
      <c r="AH77" s="21"/>
      <c r="AI77" s="493">
        <v>0</v>
      </c>
      <c r="AJ77" s="15">
        <v>0</v>
      </c>
      <c r="AK77" s="23">
        <v>0</v>
      </c>
    </row>
    <row r="78" spans="1:37" ht="25.5" x14ac:dyDescent="0.25">
      <c r="A78" s="17" t="s">
        <v>242</v>
      </c>
      <c r="B78" s="18" t="s">
        <v>220</v>
      </c>
      <c r="C78" s="17" t="s">
        <v>32</v>
      </c>
      <c r="D78" s="17" t="s">
        <v>221</v>
      </c>
      <c r="E78" s="19" t="s">
        <v>222</v>
      </c>
      <c r="F78" s="19">
        <v>0</v>
      </c>
      <c r="G78" s="20">
        <v>11.25</v>
      </c>
      <c r="H78" s="20">
        <v>14.08</v>
      </c>
      <c r="I78" s="492">
        <v>0</v>
      </c>
      <c r="J78" s="21">
        <v>0</v>
      </c>
      <c r="K78" s="22">
        <v>0</v>
      </c>
      <c r="L78" s="21">
        <v>0</v>
      </c>
      <c r="M78" s="22">
        <v>0</v>
      </c>
      <c r="N78" s="21"/>
      <c r="O78" s="22">
        <v>0</v>
      </c>
      <c r="P78" s="21"/>
      <c r="Q78" s="22">
        <v>0</v>
      </c>
      <c r="R78" s="21"/>
      <c r="S78" s="22">
        <v>0</v>
      </c>
      <c r="T78" s="21">
        <v>0</v>
      </c>
      <c r="U78" s="22">
        <v>0</v>
      </c>
      <c r="V78" s="21">
        <v>0</v>
      </c>
      <c r="W78" s="22">
        <v>0</v>
      </c>
      <c r="X78" s="21">
        <v>0</v>
      </c>
      <c r="Y78" s="22">
        <v>0</v>
      </c>
      <c r="Z78" s="21">
        <v>0</v>
      </c>
      <c r="AA78" s="22">
        <v>0</v>
      </c>
      <c r="AB78" s="21">
        <v>0</v>
      </c>
      <c r="AC78" s="22">
        <v>0</v>
      </c>
      <c r="AD78" s="21">
        <v>0</v>
      </c>
      <c r="AE78" s="22">
        <v>0</v>
      </c>
      <c r="AF78" s="21">
        <v>0</v>
      </c>
      <c r="AG78" s="22">
        <v>0</v>
      </c>
      <c r="AH78" s="21"/>
      <c r="AI78" s="493">
        <v>0</v>
      </c>
      <c r="AJ78" s="15">
        <v>0</v>
      </c>
      <c r="AK78" s="23">
        <v>0</v>
      </c>
    </row>
    <row r="79" spans="1:37" ht="25.5" x14ac:dyDescent="0.25">
      <c r="A79" s="17" t="s">
        <v>243</v>
      </c>
      <c r="B79" s="18" t="s">
        <v>224</v>
      </c>
      <c r="C79" s="17" t="s">
        <v>32</v>
      </c>
      <c r="D79" s="17" t="s">
        <v>225</v>
      </c>
      <c r="E79" s="19" t="s">
        <v>222</v>
      </c>
      <c r="F79" s="19">
        <v>0</v>
      </c>
      <c r="G79" s="20">
        <v>11.62</v>
      </c>
      <c r="H79" s="20">
        <v>14.55</v>
      </c>
      <c r="I79" s="492">
        <v>0</v>
      </c>
      <c r="J79" s="21">
        <v>0</v>
      </c>
      <c r="K79" s="22">
        <v>0</v>
      </c>
      <c r="L79" s="21">
        <v>0</v>
      </c>
      <c r="M79" s="22">
        <v>0</v>
      </c>
      <c r="N79" s="21"/>
      <c r="O79" s="22">
        <v>0</v>
      </c>
      <c r="P79" s="21"/>
      <c r="Q79" s="22">
        <v>0</v>
      </c>
      <c r="R79" s="21"/>
      <c r="S79" s="22">
        <v>0</v>
      </c>
      <c r="T79" s="21">
        <v>0</v>
      </c>
      <c r="U79" s="22">
        <v>0</v>
      </c>
      <c r="V79" s="21">
        <v>0</v>
      </c>
      <c r="W79" s="22">
        <v>0</v>
      </c>
      <c r="X79" s="21">
        <v>0</v>
      </c>
      <c r="Y79" s="22">
        <v>0</v>
      </c>
      <c r="Z79" s="21">
        <v>0</v>
      </c>
      <c r="AA79" s="22">
        <v>0</v>
      </c>
      <c r="AB79" s="21">
        <v>0</v>
      </c>
      <c r="AC79" s="22">
        <v>0</v>
      </c>
      <c r="AD79" s="21">
        <v>0</v>
      </c>
      <c r="AE79" s="22">
        <v>0</v>
      </c>
      <c r="AF79" s="21">
        <v>0</v>
      </c>
      <c r="AG79" s="22">
        <v>0</v>
      </c>
      <c r="AH79" s="21"/>
      <c r="AI79" s="493">
        <v>0</v>
      </c>
      <c r="AJ79" s="15">
        <v>0</v>
      </c>
      <c r="AK79" s="23">
        <v>0</v>
      </c>
    </row>
    <row r="80" spans="1:37" ht="38.25" x14ac:dyDescent="0.25">
      <c r="A80" s="17" t="s">
        <v>244</v>
      </c>
      <c r="B80" s="18" t="s">
        <v>245</v>
      </c>
      <c r="C80" s="17" t="s">
        <v>32</v>
      </c>
      <c r="D80" s="17" t="s">
        <v>246</v>
      </c>
      <c r="E80" s="19" t="s">
        <v>34</v>
      </c>
      <c r="F80" s="19">
        <v>91.2</v>
      </c>
      <c r="G80" s="20">
        <v>67.040000000000006</v>
      </c>
      <c r="H80" s="20">
        <v>83.94</v>
      </c>
      <c r="I80" s="492">
        <v>7655.32</v>
      </c>
      <c r="J80" s="21">
        <v>0</v>
      </c>
      <c r="K80" s="22">
        <v>0</v>
      </c>
      <c r="L80" s="21">
        <v>0.15</v>
      </c>
      <c r="M80" s="22">
        <v>1148.298</v>
      </c>
      <c r="N80" s="21">
        <v>0.15</v>
      </c>
      <c r="O80" s="22">
        <v>1148.298</v>
      </c>
      <c r="P80" s="21">
        <v>0.3</v>
      </c>
      <c r="Q80" s="22">
        <v>2296.596</v>
      </c>
      <c r="R80" s="21">
        <v>0.3</v>
      </c>
      <c r="S80" s="22">
        <v>2296.596</v>
      </c>
      <c r="T80" s="21">
        <v>0.1</v>
      </c>
      <c r="U80" s="22">
        <v>765.53200000000004</v>
      </c>
      <c r="V80" s="21"/>
      <c r="W80" s="22">
        <v>0</v>
      </c>
      <c r="X80" s="21"/>
      <c r="Y80" s="22">
        <v>0</v>
      </c>
      <c r="Z80" s="21">
        <v>0</v>
      </c>
      <c r="AA80" s="22">
        <v>0</v>
      </c>
      <c r="AB80" s="21">
        <v>0</v>
      </c>
      <c r="AC80" s="22">
        <v>0</v>
      </c>
      <c r="AD80" s="21">
        <v>0</v>
      </c>
      <c r="AE80" s="22">
        <v>0</v>
      </c>
      <c r="AF80" s="21">
        <v>0</v>
      </c>
      <c r="AG80" s="22">
        <v>0</v>
      </c>
      <c r="AH80" s="21"/>
      <c r="AI80" s="493">
        <v>0</v>
      </c>
      <c r="AJ80" s="15">
        <v>0.99999999999999989</v>
      </c>
      <c r="AK80" s="23">
        <v>7655.3200000000006</v>
      </c>
    </row>
    <row r="81" spans="1:37" ht="38.25" x14ac:dyDescent="0.25">
      <c r="A81" s="17" t="s">
        <v>247</v>
      </c>
      <c r="B81" s="18" t="s">
        <v>248</v>
      </c>
      <c r="C81" s="17" t="s">
        <v>32</v>
      </c>
      <c r="D81" s="17" t="s">
        <v>249</v>
      </c>
      <c r="E81" s="19" t="s">
        <v>34</v>
      </c>
      <c r="F81" s="19">
        <v>105</v>
      </c>
      <c r="G81" s="20">
        <v>199.64</v>
      </c>
      <c r="H81" s="20">
        <v>249.98</v>
      </c>
      <c r="I81" s="492">
        <v>26247.9</v>
      </c>
      <c r="J81" s="21">
        <v>0</v>
      </c>
      <c r="K81" s="22">
        <v>0</v>
      </c>
      <c r="L81" s="21">
        <v>0.15</v>
      </c>
      <c r="M81" s="22">
        <v>3937.1849999999999</v>
      </c>
      <c r="N81" s="21">
        <v>0.15</v>
      </c>
      <c r="O81" s="22">
        <v>3937.1849999999999</v>
      </c>
      <c r="P81" s="21">
        <v>0.3</v>
      </c>
      <c r="Q81" s="22">
        <v>7874.37</v>
      </c>
      <c r="R81" s="21">
        <v>0.3</v>
      </c>
      <c r="S81" s="22">
        <v>7874.37</v>
      </c>
      <c r="T81" s="21">
        <v>0.1</v>
      </c>
      <c r="U81" s="22">
        <v>2624.7900000000004</v>
      </c>
      <c r="V81" s="21"/>
      <c r="W81" s="22">
        <v>0</v>
      </c>
      <c r="X81" s="21"/>
      <c r="Y81" s="22">
        <v>0</v>
      </c>
      <c r="Z81" s="21">
        <v>0</v>
      </c>
      <c r="AA81" s="22">
        <v>0</v>
      </c>
      <c r="AB81" s="21">
        <v>0</v>
      </c>
      <c r="AC81" s="22">
        <v>0</v>
      </c>
      <c r="AD81" s="21">
        <v>0</v>
      </c>
      <c r="AE81" s="22">
        <v>0</v>
      </c>
      <c r="AF81" s="21">
        <v>0</v>
      </c>
      <c r="AG81" s="22">
        <v>0</v>
      </c>
      <c r="AH81" s="21"/>
      <c r="AI81" s="493">
        <v>0</v>
      </c>
      <c r="AJ81" s="15">
        <v>0.99999999999999989</v>
      </c>
      <c r="AK81" s="23">
        <v>26247.9</v>
      </c>
    </row>
    <row r="82" spans="1:37" ht="38.25" x14ac:dyDescent="0.25">
      <c r="A82" s="17" t="s">
        <v>250</v>
      </c>
      <c r="B82" s="18" t="s">
        <v>230</v>
      </c>
      <c r="C82" s="17" t="s">
        <v>32</v>
      </c>
      <c r="D82" s="17" t="s">
        <v>231</v>
      </c>
      <c r="E82" s="19" t="s">
        <v>88</v>
      </c>
      <c r="F82" s="19">
        <v>37.910000000000004</v>
      </c>
      <c r="G82" s="20">
        <v>578.75</v>
      </c>
      <c r="H82" s="20">
        <v>724.71</v>
      </c>
      <c r="I82" s="492">
        <v>27473.75</v>
      </c>
      <c r="J82" s="21">
        <v>0</v>
      </c>
      <c r="K82" s="22">
        <v>0</v>
      </c>
      <c r="L82" s="21">
        <v>0.15</v>
      </c>
      <c r="M82" s="22">
        <v>4121.0625</v>
      </c>
      <c r="N82" s="21">
        <v>0.15</v>
      </c>
      <c r="O82" s="22">
        <v>4121.0625</v>
      </c>
      <c r="P82" s="21">
        <v>0.3</v>
      </c>
      <c r="Q82" s="22">
        <v>8242.125</v>
      </c>
      <c r="R82" s="21">
        <v>0.3</v>
      </c>
      <c r="S82" s="22">
        <v>8242.125</v>
      </c>
      <c r="T82" s="21">
        <v>0.1</v>
      </c>
      <c r="U82" s="22">
        <v>2747.375</v>
      </c>
      <c r="V82" s="21"/>
      <c r="W82" s="22">
        <v>0</v>
      </c>
      <c r="X82" s="21"/>
      <c r="Y82" s="22">
        <v>0</v>
      </c>
      <c r="Z82" s="21">
        <v>0</v>
      </c>
      <c r="AA82" s="22">
        <v>0</v>
      </c>
      <c r="AB82" s="21">
        <v>0</v>
      </c>
      <c r="AC82" s="22">
        <v>0</v>
      </c>
      <c r="AD82" s="21">
        <v>0</v>
      </c>
      <c r="AE82" s="22">
        <v>0</v>
      </c>
      <c r="AF82" s="21">
        <v>0</v>
      </c>
      <c r="AG82" s="22">
        <v>0</v>
      </c>
      <c r="AH82" s="21"/>
      <c r="AI82" s="493">
        <v>0</v>
      </c>
      <c r="AJ82" s="15">
        <v>0.99999999999999989</v>
      </c>
      <c r="AK82" s="23">
        <v>27473.75</v>
      </c>
    </row>
    <row r="83" spans="1:37" ht="38.25" x14ac:dyDescent="0.25">
      <c r="A83" s="17" t="s">
        <v>251</v>
      </c>
      <c r="B83" s="18" t="s">
        <v>233</v>
      </c>
      <c r="C83" s="17" t="s">
        <v>32</v>
      </c>
      <c r="D83" s="17" t="s">
        <v>234</v>
      </c>
      <c r="E83" s="19" t="s">
        <v>88</v>
      </c>
      <c r="F83" s="19">
        <v>39.700000000000003</v>
      </c>
      <c r="G83" s="20">
        <v>30.99</v>
      </c>
      <c r="H83" s="20">
        <v>38.799999999999997</v>
      </c>
      <c r="I83" s="492">
        <v>1540.36</v>
      </c>
      <c r="J83" s="21">
        <v>0</v>
      </c>
      <c r="K83" s="22">
        <v>0</v>
      </c>
      <c r="L83" s="21">
        <v>0</v>
      </c>
      <c r="M83" s="22">
        <v>0</v>
      </c>
      <c r="N83" s="21"/>
      <c r="O83" s="22">
        <v>0</v>
      </c>
      <c r="P83" s="21"/>
      <c r="Q83" s="22">
        <v>0</v>
      </c>
      <c r="R83" s="21">
        <v>0.5</v>
      </c>
      <c r="S83" s="22">
        <v>770.18</v>
      </c>
      <c r="T83" s="21">
        <v>0.5</v>
      </c>
      <c r="U83" s="22">
        <v>770.18</v>
      </c>
      <c r="V83" s="21"/>
      <c r="W83" s="22">
        <v>0</v>
      </c>
      <c r="X83" s="21"/>
      <c r="Y83" s="22">
        <v>0</v>
      </c>
      <c r="Z83" s="21">
        <v>0</v>
      </c>
      <c r="AA83" s="22">
        <v>0</v>
      </c>
      <c r="AB83" s="21">
        <v>0</v>
      </c>
      <c r="AC83" s="22">
        <v>0</v>
      </c>
      <c r="AD83" s="21">
        <v>0</v>
      </c>
      <c r="AE83" s="22">
        <v>0</v>
      </c>
      <c r="AF83" s="21">
        <v>0</v>
      </c>
      <c r="AG83" s="22">
        <v>0</v>
      </c>
      <c r="AH83" s="21"/>
      <c r="AI83" s="493">
        <v>0</v>
      </c>
      <c r="AJ83" s="15">
        <v>1</v>
      </c>
      <c r="AK83" s="23">
        <v>1540.36</v>
      </c>
    </row>
    <row r="84" spans="1:37" ht="51" x14ac:dyDescent="0.25">
      <c r="A84" s="17" t="s">
        <v>252</v>
      </c>
      <c r="B84" s="18" t="s">
        <v>253</v>
      </c>
      <c r="C84" s="17" t="s">
        <v>32</v>
      </c>
      <c r="D84" s="17" t="s">
        <v>254</v>
      </c>
      <c r="E84" s="19" t="s">
        <v>222</v>
      </c>
      <c r="F84" s="19">
        <v>4577.92</v>
      </c>
      <c r="G84" s="20">
        <v>26.05</v>
      </c>
      <c r="H84" s="20">
        <v>32.61</v>
      </c>
      <c r="I84" s="492">
        <v>149285.97</v>
      </c>
      <c r="J84" s="21"/>
      <c r="K84" s="22">
        <v>0</v>
      </c>
      <c r="L84" s="21">
        <v>1.4999999999999999E-2</v>
      </c>
      <c r="M84" s="22">
        <v>2239.28955</v>
      </c>
      <c r="N84" s="21">
        <v>2.1999999999999999E-2</v>
      </c>
      <c r="O84" s="22">
        <v>3284.2913399999998</v>
      </c>
      <c r="P84" s="21"/>
      <c r="Q84" s="22">
        <v>0</v>
      </c>
      <c r="R84" s="21">
        <v>0</v>
      </c>
      <c r="S84" s="22">
        <v>0</v>
      </c>
      <c r="T84" s="21">
        <v>0</v>
      </c>
      <c r="U84" s="22">
        <v>0</v>
      </c>
      <c r="V84" s="21">
        <v>0</v>
      </c>
      <c r="W84" s="22">
        <v>0</v>
      </c>
      <c r="X84" s="21"/>
      <c r="Y84" s="22">
        <v>0</v>
      </c>
      <c r="Z84" s="21">
        <v>0.25</v>
      </c>
      <c r="AA84" s="22">
        <v>37321.4925</v>
      </c>
      <c r="AB84" s="21">
        <v>0.25</v>
      </c>
      <c r="AC84" s="22">
        <v>37321.4925</v>
      </c>
      <c r="AD84" s="21">
        <v>0.25</v>
      </c>
      <c r="AE84" s="22">
        <v>37321.4925</v>
      </c>
      <c r="AF84" s="21">
        <v>0.21299999999999999</v>
      </c>
      <c r="AG84" s="22">
        <v>31797.911609999999</v>
      </c>
      <c r="AH84" s="21"/>
      <c r="AI84" s="493">
        <v>0</v>
      </c>
      <c r="AJ84" s="15">
        <v>0.99999999999999989</v>
      </c>
      <c r="AK84" s="23">
        <v>149285.97</v>
      </c>
    </row>
    <row r="85" spans="1:37" ht="38.25" x14ac:dyDescent="0.25">
      <c r="A85" s="17" t="s">
        <v>255</v>
      </c>
      <c r="B85" s="18" t="s">
        <v>256</v>
      </c>
      <c r="C85" s="17" t="s">
        <v>32</v>
      </c>
      <c r="D85" s="17" t="s">
        <v>257</v>
      </c>
      <c r="E85" s="19" t="s">
        <v>222</v>
      </c>
      <c r="F85" s="19">
        <v>1848.6</v>
      </c>
      <c r="G85" s="20">
        <v>9.02</v>
      </c>
      <c r="H85" s="20">
        <v>11.29</v>
      </c>
      <c r="I85" s="492">
        <v>20870.689999999999</v>
      </c>
      <c r="J85" s="21">
        <v>0</v>
      </c>
      <c r="K85" s="22">
        <v>0</v>
      </c>
      <c r="L85" s="21">
        <v>0</v>
      </c>
      <c r="M85" s="22">
        <v>0</v>
      </c>
      <c r="N85" s="21">
        <v>0.1</v>
      </c>
      <c r="O85" s="22">
        <v>2087.069</v>
      </c>
      <c r="P85" s="21">
        <v>0.2</v>
      </c>
      <c r="Q85" s="22">
        <v>4174.1379999999999</v>
      </c>
      <c r="R85" s="21">
        <v>0.3</v>
      </c>
      <c r="S85" s="22">
        <v>6261.2069999999994</v>
      </c>
      <c r="T85" s="21">
        <v>0.4</v>
      </c>
      <c r="U85" s="22">
        <v>8348.2759999999998</v>
      </c>
      <c r="V85" s="21">
        <v>0</v>
      </c>
      <c r="W85" s="22">
        <v>0</v>
      </c>
      <c r="X85" s="21">
        <v>0</v>
      </c>
      <c r="Y85" s="22">
        <v>0</v>
      </c>
      <c r="Z85" s="21">
        <v>0</v>
      </c>
      <c r="AA85" s="22">
        <v>0</v>
      </c>
      <c r="AB85" s="21">
        <v>0</v>
      </c>
      <c r="AC85" s="22">
        <v>0</v>
      </c>
      <c r="AD85" s="21">
        <v>0</v>
      </c>
      <c r="AE85" s="22">
        <v>0</v>
      </c>
      <c r="AF85" s="21">
        <v>0</v>
      </c>
      <c r="AG85" s="22">
        <v>0</v>
      </c>
      <c r="AH85" s="21"/>
      <c r="AI85" s="493">
        <v>0</v>
      </c>
      <c r="AJ85" s="15">
        <v>1</v>
      </c>
      <c r="AK85" s="23">
        <v>20870.690000000002</v>
      </c>
    </row>
    <row r="86" spans="1:37" ht="38.25" x14ac:dyDescent="0.25">
      <c r="A86" s="17" t="s">
        <v>258</v>
      </c>
      <c r="B86" s="18" t="s">
        <v>259</v>
      </c>
      <c r="C86" s="17" t="s">
        <v>32</v>
      </c>
      <c r="D86" s="17" t="s">
        <v>260</v>
      </c>
      <c r="E86" s="19" t="s">
        <v>222</v>
      </c>
      <c r="F86" s="19">
        <v>914.80999999999983</v>
      </c>
      <c r="G86" s="20">
        <v>12.49</v>
      </c>
      <c r="H86" s="20">
        <v>15.63</v>
      </c>
      <c r="I86" s="492">
        <v>14298.48</v>
      </c>
      <c r="J86" s="21">
        <v>0</v>
      </c>
      <c r="K86" s="22">
        <v>0</v>
      </c>
      <c r="L86" s="21">
        <v>0</v>
      </c>
      <c r="M86" s="22">
        <v>0</v>
      </c>
      <c r="N86" s="21">
        <v>0.1</v>
      </c>
      <c r="O86" s="22">
        <v>1429.848</v>
      </c>
      <c r="P86" s="21">
        <v>0.3</v>
      </c>
      <c r="Q86" s="22">
        <v>4289.5439999999999</v>
      </c>
      <c r="R86" s="21">
        <v>0.3</v>
      </c>
      <c r="S86" s="22">
        <v>4289.5439999999999</v>
      </c>
      <c r="T86" s="21">
        <v>0.3</v>
      </c>
      <c r="U86" s="22">
        <v>4289.5439999999999</v>
      </c>
      <c r="V86" s="21">
        <v>0</v>
      </c>
      <c r="W86" s="22">
        <v>0</v>
      </c>
      <c r="X86" s="21">
        <v>0</v>
      </c>
      <c r="Y86" s="22">
        <v>0</v>
      </c>
      <c r="Z86" s="21">
        <v>0</v>
      </c>
      <c r="AA86" s="22">
        <v>0</v>
      </c>
      <c r="AB86" s="21">
        <v>0</v>
      </c>
      <c r="AC86" s="22">
        <v>0</v>
      </c>
      <c r="AD86" s="21">
        <v>0</v>
      </c>
      <c r="AE86" s="22">
        <v>0</v>
      </c>
      <c r="AF86" s="21">
        <v>0</v>
      </c>
      <c r="AG86" s="22">
        <v>0</v>
      </c>
      <c r="AH86" s="21"/>
      <c r="AI86" s="493">
        <v>0</v>
      </c>
      <c r="AJ86" s="15">
        <v>1</v>
      </c>
      <c r="AK86" s="23">
        <v>14298.48</v>
      </c>
    </row>
    <row r="87" spans="1:37" ht="38.25" x14ac:dyDescent="0.25">
      <c r="A87" s="17" t="s">
        <v>261</v>
      </c>
      <c r="B87" s="18" t="s">
        <v>262</v>
      </c>
      <c r="C87" s="17" t="s">
        <v>32</v>
      </c>
      <c r="D87" s="17" t="s">
        <v>263</v>
      </c>
      <c r="E87" s="19" t="s">
        <v>222</v>
      </c>
      <c r="F87" s="19">
        <v>310</v>
      </c>
      <c r="G87" s="20">
        <v>9.14</v>
      </c>
      <c r="H87" s="20">
        <v>11.44</v>
      </c>
      <c r="I87" s="492">
        <v>3546.4</v>
      </c>
      <c r="J87" s="21">
        <v>0</v>
      </c>
      <c r="K87" s="22">
        <v>0</v>
      </c>
      <c r="L87" s="21">
        <v>0</v>
      </c>
      <c r="M87" s="22">
        <v>0</v>
      </c>
      <c r="N87" s="21"/>
      <c r="O87" s="22">
        <v>0</v>
      </c>
      <c r="P87" s="21"/>
      <c r="Q87" s="22">
        <v>0</v>
      </c>
      <c r="R87" s="21">
        <v>0.5</v>
      </c>
      <c r="S87" s="22">
        <v>1773.2</v>
      </c>
      <c r="T87" s="21">
        <v>0.5</v>
      </c>
      <c r="U87" s="22">
        <v>1773.2</v>
      </c>
      <c r="V87" s="21">
        <v>0</v>
      </c>
      <c r="W87" s="22">
        <v>0</v>
      </c>
      <c r="X87" s="21">
        <v>0</v>
      </c>
      <c r="Y87" s="22">
        <v>0</v>
      </c>
      <c r="Z87" s="21">
        <v>0</v>
      </c>
      <c r="AA87" s="22">
        <v>0</v>
      </c>
      <c r="AB87" s="21">
        <v>0</v>
      </c>
      <c r="AC87" s="22">
        <v>0</v>
      </c>
      <c r="AD87" s="21">
        <v>0</v>
      </c>
      <c r="AE87" s="22">
        <v>0</v>
      </c>
      <c r="AF87" s="21">
        <v>0</v>
      </c>
      <c r="AG87" s="22">
        <v>0</v>
      </c>
      <c r="AH87" s="21"/>
      <c r="AI87" s="493">
        <v>0</v>
      </c>
      <c r="AJ87" s="15">
        <v>1</v>
      </c>
      <c r="AK87" s="23">
        <v>3546.4</v>
      </c>
    </row>
    <row r="88" spans="1:37" ht="25.5" x14ac:dyDescent="0.25">
      <c r="A88" s="17" t="s">
        <v>264</v>
      </c>
      <c r="B88" s="18" t="s">
        <v>265</v>
      </c>
      <c r="C88" s="17" t="s">
        <v>40</v>
      </c>
      <c r="D88" s="17" t="s">
        <v>266</v>
      </c>
      <c r="E88" s="19" t="s">
        <v>34</v>
      </c>
      <c r="F88" s="19">
        <v>0</v>
      </c>
      <c r="G88" s="20">
        <v>29.73</v>
      </c>
      <c r="H88" s="20">
        <v>37.22</v>
      </c>
      <c r="I88" s="492">
        <v>0</v>
      </c>
      <c r="J88" s="21">
        <v>0</v>
      </c>
      <c r="K88" s="22">
        <v>0</v>
      </c>
      <c r="L88" s="21">
        <v>0</v>
      </c>
      <c r="M88" s="22">
        <v>0</v>
      </c>
      <c r="N88" s="21"/>
      <c r="O88" s="22">
        <v>0</v>
      </c>
      <c r="P88" s="21"/>
      <c r="Q88" s="22">
        <v>0</v>
      </c>
      <c r="R88" s="21">
        <v>0</v>
      </c>
      <c r="S88" s="22">
        <v>0</v>
      </c>
      <c r="T88" s="21">
        <v>0</v>
      </c>
      <c r="U88" s="22">
        <v>0</v>
      </c>
      <c r="V88" s="21">
        <v>0</v>
      </c>
      <c r="W88" s="22">
        <v>0</v>
      </c>
      <c r="X88" s="21">
        <v>0</v>
      </c>
      <c r="Y88" s="22">
        <v>0</v>
      </c>
      <c r="Z88" s="21">
        <v>0</v>
      </c>
      <c r="AA88" s="22">
        <v>0</v>
      </c>
      <c r="AB88" s="21">
        <v>0</v>
      </c>
      <c r="AC88" s="22">
        <v>0</v>
      </c>
      <c r="AD88" s="21">
        <v>0</v>
      </c>
      <c r="AE88" s="22">
        <v>0</v>
      </c>
      <c r="AF88" s="21">
        <v>0</v>
      </c>
      <c r="AG88" s="22">
        <v>0</v>
      </c>
      <c r="AH88" s="21"/>
      <c r="AI88" s="493">
        <v>0</v>
      </c>
      <c r="AJ88" s="15">
        <v>0</v>
      </c>
      <c r="AK88" s="23">
        <v>0</v>
      </c>
    </row>
    <row r="89" spans="1:37" ht="38.25" x14ac:dyDescent="0.25">
      <c r="A89" s="17" t="s">
        <v>267</v>
      </c>
      <c r="B89" s="18" t="s">
        <v>2067</v>
      </c>
      <c r="C89" s="17" t="s">
        <v>32</v>
      </c>
      <c r="D89" s="17" t="s">
        <v>268</v>
      </c>
      <c r="E89" s="19" t="s">
        <v>88</v>
      </c>
      <c r="F89" s="19">
        <v>91.2</v>
      </c>
      <c r="G89" s="20">
        <v>11.71</v>
      </c>
      <c r="H89" s="20">
        <v>14.66</v>
      </c>
      <c r="I89" s="492">
        <v>1336.99</v>
      </c>
      <c r="J89" s="21">
        <v>0</v>
      </c>
      <c r="K89" s="22">
        <v>0</v>
      </c>
      <c r="L89" s="21">
        <v>0</v>
      </c>
      <c r="M89" s="22">
        <v>0</v>
      </c>
      <c r="N89" s="21">
        <v>0</v>
      </c>
      <c r="O89" s="22">
        <v>0</v>
      </c>
      <c r="P89" s="21"/>
      <c r="Q89" s="22">
        <v>0</v>
      </c>
      <c r="R89" s="21">
        <v>0</v>
      </c>
      <c r="S89" s="22">
        <v>0</v>
      </c>
      <c r="T89" s="21">
        <v>1</v>
      </c>
      <c r="U89" s="22">
        <v>1336.99</v>
      </c>
      <c r="V89" s="21">
        <v>0</v>
      </c>
      <c r="W89" s="22">
        <v>0</v>
      </c>
      <c r="X89" s="21">
        <v>0</v>
      </c>
      <c r="Y89" s="22">
        <v>0</v>
      </c>
      <c r="Z89" s="21">
        <v>0</v>
      </c>
      <c r="AA89" s="22">
        <v>0</v>
      </c>
      <c r="AB89" s="21">
        <v>0</v>
      </c>
      <c r="AC89" s="22">
        <v>0</v>
      </c>
      <c r="AD89" s="21">
        <v>0</v>
      </c>
      <c r="AE89" s="22">
        <v>0</v>
      </c>
      <c r="AF89" s="21">
        <v>0</v>
      </c>
      <c r="AG89" s="22">
        <v>0</v>
      </c>
      <c r="AH89" s="21"/>
      <c r="AI89" s="493">
        <v>0</v>
      </c>
      <c r="AJ89" s="15">
        <v>1</v>
      </c>
      <c r="AK89" s="23">
        <v>1336.99</v>
      </c>
    </row>
    <row r="90" spans="1:37" ht="38.25" x14ac:dyDescent="0.25">
      <c r="A90" s="17" t="s">
        <v>269</v>
      </c>
      <c r="B90" s="18" t="s">
        <v>270</v>
      </c>
      <c r="C90" s="17" t="s">
        <v>27</v>
      </c>
      <c r="D90" s="17" t="s">
        <v>271</v>
      </c>
      <c r="E90" s="19" t="s">
        <v>34</v>
      </c>
      <c r="F90" s="19">
        <v>35</v>
      </c>
      <c r="G90" s="20">
        <v>539.08000000000004</v>
      </c>
      <c r="H90" s="20">
        <v>675.03</v>
      </c>
      <c r="I90" s="492">
        <v>23626.05</v>
      </c>
      <c r="J90" s="21">
        <v>0</v>
      </c>
      <c r="K90" s="22">
        <v>0</v>
      </c>
      <c r="L90" s="21">
        <v>0</v>
      </c>
      <c r="M90" s="22">
        <v>0</v>
      </c>
      <c r="N90" s="21">
        <v>0</v>
      </c>
      <c r="O90" s="22">
        <v>0</v>
      </c>
      <c r="P90" s="21">
        <v>0</v>
      </c>
      <c r="Q90" s="22">
        <v>0</v>
      </c>
      <c r="R90" s="21"/>
      <c r="S90" s="22">
        <v>0</v>
      </c>
      <c r="T90" s="21">
        <v>0</v>
      </c>
      <c r="U90" s="22">
        <v>0</v>
      </c>
      <c r="V90" s="21">
        <v>0</v>
      </c>
      <c r="W90" s="22">
        <v>0</v>
      </c>
      <c r="X90" s="21">
        <v>0</v>
      </c>
      <c r="Y90" s="22">
        <v>0</v>
      </c>
      <c r="Z90" s="21">
        <v>0.5</v>
      </c>
      <c r="AA90" s="22">
        <v>11813.025</v>
      </c>
      <c r="AB90" s="21">
        <v>0.5</v>
      </c>
      <c r="AC90" s="22">
        <v>11813.025</v>
      </c>
      <c r="AD90" s="21">
        <v>0</v>
      </c>
      <c r="AE90" s="22">
        <v>0</v>
      </c>
      <c r="AF90" s="21">
        <v>0</v>
      </c>
      <c r="AG90" s="22">
        <v>0</v>
      </c>
      <c r="AH90" s="21"/>
      <c r="AI90" s="493">
        <v>0</v>
      </c>
      <c r="AJ90" s="15">
        <v>1</v>
      </c>
      <c r="AK90" s="23">
        <v>23626.05</v>
      </c>
    </row>
    <row r="91" spans="1:37" x14ac:dyDescent="0.25">
      <c r="A91" s="12">
        <v>5</v>
      </c>
      <c r="B91" s="12"/>
      <c r="C91" s="12"/>
      <c r="D91" s="12" t="s">
        <v>272</v>
      </c>
      <c r="E91" s="12"/>
      <c r="F91" s="13"/>
      <c r="G91" s="14"/>
      <c r="H91" s="14"/>
      <c r="I91" s="490">
        <v>188476.44999999998</v>
      </c>
      <c r="J91" s="491">
        <v>7.7672351108056217E-2</v>
      </c>
      <c r="K91" s="490">
        <v>14639.409</v>
      </c>
      <c r="L91" s="491">
        <v>7.8603130523733869E-2</v>
      </c>
      <c r="M91" s="490">
        <v>14814.839</v>
      </c>
      <c r="N91" s="491">
        <v>7.7672351108056217E-2</v>
      </c>
      <c r="O91" s="490">
        <v>14639.409</v>
      </c>
      <c r="P91" s="491">
        <v>0.23301705332416864</v>
      </c>
      <c r="Q91" s="490">
        <v>43918.226999999999</v>
      </c>
      <c r="R91" s="491">
        <v>0.10012152181346795</v>
      </c>
      <c r="S91" s="490">
        <v>18870.548999999999</v>
      </c>
      <c r="T91" s="491">
        <v>0.15314113248631328</v>
      </c>
      <c r="U91" s="490">
        <v>28863.496999999999</v>
      </c>
      <c r="V91" s="491">
        <v>0.15314113248631328</v>
      </c>
      <c r="W91" s="490">
        <v>28863.496999999999</v>
      </c>
      <c r="X91" s="491">
        <v>0.12663132714989062</v>
      </c>
      <c r="Y91" s="490">
        <v>23867.023000000001</v>
      </c>
      <c r="Z91" s="491">
        <v>0</v>
      </c>
      <c r="AA91" s="490">
        <v>0</v>
      </c>
      <c r="AB91" s="491">
        <v>0</v>
      </c>
      <c r="AC91" s="490">
        <v>0</v>
      </c>
      <c r="AD91" s="491">
        <v>0</v>
      </c>
      <c r="AE91" s="490">
        <v>0</v>
      </c>
      <c r="AF91" s="491">
        <v>0</v>
      </c>
      <c r="AG91" s="490">
        <v>0</v>
      </c>
      <c r="AH91" s="491">
        <v>0</v>
      </c>
      <c r="AI91" s="490">
        <v>0</v>
      </c>
      <c r="AJ91" s="24">
        <v>1</v>
      </c>
      <c r="AK91" s="490">
        <v>188476.44999999998</v>
      </c>
    </row>
    <row r="92" spans="1:37" ht="63.75" x14ac:dyDescent="0.25">
      <c r="A92" s="17" t="s">
        <v>273</v>
      </c>
      <c r="B92" s="18" t="s">
        <v>274</v>
      </c>
      <c r="C92" s="17" t="s">
        <v>32</v>
      </c>
      <c r="D92" s="17" t="s">
        <v>275</v>
      </c>
      <c r="E92" s="19" t="s">
        <v>34</v>
      </c>
      <c r="F92" s="19">
        <v>1.1399999999999999</v>
      </c>
      <c r="G92" s="20">
        <v>122.9</v>
      </c>
      <c r="H92" s="20">
        <v>153.88999999999999</v>
      </c>
      <c r="I92" s="492">
        <v>175.43</v>
      </c>
      <c r="J92" s="21">
        <v>0</v>
      </c>
      <c r="K92" s="22">
        <v>0</v>
      </c>
      <c r="L92" s="21">
        <v>1</v>
      </c>
      <c r="M92" s="22">
        <v>175.43</v>
      </c>
      <c r="N92" s="21">
        <v>0</v>
      </c>
      <c r="O92" s="22">
        <v>0</v>
      </c>
      <c r="P92" s="21"/>
      <c r="Q92" s="22">
        <v>0</v>
      </c>
      <c r="R92" s="21"/>
      <c r="S92" s="22">
        <v>0</v>
      </c>
      <c r="T92" s="21"/>
      <c r="U92" s="22">
        <v>0</v>
      </c>
      <c r="V92" s="21"/>
      <c r="W92" s="22">
        <v>0</v>
      </c>
      <c r="X92" s="21">
        <v>0</v>
      </c>
      <c r="Y92" s="22">
        <v>0</v>
      </c>
      <c r="Z92" s="21">
        <v>0</v>
      </c>
      <c r="AA92" s="22">
        <v>0</v>
      </c>
      <c r="AB92" s="21">
        <v>0</v>
      </c>
      <c r="AC92" s="22">
        <v>0</v>
      </c>
      <c r="AD92" s="21">
        <v>0</v>
      </c>
      <c r="AE92" s="22">
        <v>0</v>
      </c>
      <c r="AF92" s="21">
        <v>0</v>
      </c>
      <c r="AG92" s="22">
        <v>0</v>
      </c>
      <c r="AH92" s="21"/>
      <c r="AI92" s="493">
        <v>0</v>
      </c>
      <c r="AJ92" s="15">
        <v>1</v>
      </c>
      <c r="AK92" s="23">
        <v>175.43</v>
      </c>
    </row>
    <row r="93" spans="1:37" ht="38.25" x14ac:dyDescent="0.25">
      <c r="A93" s="17" t="s">
        <v>276</v>
      </c>
      <c r="B93" s="18" t="s">
        <v>277</v>
      </c>
      <c r="C93" s="17" t="s">
        <v>32</v>
      </c>
      <c r="D93" s="17" t="s">
        <v>278</v>
      </c>
      <c r="E93" s="19" t="s">
        <v>109</v>
      </c>
      <c r="F93" s="19">
        <v>78.77</v>
      </c>
      <c r="G93" s="20">
        <v>58.86</v>
      </c>
      <c r="H93" s="20">
        <v>73.7</v>
      </c>
      <c r="I93" s="492">
        <v>5805.34</v>
      </c>
      <c r="J93" s="21">
        <v>0.1</v>
      </c>
      <c r="K93" s="22">
        <v>580.53399999999999</v>
      </c>
      <c r="L93" s="21">
        <v>0.1</v>
      </c>
      <c r="M93" s="22">
        <v>580.53399999999999</v>
      </c>
      <c r="N93" s="21">
        <v>0.1</v>
      </c>
      <c r="O93" s="22">
        <v>580.53399999999999</v>
      </c>
      <c r="P93" s="21">
        <v>0.3</v>
      </c>
      <c r="Q93" s="22">
        <v>1741.6020000000001</v>
      </c>
      <c r="R93" s="21">
        <v>0.1</v>
      </c>
      <c r="S93" s="22">
        <v>580.53399999999999</v>
      </c>
      <c r="T93" s="21">
        <v>0.1</v>
      </c>
      <c r="U93" s="22">
        <v>580.53399999999999</v>
      </c>
      <c r="V93" s="21">
        <v>0.1</v>
      </c>
      <c r="W93" s="22">
        <v>580.53399999999999</v>
      </c>
      <c r="X93" s="21">
        <v>0.1</v>
      </c>
      <c r="Y93" s="22">
        <v>580.53399999999999</v>
      </c>
      <c r="Z93" s="21"/>
      <c r="AA93" s="22">
        <v>0</v>
      </c>
      <c r="AB93" s="21"/>
      <c r="AC93" s="22">
        <v>0</v>
      </c>
      <c r="AD93" s="21">
        <v>0</v>
      </c>
      <c r="AE93" s="22">
        <v>0</v>
      </c>
      <c r="AF93" s="21">
        <v>0</v>
      </c>
      <c r="AG93" s="22">
        <v>0</v>
      </c>
      <c r="AH93" s="21"/>
      <c r="AI93" s="493">
        <v>0</v>
      </c>
      <c r="AJ93" s="15">
        <v>1</v>
      </c>
      <c r="AK93" s="23">
        <v>5805.3399999999992</v>
      </c>
    </row>
    <row r="94" spans="1:37" ht="63.75" x14ac:dyDescent="0.25">
      <c r="A94" s="17" t="s">
        <v>279</v>
      </c>
      <c r="B94" s="18" t="s">
        <v>280</v>
      </c>
      <c r="C94" s="17" t="s">
        <v>32</v>
      </c>
      <c r="D94" s="17" t="s">
        <v>281</v>
      </c>
      <c r="E94" s="19" t="s">
        <v>34</v>
      </c>
      <c r="F94" s="19">
        <v>1169.04</v>
      </c>
      <c r="G94" s="20">
        <v>96.04</v>
      </c>
      <c r="H94" s="20">
        <v>120.26</v>
      </c>
      <c r="I94" s="492">
        <v>140588.75</v>
      </c>
      <c r="J94" s="21">
        <v>0.1</v>
      </c>
      <c r="K94" s="22">
        <v>14058.875</v>
      </c>
      <c r="L94" s="21">
        <v>0.1</v>
      </c>
      <c r="M94" s="22">
        <v>14058.875</v>
      </c>
      <c r="N94" s="21">
        <v>0.1</v>
      </c>
      <c r="O94" s="22">
        <v>14058.875</v>
      </c>
      <c r="P94" s="21">
        <v>0.3</v>
      </c>
      <c r="Q94" s="22">
        <v>42176.625</v>
      </c>
      <c r="R94" s="21">
        <v>0.1</v>
      </c>
      <c r="S94" s="22">
        <v>14058.875</v>
      </c>
      <c r="T94" s="21">
        <v>0.1</v>
      </c>
      <c r="U94" s="22">
        <v>14058.875</v>
      </c>
      <c r="V94" s="21">
        <v>0.1</v>
      </c>
      <c r="W94" s="22">
        <v>14058.875</v>
      </c>
      <c r="X94" s="21">
        <v>0.1</v>
      </c>
      <c r="Y94" s="22">
        <v>14058.875</v>
      </c>
      <c r="Z94" s="21"/>
      <c r="AA94" s="22">
        <v>0</v>
      </c>
      <c r="AB94" s="21"/>
      <c r="AC94" s="22">
        <v>0</v>
      </c>
      <c r="AD94" s="21">
        <v>0</v>
      </c>
      <c r="AE94" s="22">
        <v>0</v>
      </c>
      <c r="AF94" s="21">
        <v>0</v>
      </c>
      <c r="AG94" s="22">
        <v>0</v>
      </c>
      <c r="AH94" s="21"/>
      <c r="AI94" s="493">
        <v>0</v>
      </c>
      <c r="AJ94" s="15">
        <v>1</v>
      </c>
      <c r="AK94" s="23">
        <v>140588.75</v>
      </c>
    </row>
    <row r="95" spans="1:37" ht="63.75" x14ac:dyDescent="0.25">
      <c r="A95" s="17" t="s">
        <v>282</v>
      </c>
      <c r="B95" s="18" t="s">
        <v>283</v>
      </c>
      <c r="C95" s="17" t="s">
        <v>32</v>
      </c>
      <c r="D95" s="17" t="s">
        <v>284</v>
      </c>
      <c r="E95" s="19" t="s">
        <v>34</v>
      </c>
      <c r="F95" s="19">
        <v>67.519999999999982</v>
      </c>
      <c r="G95" s="20">
        <v>200.18</v>
      </c>
      <c r="H95" s="20">
        <v>250.66</v>
      </c>
      <c r="I95" s="492">
        <v>16924.560000000001</v>
      </c>
      <c r="J95" s="21">
        <v>0</v>
      </c>
      <c r="K95" s="22">
        <v>0</v>
      </c>
      <c r="L95" s="21">
        <v>0</v>
      </c>
      <c r="M95" s="22">
        <v>0</v>
      </c>
      <c r="N95" s="21">
        <v>0</v>
      </c>
      <c r="O95" s="22">
        <v>0</v>
      </c>
      <c r="P95" s="21">
        <v>0</v>
      </c>
      <c r="Q95" s="22">
        <v>0</v>
      </c>
      <c r="R95" s="21">
        <v>0.25</v>
      </c>
      <c r="S95" s="22">
        <v>4231.1400000000003</v>
      </c>
      <c r="T95" s="21">
        <v>0.25</v>
      </c>
      <c r="U95" s="22">
        <v>4231.1400000000003</v>
      </c>
      <c r="V95" s="21">
        <v>0.25</v>
      </c>
      <c r="W95" s="22">
        <v>4231.1400000000003</v>
      </c>
      <c r="X95" s="21">
        <v>0.25</v>
      </c>
      <c r="Y95" s="22">
        <v>4231.1400000000003</v>
      </c>
      <c r="Z95" s="21"/>
      <c r="AA95" s="22">
        <v>0</v>
      </c>
      <c r="AB95" s="21"/>
      <c r="AC95" s="22">
        <v>0</v>
      </c>
      <c r="AD95" s="21">
        <v>0</v>
      </c>
      <c r="AE95" s="22">
        <v>0</v>
      </c>
      <c r="AF95" s="21">
        <v>0</v>
      </c>
      <c r="AG95" s="22">
        <v>0</v>
      </c>
      <c r="AH95" s="21"/>
      <c r="AI95" s="493">
        <v>0</v>
      </c>
      <c r="AJ95" s="15">
        <v>1</v>
      </c>
      <c r="AK95" s="23">
        <v>16924.560000000001</v>
      </c>
    </row>
    <row r="96" spans="1:37" ht="51" x14ac:dyDescent="0.25">
      <c r="A96" s="17" t="s">
        <v>285</v>
      </c>
      <c r="B96" s="18" t="s">
        <v>286</v>
      </c>
      <c r="C96" s="17" t="s">
        <v>32</v>
      </c>
      <c r="D96" s="17" t="s">
        <v>287</v>
      </c>
      <c r="E96" s="19" t="s">
        <v>34</v>
      </c>
      <c r="F96" s="19">
        <v>339.85</v>
      </c>
      <c r="G96" s="20">
        <v>58.71</v>
      </c>
      <c r="H96" s="20">
        <v>73.510000000000005</v>
      </c>
      <c r="I96" s="492">
        <v>24982.37</v>
      </c>
      <c r="J96" s="21">
        <v>0</v>
      </c>
      <c r="K96" s="22">
        <v>0</v>
      </c>
      <c r="L96" s="21">
        <v>0</v>
      </c>
      <c r="M96" s="22">
        <v>0</v>
      </c>
      <c r="N96" s="21">
        <v>0</v>
      </c>
      <c r="O96" s="22">
        <v>0</v>
      </c>
      <c r="P96" s="21">
        <v>0</v>
      </c>
      <c r="Q96" s="22">
        <v>0</v>
      </c>
      <c r="R96" s="21">
        <v>0</v>
      </c>
      <c r="S96" s="22">
        <v>0</v>
      </c>
      <c r="T96" s="21">
        <v>0.4</v>
      </c>
      <c r="U96" s="22">
        <v>9992.9480000000003</v>
      </c>
      <c r="V96" s="21">
        <v>0.4</v>
      </c>
      <c r="W96" s="22">
        <v>9992.9480000000003</v>
      </c>
      <c r="X96" s="21">
        <v>0.2</v>
      </c>
      <c r="Y96" s="22">
        <v>4996.4740000000002</v>
      </c>
      <c r="Z96" s="21"/>
      <c r="AA96" s="22">
        <v>0</v>
      </c>
      <c r="AB96" s="21"/>
      <c r="AC96" s="22">
        <v>0</v>
      </c>
      <c r="AD96" s="21"/>
      <c r="AE96" s="22">
        <v>0</v>
      </c>
      <c r="AF96" s="21"/>
      <c r="AG96" s="22">
        <v>0</v>
      </c>
      <c r="AH96" s="21"/>
      <c r="AI96" s="493">
        <v>0</v>
      </c>
      <c r="AJ96" s="15">
        <v>1</v>
      </c>
      <c r="AK96" s="23">
        <v>24982.370000000003</v>
      </c>
    </row>
    <row r="97" spans="1:37" x14ac:dyDescent="0.25">
      <c r="A97" s="12">
        <v>6</v>
      </c>
      <c r="B97" s="12"/>
      <c r="C97" s="12"/>
      <c r="D97" s="12" t="s">
        <v>288</v>
      </c>
      <c r="E97" s="12"/>
      <c r="F97" s="13"/>
      <c r="G97" s="14"/>
      <c r="H97" s="14"/>
      <c r="I97" s="490">
        <v>88017.27</v>
      </c>
      <c r="J97" s="491">
        <v>0</v>
      </c>
      <c r="K97" s="490">
        <v>0</v>
      </c>
      <c r="L97" s="491">
        <v>0.11118198735316374</v>
      </c>
      <c r="M97" s="490">
        <v>9785.9349999999995</v>
      </c>
      <c r="N97" s="491">
        <v>0.23001117848803992</v>
      </c>
      <c r="O97" s="490">
        <v>20244.956000000002</v>
      </c>
      <c r="P97" s="491">
        <v>0.2029732801301381</v>
      </c>
      <c r="Q97" s="490">
        <v>17865.154000000002</v>
      </c>
      <c r="R97" s="491">
        <v>5.5749456896356825E-2</v>
      </c>
      <c r="S97" s="490">
        <v>4906.9150000000009</v>
      </c>
      <c r="T97" s="491">
        <v>5.5749456896356825E-2</v>
      </c>
      <c r="U97" s="490">
        <v>4906.9150000000009</v>
      </c>
      <c r="V97" s="491">
        <v>0</v>
      </c>
      <c r="W97" s="490">
        <v>0</v>
      </c>
      <c r="X97" s="491">
        <v>0</v>
      </c>
      <c r="Y97" s="490">
        <v>0</v>
      </c>
      <c r="Z97" s="491">
        <v>6.2388722122374396E-2</v>
      </c>
      <c r="AA97" s="490">
        <v>5491.2850000000008</v>
      </c>
      <c r="AB97" s="491">
        <v>0.14639699686209309</v>
      </c>
      <c r="AC97" s="490">
        <v>12885.464</v>
      </c>
      <c r="AD97" s="491">
        <v>0.13554892125147713</v>
      </c>
      <c r="AE97" s="490">
        <v>11930.646000000001</v>
      </c>
      <c r="AF97" s="491">
        <v>0</v>
      </c>
      <c r="AG97" s="490">
        <v>0</v>
      </c>
      <c r="AH97" s="491">
        <v>0</v>
      </c>
      <c r="AI97" s="490">
        <v>0</v>
      </c>
      <c r="AJ97" s="24">
        <v>1</v>
      </c>
      <c r="AK97" s="490">
        <v>88017.27</v>
      </c>
    </row>
    <row r="98" spans="1:37" x14ac:dyDescent="0.25">
      <c r="A98" s="25" t="s">
        <v>289</v>
      </c>
      <c r="B98" s="25"/>
      <c r="C98" s="25"/>
      <c r="D98" s="25" t="s">
        <v>290</v>
      </c>
      <c r="E98" s="25"/>
      <c r="F98" s="25"/>
      <c r="G98" s="26"/>
      <c r="H98" s="26"/>
      <c r="I98" s="494">
        <v>20212.030000000006</v>
      </c>
      <c r="J98" s="27">
        <v>0</v>
      </c>
      <c r="K98" s="494">
        <v>0</v>
      </c>
      <c r="L98" s="27">
        <v>0</v>
      </c>
      <c r="M98" s="494">
        <v>0</v>
      </c>
      <c r="N98" s="27">
        <v>0</v>
      </c>
      <c r="O98" s="494">
        <v>0</v>
      </c>
      <c r="P98" s="27">
        <v>0.24277200261428464</v>
      </c>
      <c r="Q98" s="494">
        <v>4906.9150000000009</v>
      </c>
      <c r="R98" s="27">
        <v>0.24277200261428464</v>
      </c>
      <c r="S98" s="494">
        <v>4906.9150000000009</v>
      </c>
      <c r="T98" s="27">
        <v>0.24277200261428464</v>
      </c>
      <c r="U98" s="494">
        <v>4906.9150000000009</v>
      </c>
      <c r="V98" s="27">
        <v>0</v>
      </c>
      <c r="W98" s="494">
        <v>0</v>
      </c>
      <c r="X98" s="27">
        <v>0</v>
      </c>
      <c r="Y98" s="494">
        <v>0</v>
      </c>
      <c r="Z98" s="27">
        <v>0.27168399215714595</v>
      </c>
      <c r="AA98" s="494">
        <v>5491.2850000000008</v>
      </c>
      <c r="AB98" s="27">
        <v>0</v>
      </c>
      <c r="AC98" s="494">
        <v>0</v>
      </c>
      <c r="AD98" s="27">
        <v>0</v>
      </c>
      <c r="AE98" s="494">
        <v>0</v>
      </c>
      <c r="AF98" s="27">
        <v>0</v>
      </c>
      <c r="AG98" s="494">
        <v>0</v>
      </c>
      <c r="AH98" s="27">
        <v>0</v>
      </c>
      <c r="AI98" s="494">
        <v>0</v>
      </c>
      <c r="AJ98" s="27">
        <v>0.99999999999999978</v>
      </c>
      <c r="AK98" s="494">
        <v>20212.030000000006</v>
      </c>
    </row>
    <row r="99" spans="1:37" ht="38.25" x14ac:dyDescent="0.25">
      <c r="A99" s="17" t="s">
        <v>291</v>
      </c>
      <c r="B99" s="18" t="s">
        <v>292</v>
      </c>
      <c r="C99" s="17" t="s">
        <v>27</v>
      </c>
      <c r="D99" s="17" t="s">
        <v>293</v>
      </c>
      <c r="E99" s="19" t="s">
        <v>42</v>
      </c>
      <c r="F99" s="19">
        <v>3</v>
      </c>
      <c r="G99" s="20">
        <v>155.56</v>
      </c>
      <c r="H99" s="20">
        <v>194.79</v>
      </c>
      <c r="I99" s="492">
        <v>584.37</v>
      </c>
      <c r="J99" s="21">
        <v>0</v>
      </c>
      <c r="K99" s="22">
        <v>0</v>
      </c>
      <c r="L99" s="21">
        <v>0</v>
      </c>
      <c r="M99" s="22">
        <v>0</v>
      </c>
      <c r="N99" s="21">
        <v>0</v>
      </c>
      <c r="O99" s="22">
        <v>0</v>
      </c>
      <c r="P99" s="21">
        <v>0</v>
      </c>
      <c r="Q99" s="22">
        <v>0</v>
      </c>
      <c r="R99" s="21"/>
      <c r="S99" s="22">
        <v>0</v>
      </c>
      <c r="T99" s="21">
        <v>0</v>
      </c>
      <c r="U99" s="22">
        <v>0</v>
      </c>
      <c r="V99" s="21">
        <v>0</v>
      </c>
      <c r="W99" s="22">
        <v>0</v>
      </c>
      <c r="X99" s="21">
        <v>0</v>
      </c>
      <c r="Y99" s="22">
        <v>0</v>
      </c>
      <c r="Z99" s="21">
        <v>1</v>
      </c>
      <c r="AA99" s="22">
        <v>584.37</v>
      </c>
      <c r="AB99" s="21">
        <v>0</v>
      </c>
      <c r="AC99" s="22">
        <v>0</v>
      </c>
      <c r="AD99" s="21">
        <v>0</v>
      </c>
      <c r="AE99" s="22">
        <v>0</v>
      </c>
      <c r="AF99" s="21">
        <v>0</v>
      </c>
      <c r="AG99" s="22">
        <v>0</v>
      </c>
      <c r="AH99" s="21"/>
      <c r="AI99" s="493">
        <v>0</v>
      </c>
      <c r="AJ99" s="15">
        <v>1</v>
      </c>
      <c r="AK99" s="23">
        <v>584.37</v>
      </c>
    </row>
    <row r="100" spans="1:37" ht="76.5" x14ac:dyDescent="0.25">
      <c r="A100" s="17" t="s">
        <v>294</v>
      </c>
      <c r="B100" s="18" t="s">
        <v>295</v>
      </c>
      <c r="C100" s="17" t="s">
        <v>27</v>
      </c>
      <c r="D100" s="17" t="s">
        <v>296</v>
      </c>
      <c r="E100" s="19" t="s">
        <v>109</v>
      </c>
      <c r="F100" s="19">
        <v>187.72</v>
      </c>
      <c r="G100" s="20">
        <v>40.809999999999995</v>
      </c>
      <c r="H100" s="20">
        <v>51.1</v>
      </c>
      <c r="I100" s="492">
        <v>9592.49</v>
      </c>
      <c r="J100" s="21">
        <v>0</v>
      </c>
      <c r="K100" s="22">
        <v>0</v>
      </c>
      <c r="L100" s="21">
        <v>0</v>
      </c>
      <c r="M100" s="22">
        <v>0</v>
      </c>
      <c r="N100" s="21">
        <v>0</v>
      </c>
      <c r="O100" s="22">
        <v>0</v>
      </c>
      <c r="P100" s="21">
        <v>0.25</v>
      </c>
      <c r="Q100" s="22">
        <v>2398.1224999999999</v>
      </c>
      <c r="R100" s="21">
        <v>0.25</v>
      </c>
      <c r="S100" s="22">
        <v>2398.1224999999999</v>
      </c>
      <c r="T100" s="21">
        <v>0.25</v>
      </c>
      <c r="U100" s="22">
        <v>2398.1224999999999</v>
      </c>
      <c r="V100" s="21">
        <v>0</v>
      </c>
      <c r="W100" s="22">
        <v>0</v>
      </c>
      <c r="X100" s="21">
        <v>0</v>
      </c>
      <c r="Y100" s="22">
        <v>0</v>
      </c>
      <c r="Z100" s="21">
        <v>0.25</v>
      </c>
      <c r="AA100" s="22">
        <v>2398.1224999999999</v>
      </c>
      <c r="AB100" s="21">
        <v>0</v>
      </c>
      <c r="AC100" s="22">
        <v>0</v>
      </c>
      <c r="AD100" s="21">
        <v>0</v>
      </c>
      <c r="AE100" s="22">
        <v>0</v>
      </c>
      <c r="AF100" s="21">
        <v>0</v>
      </c>
      <c r="AG100" s="22">
        <v>0</v>
      </c>
      <c r="AH100" s="21"/>
      <c r="AI100" s="493">
        <v>0</v>
      </c>
      <c r="AJ100" s="15">
        <v>1</v>
      </c>
      <c r="AK100" s="23">
        <v>9592.49</v>
      </c>
    </row>
    <row r="101" spans="1:37" ht="76.5" x14ac:dyDescent="0.25">
      <c r="A101" s="17" t="s">
        <v>297</v>
      </c>
      <c r="B101" s="18" t="s">
        <v>298</v>
      </c>
      <c r="C101" s="17" t="s">
        <v>27</v>
      </c>
      <c r="D101" s="17" t="s">
        <v>299</v>
      </c>
      <c r="E101" s="19" t="s">
        <v>109</v>
      </c>
      <c r="F101" s="19">
        <v>49.97</v>
      </c>
      <c r="G101" s="20">
        <v>28.530000000000005</v>
      </c>
      <c r="H101" s="20">
        <v>35.72</v>
      </c>
      <c r="I101" s="492">
        <v>1784.92</v>
      </c>
      <c r="J101" s="21">
        <v>0</v>
      </c>
      <c r="K101" s="22">
        <v>0</v>
      </c>
      <c r="L101" s="21">
        <v>0</v>
      </c>
      <c r="M101" s="22">
        <v>0</v>
      </c>
      <c r="N101" s="21">
        <v>0</v>
      </c>
      <c r="O101" s="22">
        <v>0</v>
      </c>
      <c r="P101" s="21">
        <v>0.25</v>
      </c>
      <c r="Q101" s="22">
        <v>446.23</v>
      </c>
      <c r="R101" s="21">
        <v>0.25</v>
      </c>
      <c r="S101" s="22">
        <v>446.23</v>
      </c>
      <c r="T101" s="21">
        <v>0.25</v>
      </c>
      <c r="U101" s="22">
        <v>446.23</v>
      </c>
      <c r="V101" s="21">
        <v>0</v>
      </c>
      <c r="W101" s="22">
        <v>0</v>
      </c>
      <c r="X101" s="21">
        <v>0</v>
      </c>
      <c r="Y101" s="22">
        <v>0</v>
      </c>
      <c r="Z101" s="21">
        <v>0.25</v>
      </c>
      <c r="AA101" s="22">
        <v>446.23</v>
      </c>
      <c r="AB101" s="21">
        <v>0</v>
      </c>
      <c r="AC101" s="22">
        <v>0</v>
      </c>
      <c r="AD101" s="21">
        <v>0</v>
      </c>
      <c r="AE101" s="22">
        <v>0</v>
      </c>
      <c r="AF101" s="21">
        <v>0</v>
      </c>
      <c r="AG101" s="22">
        <v>0</v>
      </c>
      <c r="AH101" s="21"/>
      <c r="AI101" s="493">
        <v>0</v>
      </c>
      <c r="AJ101" s="15">
        <v>1</v>
      </c>
      <c r="AK101" s="23">
        <v>1784.92</v>
      </c>
    </row>
    <row r="102" spans="1:37" ht="63.75" x14ac:dyDescent="0.25">
      <c r="A102" s="17" t="s">
        <v>300</v>
      </c>
      <c r="B102" s="18" t="s">
        <v>301</v>
      </c>
      <c r="C102" s="17" t="s">
        <v>27</v>
      </c>
      <c r="D102" s="17" t="s">
        <v>302</v>
      </c>
      <c r="E102" s="19" t="s">
        <v>109</v>
      </c>
      <c r="F102" s="19">
        <v>97.31</v>
      </c>
      <c r="G102" s="20">
        <v>47.14</v>
      </c>
      <c r="H102" s="20">
        <v>59.02</v>
      </c>
      <c r="I102" s="492">
        <v>5743.23</v>
      </c>
      <c r="J102" s="21">
        <v>0</v>
      </c>
      <c r="K102" s="22">
        <v>0</v>
      </c>
      <c r="L102" s="21">
        <v>0</v>
      </c>
      <c r="M102" s="22">
        <v>0</v>
      </c>
      <c r="N102" s="21">
        <v>0</v>
      </c>
      <c r="O102" s="22">
        <v>0</v>
      </c>
      <c r="P102" s="21">
        <v>0.25</v>
      </c>
      <c r="Q102" s="22">
        <v>1435.8074999999999</v>
      </c>
      <c r="R102" s="21">
        <v>0.25</v>
      </c>
      <c r="S102" s="22">
        <v>1435.8074999999999</v>
      </c>
      <c r="T102" s="21">
        <v>0.25</v>
      </c>
      <c r="U102" s="22">
        <v>1435.8074999999999</v>
      </c>
      <c r="V102" s="21">
        <v>0</v>
      </c>
      <c r="W102" s="22">
        <v>0</v>
      </c>
      <c r="X102" s="21">
        <v>0</v>
      </c>
      <c r="Y102" s="22">
        <v>0</v>
      </c>
      <c r="Z102" s="21">
        <v>0.25</v>
      </c>
      <c r="AA102" s="22">
        <v>1435.8074999999999</v>
      </c>
      <c r="AB102" s="21">
        <v>0</v>
      </c>
      <c r="AC102" s="22">
        <v>0</v>
      </c>
      <c r="AD102" s="21">
        <v>0</v>
      </c>
      <c r="AE102" s="22">
        <v>0</v>
      </c>
      <c r="AF102" s="21">
        <v>0</v>
      </c>
      <c r="AG102" s="22">
        <v>0</v>
      </c>
      <c r="AH102" s="21"/>
      <c r="AI102" s="493">
        <v>0</v>
      </c>
      <c r="AJ102" s="15">
        <v>1</v>
      </c>
      <c r="AK102" s="23">
        <v>5743.23</v>
      </c>
    </row>
    <row r="103" spans="1:37" ht="38.25" x14ac:dyDescent="0.25">
      <c r="A103" s="17" t="s">
        <v>303</v>
      </c>
      <c r="B103" s="18" t="s">
        <v>304</v>
      </c>
      <c r="C103" s="17" t="s">
        <v>32</v>
      </c>
      <c r="D103" s="17" t="s">
        <v>305</v>
      </c>
      <c r="E103" s="19" t="s">
        <v>42</v>
      </c>
      <c r="F103" s="19">
        <v>3</v>
      </c>
      <c r="G103" s="20">
        <v>14.32</v>
      </c>
      <c r="H103" s="20">
        <v>17.93</v>
      </c>
      <c r="I103" s="492">
        <v>53.79</v>
      </c>
      <c r="J103" s="21">
        <v>0</v>
      </c>
      <c r="K103" s="22">
        <v>0</v>
      </c>
      <c r="L103" s="21">
        <v>0</v>
      </c>
      <c r="M103" s="22">
        <v>0</v>
      </c>
      <c r="N103" s="21">
        <v>0</v>
      </c>
      <c r="O103" s="22">
        <v>0</v>
      </c>
      <c r="P103" s="21">
        <v>0.25</v>
      </c>
      <c r="Q103" s="22">
        <v>13.4475</v>
      </c>
      <c r="R103" s="21">
        <v>0.25</v>
      </c>
      <c r="S103" s="22">
        <v>13.4475</v>
      </c>
      <c r="T103" s="21">
        <v>0.25</v>
      </c>
      <c r="U103" s="22">
        <v>13.4475</v>
      </c>
      <c r="V103" s="21">
        <v>0</v>
      </c>
      <c r="W103" s="22">
        <v>0</v>
      </c>
      <c r="X103" s="21">
        <v>0</v>
      </c>
      <c r="Y103" s="22">
        <v>0</v>
      </c>
      <c r="Z103" s="21">
        <v>0.25</v>
      </c>
      <c r="AA103" s="22">
        <v>13.4475</v>
      </c>
      <c r="AB103" s="21">
        <v>0</v>
      </c>
      <c r="AC103" s="22">
        <v>0</v>
      </c>
      <c r="AD103" s="21">
        <v>0</v>
      </c>
      <c r="AE103" s="22">
        <v>0</v>
      </c>
      <c r="AF103" s="21">
        <v>0</v>
      </c>
      <c r="AG103" s="22">
        <v>0</v>
      </c>
      <c r="AH103" s="21"/>
      <c r="AI103" s="493">
        <v>0</v>
      </c>
      <c r="AJ103" s="15">
        <v>1</v>
      </c>
      <c r="AK103" s="23">
        <v>53.79</v>
      </c>
    </row>
    <row r="104" spans="1:37" ht="38.25" x14ac:dyDescent="0.25">
      <c r="A104" s="17" t="s">
        <v>306</v>
      </c>
      <c r="B104" s="18" t="s">
        <v>307</v>
      </c>
      <c r="C104" s="17" t="s">
        <v>32</v>
      </c>
      <c r="D104" s="17" t="s">
        <v>308</v>
      </c>
      <c r="E104" s="19" t="s">
        <v>42</v>
      </c>
      <c r="F104" s="19">
        <v>2</v>
      </c>
      <c r="G104" s="20">
        <v>22.7</v>
      </c>
      <c r="H104" s="20">
        <v>28.42</v>
      </c>
      <c r="I104" s="492">
        <v>56.84</v>
      </c>
      <c r="J104" s="21">
        <v>0</v>
      </c>
      <c r="K104" s="22">
        <v>0</v>
      </c>
      <c r="L104" s="21">
        <v>0</v>
      </c>
      <c r="M104" s="22">
        <v>0</v>
      </c>
      <c r="N104" s="21">
        <v>0</v>
      </c>
      <c r="O104" s="22">
        <v>0</v>
      </c>
      <c r="P104" s="21">
        <v>0.25</v>
      </c>
      <c r="Q104" s="22">
        <v>14.21</v>
      </c>
      <c r="R104" s="21">
        <v>0.25</v>
      </c>
      <c r="S104" s="22">
        <v>14.21</v>
      </c>
      <c r="T104" s="21">
        <v>0.25</v>
      </c>
      <c r="U104" s="22">
        <v>14.21</v>
      </c>
      <c r="V104" s="21">
        <v>0</v>
      </c>
      <c r="W104" s="22">
        <v>0</v>
      </c>
      <c r="X104" s="21">
        <v>0</v>
      </c>
      <c r="Y104" s="22">
        <v>0</v>
      </c>
      <c r="Z104" s="21">
        <v>0.25</v>
      </c>
      <c r="AA104" s="22">
        <v>14.21</v>
      </c>
      <c r="AB104" s="21">
        <v>0</v>
      </c>
      <c r="AC104" s="22">
        <v>0</v>
      </c>
      <c r="AD104" s="21">
        <v>0</v>
      </c>
      <c r="AE104" s="22">
        <v>0</v>
      </c>
      <c r="AF104" s="21">
        <v>0</v>
      </c>
      <c r="AG104" s="22">
        <v>0</v>
      </c>
      <c r="AH104" s="21"/>
      <c r="AI104" s="493">
        <v>0</v>
      </c>
      <c r="AJ104" s="15">
        <v>1</v>
      </c>
      <c r="AK104" s="23">
        <v>56.84</v>
      </c>
    </row>
    <row r="105" spans="1:37" ht="38.25" x14ac:dyDescent="0.25">
      <c r="A105" s="17" t="s">
        <v>309</v>
      </c>
      <c r="B105" s="18" t="s">
        <v>310</v>
      </c>
      <c r="C105" s="17" t="s">
        <v>32</v>
      </c>
      <c r="D105" s="17" t="s">
        <v>311</v>
      </c>
      <c r="E105" s="19" t="s">
        <v>42</v>
      </c>
      <c r="F105" s="19">
        <v>13</v>
      </c>
      <c r="G105" s="20">
        <v>60.38</v>
      </c>
      <c r="H105" s="20">
        <v>75.599999999999994</v>
      </c>
      <c r="I105" s="492">
        <v>982.8</v>
      </c>
      <c r="J105" s="21">
        <v>0</v>
      </c>
      <c r="K105" s="22">
        <v>0</v>
      </c>
      <c r="L105" s="21">
        <v>0</v>
      </c>
      <c r="M105" s="22">
        <v>0</v>
      </c>
      <c r="N105" s="21">
        <v>0</v>
      </c>
      <c r="O105" s="22">
        <v>0</v>
      </c>
      <c r="P105" s="21">
        <v>0.25</v>
      </c>
      <c r="Q105" s="22">
        <v>245.7</v>
      </c>
      <c r="R105" s="21">
        <v>0.25</v>
      </c>
      <c r="S105" s="22">
        <v>245.7</v>
      </c>
      <c r="T105" s="21">
        <v>0.25</v>
      </c>
      <c r="U105" s="22">
        <v>245.7</v>
      </c>
      <c r="V105" s="21">
        <v>0</v>
      </c>
      <c r="W105" s="22">
        <v>0</v>
      </c>
      <c r="X105" s="21">
        <v>0</v>
      </c>
      <c r="Y105" s="22">
        <v>0</v>
      </c>
      <c r="Z105" s="21">
        <v>0.25</v>
      </c>
      <c r="AA105" s="22">
        <v>245.7</v>
      </c>
      <c r="AB105" s="21">
        <v>0</v>
      </c>
      <c r="AC105" s="22">
        <v>0</v>
      </c>
      <c r="AD105" s="21">
        <v>0</v>
      </c>
      <c r="AE105" s="22">
        <v>0</v>
      </c>
      <c r="AF105" s="21">
        <v>0</v>
      </c>
      <c r="AG105" s="22">
        <v>0</v>
      </c>
      <c r="AH105" s="21"/>
      <c r="AI105" s="493">
        <v>0</v>
      </c>
      <c r="AJ105" s="15">
        <v>1</v>
      </c>
      <c r="AK105" s="23">
        <v>982.8</v>
      </c>
    </row>
    <row r="106" spans="1:37" ht="38.25" x14ac:dyDescent="0.25">
      <c r="A106" s="17" t="s">
        <v>312</v>
      </c>
      <c r="B106" s="18" t="s">
        <v>313</v>
      </c>
      <c r="C106" s="17" t="s">
        <v>32</v>
      </c>
      <c r="D106" s="17" t="s">
        <v>314</v>
      </c>
      <c r="E106" s="19" t="s">
        <v>42</v>
      </c>
      <c r="F106" s="19">
        <v>6</v>
      </c>
      <c r="G106" s="20">
        <v>73.510000000000005</v>
      </c>
      <c r="H106" s="20">
        <v>92.04</v>
      </c>
      <c r="I106" s="492">
        <v>552.24</v>
      </c>
      <c r="J106" s="21">
        <v>0</v>
      </c>
      <c r="K106" s="22">
        <v>0</v>
      </c>
      <c r="L106" s="21">
        <v>0</v>
      </c>
      <c r="M106" s="22">
        <v>0</v>
      </c>
      <c r="N106" s="21">
        <v>0</v>
      </c>
      <c r="O106" s="22">
        <v>0</v>
      </c>
      <c r="P106" s="21">
        <v>0.25</v>
      </c>
      <c r="Q106" s="22">
        <v>138.06</v>
      </c>
      <c r="R106" s="21">
        <v>0.25</v>
      </c>
      <c r="S106" s="22">
        <v>138.06</v>
      </c>
      <c r="T106" s="21">
        <v>0.25</v>
      </c>
      <c r="U106" s="22">
        <v>138.06</v>
      </c>
      <c r="V106" s="21">
        <v>0</v>
      </c>
      <c r="W106" s="22">
        <v>0</v>
      </c>
      <c r="X106" s="21">
        <v>0</v>
      </c>
      <c r="Y106" s="22">
        <v>0</v>
      </c>
      <c r="Z106" s="21">
        <v>0.25</v>
      </c>
      <c r="AA106" s="22">
        <v>138.06</v>
      </c>
      <c r="AB106" s="21">
        <v>0</v>
      </c>
      <c r="AC106" s="22">
        <v>0</v>
      </c>
      <c r="AD106" s="21">
        <v>0</v>
      </c>
      <c r="AE106" s="22">
        <v>0</v>
      </c>
      <c r="AF106" s="21">
        <v>0</v>
      </c>
      <c r="AG106" s="22">
        <v>0</v>
      </c>
      <c r="AH106" s="21"/>
      <c r="AI106" s="493">
        <v>0</v>
      </c>
      <c r="AJ106" s="15">
        <v>1</v>
      </c>
      <c r="AK106" s="23">
        <v>552.24</v>
      </c>
    </row>
    <row r="107" spans="1:37" ht="38.25" x14ac:dyDescent="0.25">
      <c r="A107" s="17" t="s">
        <v>315</v>
      </c>
      <c r="B107" s="18" t="s">
        <v>316</v>
      </c>
      <c r="C107" s="17" t="s">
        <v>32</v>
      </c>
      <c r="D107" s="17" t="s">
        <v>317</v>
      </c>
      <c r="E107" s="19" t="s">
        <v>42</v>
      </c>
      <c r="F107" s="19">
        <v>2</v>
      </c>
      <c r="G107" s="20">
        <v>106.81</v>
      </c>
      <c r="H107" s="20">
        <v>133.74</v>
      </c>
      <c r="I107" s="492">
        <v>267.48</v>
      </c>
      <c r="J107" s="21">
        <v>0</v>
      </c>
      <c r="K107" s="22">
        <v>0</v>
      </c>
      <c r="L107" s="21">
        <v>0</v>
      </c>
      <c r="M107" s="22">
        <v>0</v>
      </c>
      <c r="N107" s="21">
        <v>0</v>
      </c>
      <c r="O107" s="22">
        <v>0</v>
      </c>
      <c r="P107" s="21">
        <v>0.25</v>
      </c>
      <c r="Q107" s="22">
        <v>66.87</v>
      </c>
      <c r="R107" s="21">
        <v>0.25</v>
      </c>
      <c r="S107" s="22">
        <v>66.87</v>
      </c>
      <c r="T107" s="21">
        <v>0.25</v>
      </c>
      <c r="U107" s="22">
        <v>66.87</v>
      </c>
      <c r="V107" s="21">
        <v>0</v>
      </c>
      <c r="W107" s="22">
        <v>0</v>
      </c>
      <c r="X107" s="21">
        <v>0</v>
      </c>
      <c r="Y107" s="22">
        <v>0</v>
      </c>
      <c r="Z107" s="21">
        <v>0.25</v>
      </c>
      <c r="AA107" s="22">
        <v>66.87</v>
      </c>
      <c r="AB107" s="21">
        <v>0</v>
      </c>
      <c r="AC107" s="22">
        <v>0</v>
      </c>
      <c r="AD107" s="21">
        <v>0</v>
      </c>
      <c r="AE107" s="22">
        <v>0</v>
      </c>
      <c r="AF107" s="21">
        <v>0</v>
      </c>
      <c r="AG107" s="22">
        <v>0</v>
      </c>
      <c r="AH107" s="21"/>
      <c r="AI107" s="493">
        <v>0</v>
      </c>
      <c r="AJ107" s="15">
        <v>1</v>
      </c>
      <c r="AK107" s="23">
        <v>267.48</v>
      </c>
    </row>
    <row r="108" spans="1:37" ht="25.5" x14ac:dyDescent="0.25">
      <c r="A108" s="17" t="s">
        <v>318</v>
      </c>
      <c r="B108" s="18" t="s">
        <v>319</v>
      </c>
      <c r="C108" s="17" t="s">
        <v>32</v>
      </c>
      <c r="D108" s="17" t="s">
        <v>320</v>
      </c>
      <c r="E108" s="19" t="s">
        <v>42</v>
      </c>
      <c r="F108" s="19">
        <v>1</v>
      </c>
      <c r="G108" s="20">
        <v>53.56</v>
      </c>
      <c r="H108" s="20">
        <v>67.06</v>
      </c>
      <c r="I108" s="492">
        <v>67.06</v>
      </c>
      <c r="J108" s="21">
        <v>0</v>
      </c>
      <c r="K108" s="22">
        <v>0</v>
      </c>
      <c r="L108" s="21">
        <v>0</v>
      </c>
      <c r="M108" s="22">
        <v>0</v>
      </c>
      <c r="N108" s="21">
        <v>0</v>
      </c>
      <c r="O108" s="22">
        <v>0</v>
      </c>
      <c r="P108" s="21">
        <v>0.25</v>
      </c>
      <c r="Q108" s="22">
        <v>16.765000000000001</v>
      </c>
      <c r="R108" s="21">
        <v>0.25</v>
      </c>
      <c r="S108" s="22">
        <v>16.765000000000001</v>
      </c>
      <c r="T108" s="21">
        <v>0.25</v>
      </c>
      <c r="U108" s="22">
        <v>16.765000000000001</v>
      </c>
      <c r="V108" s="21">
        <v>0</v>
      </c>
      <c r="W108" s="22">
        <v>0</v>
      </c>
      <c r="X108" s="21">
        <v>0</v>
      </c>
      <c r="Y108" s="22">
        <v>0</v>
      </c>
      <c r="Z108" s="21">
        <v>0.25</v>
      </c>
      <c r="AA108" s="22">
        <v>16.765000000000001</v>
      </c>
      <c r="AB108" s="21">
        <v>0</v>
      </c>
      <c r="AC108" s="22">
        <v>0</v>
      </c>
      <c r="AD108" s="21">
        <v>0</v>
      </c>
      <c r="AE108" s="22">
        <v>0</v>
      </c>
      <c r="AF108" s="21">
        <v>0</v>
      </c>
      <c r="AG108" s="22">
        <v>0</v>
      </c>
      <c r="AH108" s="21"/>
      <c r="AI108" s="493">
        <v>0</v>
      </c>
      <c r="AJ108" s="15">
        <v>1</v>
      </c>
      <c r="AK108" s="23">
        <v>67.06</v>
      </c>
    </row>
    <row r="109" spans="1:37" ht="63.75" x14ac:dyDescent="0.25">
      <c r="A109" s="17" t="s">
        <v>321</v>
      </c>
      <c r="B109" s="18" t="s">
        <v>322</v>
      </c>
      <c r="C109" s="17" t="s">
        <v>32</v>
      </c>
      <c r="D109" s="17" t="s">
        <v>323</v>
      </c>
      <c r="E109" s="19" t="s">
        <v>42</v>
      </c>
      <c r="F109" s="19">
        <v>8</v>
      </c>
      <c r="G109" s="20">
        <v>29.97</v>
      </c>
      <c r="H109" s="20">
        <v>37.520000000000003</v>
      </c>
      <c r="I109" s="492">
        <v>300.16000000000003</v>
      </c>
      <c r="J109" s="21">
        <v>0</v>
      </c>
      <c r="K109" s="22">
        <v>0</v>
      </c>
      <c r="L109" s="21">
        <v>0</v>
      </c>
      <c r="M109" s="22">
        <v>0</v>
      </c>
      <c r="N109" s="21">
        <v>0</v>
      </c>
      <c r="O109" s="22">
        <v>0</v>
      </c>
      <c r="P109" s="21">
        <v>0.25</v>
      </c>
      <c r="Q109" s="22">
        <v>75.040000000000006</v>
      </c>
      <c r="R109" s="21">
        <v>0.25</v>
      </c>
      <c r="S109" s="22">
        <v>75.040000000000006</v>
      </c>
      <c r="T109" s="21">
        <v>0.25</v>
      </c>
      <c r="U109" s="22">
        <v>75.040000000000006</v>
      </c>
      <c r="V109" s="21">
        <v>0</v>
      </c>
      <c r="W109" s="22">
        <v>0</v>
      </c>
      <c r="X109" s="21">
        <v>0</v>
      </c>
      <c r="Y109" s="22">
        <v>0</v>
      </c>
      <c r="Z109" s="21">
        <v>0.25</v>
      </c>
      <c r="AA109" s="22">
        <v>75.040000000000006</v>
      </c>
      <c r="AB109" s="21">
        <v>0</v>
      </c>
      <c r="AC109" s="22">
        <v>0</v>
      </c>
      <c r="AD109" s="21">
        <v>0</v>
      </c>
      <c r="AE109" s="22">
        <v>0</v>
      </c>
      <c r="AF109" s="21">
        <v>0</v>
      </c>
      <c r="AG109" s="22">
        <v>0</v>
      </c>
      <c r="AH109" s="21"/>
      <c r="AI109" s="493">
        <v>0</v>
      </c>
      <c r="AJ109" s="15">
        <v>1</v>
      </c>
      <c r="AK109" s="23">
        <v>300.16000000000003</v>
      </c>
    </row>
    <row r="110" spans="1:37" ht="51" x14ac:dyDescent="0.25">
      <c r="A110" s="17" t="s">
        <v>324</v>
      </c>
      <c r="B110" s="18" t="s">
        <v>325</v>
      </c>
      <c r="C110" s="17" t="s">
        <v>32</v>
      </c>
      <c r="D110" s="17" t="s">
        <v>326</v>
      </c>
      <c r="E110" s="19" t="s">
        <v>42</v>
      </c>
      <c r="F110" s="19">
        <v>16</v>
      </c>
      <c r="G110" s="20">
        <v>10.29</v>
      </c>
      <c r="H110" s="20">
        <v>12.88</v>
      </c>
      <c r="I110" s="492">
        <v>206.08</v>
      </c>
      <c r="J110" s="21">
        <v>0</v>
      </c>
      <c r="K110" s="22">
        <v>0</v>
      </c>
      <c r="L110" s="21">
        <v>0</v>
      </c>
      <c r="M110" s="22">
        <v>0</v>
      </c>
      <c r="N110" s="21">
        <v>0</v>
      </c>
      <c r="O110" s="22">
        <v>0</v>
      </c>
      <c r="P110" s="21">
        <v>0.25</v>
      </c>
      <c r="Q110" s="22">
        <v>51.52</v>
      </c>
      <c r="R110" s="21">
        <v>0.25</v>
      </c>
      <c r="S110" s="22">
        <v>51.52</v>
      </c>
      <c r="T110" s="21">
        <v>0.25</v>
      </c>
      <c r="U110" s="22">
        <v>51.52</v>
      </c>
      <c r="V110" s="21">
        <v>0</v>
      </c>
      <c r="W110" s="22">
        <v>0</v>
      </c>
      <c r="X110" s="21">
        <v>0</v>
      </c>
      <c r="Y110" s="22">
        <v>0</v>
      </c>
      <c r="Z110" s="21">
        <v>0.25</v>
      </c>
      <c r="AA110" s="22">
        <v>51.52</v>
      </c>
      <c r="AB110" s="21">
        <v>0</v>
      </c>
      <c r="AC110" s="22">
        <v>0</v>
      </c>
      <c r="AD110" s="21">
        <v>0</v>
      </c>
      <c r="AE110" s="22">
        <v>0</v>
      </c>
      <c r="AF110" s="21">
        <v>0</v>
      </c>
      <c r="AG110" s="22">
        <v>0</v>
      </c>
      <c r="AH110" s="21"/>
      <c r="AI110" s="493">
        <v>0</v>
      </c>
      <c r="AJ110" s="15">
        <v>1</v>
      </c>
      <c r="AK110" s="23">
        <v>206.08</v>
      </c>
    </row>
    <row r="111" spans="1:37" ht="51" x14ac:dyDescent="0.25">
      <c r="A111" s="17" t="s">
        <v>327</v>
      </c>
      <c r="B111" s="18" t="s">
        <v>328</v>
      </c>
      <c r="C111" s="17" t="s">
        <v>32</v>
      </c>
      <c r="D111" s="17" t="s">
        <v>329</v>
      </c>
      <c r="E111" s="19" t="s">
        <v>42</v>
      </c>
      <c r="F111" s="19">
        <v>1</v>
      </c>
      <c r="G111" s="20">
        <v>16.43</v>
      </c>
      <c r="H111" s="20">
        <v>20.57</v>
      </c>
      <c r="I111" s="492">
        <v>20.57</v>
      </c>
      <c r="J111" s="21">
        <v>0</v>
      </c>
      <c r="K111" s="22">
        <v>0</v>
      </c>
      <c r="L111" s="21">
        <v>0</v>
      </c>
      <c r="M111" s="22">
        <v>0</v>
      </c>
      <c r="N111" s="21">
        <v>0</v>
      </c>
      <c r="O111" s="22">
        <v>0</v>
      </c>
      <c r="P111" s="21">
        <v>0.25</v>
      </c>
      <c r="Q111" s="22">
        <v>5.1425000000000001</v>
      </c>
      <c r="R111" s="21">
        <v>0.25</v>
      </c>
      <c r="S111" s="22">
        <v>5.1425000000000001</v>
      </c>
      <c r="T111" s="21">
        <v>0.25</v>
      </c>
      <c r="U111" s="22">
        <v>5.1425000000000001</v>
      </c>
      <c r="V111" s="21">
        <v>0</v>
      </c>
      <c r="W111" s="22">
        <v>0</v>
      </c>
      <c r="X111" s="21">
        <v>0</v>
      </c>
      <c r="Y111" s="22">
        <v>0</v>
      </c>
      <c r="Z111" s="21">
        <v>0.25</v>
      </c>
      <c r="AA111" s="22">
        <v>5.1425000000000001</v>
      </c>
      <c r="AB111" s="21">
        <v>0</v>
      </c>
      <c r="AC111" s="22">
        <v>0</v>
      </c>
      <c r="AD111" s="21">
        <v>0</v>
      </c>
      <c r="AE111" s="22">
        <v>0</v>
      </c>
      <c r="AF111" s="21">
        <v>0</v>
      </c>
      <c r="AG111" s="22">
        <v>0</v>
      </c>
      <c r="AH111" s="21"/>
      <c r="AI111" s="493">
        <v>0</v>
      </c>
      <c r="AJ111" s="15">
        <v>1</v>
      </c>
      <c r="AK111" s="23">
        <v>20.57</v>
      </c>
    </row>
    <row r="112" spans="1:37" x14ac:dyDescent="0.25">
      <c r="A112" s="25" t="s">
        <v>330</v>
      </c>
      <c r="B112" s="25"/>
      <c r="C112" s="25"/>
      <c r="D112" s="25" t="s">
        <v>331</v>
      </c>
      <c r="E112" s="25"/>
      <c r="F112" s="25"/>
      <c r="G112" s="26"/>
      <c r="H112" s="26"/>
      <c r="I112" s="494">
        <v>23818.390000000003</v>
      </c>
      <c r="J112" s="27">
        <v>0</v>
      </c>
      <c r="K112" s="494">
        <v>0</v>
      </c>
      <c r="L112" s="27">
        <v>0.41085627534018876</v>
      </c>
      <c r="M112" s="494">
        <v>9785.9349999999995</v>
      </c>
      <c r="N112" s="27">
        <v>0.41858719250125642</v>
      </c>
      <c r="O112" s="494">
        <v>9970.0730000000021</v>
      </c>
      <c r="P112" s="27">
        <v>0.17055653215855476</v>
      </c>
      <c r="Q112" s="494">
        <v>4062.3819999999996</v>
      </c>
      <c r="R112" s="27">
        <v>0</v>
      </c>
      <c r="S112" s="494">
        <v>0</v>
      </c>
      <c r="T112" s="27">
        <v>0</v>
      </c>
      <c r="U112" s="494">
        <v>0</v>
      </c>
      <c r="V112" s="27">
        <v>0</v>
      </c>
      <c r="W112" s="494">
        <v>0</v>
      </c>
      <c r="X112" s="27">
        <v>0</v>
      </c>
      <c r="Y112" s="494">
        <v>0</v>
      </c>
      <c r="Z112" s="27">
        <v>0</v>
      </c>
      <c r="AA112" s="494">
        <v>0</v>
      </c>
      <c r="AB112" s="27">
        <v>0</v>
      </c>
      <c r="AC112" s="494">
        <v>0</v>
      </c>
      <c r="AD112" s="27">
        <v>0</v>
      </c>
      <c r="AE112" s="494">
        <v>0</v>
      </c>
      <c r="AF112" s="27">
        <v>0</v>
      </c>
      <c r="AG112" s="494">
        <v>0</v>
      </c>
      <c r="AH112" s="27">
        <v>0</v>
      </c>
      <c r="AI112" s="494">
        <v>0</v>
      </c>
      <c r="AJ112" s="27">
        <v>1</v>
      </c>
      <c r="AK112" s="494">
        <v>23818.390000000003</v>
      </c>
    </row>
    <row r="113" spans="1:37" ht="51" x14ac:dyDescent="0.25">
      <c r="A113" s="17" t="s">
        <v>332</v>
      </c>
      <c r="B113" s="18" t="s">
        <v>333</v>
      </c>
      <c r="C113" s="17" t="s">
        <v>32</v>
      </c>
      <c r="D113" s="17" t="s">
        <v>334</v>
      </c>
      <c r="E113" s="19" t="s">
        <v>109</v>
      </c>
      <c r="F113" s="19">
        <v>88.2</v>
      </c>
      <c r="G113" s="20">
        <v>13.38</v>
      </c>
      <c r="H113" s="20">
        <v>16.75</v>
      </c>
      <c r="I113" s="492">
        <v>1477.35</v>
      </c>
      <c r="J113" s="21">
        <v>0</v>
      </c>
      <c r="K113" s="22">
        <v>0</v>
      </c>
      <c r="L113" s="21">
        <v>1</v>
      </c>
      <c r="M113" s="22">
        <v>1477.35</v>
      </c>
      <c r="N113" s="21">
        <v>0</v>
      </c>
      <c r="O113" s="22">
        <v>0</v>
      </c>
      <c r="P113" s="21">
        <v>0</v>
      </c>
      <c r="Q113" s="22">
        <v>0</v>
      </c>
      <c r="R113" s="21">
        <v>0</v>
      </c>
      <c r="S113" s="22">
        <v>0</v>
      </c>
      <c r="T113" s="21">
        <v>0</v>
      </c>
      <c r="U113" s="22">
        <v>0</v>
      </c>
      <c r="V113" s="21">
        <v>0</v>
      </c>
      <c r="W113" s="22">
        <v>0</v>
      </c>
      <c r="X113" s="21">
        <v>0</v>
      </c>
      <c r="Y113" s="22">
        <v>0</v>
      </c>
      <c r="Z113" s="21">
        <v>0</v>
      </c>
      <c r="AA113" s="22">
        <v>0</v>
      </c>
      <c r="AB113" s="21">
        <v>0</v>
      </c>
      <c r="AC113" s="22">
        <v>0</v>
      </c>
      <c r="AD113" s="21">
        <v>0</v>
      </c>
      <c r="AE113" s="22">
        <v>0</v>
      </c>
      <c r="AF113" s="21">
        <v>0</v>
      </c>
      <c r="AG113" s="22">
        <v>0</v>
      </c>
      <c r="AH113" s="21"/>
      <c r="AI113" s="493">
        <v>0</v>
      </c>
      <c r="AJ113" s="15">
        <v>1</v>
      </c>
      <c r="AK113" s="23">
        <v>1477.35</v>
      </c>
    </row>
    <row r="114" spans="1:37" ht="51" x14ac:dyDescent="0.25">
      <c r="A114" s="17" t="s">
        <v>335</v>
      </c>
      <c r="B114" s="18" t="s">
        <v>336</v>
      </c>
      <c r="C114" s="17" t="s">
        <v>32</v>
      </c>
      <c r="D114" s="17" t="s">
        <v>337</v>
      </c>
      <c r="E114" s="19" t="s">
        <v>109</v>
      </c>
      <c r="F114" s="19">
        <v>77.790000000000006</v>
      </c>
      <c r="G114" s="20">
        <v>17.77</v>
      </c>
      <c r="H114" s="20">
        <v>22.25</v>
      </c>
      <c r="I114" s="492">
        <v>1730.82</v>
      </c>
      <c r="J114" s="21">
        <v>0</v>
      </c>
      <c r="K114" s="22">
        <v>0</v>
      </c>
      <c r="L114" s="21">
        <v>1</v>
      </c>
      <c r="M114" s="22">
        <v>1730.82</v>
      </c>
      <c r="N114" s="21">
        <v>0</v>
      </c>
      <c r="O114" s="22">
        <v>0</v>
      </c>
      <c r="P114" s="21">
        <v>0</v>
      </c>
      <c r="Q114" s="22">
        <v>0</v>
      </c>
      <c r="R114" s="21">
        <v>0</v>
      </c>
      <c r="S114" s="22">
        <v>0</v>
      </c>
      <c r="T114" s="21">
        <v>0</v>
      </c>
      <c r="U114" s="22">
        <v>0</v>
      </c>
      <c r="V114" s="21">
        <v>0</v>
      </c>
      <c r="W114" s="22">
        <v>0</v>
      </c>
      <c r="X114" s="21">
        <v>0</v>
      </c>
      <c r="Y114" s="22">
        <v>0</v>
      </c>
      <c r="Z114" s="21">
        <v>0</v>
      </c>
      <c r="AA114" s="22">
        <v>0</v>
      </c>
      <c r="AB114" s="21">
        <v>0</v>
      </c>
      <c r="AC114" s="22">
        <v>0</v>
      </c>
      <c r="AD114" s="21">
        <v>0</v>
      </c>
      <c r="AE114" s="22">
        <v>0</v>
      </c>
      <c r="AF114" s="21">
        <v>0</v>
      </c>
      <c r="AG114" s="22">
        <v>0</v>
      </c>
      <c r="AH114" s="21"/>
      <c r="AI114" s="493">
        <v>0</v>
      </c>
      <c r="AJ114" s="15">
        <v>1</v>
      </c>
      <c r="AK114" s="23">
        <v>1730.82</v>
      </c>
    </row>
    <row r="115" spans="1:37" ht="25.5" x14ac:dyDescent="0.25">
      <c r="A115" s="17" t="s">
        <v>338</v>
      </c>
      <c r="B115" s="18" t="s">
        <v>146</v>
      </c>
      <c r="C115" s="17" t="s">
        <v>32</v>
      </c>
      <c r="D115" s="17" t="s">
        <v>147</v>
      </c>
      <c r="E115" s="19" t="s">
        <v>88</v>
      </c>
      <c r="F115" s="19">
        <v>2.21</v>
      </c>
      <c r="G115" s="20">
        <v>65.430000000000007</v>
      </c>
      <c r="H115" s="20">
        <v>81.93</v>
      </c>
      <c r="I115" s="492">
        <v>181.06</v>
      </c>
      <c r="J115" s="21">
        <v>0</v>
      </c>
      <c r="K115" s="22">
        <v>0</v>
      </c>
      <c r="L115" s="21">
        <v>1</v>
      </c>
      <c r="M115" s="22">
        <v>181.06</v>
      </c>
      <c r="N115" s="21">
        <v>0</v>
      </c>
      <c r="O115" s="22">
        <v>0</v>
      </c>
      <c r="P115" s="21">
        <v>0</v>
      </c>
      <c r="Q115" s="22">
        <v>0</v>
      </c>
      <c r="R115" s="21">
        <v>0</v>
      </c>
      <c r="S115" s="22">
        <v>0</v>
      </c>
      <c r="T115" s="21">
        <v>0</v>
      </c>
      <c r="U115" s="22">
        <v>0</v>
      </c>
      <c r="V115" s="21">
        <v>0</v>
      </c>
      <c r="W115" s="22">
        <v>0</v>
      </c>
      <c r="X115" s="21">
        <v>0</v>
      </c>
      <c r="Y115" s="22">
        <v>0</v>
      </c>
      <c r="Z115" s="21">
        <v>0</v>
      </c>
      <c r="AA115" s="22">
        <v>0</v>
      </c>
      <c r="AB115" s="21">
        <v>0</v>
      </c>
      <c r="AC115" s="22">
        <v>0</v>
      </c>
      <c r="AD115" s="21">
        <v>0</v>
      </c>
      <c r="AE115" s="22">
        <v>0</v>
      </c>
      <c r="AF115" s="21">
        <v>0</v>
      </c>
      <c r="AG115" s="22">
        <v>0</v>
      </c>
      <c r="AH115" s="21"/>
      <c r="AI115" s="493">
        <v>0</v>
      </c>
      <c r="AJ115" s="15">
        <v>1</v>
      </c>
      <c r="AK115" s="23">
        <v>181.06</v>
      </c>
    </row>
    <row r="116" spans="1:37" ht="25.5" x14ac:dyDescent="0.25">
      <c r="A116" s="17" t="s">
        <v>339</v>
      </c>
      <c r="B116" s="18" t="s">
        <v>340</v>
      </c>
      <c r="C116" s="17" t="s">
        <v>27</v>
      </c>
      <c r="D116" s="17" t="s">
        <v>341</v>
      </c>
      <c r="E116" s="19" t="s">
        <v>88</v>
      </c>
      <c r="F116" s="19">
        <v>2.21</v>
      </c>
      <c r="G116" s="20">
        <v>39.619999999999997</v>
      </c>
      <c r="H116" s="20">
        <v>49.61</v>
      </c>
      <c r="I116" s="492">
        <v>109.63</v>
      </c>
      <c r="J116" s="21">
        <v>0</v>
      </c>
      <c r="K116" s="22">
        <v>0</v>
      </c>
      <c r="L116" s="21">
        <v>0.6</v>
      </c>
      <c r="M116" s="22">
        <v>65.777999999999992</v>
      </c>
      <c r="N116" s="21">
        <v>0.4</v>
      </c>
      <c r="O116" s="22">
        <v>43.852000000000004</v>
      </c>
      <c r="P116" s="21">
        <v>0</v>
      </c>
      <c r="Q116" s="22">
        <v>0</v>
      </c>
      <c r="R116" s="21">
        <v>0</v>
      </c>
      <c r="S116" s="22">
        <v>0</v>
      </c>
      <c r="T116" s="21">
        <v>0</v>
      </c>
      <c r="U116" s="22">
        <v>0</v>
      </c>
      <c r="V116" s="21">
        <v>0</v>
      </c>
      <c r="W116" s="22">
        <v>0</v>
      </c>
      <c r="X116" s="21">
        <v>0</v>
      </c>
      <c r="Y116" s="22">
        <v>0</v>
      </c>
      <c r="Z116" s="21">
        <v>0</v>
      </c>
      <c r="AA116" s="22">
        <v>0</v>
      </c>
      <c r="AB116" s="21">
        <v>0</v>
      </c>
      <c r="AC116" s="22">
        <v>0</v>
      </c>
      <c r="AD116" s="21">
        <v>0</v>
      </c>
      <c r="AE116" s="22">
        <v>0</v>
      </c>
      <c r="AF116" s="21">
        <v>0</v>
      </c>
      <c r="AG116" s="22">
        <v>0</v>
      </c>
      <c r="AH116" s="21"/>
      <c r="AI116" s="493">
        <v>0</v>
      </c>
      <c r="AJ116" s="15">
        <v>1</v>
      </c>
      <c r="AK116" s="23">
        <v>109.63</v>
      </c>
    </row>
    <row r="117" spans="1:37" ht="76.5" x14ac:dyDescent="0.25">
      <c r="A117" s="17" t="s">
        <v>342</v>
      </c>
      <c r="B117" s="18" t="s">
        <v>343</v>
      </c>
      <c r="C117" s="17" t="s">
        <v>27</v>
      </c>
      <c r="D117" s="17" t="s">
        <v>344</v>
      </c>
      <c r="E117" s="19" t="s">
        <v>109</v>
      </c>
      <c r="F117" s="19">
        <v>58.51</v>
      </c>
      <c r="G117" s="20">
        <v>70.08</v>
      </c>
      <c r="H117" s="20">
        <v>87.75</v>
      </c>
      <c r="I117" s="492">
        <v>5134.25</v>
      </c>
      <c r="J117" s="21">
        <v>0</v>
      </c>
      <c r="K117" s="22">
        <v>0</v>
      </c>
      <c r="L117" s="21">
        <v>1</v>
      </c>
      <c r="M117" s="22">
        <v>5134.25</v>
      </c>
      <c r="N117" s="21">
        <v>0</v>
      </c>
      <c r="O117" s="22">
        <v>0</v>
      </c>
      <c r="P117" s="21">
        <v>0</v>
      </c>
      <c r="Q117" s="22">
        <v>0</v>
      </c>
      <c r="R117" s="21">
        <v>0</v>
      </c>
      <c r="S117" s="22">
        <v>0</v>
      </c>
      <c r="T117" s="21">
        <v>0</v>
      </c>
      <c r="U117" s="22">
        <v>0</v>
      </c>
      <c r="V117" s="21">
        <v>0</v>
      </c>
      <c r="W117" s="22">
        <v>0</v>
      </c>
      <c r="X117" s="21">
        <v>0</v>
      </c>
      <c r="Y117" s="22">
        <v>0</v>
      </c>
      <c r="Z117" s="21">
        <v>0</v>
      </c>
      <c r="AA117" s="22">
        <v>0</v>
      </c>
      <c r="AB117" s="21">
        <v>0</v>
      </c>
      <c r="AC117" s="22">
        <v>0</v>
      </c>
      <c r="AD117" s="21">
        <v>0</v>
      </c>
      <c r="AE117" s="22">
        <v>0</v>
      </c>
      <c r="AF117" s="21">
        <v>0</v>
      </c>
      <c r="AG117" s="22">
        <v>0</v>
      </c>
      <c r="AH117" s="21"/>
      <c r="AI117" s="493">
        <v>0</v>
      </c>
      <c r="AJ117" s="15">
        <v>1</v>
      </c>
      <c r="AK117" s="23">
        <v>5134.25</v>
      </c>
    </row>
    <row r="118" spans="1:37" ht="76.5" x14ac:dyDescent="0.25">
      <c r="A118" s="17" t="s">
        <v>345</v>
      </c>
      <c r="B118" s="18" t="s">
        <v>346</v>
      </c>
      <c r="C118" s="17" t="s">
        <v>27</v>
      </c>
      <c r="D118" s="17" t="s">
        <v>347</v>
      </c>
      <c r="E118" s="19" t="s">
        <v>109</v>
      </c>
      <c r="F118" s="19">
        <v>47.15</v>
      </c>
      <c r="G118" s="20">
        <v>42.48</v>
      </c>
      <c r="H118" s="20">
        <v>53.19</v>
      </c>
      <c r="I118" s="492">
        <v>2507.9</v>
      </c>
      <c r="J118" s="21">
        <v>0</v>
      </c>
      <c r="K118" s="22">
        <v>0</v>
      </c>
      <c r="L118" s="21">
        <v>0</v>
      </c>
      <c r="M118" s="22">
        <v>0</v>
      </c>
      <c r="N118" s="21">
        <v>0.7</v>
      </c>
      <c r="O118" s="22">
        <v>1755.53</v>
      </c>
      <c r="P118" s="21">
        <v>0.3</v>
      </c>
      <c r="Q118" s="22">
        <v>752.37</v>
      </c>
      <c r="R118" s="21">
        <v>0</v>
      </c>
      <c r="S118" s="22">
        <v>0</v>
      </c>
      <c r="T118" s="21">
        <v>0</v>
      </c>
      <c r="U118" s="22">
        <v>0</v>
      </c>
      <c r="V118" s="21">
        <v>0</v>
      </c>
      <c r="W118" s="22">
        <v>0</v>
      </c>
      <c r="X118" s="21">
        <v>0</v>
      </c>
      <c r="Y118" s="22">
        <v>0</v>
      </c>
      <c r="Z118" s="21">
        <v>0</v>
      </c>
      <c r="AA118" s="22">
        <v>0</v>
      </c>
      <c r="AB118" s="21">
        <v>0</v>
      </c>
      <c r="AC118" s="22">
        <v>0</v>
      </c>
      <c r="AD118" s="21">
        <v>0</v>
      </c>
      <c r="AE118" s="22">
        <v>0</v>
      </c>
      <c r="AF118" s="21">
        <v>0</v>
      </c>
      <c r="AG118" s="22">
        <v>0</v>
      </c>
      <c r="AH118" s="21"/>
      <c r="AI118" s="493">
        <v>0</v>
      </c>
      <c r="AJ118" s="15">
        <v>1</v>
      </c>
      <c r="AK118" s="23">
        <v>2507.9</v>
      </c>
    </row>
    <row r="119" spans="1:37" ht="76.5" x14ac:dyDescent="0.25">
      <c r="A119" s="17" t="s">
        <v>348</v>
      </c>
      <c r="B119" s="18" t="s">
        <v>349</v>
      </c>
      <c r="C119" s="17" t="s">
        <v>27</v>
      </c>
      <c r="D119" s="17" t="s">
        <v>350</v>
      </c>
      <c r="E119" s="19" t="s">
        <v>109</v>
      </c>
      <c r="F119" s="19">
        <v>102.12</v>
      </c>
      <c r="G119" s="20">
        <v>67.94</v>
      </c>
      <c r="H119" s="20">
        <v>85.07</v>
      </c>
      <c r="I119" s="492">
        <v>8687.34</v>
      </c>
      <c r="J119" s="21">
        <v>0</v>
      </c>
      <c r="K119" s="22">
        <v>0</v>
      </c>
      <c r="L119" s="21">
        <v>0</v>
      </c>
      <c r="M119" s="22">
        <v>0</v>
      </c>
      <c r="N119" s="21">
        <v>0.7</v>
      </c>
      <c r="O119" s="22">
        <v>6081.1379999999999</v>
      </c>
      <c r="P119" s="21">
        <v>0.3</v>
      </c>
      <c r="Q119" s="22">
        <v>2606.2019999999998</v>
      </c>
      <c r="R119" s="21">
        <v>0</v>
      </c>
      <c r="S119" s="22">
        <v>0</v>
      </c>
      <c r="T119" s="21">
        <v>0</v>
      </c>
      <c r="U119" s="22">
        <v>0</v>
      </c>
      <c r="V119" s="21">
        <v>0</v>
      </c>
      <c r="W119" s="22">
        <v>0</v>
      </c>
      <c r="X119" s="21">
        <v>0</v>
      </c>
      <c r="Y119" s="22">
        <v>0</v>
      </c>
      <c r="Z119" s="21">
        <v>0</v>
      </c>
      <c r="AA119" s="22">
        <v>0</v>
      </c>
      <c r="AB119" s="21">
        <v>0</v>
      </c>
      <c r="AC119" s="22">
        <v>0</v>
      </c>
      <c r="AD119" s="21">
        <v>0</v>
      </c>
      <c r="AE119" s="22">
        <v>0</v>
      </c>
      <c r="AF119" s="21">
        <v>0</v>
      </c>
      <c r="AG119" s="22">
        <v>0</v>
      </c>
      <c r="AH119" s="21"/>
      <c r="AI119" s="493">
        <v>0</v>
      </c>
      <c r="AJ119" s="15">
        <v>1</v>
      </c>
      <c r="AK119" s="23">
        <v>8687.34</v>
      </c>
    </row>
    <row r="120" spans="1:37" ht="38.25" x14ac:dyDescent="0.25">
      <c r="A120" s="17" t="s">
        <v>351</v>
      </c>
      <c r="B120" s="18" t="s">
        <v>352</v>
      </c>
      <c r="C120" s="17" t="s">
        <v>32</v>
      </c>
      <c r="D120" s="17" t="s">
        <v>353</v>
      </c>
      <c r="E120" s="19" t="s">
        <v>109</v>
      </c>
      <c r="F120" s="19">
        <v>5.34</v>
      </c>
      <c r="G120" s="20">
        <v>47.13</v>
      </c>
      <c r="H120" s="20">
        <v>59.01</v>
      </c>
      <c r="I120" s="492">
        <v>315.11</v>
      </c>
      <c r="J120" s="21">
        <v>0</v>
      </c>
      <c r="K120" s="22">
        <v>0</v>
      </c>
      <c r="L120" s="21">
        <v>0</v>
      </c>
      <c r="M120" s="22">
        <v>0</v>
      </c>
      <c r="N120" s="21">
        <v>0.8</v>
      </c>
      <c r="O120" s="22">
        <v>252.08800000000002</v>
      </c>
      <c r="P120" s="21">
        <v>0.2</v>
      </c>
      <c r="Q120" s="22">
        <v>63.022000000000006</v>
      </c>
      <c r="R120" s="21">
        <v>0</v>
      </c>
      <c r="S120" s="22">
        <v>0</v>
      </c>
      <c r="T120" s="21">
        <v>0</v>
      </c>
      <c r="U120" s="22">
        <v>0</v>
      </c>
      <c r="V120" s="21">
        <v>0</v>
      </c>
      <c r="W120" s="22">
        <v>0</v>
      </c>
      <c r="X120" s="21">
        <v>0</v>
      </c>
      <c r="Y120" s="22">
        <v>0</v>
      </c>
      <c r="Z120" s="21">
        <v>0</v>
      </c>
      <c r="AA120" s="22">
        <v>0</v>
      </c>
      <c r="AB120" s="21">
        <v>0</v>
      </c>
      <c r="AC120" s="22">
        <v>0</v>
      </c>
      <c r="AD120" s="21">
        <v>0</v>
      </c>
      <c r="AE120" s="22">
        <v>0</v>
      </c>
      <c r="AF120" s="21">
        <v>0</v>
      </c>
      <c r="AG120" s="22">
        <v>0</v>
      </c>
      <c r="AH120" s="21"/>
      <c r="AI120" s="493">
        <v>0</v>
      </c>
      <c r="AJ120" s="15">
        <v>1</v>
      </c>
      <c r="AK120" s="23">
        <v>315.11</v>
      </c>
    </row>
    <row r="121" spans="1:37" ht="51" x14ac:dyDescent="0.25">
      <c r="A121" s="17" t="s">
        <v>354</v>
      </c>
      <c r="B121" s="18" t="s">
        <v>355</v>
      </c>
      <c r="C121" s="17" t="s">
        <v>32</v>
      </c>
      <c r="D121" s="17" t="s">
        <v>356</v>
      </c>
      <c r="E121" s="19" t="s">
        <v>42</v>
      </c>
      <c r="F121" s="19">
        <v>4</v>
      </c>
      <c r="G121" s="20">
        <v>91.91</v>
      </c>
      <c r="H121" s="20">
        <v>115.08</v>
      </c>
      <c r="I121" s="492">
        <v>460.32</v>
      </c>
      <c r="J121" s="21">
        <v>0</v>
      </c>
      <c r="K121" s="22">
        <v>0</v>
      </c>
      <c r="L121" s="21">
        <v>0.3</v>
      </c>
      <c r="M121" s="22">
        <v>138.096</v>
      </c>
      <c r="N121" s="21">
        <v>0.5</v>
      </c>
      <c r="O121" s="22">
        <v>230.16</v>
      </c>
      <c r="P121" s="21">
        <v>0.2</v>
      </c>
      <c r="Q121" s="22">
        <v>92.064000000000007</v>
      </c>
      <c r="R121" s="21">
        <v>0</v>
      </c>
      <c r="S121" s="22">
        <v>0</v>
      </c>
      <c r="T121" s="21">
        <v>0</v>
      </c>
      <c r="U121" s="22">
        <v>0</v>
      </c>
      <c r="V121" s="21">
        <v>0</v>
      </c>
      <c r="W121" s="22">
        <v>0</v>
      </c>
      <c r="X121" s="21">
        <v>0</v>
      </c>
      <c r="Y121" s="22">
        <v>0</v>
      </c>
      <c r="Z121" s="21">
        <v>0</v>
      </c>
      <c r="AA121" s="22">
        <v>0</v>
      </c>
      <c r="AB121" s="21">
        <v>0</v>
      </c>
      <c r="AC121" s="22">
        <v>0</v>
      </c>
      <c r="AD121" s="21">
        <v>0</v>
      </c>
      <c r="AE121" s="22">
        <v>0</v>
      </c>
      <c r="AF121" s="21">
        <v>0</v>
      </c>
      <c r="AG121" s="22">
        <v>0</v>
      </c>
      <c r="AH121" s="21"/>
      <c r="AI121" s="493">
        <v>0</v>
      </c>
      <c r="AJ121" s="15">
        <v>1</v>
      </c>
      <c r="AK121" s="23">
        <v>460.32</v>
      </c>
    </row>
    <row r="122" spans="1:37" ht="51" x14ac:dyDescent="0.25">
      <c r="A122" s="17" t="s">
        <v>357</v>
      </c>
      <c r="B122" s="18" t="s">
        <v>358</v>
      </c>
      <c r="C122" s="17" t="s">
        <v>32</v>
      </c>
      <c r="D122" s="17" t="s">
        <v>359</v>
      </c>
      <c r="E122" s="19" t="s">
        <v>42</v>
      </c>
      <c r="F122" s="19">
        <v>4</v>
      </c>
      <c r="G122" s="20">
        <v>41.88</v>
      </c>
      <c r="H122" s="20">
        <v>52.44</v>
      </c>
      <c r="I122" s="492">
        <v>209.76</v>
      </c>
      <c r="J122" s="21">
        <v>0</v>
      </c>
      <c r="K122" s="22">
        <v>0</v>
      </c>
      <c r="L122" s="21">
        <v>0.3</v>
      </c>
      <c r="M122" s="22">
        <v>62.927999999999997</v>
      </c>
      <c r="N122" s="21">
        <v>0.5</v>
      </c>
      <c r="O122" s="22">
        <v>104.88</v>
      </c>
      <c r="P122" s="21">
        <v>0.2</v>
      </c>
      <c r="Q122" s="22">
        <v>41.951999999999998</v>
      </c>
      <c r="R122" s="21">
        <v>0</v>
      </c>
      <c r="S122" s="22">
        <v>0</v>
      </c>
      <c r="T122" s="21">
        <v>0</v>
      </c>
      <c r="U122" s="22">
        <v>0</v>
      </c>
      <c r="V122" s="21">
        <v>0</v>
      </c>
      <c r="W122" s="22">
        <v>0</v>
      </c>
      <c r="X122" s="21">
        <v>0</v>
      </c>
      <c r="Y122" s="22">
        <v>0</v>
      </c>
      <c r="Z122" s="21">
        <v>0</v>
      </c>
      <c r="AA122" s="22">
        <v>0</v>
      </c>
      <c r="AB122" s="21">
        <v>0</v>
      </c>
      <c r="AC122" s="22">
        <v>0</v>
      </c>
      <c r="AD122" s="21">
        <v>0</v>
      </c>
      <c r="AE122" s="22">
        <v>0</v>
      </c>
      <c r="AF122" s="21">
        <v>0</v>
      </c>
      <c r="AG122" s="22">
        <v>0</v>
      </c>
      <c r="AH122" s="21"/>
      <c r="AI122" s="493">
        <v>0</v>
      </c>
      <c r="AJ122" s="15">
        <v>1</v>
      </c>
      <c r="AK122" s="23">
        <v>209.76</v>
      </c>
    </row>
    <row r="123" spans="1:37" ht="38.25" x14ac:dyDescent="0.25">
      <c r="A123" s="17" t="s">
        <v>360</v>
      </c>
      <c r="B123" s="18" t="s">
        <v>361</v>
      </c>
      <c r="C123" s="17" t="s">
        <v>32</v>
      </c>
      <c r="D123" s="17" t="s">
        <v>362</v>
      </c>
      <c r="E123" s="19" t="s">
        <v>42</v>
      </c>
      <c r="F123" s="19">
        <v>2</v>
      </c>
      <c r="G123" s="20">
        <v>309.61</v>
      </c>
      <c r="H123" s="20">
        <v>387.69</v>
      </c>
      <c r="I123" s="492">
        <v>775.38</v>
      </c>
      <c r="J123" s="21">
        <v>0</v>
      </c>
      <c r="K123" s="22">
        <v>0</v>
      </c>
      <c r="L123" s="21">
        <v>0.3</v>
      </c>
      <c r="M123" s="22">
        <v>232.61399999999998</v>
      </c>
      <c r="N123" s="21">
        <v>0.5</v>
      </c>
      <c r="O123" s="22">
        <v>387.69</v>
      </c>
      <c r="P123" s="21">
        <v>0.2</v>
      </c>
      <c r="Q123" s="22">
        <v>155.07600000000002</v>
      </c>
      <c r="R123" s="21">
        <v>0</v>
      </c>
      <c r="S123" s="22">
        <v>0</v>
      </c>
      <c r="T123" s="21">
        <v>0</v>
      </c>
      <c r="U123" s="22">
        <v>0</v>
      </c>
      <c r="V123" s="21">
        <v>0</v>
      </c>
      <c r="W123" s="22">
        <v>0</v>
      </c>
      <c r="X123" s="21">
        <v>0</v>
      </c>
      <c r="Y123" s="22">
        <v>0</v>
      </c>
      <c r="Z123" s="21">
        <v>0</v>
      </c>
      <c r="AA123" s="22">
        <v>0</v>
      </c>
      <c r="AB123" s="21">
        <v>0</v>
      </c>
      <c r="AC123" s="22">
        <v>0</v>
      </c>
      <c r="AD123" s="21">
        <v>0</v>
      </c>
      <c r="AE123" s="22">
        <v>0</v>
      </c>
      <c r="AF123" s="21">
        <v>0</v>
      </c>
      <c r="AG123" s="22">
        <v>0</v>
      </c>
      <c r="AH123" s="21"/>
      <c r="AI123" s="493">
        <v>0</v>
      </c>
      <c r="AJ123" s="15">
        <v>1</v>
      </c>
      <c r="AK123" s="23">
        <v>775.38</v>
      </c>
    </row>
    <row r="124" spans="1:37" ht="51" x14ac:dyDescent="0.25">
      <c r="A124" s="17" t="s">
        <v>363</v>
      </c>
      <c r="B124" s="18" t="s">
        <v>364</v>
      </c>
      <c r="C124" s="17" t="s">
        <v>32</v>
      </c>
      <c r="D124" s="17" t="s">
        <v>365</v>
      </c>
      <c r="E124" s="19" t="s">
        <v>42</v>
      </c>
      <c r="F124" s="19">
        <v>12</v>
      </c>
      <c r="G124" s="20">
        <v>54.47</v>
      </c>
      <c r="H124" s="20">
        <v>68.2</v>
      </c>
      <c r="I124" s="492">
        <v>818.4</v>
      </c>
      <c r="J124" s="21">
        <v>0</v>
      </c>
      <c r="K124" s="22">
        <v>0</v>
      </c>
      <c r="L124" s="21">
        <v>0.3</v>
      </c>
      <c r="M124" s="22">
        <v>245.51999999999998</v>
      </c>
      <c r="N124" s="21">
        <v>0.5</v>
      </c>
      <c r="O124" s="22">
        <v>409.2</v>
      </c>
      <c r="P124" s="21">
        <v>0.2</v>
      </c>
      <c r="Q124" s="22">
        <v>163.68</v>
      </c>
      <c r="R124" s="21">
        <v>0</v>
      </c>
      <c r="S124" s="22">
        <v>0</v>
      </c>
      <c r="T124" s="21">
        <v>0</v>
      </c>
      <c r="U124" s="22">
        <v>0</v>
      </c>
      <c r="V124" s="21">
        <v>0</v>
      </c>
      <c r="W124" s="22">
        <v>0</v>
      </c>
      <c r="X124" s="21">
        <v>0</v>
      </c>
      <c r="Y124" s="22">
        <v>0</v>
      </c>
      <c r="Z124" s="21">
        <v>0</v>
      </c>
      <c r="AA124" s="22">
        <v>0</v>
      </c>
      <c r="AB124" s="21">
        <v>0</v>
      </c>
      <c r="AC124" s="22">
        <v>0</v>
      </c>
      <c r="AD124" s="21">
        <v>0</v>
      </c>
      <c r="AE124" s="22">
        <v>0</v>
      </c>
      <c r="AF124" s="21">
        <v>0</v>
      </c>
      <c r="AG124" s="22">
        <v>0</v>
      </c>
      <c r="AH124" s="21"/>
      <c r="AI124" s="493">
        <v>0</v>
      </c>
      <c r="AJ124" s="15">
        <v>1</v>
      </c>
      <c r="AK124" s="23">
        <v>818.40000000000009</v>
      </c>
    </row>
    <row r="125" spans="1:37" ht="25.5" x14ac:dyDescent="0.25">
      <c r="A125" s="17" t="s">
        <v>366</v>
      </c>
      <c r="B125" s="18" t="s">
        <v>367</v>
      </c>
      <c r="C125" s="17" t="s">
        <v>40</v>
      </c>
      <c r="D125" s="17" t="s">
        <v>368</v>
      </c>
      <c r="E125" s="19" t="s">
        <v>42</v>
      </c>
      <c r="F125" s="19">
        <v>4</v>
      </c>
      <c r="G125" s="20">
        <v>187.69</v>
      </c>
      <c r="H125" s="20">
        <v>235.02</v>
      </c>
      <c r="I125" s="492">
        <v>940.08</v>
      </c>
      <c r="J125" s="21">
        <v>0</v>
      </c>
      <c r="K125" s="22">
        <v>0</v>
      </c>
      <c r="L125" s="21">
        <v>0.3</v>
      </c>
      <c r="M125" s="22">
        <v>282.024</v>
      </c>
      <c r="N125" s="21">
        <v>0.5</v>
      </c>
      <c r="O125" s="22">
        <v>470.04</v>
      </c>
      <c r="P125" s="21">
        <v>0.2</v>
      </c>
      <c r="Q125" s="22">
        <v>188.01600000000002</v>
      </c>
      <c r="R125" s="21">
        <v>0</v>
      </c>
      <c r="S125" s="22">
        <v>0</v>
      </c>
      <c r="T125" s="21">
        <v>0</v>
      </c>
      <c r="U125" s="22">
        <v>0</v>
      </c>
      <c r="V125" s="21">
        <v>0</v>
      </c>
      <c r="W125" s="22">
        <v>0</v>
      </c>
      <c r="X125" s="21">
        <v>0</v>
      </c>
      <c r="Y125" s="22">
        <v>0</v>
      </c>
      <c r="Z125" s="21">
        <v>0</v>
      </c>
      <c r="AA125" s="22">
        <v>0</v>
      </c>
      <c r="AB125" s="21">
        <v>0</v>
      </c>
      <c r="AC125" s="22">
        <v>0</v>
      </c>
      <c r="AD125" s="21">
        <v>0</v>
      </c>
      <c r="AE125" s="22">
        <v>0</v>
      </c>
      <c r="AF125" s="21">
        <v>0</v>
      </c>
      <c r="AG125" s="22">
        <v>0</v>
      </c>
      <c r="AH125" s="21"/>
      <c r="AI125" s="493">
        <v>0</v>
      </c>
      <c r="AJ125" s="15">
        <v>1</v>
      </c>
      <c r="AK125" s="23">
        <v>940.08000000000015</v>
      </c>
    </row>
    <row r="126" spans="1:37" ht="51" x14ac:dyDescent="0.25">
      <c r="A126" s="17" t="s">
        <v>369</v>
      </c>
      <c r="B126" s="18" t="s">
        <v>370</v>
      </c>
      <c r="C126" s="17" t="s">
        <v>32</v>
      </c>
      <c r="D126" s="17" t="s">
        <v>371</v>
      </c>
      <c r="E126" s="19" t="s">
        <v>109</v>
      </c>
      <c r="F126" s="19">
        <v>36.97</v>
      </c>
      <c r="G126" s="20">
        <v>10.18</v>
      </c>
      <c r="H126" s="20">
        <v>12.74</v>
      </c>
      <c r="I126" s="492">
        <v>470.99</v>
      </c>
      <c r="J126" s="21">
        <v>0</v>
      </c>
      <c r="K126" s="22">
        <v>0</v>
      </c>
      <c r="L126" s="21">
        <v>0.5</v>
      </c>
      <c r="M126" s="22">
        <v>235.495</v>
      </c>
      <c r="N126" s="21">
        <v>0.5</v>
      </c>
      <c r="O126" s="22">
        <v>235.495</v>
      </c>
      <c r="P126" s="21">
        <v>0</v>
      </c>
      <c r="Q126" s="22">
        <v>0</v>
      </c>
      <c r="R126" s="21">
        <v>0</v>
      </c>
      <c r="S126" s="22">
        <v>0</v>
      </c>
      <c r="T126" s="21">
        <v>0</v>
      </c>
      <c r="U126" s="22">
        <v>0</v>
      </c>
      <c r="V126" s="21">
        <v>0</v>
      </c>
      <c r="W126" s="22">
        <v>0</v>
      </c>
      <c r="X126" s="21">
        <v>0</v>
      </c>
      <c r="Y126" s="22">
        <v>0</v>
      </c>
      <c r="Z126" s="21">
        <v>0</v>
      </c>
      <c r="AA126" s="22">
        <v>0</v>
      </c>
      <c r="AB126" s="21">
        <v>0</v>
      </c>
      <c r="AC126" s="22">
        <v>0</v>
      </c>
      <c r="AD126" s="21">
        <v>0</v>
      </c>
      <c r="AE126" s="22">
        <v>0</v>
      </c>
      <c r="AF126" s="21">
        <v>0</v>
      </c>
      <c r="AG126" s="22">
        <v>0</v>
      </c>
      <c r="AH126" s="21"/>
      <c r="AI126" s="493">
        <v>0</v>
      </c>
      <c r="AJ126" s="15">
        <v>1</v>
      </c>
      <c r="AK126" s="23">
        <v>470.99</v>
      </c>
    </row>
    <row r="127" spans="1:37" x14ac:dyDescent="0.25">
      <c r="A127" s="25" t="s">
        <v>372</v>
      </c>
      <c r="B127" s="25"/>
      <c r="C127" s="25"/>
      <c r="D127" s="25" t="s">
        <v>373</v>
      </c>
      <c r="E127" s="25"/>
      <c r="F127" s="25"/>
      <c r="G127" s="26"/>
      <c r="H127" s="26"/>
      <c r="I127" s="494">
        <v>24816.11</v>
      </c>
      <c r="J127" s="27">
        <v>0</v>
      </c>
      <c r="K127" s="494">
        <v>0</v>
      </c>
      <c r="L127" s="27">
        <v>0</v>
      </c>
      <c r="M127" s="494">
        <v>0</v>
      </c>
      <c r="N127" s="27">
        <v>0</v>
      </c>
      <c r="O127" s="494">
        <v>0</v>
      </c>
      <c r="P127" s="27">
        <v>0</v>
      </c>
      <c r="Q127" s="494">
        <v>0</v>
      </c>
      <c r="R127" s="27">
        <v>0</v>
      </c>
      <c r="S127" s="494">
        <v>0</v>
      </c>
      <c r="T127" s="27">
        <v>0</v>
      </c>
      <c r="U127" s="494">
        <v>0</v>
      </c>
      <c r="V127" s="27">
        <v>0</v>
      </c>
      <c r="W127" s="494">
        <v>0</v>
      </c>
      <c r="X127" s="27">
        <v>0</v>
      </c>
      <c r="Y127" s="494">
        <v>0</v>
      </c>
      <c r="Z127" s="27">
        <v>0</v>
      </c>
      <c r="AA127" s="494">
        <v>0</v>
      </c>
      <c r="AB127" s="27">
        <v>0.519237866047499</v>
      </c>
      <c r="AC127" s="494">
        <v>12885.464</v>
      </c>
      <c r="AD127" s="27">
        <v>0.48076213395250106</v>
      </c>
      <c r="AE127" s="494">
        <v>11930.646000000001</v>
      </c>
      <c r="AF127" s="27">
        <v>0</v>
      </c>
      <c r="AG127" s="494">
        <v>0</v>
      </c>
      <c r="AH127" s="27">
        <v>0</v>
      </c>
      <c r="AI127" s="494">
        <v>0</v>
      </c>
      <c r="AJ127" s="27">
        <v>1</v>
      </c>
      <c r="AK127" s="494">
        <v>24816.11</v>
      </c>
    </row>
    <row r="128" spans="1:37" ht="25.5" x14ac:dyDescent="0.25">
      <c r="A128" s="17" t="s">
        <v>374</v>
      </c>
      <c r="B128" s="18" t="s">
        <v>146</v>
      </c>
      <c r="C128" s="17" t="s">
        <v>32</v>
      </c>
      <c r="D128" s="17" t="s">
        <v>147</v>
      </c>
      <c r="E128" s="19" t="s">
        <v>88</v>
      </c>
      <c r="F128" s="19">
        <v>9.36</v>
      </c>
      <c r="G128" s="20">
        <v>65.430000000000007</v>
      </c>
      <c r="H128" s="20">
        <v>81.93</v>
      </c>
      <c r="I128" s="492">
        <v>766.86</v>
      </c>
      <c r="J128" s="21">
        <v>0</v>
      </c>
      <c r="K128" s="22">
        <v>0</v>
      </c>
      <c r="L128" s="21">
        <v>0</v>
      </c>
      <c r="M128" s="22">
        <v>0</v>
      </c>
      <c r="N128" s="21">
        <v>0</v>
      </c>
      <c r="O128" s="22">
        <v>0</v>
      </c>
      <c r="P128" s="21">
        <v>0</v>
      </c>
      <c r="Q128" s="22">
        <v>0</v>
      </c>
      <c r="R128" s="21">
        <v>0</v>
      </c>
      <c r="S128" s="22">
        <v>0</v>
      </c>
      <c r="T128" s="21">
        <v>0</v>
      </c>
      <c r="U128" s="22">
        <v>0</v>
      </c>
      <c r="V128" s="21">
        <v>0</v>
      </c>
      <c r="W128" s="22">
        <v>0</v>
      </c>
      <c r="X128" s="21">
        <v>0</v>
      </c>
      <c r="Y128" s="22">
        <v>0</v>
      </c>
      <c r="Z128" s="21">
        <v>0</v>
      </c>
      <c r="AA128" s="22">
        <v>0</v>
      </c>
      <c r="AB128" s="21">
        <v>1</v>
      </c>
      <c r="AC128" s="22">
        <v>766.86</v>
      </c>
      <c r="AD128" s="21">
        <v>0</v>
      </c>
      <c r="AE128" s="22">
        <v>0</v>
      </c>
      <c r="AF128" s="21">
        <v>0</v>
      </c>
      <c r="AG128" s="22">
        <v>0</v>
      </c>
      <c r="AH128" s="21"/>
      <c r="AI128" s="493">
        <v>0</v>
      </c>
      <c r="AJ128" s="15">
        <v>1</v>
      </c>
      <c r="AK128" s="23">
        <v>766.86</v>
      </c>
    </row>
    <row r="129" spans="1:37" ht="76.5" x14ac:dyDescent="0.25">
      <c r="A129" s="17" t="s">
        <v>375</v>
      </c>
      <c r="B129" s="18" t="s">
        <v>376</v>
      </c>
      <c r="C129" s="17" t="s">
        <v>27</v>
      </c>
      <c r="D129" s="17" t="s">
        <v>377</v>
      </c>
      <c r="E129" s="19" t="s">
        <v>109</v>
      </c>
      <c r="F129" s="19">
        <v>99.83</v>
      </c>
      <c r="G129" s="20">
        <v>54.499999999999979</v>
      </c>
      <c r="H129" s="20">
        <v>68.239999999999995</v>
      </c>
      <c r="I129" s="492">
        <v>6812.39</v>
      </c>
      <c r="J129" s="21">
        <v>0</v>
      </c>
      <c r="K129" s="22">
        <v>0</v>
      </c>
      <c r="L129" s="21">
        <v>0</v>
      </c>
      <c r="M129" s="22">
        <v>0</v>
      </c>
      <c r="N129" s="21">
        <v>0</v>
      </c>
      <c r="O129" s="22">
        <v>0</v>
      </c>
      <c r="P129" s="21">
        <v>0</v>
      </c>
      <c r="Q129" s="22">
        <v>0</v>
      </c>
      <c r="R129" s="21">
        <v>0</v>
      </c>
      <c r="S129" s="22">
        <v>0</v>
      </c>
      <c r="T129" s="21">
        <v>0</v>
      </c>
      <c r="U129" s="22">
        <v>0</v>
      </c>
      <c r="V129" s="21">
        <v>0</v>
      </c>
      <c r="W129" s="22">
        <v>0</v>
      </c>
      <c r="X129" s="21">
        <v>0</v>
      </c>
      <c r="Y129" s="22">
        <v>0</v>
      </c>
      <c r="Z129" s="21">
        <v>0</v>
      </c>
      <c r="AA129" s="22">
        <v>0</v>
      </c>
      <c r="AB129" s="21">
        <v>0.5</v>
      </c>
      <c r="AC129" s="22">
        <v>3406.1950000000002</v>
      </c>
      <c r="AD129" s="21">
        <v>0.5</v>
      </c>
      <c r="AE129" s="22">
        <v>3406.1950000000002</v>
      </c>
      <c r="AF129" s="21">
        <v>0</v>
      </c>
      <c r="AG129" s="22">
        <v>0</v>
      </c>
      <c r="AH129" s="21"/>
      <c r="AI129" s="493">
        <v>0</v>
      </c>
      <c r="AJ129" s="15">
        <v>1</v>
      </c>
      <c r="AK129" s="23">
        <v>6812.39</v>
      </c>
    </row>
    <row r="130" spans="1:37" ht="63.75" x14ac:dyDescent="0.25">
      <c r="A130" s="17" t="s">
        <v>378</v>
      </c>
      <c r="B130" s="18" t="s">
        <v>379</v>
      </c>
      <c r="C130" s="17" t="s">
        <v>27</v>
      </c>
      <c r="D130" s="17" t="s">
        <v>380</v>
      </c>
      <c r="E130" s="19" t="s">
        <v>109</v>
      </c>
      <c r="F130" s="19">
        <v>64.39</v>
      </c>
      <c r="G130" s="20">
        <v>68.75</v>
      </c>
      <c r="H130" s="20">
        <v>86.08</v>
      </c>
      <c r="I130" s="492">
        <v>5542.69</v>
      </c>
      <c r="J130" s="21">
        <v>0</v>
      </c>
      <c r="K130" s="22">
        <v>0</v>
      </c>
      <c r="L130" s="21">
        <v>0</v>
      </c>
      <c r="M130" s="22">
        <v>0</v>
      </c>
      <c r="N130" s="21">
        <v>0</v>
      </c>
      <c r="O130" s="22">
        <v>0</v>
      </c>
      <c r="P130" s="21">
        <v>0</v>
      </c>
      <c r="Q130" s="22">
        <v>0</v>
      </c>
      <c r="R130" s="21">
        <v>0</v>
      </c>
      <c r="S130" s="22">
        <v>0</v>
      </c>
      <c r="T130" s="21">
        <v>0</v>
      </c>
      <c r="U130" s="22">
        <v>0</v>
      </c>
      <c r="V130" s="21">
        <v>0</v>
      </c>
      <c r="W130" s="22">
        <v>0</v>
      </c>
      <c r="X130" s="21">
        <v>0</v>
      </c>
      <c r="Y130" s="22">
        <v>0</v>
      </c>
      <c r="Z130" s="21">
        <v>0</v>
      </c>
      <c r="AA130" s="22">
        <v>0</v>
      </c>
      <c r="AB130" s="21">
        <v>0.5</v>
      </c>
      <c r="AC130" s="22">
        <v>2771.3449999999998</v>
      </c>
      <c r="AD130" s="21">
        <v>0.5</v>
      </c>
      <c r="AE130" s="22">
        <v>2771.3449999999998</v>
      </c>
      <c r="AF130" s="21">
        <v>0</v>
      </c>
      <c r="AG130" s="22">
        <v>0</v>
      </c>
      <c r="AH130" s="21"/>
      <c r="AI130" s="493">
        <v>0</v>
      </c>
      <c r="AJ130" s="15">
        <v>1</v>
      </c>
      <c r="AK130" s="23">
        <v>5542.69</v>
      </c>
    </row>
    <row r="131" spans="1:37" ht="25.5" x14ac:dyDescent="0.25">
      <c r="A131" s="17" t="s">
        <v>381</v>
      </c>
      <c r="B131" s="18" t="s">
        <v>382</v>
      </c>
      <c r="C131" s="17" t="s">
        <v>40</v>
      </c>
      <c r="D131" s="17" t="s">
        <v>383</v>
      </c>
      <c r="E131" s="19" t="s">
        <v>109</v>
      </c>
      <c r="F131" s="19">
        <v>32.200000000000003</v>
      </c>
      <c r="G131" s="20">
        <v>44.16</v>
      </c>
      <c r="H131" s="20">
        <v>55.29</v>
      </c>
      <c r="I131" s="492">
        <v>1780.33</v>
      </c>
      <c r="J131" s="21">
        <v>0</v>
      </c>
      <c r="K131" s="22">
        <v>0</v>
      </c>
      <c r="L131" s="21">
        <v>0</v>
      </c>
      <c r="M131" s="22">
        <v>0</v>
      </c>
      <c r="N131" s="21">
        <v>0</v>
      </c>
      <c r="O131" s="22">
        <v>0</v>
      </c>
      <c r="P131" s="21">
        <v>0</v>
      </c>
      <c r="Q131" s="22">
        <v>0</v>
      </c>
      <c r="R131" s="21">
        <v>0</v>
      </c>
      <c r="S131" s="22">
        <v>0</v>
      </c>
      <c r="T131" s="21">
        <v>0</v>
      </c>
      <c r="U131" s="22">
        <v>0</v>
      </c>
      <c r="V131" s="21">
        <v>0</v>
      </c>
      <c r="W131" s="22">
        <v>0</v>
      </c>
      <c r="X131" s="21">
        <v>0</v>
      </c>
      <c r="Y131" s="22">
        <v>0</v>
      </c>
      <c r="Z131" s="21">
        <v>0</v>
      </c>
      <c r="AA131" s="22">
        <v>0</v>
      </c>
      <c r="AB131" s="21">
        <v>1</v>
      </c>
      <c r="AC131" s="22">
        <v>1780.33</v>
      </c>
      <c r="AD131" s="21">
        <v>0</v>
      </c>
      <c r="AE131" s="22">
        <v>0</v>
      </c>
      <c r="AF131" s="21">
        <v>0</v>
      </c>
      <c r="AG131" s="22">
        <v>0</v>
      </c>
      <c r="AH131" s="21"/>
      <c r="AI131" s="493">
        <v>0</v>
      </c>
      <c r="AJ131" s="15">
        <v>1</v>
      </c>
      <c r="AK131" s="23">
        <v>1780.33</v>
      </c>
    </row>
    <row r="132" spans="1:37" ht="51" x14ac:dyDescent="0.25">
      <c r="A132" s="17" t="s">
        <v>384</v>
      </c>
      <c r="B132" s="18" t="s">
        <v>385</v>
      </c>
      <c r="C132" s="17" t="s">
        <v>32</v>
      </c>
      <c r="D132" s="17" t="s">
        <v>386</v>
      </c>
      <c r="E132" s="19" t="s">
        <v>42</v>
      </c>
      <c r="F132" s="19">
        <v>32.200000000000003</v>
      </c>
      <c r="G132" s="20">
        <v>237.81</v>
      </c>
      <c r="H132" s="20">
        <v>297.77999999999997</v>
      </c>
      <c r="I132" s="492">
        <v>9588.51</v>
      </c>
      <c r="J132" s="21">
        <v>0</v>
      </c>
      <c r="K132" s="22">
        <v>0</v>
      </c>
      <c r="L132" s="21">
        <v>0</v>
      </c>
      <c r="M132" s="22">
        <v>0</v>
      </c>
      <c r="N132" s="21">
        <v>0</v>
      </c>
      <c r="O132" s="22">
        <v>0</v>
      </c>
      <c r="P132" s="21">
        <v>0</v>
      </c>
      <c r="Q132" s="22">
        <v>0</v>
      </c>
      <c r="R132" s="21">
        <v>0</v>
      </c>
      <c r="S132" s="22">
        <v>0</v>
      </c>
      <c r="T132" s="21">
        <v>0</v>
      </c>
      <c r="U132" s="22">
        <v>0</v>
      </c>
      <c r="V132" s="21">
        <v>0</v>
      </c>
      <c r="W132" s="22">
        <v>0</v>
      </c>
      <c r="X132" s="21">
        <v>0</v>
      </c>
      <c r="Y132" s="22">
        <v>0</v>
      </c>
      <c r="Z132" s="21">
        <v>0</v>
      </c>
      <c r="AA132" s="22">
        <v>0</v>
      </c>
      <c r="AB132" s="21">
        <v>0.4</v>
      </c>
      <c r="AC132" s="22">
        <v>3835.4040000000005</v>
      </c>
      <c r="AD132" s="21">
        <v>0.6</v>
      </c>
      <c r="AE132" s="22">
        <v>5753.1059999999998</v>
      </c>
      <c r="AF132" s="21">
        <v>0</v>
      </c>
      <c r="AG132" s="22">
        <v>0</v>
      </c>
      <c r="AH132" s="21"/>
      <c r="AI132" s="493">
        <v>0</v>
      </c>
      <c r="AJ132" s="15">
        <v>1</v>
      </c>
      <c r="AK132" s="23">
        <v>9588.51</v>
      </c>
    </row>
    <row r="133" spans="1:37" ht="25.5" x14ac:dyDescent="0.25">
      <c r="A133" s="17" t="s">
        <v>387</v>
      </c>
      <c r="B133" s="18" t="s">
        <v>340</v>
      </c>
      <c r="C133" s="17" t="s">
        <v>27</v>
      </c>
      <c r="D133" s="17" t="s">
        <v>341</v>
      </c>
      <c r="E133" s="19" t="s">
        <v>88</v>
      </c>
      <c r="F133" s="19">
        <v>6.55</v>
      </c>
      <c r="G133" s="20">
        <v>39.67</v>
      </c>
      <c r="H133" s="20">
        <v>49.67</v>
      </c>
      <c r="I133" s="492">
        <v>325.33</v>
      </c>
      <c r="J133" s="21">
        <v>0</v>
      </c>
      <c r="K133" s="22">
        <v>0</v>
      </c>
      <c r="L133" s="21">
        <v>0</v>
      </c>
      <c r="M133" s="22">
        <v>0</v>
      </c>
      <c r="N133" s="21">
        <v>0</v>
      </c>
      <c r="O133" s="22">
        <v>0</v>
      </c>
      <c r="P133" s="21">
        <v>0</v>
      </c>
      <c r="Q133" s="22">
        <v>0</v>
      </c>
      <c r="R133" s="21">
        <v>0</v>
      </c>
      <c r="S133" s="22">
        <v>0</v>
      </c>
      <c r="T133" s="21">
        <v>0</v>
      </c>
      <c r="U133" s="22">
        <v>0</v>
      </c>
      <c r="V133" s="21">
        <v>0</v>
      </c>
      <c r="W133" s="22">
        <v>0</v>
      </c>
      <c r="X133" s="21">
        <v>0</v>
      </c>
      <c r="Y133" s="22">
        <v>0</v>
      </c>
      <c r="Z133" s="21">
        <v>0</v>
      </c>
      <c r="AA133" s="22">
        <v>0</v>
      </c>
      <c r="AB133" s="21">
        <v>1</v>
      </c>
      <c r="AC133" s="22">
        <v>325.33</v>
      </c>
      <c r="AD133" s="21">
        <v>0</v>
      </c>
      <c r="AE133" s="22">
        <v>0</v>
      </c>
      <c r="AF133" s="21">
        <v>0</v>
      </c>
      <c r="AG133" s="22">
        <v>0</v>
      </c>
      <c r="AH133" s="21"/>
      <c r="AI133" s="493">
        <v>0</v>
      </c>
      <c r="AJ133" s="15">
        <v>1</v>
      </c>
      <c r="AK133" s="23">
        <v>325.33</v>
      </c>
    </row>
    <row r="134" spans="1:37" x14ac:dyDescent="0.25">
      <c r="A134" s="25" t="s">
        <v>388</v>
      </c>
      <c r="B134" s="25"/>
      <c r="C134" s="25"/>
      <c r="D134" s="25" t="s">
        <v>389</v>
      </c>
      <c r="E134" s="25"/>
      <c r="F134" s="25"/>
      <c r="G134" s="26"/>
      <c r="H134" s="26"/>
      <c r="I134" s="494">
        <v>19170.739999999998</v>
      </c>
      <c r="J134" s="27">
        <v>0</v>
      </c>
      <c r="K134" s="494">
        <v>0</v>
      </c>
      <c r="L134" s="27">
        <v>0</v>
      </c>
      <c r="M134" s="494">
        <v>0</v>
      </c>
      <c r="N134" s="27">
        <v>0.53596694754610419</v>
      </c>
      <c r="O134" s="494">
        <v>10274.883</v>
      </c>
      <c r="P134" s="27">
        <v>0.46403305245389592</v>
      </c>
      <c r="Q134" s="494">
        <v>8895.857</v>
      </c>
      <c r="R134" s="27">
        <v>0</v>
      </c>
      <c r="S134" s="494">
        <v>0</v>
      </c>
      <c r="T134" s="27">
        <v>0</v>
      </c>
      <c r="U134" s="494">
        <v>0</v>
      </c>
      <c r="V134" s="27">
        <v>0</v>
      </c>
      <c r="W134" s="494">
        <v>0</v>
      </c>
      <c r="X134" s="27">
        <v>0</v>
      </c>
      <c r="Y134" s="494">
        <v>0</v>
      </c>
      <c r="Z134" s="27">
        <v>0</v>
      </c>
      <c r="AA134" s="494">
        <v>0</v>
      </c>
      <c r="AB134" s="27">
        <v>0</v>
      </c>
      <c r="AC134" s="494">
        <v>0</v>
      </c>
      <c r="AD134" s="27">
        <v>0</v>
      </c>
      <c r="AE134" s="494">
        <v>0</v>
      </c>
      <c r="AF134" s="27">
        <v>0</v>
      </c>
      <c r="AG134" s="494">
        <v>0</v>
      </c>
      <c r="AH134" s="27">
        <v>0</v>
      </c>
      <c r="AI134" s="494">
        <v>0</v>
      </c>
      <c r="AJ134" s="27">
        <v>1</v>
      </c>
      <c r="AK134" s="494">
        <v>19170.739999999998</v>
      </c>
    </row>
    <row r="135" spans="1:37" ht="51" x14ac:dyDescent="0.25">
      <c r="A135" s="17" t="s">
        <v>390</v>
      </c>
      <c r="B135" s="18" t="s">
        <v>391</v>
      </c>
      <c r="C135" s="17" t="s">
        <v>32</v>
      </c>
      <c r="D135" s="17" t="s">
        <v>392</v>
      </c>
      <c r="E135" s="19" t="s">
        <v>109</v>
      </c>
      <c r="F135" s="19">
        <v>177.39</v>
      </c>
      <c r="G135" s="20">
        <v>10.09</v>
      </c>
      <c r="H135" s="20">
        <v>12.63</v>
      </c>
      <c r="I135" s="492">
        <v>2240.4299999999998</v>
      </c>
      <c r="J135" s="21">
        <v>0</v>
      </c>
      <c r="K135" s="22">
        <v>0</v>
      </c>
      <c r="L135" s="21">
        <v>0</v>
      </c>
      <c r="M135" s="22">
        <v>0</v>
      </c>
      <c r="N135" s="21">
        <v>1</v>
      </c>
      <c r="O135" s="22">
        <v>2240.4299999999998</v>
      </c>
      <c r="P135" s="21">
        <v>0</v>
      </c>
      <c r="Q135" s="22">
        <v>0</v>
      </c>
      <c r="R135" s="21">
        <v>0</v>
      </c>
      <c r="S135" s="22">
        <v>0</v>
      </c>
      <c r="T135" s="21">
        <v>0</v>
      </c>
      <c r="U135" s="22">
        <v>0</v>
      </c>
      <c r="V135" s="21">
        <v>0</v>
      </c>
      <c r="W135" s="22">
        <v>0</v>
      </c>
      <c r="X135" s="21">
        <v>0</v>
      </c>
      <c r="Y135" s="22">
        <v>0</v>
      </c>
      <c r="Z135" s="21">
        <v>0</v>
      </c>
      <c r="AA135" s="22">
        <v>0</v>
      </c>
      <c r="AB135" s="21">
        <v>0</v>
      </c>
      <c r="AC135" s="22">
        <v>0</v>
      </c>
      <c r="AD135" s="21">
        <v>0</v>
      </c>
      <c r="AE135" s="22">
        <v>0</v>
      </c>
      <c r="AF135" s="21">
        <v>0</v>
      </c>
      <c r="AG135" s="22">
        <v>0</v>
      </c>
      <c r="AH135" s="21"/>
      <c r="AI135" s="493">
        <v>0</v>
      </c>
      <c r="AJ135" s="15">
        <v>1</v>
      </c>
      <c r="AK135" s="23">
        <v>2240.4299999999998</v>
      </c>
    </row>
    <row r="136" spans="1:37" ht="76.5" x14ac:dyDescent="0.25">
      <c r="A136" s="17" t="s">
        <v>393</v>
      </c>
      <c r="B136" s="18" t="s">
        <v>295</v>
      </c>
      <c r="C136" s="17" t="s">
        <v>27</v>
      </c>
      <c r="D136" s="17" t="s">
        <v>296</v>
      </c>
      <c r="E136" s="19" t="s">
        <v>109</v>
      </c>
      <c r="F136" s="19">
        <v>0</v>
      </c>
      <c r="G136" s="20">
        <v>31.999265999999999</v>
      </c>
      <c r="H136" s="20">
        <v>40.06</v>
      </c>
      <c r="I136" s="492">
        <v>0</v>
      </c>
      <c r="J136" s="21">
        <v>0</v>
      </c>
      <c r="K136" s="22">
        <v>0</v>
      </c>
      <c r="L136" s="21">
        <v>0</v>
      </c>
      <c r="M136" s="22">
        <v>0</v>
      </c>
      <c r="N136" s="21">
        <v>0.5</v>
      </c>
      <c r="O136" s="22">
        <v>0</v>
      </c>
      <c r="P136" s="21">
        <v>0.5</v>
      </c>
      <c r="Q136" s="22">
        <v>0</v>
      </c>
      <c r="R136" s="21">
        <v>0</v>
      </c>
      <c r="S136" s="22">
        <v>0</v>
      </c>
      <c r="T136" s="21">
        <v>0</v>
      </c>
      <c r="U136" s="22">
        <v>0</v>
      </c>
      <c r="V136" s="21">
        <v>0</v>
      </c>
      <c r="W136" s="22">
        <v>0</v>
      </c>
      <c r="X136" s="21">
        <v>0</v>
      </c>
      <c r="Y136" s="22">
        <v>0</v>
      </c>
      <c r="Z136" s="21">
        <v>0</v>
      </c>
      <c r="AA136" s="22">
        <v>0</v>
      </c>
      <c r="AB136" s="21">
        <v>0</v>
      </c>
      <c r="AC136" s="22">
        <v>0</v>
      </c>
      <c r="AD136" s="21">
        <v>0</v>
      </c>
      <c r="AE136" s="22">
        <v>0</v>
      </c>
      <c r="AF136" s="21">
        <v>0</v>
      </c>
      <c r="AG136" s="22">
        <v>0</v>
      </c>
      <c r="AH136" s="21"/>
      <c r="AI136" s="493">
        <v>0</v>
      </c>
      <c r="AJ136" s="15">
        <v>1</v>
      </c>
      <c r="AK136" s="23">
        <v>0</v>
      </c>
    </row>
    <row r="137" spans="1:37" ht="76.5" x14ac:dyDescent="0.25">
      <c r="A137" s="17" t="s">
        <v>394</v>
      </c>
      <c r="B137" s="18" t="s">
        <v>298</v>
      </c>
      <c r="C137" s="17" t="s">
        <v>27</v>
      </c>
      <c r="D137" s="17" t="s">
        <v>299</v>
      </c>
      <c r="E137" s="19" t="s">
        <v>109</v>
      </c>
      <c r="F137" s="19">
        <v>470</v>
      </c>
      <c r="G137" s="20">
        <v>25.11</v>
      </c>
      <c r="H137" s="20">
        <v>31.44</v>
      </c>
      <c r="I137" s="492">
        <v>14776.8</v>
      </c>
      <c r="J137" s="21">
        <v>0</v>
      </c>
      <c r="K137" s="22">
        <v>0</v>
      </c>
      <c r="L137" s="21">
        <v>0</v>
      </c>
      <c r="M137" s="22">
        <v>0</v>
      </c>
      <c r="N137" s="21">
        <v>0.5</v>
      </c>
      <c r="O137" s="22">
        <v>7388.4</v>
      </c>
      <c r="P137" s="21">
        <v>0.5</v>
      </c>
      <c r="Q137" s="22">
        <v>7388.4</v>
      </c>
      <c r="R137" s="21">
        <v>0</v>
      </c>
      <c r="S137" s="22">
        <v>0</v>
      </c>
      <c r="T137" s="21">
        <v>0</v>
      </c>
      <c r="U137" s="22">
        <v>0</v>
      </c>
      <c r="V137" s="21">
        <v>0</v>
      </c>
      <c r="W137" s="22">
        <v>0</v>
      </c>
      <c r="X137" s="21">
        <v>0</v>
      </c>
      <c r="Y137" s="22">
        <v>0</v>
      </c>
      <c r="Z137" s="21">
        <v>0</v>
      </c>
      <c r="AA137" s="22">
        <v>0</v>
      </c>
      <c r="AB137" s="21">
        <v>0</v>
      </c>
      <c r="AC137" s="22">
        <v>0</v>
      </c>
      <c r="AD137" s="21">
        <v>0</v>
      </c>
      <c r="AE137" s="22">
        <v>0</v>
      </c>
      <c r="AF137" s="21">
        <v>0</v>
      </c>
      <c r="AG137" s="22">
        <v>0</v>
      </c>
      <c r="AH137" s="21"/>
      <c r="AI137" s="493">
        <v>0</v>
      </c>
      <c r="AJ137" s="15">
        <v>1</v>
      </c>
      <c r="AK137" s="23">
        <v>14776.8</v>
      </c>
    </row>
    <row r="138" spans="1:37" ht="51" x14ac:dyDescent="0.25">
      <c r="A138" s="17" t="s">
        <v>395</v>
      </c>
      <c r="B138" s="18">
        <v>90469</v>
      </c>
      <c r="C138" s="17" t="s">
        <v>32</v>
      </c>
      <c r="D138" s="17" t="s">
        <v>371</v>
      </c>
      <c r="E138" s="19" t="s">
        <v>109</v>
      </c>
      <c r="F138" s="19">
        <v>177.39</v>
      </c>
      <c r="G138" s="20">
        <v>9.6999999999999993</v>
      </c>
      <c r="H138" s="20">
        <v>12.14</v>
      </c>
      <c r="I138" s="492">
        <v>2153.5100000000002</v>
      </c>
      <c r="J138" s="21">
        <v>0</v>
      </c>
      <c r="K138" s="22">
        <v>0</v>
      </c>
      <c r="L138" s="21">
        <v>0</v>
      </c>
      <c r="M138" s="22">
        <v>0</v>
      </c>
      <c r="N138" s="21">
        <v>0.3</v>
      </c>
      <c r="O138" s="22">
        <v>646.053</v>
      </c>
      <c r="P138" s="21">
        <v>0.7</v>
      </c>
      <c r="Q138" s="22">
        <v>1507.4570000000001</v>
      </c>
      <c r="R138" s="21">
        <v>0</v>
      </c>
      <c r="S138" s="22">
        <v>0</v>
      </c>
      <c r="T138" s="21">
        <v>0</v>
      </c>
      <c r="U138" s="22">
        <v>0</v>
      </c>
      <c r="V138" s="21">
        <v>0</v>
      </c>
      <c r="W138" s="22">
        <v>0</v>
      </c>
      <c r="X138" s="21">
        <v>0</v>
      </c>
      <c r="Y138" s="22">
        <v>0</v>
      </c>
      <c r="Z138" s="21">
        <v>0</v>
      </c>
      <c r="AA138" s="22">
        <v>0</v>
      </c>
      <c r="AB138" s="21">
        <v>0</v>
      </c>
      <c r="AC138" s="22">
        <v>0</v>
      </c>
      <c r="AD138" s="21">
        <v>0</v>
      </c>
      <c r="AE138" s="22">
        <v>0</v>
      </c>
      <c r="AF138" s="21">
        <v>0</v>
      </c>
      <c r="AG138" s="22">
        <v>0</v>
      </c>
      <c r="AH138" s="21"/>
      <c r="AI138" s="493">
        <v>0</v>
      </c>
      <c r="AJ138" s="15">
        <v>1</v>
      </c>
      <c r="AK138" s="23">
        <v>2153.5100000000002</v>
      </c>
    </row>
    <row r="139" spans="1:37" x14ac:dyDescent="0.25">
      <c r="A139" s="12">
        <v>7</v>
      </c>
      <c r="B139" s="12"/>
      <c r="C139" s="12"/>
      <c r="D139" s="12" t="s">
        <v>396</v>
      </c>
      <c r="E139" s="12"/>
      <c r="F139" s="13"/>
      <c r="G139" s="14"/>
      <c r="H139" s="14"/>
      <c r="I139" s="490">
        <v>980693.33000000054</v>
      </c>
      <c r="J139" s="491">
        <v>7.3561171258297395E-3</v>
      </c>
      <c r="K139" s="490">
        <v>7214.0950000000003</v>
      </c>
      <c r="L139" s="491">
        <v>3.1472010725310001E-2</v>
      </c>
      <c r="M139" s="490">
        <v>30864.390999999996</v>
      </c>
      <c r="N139" s="491">
        <v>0.16967741383537296</v>
      </c>
      <c r="O139" s="490">
        <v>166401.50800000009</v>
      </c>
      <c r="P139" s="491">
        <v>0.16521202810668648</v>
      </c>
      <c r="Q139" s="490">
        <v>162022.33400000003</v>
      </c>
      <c r="R139" s="491">
        <v>7.3796256980762726E-2</v>
      </c>
      <c r="S139" s="490">
        <v>72371.496999999988</v>
      </c>
      <c r="T139" s="491">
        <v>2.4891532605814694E-2</v>
      </c>
      <c r="U139" s="490">
        <v>24410.960000000003</v>
      </c>
      <c r="V139" s="491">
        <v>5.6552031408228266E-3</v>
      </c>
      <c r="W139" s="490">
        <v>5546.0199999999995</v>
      </c>
      <c r="X139" s="491">
        <v>5.7818808658564001E-2</v>
      </c>
      <c r="Y139" s="490">
        <v>56702.52</v>
      </c>
      <c r="Z139" s="491">
        <v>0.12590702029145029</v>
      </c>
      <c r="AA139" s="490">
        <v>123476.17500000003</v>
      </c>
      <c r="AB139" s="491">
        <v>0.25228325148290737</v>
      </c>
      <c r="AC139" s="490">
        <v>247412.50200000001</v>
      </c>
      <c r="AD139" s="491">
        <v>8.5930357046478487E-2</v>
      </c>
      <c r="AE139" s="490">
        <v>84271.327999999994</v>
      </c>
      <c r="AF139" s="491">
        <v>0</v>
      </c>
      <c r="AG139" s="490">
        <v>0</v>
      </c>
      <c r="AH139" s="491">
        <v>0</v>
      </c>
      <c r="AI139" s="490">
        <v>0</v>
      </c>
      <c r="AJ139" s="24">
        <v>0.99999999999999956</v>
      </c>
      <c r="AK139" s="490">
        <v>980693.33000000054</v>
      </c>
    </row>
    <row r="140" spans="1:37" x14ac:dyDescent="0.25">
      <c r="A140" s="25" t="s">
        <v>397</v>
      </c>
      <c r="B140" s="25"/>
      <c r="C140" s="25"/>
      <c r="D140" s="25" t="s">
        <v>398</v>
      </c>
      <c r="E140" s="25"/>
      <c r="F140" s="25"/>
      <c r="G140" s="26"/>
      <c r="H140" s="26"/>
      <c r="I140" s="494">
        <v>267208.0400000001</v>
      </c>
      <c r="J140" s="27">
        <v>2.6998046166574918E-2</v>
      </c>
      <c r="K140" s="494">
        <v>7214.0950000000003</v>
      </c>
      <c r="L140" s="27">
        <v>0</v>
      </c>
      <c r="M140" s="494">
        <v>0</v>
      </c>
      <c r="N140" s="27">
        <v>6.5286920258836492E-2</v>
      </c>
      <c r="O140" s="494">
        <v>17445.189999999999</v>
      </c>
      <c r="P140" s="27">
        <v>4.1208879792688863E-2</v>
      </c>
      <c r="Q140" s="494">
        <v>11011.344000000001</v>
      </c>
      <c r="R140" s="27">
        <v>1.3548881238753139E-2</v>
      </c>
      <c r="S140" s="494">
        <v>3620.37</v>
      </c>
      <c r="T140" s="27">
        <v>0</v>
      </c>
      <c r="U140" s="494">
        <v>0</v>
      </c>
      <c r="V140" s="27">
        <v>0</v>
      </c>
      <c r="W140" s="494">
        <v>0</v>
      </c>
      <c r="X140" s="27">
        <v>1.5549307573230199E-2</v>
      </c>
      <c r="Y140" s="494">
        <v>4154.8999999999996</v>
      </c>
      <c r="Z140" s="27">
        <v>0.28275397327116347</v>
      </c>
      <c r="AA140" s="494">
        <v>75554.135000000009</v>
      </c>
      <c r="AB140" s="27">
        <v>0.55331040937241249</v>
      </c>
      <c r="AC140" s="494">
        <v>147848.99000000002</v>
      </c>
      <c r="AD140" s="27">
        <v>1.34358232634018E-3</v>
      </c>
      <c r="AE140" s="494">
        <v>359.01600000000002</v>
      </c>
      <c r="AF140" s="27">
        <v>0</v>
      </c>
      <c r="AG140" s="494">
        <v>0</v>
      </c>
      <c r="AH140" s="27">
        <v>0</v>
      </c>
      <c r="AI140" s="494">
        <v>0</v>
      </c>
      <c r="AJ140" s="27">
        <v>0.99999999999999978</v>
      </c>
      <c r="AK140" s="494">
        <v>267208.0400000001</v>
      </c>
    </row>
    <row r="141" spans="1:37" ht="38.25" x14ac:dyDescent="0.25">
      <c r="A141" s="17" t="s">
        <v>399</v>
      </c>
      <c r="B141" s="18" t="s">
        <v>400</v>
      </c>
      <c r="C141" s="17" t="s">
        <v>27</v>
      </c>
      <c r="D141" s="17" t="s">
        <v>401</v>
      </c>
      <c r="E141" s="19" t="s">
        <v>109</v>
      </c>
      <c r="F141" s="19">
        <v>6</v>
      </c>
      <c r="G141" s="20">
        <v>6.57</v>
      </c>
      <c r="H141" s="20">
        <v>8.2200000000000006</v>
      </c>
      <c r="I141" s="492">
        <v>49.32</v>
      </c>
      <c r="J141" s="21">
        <v>0</v>
      </c>
      <c r="K141" s="22">
        <v>0</v>
      </c>
      <c r="L141" s="21">
        <v>0</v>
      </c>
      <c r="M141" s="22">
        <v>0</v>
      </c>
      <c r="N141" s="21">
        <v>1</v>
      </c>
      <c r="O141" s="22">
        <v>49.32</v>
      </c>
      <c r="P141" s="21">
        <v>0</v>
      </c>
      <c r="Q141" s="22">
        <v>0</v>
      </c>
      <c r="R141" s="21">
        <v>0</v>
      </c>
      <c r="S141" s="22">
        <v>0</v>
      </c>
      <c r="T141" s="21">
        <v>0</v>
      </c>
      <c r="U141" s="22">
        <v>0</v>
      </c>
      <c r="V141" s="21">
        <v>0</v>
      </c>
      <c r="W141" s="22">
        <v>0</v>
      </c>
      <c r="X141" s="21">
        <v>0</v>
      </c>
      <c r="Y141" s="22">
        <v>0</v>
      </c>
      <c r="Z141" s="21">
        <v>0</v>
      </c>
      <c r="AA141" s="22">
        <v>0</v>
      </c>
      <c r="AB141" s="21">
        <v>0</v>
      </c>
      <c r="AC141" s="22">
        <v>0</v>
      </c>
      <c r="AD141" s="21">
        <v>0</v>
      </c>
      <c r="AE141" s="22">
        <v>0</v>
      </c>
      <c r="AF141" s="21">
        <v>0</v>
      </c>
      <c r="AG141" s="22">
        <v>0</v>
      </c>
      <c r="AH141" s="21"/>
      <c r="AI141" s="493">
        <v>0</v>
      </c>
      <c r="AJ141" s="15">
        <v>1</v>
      </c>
      <c r="AK141" s="23">
        <v>49.32</v>
      </c>
    </row>
    <row r="142" spans="1:37" ht="38.25" x14ac:dyDescent="0.25">
      <c r="A142" s="17" t="s">
        <v>402</v>
      </c>
      <c r="B142" s="18" t="s">
        <v>403</v>
      </c>
      <c r="C142" s="17" t="s">
        <v>27</v>
      </c>
      <c r="D142" s="17" t="s">
        <v>404</v>
      </c>
      <c r="E142" s="19" t="s">
        <v>109</v>
      </c>
      <c r="F142" s="19">
        <v>6</v>
      </c>
      <c r="G142" s="20">
        <v>19.12</v>
      </c>
      <c r="H142" s="20">
        <v>23.94</v>
      </c>
      <c r="I142" s="492">
        <v>143.63999999999999</v>
      </c>
      <c r="J142" s="21">
        <v>0</v>
      </c>
      <c r="K142" s="22">
        <v>0</v>
      </c>
      <c r="L142" s="21">
        <v>0</v>
      </c>
      <c r="M142" s="22">
        <v>0</v>
      </c>
      <c r="N142" s="21">
        <v>1</v>
      </c>
      <c r="O142" s="22">
        <v>143.63999999999999</v>
      </c>
      <c r="P142" s="21">
        <v>0</v>
      </c>
      <c r="Q142" s="22">
        <v>0</v>
      </c>
      <c r="R142" s="21">
        <v>0</v>
      </c>
      <c r="S142" s="22">
        <v>0</v>
      </c>
      <c r="T142" s="21">
        <v>0</v>
      </c>
      <c r="U142" s="22">
        <v>0</v>
      </c>
      <c r="V142" s="21">
        <v>0</v>
      </c>
      <c r="W142" s="22">
        <v>0</v>
      </c>
      <c r="X142" s="21">
        <v>0</v>
      </c>
      <c r="Y142" s="22">
        <v>0</v>
      </c>
      <c r="Z142" s="21">
        <v>0</v>
      </c>
      <c r="AA142" s="22">
        <v>0</v>
      </c>
      <c r="AB142" s="21">
        <v>0</v>
      </c>
      <c r="AC142" s="22">
        <v>0</v>
      </c>
      <c r="AD142" s="21">
        <v>0</v>
      </c>
      <c r="AE142" s="22">
        <v>0</v>
      </c>
      <c r="AF142" s="21">
        <v>0</v>
      </c>
      <c r="AG142" s="22">
        <v>0</v>
      </c>
      <c r="AH142" s="21"/>
      <c r="AI142" s="493">
        <v>0</v>
      </c>
      <c r="AJ142" s="15">
        <v>1</v>
      </c>
      <c r="AK142" s="23">
        <v>143.63999999999999</v>
      </c>
    </row>
    <row r="143" spans="1:37" ht="25.5" x14ac:dyDescent="0.25">
      <c r="A143" s="17" t="s">
        <v>405</v>
      </c>
      <c r="B143" s="18" t="s">
        <v>146</v>
      </c>
      <c r="C143" s="17" t="s">
        <v>32</v>
      </c>
      <c r="D143" s="17" t="s">
        <v>147</v>
      </c>
      <c r="E143" s="19" t="s">
        <v>88</v>
      </c>
      <c r="F143" s="19">
        <v>2.4</v>
      </c>
      <c r="G143" s="20">
        <v>65.430000000000007</v>
      </c>
      <c r="H143" s="20">
        <v>81.93</v>
      </c>
      <c r="I143" s="492">
        <v>196.63</v>
      </c>
      <c r="J143" s="21">
        <v>0</v>
      </c>
      <c r="K143" s="22">
        <v>0</v>
      </c>
      <c r="L143" s="21">
        <v>0</v>
      </c>
      <c r="M143" s="22">
        <v>0</v>
      </c>
      <c r="N143" s="21">
        <v>0</v>
      </c>
      <c r="O143" s="22">
        <v>0</v>
      </c>
      <c r="P143" s="21">
        <v>0</v>
      </c>
      <c r="Q143" s="22">
        <v>0</v>
      </c>
      <c r="R143" s="21">
        <v>0</v>
      </c>
      <c r="S143" s="22">
        <v>0</v>
      </c>
      <c r="T143" s="21">
        <v>0</v>
      </c>
      <c r="U143" s="22">
        <v>0</v>
      </c>
      <c r="V143" s="21">
        <v>0</v>
      </c>
      <c r="W143" s="22">
        <v>0</v>
      </c>
      <c r="X143" s="21">
        <v>1</v>
      </c>
      <c r="Y143" s="22">
        <v>196.63</v>
      </c>
      <c r="Z143" s="21">
        <v>0</v>
      </c>
      <c r="AA143" s="22">
        <v>0</v>
      </c>
      <c r="AB143" s="21">
        <v>0</v>
      </c>
      <c r="AC143" s="22">
        <v>0</v>
      </c>
      <c r="AD143" s="21">
        <v>0</v>
      </c>
      <c r="AE143" s="22">
        <v>0</v>
      </c>
      <c r="AF143" s="21">
        <v>0</v>
      </c>
      <c r="AG143" s="22">
        <v>0</v>
      </c>
      <c r="AH143" s="21"/>
      <c r="AI143" s="493">
        <v>0</v>
      </c>
      <c r="AJ143" s="15">
        <v>1</v>
      </c>
      <c r="AK143" s="23">
        <v>196.63</v>
      </c>
    </row>
    <row r="144" spans="1:37" ht="25.5" x14ac:dyDescent="0.25">
      <c r="A144" s="17" t="s">
        <v>406</v>
      </c>
      <c r="B144" s="18" t="s">
        <v>340</v>
      </c>
      <c r="C144" s="17" t="s">
        <v>27</v>
      </c>
      <c r="D144" s="17" t="s">
        <v>341</v>
      </c>
      <c r="E144" s="19" t="s">
        <v>88</v>
      </c>
      <c r="F144" s="19">
        <v>2.4</v>
      </c>
      <c r="G144" s="20">
        <v>39.67</v>
      </c>
      <c r="H144" s="20">
        <v>49.67</v>
      </c>
      <c r="I144" s="492">
        <v>119.2</v>
      </c>
      <c r="J144" s="21">
        <v>0</v>
      </c>
      <c r="K144" s="22">
        <v>0</v>
      </c>
      <c r="L144" s="21">
        <v>0</v>
      </c>
      <c r="M144" s="22">
        <v>0</v>
      </c>
      <c r="N144" s="21">
        <v>0</v>
      </c>
      <c r="O144" s="22">
        <v>0</v>
      </c>
      <c r="P144" s="21">
        <v>0</v>
      </c>
      <c r="Q144" s="22">
        <v>0</v>
      </c>
      <c r="R144" s="21">
        <v>0</v>
      </c>
      <c r="S144" s="22">
        <v>0</v>
      </c>
      <c r="T144" s="21">
        <v>0</v>
      </c>
      <c r="U144" s="22">
        <v>0</v>
      </c>
      <c r="V144" s="21">
        <v>0</v>
      </c>
      <c r="W144" s="22">
        <v>0</v>
      </c>
      <c r="X144" s="21">
        <v>1</v>
      </c>
      <c r="Y144" s="22">
        <v>119.2</v>
      </c>
      <c r="Z144" s="21">
        <v>0</v>
      </c>
      <c r="AA144" s="22">
        <v>0</v>
      </c>
      <c r="AB144" s="21">
        <v>0</v>
      </c>
      <c r="AC144" s="22">
        <v>0</v>
      </c>
      <c r="AD144" s="21">
        <v>0</v>
      </c>
      <c r="AE144" s="22">
        <v>0</v>
      </c>
      <c r="AF144" s="21">
        <v>0</v>
      </c>
      <c r="AG144" s="22">
        <v>0</v>
      </c>
      <c r="AH144" s="21"/>
      <c r="AI144" s="493">
        <v>0</v>
      </c>
      <c r="AJ144" s="15">
        <v>1</v>
      </c>
      <c r="AK144" s="23">
        <v>119.2</v>
      </c>
    </row>
    <row r="145" spans="1:37" ht="38.25" x14ac:dyDescent="0.25">
      <c r="A145" s="17" t="s">
        <v>407</v>
      </c>
      <c r="B145" s="18" t="s">
        <v>408</v>
      </c>
      <c r="C145" s="17" t="s">
        <v>32</v>
      </c>
      <c r="D145" s="17" t="s">
        <v>409</v>
      </c>
      <c r="E145" s="19" t="s">
        <v>42</v>
      </c>
      <c r="F145" s="19">
        <v>12</v>
      </c>
      <c r="G145" s="20">
        <v>25.6</v>
      </c>
      <c r="H145" s="20">
        <v>32.049999999999997</v>
      </c>
      <c r="I145" s="492">
        <v>384.6</v>
      </c>
      <c r="J145" s="21">
        <v>0</v>
      </c>
      <c r="K145" s="22">
        <v>0</v>
      </c>
      <c r="L145" s="21">
        <v>0</v>
      </c>
      <c r="M145" s="22">
        <v>0</v>
      </c>
      <c r="N145" s="21">
        <v>1</v>
      </c>
      <c r="O145" s="22">
        <v>384.6</v>
      </c>
      <c r="P145" s="21">
        <v>0</v>
      </c>
      <c r="Q145" s="22">
        <v>0</v>
      </c>
      <c r="R145" s="21">
        <v>0</v>
      </c>
      <c r="S145" s="22">
        <v>0</v>
      </c>
      <c r="T145" s="21">
        <v>0</v>
      </c>
      <c r="U145" s="22">
        <v>0</v>
      </c>
      <c r="V145" s="21">
        <v>0</v>
      </c>
      <c r="W145" s="22">
        <v>0</v>
      </c>
      <c r="X145" s="21">
        <v>0</v>
      </c>
      <c r="Y145" s="22">
        <v>0</v>
      </c>
      <c r="Z145" s="21">
        <v>0</v>
      </c>
      <c r="AA145" s="22">
        <v>0</v>
      </c>
      <c r="AB145" s="21">
        <v>0</v>
      </c>
      <c r="AC145" s="22">
        <v>0</v>
      </c>
      <c r="AD145" s="21">
        <v>0</v>
      </c>
      <c r="AE145" s="22">
        <v>0</v>
      </c>
      <c r="AF145" s="21">
        <v>0</v>
      </c>
      <c r="AG145" s="22">
        <v>0</v>
      </c>
      <c r="AH145" s="21"/>
      <c r="AI145" s="493">
        <v>0</v>
      </c>
      <c r="AJ145" s="15">
        <v>1</v>
      </c>
      <c r="AK145" s="23">
        <v>384.6</v>
      </c>
    </row>
    <row r="146" spans="1:37" ht="63.75" x14ac:dyDescent="0.25">
      <c r="A146" s="17" t="s">
        <v>410</v>
      </c>
      <c r="B146" s="18" t="s">
        <v>411</v>
      </c>
      <c r="C146" s="17" t="s">
        <v>27</v>
      </c>
      <c r="D146" s="17" t="s">
        <v>412</v>
      </c>
      <c r="E146" s="19" t="s">
        <v>42</v>
      </c>
      <c r="F146" s="19">
        <v>1</v>
      </c>
      <c r="G146" s="20">
        <v>629.85</v>
      </c>
      <c r="H146" s="20">
        <v>788.69</v>
      </c>
      <c r="I146" s="492">
        <v>788.69</v>
      </c>
      <c r="J146" s="21">
        <v>0</v>
      </c>
      <c r="K146" s="22">
        <v>0</v>
      </c>
      <c r="L146" s="21">
        <v>0</v>
      </c>
      <c r="M146" s="22">
        <v>0</v>
      </c>
      <c r="N146" s="21">
        <v>0</v>
      </c>
      <c r="O146" s="22">
        <v>0</v>
      </c>
      <c r="P146" s="21">
        <v>1</v>
      </c>
      <c r="Q146" s="22">
        <v>788.69</v>
      </c>
      <c r="R146" s="21">
        <v>0</v>
      </c>
      <c r="S146" s="22">
        <v>0</v>
      </c>
      <c r="T146" s="21">
        <v>0</v>
      </c>
      <c r="U146" s="22">
        <v>0</v>
      </c>
      <c r="V146" s="21">
        <v>0</v>
      </c>
      <c r="W146" s="22">
        <v>0</v>
      </c>
      <c r="X146" s="21">
        <v>0</v>
      </c>
      <c r="Y146" s="22">
        <v>0</v>
      </c>
      <c r="Z146" s="21">
        <v>0</v>
      </c>
      <c r="AA146" s="22">
        <v>0</v>
      </c>
      <c r="AB146" s="21">
        <v>0</v>
      </c>
      <c r="AC146" s="22">
        <v>0</v>
      </c>
      <c r="AD146" s="21">
        <v>0</v>
      </c>
      <c r="AE146" s="22">
        <v>0</v>
      </c>
      <c r="AF146" s="21">
        <v>0</v>
      </c>
      <c r="AG146" s="22">
        <v>0</v>
      </c>
      <c r="AH146" s="21"/>
      <c r="AI146" s="493">
        <v>0</v>
      </c>
      <c r="AJ146" s="15">
        <v>1</v>
      </c>
      <c r="AK146" s="23">
        <v>788.69</v>
      </c>
    </row>
    <row r="147" spans="1:37" ht="51" x14ac:dyDescent="0.25">
      <c r="A147" s="17" t="s">
        <v>413</v>
      </c>
      <c r="B147" s="18" t="s">
        <v>414</v>
      </c>
      <c r="C147" s="17" t="s">
        <v>32</v>
      </c>
      <c r="D147" s="17" t="s">
        <v>415</v>
      </c>
      <c r="E147" s="19" t="s">
        <v>42</v>
      </c>
      <c r="F147" s="19">
        <v>4</v>
      </c>
      <c r="G147" s="20">
        <v>617.01</v>
      </c>
      <c r="H147" s="20">
        <v>772.61</v>
      </c>
      <c r="I147" s="492">
        <v>3090.44</v>
      </c>
      <c r="J147" s="21">
        <v>0</v>
      </c>
      <c r="K147" s="22">
        <v>0</v>
      </c>
      <c r="L147" s="21">
        <v>0</v>
      </c>
      <c r="M147" s="22">
        <v>0</v>
      </c>
      <c r="N147" s="21">
        <v>0</v>
      </c>
      <c r="O147" s="22">
        <v>0</v>
      </c>
      <c r="P147" s="21">
        <v>1</v>
      </c>
      <c r="Q147" s="22">
        <v>3090.44</v>
      </c>
      <c r="R147" s="21">
        <v>0</v>
      </c>
      <c r="S147" s="22">
        <v>0</v>
      </c>
      <c r="T147" s="21">
        <v>0</v>
      </c>
      <c r="U147" s="22">
        <v>0</v>
      </c>
      <c r="V147" s="21">
        <v>0</v>
      </c>
      <c r="W147" s="22">
        <v>0</v>
      </c>
      <c r="X147" s="21">
        <v>0</v>
      </c>
      <c r="Y147" s="22">
        <v>0</v>
      </c>
      <c r="Z147" s="21">
        <v>0</v>
      </c>
      <c r="AA147" s="22">
        <v>0</v>
      </c>
      <c r="AB147" s="21">
        <v>0</v>
      </c>
      <c r="AC147" s="22">
        <v>0</v>
      </c>
      <c r="AD147" s="21">
        <v>0</v>
      </c>
      <c r="AE147" s="22">
        <v>0</v>
      </c>
      <c r="AF147" s="21">
        <v>0</v>
      </c>
      <c r="AG147" s="22">
        <v>0</v>
      </c>
      <c r="AH147" s="21"/>
      <c r="AI147" s="493">
        <v>0</v>
      </c>
      <c r="AJ147" s="15">
        <v>1</v>
      </c>
      <c r="AK147" s="23">
        <v>3090.44</v>
      </c>
    </row>
    <row r="148" spans="1:37" ht="51" x14ac:dyDescent="0.25">
      <c r="A148" s="17" t="s">
        <v>416</v>
      </c>
      <c r="B148" s="18" t="s">
        <v>417</v>
      </c>
      <c r="C148" s="17" t="s">
        <v>27</v>
      </c>
      <c r="D148" s="17" t="s">
        <v>418</v>
      </c>
      <c r="E148" s="19" t="s">
        <v>42</v>
      </c>
      <c r="F148" s="19">
        <v>1</v>
      </c>
      <c r="G148" s="20">
        <v>885.91</v>
      </c>
      <c r="H148" s="20">
        <v>1109.33</v>
      </c>
      <c r="I148" s="492">
        <v>1109.33</v>
      </c>
      <c r="J148" s="21">
        <v>0</v>
      </c>
      <c r="K148" s="22">
        <v>0</v>
      </c>
      <c r="L148" s="21">
        <v>0</v>
      </c>
      <c r="M148" s="22">
        <v>0</v>
      </c>
      <c r="N148" s="21">
        <v>0</v>
      </c>
      <c r="O148" s="22">
        <v>0</v>
      </c>
      <c r="P148" s="21">
        <v>1</v>
      </c>
      <c r="Q148" s="22">
        <v>1109.33</v>
      </c>
      <c r="R148" s="21">
        <v>0</v>
      </c>
      <c r="S148" s="22">
        <v>0</v>
      </c>
      <c r="T148" s="21">
        <v>0</v>
      </c>
      <c r="U148" s="22">
        <v>0</v>
      </c>
      <c r="V148" s="21">
        <v>0</v>
      </c>
      <c r="W148" s="22">
        <v>0</v>
      </c>
      <c r="X148" s="21">
        <v>0</v>
      </c>
      <c r="Y148" s="22">
        <v>0</v>
      </c>
      <c r="Z148" s="21">
        <v>0</v>
      </c>
      <c r="AA148" s="22">
        <v>0</v>
      </c>
      <c r="AB148" s="21">
        <v>0</v>
      </c>
      <c r="AC148" s="22">
        <v>0</v>
      </c>
      <c r="AD148" s="21">
        <v>0</v>
      </c>
      <c r="AE148" s="22">
        <v>0</v>
      </c>
      <c r="AF148" s="21">
        <v>0</v>
      </c>
      <c r="AG148" s="22">
        <v>0</v>
      </c>
      <c r="AH148" s="21"/>
      <c r="AI148" s="493">
        <v>0</v>
      </c>
      <c r="AJ148" s="15">
        <v>1</v>
      </c>
      <c r="AK148" s="23">
        <v>1109.33</v>
      </c>
    </row>
    <row r="149" spans="1:37" ht="38.25" x14ac:dyDescent="0.25">
      <c r="A149" s="17" t="s">
        <v>419</v>
      </c>
      <c r="B149" s="18" t="s">
        <v>420</v>
      </c>
      <c r="C149" s="17" t="s">
        <v>32</v>
      </c>
      <c r="D149" s="17" t="s">
        <v>421</v>
      </c>
      <c r="E149" s="19" t="s">
        <v>109</v>
      </c>
      <c r="F149" s="19">
        <v>116</v>
      </c>
      <c r="G149" s="20">
        <v>8.17</v>
      </c>
      <c r="H149" s="20">
        <v>10.23</v>
      </c>
      <c r="I149" s="492">
        <v>1186.68</v>
      </c>
      <c r="J149" s="21">
        <v>0</v>
      </c>
      <c r="K149" s="22">
        <v>0</v>
      </c>
      <c r="L149" s="21">
        <v>0</v>
      </c>
      <c r="M149" s="22">
        <v>0</v>
      </c>
      <c r="N149" s="21">
        <v>0</v>
      </c>
      <c r="O149" s="22">
        <v>0</v>
      </c>
      <c r="P149" s="21">
        <v>0</v>
      </c>
      <c r="Q149" s="22">
        <v>0</v>
      </c>
      <c r="R149" s="21">
        <v>0</v>
      </c>
      <c r="S149" s="22">
        <v>0</v>
      </c>
      <c r="T149" s="21">
        <v>0</v>
      </c>
      <c r="U149" s="22">
        <v>0</v>
      </c>
      <c r="V149" s="21">
        <v>0</v>
      </c>
      <c r="W149" s="22">
        <v>0</v>
      </c>
      <c r="X149" s="21">
        <v>0</v>
      </c>
      <c r="Y149" s="22">
        <v>0</v>
      </c>
      <c r="Z149" s="21">
        <v>1</v>
      </c>
      <c r="AA149" s="22">
        <v>1186.68</v>
      </c>
      <c r="AB149" s="21">
        <v>0</v>
      </c>
      <c r="AC149" s="22">
        <v>0</v>
      </c>
      <c r="AD149" s="21">
        <v>0</v>
      </c>
      <c r="AE149" s="22">
        <v>0</v>
      </c>
      <c r="AF149" s="21">
        <v>0</v>
      </c>
      <c r="AG149" s="22">
        <v>0</v>
      </c>
      <c r="AH149" s="21"/>
      <c r="AI149" s="493">
        <v>0</v>
      </c>
      <c r="AJ149" s="15">
        <v>1</v>
      </c>
      <c r="AK149" s="23">
        <v>1186.68</v>
      </c>
    </row>
    <row r="150" spans="1:37" ht="38.25" x14ac:dyDescent="0.25">
      <c r="A150" s="17" t="s">
        <v>422</v>
      </c>
      <c r="B150" s="18" t="s">
        <v>423</v>
      </c>
      <c r="C150" s="17" t="s">
        <v>32</v>
      </c>
      <c r="D150" s="17" t="s">
        <v>424</v>
      </c>
      <c r="E150" s="19" t="s">
        <v>109</v>
      </c>
      <c r="F150" s="19">
        <v>597.79999999999995</v>
      </c>
      <c r="G150" s="20">
        <v>7.87</v>
      </c>
      <c r="H150" s="20">
        <v>9.85</v>
      </c>
      <c r="I150" s="492">
        <v>5888.33</v>
      </c>
      <c r="J150" s="21">
        <v>0</v>
      </c>
      <c r="K150" s="22">
        <v>0</v>
      </c>
      <c r="L150" s="21">
        <v>0</v>
      </c>
      <c r="M150" s="22">
        <v>0</v>
      </c>
      <c r="N150" s="21">
        <v>0</v>
      </c>
      <c r="O150" s="22">
        <v>0</v>
      </c>
      <c r="P150" s="21">
        <v>0</v>
      </c>
      <c r="Q150" s="22">
        <v>0</v>
      </c>
      <c r="R150" s="21">
        <v>0</v>
      </c>
      <c r="S150" s="22">
        <v>0</v>
      </c>
      <c r="T150" s="21">
        <v>0</v>
      </c>
      <c r="U150" s="22">
        <v>0</v>
      </c>
      <c r="V150" s="21">
        <v>0</v>
      </c>
      <c r="W150" s="22">
        <v>0</v>
      </c>
      <c r="X150" s="21">
        <v>0</v>
      </c>
      <c r="Y150" s="22">
        <v>0</v>
      </c>
      <c r="Z150" s="21">
        <v>1</v>
      </c>
      <c r="AA150" s="22">
        <v>5888.33</v>
      </c>
      <c r="AB150" s="21">
        <v>0</v>
      </c>
      <c r="AC150" s="22">
        <v>0</v>
      </c>
      <c r="AD150" s="21">
        <v>0</v>
      </c>
      <c r="AE150" s="22">
        <v>0</v>
      </c>
      <c r="AF150" s="21">
        <v>0</v>
      </c>
      <c r="AG150" s="22">
        <v>0</v>
      </c>
      <c r="AH150" s="21"/>
      <c r="AI150" s="493">
        <v>0</v>
      </c>
      <c r="AJ150" s="15">
        <v>1</v>
      </c>
      <c r="AK150" s="23">
        <v>5888.33</v>
      </c>
    </row>
    <row r="151" spans="1:37" ht="38.25" x14ac:dyDescent="0.25">
      <c r="A151" s="17" t="s">
        <v>425</v>
      </c>
      <c r="B151" s="18" t="s">
        <v>426</v>
      </c>
      <c r="C151" s="17" t="s">
        <v>32</v>
      </c>
      <c r="D151" s="17" t="s">
        <v>427</v>
      </c>
      <c r="E151" s="19" t="s">
        <v>109</v>
      </c>
      <c r="F151" s="19">
        <v>157.4</v>
      </c>
      <c r="G151" s="20">
        <v>12.94</v>
      </c>
      <c r="H151" s="20">
        <v>16.2</v>
      </c>
      <c r="I151" s="492">
        <v>2549.88</v>
      </c>
      <c r="J151" s="21">
        <v>0</v>
      </c>
      <c r="K151" s="22">
        <v>0</v>
      </c>
      <c r="L151" s="21">
        <v>0</v>
      </c>
      <c r="M151" s="22">
        <v>0</v>
      </c>
      <c r="N151" s="21">
        <v>0</v>
      </c>
      <c r="O151" s="22">
        <v>0</v>
      </c>
      <c r="P151" s="21">
        <v>0</v>
      </c>
      <c r="Q151" s="22">
        <v>0</v>
      </c>
      <c r="R151" s="21">
        <v>0</v>
      </c>
      <c r="S151" s="22">
        <v>0</v>
      </c>
      <c r="T151" s="21">
        <v>0</v>
      </c>
      <c r="U151" s="22">
        <v>0</v>
      </c>
      <c r="V151" s="21">
        <v>0</v>
      </c>
      <c r="W151" s="22">
        <v>0</v>
      </c>
      <c r="X151" s="21">
        <v>0</v>
      </c>
      <c r="Y151" s="22">
        <v>0</v>
      </c>
      <c r="Z151" s="21">
        <v>1</v>
      </c>
      <c r="AA151" s="22">
        <v>2549.88</v>
      </c>
      <c r="AB151" s="21">
        <v>0</v>
      </c>
      <c r="AC151" s="22">
        <v>0</v>
      </c>
      <c r="AD151" s="21">
        <v>0</v>
      </c>
      <c r="AE151" s="22">
        <v>0</v>
      </c>
      <c r="AF151" s="21">
        <v>0</v>
      </c>
      <c r="AG151" s="22">
        <v>0</v>
      </c>
      <c r="AH151" s="21"/>
      <c r="AI151" s="493">
        <v>0</v>
      </c>
      <c r="AJ151" s="15">
        <v>1</v>
      </c>
      <c r="AK151" s="23">
        <v>2549.88</v>
      </c>
    </row>
    <row r="152" spans="1:37" ht="38.25" x14ac:dyDescent="0.25">
      <c r="A152" s="17" t="s">
        <v>428</v>
      </c>
      <c r="B152" s="18" t="s">
        <v>429</v>
      </c>
      <c r="C152" s="17" t="s">
        <v>32</v>
      </c>
      <c r="D152" s="17" t="s">
        <v>430</v>
      </c>
      <c r="E152" s="19" t="s">
        <v>109</v>
      </c>
      <c r="F152" s="19">
        <v>335</v>
      </c>
      <c r="G152" s="20">
        <v>18.48</v>
      </c>
      <c r="H152" s="20">
        <v>23.14</v>
      </c>
      <c r="I152" s="492">
        <v>7751.9</v>
      </c>
      <c r="J152" s="21">
        <v>0</v>
      </c>
      <c r="K152" s="22">
        <v>0</v>
      </c>
      <c r="L152" s="21">
        <v>0</v>
      </c>
      <c r="M152" s="22">
        <v>0</v>
      </c>
      <c r="N152" s="21">
        <v>0</v>
      </c>
      <c r="O152" s="22">
        <v>0</v>
      </c>
      <c r="P152" s="21">
        <v>0</v>
      </c>
      <c r="Q152" s="22">
        <v>0</v>
      </c>
      <c r="R152" s="21">
        <v>0</v>
      </c>
      <c r="S152" s="22">
        <v>0</v>
      </c>
      <c r="T152" s="21">
        <v>0</v>
      </c>
      <c r="U152" s="22">
        <v>0</v>
      </c>
      <c r="V152" s="21">
        <v>0</v>
      </c>
      <c r="W152" s="22">
        <v>0</v>
      </c>
      <c r="X152" s="21">
        <v>0</v>
      </c>
      <c r="Y152" s="22">
        <v>0</v>
      </c>
      <c r="Z152" s="21">
        <v>1</v>
      </c>
      <c r="AA152" s="22">
        <v>7751.9</v>
      </c>
      <c r="AB152" s="21">
        <v>0</v>
      </c>
      <c r="AC152" s="22">
        <v>0</v>
      </c>
      <c r="AD152" s="21">
        <v>0</v>
      </c>
      <c r="AE152" s="22">
        <v>0</v>
      </c>
      <c r="AF152" s="21">
        <v>0</v>
      </c>
      <c r="AG152" s="22">
        <v>0</v>
      </c>
      <c r="AH152" s="21"/>
      <c r="AI152" s="493">
        <v>0</v>
      </c>
      <c r="AJ152" s="15">
        <v>1</v>
      </c>
      <c r="AK152" s="23">
        <v>7751.9</v>
      </c>
    </row>
    <row r="153" spans="1:37" ht="51" x14ac:dyDescent="0.25">
      <c r="A153" s="17" t="s">
        <v>431</v>
      </c>
      <c r="B153" s="18" t="s">
        <v>432</v>
      </c>
      <c r="C153" s="17" t="s">
        <v>32</v>
      </c>
      <c r="D153" s="17" t="s">
        <v>433</v>
      </c>
      <c r="E153" s="19" t="s">
        <v>109</v>
      </c>
      <c r="F153" s="19">
        <v>678</v>
      </c>
      <c r="G153" s="20">
        <v>27.63</v>
      </c>
      <c r="H153" s="20">
        <v>34.590000000000003</v>
      </c>
      <c r="I153" s="492">
        <v>23452.02</v>
      </c>
      <c r="J153" s="21">
        <v>0</v>
      </c>
      <c r="K153" s="22">
        <v>0</v>
      </c>
      <c r="L153" s="21">
        <v>0</v>
      </c>
      <c r="M153" s="22">
        <v>0</v>
      </c>
      <c r="N153" s="21">
        <v>0</v>
      </c>
      <c r="O153" s="22">
        <v>0</v>
      </c>
      <c r="P153" s="21">
        <v>0</v>
      </c>
      <c r="Q153" s="22">
        <v>0</v>
      </c>
      <c r="R153" s="21">
        <v>0</v>
      </c>
      <c r="S153" s="22">
        <v>0</v>
      </c>
      <c r="T153" s="21">
        <v>0</v>
      </c>
      <c r="U153" s="22">
        <v>0</v>
      </c>
      <c r="V153" s="21">
        <v>0</v>
      </c>
      <c r="W153" s="22">
        <v>0</v>
      </c>
      <c r="X153" s="21">
        <v>0</v>
      </c>
      <c r="Y153" s="22">
        <v>0</v>
      </c>
      <c r="Z153" s="21">
        <v>1</v>
      </c>
      <c r="AA153" s="22">
        <v>23452.02</v>
      </c>
      <c r="AB153" s="21">
        <v>0</v>
      </c>
      <c r="AC153" s="22">
        <v>0</v>
      </c>
      <c r="AD153" s="21">
        <v>0</v>
      </c>
      <c r="AE153" s="22">
        <v>0</v>
      </c>
      <c r="AF153" s="21">
        <v>0</v>
      </c>
      <c r="AG153" s="22">
        <v>0</v>
      </c>
      <c r="AH153" s="21"/>
      <c r="AI153" s="493">
        <v>0</v>
      </c>
      <c r="AJ153" s="15">
        <v>1</v>
      </c>
      <c r="AK153" s="23">
        <v>23452.02</v>
      </c>
    </row>
    <row r="154" spans="1:37" ht="51" x14ac:dyDescent="0.25">
      <c r="A154" s="17" t="s">
        <v>434</v>
      </c>
      <c r="B154" s="18" t="s">
        <v>435</v>
      </c>
      <c r="C154" s="17" t="s">
        <v>32</v>
      </c>
      <c r="D154" s="17" t="s">
        <v>436</v>
      </c>
      <c r="E154" s="19" t="s">
        <v>109</v>
      </c>
      <c r="F154" s="19">
        <v>355</v>
      </c>
      <c r="G154" s="20">
        <v>40.74</v>
      </c>
      <c r="H154" s="20">
        <v>51.01</v>
      </c>
      <c r="I154" s="492">
        <v>18108.55</v>
      </c>
      <c r="J154" s="21">
        <v>0</v>
      </c>
      <c r="K154" s="22">
        <v>0</v>
      </c>
      <c r="L154" s="21">
        <v>0</v>
      </c>
      <c r="M154" s="22">
        <v>0</v>
      </c>
      <c r="N154" s="21">
        <v>0</v>
      </c>
      <c r="O154" s="22">
        <v>0</v>
      </c>
      <c r="P154" s="21">
        <v>0</v>
      </c>
      <c r="Q154" s="22">
        <v>0</v>
      </c>
      <c r="R154" s="21">
        <v>0</v>
      </c>
      <c r="S154" s="22">
        <v>0</v>
      </c>
      <c r="T154" s="21">
        <v>0</v>
      </c>
      <c r="U154" s="22">
        <v>0</v>
      </c>
      <c r="V154" s="21">
        <v>0</v>
      </c>
      <c r="W154" s="22">
        <v>0</v>
      </c>
      <c r="X154" s="21">
        <v>0</v>
      </c>
      <c r="Y154" s="22">
        <v>0</v>
      </c>
      <c r="Z154" s="21">
        <v>1</v>
      </c>
      <c r="AA154" s="22">
        <v>18108.55</v>
      </c>
      <c r="AB154" s="21">
        <v>0</v>
      </c>
      <c r="AC154" s="22">
        <v>0</v>
      </c>
      <c r="AD154" s="21">
        <v>0</v>
      </c>
      <c r="AE154" s="22">
        <v>0</v>
      </c>
      <c r="AF154" s="21">
        <v>0</v>
      </c>
      <c r="AG154" s="22">
        <v>0</v>
      </c>
      <c r="AH154" s="21"/>
      <c r="AI154" s="493">
        <v>0</v>
      </c>
      <c r="AJ154" s="15">
        <v>1</v>
      </c>
      <c r="AK154" s="23">
        <v>18108.55</v>
      </c>
    </row>
    <row r="155" spans="1:37" ht="51" x14ac:dyDescent="0.25">
      <c r="A155" s="17" t="s">
        <v>437</v>
      </c>
      <c r="B155" s="18" t="s">
        <v>438</v>
      </c>
      <c r="C155" s="17" t="s">
        <v>32</v>
      </c>
      <c r="D155" s="17" t="s">
        <v>439</v>
      </c>
      <c r="E155" s="19" t="s">
        <v>109</v>
      </c>
      <c r="F155" s="19">
        <v>465</v>
      </c>
      <c r="G155" s="20">
        <v>57.08</v>
      </c>
      <c r="H155" s="20">
        <v>71.47</v>
      </c>
      <c r="I155" s="492">
        <v>33233.550000000003</v>
      </c>
      <c r="J155" s="21">
        <v>0</v>
      </c>
      <c r="K155" s="22">
        <v>0</v>
      </c>
      <c r="L155" s="21">
        <v>0</v>
      </c>
      <c r="M155" s="22">
        <v>0</v>
      </c>
      <c r="N155" s="21">
        <v>0</v>
      </c>
      <c r="O155" s="22">
        <v>0</v>
      </c>
      <c r="P155" s="21">
        <v>0</v>
      </c>
      <c r="Q155" s="22">
        <v>0</v>
      </c>
      <c r="R155" s="21">
        <v>0</v>
      </c>
      <c r="S155" s="22">
        <v>0</v>
      </c>
      <c r="T155" s="21">
        <v>0</v>
      </c>
      <c r="U155" s="22">
        <v>0</v>
      </c>
      <c r="V155" s="21">
        <v>0</v>
      </c>
      <c r="W155" s="22">
        <v>0</v>
      </c>
      <c r="X155" s="21">
        <v>0</v>
      </c>
      <c r="Y155" s="22">
        <v>0</v>
      </c>
      <c r="Z155" s="21">
        <v>0.5</v>
      </c>
      <c r="AA155" s="22">
        <v>16616.775000000001</v>
      </c>
      <c r="AB155" s="21">
        <v>0.5</v>
      </c>
      <c r="AC155" s="22">
        <v>16616.775000000001</v>
      </c>
      <c r="AD155" s="21">
        <v>0</v>
      </c>
      <c r="AE155" s="22">
        <v>0</v>
      </c>
      <c r="AF155" s="21">
        <v>0</v>
      </c>
      <c r="AG155" s="22">
        <v>0</v>
      </c>
      <c r="AH155" s="21"/>
      <c r="AI155" s="493">
        <v>0</v>
      </c>
      <c r="AJ155" s="15">
        <v>1</v>
      </c>
      <c r="AK155" s="23">
        <v>33233.550000000003</v>
      </c>
    </row>
    <row r="156" spans="1:37" ht="51" x14ac:dyDescent="0.25">
      <c r="A156" s="17" t="s">
        <v>440</v>
      </c>
      <c r="B156" s="18" t="s">
        <v>441</v>
      </c>
      <c r="C156" s="17" t="s">
        <v>32</v>
      </c>
      <c r="D156" s="17" t="s">
        <v>442</v>
      </c>
      <c r="E156" s="19" t="s">
        <v>109</v>
      </c>
      <c r="F156" s="19">
        <v>63</v>
      </c>
      <c r="G156" s="20">
        <v>74.64</v>
      </c>
      <c r="H156" s="20">
        <v>93.46</v>
      </c>
      <c r="I156" s="492">
        <v>5887.98</v>
      </c>
      <c r="J156" s="21">
        <v>0</v>
      </c>
      <c r="K156" s="22">
        <v>0</v>
      </c>
      <c r="L156" s="21">
        <v>0</v>
      </c>
      <c r="M156" s="22">
        <v>0</v>
      </c>
      <c r="N156" s="21">
        <v>0</v>
      </c>
      <c r="O156" s="22">
        <v>0</v>
      </c>
      <c r="P156" s="21">
        <v>0</v>
      </c>
      <c r="Q156" s="22">
        <v>0</v>
      </c>
      <c r="R156" s="21">
        <v>0</v>
      </c>
      <c r="S156" s="22">
        <v>0</v>
      </c>
      <c r="T156" s="21">
        <v>0</v>
      </c>
      <c r="U156" s="22">
        <v>0</v>
      </c>
      <c r="V156" s="21">
        <v>0</v>
      </c>
      <c r="W156" s="22">
        <v>0</v>
      </c>
      <c r="X156" s="21">
        <v>0</v>
      </c>
      <c r="Y156" s="22">
        <v>0</v>
      </c>
      <c r="Z156" s="21">
        <v>0</v>
      </c>
      <c r="AA156" s="22">
        <v>0</v>
      </c>
      <c r="AB156" s="21">
        <v>1</v>
      </c>
      <c r="AC156" s="22">
        <v>5887.98</v>
      </c>
      <c r="AD156" s="21">
        <v>0</v>
      </c>
      <c r="AE156" s="22">
        <v>0</v>
      </c>
      <c r="AF156" s="21">
        <v>0</v>
      </c>
      <c r="AG156" s="22">
        <v>0</v>
      </c>
      <c r="AH156" s="21"/>
      <c r="AI156" s="493">
        <v>0</v>
      </c>
      <c r="AJ156" s="15">
        <v>1</v>
      </c>
      <c r="AK156" s="23">
        <v>5887.98</v>
      </c>
    </row>
    <row r="157" spans="1:37" ht="51" x14ac:dyDescent="0.25">
      <c r="A157" s="17" t="s">
        <v>443</v>
      </c>
      <c r="B157" s="18" t="s">
        <v>444</v>
      </c>
      <c r="C157" s="17" t="s">
        <v>32</v>
      </c>
      <c r="D157" s="17" t="s">
        <v>445</v>
      </c>
      <c r="E157" s="19" t="s">
        <v>109</v>
      </c>
      <c r="F157" s="19">
        <v>117</v>
      </c>
      <c r="G157" s="20">
        <v>100.02</v>
      </c>
      <c r="H157" s="20">
        <v>125.24</v>
      </c>
      <c r="I157" s="492">
        <v>14653.08</v>
      </c>
      <c r="J157" s="21">
        <v>0</v>
      </c>
      <c r="K157" s="22">
        <v>0</v>
      </c>
      <c r="L157" s="21">
        <v>0</v>
      </c>
      <c r="M157" s="22">
        <v>0</v>
      </c>
      <c r="N157" s="21">
        <v>0</v>
      </c>
      <c r="O157" s="22">
        <v>0</v>
      </c>
      <c r="P157" s="21">
        <v>0</v>
      </c>
      <c r="Q157" s="22">
        <v>0</v>
      </c>
      <c r="R157" s="21">
        <v>0</v>
      </c>
      <c r="S157" s="22">
        <v>0</v>
      </c>
      <c r="T157" s="21">
        <v>0</v>
      </c>
      <c r="U157" s="22">
        <v>0</v>
      </c>
      <c r="V157" s="21">
        <v>0</v>
      </c>
      <c r="W157" s="22">
        <v>0</v>
      </c>
      <c r="X157" s="21">
        <v>0</v>
      </c>
      <c r="Y157" s="22">
        <v>0</v>
      </c>
      <c r="Z157" s="21">
        <v>0</v>
      </c>
      <c r="AA157" s="22">
        <v>0</v>
      </c>
      <c r="AB157" s="21">
        <v>1</v>
      </c>
      <c r="AC157" s="22">
        <v>14653.08</v>
      </c>
      <c r="AD157" s="21">
        <v>0</v>
      </c>
      <c r="AE157" s="22">
        <v>0</v>
      </c>
      <c r="AF157" s="21">
        <v>0</v>
      </c>
      <c r="AG157" s="22">
        <v>0</v>
      </c>
      <c r="AH157" s="21"/>
      <c r="AI157" s="493">
        <v>0</v>
      </c>
      <c r="AJ157" s="15">
        <v>1</v>
      </c>
      <c r="AK157" s="23">
        <v>14653.08</v>
      </c>
    </row>
    <row r="158" spans="1:37" ht="38.25" x14ac:dyDescent="0.25">
      <c r="A158" s="17" t="s">
        <v>446</v>
      </c>
      <c r="B158" s="18" t="s">
        <v>447</v>
      </c>
      <c r="C158" s="17" t="s">
        <v>32</v>
      </c>
      <c r="D158" s="17" t="s">
        <v>448</v>
      </c>
      <c r="E158" s="19" t="s">
        <v>109</v>
      </c>
      <c r="F158" s="19">
        <v>51</v>
      </c>
      <c r="G158" s="20">
        <v>5.0999999999999996</v>
      </c>
      <c r="H158" s="20">
        <v>6.38</v>
      </c>
      <c r="I158" s="492">
        <v>325.38</v>
      </c>
      <c r="J158" s="21">
        <v>0</v>
      </c>
      <c r="K158" s="22">
        <v>0</v>
      </c>
      <c r="L158" s="21">
        <v>0</v>
      </c>
      <c r="M158" s="22">
        <v>0</v>
      </c>
      <c r="N158" s="21">
        <v>0</v>
      </c>
      <c r="O158" s="22">
        <v>0</v>
      </c>
      <c r="P158" s="21">
        <v>0.6</v>
      </c>
      <c r="Q158" s="22">
        <v>195.22799999999998</v>
      </c>
      <c r="R158" s="21">
        <v>0</v>
      </c>
      <c r="S158" s="22">
        <v>0</v>
      </c>
      <c r="T158" s="21">
        <v>0</v>
      </c>
      <c r="U158" s="22">
        <v>0</v>
      </c>
      <c r="V158" s="21">
        <v>0</v>
      </c>
      <c r="W158" s="22">
        <v>0</v>
      </c>
      <c r="X158" s="21">
        <v>0</v>
      </c>
      <c r="Y158" s="22">
        <v>0</v>
      </c>
      <c r="Z158" s="21">
        <v>0</v>
      </c>
      <c r="AA158" s="22">
        <v>0</v>
      </c>
      <c r="AB158" s="21">
        <v>0</v>
      </c>
      <c r="AC158" s="22">
        <v>0</v>
      </c>
      <c r="AD158" s="21">
        <v>0.4</v>
      </c>
      <c r="AE158" s="22">
        <v>130.15200000000002</v>
      </c>
      <c r="AF158" s="21">
        <v>0</v>
      </c>
      <c r="AG158" s="22">
        <v>0</v>
      </c>
      <c r="AH158" s="21"/>
      <c r="AI158" s="493">
        <v>0</v>
      </c>
      <c r="AJ158" s="15">
        <v>1</v>
      </c>
      <c r="AK158" s="23">
        <v>325.38</v>
      </c>
    </row>
    <row r="159" spans="1:37" ht="38.25" x14ac:dyDescent="0.25">
      <c r="A159" s="17" t="s">
        <v>449</v>
      </c>
      <c r="B159" s="18" t="s">
        <v>450</v>
      </c>
      <c r="C159" s="17" t="s">
        <v>32</v>
      </c>
      <c r="D159" s="17" t="s">
        <v>451</v>
      </c>
      <c r="E159" s="19" t="s">
        <v>109</v>
      </c>
      <c r="F159" s="19">
        <v>64</v>
      </c>
      <c r="G159" s="20">
        <v>7.14</v>
      </c>
      <c r="H159" s="20">
        <v>8.94</v>
      </c>
      <c r="I159" s="492">
        <v>572.16</v>
      </c>
      <c r="J159" s="21">
        <v>0</v>
      </c>
      <c r="K159" s="22">
        <v>0</v>
      </c>
      <c r="L159" s="21">
        <v>0</v>
      </c>
      <c r="M159" s="22">
        <v>0</v>
      </c>
      <c r="N159" s="21">
        <v>0</v>
      </c>
      <c r="O159" s="22">
        <v>0</v>
      </c>
      <c r="P159" s="21">
        <v>0.6</v>
      </c>
      <c r="Q159" s="22">
        <v>343.29599999999999</v>
      </c>
      <c r="R159" s="21">
        <v>0</v>
      </c>
      <c r="S159" s="22">
        <v>0</v>
      </c>
      <c r="T159" s="21">
        <v>0</v>
      </c>
      <c r="U159" s="22">
        <v>0</v>
      </c>
      <c r="V159" s="21">
        <v>0</v>
      </c>
      <c r="W159" s="22">
        <v>0</v>
      </c>
      <c r="X159" s="21">
        <v>0</v>
      </c>
      <c r="Y159" s="22">
        <v>0</v>
      </c>
      <c r="Z159" s="21">
        <v>0</v>
      </c>
      <c r="AA159" s="22">
        <v>0</v>
      </c>
      <c r="AB159" s="21">
        <v>0</v>
      </c>
      <c r="AC159" s="22">
        <v>0</v>
      </c>
      <c r="AD159" s="21">
        <v>0.4</v>
      </c>
      <c r="AE159" s="22">
        <v>228.864</v>
      </c>
      <c r="AF159" s="21">
        <v>0</v>
      </c>
      <c r="AG159" s="22">
        <v>0</v>
      </c>
      <c r="AH159" s="21"/>
      <c r="AI159" s="493">
        <v>0</v>
      </c>
      <c r="AJ159" s="15">
        <v>1</v>
      </c>
      <c r="AK159" s="23">
        <v>572.16</v>
      </c>
    </row>
    <row r="160" spans="1:37" ht="38.25" x14ac:dyDescent="0.25">
      <c r="A160" s="17" t="s">
        <v>452</v>
      </c>
      <c r="B160" s="18" t="s">
        <v>453</v>
      </c>
      <c r="C160" s="17" t="s">
        <v>32</v>
      </c>
      <c r="D160" s="17" t="s">
        <v>454</v>
      </c>
      <c r="E160" s="19" t="s">
        <v>109</v>
      </c>
      <c r="F160" s="19">
        <v>4</v>
      </c>
      <c r="G160" s="20">
        <v>14.22</v>
      </c>
      <c r="H160" s="20">
        <v>17.8</v>
      </c>
      <c r="I160" s="492">
        <v>71.2</v>
      </c>
      <c r="J160" s="21">
        <v>0</v>
      </c>
      <c r="K160" s="22">
        <v>0</v>
      </c>
      <c r="L160" s="21">
        <v>0</v>
      </c>
      <c r="M160" s="22">
        <v>0</v>
      </c>
      <c r="N160" s="21">
        <v>0.4</v>
      </c>
      <c r="O160" s="22">
        <v>28.480000000000004</v>
      </c>
      <c r="P160" s="21">
        <v>0.6</v>
      </c>
      <c r="Q160" s="22">
        <v>42.72</v>
      </c>
      <c r="R160" s="21">
        <v>0</v>
      </c>
      <c r="S160" s="22">
        <v>0</v>
      </c>
      <c r="T160" s="21">
        <v>0</v>
      </c>
      <c r="U160" s="22">
        <v>0</v>
      </c>
      <c r="V160" s="21">
        <v>0</v>
      </c>
      <c r="W160" s="22">
        <v>0</v>
      </c>
      <c r="X160" s="21">
        <v>0</v>
      </c>
      <c r="Y160" s="22">
        <v>0</v>
      </c>
      <c r="Z160" s="21">
        <v>0</v>
      </c>
      <c r="AA160" s="22">
        <v>0</v>
      </c>
      <c r="AB160" s="21">
        <v>0</v>
      </c>
      <c r="AC160" s="22">
        <v>0</v>
      </c>
      <c r="AD160" s="21">
        <v>0</v>
      </c>
      <c r="AE160" s="22">
        <v>0</v>
      </c>
      <c r="AF160" s="21">
        <v>0</v>
      </c>
      <c r="AG160" s="22">
        <v>0</v>
      </c>
      <c r="AH160" s="21"/>
      <c r="AI160" s="493">
        <v>0</v>
      </c>
      <c r="AJ160" s="15">
        <v>1</v>
      </c>
      <c r="AK160" s="23">
        <v>71.2</v>
      </c>
    </row>
    <row r="161" spans="1:37" ht="51" x14ac:dyDescent="0.25">
      <c r="A161" s="17" t="s">
        <v>455</v>
      </c>
      <c r="B161" s="18" t="s">
        <v>456</v>
      </c>
      <c r="C161" s="17" t="s">
        <v>32</v>
      </c>
      <c r="D161" s="17" t="s">
        <v>457</v>
      </c>
      <c r="E161" s="19" t="s">
        <v>109</v>
      </c>
      <c r="F161" s="19">
        <v>51</v>
      </c>
      <c r="G161" s="20">
        <v>14.9</v>
      </c>
      <c r="H161" s="20">
        <v>18.649999999999999</v>
      </c>
      <c r="I161" s="492">
        <v>951.15</v>
      </c>
      <c r="J161" s="21">
        <v>0</v>
      </c>
      <c r="K161" s="22">
        <v>0</v>
      </c>
      <c r="L161" s="21">
        <v>0</v>
      </c>
      <c r="M161" s="22">
        <v>0</v>
      </c>
      <c r="N161" s="21">
        <v>0.4</v>
      </c>
      <c r="O161" s="22">
        <v>380.46000000000004</v>
      </c>
      <c r="P161" s="21">
        <v>0.6</v>
      </c>
      <c r="Q161" s="22">
        <v>570.68999999999994</v>
      </c>
      <c r="R161" s="21">
        <v>0</v>
      </c>
      <c r="S161" s="22">
        <v>0</v>
      </c>
      <c r="T161" s="21">
        <v>0</v>
      </c>
      <c r="U161" s="22">
        <v>0</v>
      </c>
      <c r="V161" s="21">
        <v>0</v>
      </c>
      <c r="W161" s="22">
        <v>0</v>
      </c>
      <c r="X161" s="21">
        <v>0</v>
      </c>
      <c r="Y161" s="22">
        <v>0</v>
      </c>
      <c r="Z161" s="21">
        <v>0</v>
      </c>
      <c r="AA161" s="22">
        <v>0</v>
      </c>
      <c r="AB161" s="21">
        <v>0</v>
      </c>
      <c r="AC161" s="22">
        <v>0</v>
      </c>
      <c r="AD161" s="21">
        <v>0</v>
      </c>
      <c r="AE161" s="22">
        <v>0</v>
      </c>
      <c r="AF161" s="21">
        <v>0</v>
      </c>
      <c r="AG161" s="22">
        <v>0</v>
      </c>
      <c r="AH161" s="21"/>
      <c r="AI161" s="493">
        <v>0</v>
      </c>
      <c r="AJ161" s="15">
        <v>1</v>
      </c>
      <c r="AK161" s="23">
        <v>951.15</v>
      </c>
    </row>
    <row r="162" spans="1:37" ht="51" x14ac:dyDescent="0.25">
      <c r="A162" s="17" t="s">
        <v>458</v>
      </c>
      <c r="B162" s="18" t="s">
        <v>459</v>
      </c>
      <c r="C162" s="17" t="s">
        <v>32</v>
      </c>
      <c r="D162" s="17" t="s">
        <v>460</v>
      </c>
      <c r="E162" s="19" t="s">
        <v>109</v>
      </c>
      <c r="F162" s="19">
        <v>37.5</v>
      </c>
      <c r="G162" s="20">
        <v>22.3</v>
      </c>
      <c r="H162" s="20">
        <v>27.92</v>
      </c>
      <c r="I162" s="492">
        <v>1047</v>
      </c>
      <c r="J162" s="21">
        <v>0</v>
      </c>
      <c r="K162" s="22">
        <v>0</v>
      </c>
      <c r="L162" s="21">
        <v>0</v>
      </c>
      <c r="M162" s="22">
        <v>0</v>
      </c>
      <c r="N162" s="21">
        <v>0.4</v>
      </c>
      <c r="O162" s="22">
        <v>418.8</v>
      </c>
      <c r="P162" s="21">
        <v>0.6</v>
      </c>
      <c r="Q162" s="22">
        <v>628.19999999999993</v>
      </c>
      <c r="R162" s="21">
        <v>0</v>
      </c>
      <c r="S162" s="22">
        <v>0</v>
      </c>
      <c r="T162" s="21">
        <v>0</v>
      </c>
      <c r="U162" s="22">
        <v>0</v>
      </c>
      <c r="V162" s="21">
        <v>0</v>
      </c>
      <c r="W162" s="22">
        <v>0</v>
      </c>
      <c r="X162" s="21">
        <v>0</v>
      </c>
      <c r="Y162" s="22">
        <v>0</v>
      </c>
      <c r="Z162" s="21">
        <v>0</v>
      </c>
      <c r="AA162" s="22">
        <v>0</v>
      </c>
      <c r="AB162" s="21">
        <v>0</v>
      </c>
      <c r="AC162" s="22">
        <v>0</v>
      </c>
      <c r="AD162" s="21">
        <v>0</v>
      </c>
      <c r="AE162" s="22">
        <v>0</v>
      </c>
      <c r="AF162" s="21">
        <v>0</v>
      </c>
      <c r="AG162" s="22">
        <v>0</v>
      </c>
      <c r="AH162" s="21"/>
      <c r="AI162" s="493">
        <v>0</v>
      </c>
      <c r="AJ162" s="15">
        <v>1</v>
      </c>
      <c r="AK162" s="23">
        <v>1047</v>
      </c>
    </row>
    <row r="163" spans="1:37" ht="51" x14ac:dyDescent="0.25">
      <c r="A163" s="17" t="s">
        <v>461</v>
      </c>
      <c r="B163" s="18" t="s">
        <v>462</v>
      </c>
      <c r="C163" s="17" t="s">
        <v>32</v>
      </c>
      <c r="D163" s="17" t="s">
        <v>463</v>
      </c>
      <c r="E163" s="19" t="s">
        <v>109</v>
      </c>
      <c r="F163" s="19">
        <v>24.5</v>
      </c>
      <c r="G163" s="20">
        <v>31.23</v>
      </c>
      <c r="H163" s="20">
        <v>39.1</v>
      </c>
      <c r="I163" s="492">
        <v>957.95</v>
      </c>
      <c r="J163" s="21">
        <v>0</v>
      </c>
      <c r="K163" s="22">
        <v>0</v>
      </c>
      <c r="L163" s="21">
        <v>0</v>
      </c>
      <c r="M163" s="22">
        <v>0</v>
      </c>
      <c r="N163" s="21">
        <v>0.4</v>
      </c>
      <c r="O163" s="22">
        <v>383.18000000000006</v>
      </c>
      <c r="P163" s="21">
        <v>0.6</v>
      </c>
      <c r="Q163" s="22">
        <v>574.77</v>
      </c>
      <c r="R163" s="21">
        <v>0</v>
      </c>
      <c r="S163" s="22">
        <v>0</v>
      </c>
      <c r="T163" s="21">
        <v>0</v>
      </c>
      <c r="U163" s="22">
        <v>0</v>
      </c>
      <c r="V163" s="21">
        <v>0</v>
      </c>
      <c r="W163" s="22">
        <v>0</v>
      </c>
      <c r="X163" s="21">
        <v>0</v>
      </c>
      <c r="Y163" s="22">
        <v>0</v>
      </c>
      <c r="Z163" s="21">
        <v>0</v>
      </c>
      <c r="AA163" s="22">
        <v>0</v>
      </c>
      <c r="AB163" s="21">
        <v>0</v>
      </c>
      <c r="AC163" s="22">
        <v>0</v>
      </c>
      <c r="AD163" s="21">
        <v>0</v>
      </c>
      <c r="AE163" s="22">
        <v>0</v>
      </c>
      <c r="AF163" s="21">
        <v>0</v>
      </c>
      <c r="AG163" s="22">
        <v>0</v>
      </c>
      <c r="AH163" s="21"/>
      <c r="AI163" s="493">
        <v>0</v>
      </c>
      <c r="AJ163" s="15">
        <v>1</v>
      </c>
      <c r="AK163" s="23">
        <v>957.95</v>
      </c>
    </row>
    <row r="164" spans="1:37" ht="51" x14ac:dyDescent="0.25">
      <c r="A164" s="17" t="s">
        <v>464</v>
      </c>
      <c r="B164" s="18" t="s">
        <v>465</v>
      </c>
      <c r="C164" s="17" t="s">
        <v>32</v>
      </c>
      <c r="D164" s="17" t="s">
        <v>466</v>
      </c>
      <c r="E164" s="19" t="s">
        <v>109</v>
      </c>
      <c r="F164" s="19">
        <v>13.5</v>
      </c>
      <c r="G164" s="20">
        <v>38.32</v>
      </c>
      <c r="H164" s="20">
        <v>47.98</v>
      </c>
      <c r="I164" s="492">
        <v>647.73</v>
      </c>
      <c r="J164" s="21">
        <v>0</v>
      </c>
      <c r="K164" s="22">
        <v>0</v>
      </c>
      <c r="L164" s="21">
        <v>0</v>
      </c>
      <c r="M164" s="22">
        <v>0</v>
      </c>
      <c r="N164" s="21">
        <v>0</v>
      </c>
      <c r="O164" s="22">
        <v>0</v>
      </c>
      <c r="P164" s="21">
        <v>0</v>
      </c>
      <c r="Q164" s="22">
        <v>0</v>
      </c>
      <c r="R164" s="21">
        <v>0</v>
      </c>
      <c r="S164" s="22">
        <v>0</v>
      </c>
      <c r="T164" s="21">
        <v>0</v>
      </c>
      <c r="U164" s="22">
        <v>0</v>
      </c>
      <c r="V164" s="21">
        <v>0</v>
      </c>
      <c r="W164" s="22">
        <v>0</v>
      </c>
      <c r="X164" s="21">
        <v>1</v>
      </c>
      <c r="Y164" s="22">
        <v>647.73</v>
      </c>
      <c r="Z164" s="21">
        <v>0</v>
      </c>
      <c r="AA164" s="22">
        <v>0</v>
      </c>
      <c r="AB164" s="21">
        <v>0</v>
      </c>
      <c r="AC164" s="22">
        <v>0</v>
      </c>
      <c r="AD164" s="21">
        <v>0</v>
      </c>
      <c r="AE164" s="22">
        <v>0</v>
      </c>
      <c r="AF164" s="21">
        <v>0</v>
      </c>
      <c r="AG164" s="22">
        <v>0</v>
      </c>
      <c r="AH164" s="21"/>
      <c r="AI164" s="493">
        <v>0</v>
      </c>
      <c r="AJ164" s="15">
        <v>1</v>
      </c>
      <c r="AK164" s="23">
        <v>647.73</v>
      </c>
    </row>
    <row r="165" spans="1:37" ht="38.25" x14ac:dyDescent="0.25">
      <c r="A165" s="17" t="s">
        <v>467</v>
      </c>
      <c r="B165" s="18" t="s">
        <v>468</v>
      </c>
      <c r="C165" s="17" t="s">
        <v>32</v>
      </c>
      <c r="D165" s="17" t="s">
        <v>469</v>
      </c>
      <c r="E165" s="19" t="s">
        <v>109</v>
      </c>
      <c r="F165" s="19">
        <v>11</v>
      </c>
      <c r="G165" s="20">
        <v>11.03</v>
      </c>
      <c r="H165" s="20">
        <v>13.81</v>
      </c>
      <c r="I165" s="492">
        <v>151.91</v>
      </c>
      <c r="J165" s="21">
        <v>0</v>
      </c>
      <c r="K165" s="22">
        <v>0</v>
      </c>
      <c r="L165" s="21">
        <v>0</v>
      </c>
      <c r="M165" s="22">
        <v>0</v>
      </c>
      <c r="N165" s="21">
        <v>1</v>
      </c>
      <c r="O165" s="22">
        <v>151.91</v>
      </c>
      <c r="P165" s="21">
        <v>0</v>
      </c>
      <c r="Q165" s="22">
        <v>0</v>
      </c>
      <c r="R165" s="21">
        <v>0</v>
      </c>
      <c r="S165" s="22">
        <v>0</v>
      </c>
      <c r="T165" s="21">
        <v>0</v>
      </c>
      <c r="U165" s="22">
        <v>0</v>
      </c>
      <c r="V165" s="21">
        <v>0</v>
      </c>
      <c r="W165" s="22">
        <v>0</v>
      </c>
      <c r="X165" s="21">
        <v>0</v>
      </c>
      <c r="Y165" s="22">
        <v>0</v>
      </c>
      <c r="Z165" s="21">
        <v>0</v>
      </c>
      <c r="AA165" s="22">
        <v>0</v>
      </c>
      <c r="AB165" s="21">
        <v>0</v>
      </c>
      <c r="AC165" s="22">
        <v>0</v>
      </c>
      <c r="AD165" s="21">
        <v>0</v>
      </c>
      <c r="AE165" s="22">
        <v>0</v>
      </c>
      <c r="AF165" s="21">
        <v>0</v>
      </c>
      <c r="AG165" s="22">
        <v>0</v>
      </c>
      <c r="AH165" s="21"/>
      <c r="AI165" s="493">
        <v>0</v>
      </c>
      <c r="AJ165" s="15">
        <v>1</v>
      </c>
      <c r="AK165" s="23">
        <v>151.91</v>
      </c>
    </row>
    <row r="166" spans="1:37" ht="51" x14ac:dyDescent="0.25">
      <c r="A166" s="17" t="s">
        <v>470</v>
      </c>
      <c r="B166" s="18" t="s">
        <v>471</v>
      </c>
      <c r="C166" s="17" t="s">
        <v>32</v>
      </c>
      <c r="D166" s="17" t="s">
        <v>472</v>
      </c>
      <c r="E166" s="19" t="s">
        <v>109</v>
      </c>
      <c r="F166" s="19">
        <v>24</v>
      </c>
      <c r="G166" s="20">
        <v>58.23</v>
      </c>
      <c r="H166" s="20">
        <v>72.91</v>
      </c>
      <c r="I166" s="492">
        <v>1749.84</v>
      </c>
      <c r="J166" s="21">
        <v>0</v>
      </c>
      <c r="K166" s="22">
        <v>0</v>
      </c>
      <c r="L166" s="21">
        <v>0</v>
      </c>
      <c r="M166" s="22">
        <v>0</v>
      </c>
      <c r="N166" s="21">
        <v>0</v>
      </c>
      <c r="O166" s="22">
        <v>0</v>
      </c>
      <c r="P166" s="21">
        <v>0</v>
      </c>
      <c r="Q166" s="22">
        <v>0</v>
      </c>
      <c r="R166" s="21">
        <v>0</v>
      </c>
      <c r="S166" s="22">
        <v>0</v>
      </c>
      <c r="T166" s="21">
        <v>0</v>
      </c>
      <c r="U166" s="22">
        <v>0</v>
      </c>
      <c r="V166" s="21">
        <v>0</v>
      </c>
      <c r="W166" s="22">
        <v>0</v>
      </c>
      <c r="X166" s="21">
        <v>1</v>
      </c>
      <c r="Y166" s="22">
        <v>1749.84</v>
      </c>
      <c r="Z166" s="21">
        <v>0</v>
      </c>
      <c r="AA166" s="22">
        <v>0</v>
      </c>
      <c r="AB166" s="21">
        <v>0</v>
      </c>
      <c r="AC166" s="22">
        <v>0</v>
      </c>
      <c r="AD166" s="21">
        <v>0</v>
      </c>
      <c r="AE166" s="22">
        <v>0</v>
      </c>
      <c r="AF166" s="21">
        <v>0</v>
      </c>
      <c r="AG166" s="22">
        <v>0</v>
      </c>
      <c r="AH166" s="21"/>
      <c r="AI166" s="493">
        <v>0</v>
      </c>
      <c r="AJ166" s="15">
        <v>1</v>
      </c>
      <c r="AK166" s="23">
        <v>1749.84</v>
      </c>
    </row>
    <row r="167" spans="1:37" ht="25.5" x14ac:dyDescent="0.25">
      <c r="A167" s="17" t="s">
        <v>473</v>
      </c>
      <c r="B167" s="18" t="s">
        <v>474</v>
      </c>
      <c r="C167" s="17" t="s">
        <v>27</v>
      </c>
      <c r="D167" s="17" t="s">
        <v>475</v>
      </c>
      <c r="E167" s="19" t="s">
        <v>109</v>
      </c>
      <c r="F167" s="19">
        <v>55</v>
      </c>
      <c r="G167" s="20">
        <v>84.73</v>
      </c>
      <c r="H167" s="20">
        <v>106.09</v>
      </c>
      <c r="I167" s="492">
        <v>5834.95</v>
      </c>
      <c r="J167" s="21">
        <v>0</v>
      </c>
      <c r="K167" s="22">
        <v>0</v>
      </c>
      <c r="L167" s="21">
        <v>0</v>
      </c>
      <c r="M167" s="22">
        <v>0</v>
      </c>
      <c r="N167" s="21">
        <v>1</v>
      </c>
      <c r="O167" s="22">
        <v>5834.95</v>
      </c>
      <c r="P167" s="21">
        <v>0</v>
      </c>
      <c r="Q167" s="22">
        <v>0</v>
      </c>
      <c r="R167" s="21">
        <v>0</v>
      </c>
      <c r="S167" s="22">
        <v>0</v>
      </c>
      <c r="T167" s="21">
        <v>0</v>
      </c>
      <c r="U167" s="22">
        <v>0</v>
      </c>
      <c r="V167" s="21">
        <v>0</v>
      </c>
      <c r="W167" s="22">
        <v>0</v>
      </c>
      <c r="X167" s="21">
        <v>0</v>
      </c>
      <c r="Y167" s="22">
        <v>0</v>
      </c>
      <c r="Z167" s="21">
        <v>0</v>
      </c>
      <c r="AA167" s="22">
        <v>0</v>
      </c>
      <c r="AB167" s="21">
        <v>0</v>
      </c>
      <c r="AC167" s="22">
        <v>0</v>
      </c>
      <c r="AD167" s="21">
        <v>0</v>
      </c>
      <c r="AE167" s="22">
        <v>0</v>
      </c>
      <c r="AF167" s="21">
        <v>0</v>
      </c>
      <c r="AG167" s="22">
        <v>0</v>
      </c>
      <c r="AH167" s="21"/>
      <c r="AI167" s="493">
        <v>0</v>
      </c>
      <c r="AJ167" s="15">
        <v>1</v>
      </c>
      <c r="AK167" s="23">
        <v>5834.95</v>
      </c>
    </row>
    <row r="168" spans="1:37" ht="25.5" x14ac:dyDescent="0.25">
      <c r="A168" s="17" t="s">
        <v>476</v>
      </c>
      <c r="B168" s="18" t="s">
        <v>477</v>
      </c>
      <c r="C168" s="17" t="s">
        <v>27</v>
      </c>
      <c r="D168" s="17" t="s">
        <v>478</v>
      </c>
      <c r="E168" s="19" t="s">
        <v>109</v>
      </c>
      <c r="F168" s="19">
        <v>28.8</v>
      </c>
      <c r="G168" s="20">
        <v>99.86</v>
      </c>
      <c r="H168" s="20">
        <v>125.04</v>
      </c>
      <c r="I168" s="492">
        <v>3601.15</v>
      </c>
      <c r="J168" s="21">
        <v>0</v>
      </c>
      <c r="K168" s="22">
        <v>0</v>
      </c>
      <c r="L168" s="21">
        <v>0</v>
      </c>
      <c r="M168" s="22">
        <v>0</v>
      </c>
      <c r="N168" s="21">
        <v>1</v>
      </c>
      <c r="O168" s="22">
        <v>3601.15</v>
      </c>
      <c r="P168" s="21">
        <v>0</v>
      </c>
      <c r="Q168" s="22">
        <v>0</v>
      </c>
      <c r="R168" s="21">
        <v>0</v>
      </c>
      <c r="S168" s="22">
        <v>0</v>
      </c>
      <c r="T168" s="21">
        <v>0</v>
      </c>
      <c r="U168" s="22">
        <v>0</v>
      </c>
      <c r="V168" s="21">
        <v>0</v>
      </c>
      <c r="W168" s="22">
        <v>0</v>
      </c>
      <c r="X168" s="21">
        <v>0</v>
      </c>
      <c r="Y168" s="22">
        <v>0</v>
      </c>
      <c r="Z168" s="21">
        <v>0</v>
      </c>
      <c r="AA168" s="22">
        <v>0</v>
      </c>
      <c r="AB168" s="21">
        <v>0</v>
      </c>
      <c r="AC168" s="22">
        <v>0</v>
      </c>
      <c r="AD168" s="21">
        <v>0</v>
      </c>
      <c r="AE168" s="22">
        <v>0</v>
      </c>
      <c r="AF168" s="21">
        <v>0</v>
      </c>
      <c r="AG168" s="22">
        <v>0</v>
      </c>
      <c r="AH168" s="21"/>
      <c r="AI168" s="493">
        <v>0</v>
      </c>
      <c r="AJ168" s="15">
        <v>1</v>
      </c>
      <c r="AK168" s="23">
        <v>3601.15</v>
      </c>
    </row>
    <row r="169" spans="1:37" ht="38.25" x14ac:dyDescent="0.25">
      <c r="A169" s="17" t="s">
        <v>479</v>
      </c>
      <c r="B169" s="18" t="s">
        <v>480</v>
      </c>
      <c r="C169" s="17" t="s">
        <v>32</v>
      </c>
      <c r="D169" s="17" t="s">
        <v>481</v>
      </c>
      <c r="E169" s="19" t="s">
        <v>42</v>
      </c>
      <c r="F169" s="19">
        <v>2</v>
      </c>
      <c r="G169" s="20">
        <v>575.59</v>
      </c>
      <c r="H169" s="20">
        <v>720.75</v>
      </c>
      <c r="I169" s="492">
        <v>1441.5</v>
      </c>
      <c r="J169" s="21">
        <v>0</v>
      </c>
      <c r="K169" s="22">
        <v>0</v>
      </c>
      <c r="L169" s="21">
        <v>0</v>
      </c>
      <c r="M169" s="22">
        <v>0</v>
      </c>
      <c r="N169" s="21">
        <v>0</v>
      </c>
      <c r="O169" s="22">
        <v>0</v>
      </c>
      <c r="P169" s="21">
        <v>0</v>
      </c>
      <c r="Q169" s="22">
        <v>0</v>
      </c>
      <c r="R169" s="21">
        <v>0</v>
      </c>
      <c r="S169" s="22">
        <v>0</v>
      </c>
      <c r="T169" s="21">
        <v>0</v>
      </c>
      <c r="U169" s="22">
        <v>0</v>
      </c>
      <c r="V169" s="21">
        <v>0</v>
      </c>
      <c r="W169" s="22">
        <v>0</v>
      </c>
      <c r="X169" s="21">
        <v>1</v>
      </c>
      <c r="Y169" s="22">
        <v>1441.5</v>
      </c>
      <c r="Z169" s="21">
        <v>0</v>
      </c>
      <c r="AA169" s="22">
        <v>0</v>
      </c>
      <c r="AB169" s="21">
        <v>0</v>
      </c>
      <c r="AC169" s="22">
        <v>0</v>
      </c>
      <c r="AD169" s="21">
        <v>0</v>
      </c>
      <c r="AE169" s="22">
        <v>0</v>
      </c>
      <c r="AF169" s="21">
        <v>0</v>
      </c>
      <c r="AG169" s="22">
        <v>0</v>
      </c>
      <c r="AH169" s="21"/>
      <c r="AI169" s="493">
        <v>0</v>
      </c>
      <c r="AJ169" s="15">
        <v>1</v>
      </c>
      <c r="AK169" s="23">
        <v>1441.5</v>
      </c>
    </row>
    <row r="170" spans="1:37" ht="25.5" x14ac:dyDescent="0.25">
      <c r="A170" s="17" t="s">
        <v>482</v>
      </c>
      <c r="B170" s="18" t="s">
        <v>483</v>
      </c>
      <c r="C170" s="17" t="s">
        <v>27</v>
      </c>
      <c r="D170" s="17" t="s">
        <v>484</v>
      </c>
      <c r="E170" s="19" t="s">
        <v>42</v>
      </c>
      <c r="F170" s="19">
        <v>130</v>
      </c>
      <c r="G170" s="20">
        <v>2.1800000000000002</v>
      </c>
      <c r="H170" s="20">
        <v>2.72</v>
      </c>
      <c r="I170" s="492">
        <v>353.6</v>
      </c>
      <c r="J170" s="21">
        <v>0</v>
      </c>
      <c r="K170" s="22">
        <v>0</v>
      </c>
      <c r="L170" s="21">
        <v>0</v>
      </c>
      <c r="M170" s="22">
        <v>0</v>
      </c>
      <c r="N170" s="21">
        <v>0</v>
      </c>
      <c r="O170" s="22">
        <v>0</v>
      </c>
      <c r="P170" s="21">
        <v>0</v>
      </c>
      <c r="Q170" s="22">
        <v>0</v>
      </c>
      <c r="R170" s="21">
        <v>0</v>
      </c>
      <c r="S170" s="22">
        <v>0</v>
      </c>
      <c r="T170" s="21">
        <v>0</v>
      </c>
      <c r="U170" s="22">
        <v>0</v>
      </c>
      <c r="V170" s="21">
        <v>0</v>
      </c>
      <c r="W170" s="22">
        <v>0</v>
      </c>
      <c r="X170" s="21">
        <v>0</v>
      </c>
      <c r="Y170" s="22">
        <v>0</v>
      </c>
      <c r="Z170" s="21">
        <v>0</v>
      </c>
      <c r="AA170" s="22">
        <v>0</v>
      </c>
      <c r="AB170" s="21">
        <v>1</v>
      </c>
      <c r="AC170" s="22">
        <v>353.6</v>
      </c>
      <c r="AD170" s="21">
        <v>0</v>
      </c>
      <c r="AE170" s="22">
        <v>0</v>
      </c>
      <c r="AF170" s="21">
        <v>0</v>
      </c>
      <c r="AG170" s="22">
        <v>0</v>
      </c>
      <c r="AH170" s="21"/>
      <c r="AI170" s="493">
        <v>0</v>
      </c>
      <c r="AJ170" s="15">
        <v>1</v>
      </c>
      <c r="AK170" s="23">
        <v>353.6</v>
      </c>
    </row>
    <row r="171" spans="1:37" x14ac:dyDescent="0.25">
      <c r="A171" s="17" t="s">
        <v>485</v>
      </c>
      <c r="B171" s="18" t="s">
        <v>486</v>
      </c>
      <c r="C171" s="17" t="s">
        <v>40</v>
      </c>
      <c r="D171" s="17" t="s">
        <v>487</v>
      </c>
      <c r="E171" s="19" t="s">
        <v>42</v>
      </c>
      <c r="F171" s="19">
        <v>22</v>
      </c>
      <c r="G171" s="20">
        <v>1.81</v>
      </c>
      <c r="H171" s="20">
        <v>2.2599999999999998</v>
      </c>
      <c r="I171" s="492">
        <v>49.72</v>
      </c>
      <c r="J171" s="21">
        <v>0</v>
      </c>
      <c r="K171" s="22">
        <v>0</v>
      </c>
      <c r="L171" s="21">
        <v>0</v>
      </c>
      <c r="M171" s="22">
        <v>0</v>
      </c>
      <c r="N171" s="21">
        <v>0</v>
      </c>
      <c r="O171" s="22">
        <v>0</v>
      </c>
      <c r="P171" s="21">
        <v>0</v>
      </c>
      <c r="Q171" s="22">
        <v>0</v>
      </c>
      <c r="R171" s="21">
        <v>0</v>
      </c>
      <c r="S171" s="22">
        <v>0</v>
      </c>
      <c r="T171" s="21">
        <v>0</v>
      </c>
      <c r="U171" s="22">
        <v>0</v>
      </c>
      <c r="V171" s="21">
        <v>0</v>
      </c>
      <c r="W171" s="22">
        <v>0</v>
      </c>
      <c r="X171" s="21">
        <v>0</v>
      </c>
      <c r="Y171" s="22">
        <v>0</v>
      </c>
      <c r="Z171" s="21">
        <v>0</v>
      </c>
      <c r="AA171" s="22">
        <v>0</v>
      </c>
      <c r="AB171" s="21">
        <v>1</v>
      </c>
      <c r="AC171" s="22">
        <v>49.72</v>
      </c>
      <c r="AD171" s="21">
        <v>0</v>
      </c>
      <c r="AE171" s="22">
        <v>0</v>
      </c>
      <c r="AF171" s="21">
        <v>0</v>
      </c>
      <c r="AG171" s="22">
        <v>0</v>
      </c>
      <c r="AH171" s="21"/>
      <c r="AI171" s="493">
        <v>0</v>
      </c>
      <c r="AJ171" s="15">
        <v>1</v>
      </c>
      <c r="AK171" s="23">
        <v>49.72</v>
      </c>
    </row>
    <row r="172" spans="1:37" ht="25.5" x14ac:dyDescent="0.25">
      <c r="A172" s="17" t="s">
        <v>488</v>
      </c>
      <c r="B172" s="18" t="s">
        <v>489</v>
      </c>
      <c r="C172" s="17" t="s">
        <v>40</v>
      </c>
      <c r="D172" s="17" t="s">
        <v>490</v>
      </c>
      <c r="E172" s="19" t="s">
        <v>42</v>
      </c>
      <c r="F172" s="19">
        <v>44</v>
      </c>
      <c r="G172" s="20">
        <v>2.72</v>
      </c>
      <c r="H172" s="20">
        <v>3.4</v>
      </c>
      <c r="I172" s="492">
        <v>149.6</v>
      </c>
      <c r="J172" s="21">
        <v>0</v>
      </c>
      <c r="K172" s="22">
        <v>0</v>
      </c>
      <c r="L172" s="21">
        <v>0</v>
      </c>
      <c r="M172" s="22">
        <v>0</v>
      </c>
      <c r="N172" s="21">
        <v>0</v>
      </c>
      <c r="O172" s="22">
        <v>0</v>
      </c>
      <c r="P172" s="21">
        <v>0</v>
      </c>
      <c r="Q172" s="22">
        <v>0</v>
      </c>
      <c r="R172" s="21">
        <v>0</v>
      </c>
      <c r="S172" s="22">
        <v>0</v>
      </c>
      <c r="T172" s="21">
        <v>0</v>
      </c>
      <c r="U172" s="22">
        <v>0</v>
      </c>
      <c r="V172" s="21">
        <v>0</v>
      </c>
      <c r="W172" s="22">
        <v>0</v>
      </c>
      <c r="X172" s="21">
        <v>0</v>
      </c>
      <c r="Y172" s="22">
        <v>0</v>
      </c>
      <c r="Z172" s="21">
        <v>0</v>
      </c>
      <c r="AA172" s="22">
        <v>0</v>
      </c>
      <c r="AB172" s="21">
        <v>1</v>
      </c>
      <c r="AC172" s="22">
        <v>149.6</v>
      </c>
      <c r="AD172" s="21">
        <v>0</v>
      </c>
      <c r="AE172" s="22">
        <v>0</v>
      </c>
      <c r="AF172" s="21">
        <v>0</v>
      </c>
      <c r="AG172" s="22">
        <v>0</v>
      </c>
      <c r="AH172" s="21"/>
      <c r="AI172" s="493">
        <v>0</v>
      </c>
      <c r="AJ172" s="15">
        <v>1</v>
      </c>
      <c r="AK172" s="23">
        <v>149.6</v>
      </c>
    </row>
    <row r="173" spans="1:37" x14ac:dyDescent="0.25">
      <c r="A173" s="17" t="s">
        <v>491</v>
      </c>
      <c r="B173" s="18" t="s">
        <v>492</v>
      </c>
      <c r="C173" s="17" t="s">
        <v>40</v>
      </c>
      <c r="D173" s="17" t="s">
        <v>493</v>
      </c>
      <c r="E173" s="19" t="s">
        <v>42</v>
      </c>
      <c r="F173" s="19">
        <v>46</v>
      </c>
      <c r="G173" s="20">
        <v>3.75</v>
      </c>
      <c r="H173" s="20">
        <v>4.6900000000000004</v>
      </c>
      <c r="I173" s="492">
        <v>215.74</v>
      </c>
      <c r="J173" s="21">
        <v>0</v>
      </c>
      <c r="K173" s="22">
        <v>0</v>
      </c>
      <c r="L173" s="21">
        <v>0</v>
      </c>
      <c r="M173" s="22">
        <v>0</v>
      </c>
      <c r="N173" s="21">
        <v>0</v>
      </c>
      <c r="O173" s="22">
        <v>0</v>
      </c>
      <c r="P173" s="21">
        <v>0</v>
      </c>
      <c r="Q173" s="22">
        <v>0</v>
      </c>
      <c r="R173" s="21">
        <v>0</v>
      </c>
      <c r="S173" s="22">
        <v>0</v>
      </c>
      <c r="T173" s="21">
        <v>0</v>
      </c>
      <c r="U173" s="22">
        <v>0</v>
      </c>
      <c r="V173" s="21">
        <v>0</v>
      </c>
      <c r="W173" s="22">
        <v>0</v>
      </c>
      <c r="X173" s="21">
        <v>0</v>
      </c>
      <c r="Y173" s="22">
        <v>0</v>
      </c>
      <c r="Z173" s="21">
        <v>0</v>
      </c>
      <c r="AA173" s="22">
        <v>0</v>
      </c>
      <c r="AB173" s="21">
        <v>1</v>
      </c>
      <c r="AC173" s="22">
        <v>215.74</v>
      </c>
      <c r="AD173" s="21">
        <v>0</v>
      </c>
      <c r="AE173" s="22">
        <v>0</v>
      </c>
      <c r="AF173" s="21">
        <v>0</v>
      </c>
      <c r="AG173" s="22">
        <v>0</v>
      </c>
      <c r="AH173" s="21"/>
      <c r="AI173" s="493">
        <v>0</v>
      </c>
      <c r="AJ173" s="15">
        <v>1</v>
      </c>
      <c r="AK173" s="23">
        <v>215.74</v>
      </c>
    </row>
    <row r="174" spans="1:37" x14ac:dyDescent="0.25">
      <c r="A174" s="17" t="s">
        <v>494</v>
      </c>
      <c r="B174" s="18" t="s">
        <v>495</v>
      </c>
      <c r="C174" s="17" t="s">
        <v>40</v>
      </c>
      <c r="D174" s="17" t="s">
        <v>496</v>
      </c>
      <c r="E174" s="19" t="s">
        <v>42</v>
      </c>
      <c r="F174" s="19">
        <v>73</v>
      </c>
      <c r="G174" s="20">
        <v>18.68</v>
      </c>
      <c r="H174" s="20">
        <v>23.39</v>
      </c>
      <c r="I174" s="492">
        <v>1707.47</v>
      </c>
      <c r="J174" s="21">
        <v>0</v>
      </c>
      <c r="K174" s="22">
        <v>0</v>
      </c>
      <c r="L174" s="21">
        <v>0</v>
      </c>
      <c r="M174" s="22">
        <v>0</v>
      </c>
      <c r="N174" s="21">
        <v>0</v>
      </c>
      <c r="O174" s="22">
        <v>0</v>
      </c>
      <c r="P174" s="21">
        <v>0</v>
      </c>
      <c r="Q174" s="22">
        <v>0</v>
      </c>
      <c r="R174" s="21">
        <v>0</v>
      </c>
      <c r="S174" s="22">
        <v>0</v>
      </c>
      <c r="T174" s="21">
        <v>0</v>
      </c>
      <c r="U174" s="22">
        <v>0</v>
      </c>
      <c r="V174" s="21">
        <v>0</v>
      </c>
      <c r="W174" s="22">
        <v>0</v>
      </c>
      <c r="X174" s="21">
        <v>0</v>
      </c>
      <c r="Y174" s="22">
        <v>0</v>
      </c>
      <c r="Z174" s="21">
        <v>0</v>
      </c>
      <c r="AA174" s="22">
        <v>0</v>
      </c>
      <c r="AB174" s="21">
        <v>1</v>
      </c>
      <c r="AC174" s="22">
        <v>1707.47</v>
      </c>
      <c r="AD174" s="21">
        <v>0</v>
      </c>
      <c r="AE174" s="22">
        <v>0</v>
      </c>
      <c r="AF174" s="21">
        <v>0</v>
      </c>
      <c r="AG174" s="22">
        <v>0</v>
      </c>
      <c r="AH174" s="21"/>
      <c r="AI174" s="493">
        <v>0</v>
      </c>
      <c r="AJ174" s="15">
        <v>1</v>
      </c>
      <c r="AK174" s="23">
        <v>1707.47</v>
      </c>
    </row>
    <row r="175" spans="1:37" ht="25.5" x14ac:dyDescent="0.25">
      <c r="A175" s="17" t="s">
        <v>497</v>
      </c>
      <c r="B175" s="18" t="s">
        <v>498</v>
      </c>
      <c r="C175" s="17" t="s">
        <v>27</v>
      </c>
      <c r="D175" s="17" t="s">
        <v>499</v>
      </c>
      <c r="E175" s="19" t="s">
        <v>42</v>
      </c>
      <c r="F175" s="19">
        <v>24</v>
      </c>
      <c r="G175" s="20">
        <v>26.73</v>
      </c>
      <c r="H175" s="20">
        <v>33.47</v>
      </c>
      <c r="I175" s="492">
        <v>803.28</v>
      </c>
      <c r="J175" s="21">
        <v>0</v>
      </c>
      <c r="K175" s="22">
        <v>0</v>
      </c>
      <c r="L175" s="21">
        <v>0</v>
      </c>
      <c r="M175" s="22">
        <v>0</v>
      </c>
      <c r="N175" s="21">
        <v>0</v>
      </c>
      <c r="O175" s="22">
        <v>0</v>
      </c>
      <c r="P175" s="21">
        <v>0</v>
      </c>
      <c r="Q175" s="22">
        <v>0</v>
      </c>
      <c r="R175" s="21">
        <v>0</v>
      </c>
      <c r="S175" s="22">
        <v>0</v>
      </c>
      <c r="T175" s="21">
        <v>0</v>
      </c>
      <c r="U175" s="22">
        <v>0</v>
      </c>
      <c r="V175" s="21">
        <v>0</v>
      </c>
      <c r="W175" s="22">
        <v>0</v>
      </c>
      <c r="X175" s="21">
        <v>0</v>
      </c>
      <c r="Y175" s="22">
        <v>0</v>
      </c>
      <c r="Z175" s="21">
        <v>0</v>
      </c>
      <c r="AA175" s="22">
        <v>0</v>
      </c>
      <c r="AB175" s="21">
        <v>1</v>
      </c>
      <c r="AC175" s="22">
        <v>803.28</v>
      </c>
      <c r="AD175" s="21">
        <v>0</v>
      </c>
      <c r="AE175" s="22">
        <v>0</v>
      </c>
      <c r="AF175" s="21">
        <v>0</v>
      </c>
      <c r="AG175" s="22">
        <v>0</v>
      </c>
      <c r="AH175" s="21"/>
      <c r="AI175" s="493">
        <v>0</v>
      </c>
      <c r="AJ175" s="15">
        <v>1</v>
      </c>
      <c r="AK175" s="23">
        <v>803.28</v>
      </c>
    </row>
    <row r="176" spans="1:37" ht="25.5" x14ac:dyDescent="0.25">
      <c r="A176" s="17" t="s">
        <v>500</v>
      </c>
      <c r="B176" s="18" t="s">
        <v>501</v>
      </c>
      <c r="C176" s="17" t="s">
        <v>27</v>
      </c>
      <c r="D176" s="17" t="s">
        <v>502</v>
      </c>
      <c r="E176" s="19" t="s">
        <v>42</v>
      </c>
      <c r="F176" s="19">
        <v>42</v>
      </c>
      <c r="G176" s="20">
        <v>3.28</v>
      </c>
      <c r="H176" s="20">
        <v>4.0999999999999996</v>
      </c>
      <c r="I176" s="492">
        <v>172.2</v>
      </c>
      <c r="J176" s="21">
        <v>0</v>
      </c>
      <c r="K176" s="22">
        <v>0</v>
      </c>
      <c r="L176" s="21">
        <v>0</v>
      </c>
      <c r="M176" s="22">
        <v>0</v>
      </c>
      <c r="N176" s="21">
        <v>0</v>
      </c>
      <c r="O176" s="22">
        <v>0</v>
      </c>
      <c r="P176" s="21">
        <v>0</v>
      </c>
      <c r="Q176" s="22">
        <v>0</v>
      </c>
      <c r="R176" s="21">
        <v>0</v>
      </c>
      <c r="S176" s="22">
        <v>0</v>
      </c>
      <c r="T176" s="21">
        <v>0</v>
      </c>
      <c r="U176" s="22">
        <v>0</v>
      </c>
      <c r="V176" s="21">
        <v>0</v>
      </c>
      <c r="W176" s="22">
        <v>0</v>
      </c>
      <c r="X176" s="21">
        <v>0</v>
      </c>
      <c r="Y176" s="22">
        <v>0</v>
      </c>
      <c r="Z176" s="21">
        <v>0</v>
      </c>
      <c r="AA176" s="22">
        <v>0</v>
      </c>
      <c r="AB176" s="21">
        <v>1</v>
      </c>
      <c r="AC176" s="22">
        <v>172.2</v>
      </c>
      <c r="AD176" s="21">
        <v>0</v>
      </c>
      <c r="AE176" s="22">
        <v>0</v>
      </c>
      <c r="AF176" s="21">
        <v>0</v>
      </c>
      <c r="AG176" s="22">
        <v>0</v>
      </c>
      <c r="AH176" s="21"/>
      <c r="AI176" s="493">
        <v>0</v>
      </c>
      <c r="AJ176" s="15">
        <v>1</v>
      </c>
      <c r="AK176" s="23">
        <v>172.2</v>
      </c>
    </row>
    <row r="177" spans="1:37" ht="25.5" x14ac:dyDescent="0.25">
      <c r="A177" s="17" t="s">
        <v>503</v>
      </c>
      <c r="B177" s="18" t="s">
        <v>504</v>
      </c>
      <c r="C177" s="17" t="s">
        <v>27</v>
      </c>
      <c r="D177" s="17" t="s">
        <v>505</v>
      </c>
      <c r="E177" s="19" t="s">
        <v>42</v>
      </c>
      <c r="F177" s="19">
        <v>27</v>
      </c>
      <c r="G177" s="20">
        <v>27.86</v>
      </c>
      <c r="H177" s="20">
        <v>34.880000000000003</v>
      </c>
      <c r="I177" s="492">
        <v>941.76</v>
      </c>
      <c r="J177" s="21">
        <v>0</v>
      </c>
      <c r="K177" s="22">
        <v>0</v>
      </c>
      <c r="L177" s="21">
        <v>0</v>
      </c>
      <c r="M177" s="22">
        <v>0</v>
      </c>
      <c r="N177" s="21">
        <v>0</v>
      </c>
      <c r="O177" s="22">
        <v>0</v>
      </c>
      <c r="P177" s="21">
        <v>0</v>
      </c>
      <c r="Q177" s="22">
        <v>0</v>
      </c>
      <c r="R177" s="21">
        <v>0</v>
      </c>
      <c r="S177" s="22">
        <v>0</v>
      </c>
      <c r="T177" s="21">
        <v>0</v>
      </c>
      <c r="U177" s="22">
        <v>0</v>
      </c>
      <c r="V177" s="21">
        <v>0</v>
      </c>
      <c r="W177" s="22">
        <v>0</v>
      </c>
      <c r="X177" s="21">
        <v>0</v>
      </c>
      <c r="Y177" s="22">
        <v>0</v>
      </c>
      <c r="Z177" s="21">
        <v>0</v>
      </c>
      <c r="AA177" s="22">
        <v>0</v>
      </c>
      <c r="AB177" s="21">
        <v>1</v>
      </c>
      <c r="AC177" s="22">
        <v>941.76</v>
      </c>
      <c r="AD177" s="21">
        <v>0</v>
      </c>
      <c r="AE177" s="22">
        <v>0</v>
      </c>
      <c r="AF177" s="21">
        <v>0</v>
      </c>
      <c r="AG177" s="22">
        <v>0</v>
      </c>
      <c r="AH177" s="21"/>
      <c r="AI177" s="493">
        <v>0</v>
      </c>
      <c r="AJ177" s="15">
        <v>1</v>
      </c>
      <c r="AK177" s="23">
        <v>941.76</v>
      </c>
    </row>
    <row r="178" spans="1:37" ht="25.5" x14ac:dyDescent="0.25">
      <c r="A178" s="17" t="s">
        <v>506</v>
      </c>
      <c r="B178" s="18" t="s">
        <v>507</v>
      </c>
      <c r="C178" s="17" t="s">
        <v>27</v>
      </c>
      <c r="D178" s="17" t="s">
        <v>508</v>
      </c>
      <c r="E178" s="19" t="s">
        <v>42</v>
      </c>
      <c r="F178" s="19">
        <v>5</v>
      </c>
      <c r="G178" s="20">
        <v>28.27</v>
      </c>
      <c r="H178" s="20">
        <v>35.39</v>
      </c>
      <c r="I178" s="492">
        <v>176.95</v>
      </c>
      <c r="J178" s="21">
        <v>0</v>
      </c>
      <c r="K178" s="22">
        <v>0</v>
      </c>
      <c r="L178" s="21">
        <v>0</v>
      </c>
      <c r="M178" s="22">
        <v>0</v>
      </c>
      <c r="N178" s="21">
        <v>0</v>
      </c>
      <c r="O178" s="22">
        <v>0</v>
      </c>
      <c r="P178" s="21">
        <v>0</v>
      </c>
      <c r="Q178" s="22">
        <v>0</v>
      </c>
      <c r="R178" s="21">
        <v>0</v>
      </c>
      <c r="S178" s="22">
        <v>0</v>
      </c>
      <c r="T178" s="21">
        <v>0</v>
      </c>
      <c r="U178" s="22">
        <v>0</v>
      </c>
      <c r="V178" s="21">
        <v>0</v>
      </c>
      <c r="W178" s="22">
        <v>0</v>
      </c>
      <c r="X178" s="21">
        <v>0</v>
      </c>
      <c r="Y178" s="22">
        <v>0</v>
      </c>
      <c r="Z178" s="21">
        <v>0</v>
      </c>
      <c r="AA178" s="22">
        <v>0</v>
      </c>
      <c r="AB178" s="21">
        <v>1</v>
      </c>
      <c r="AC178" s="22">
        <v>176.95</v>
      </c>
      <c r="AD178" s="21">
        <v>0</v>
      </c>
      <c r="AE178" s="22">
        <v>0</v>
      </c>
      <c r="AF178" s="21">
        <v>0</v>
      </c>
      <c r="AG178" s="22">
        <v>0</v>
      </c>
      <c r="AH178" s="21"/>
      <c r="AI178" s="493">
        <v>0</v>
      </c>
      <c r="AJ178" s="15">
        <v>1</v>
      </c>
      <c r="AK178" s="23">
        <v>176.95</v>
      </c>
    </row>
    <row r="179" spans="1:37" ht="25.5" x14ac:dyDescent="0.25">
      <c r="A179" s="17" t="s">
        <v>509</v>
      </c>
      <c r="B179" s="18" t="s">
        <v>498</v>
      </c>
      <c r="C179" s="17" t="s">
        <v>27</v>
      </c>
      <c r="D179" s="17" t="s">
        <v>499</v>
      </c>
      <c r="E179" s="19" t="s">
        <v>42</v>
      </c>
      <c r="F179" s="19">
        <v>24</v>
      </c>
      <c r="G179" s="20">
        <v>25.91</v>
      </c>
      <c r="H179" s="20">
        <v>32.44</v>
      </c>
      <c r="I179" s="492">
        <v>778.56</v>
      </c>
      <c r="J179" s="21">
        <v>0</v>
      </c>
      <c r="K179" s="22">
        <v>0</v>
      </c>
      <c r="L179" s="21">
        <v>0</v>
      </c>
      <c r="M179" s="22">
        <v>0</v>
      </c>
      <c r="N179" s="21">
        <v>0</v>
      </c>
      <c r="O179" s="22">
        <v>0</v>
      </c>
      <c r="P179" s="21">
        <v>0</v>
      </c>
      <c r="Q179" s="22">
        <v>0</v>
      </c>
      <c r="R179" s="21">
        <v>0</v>
      </c>
      <c r="S179" s="22">
        <v>0</v>
      </c>
      <c r="T179" s="21">
        <v>0</v>
      </c>
      <c r="U179" s="22">
        <v>0</v>
      </c>
      <c r="V179" s="21">
        <v>0</v>
      </c>
      <c r="W179" s="22">
        <v>0</v>
      </c>
      <c r="X179" s="21">
        <v>0</v>
      </c>
      <c r="Y179" s="22">
        <v>0</v>
      </c>
      <c r="Z179" s="21">
        <v>0</v>
      </c>
      <c r="AA179" s="22">
        <v>0</v>
      </c>
      <c r="AB179" s="21">
        <v>1</v>
      </c>
      <c r="AC179" s="22">
        <v>778.56</v>
      </c>
      <c r="AD179" s="21">
        <v>0</v>
      </c>
      <c r="AE179" s="22">
        <v>0</v>
      </c>
      <c r="AF179" s="21">
        <v>0</v>
      </c>
      <c r="AG179" s="22">
        <v>0</v>
      </c>
      <c r="AH179" s="21"/>
      <c r="AI179" s="493">
        <v>0</v>
      </c>
      <c r="AJ179" s="15">
        <v>1</v>
      </c>
      <c r="AK179" s="23">
        <v>778.56</v>
      </c>
    </row>
    <row r="180" spans="1:37" ht="51" x14ac:dyDescent="0.25">
      <c r="A180" s="17" t="s">
        <v>510</v>
      </c>
      <c r="B180" s="18" t="s">
        <v>511</v>
      </c>
      <c r="C180" s="17" t="s">
        <v>27</v>
      </c>
      <c r="D180" s="17" t="s">
        <v>512</v>
      </c>
      <c r="E180" s="19" t="s">
        <v>42</v>
      </c>
      <c r="F180" s="19">
        <v>1</v>
      </c>
      <c r="G180" s="20">
        <v>1061.52</v>
      </c>
      <c r="H180" s="20">
        <v>1329.23</v>
      </c>
      <c r="I180" s="492">
        <v>1329.23</v>
      </c>
      <c r="J180" s="21">
        <v>0</v>
      </c>
      <c r="K180" s="22">
        <v>0</v>
      </c>
      <c r="L180" s="21">
        <v>0</v>
      </c>
      <c r="M180" s="22">
        <v>0</v>
      </c>
      <c r="N180" s="21">
        <v>0</v>
      </c>
      <c r="O180" s="22">
        <v>0</v>
      </c>
      <c r="P180" s="21">
        <v>0</v>
      </c>
      <c r="Q180" s="22">
        <v>0</v>
      </c>
      <c r="R180" s="21">
        <v>0</v>
      </c>
      <c r="S180" s="22">
        <v>0</v>
      </c>
      <c r="T180" s="21">
        <v>0</v>
      </c>
      <c r="U180" s="22">
        <v>0</v>
      </c>
      <c r="V180" s="21">
        <v>0</v>
      </c>
      <c r="W180" s="22">
        <v>0</v>
      </c>
      <c r="X180" s="21">
        <v>0</v>
      </c>
      <c r="Y180" s="22">
        <v>0</v>
      </c>
      <c r="Z180" s="21">
        <v>0</v>
      </c>
      <c r="AA180" s="22">
        <v>0</v>
      </c>
      <c r="AB180" s="21">
        <v>1</v>
      </c>
      <c r="AC180" s="22">
        <v>1329.23</v>
      </c>
      <c r="AD180" s="21">
        <v>0</v>
      </c>
      <c r="AE180" s="22">
        <v>0</v>
      </c>
      <c r="AF180" s="21">
        <v>0</v>
      </c>
      <c r="AG180" s="22">
        <v>0</v>
      </c>
      <c r="AH180" s="21"/>
      <c r="AI180" s="493">
        <v>0</v>
      </c>
      <c r="AJ180" s="15">
        <v>1</v>
      </c>
      <c r="AK180" s="23">
        <v>1329.23</v>
      </c>
    </row>
    <row r="181" spans="1:37" ht="51" x14ac:dyDescent="0.25">
      <c r="A181" s="17" t="s">
        <v>513</v>
      </c>
      <c r="B181" s="18" t="s">
        <v>514</v>
      </c>
      <c r="C181" s="17" t="s">
        <v>27</v>
      </c>
      <c r="D181" s="17" t="s">
        <v>515</v>
      </c>
      <c r="E181" s="19" t="s">
        <v>42</v>
      </c>
      <c r="F181" s="19">
        <v>3</v>
      </c>
      <c r="G181" s="20">
        <v>1233.3699999999999</v>
      </c>
      <c r="H181" s="20">
        <v>1544.42</v>
      </c>
      <c r="I181" s="492">
        <v>4633.26</v>
      </c>
      <c r="J181" s="21">
        <v>0</v>
      </c>
      <c r="K181" s="22">
        <v>0</v>
      </c>
      <c r="L181" s="21">
        <v>0</v>
      </c>
      <c r="M181" s="22">
        <v>0</v>
      </c>
      <c r="N181" s="21">
        <v>0</v>
      </c>
      <c r="O181" s="22">
        <v>0</v>
      </c>
      <c r="P181" s="21">
        <v>0</v>
      </c>
      <c r="Q181" s="22">
        <v>0</v>
      </c>
      <c r="R181" s="21">
        <v>0</v>
      </c>
      <c r="S181" s="22">
        <v>0</v>
      </c>
      <c r="T181" s="21">
        <v>0</v>
      </c>
      <c r="U181" s="22">
        <v>0</v>
      </c>
      <c r="V181" s="21">
        <v>0</v>
      </c>
      <c r="W181" s="22">
        <v>0</v>
      </c>
      <c r="X181" s="21">
        <v>0</v>
      </c>
      <c r="Y181" s="22">
        <v>0</v>
      </c>
      <c r="Z181" s="21">
        <v>0</v>
      </c>
      <c r="AA181" s="22">
        <v>0</v>
      </c>
      <c r="AB181" s="21">
        <v>1</v>
      </c>
      <c r="AC181" s="22">
        <v>4633.26</v>
      </c>
      <c r="AD181" s="21">
        <v>0</v>
      </c>
      <c r="AE181" s="22">
        <v>0</v>
      </c>
      <c r="AF181" s="21">
        <v>0</v>
      </c>
      <c r="AG181" s="22">
        <v>0</v>
      </c>
      <c r="AH181" s="21"/>
      <c r="AI181" s="493">
        <v>0</v>
      </c>
      <c r="AJ181" s="15">
        <v>1</v>
      </c>
      <c r="AK181" s="23">
        <v>4633.26</v>
      </c>
    </row>
    <row r="182" spans="1:37" ht="25.5" x14ac:dyDescent="0.25">
      <c r="A182" s="17" t="s">
        <v>516</v>
      </c>
      <c r="B182" s="18" t="s">
        <v>517</v>
      </c>
      <c r="C182" s="17" t="s">
        <v>27</v>
      </c>
      <c r="D182" s="17" t="s">
        <v>518</v>
      </c>
      <c r="E182" s="19" t="s">
        <v>109</v>
      </c>
      <c r="F182" s="19">
        <v>16.2</v>
      </c>
      <c r="G182" s="20">
        <v>178.47</v>
      </c>
      <c r="H182" s="20">
        <v>223.48</v>
      </c>
      <c r="I182" s="492">
        <v>3620.37</v>
      </c>
      <c r="J182" s="21">
        <v>0</v>
      </c>
      <c r="K182" s="22">
        <v>0</v>
      </c>
      <c r="L182" s="21">
        <v>0</v>
      </c>
      <c r="M182" s="22">
        <v>0</v>
      </c>
      <c r="N182" s="21">
        <v>0</v>
      </c>
      <c r="O182" s="22">
        <v>0</v>
      </c>
      <c r="P182" s="21">
        <v>0</v>
      </c>
      <c r="Q182" s="22">
        <v>0</v>
      </c>
      <c r="R182" s="21">
        <v>1</v>
      </c>
      <c r="S182" s="22">
        <v>3620.37</v>
      </c>
      <c r="T182" s="21">
        <v>0</v>
      </c>
      <c r="U182" s="22">
        <v>0</v>
      </c>
      <c r="V182" s="21">
        <v>0</v>
      </c>
      <c r="W182" s="22">
        <v>0</v>
      </c>
      <c r="X182" s="21">
        <v>0</v>
      </c>
      <c r="Y182" s="22">
        <v>0</v>
      </c>
      <c r="Z182" s="21">
        <v>0</v>
      </c>
      <c r="AA182" s="22">
        <v>0</v>
      </c>
      <c r="AB182" s="21">
        <v>0</v>
      </c>
      <c r="AC182" s="22">
        <v>0</v>
      </c>
      <c r="AD182" s="21">
        <v>0</v>
      </c>
      <c r="AE182" s="22">
        <v>0</v>
      </c>
      <c r="AF182" s="21">
        <v>0</v>
      </c>
      <c r="AG182" s="22">
        <v>0</v>
      </c>
      <c r="AH182" s="21"/>
      <c r="AI182" s="493">
        <v>0</v>
      </c>
      <c r="AJ182" s="15">
        <v>1</v>
      </c>
      <c r="AK182" s="23">
        <v>3620.37</v>
      </c>
    </row>
    <row r="183" spans="1:37" ht="38.25" x14ac:dyDescent="0.25">
      <c r="A183" s="17" t="s">
        <v>519</v>
      </c>
      <c r="B183" s="18" t="s">
        <v>520</v>
      </c>
      <c r="C183" s="17" t="s">
        <v>27</v>
      </c>
      <c r="D183" s="17" t="s">
        <v>521</v>
      </c>
      <c r="E183" s="19" t="s">
        <v>522</v>
      </c>
      <c r="F183" s="19">
        <v>15</v>
      </c>
      <c r="G183" s="20">
        <v>71.66</v>
      </c>
      <c r="H183" s="20">
        <v>89.73</v>
      </c>
      <c r="I183" s="492">
        <v>1345.95</v>
      </c>
      <c r="J183" s="21">
        <v>1</v>
      </c>
      <c r="K183" s="22">
        <v>1345.95</v>
      </c>
      <c r="L183" s="21">
        <v>0</v>
      </c>
      <c r="M183" s="22">
        <v>0</v>
      </c>
      <c r="N183" s="21">
        <v>0</v>
      </c>
      <c r="O183" s="22">
        <v>0</v>
      </c>
      <c r="P183" s="21">
        <v>0</v>
      </c>
      <c r="Q183" s="22">
        <v>0</v>
      </c>
      <c r="R183" s="21">
        <v>0</v>
      </c>
      <c r="S183" s="22">
        <v>0</v>
      </c>
      <c r="T183" s="21">
        <v>0</v>
      </c>
      <c r="U183" s="22">
        <v>0</v>
      </c>
      <c r="V183" s="21">
        <v>0</v>
      </c>
      <c r="W183" s="22">
        <v>0</v>
      </c>
      <c r="X183" s="21">
        <v>0</v>
      </c>
      <c r="Y183" s="22">
        <v>0</v>
      </c>
      <c r="Z183" s="21">
        <v>0</v>
      </c>
      <c r="AA183" s="22">
        <v>0</v>
      </c>
      <c r="AB183" s="21">
        <v>0</v>
      </c>
      <c r="AC183" s="22">
        <v>0</v>
      </c>
      <c r="AD183" s="21">
        <v>0</v>
      </c>
      <c r="AE183" s="22">
        <v>0</v>
      </c>
      <c r="AF183" s="21">
        <v>0</v>
      </c>
      <c r="AG183" s="22">
        <v>0</v>
      </c>
      <c r="AH183" s="21"/>
      <c r="AI183" s="493">
        <v>0</v>
      </c>
      <c r="AJ183" s="15">
        <v>1</v>
      </c>
      <c r="AK183" s="23">
        <v>1345.95</v>
      </c>
    </row>
    <row r="184" spans="1:37" ht="38.25" x14ac:dyDescent="0.25">
      <c r="A184" s="17" t="s">
        <v>523</v>
      </c>
      <c r="B184" s="18" t="s">
        <v>524</v>
      </c>
      <c r="C184" s="17" t="s">
        <v>27</v>
      </c>
      <c r="D184" s="17" t="s">
        <v>525</v>
      </c>
      <c r="E184" s="19" t="s">
        <v>42</v>
      </c>
      <c r="F184" s="19">
        <v>3</v>
      </c>
      <c r="G184" s="20">
        <v>58.07</v>
      </c>
      <c r="H184" s="20">
        <v>72.709999999999994</v>
      </c>
      <c r="I184" s="492">
        <v>218.13</v>
      </c>
      <c r="J184" s="21">
        <v>0.5</v>
      </c>
      <c r="K184" s="22">
        <v>109.065</v>
      </c>
      <c r="L184" s="21">
        <v>0</v>
      </c>
      <c r="M184" s="22">
        <v>0</v>
      </c>
      <c r="N184" s="21">
        <v>0</v>
      </c>
      <c r="O184" s="22">
        <v>0</v>
      </c>
      <c r="P184" s="21">
        <v>0</v>
      </c>
      <c r="Q184" s="22">
        <v>0</v>
      </c>
      <c r="R184" s="21">
        <v>0</v>
      </c>
      <c r="S184" s="22">
        <v>0</v>
      </c>
      <c r="T184" s="21">
        <v>0</v>
      </c>
      <c r="U184" s="22">
        <v>0</v>
      </c>
      <c r="V184" s="21">
        <v>0</v>
      </c>
      <c r="W184" s="22">
        <v>0</v>
      </c>
      <c r="X184" s="21">
        <v>0</v>
      </c>
      <c r="Y184" s="22">
        <v>0</v>
      </c>
      <c r="Z184" s="21">
        <v>0</v>
      </c>
      <c r="AA184" s="22">
        <v>0</v>
      </c>
      <c r="AB184" s="21">
        <v>0.5</v>
      </c>
      <c r="AC184" s="22">
        <v>109.065</v>
      </c>
      <c r="AD184" s="21">
        <v>0</v>
      </c>
      <c r="AE184" s="22">
        <v>0</v>
      </c>
      <c r="AF184" s="21">
        <v>0</v>
      </c>
      <c r="AG184" s="22">
        <v>0</v>
      </c>
      <c r="AH184" s="21"/>
      <c r="AI184" s="493">
        <v>0</v>
      </c>
      <c r="AJ184" s="15">
        <v>1</v>
      </c>
      <c r="AK184" s="23">
        <v>218.13</v>
      </c>
    </row>
    <row r="185" spans="1:37" ht="25.5" x14ac:dyDescent="0.25">
      <c r="A185" s="17" t="s">
        <v>526</v>
      </c>
      <c r="B185" s="18" t="s">
        <v>527</v>
      </c>
      <c r="C185" s="17" t="s">
        <v>27</v>
      </c>
      <c r="D185" s="17" t="s">
        <v>528</v>
      </c>
      <c r="E185" s="19" t="s">
        <v>42</v>
      </c>
      <c r="F185" s="19">
        <v>60</v>
      </c>
      <c r="G185" s="20">
        <v>51.07</v>
      </c>
      <c r="H185" s="20">
        <v>63.94</v>
      </c>
      <c r="I185" s="492">
        <v>3836.4</v>
      </c>
      <c r="J185" s="21">
        <v>0.5</v>
      </c>
      <c r="K185" s="22">
        <v>1918.2</v>
      </c>
      <c r="L185" s="21">
        <v>0</v>
      </c>
      <c r="M185" s="22">
        <v>0</v>
      </c>
      <c r="N185" s="21">
        <v>0</v>
      </c>
      <c r="O185" s="22">
        <v>0</v>
      </c>
      <c r="P185" s="21">
        <v>0</v>
      </c>
      <c r="Q185" s="22">
        <v>0</v>
      </c>
      <c r="R185" s="21">
        <v>0</v>
      </c>
      <c r="S185" s="22">
        <v>0</v>
      </c>
      <c r="T185" s="21">
        <v>0</v>
      </c>
      <c r="U185" s="22">
        <v>0</v>
      </c>
      <c r="V185" s="21">
        <v>0</v>
      </c>
      <c r="W185" s="22">
        <v>0</v>
      </c>
      <c r="X185" s="21">
        <v>0</v>
      </c>
      <c r="Y185" s="22">
        <v>0</v>
      </c>
      <c r="Z185" s="21">
        <v>0</v>
      </c>
      <c r="AA185" s="22">
        <v>0</v>
      </c>
      <c r="AB185" s="21">
        <v>0.5</v>
      </c>
      <c r="AC185" s="22">
        <v>1918.2</v>
      </c>
      <c r="AD185" s="21">
        <v>0</v>
      </c>
      <c r="AE185" s="22">
        <v>0</v>
      </c>
      <c r="AF185" s="21">
        <v>0</v>
      </c>
      <c r="AG185" s="22">
        <v>0</v>
      </c>
      <c r="AH185" s="21"/>
      <c r="AI185" s="493">
        <v>0</v>
      </c>
      <c r="AJ185" s="15">
        <v>1</v>
      </c>
      <c r="AK185" s="23">
        <v>3836.4</v>
      </c>
    </row>
    <row r="186" spans="1:37" ht="25.5" x14ac:dyDescent="0.25">
      <c r="A186" s="17" t="s">
        <v>529</v>
      </c>
      <c r="B186" s="18" t="s">
        <v>530</v>
      </c>
      <c r="C186" s="17" t="s">
        <v>27</v>
      </c>
      <c r="D186" s="17" t="s">
        <v>531</v>
      </c>
      <c r="E186" s="19" t="s">
        <v>109</v>
      </c>
      <c r="F186" s="19">
        <v>164</v>
      </c>
      <c r="G186" s="20">
        <v>18.71</v>
      </c>
      <c r="H186" s="20">
        <v>23.42</v>
      </c>
      <c r="I186" s="492">
        <v>3840.88</v>
      </c>
      <c r="J186" s="21">
        <v>1</v>
      </c>
      <c r="K186" s="22">
        <v>3840.88</v>
      </c>
      <c r="L186" s="21">
        <v>0</v>
      </c>
      <c r="M186" s="22">
        <v>0</v>
      </c>
      <c r="N186" s="21">
        <v>0</v>
      </c>
      <c r="O186" s="22">
        <v>0</v>
      </c>
      <c r="P186" s="21">
        <v>0</v>
      </c>
      <c r="Q186" s="22">
        <v>0</v>
      </c>
      <c r="R186" s="21">
        <v>0</v>
      </c>
      <c r="S186" s="22">
        <v>0</v>
      </c>
      <c r="T186" s="21">
        <v>0</v>
      </c>
      <c r="U186" s="22">
        <v>0</v>
      </c>
      <c r="V186" s="21">
        <v>0</v>
      </c>
      <c r="W186" s="22">
        <v>0</v>
      </c>
      <c r="X186" s="21">
        <v>0</v>
      </c>
      <c r="Y186" s="22">
        <v>0</v>
      </c>
      <c r="Z186" s="21">
        <v>0</v>
      </c>
      <c r="AA186" s="22">
        <v>0</v>
      </c>
      <c r="AB186" s="21">
        <v>0</v>
      </c>
      <c r="AC186" s="22">
        <v>0</v>
      </c>
      <c r="AD186" s="21">
        <v>0</v>
      </c>
      <c r="AE186" s="22">
        <v>0</v>
      </c>
      <c r="AF186" s="21">
        <v>0</v>
      </c>
      <c r="AG186" s="22">
        <v>0</v>
      </c>
      <c r="AH186" s="21"/>
      <c r="AI186" s="493">
        <v>0</v>
      </c>
      <c r="AJ186" s="15">
        <v>1</v>
      </c>
      <c r="AK186" s="23">
        <v>3840.88</v>
      </c>
    </row>
    <row r="187" spans="1:37" ht="38.25" x14ac:dyDescent="0.25">
      <c r="A187" s="17" t="s">
        <v>532</v>
      </c>
      <c r="B187" s="18" t="s">
        <v>533</v>
      </c>
      <c r="C187" s="17" t="s">
        <v>27</v>
      </c>
      <c r="D187" s="17" t="s">
        <v>534</v>
      </c>
      <c r="E187" s="19" t="s">
        <v>109</v>
      </c>
      <c r="F187" s="19">
        <v>1798</v>
      </c>
      <c r="G187" s="20">
        <v>1</v>
      </c>
      <c r="H187" s="20">
        <v>1.25</v>
      </c>
      <c r="I187" s="492">
        <v>2247.5</v>
      </c>
      <c r="J187" s="21">
        <v>0</v>
      </c>
      <c r="K187" s="22">
        <v>0</v>
      </c>
      <c r="L187" s="21">
        <v>0</v>
      </c>
      <c r="M187" s="22">
        <v>0</v>
      </c>
      <c r="N187" s="21">
        <v>1</v>
      </c>
      <c r="O187" s="22">
        <v>2247.5</v>
      </c>
      <c r="P187" s="21">
        <v>0</v>
      </c>
      <c r="Q187" s="22">
        <v>0</v>
      </c>
      <c r="R187" s="21">
        <v>0</v>
      </c>
      <c r="S187" s="22">
        <v>0</v>
      </c>
      <c r="T187" s="21">
        <v>0</v>
      </c>
      <c r="U187" s="22">
        <v>0</v>
      </c>
      <c r="V187" s="21">
        <v>0</v>
      </c>
      <c r="W187" s="22">
        <v>0</v>
      </c>
      <c r="X187" s="21">
        <v>0</v>
      </c>
      <c r="Y187" s="22">
        <v>0</v>
      </c>
      <c r="Z187" s="21">
        <v>0</v>
      </c>
      <c r="AA187" s="22">
        <v>0</v>
      </c>
      <c r="AB187" s="21">
        <v>0</v>
      </c>
      <c r="AC187" s="22">
        <v>0</v>
      </c>
      <c r="AD187" s="21">
        <v>0</v>
      </c>
      <c r="AE187" s="22">
        <v>0</v>
      </c>
      <c r="AF187" s="21">
        <v>0</v>
      </c>
      <c r="AG187" s="22">
        <v>0</v>
      </c>
      <c r="AH187" s="21"/>
      <c r="AI187" s="493">
        <v>0</v>
      </c>
      <c r="AJ187" s="15">
        <v>1</v>
      </c>
      <c r="AK187" s="23">
        <v>2247.5</v>
      </c>
    </row>
    <row r="188" spans="1:37" ht="51" x14ac:dyDescent="0.25">
      <c r="A188" s="17" t="s">
        <v>535</v>
      </c>
      <c r="B188" s="18" t="s">
        <v>536</v>
      </c>
      <c r="C188" s="17" t="s">
        <v>27</v>
      </c>
      <c r="D188" s="17" t="s">
        <v>537</v>
      </c>
      <c r="E188" s="19" t="s">
        <v>109</v>
      </c>
      <c r="F188" s="19">
        <v>164</v>
      </c>
      <c r="G188" s="20">
        <v>18.61</v>
      </c>
      <c r="H188" s="20">
        <v>23.3</v>
      </c>
      <c r="I188" s="492">
        <v>3821.2</v>
      </c>
      <c r="J188" s="21">
        <v>0</v>
      </c>
      <c r="K188" s="22">
        <v>0</v>
      </c>
      <c r="L188" s="21">
        <v>0</v>
      </c>
      <c r="M188" s="22">
        <v>0</v>
      </c>
      <c r="N188" s="21">
        <v>1</v>
      </c>
      <c r="O188" s="22">
        <v>3821.2</v>
      </c>
      <c r="P188" s="21">
        <v>0</v>
      </c>
      <c r="Q188" s="22">
        <v>0</v>
      </c>
      <c r="R188" s="21">
        <v>0</v>
      </c>
      <c r="S188" s="22">
        <v>0</v>
      </c>
      <c r="T188" s="21">
        <v>0</v>
      </c>
      <c r="U188" s="22">
        <v>0</v>
      </c>
      <c r="V188" s="21">
        <v>0</v>
      </c>
      <c r="W188" s="22">
        <v>0</v>
      </c>
      <c r="X188" s="21">
        <v>0</v>
      </c>
      <c r="Y188" s="22">
        <v>0</v>
      </c>
      <c r="Z188" s="21">
        <v>0</v>
      </c>
      <c r="AA188" s="22">
        <v>0</v>
      </c>
      <c r="AB188" s="21">
        <v>0</v>
      </c>
      <c r="AC188" s="22">
        <v>0</v>
      </c>
      <c r="AD188" s="21">
        <v>0</v>
      </c>
      <c r="AE188" s="22">
        <v>0</v>
      </c>
      <c r="AF188" s="21">
        <v>0</v>
      </c>
      <c r="AG188" s="22">
        <v>0</v>
      </c>
      <c r="AH188" s="21"/>
      <c r="AI188" s="493">
        <v>0</v>
      </c>
      <c r="AJ188" s="15">
        <v>1</v>
      </c>
      <c r="AK188" s="23">
        <v>3821.2</v>
      </c>
    </row>
    <row r="189" spans="1:37" ht="38.25" x14ac:dyDescent="0.25">
      <c r="A189" s="17" t="s">
        <v>538</v>
      </c>
      <c r="B189" s="18" t="s">
        <v>539</v>
      </c>
      <c r="C189" s="17" t="s">
        <v>27</v>
      </c>
      <c r="D189" s="17" t="s">
        <v>540</v>
      </c>
      <c r="E189" s="19" t="s">
        <v>109</v>
      </c>
      <c r="F189" s="19">
        <v>830.3</v>
      </c>
      <c r="G189" s="20">
        <v>0.52</v>
      </c>
      <c r="H189" s="20">
        <v>0.65</v>
      </c>
      <c r="I189" s="492">
        <v>539.69000000000005</v>
      </c>
      <c r="J189" s="21">
        <v>0</v>
      </c>
      <c r="K189" s="22">
        <v>0</v>
      </c>
      <c r="L189" s="21">
        <v>0</v>
      </c>
      <c r="M189" s="22">
        <v>0</v>
      </c>
      <c r="N189" s="21">
        <v>0</v>
      </c>
      <c r="O189" s="22">
        <v>0</v>
      </c>
      <c r="P189" s="21">
        <v>1</v>
      </c>
      <c r="Q189" s="22">
        <v>539.69000000000005</v>
      </c>
      <c r="R189" s="21">
        <v>0</v>
      </c>
      <c r="S189" s="22">
        <v>0</v>
      </c>
      <c r="T189" s="21">
        <v>0</v>
      </c>
      <c r="U189" s="22">
        <v>0</v>
      </c>
      <c r="V189" s="21">
        <v>0</v>
      </c>
      <c r="W189" s="22">
        <v>0</v>
      </c>
      <c r="X189" s="21">
        <v>0</v>
      </c>
      <c r="Y189" s="22">
        <v>0</v>
      </c>
      <c r="Z189" s="21">
        <v>0</v>
      </c>
      <c r="AA189" s="22">
        <v>0</v>
      </c>
      <c r="AB189" s="21">
        <v>0</v>
      </c>
      <c r="AC189" s="22">
        <v>0</v>
      </c>
      <c r="AD189" s="21">
        <v>0</v>
      </c>
      <c r="AE189" s="22">
        <v>0</v>
      </c>
      <c r="AF189" s="21">
        <v>0</v>
      </c>
      <c r="AG189" s="22">
        <v>0</v>
      </c>
      <c r="AH189" s="21"/>
      <c r="AI189" s="493">
        <v>0</v>
      </c>
      <c r="AJ189" s="15">
        <v>1</v>
      </c>
      <c r="AK189" s="23">
        <v>539.69000000000005</v>
      </c>
    </row>
    <row r="190" spans="1:37" ht="38.25" x14ac:dyDescent="0.25">
      <c r="A190" s="17" t="s">
        <v>541</v>
      </c>
      <c r="B190" s="18" t="s">
        <v>542</v>
      </c>
      <c r="C190" s="17" t="s">
        <v>27</v>
      </c>
      <c r="D190" s="17" t="s">
        <v>543</v>
      </c>
      <c r="E190" s="19" t="s">
        <v>109</v>
      </c>
      <c r="F190" s="19">
        <v>513.20000000000005</v>
      </c>
      <c r="G190" s="20">
        <v>2.33</v>
      </c>
      <c r="H190" s="20">
        <v>2.91</v>
      </c>
      <c r="I190" s="492">
        <v>1493.41</v>
      </c>
      <c r="J190" s="21">
        <v>0</v>
      </c>
      <c r="K190" s="22">
        <v>0</v>
      </c>
      <c r="L190" s="21">
        <v>0</v>
      </c>
      <c r="M190" s="22">
        <v>0</v>
      </c>
      <c r="N190" s="21">
        <v>0</v>
      </c>
      <c r="O190" s="22">
        <v>0</v>
      </c>
      <c r="P190" s="21">
        <v>1</v>
      </c>
      <c r="Q190" s="22">
        <v>1493.41</v>
      </c>
      <c r="R190" s="21">
        <v>0</v>
      </c>
      <c r="S190" s="22">
        <v>0</v>
      </c>
      <c r="T190" s="21">
        <v>0</v>
      </c>
      <c r="U190" s="22">
        <v>0</v>
      </c>
      <c r="V190" s="21">
        <v>0</v>
      </c>
      <c r="W190" s="22">
        <v>0</v>
      </c>
      <c r="X190" s="21">
        <v>0</v>
      </c>
      <c r="Y190" s="22">
        <v>0</v>
      </c>
      <c r="Z190" s="21">
        <v>0</v>
      </c>
      <c r="AA190" s="22">
        <v>0</v>
      </c>
      <c r="AB190" s="21">
        <v>0</v>
      </c>
      <c r="AC190" s="22">
        <v>0</v>
      </c>
      <c r="AD190" s="21">
        <v>0</v>
      </c>
      <c r="AE190" s="22">
        <v>0</v>
      </c>
      <c r="AF190" s="21">
        <v>0</v>
      </c>
      <c r="AG190" s="22">
        <v>0</v>
      </c>
      <c r="AH190" s="21"/>
      <c r="AI190" s="493">
        <v>0</v>
      </c>
      <c r="AJ190" s="15">
        <v>1</v>
      </c>
      <c r="AK190" s="23">
        <v>1493.41</v>
      </c>
    </row>
    <row r="191" spans="1:37" ht="38.25" x14ac:dyDescent="0.25">
      <c r="A191" s="17" t="s">
        <v>544</v>
      </c>
      <c r="B191" s="18" t="s">
        <v>545</v>
      </c>
      <c r="C191" s="17" t="s">
        <v>27</v>
      </c>
      <c r="D191" s="17" t="s">
        <v>546</v>
      </c>
      <c r="E191" s="19" t="s">
        <v>109</v>
      </c>
      <c r="F191" s="19">
        <v>454.5</v>
      </c>
      <c r="G191" s="20">
        <v>2.67</v>
      </c>
      <c r="H191" s="20">
        <v>3.34</v>
      </c>
      <c r="I191" s="492">
        <v>1518.03</v>
      </c>
      <c r="J191" s="21">
        <v>0</v>
      </c>
      <c r="K191" s="22">
        <v>0</v>
      </c>
      <c r="L191" s="21">
        <v>0</v>
      </c>
      <c r="M191" s="22">
        <v>0</v>
      </c>
      <c r="N191" s="21">
        <v>0</v>
      </c>
      <c r="O191" s="22">
        <v>0</v>
      </c>
      <c r="P191" s="21">
        <v>1</v>
      </c>
      <c r="Q191" s="22">
        <v>1518.03</v>
      </c>
      <c r="R191" s="21">
        <v>0</v>
      </c>
      <c r="S191" s="22">
        <v>0</v>
      </c>
      <c r="T191" s="21">
        <v>0</v>
      </c>
      <c r="U191" s="22">
        <v>0</v>
      </c>
      <c r="V191" s="21">
        <v>0</v>
      </c>
      <c r="W191" s="22">
        <v>0</v>
      </c>
      <c r="X191" s="21">
        <v>0</v>
      </c>
      <c r="Y191" s="22">
        <v>0</v>
      </c>
      <c r="Z191" s="21">
        <v>0</v>
      </c>
      <c r="AA191" s="22">
        <v>0</v>
      </c>
      <c r="AB191" s="21">
        <v>0</v>
      </c>
      <c r="AC191" s="22">
        <v>0</v>
      </c>
      <c r="AD191" s="21">
        <v>0</v>
      </c>
      <c r="AE191" s="22">
        <v>0</v>
      </c>
      <c r="AF191" s="21">
        <v>0</v>
      </c>
      <c r="AG191" s="22">
        <v>0</v>
      </c>
      <c r="AH191" s="21"/>
      <c r="AI191" s="493">
        <v>0</v>
      </c>
      <c r="AJ191" s="15">
        <v>1</v>
      </c>
      <c r="AK191" s="23">
        <v>1518.03</v>
      </c>
    </row>
    <row r="192" spans="1:37" ht="38.25" x14ac:dyDescent="0.25">
      <c r="A192" s="17" t="s">
        <v>547</v>
      </c>
      <c r="B192" s="18" t="s">
        <v>548</v>
      </c>
      <c r="C192" s="17" t="s">
        <v>27</v>
      </c>
      <c r="D192" s="17" t="s">
        <v>549</v>
      </c>
      <c r="E192" s="19" t="s">
        <v>42</v>
      </c>
      <c r="F192" s="19">
        <v>3</v>
      </c>
      <c r="G192" s="20">
        <v>31.11</v>
      </c>
      <c r="H192" s="20">
        <v>38.950000000000003</v>
      </c>
      <c r="I192" s="492">
        <v>116.85</v>
      </c>
      <c r="J192" s="21">
        <v>0</v>
      </c>
      <c r="K192" s="22">
        <v>0</v>
      </c>
      <c r="L192" s="21">
        <v>0</v>
      </c>
      <c r="M192" s="22">
        <v>0</v>
      </c>
      <c r="N192" s="21">
        <v>0</v>
      </c>
      <c r="O192" s="22">
        <v>0</v>
      </c>
      <c r="P192" s="21">
        <v>1</v>
      </c>
      <c r="Q192" s="22">
        <v>116.85</v>
      </c>
      <c r="R192" s="21">
        <v>0</v>
      </c>
      <c r="S192" s="22">
        <v>0</v>
      </c>
      <c r="T192" s="21">
        <v>0</v>
      </c>
      <c r="U192" s="22">
        <v>0</v>
      </c>
      <c r="V192" s="21">
        <v>0</v>
      </c>
      <c r="W192" s="22">
        <v>0</v>
      </c>
      <c r="X192" s="21">
        <v>0</v>
      </c>
      <c r="Y192" s="22">
        <v>0</v>
      </c>
      <c r="Z192" s="21">
        <v>0</v>
      </c>
      <c r="AA192" s="22">
        <v>0</v>
      </c>
      <c r="AB192" s="21">
        <v>0</v>
      </c>
      <c r="AC192" s="22">
        <v>0</v>
      </c>
      <c r="AD192" s="21">
        <v>0</v>
      </c>
      <c r="AE192" s="22">
        <v>0</v>
      </c>
      <c r="AF192" s="21">
        <v>0</v>
      </c>
      <c r="AG192" s="22">
        <v>0</v>
      </c>
      <c r="AH192" s="21"/>
      <c r="AI192" s="493">
        <v>0</v>
      </c>
      <c r="AJ192" s="15">
        <v>1</v>
      </c>
      <c r="AK192" s="23">
        <v>116.85</v>
      </c>
    </row>
    <row r="193" spans="1:37" ht="38.25" x14ac:dyDescent="0.25">
      <c r="A193" s="17" t="s">
        <v>550</v>
      </c>
      <c r="B193" s="18" t="s">
        <v>551</v>
      </c>
      <c r="C193" s="17" t="s">
        <v>27</v>
      </c>
      <c r="D193" s="17" t="s">
        <v>552</v>
      </c>
      <c r="E193" s="19" t="s">
        <v>42</v>
      </c>
      <c r="F193" s="19">
        <v>1</v>
      </c>
      <c r="G193" s="20">
        <v>5851.43</v>
      </c>
      <c r="H193" s="20">
        <v>7327.16</v>
      </c>
      <c r="I193" s="492">
        <v>7327.16</v>
      </c>
      <c r="J193" s="21">
        <v>0</v>
      </c>
      <c r="K193" s="22">
        <v>0</v>
      </c>
      <c r="L193" s="21">
        <v>0</v>
      </c>
      <c r="M193" s="22">
        <v>0</v>
      </c>
      <c r="N193" s="21">
        <v>0</v>
      </c>
      <c r="O193" s="22">
        <v>0</v>
      </c>
      <c r="P193" s="21">
        <v>0</v>
      </c>
      <c r="Q193" s="22">
        <v>0</v>
      </c>
      <c r="R193" s="21">
        <v>0</v>
      </c>
      <c r="S193" s="22">
        <v>0</v>
      </c>
      <c r="T193" s="21">
        <v>0</v>
      </c>
      <c r="U193" s="22">
        <v>0</v>
      </c>
      <c r="V193" s="21">
        <v>0</v>
      </c>
      <c r="W193" s="22">
        <v>0</v>
      </c>
      <c r="X193" s="21">
        <v>0</v>
      </c>
      <c r="Y193" s="22">
        <v>0</v>
      </c>
      <c r="Z193" s="21">
        <v>0</v>
      </c>
      <c r="AA193" s="22">
        <v>0</v>
      </c>
      <c r="AB193" s="21">
        <v>1</v>
      </c>
      <c r="AC193" s="22">
        <v>7327.16</v>
      </c>
      <c r="AD193" s="21">
        <v>0</v>
      </c>
      <c r="AE193" s="22">
        <v>0</v>
      </c>
      <c r="AF193" s="21">
        <v>0</v>
      </c>
      <c r="AG193" s="22">
        <v>0</v>
      </c>
      <c r="AH193" s="21"/>
      <c r="AI193" s="493">
        <v>0</v>
      </c>
      <c r="AJ193" s="15">
        <v>1</v>
      </c>
      <c r="AK193" s="23">
        <v>7327.16</v>
      </c>
    </row>
    <row r="194" spans="1:37" ht="38.25" x14ac:dyDescent="0.25">
      <c r="A194" s="17" t="s">
        <v>553</v>
      </c>
      <c r="B194" s="18" t="s">
        <v>554</v>
      </c>
      <c r="C194" s="17" t="s">
        <v>27</v>
      </c>
      <c r="D194" s="17" t="s">
        <v>555</v>
      </c>
      <c r="E194" s="19" t="s">
        <v>42</v>
      </c>
      <c r="F194" s="19">
        <v>1</v>
      </c>
      <c r="G194" s="20">
        <v>5848.38</v>
      </c>
      <c r="H194" s="20">
        <v>7323.34</v>
      </c>
      <c r="I194" s="492">
        <v>7323.34</v>
      </c>
      <c r="J194" s="21">
        <v>0</v>
      </c>
      <c r="K194" s="22">
        <v>0</v>
      </c>
      <c r="L194" s="21">
        <v>0</v>
      </c>
      <c r="M194" s="22">
        <v>0</v>
      </c>
      <c r="N194" s="21">
        <v>0</v>
      </c>
      <c r="O194" s="22">
        <v>0</v>
      </c>
      <c r="P194" s="21">
        <v>0</v>
      </c>
      <c r="Q194" s="22">
        <v>0</v>
      </c>
      <c r="R194" s="21">
        <v>0</v>
      </c>
      <c r="S194" s="22">
        <v>0</v>
      </c>
      <c r="T194" s="21">
        <v>0</v>
      </c>
      <c r="U194" s="22">
        <v>0</v>
      </c>
      <c r="V194" s="21">
        <v>0</v>
      </c>
      <c r="W194" s="22">
        <v>0</v>
      </c>
      <c r="X194" s="21">
        <v>0</v>
      </c>
      <c r="Y194" s="22">
        <v>0</v>
      </c>
      <c r="Z194" s="21">
        <v>0</v>
      </c>
      <c r="AA194" s="22">
        <v>0</v>
      </c>
      <c r="AB194" s="21">
        <v>1</v>
      </c>
      <c r="AC194" s="22">
        <v>7323.34</v>
      </c>
      <c r="AD194" s="21">
        <v>0</v>
      </c>
      <c r="AE194" s="22">
        <v>0</v>
      </c>
      <c r="AF194" s="21">
        <v>0</v>
      </c>
      <c r="AG194" s="22">
        <v>0</v>
      </c>
      <c r="AH194" s="21"/>
      <c r="AI194" s="493">
        <v>0</v>
      </c>
      <c r="AJ194" s="15">
        <v>1</v>
      </c>
      <c r="AK194" s="23">
        <v>7323.34</v>
      </c>
    </row>
    <row r="195" spans="1:37" ht="38.25" x14ac:dyDescent="0.25">
      <c r="A195" s="17" t="s">
        <v>556</v>
      </c>
      <c r="B195" s="18" t="s">
        <v>557</v>
      </c>
      <c r="C195" s="17" t="s">
        <v>27</v>
      </c>
      <c r="D195" s="17" t="s">
        <v>558</v>
      </c>
      <c r="E195" s="19" t="s">
        <v>42</v>
      </c>
      <c r="F195" s="19">
        <v>1</v>
      </c>
      <c r="G195" s="20">
        <v>4777.5</v>
      </c>
      <c r="H195" s="20">
        <v>5982.38</v>
      </c>
      <c r="I195" s="492">
        <v>5982.38</v>
      </c>
      <c r="J195" s="21">
        <v>0</v>
      </c>
      <c r="K195" s="22">
        <v>0</v>
      </c>
      <c r="L195" s="21">
        <v>0</v>
      </c>
      <c r="M195" s="22">
        <v>0</v>
      </c>
      <c r="N195" s="21">
        <v>0</v>
      </c>
      <c r="O195" s="22">
        <v>0</v>
      </c>
      <c r="P195" s="21">
        <v>0</v>
      </c>
      <c r="Q195" s="22">
        <v>0</v>
      </c>
      <c r="R195" s="21">
        <v>0</v>
      </c>
      <c r="S195" s="22">
        <v>0</v>
      </c>
      <c r="T195" s="21">
        <v>0</v>
      </c>
      <c r="U195" s="22">
        <v>0</v>
      </c>
      <c r="V195" s="21">
        <v>0</v>
      </c>
      <c r="W195" s="22">
        <v>0</v>
      </c>
      <c r="X195" s="21">
        <v>0</v>
      </c>
      <c r="Y195" s="22">
        <v>0</v>
      </c>
      <c r="Z195" s="21">
        <v>0</v>
      </c>
      <c r="AA195" s="22">
        <v>0</v>
      </c>
      <c r="AB195" s="21">
        <v>1</v>
      </c>
      <c r="AC195" s="22">
        <v>5982.38</v>
      </c>
      <c r="AD195" s="21">
        <v>0</v>
      </c>
      <c r="AE195" s="22">
        <v>0</v>
      </c>
      <c r="AF195" s="21">
        <v>0</v>
      </c>
      <c r="AG195" s="22">
        <v>0</v>
      </c>
      <c r="AH195" s="21"/>
      <c r="AI195" s="493">
        <v>0</v>
      </c>
      <c r="AJ195" s="15">
        <v>1</v>
      </c>
      <c r="AK195" s="23">
        <v>5982.38</v>
      </c>
    </row>
    <row r="196" spans="1:37" ht="38.25" x14ac:dyDescent="0.25">
      <c r="A196" s="17" t="s">
        <v>559</v>
      </c>
      <c r="B196" s="18" t="s">
        <v>560</v>
      </c>
      <c r="C196" s="17" t="s">
        <v>27</v>
      </c>
      <c r="D196" s="17" t="s">
        <v>561</v>
      </c>
      <c r="E196" s="19" t="s">
        <v>42</v>
      </c>
      <c r="F196" s="19">
        <v>1</v>
      </c>
      <c r="G196" s="20">
        <v>4672.95</v>
      </c>
      <c r="H196" s="20">
        <v>5851.46</v>
      </c>
      <c r="I196" s="492">
        <v>5851.46</v>
      </c>
      <c r="J196" s="21">
        <v>0</v>
      </c>
      <c r="K196" s="22">
        <v>0</v>
      </c>
      <c r="L196" s="21">
        <v>0</v>
      </c>
      <c r="M196" s="22">
        <v>0</v>
      </c>
      <c r="N196" s="21">
        <v>0</v>
      </c>
      <c r="O196" s="22">
        <v>0</v>
      </c>
      <c r="P196" s="21">
        <v>0</v>
      </c>
      <c r="Q196" s="22">
        <v>0</v>
      </c>
      <c r="R196" s="21">
        <v>0</v>
      </c>
      <c r="S196" s="22">
        <v>0</v>
      </c>
      <c r="T196" s="21">
        <v>0</v>
      </c>
      <c r="U196" s="22">
        <v>0</v>
      </c>
      <c r="V196" s="21">
        <v>0</v>
      </c>
      <c r="W196" s="22">
        <v>0</v>
      </c>
      <c r="X196" s="21">
        <v>0</v>
      </c>
      <c r="Y196" s="22">
        <v>0</v>
      </c>
      <c r="Z196" s="21">
        <v>0</v>
      </c>
      <c r="AA196" s="22">
        <v>0</v>
      </c>
      <c r="AB196" s="21">
        <v>1</v>
      </c>
      <c r="AC196" s="22">
        <v>5851.46</v>
      </c>
      <c r="AD196" s="21">
        <v>0</v>
      </c>
      <c r="AE196" s="22">
        <v>0</v>
      </c>
      <c r="AF196" s="21">
        <v>0</v>
      </c>
      <c r="AG196" s="22">
        <v>0</v>
      </c>
      <c r="AH196" s="21"/>
      <c r="AI196" s="493">
        <v>0</v>
      </c>
      <c r="AJ196" s="15">
        <v>1</v>
      </c>
      <c r="AK196" s="23">
        <v>5851.46</v>
      </c>
    </row>
    <row r="197" spans="1:37" ht="38.25" x14ac:dyDescent="0.25">
      <c r="A197" s="17" t="s">
        <v>562</v>
      </c>
      <c r="B197" s="18" t="s">
        <v>563</v>
      </c>
      <c r="C197" s="17" t="s">
        <v>27</v>
      </c>
      <c r="D197" s="17" t="s">
        <v>564</v>
      </c>
      <c r="E197" s="19" t="s">
        <v>42</v>
      </c>
      <c r="F197" s="19">
        <v>1</v>
      </c>
      <c r="G197" s="20">
        <v>23748.639999999999</v>
      </c>
      <c r="H197" s="20">
        <v>29738.04</v>
      </c>
      <c r="I197" s="492">
        <v>29738.04</v>
      </c>
      <c r="J197" s="21">
        <v>0</v>
      </c>
      <c r="K197" s="22">
        <v>0</v>
      </c>
      <c r="L197" s="21">
        <v>0</v>
      </c>
      <c r="M197" s="22">
        <v>0</v>
      </c>
      <c r="N197" s="21">
        <v>0</v>
      </c>
      <c r="O197" s="22">
        <v>0</v>
      </c>
      <c r="P197" s="21">
        <v>0</v>
      </c>
      <c r="Q197" s="22">
        <v>0</v>
      </c>
      <c r="R197" s="21">
        <v>0</v>
      </c>
      <c r="S197" s="22">
        <v>0</v>
      </c>
      <c r="T197" s="21">
        <v>0</v>
      </c>
      <c r="U197" s="22">
        <v>0</v>
      </c>
      <c r="V197" s="21">
        <v>0</v>
      </c>
      <c r="W197" s="22">
        <v>0</v>
      </c>
      <c r="X197" s="21">
        <v>0</v>
      </c>
      <c r="Y197" s="22">
        <v>0</v>
      </c>
      <c r="Z197" s="21">
        <v>0</v>
      </c>
      <c r="AA197" s="22">
        <v>0</v>
      </c>
      <c r="AB197" s="21">
        <v>1</v>
      </c>
      <c r="AC197" s="22">
        <v>29738.04</v>
      </c>
      <c r="AD197" s="21">
        <v>0</v>
      </c>
      <c r="AE197" s="22">
        <v>0</v>
      </c>
      <c r="AF197" s="21">
        <v>0</v>
      </c>
      <c r="AG197" s="22">
        <v>0</v>
      </c>
      <c r="AH197" s="21"/>
      <c r="AI197" s="493">
        <v>0</v>
      </c>
      <c r="AJ197" s="15">
        <v>1</v>
      </c>
      <c r="AK197" s="23">
        <v>29738.04</v>
      </c>
    </row>
    <row r="198" spans="1:37" ht="38.25" x14ac:dyDescent="0.25">
      <c r="A198" s="17" t="s">
        <v>565</v>
      </c>
      <c r="B198" s="18" t="s">
        <v>566</v>
      </c>
      <c r="C198" s="17" t="s">
        <v>27</v>
      </c>
      <c r="D198" s="17" t="s">
        <v>567</v>
      </c>
      <c r="E198" s="19" t="s">
        <v>42</v>
      </c>
      <c r="F198" s="19">
        <v>1</v>
      </c>
      <c r="G198" s="20">
        <v>22922.22</v>
      </c>
      <c r="H198" s="20">
        <v>28703.200000000001</v>
      </c>
      <c r="I198" s="492">
        <v>28703.200000000001</v>
      </c>
      <c r="J198" s="21">
        <v>0</v>
      </c>
      <c r="K198" s="22">
        <v>0</v>
      </c>
      <c r="L198" s="21">
        <v>0</v>
      </c>
      <c r="M198" s="22">
        <v>0</v>
      </c>
      <c r="N198" s="21">
        <v>0</v>
      </c>
      <c r="O198" s="22">
        <v>0</v>
      </c>
      <c r="P198" s="21">
        <v>0</v>
      </c>
      <c r="Q198" s="22">
        <v>0</v>
      </c>
      <c r="R198" s="21">
        <v>0</v>
      </c>
      <c r="S198" s="22">
        <v>0</v>
      </c>
      <c r="T198" s="21">
        <v>0</v>
      </c>
      <c r="U198" s="22">
        <v>0</v>
      </c>
      <c r="V198" s="21">
        <v>0</v>
      </c>
      <c r="W198" s="22">
        <v>0</v>
      </c>
      <c r="X198" s="21">
        <v>0</v>
      </c>
      <c r="Y198" s="22">
        <v>0</v>
      </c>
      <c r="Z198" s="21">
        <v>0</v>
      </c>
      <c r="AA198" s="22">
        <v>0</v>
      </c>
      <c r="AB198" s="21">
        <v>1</v>
      </c>
      <c r="AC198" s="22">
        <v>28703.200000000001</v>
      </c>
      <c r="AD198" s="21">
        <v>0</v>
      </c>
      <c r="AE198" s="22">
        <v>0</v>
      </c>
      <c r="AF198" s="21">
        <v>0</v>
      </c>
      <c r="AG198" s="22">
        <v>0</v>
      </c>
      <c r="AH198" s="21"/>
      <c r="AI198" s="493">
        <v>0</v>
      </c>
      <c r="AJ198" s="15">
        <v>1</v>
      </c>
      <c r="AK198" s="23">
        <v>28703.200000000001</v>
      </c>
    </row>
    <row r="199" spans="1:37" ht="38.25" x14ac:dyDescent="0.25">
      <c r="A199" s="17" t="s">
        <v>568</v>
      </c>
      <c r="B199" s="18" t="s">
        <v>569</v>
      </c>
      <c r="C199" s="17" t="s">
        <v>27</v>
      </c>
      <c r="D199" s="17" t="s">
        <v>570</v>
      </c>
      <c r="E199" s="19" t="s">
        <v>42</v>
      </c>
      <c r="F199" s="19">
        <v>1</v>
      </c>
      <c r="G199" s="20">
        <v>9924.09</v>
      </c>
      <c r="H199" s="20">
        <v>12426.94</v>
      </c>
      <c r="I199" s="492">
        <v>12426.94</v>
      </c>
      <c r="J199" s="21">
        <v>0</v>
      </c>
      <c r="K199" s="22">
        <v>0</v>
      </c>
      <c r="L199" s="21">
        <v>0</v>
      </c>
      <c r="M199" s="22">
        <v>0</v>
      </c>
      <c r="N199" s="21">
        <v>0</v>
      </c>
      <c r="O199" s="22">
        <v>0</v>
      </c>
      <c r="P199" s="21">
        <v>0</v>
      </c>
      <c r="Q199" s="22">
        <v>0</v>
      </c>
      <c r="R199" s="21">
        <v>0</v>
      </c>
      <c r="S199" s="22">
        <v>0</v>
      </c>
      <c r="T199" s="21">
        <v>0</v>
      </c>
      <c r="U199" s="22">
        <v>0</v>
      </c>
      <c r="V199" s="21">
        <v>0</v>
      </c>
      <c r="W199" s="22">
        <v>0</v>
      </c>
      <c r="X199" s="21">
        <v>0</v>
      </c>
      <c r="Y199" s="22">
        <v>0</v>
      </c>
      <c r="Z199" s="21">
        <v>0</v>
      </c>
      <c r="AA199" s="22">
        <v>0</v>
      </c>
      <c r="AB199" s="21">
        <v>1</v>
      </c>
      <c r="AC199" s="22">
        <v>12426.94</v>
      </c>
      <c r="AD199" s="21">
        <v>0</v>
      </c>
      <c r="AE199" s="22">
        <v>0</v>
      </c>
      <c r="AF199" s="21">
        <v>0</v>
      </c>
      <c r="AG199" s="22">
        <v>0</v>
      </c>
      <c r="AH199" s="21"/>
      <c r="AI199" s="493">
        <v>0</v>
      </c>
      <c r="AJ199" s="15">
        <v>1</v>
      </c>
      <c r="AK199" s="23">
        <v>12426.94</v>
      </c>
    </row>
    <row r="200" spans="1:37" x14ac:dyDescent="0.25">
      <c r="A200" s="25" t="s">
        <v>571</v>
      </c>
      <c r="B200" s="25"/>
      <c r="C200" s="25"/>
      <c r="D200" s="25" t="s">
        <v>572</v>
      </c>
      <c r="E200" s="25"/>
      <c r="F200" s="25"/>
      <c r="G200" s="26"/>
      <c r="H200" s="26"/>
      <c r="I200" s="494">
        <v>124047.62000000002</v>
      </c>
      <c r="J200" s="27">
        <v>0</v>
      </c>
      <c r="K200" s="494">
        <v>0</v>
      </c>
      <c r="L200" s="27">
        <v>0</v>
      </c>
      <c r="M200" s="494">
        <v>0</v>
      </c>
      <c r="N200" s="27">
        <v>0.30454844679809251</v>
      </c>
      <c r="O200" s="494">
        <v>37778.51</v>
      </c>
      <c r="P200" s="27">
        <v>0.25642422643820167</v>
      </c>
      <c r="Q200" s="494">
        <v>31808.814999999999</v>
      </c>
      <c r="R200" s="27">
        <v>0.13636118935615207</v>
      </c>
      <c r="S200" s="494">
        <v>16915.280999999999</v>
      </c>
      <c r="T200" s="27">
        <v>0</v>
      </c>
      <c r="U200" s="494">
        <v>0</v>
      </c>
      <c r="V200" s="27">
        <v>0</v>
      </c>
      <c r="W200" s="494">
        <v>0</v>
      </c>
      <c r="X200" s="27">
        <v>9.2511327504711471E-2</v>
      </c>
      <c r="Y200" s="494">
        <v>11475.81</v>
      </c>
      <c r="Z200" s="27">
        <v>5.560590360379343E-2</v>
      </c>
      <c r="AA200" s="494">
        <v>6897.78</v>
      </c>
      <c r="AB200" s="27">
        <v>6.3641446728280635E-2</v>
      </c>
      <c r="AC200" s="494">
        <v>7894.5700000000006</v>
      </c>
      <c r="AD200" s="27">
        <v>9.090745957076804E-2</v>
      </c>
      <c r="AE200" s="494">
        <v>11276.853999999999</v>
      </c>
      <c r="AF200" s="27">
        <v>0</v>
      </c>
      <c r="AG200" s="494">
        <v>0</v>
      </c>
      <c r="AH200" s="27">
        <v>0</v>
      </c>
      <c r="AI200" s="494">
        <v>0</v>
      </c>
      <c r="AJ200" s="27">
        <v>0.99999999999999989</v>
      </c>
      <c r="AK200" s="494">
        <v>124047.62000000002</v>
      </c>
    </row>
    <row r="201" spans="1:37" ht="38.25" x14ac:dyDescent="0.25">
      <c r="A201" s="17" t="s">
        <v>573</v>
      </c>
      <c r="B201" s="18" t="s">
        <v>574</v>
      </c>
      <c r="C201" s="17" t="s">
        <v>32</v>
      </c>
      <c r="D201" s="17" t="s">
        <v>575</v>
      </c>
      <c r="E201" s="19" t="s">
        <v>109</v>
      </c>
      <c r="F201" s="19">
        <v>259.68</v>
      </c>
      <c r="G201" s="20">
        <v>5.68</v>
      </c>
      <c r="H201" s="20">
        <v>7.11</v>
      </c>
      <c r="I201" s="492">
        <v>1846.32</v>
      </c>
      <c r="J201" s="21">
        <v>0</v>
      </c>
      <c r="K201" s="22">
        <v>0</v>
      </c>
      <c r="L201" s="21">
        <v>0</v>
      </c>
      <c r="M201" s="22">
        <v>0</v>
      </c>
      <c r="N201" s="21">
        <v>1</v>
      </c>
      <c r="O201" s="22">
        <v>1846.32</v>
      </c>
      <c r="P201" s="21">
        <v>0</v>
      </c>
      <c r="Q201" s="22">
        <v>0</v>
      </c>
      <c r="R201" s="21">
        <v>0</v>
      </c>
      <c r="S201" s="22">
        <v>0</v>
      </c>
      <c r="T201" s="21">
        <v>0</v>
      </c>
      <c r="U201" s="22">
        <v>0</v>
      </c>
      <c r="V201" s="21">
        <v>0</v>
      </c>
      <c r="W201" s="22">
        <v>0</v>
      </c>
      <c r="X201" s="21">
        <v>0</v>
      </c>
      <c r="Y201" s="22">
        <v>0</v>
      </c>
      <c r="Z201" s="21">
        <v>0</v>
      </c>
      <c r="AA201" s="22">
        <v>0</v>
      </c>
      <c r="AB201" s="21">
        <v>0</v>
      </c>
      <c r="AC201" s="22">
        <v>0</v>
      </c>
      <c r="AD201" s="21">
        <v>0</v>
      </c>
      <c r="AE201" s="22">
        <v>0</v>
      </c>
      <c r="AF201" s="21">
        <v>0</v>
      </c>
      <c r="AG201" s="22">
        <v>0</v>
      </c>
      <c r="AH201" s="21"/>
      <c r="AI201" s="493">
        <v>0</v>
      </c>
      <c r="AJ201" s="15">
        <v>1</v>
      </c>
      <c r="AK201" s="23">
        <v>1846.32</v>
      </c>
    </row>
    <row r="202" spans="1:37" ht="38.25" x14ac:dyDescent="0.25">
      <c r="A202" s="17" t="s">
        <v>576</v>
      </c>
      <c r="B202" s="18" t="s">
        <v>400</v>
      </c>
      <c r="C202" s="17" t="s">
        <v>27</v>
      </c>
      <c r="D202" s="17" t="s">
        <v>401</v>
      </c>
      <c r="E202" s="19" t="s">
        <v>109</v>
      </c>
      <c r="F202" s="19">
        <v>11.4</v>
      </c>
      <c r="G202" s="20">
        <v>5.46</v>
      </c>
      <c r="H202" s="20">
        <v>6.83</v>
      </c>
      <c r="I202" s="492">
        <v>77.86</v>
      </c>
      <c r="J202" s="21">
        <v>0</v>
      </c>
      <c r="K202" s="22">
        <v>0</v>
      </c>
      <c r="L202" s="21">
        <v>0</v>
      </c>
      <c r="M202" s="22">
        <v>0</v>
      </c>
      <c r="N202" s="21">
        <v>1</v>
      </c>
      <c r="O202" s="22">
        <v>77.86</v>
      </c>
      <c r="P202" s="21">
        <v>0</v>
      </c>
      <c r="Q202" s="22">
        <v>0</v>
      </c>
      <c r="R202" s="21">
        <v>0</v>
      </c>
      <c r="S202" s="22">
        <v>0</v>
      </c>
      <c r="T202" s="21">
        <v>0</v>
      </c>
      <c r="U202" s="22">
        <v>0</v>
      </c>
      <c r="V202" s="21">
        <v>0</v>
      </c>
      <c r="W202" s="22">
        <v>0</v>
      </c>
      <c r="X202" s="21">
        <v>0</v>
      </c>
      <c r="Y202" s="22">
        <v>0</v>
      </c>
      <c r="Z202" s="21">
        <v>0</v>
      </c>
      <c r="AA202" s="22">
        <v>0</v>
      </c>
      <c r="AB202" s="21">
        <v>0</v>
      </c>
      <c r="AC202" s="22">
        <v>0</v>
      </c>
      <c r="AD202" s="21">
        <v>0</v>
      </c>
      <c r="AE202" s="22">
        <v>0</v>
      </c>
      <c r="AF202" s="21">
        <v>0</v>
      </c>
      <c r="AG202" s="22">
        <v>0</v>
      </c>
      <c r="AH202" s="21"/>
      <c r="AI202" s="493">
        <v>0</v>
      </c>
      <c r="AJ202" s="15">
        <v>1</v>
      </c>
      <c r="AK202" s="23">
        <v>77.86</v>
      </c>
    </row>
    <row r="203" spans="1:37" ht="38.25" x14ac:dyDescent="0.25">
      <c r="A203" s="17" t="s">
        <v>577</v>
      </c>
      <c r="B203" s="18">
        <v>104766</v>
      </c>
      <c r="C203" s="17" t="s">
        <v>32</v>
      </c>
      <c r="D203" s="17" t="s">
        <v>578</v>
      </c>
      <c r="E203" s="19" t="s">
        <v>109</v>
      </c>
      <c r="F203" s="19">
        <v>215.68</v>
      </c>
      <c r="G203" s="20">
        <v>12.68</v>
      </c>
      <c r="H203" s="20">
        <v>15.87</v>
      </c>
      <c r="I203" s="492">
        <v>3422.84</v>
      </c>
      <c r="J203" s="21">
        <v>0</v>
      </c>
      <c r="K203" s="22">
        <v>0</v>
      </c>
      <c r="L203" s="21">
        <v>0</v>
      </c>
      <c r="M203" s="22">
        <v>0</v>
      </c>
      <c r="N203" s="21">
        <v>1</v>
      </c>
      <c r="O203" s="22">
        <v>3422.84</v>
      </c>
      <c r="P203" s="21">
        <v>0</v>
      </c>
      <c r="Q203" s="22">
        <v>0</v>
      </c>
      <c r="R203" s="21">
        <v>0</v>
      </c>
      <c r="S203" s="22">
        <v>0</v>
      </c>
      <c r="T203" s="21">
        <v>0</v>
      </c>
      <c r="U203" s="22">
        <v>0</v>
      </c>
      <c r="V203" s="21">
        <v>0</v>
      </c>
      <c r="W203" s="22">
        <v>0</v>
      </c>
      <c r="X203" s="21">
        <v>0</v>
      </c>
      <c r="Y203" s="22">
        <v>0</v>
      </c>
      <c r="Z203" s="21">
        <v>0</v>
      </c>
      <c r="AA203" s="22">
        <v>0</v>
      </c>
      <c r="AB203" s="21">
        <v>0</v>
      </c>
      <c r="AC203" s="22">
        <v>0</v>
      </c>
      <c r="AD203" s="21">
        <v>0</v>
      </c>
      <c r="AE203" s="22">
        <v>0</v>
      </c>
      <c r="AF203" s="21">
        <v>0</v>
      </c>
      <c r="AG203" s="22">
        <v>0</v>
      </c>
      <c r="AH203" s="21"/>
      <c r="AI203" s="493">
        <v>0</v>
      </c>
      <c r="AJ203" s="15">
        <v>1</v>
      </c>
      <c r="AK203" s="23">
        <v>3422.84</v>
      </c>
    </row>
    <row r="204" spans="1:37" ht="38.25" x14ac:dyDescent="0.25">
      <c r="A204" s="17" t="s">
        <v>579</v>
      </c>
      <c r="B204" s="18" t="s">
        <v>403</v>
      </c>
      <c r="C204" s="17" t="s">
        <v>27</v>
      </c>
      <c r="D204" s="17" t="s">
        <v>404</v>
      </c>
      <c r="E204" s="19" t="s">
        <v>109</v>
      </c>
      <c r="F204" s="19">
        <v>11.4</v>
      </c>
      <c r="G204" s="20">
        <v>18.63</v>
      </c>
      <c r="H204" s="20">
        <v>23.32</v>
      </c>
      <c r="I204" s="492">
        <v>265.83999999999997</v>
      </c>
      <c r="J204" s="21">
        <v>0</v>
      </c>
      <c r="K204" s="22">
        <v>0</v>
      </c>
      <c r="L204" s="21">
        <v>0</v>
      </c>
      <c r="M204" s="22">
        <v>0</v>
      </c>
      <c r="N204" s="21">
        <v>1</v>
      </c>
      <c r="O204" s="22">
        <v>265.83999999999997</v>
      </c>
      <c r="P204" s="21">
        <v>0</v>
      </c>
      <c r="Q204" s="22">
        <v>0</v>
      </c>
      <c r="R204" s="21">
        <v>0</v>
      </c>
      <c r="S204" s="22">
        <v>0</v>
      </c>
      <c r="T204" s="21">
        <v>0</v>
      </c>
      <c r="U204" s="22">
        <v>0</v>
      </c>
      <c r="V204" s="21">
        <v>0</v>
      </c>
      <c r="W204" s="22">
        <v>0</v>
      </c>
      <c r="X204" s="21">
        <v>0</v>
      </c>
      <c r="Y204" s="22">
        <v>0</v>
      </c>
      <c r="Z204" s="21">
        <v>0</v>
      </c>
      <c r="AA204" s="22">
        <v>0</v>
      </c>
      <c r="AB204" s="21">
        <v>0</v>
      </c>
      <c r="AC204" s="22">
        <v>0</v>
      </c>
      <c r="AD204" s="21">
        <v>0</v>
      </c>
      <c r="AE204" s="22">
        <v>0</v>
      </c>
      <c r="AF204" s="21">
        <v>0</v>
      </c>
      <c r="AG204" s="22">
        <v>0</v>
      </c>
      <c r="AH204" s="21"/>
      <c r="AI204" s="493">
        <v>0</v>
      </c>
      <c r="AJ204" s="15">
        <v>1</v>
      </c>
      <c r="AK204" s="23">
        <v>265.83999999999997</v>
      </c>
    </row>
    <row r="205" spans="1:37" ht="25.5" x14ac:dyDescent="0.25">
      <c r="A205" s="17" t="s">
        <v>580</v>
      </c>
      <c r="B205" s="18" t="s">
        <v>146</v>
      </c>
      <c r="C205" s="17" t="s">
        <v>32</v>
      </c>
      <c r="D205" s="17" t="s">
        <v>147</v>
      </c>
      <c r="E205" s="19" t="s">
        <v>88</v>
      </c>
      <c r="F205" s="19">
        <v>31.7</v>
      </c>
      <c r="G205" s="20">
        <v>65.430000000000007</v>
      </c>
      <c r="H205" s="20">
        <v>81.93</v>
      </c>
      <c r="I205" s="492">
        <v>2597.1799999999998</v>
      </c>
      <c r="J205" s="21">
        <v>0</v>
      </c>
      <c r="K205" s="22">
        <v>0</v>
      </c>
      <c r="L205" s="21">
        <v>0</v>
      </c>
      <c r="M205" s="22">
        <v>0</v>
      </c>
      <c r="N205" s="21">
        <v>0</v>
      </c>
      <c r="O205" s="22">
        <v>0</v>
      </c>
      <c r="P205" s="21">
        <v>0</v>
      </c>
      <c r="Q205" s="22">
        <v>0</v>
      </c>
      <c r="R205" s="21">
        <v>0</v>
      </c>
      <c r="S205" s="22">
        <v>0</v>
      </c>
      <c r="T205" s="21">
        <v>0</v>
      </c>
      <c r="U205" s="22">
        <v>0</v>
      </c>
      <c r="V205" s="21">
        <v>0</v>
      </c>
      <c r="W205" s="22">
        <v>0</v>
      </c>
      <c r="X205" s="21">
        <v>0</v>
      </c>
      <c r="Y205" s="22">
        <v>0</v>
      </c>
      <c r="Z205" s="21">
        <v>0</v>
      </c>
      <c r="AA205" s="22">
        <v>0</v>
      </c>
      <c r="AB205" s="21">
        <v>1</v>
      </c>
      <c r="AC205" s="22">
        <v>2597.1799999999998</v>
      </c>
      <c r="AD205" s="21">
        <v>0</v>
      </c>
      <c r="AE205" s="22">
        <v>0</v>
      </c>
      <c r="AF205" s="21">
        <v>0</v>
      </c>
      <c r="AG205" s="22">
        <v>0</v>
      </c>
      <c r="AH205" s="21"/>
      <c r="AI205" s="493">
        <v>0</v>
      </c>
      <c r="AJ205" s="15">
        <v>1</v>
      </c>
      <c r="AK205" s="23">
        <v>2597.1799999999998</v>
      </c>
    </row>
    <row r="206" spans="1:37" ht="25.5" x14ac:dyDescent="0.25">
      <c r="A206" s="17" t="s">
        <v>581</v>
      </c>
      <c r="B206" s="18" t="s">
        <v>340</v>
      </c>
      <c r="C206" s="17" t="s">
        <v>27</v>
      </c>
      <c r="D206" s="17" t="s">
        <v>341</v>
      </c>
      <c r="E206" s="19" t="s">
        <v>88</v>
      </c>
      <c r="F206" s="19">
        <v>31.7</v>
      </c>
      <c r="G206" s="20">
        <v>39.67</v>
      </c>
      <c r="H206" s="20">
        <v>49.67</v>
      </c>
      <c r="I206" s="492">
        <v>1574.53</v>
      </c>
      <c r="J206" s="21">
        <v>0</v>
      </c>
      <c r="K206" s="22">
        <v>0</v>
      </c>
      <c r="L206" s="21">
        <v>0</v>
      </c>
      <c r="M206" s="22">
        <v>0</v>
      </c>
      <c r="N206" s="21">
        <v>0</v>
      </c>
      <c r="O206" s="22">
        <v>0</v>
      </c>
      <c r="P206" s="21">
        <v>0</v>
      </c>
      <c r="Q206" s="22">
        <v>0</v>
      </c>
      <c r="R206" s="21">
        <v>0</v>
      </c>
      <c r="S206" s="22">
        <v>0</v>
      </c>
      <c r="T206" s="21">
        <v>0</v>
      </c>
      <c r="U206" s="22">
        <v>0</v>
      </c>
      <c r="V206" s="21">
        <v>0</v>
      </c>
      <c r="W206" s="22">
        <v>0</v>
      </c>
      <c r="X206" s="21">
        <v>0</v>
      </c>
      <c r="Y206" s="22">
        <v>0</v>
      </c>
      <c r="Z206" s="21">
        <v>0</v>
      </c>
      <c r="AA206" s="22">
        <v>0</v>
      </c>
      <c r="AB206" s="21">
        <v>1</v>
      </c>
      <c r="AC206" s="22">
        <v>1574.53</v>
      </c>
      <c r="AD206" s="21">
        <v>0</v>
      </c>
      <c r="AE206" s="22">
        <v>0</v>
      </c>
      <c r="AF206" s="21">
        <v>0</v>
      </c>
      <c r="AG206" s="22">
        <v>0</v>
      </c>
      <c r="AH206" s="21"/>
      <c r="AI206" s="493">
        <v>0</v>
      </c>
      <c r="AJ206" s="15">
        <v>1</v>
      </c>
      <c r="AK206" s="23">
        <v>1574.53</v>
      </c>
    </row>
    <row r="207" spans="1:37" ht="38.25" x14ac:dyDescent="0.25">
      <c r="A207" s="17" t="s">
        <v>582</v>
      </c>
      <c r="B207" s="18" t="s">
        <v>583</v>
      </c>
      <c r="C207" s="17" t="s">
        <v>32</v>
      </c>
      <c r="D207" s="17" t="s">
        <v>584</v>
      </c>
      <c r="E207" s="19" t="s">
        <v>109</v>
      </c>
      <c r="F207" s="19">
        <v>8484.6</v>
      </c>
      <c r="G207" s="20">
        <v>3.29</v>
      </c>
      <c r="H207" s="20">
        <v>4.1100000000000003</v>
      </c>
      <c r="I207" s="492">
        <v>34871.699999999997</v>
      </c>
      <c r="J207" s="21">
        <v>0</v>
      </c>
      <c r="K207" s="22">
        <v>0</v>
      </c>
      <c r="L207" s="21">
        <v>0</v>
      </c>
      <c r="M207" s="22">
        <v>0</v>
      </c>
      <c r="N207" s="21">
        <v>0</v>
      </c>
      <c r="O207" s="22">
        <v>0</v>
      </c>
      <c r="P207" s="21">
        <v>0.5</v>
      </c>
      <c r="Q207" s="22">
        <v>17435.849999999999</v>
      </c>
      <c r="R207" s="21">
        <v>0.3</v>
      </c>
      <c r="S207" s="22">
        <v>10461.509999999998</v>
      </c>
      <c r="T207" s="21">
        <v>0</v>
      </c>
      <c r="U207" s="22">
        <v>0</v>
      </c>
      <c r="V207" s="21">
        <v>0</v>
      </c>
      <c r="W207" s="22">
        <v>0</v>
      </c>
      <c r="X207" s="21">
        <v>0</v>
      </c>
      <c r="Y207" s="22">
        <v>0</v>
      </c>
      <c r="Z207" s="21">
        <v>0</v>
      </c>
      <c r="AA207" s="22">
        <v>0</v>
      </c>
      <c r="AB207" s="21">
        <v>0</v>
      </c>
      <c r="AC207" s="22">
        <v>0</v>
      </c>
      <c r="AD207" s="21">
        <v>0.2</v>
      </c>
      <c r="AE207" s="22">
        <v>6974.34</v>
      </c>
      <c r="AF207" s="21">
        <v>0</v>
      </c>
      <c r="AG207" s="22">
        <v>0</v>
      </c>
      <c r="AH207" s="21"/>
      <c r="AI207" s="493">
        <v>0</v>
      </c>
      <c r="AJ207" s="15">
        <v>1</v>
      </c>
      <c r="AK207" s="23">
        <v>34871.699999999997</v>
      </c>
    </row>
    <row r="208" spans="1:37" ht="38.25" x14ac:dyDescent="0.25">
      <c r="A208" s="17" t="s">
        <v>585</v>
      </c>
      <c r="B208" s="18" t="s">
        <v>447</v>
      </c>
      <c r="C208" s="17" t="s">
        <v>32</v>
      </c>
      <c r="D208" s="17" t="s">
        <v>448</v>
      </c>
      <c r="E208" s="19" t="s">
        <v>109</v>
      </c>
      <c r="F208" s="19">
        <v>3366.6</v>
      </c>
      <c r="G208" s="20">
        <v>5.1100000000000003</v>
      </c>
      <c r="H208" s="20">
        <v>6.39</v>
      </c>
      <c r="I208" s="492">
        <v>21512.57</v>
      </c>
      <c r="J208" s="21">
        <v>0</v>
      </c>
      <c r="K208" s="22">
        <v>0</v>
      </c>
      <c r="L208" s="21">
        <v>0</v>
      </c>
      <c r="M208" s="22">
        <v>0</v>
      </c>
      <c r="N208" s="21">
        <v>0</v>
      </c>
      <c r="O208" s="22">
        <v>0</v>
      </c>
      <c r="P208" s="21">
        <v>0.5</v>
      </c>
      <c r="Q208" s="22">
        <v>10756.285</v>
      </c>
      <c r="R208" s="21">
        <v>0.3</v>
      </c>
      <c r="S208" s="22">
        <v>6453.7709999999997</v>
      </c>
      <c r="T208" s="21">
        <v>0</v>
      </c>
      <c r="U208" s="22">
        <v>0</v>
      </c>
      <c r="V208" s="21">
        <v>0</v>
      </c>
      <c r="W208" s="22">
        <v>0</v>
      </c>
      <c r="X208" s="21">
        <v>0</v>
      </c>
      <c r="Y208" s="22">
        <v>0</v>
      </c>
      <c r="Z208" s="21">
        <v>0</v>
      </c>
      <c r="AA208" s="22">
        <v>0</v>
      </c>
      <c r="AB208" s="21">
        <v>0</v>
      </c>
      <c r="AC208" s="22">
        <v>0</v>
      </c>
      <c r="AD208" s="21">
        <v>0.2</v>
      </c>
      <c r="AE208" s="22">
        <v>4302.5140000000001</v>
      </c>
      <c r="AF208" s="21">
        <v>0</v>
      </c>
      <c r="AG208" s="22">
        <v>0</v>
      </c>
      <c r="AH208" s="21"/>
      <c r="AI208" s="493">
        <v>0</v>
      </c>
      <c r="AJ208" s="15">
        <v>1</v>
      </c>
      <c r="AK208" s="23">
        <v>21512.57</v>
      </c>
    </row>
    <row r="209" spans="1:37" ht="38.25" x14ac:dyDescent="0.25">
      <c r="A209" s="17" t="s">
        <v>586</v>
      </c>
      <c r="B209" s="18" t="s">
        <v>587</v>
      </c>
      <c r="C209" s="17" t="s">
        <v>32</v>
      </c>
      <c r="D209" s="17" t="s">
        <v>588</v>
      </c>
      <c r="E209" s="19" t="s">
        <v>42</v>
      </c>
      <c r="F209" s="19">
        <v>65</v>
      </c>
      <c r="G209" s="20">
        <v>27.47</v>
      </c>
      <c r="H209" s="20">
        <v>34.39</v>
      </c>
      <c r="I209" s="492">
        <v>2235.35</v>
      </c>
      <c r="J209" s="21">
        <v>0</v>
      </c>
      <c r="K209" s="22">
        <v>0</v>
      </c>
      <c r="L209" s="21">
        <v>0</v>
      </c>
      <c r="M209" s="22">
        <v>0</v>
      </c>
      <c r="N209" s="21">
        <v>0</v>
      </c>
      <c r="O209" s="22">
        <v>0</v>
      </c>
      <c r="P209" s="21">
        <v>0</v>
      </c>
      <c r="Q209" s="22">
        <v>0</v>
      </c>
      <c r="R209" s="21">
        <v>0</v>
      </c>
      <c r="S209" s="22">
        <v>0</v>
      </c>
      <c r="T209" s="21">
        <v>0</v>
      </c>
      <c r="U209" s="22">
        <v>0</v>
      </c>
      <c r="V209" s="21">
        <v>0</v>
      </c>
      <c r="W209" s="22">
        <v>0</v>
      </c>
      <c r="X209" s="21">
        <v>0.5</v>
      </c>
      <c r="Y209" s="22">
        <v>1117.675</v>
      </c>
      <c r="Z209" s="21">
        <v>0.5</v>
      </c>
      <c r="AA209" s="22">
        <v>1117.675</v>
      </c>
      <c r="AB209" s="21">
        <v>0</v>
      </c>
      <c r="AC209" s="22">
        <v>0</v>
      </c>
      <c r="AD209" s="21">
        <v>0</v>
      </c>
      <c r="AE209" s="22">
        <v>0</v>
      </c>
      <c r="AF209" s="21">
        <v>0</v>
      </c>
      <c r="AG209" s="22">
        <v>0</v>
      </c>
      <c r="AH209" s="21"/>
      <c r="AI209" s="493">
        <v>0</v>
      </c>
      <c r="AJ209" s="15">
        <v>1</v>
      </c>
      <c r="AK209" s="23">
        <v>2235.35</v>
      </c>
    </row>
    <row r="210" spans="1:37" ht="38.25" x14ac:dyDescent="0.25">
      <c r="A210" s="17" t="s">
        <v>589</v>
      </c>
      <c r="B210" s="18" t="s">
        <v>590</v>
      </c>
      <c r="C210" s="17" t="s">
        <v>32</v>
      </c>
      <c r="D210" s="17" t="s">
        <v>591</v>
      </c>
      <c r="E210" s="19" t="s">
        <v>42</v>
      </c>
      <c r="F210" s="19">
        <v>2</v>
      </c>
      <c r="G210" s="20">
        <v>33.42</v>
      </c>
      <c r="H210" s="20">
        <v>41.84</v>
      </c>
      <c r="I210" s="492">
        <v>83.68</v>
      </c>
      <c r="J210" s="21">
        <v>0</v>
      </c>
      <c r="K210" s="22">
        <v>0</v>
      </c>
      <c r="L210" s="21">
        <v>0</v>
      </c>
      <c r="M210" s="22">
        <v>0</v>
      </c>
      <c r="N210" s="21">
        <v>0</v>
      </c>
      <c r="O210" s="22">
        <v>0</v>
      </c>
      <c r="P210" s="21">
        <v>0</v>
      </c>
      <c r="Q210" s="22">
        <v>0</v>
      </c>
      <c r="R210" s="21">
        <v>0</v>
      </c>
      <c r="S210" s="22">
        <v>0</v>
      </c>
      <c r="T210" s="21">
        <v>0</v>
      </c>
      <c r="U210" s="22">
        <v>0</v>
      </c>
      <c r="V210" s="21">
        <v>0</v>
      </c>
      <c r="W210" s="22">
        <v>0</v>
      </c>
      <c r="X210" s="21">
        <v>0.5</v>
      </c>
      <c r="Y210" s="22">
        <v>41.84</v>
      </c>
      <c r="Z210" s="21">
        <v>0.5</v>
      </c>
      <c r="AA210" s="22">
        <v>41.84</v>
      </c>
      <c r="AB210" s="21">
        <v>0</v>
      </c>
      <c r="AC210" s="22">
        <v>0</v>
      </c>
      <c r="AD210" s="21">
        <v>0</v>
      </c>
      <c r="AE210" s="22">
        <v>0</v>
      </c>
      <c r="AF210" s="21">
        <v>0</v>
      </c>
      <c r="AG210" s="22">
        <v>0</v>
      </c>
      <c r="AH210" s="21"/>
      <c r="AI210" s="493">
        <v>0</v>
      </c>
      <c r="AJ210" s="15">
        <v>1</v>
      </c>
      <c r="AK210" s="23">
        <v>83.68</v>
      </c>
    </row>
    <row r="211" spans="1:37" ht="38.25" x14ac:dyDescent="0.25">
      <c r="A211" s="17" t="s">
        <v>592</v>
      </c>
      <c r="B211" s="18" t="s">
        <v>593</v>
      </c>
      <c r="C211" s="17" t="s">
        <v>32</v>
      </c>
      <c r="D211" s="17" t="s">
        <v>594</v>
      </c>
      <c r="E211" s="19" t="s">
        <v>42</v>
      </c>
      <c r="F211" s="19">
        <v>22</v>
      </c>
      <c r="G211" s="20">
        <v>53.77</v>
      </c>
      <c r="H211" s="20">
        <v>67.33</v>
      </c>
      <c r="I211" s="492">
        <v>1481.26</v>
      </c>
      <c r="J211" s="21">
        <v>0</v>
      </c>
      <c r="K211" s="22">
        <v>0</v>
      </c>
      <c r="L211" s="21">
        <v>0</v>
      </c>
      <c r="M211" s="22">
        <v>0</v>
      </c>
      <c r="N211" s="21">
        <v>0</v>
      </c>
      <c r="O211" s="22">
        <v>0</v>
      </c>
      <c r="P211" s="21">
        <v>0</v>
      </c>
      <c r="Q211" s="22">
        <v>0</v>
      </c>
      <c r="R211" s="21">
        <v>0</v>
      </c>
      <c r="S211" s="22">
        <v>0</v>
      </c>
      <c r="T211" s="21">
        <v>0</v>
      </c>
      <c r="U211" s="22">
        <v>0</v>
      </c>
      <c r="V211" s="21">
        <v>0</v>
      </c>
      <c r="W211" s="22">
        <v>0</v>
      </c>
      <c r="X211" s="21">
        <v>0.5</v>
      </c>
      <c r="Y211" s="22">
        <v>740.63</v>
      </c>
      <c r="Z211" s="21">
        <v>0.5</v>
      </c>
      <c r="AA211" s="22">
        <v>740.63</v>
      </c>
      <c r="AB211" s="21">
        <v>0</v>
      </c>
      <c r="AC211" s="22">
        <v>0</v>
      </c>
      <c r="AD211" s="21">
        <v>0</v>
      </c>
      <c r="AE211" s="22">
        <v>0</v>
      </c>
      <c r="AF211" s="21">
        <v>0</v>
      </c>
      <c r="AG211" s="22">
        <v>0</v>
      </c>
      <c r="AH211" s="21"/>
      <c r="AI211" s="493">
        <v>0</v>
      </c>
      <c r="AJ211" s="15">
        <v>1</v>
      </c>
      <c r="AK211" s="23">
        <v>1481.26</v>
      </c>
    </row>
    <row r="212" spans="1:37" ht="38.25" x14ac:dyDescent="0.25">
      <c r="A212" s="17" t="s">
        <v>595</v>
      </c>
      <c r="B212" s="18" t="s">
        <v>596</v>
      </c>
      <c r="C212" s="17" t="s">
        <v>32</v>
      </c>
      <c r="D212" s="17" t="s">
        <v>597</v>
      </c>
      <c r="E212" s="19" t="s">
        <v>42</v>
      </c>
      <c r="F212" s="19">
        <v>3</v>
      </c>
      <c r="G212" s="20">
        <v>74.05</v>
      </c>
      <c r="H212" s="20">
        <v>92.72</v>
      </c>
      <c r="I212" s="492">
        <v>278.16000000000003</v>
      </c>
      <c r="J212" s="21">
        <v>0</v>
      </c>
      <c r="K212" s="22">
        <v>0</v>
      </c>
      <c r="L212" s="21">
        <v>0</v>
      </c>
      <c r="M212" s="22">
        <v>0</v>
      </c>
      <c r="N212" s="21">
        <v>0</v>
      </c>
      <c r="O212" s="22">
        <v>0</v>
      </c>
      <c r="P212" s="21">
        <v>0</v>
      </c>
      <c r="Q212" s="22">
        <v>0</v>
      </c>
      <c r="R212" s="21">
        <v>0</v>
      </c>
      <c r="S212" s="22">
        <v>0</v>
      </c>
      <c r="T212" s="21">
        <v>0</v>
      </c>
      <c r="U212" s="22">
        <v>0</v>
      </c>
      <c r="V212" s="21">
        <v>0</v>
      </c>
      <c r="W212" s="22">
        <v>0</v>
      </c>
      <c r="X212" s="21">
        <v>0.5</v>
      </c>
      <c r="Y212" s="22">
        <v>139.08000000000001</v>
      </c>
      <c r="Z212" s="21">
        <v>0.5</v>
      </c>
      <c r="AA212" s="22">
        <v>139.08000000000001</v>
      </c>
      <c r="AB212" s="21">
        <v>0</v>
      </c>
      <c r="AC212" s="22">
        <v>0</v>
      </c>
      <c r="AD212" s="21">
        <v>0</v>
      </c>
      <c r="AE212" s="22">
        <v>0</v>
      </c>
      <c r="AF212" s="21">
        <v>0</v>
      </c>
      <c r="AG212" s="22">
        <v>0</v>
      </c>
      <c r="AH212" s="21"/>
      <c r="AI212" s="493">
        <v>0</v>
      </c>
      <c r="AJ212" s="15">
        <v>1</v>
      </c>
      <c r="AK212" s="23">
        <v>278.16000000000003</v>
      </c>
    </row>
    <row r="213" spans="1:37" ht="38.25" x14ac:dyDescent="0.25">
      <c r="A213" s="17" t="s">
        <v>598</v>
      </c>
      <c r="B213" s="18" t="s">
        <v>599</v>
      </c>
      <c r="C213" s="17" t="s">
        <v>32</v>
      </c>
      <c r="D213" s="17" t="s">
        <v>600</v>
      </c>
      <c r="E213" s="19" t="s">
        <v>42</v>
      </c>
      <c r="F213" s="19">
        <v>13</v>
      </c>
      <c r="G213" s="20">
        <v>28.8</v>
      </c>
      <c r="H213" s="20">
        <v>36.06</v>
      </c>
      <c r="I213" s="492">
        <v>468.78</v>
      </c>
      <c r="J213" s="21">
        <v>0</v>
      </c>
      <c r="K213" s="22">
        <v>0</v>
      </c>
      <c r="L213" s="21">
        <v>0</v>
      </c>
      <c r="M213" s="22">
        <v>0</v>
      </c>
      <c r="N213" s="21">
        <v>0</v>
      </c>
      <c r="O213" s="22">
        <v>0</v>
      </c>
      <c r="P213" s="21">
        <v>0</v>
      </c>
      <c r="Q213" s="22">
        <v>0</v>
      </c>
      <c r="R213" s="21">
        <v>0</v>
      </c>
      <c r="S213" s="22">
        <v>0</v>
      </c>
      <c r="T213" s="21">
        <v>0</v>
      </c>
      <c r="U213" s="22">
        <v>0</v>
      </c>
      <c r="V213" s="21">
        <v>0</v>
      </c>
      <c r="W213" s="22">
        <v>0</v>
      </c>
      <c r="X213" s="21">
        <v>0.5</v>
      </c>
      <c r="Y213" s="22">
        <v>234.39</v>
      </c>
      <c r="Z213" s="21">
        <v>0.5</v>
      </c>
      <c r="AA213" s="22">
        <v>234.39</v>
      </c>
      <c r="AB213" s="21">
        <v>0</v>
      </c>
      <c r="AC213" s="22">
        <v>0</v>
      </c>
      <c r="AD213" s="21">
        <v>0</v>
      </c>
      <c r="AE213" s="22">
        <v>0</v>
      </c>
      <c r="AF213" s="21">
        <v>0</v>
      </c>
      <c r="AG213" s="22">
        <v>0</v>
      </c>
      <c r="AH213" s="21"/>
      <c r="AI213" s="493">
        <v>0</v>
      </c>
      <c r="AJ213" s="15">
        <v>1</v>
      </c>
      <c r="AK213" s="23">
        <v>468.78</v>
      </c>
    </row>
    <row r="214" spans="1:37" ht="38.25" x14ac:dyDescent="0.25">
      <c r="A214" s="17" t="s">
        <v>601</v>
      </c>
      <c r="B214" s="18" t="s">
        <v>602</v>
      </c>
      <c r="C214" s="17" t="s">
        <v>32</v>
      </c>
      <c r="D214" s="17" t="s">
        <v>603</v>
      </c>
      <c r="E214" s="19" t="s">
        <v>42</v>
      </c>
      <c r="F214" s="19">
        <v>1</v>
      </c>
      <c r="G214" s="20">
        <v>32.380000000000003</v>
      </c>
      <c r="H214" s="20">
        <v>40.54</v>
      </c>
      <c r="I214" s="492">
        <v>40.54</v>
      </c>
      <c r="J214" s="21">
        <v>0</v>
      </c>
      <c r="K214" s="22">
        <v>0</v>
      </c>
      <c r="L214" s="21">
        <v>0</v>
      </c>
      <c r="M214" s="22">
        <v>0</v>
      </c>
      <c r="N214" s="21">
        <v>0</v>
      </c>
      <c r="O214" s="22">
        <v>0</v>
      </c>
      <c r="P214" s="21">
        <v>0</v>
      </c>
      <c r="Q214" s="22">
        <v>0</v>
      </c>
      <c r="R214" s="21">
        <v>0</v>
      </c>
      <c r="S214" s="22">
        <v>0</v>
      </c>
      <c r="T214" s="21">
        <v>0</v>
      </c>
      <c r="U214" s="22">
        <v>0</v>
      </c>
      <c r="V214" s="21">
        <v>0</v>
      </c>
      <c r="W214" s="22">
        <v>0</v>
      </c>
      <c r="X214" s="21">
        <v>0.5</v>
      </c>
      <c r="Y214" s="22">
        <v>20.27</v>
      </c>
      <c r="Z214" s="21">
        <v>0.5</v>
      </c>
      <c r="AA214" s="22">
        <v>20.27</v>
      </c>
      <c r="AB214" s="21">
        <v>0</v>
      </c>
      <c r="AC214" s="22">
        <v>0</v>
      </c>
      <c r="AD214" s="21">
        <v>0</v>
      </c>
      <c r="AE214" s="22">
        <v>0</v>
      </c>
      <c r="AF214" s="21">
        <v>0</v>
      </c>
      <c r="AG214" s="22">
        <v>0</v>
      </c>
      <c r="AH214" s="21"/>
      <c r="AI214" s="493">
        <v>0</v>
      </c>
      <c r="AJ214" s="15">
        <v>1</v>
      </c>
      <c r="AK214" s="23">
        <v>40.54</v>
      </c>
    </row>
    <row r="215" spans="1:37" ht="38.25" x14ac:dyDescent="0.25">
      <c r="A215" s="17" t="s">
        <v>604</v>
      </c>
      <c r="B215" s="18" t="s">
        <v>605</v>
      </c>
      <c r="C215" s="17" t="s">
        <v>32</v>
      </c>
      <c r="D215" s="17" t="s">
        <v>606</v>
      </c>
      <c r="E215" s="19" t="s">
        <v>42</v>
      </c>
      <c r="F215" s="19">
        <v>30</v>
      </c>
      <c r="G215" s="20">
        <v>41.63</v>
      </c>
      <c r="H215" s="20">
        <v>52.12</v>
      </c>
      <c r="I215" s="492">
        <v>1563.6</v>
      </c>
      <c r="J215" s="21">
        <v>0</v>
      </c>
      <c r="K215" s="22">
        <v>0</v>
      </c>
      <c r="L215" s="21">
        <v>0</v>
      </c>
      <c r="M215" s="22">
        <v>0</v>
      </c>
      <c r="N215" s="21">
        <v>0</v>
      </c>
      <c r="O215" s="22">
        <v>0</v>
      </c>
      <c r="P215" s="21">
        <v>0</v>
      </c>
      <c r="Q215" s="22">
        <v>0</v>
      </c>
      <c r="R215" s="21">
        <v>0</v>
      </c>
      <c r="S215" s="22">
        <v>0</v>
      </c>
      <c r="T215" s="21">
        <v>0</v>
      </c>
      <c r="U215" s="22">
        <v>0</v>
      </c>
      <c r="V215" s="21">
        <v>0</v>
      </c>
      <c r="W215" s="22">
        <v>0</v>
      </c>
      <c r="X215" s="21">
        <v>0.5</v>
      </c>
      <c r="Y215" s="22">
        <v>781.8</v>
      </c>
      <c r="Z215" s="21">
        <v>0.5</v>
      </c>
      <c r="AA215" s="22">
        <v>781.8</v>
      </c>
      <c r="AB215" s="21">
        <v>0</v>
      </c>
      <c r="AC215" s="22">
        <v>0</v>
      </c>
      <c r="AD215" s="21">
        <v>0</v>
      </c>
      <c r="AE215" s="22">
        <v>0</v>
      </c>
      <c r="AF215" s="21">
        <v>0</v>
      </c>
      <c r="AG215" s="22">
        <v>0</v>
      </c>
      <c r="AH215" s="21"/>
      <c r="AI215" s="493">
        <v>0</v>
      </c>
      <c r="AJ215" s="15">
        <v>1</v>
      </c>
      <c r="AK215" s="23">
        <v>1563.6</v>
      </c>
    </row>
    <row r="216" spans="1:37" ht="38.25" x14ac:dyDescent="0.25">
      <c r="A216" s="17" t="s">
        <v>607</v>
      </c>
      <c r="B216" s="18" t="s">
        <v>608</v>
      </c>
      <c r="C216" s="17" t="s">
        <v>27</v>
      </c>
      <c r="D216" s="17" t="s">
        <v>609</v>
      </c>
      <c r="E216" s="19" t="s">
        <v>42</v>
      </c>
      <c r="F216" s="19">
        <v>72</v>
      </c>
      <c r="G216" s="20">
        <v>27.49</v>
      </c>
      <c r="H216" s="20">
        <v>34.42</v>
      </c>
      <c r="I216" s="492">
        <v>2478.2399999999998</v>
      </c>
      <c r="J216" s="21">
        <v>0</v>
      </c>
      <c r="K216" s="22">
        <v>0</v>
      </c>
      <c r="L216" s="21">
        <v>0</v>
      </c>
      <c r="M216" s="22">
        <v>0</v>
      </c>
      <c r="N216" s="21">
        <v>0</v>
      </c>
      <c r="O216" s="22">
        <v>0</v>
      </c>
      <c r="P216" s="21">
        <v>0</v>
      </c>
      <c r="Q216" s="22">
        <v>0</v>
      </c>
      <c r="R216" s="21">
        <v>0</v>
      </c>
      <c r="S216" s="22">
        <v>0</v>
      </c>
      <c r="T216" s="21">
        <v>0</v>
      </c>
      <c r="U216" s="22">
        <v>0</v>
      </c>
      <c r="V216" s="21">
        <v>0</v>
      </c>
      <c r="W216" s="22">
        <v>0</v>
      </c>
      <c r="X216" s="21">
        <v>0.5</v>
      </c>
      <c r="Y216" s="22">
        <v>1239.1199999999999</v>
      </c>
      <c r="Z216" s="21">
        <v>0.5</v>
      </c>
      <c r="AA216" s="22">
        <v>1239.1199999999999</v>
      </c>
      <c r="AB216" s="21">
        <v>0</v>
      </c>
      <c r="AC216" s="22">
        <v>0</v>
      </c>
      <c r="AD216" s="21">
        <v>0</v>
      </c>
      <c r="AE216" s="22">
        <v>0</v>
      </c>
      <c r="AF216" s="21">
        <v>0</v>
      </c>
      <c r="AG216" s="22">
        <v>0</v>
      </c>
      <c r="AH216" s="21"/>
      <c r="AI216" s="493">
        <v>0</v>
      </c>
      <c r="AJ216" s="15">
        <v>1</v>
      </c>
      <c r="AK216" s="23">
        <v>2478.2399999999998</v>
      </c>
    </row>
    <row r="217" spans="1:37" ht="38.25" x14ac:dyDescent="0.25">
      <c r="A217" s="17" t="s">
        <v>610</v>
      </c>
      <c r="B217" s="18" t="s">
        <v>611</v>
      </c>
      <c r="C217" s="17" t="s">
        <v>32</v>
      </c>
      <c r="D217" s="17" t="s">
        <v>612</v>
      </c>
      <c r="E217" s="19" t="s">
        <v>42</v>
      </c>
      <c r="F217" s="19">
        <v>4</v>
      </c>
      <c r="G217" s="20">
        <v>34.380000000000003</v>
      </c>
      <c r="H217" s="20">
        <v>43.05</v>
      </c>
      <c r="I217" s="492">
        <v>172.2</v>
      </c>
      <c r="J217" s="21">
        <v>0</v>
      </c>
      <c r="K217" s="22">
        <v>0</v>
      </c>
      <c r="L217" s="21">
        <v>0</v>
      </c>
      <c r="M217" s="22">
        <v>0</v>
      </c>
      <c r="N217" s="21">
        <v>0</v>
      </c>
      <c r="O217" s="22">
        <v>0</v>
      </c>
      <c r="P217" s="21">
        <v>0</v>
      </c>
      <c r="Q217" s="22">
        <v>0</v>
      </c>
      <c r="R217" s="21">
        <v>0</v>
      </c>
      <c r="S217" s="22">
        <v>0</v>
      </c>
      <c r="T217" s="21">
        <v>0</v>
      </c>
      <c r="U217" s="22">
        <v>0</v>
      </c>
      <c r="V217" s="21">
        <v>0</v>
      </c>
      <c r="W217" s="22">
        <v>0</v>
      </c>
      <c r="X217" s="21">
        <v>0.5</v>
      </c>
      <c r="Y217" s="22">
        <v>86.1</v>
      </c>
      <c r="Z217" s="21">
        <v>0.5</v>
      </c>
      <c r="AA217" s="22">
        <v>86.1</v>
      </c>
      <c r="AB217" s="21">
        <v>0</v>
      </c>
      <c r="AC217" s="22">
        <v>0</v>
      </c>
      <c r="AD217" s="21">
        <v>0</v>
      </c>
      <c r="AE217" s="22">
        <v>0</v>
      </c>
      <c r="AF217" s="21">
        <v>0</v>
      </c>
      <c r="AG217" s="22">
        <v>0</v>
      </c>
      <c r="AH217" s="21"/>
      <c r="AI217" s="493">
        <v>0</v>
      </c>
      <c r="AJ217" s="15">
        <v>1</v>
      </c>
      <c r="AK217" s="23">
        <v>172.2</v>
      </c>
    </row>
    <row r="218" spans="1:37" ht="38.25" x14ac:dyDescent="0.25">
      <c r="A218" s="17" t="s">
        <v>613</v>
      </c>
      <c r="B218" s="18" t="s">
        <v>614</v>
      </c>
      <c r="C218" s="17" t="s">
        <v>32</v>
      </c>
      <c r="D218" s="17" t="s">
        <v>615</v>
      </c>
      <c r="E218" s="19" t="s">
        <v>42</v>
      </c>
      <c r="F218" s="19">
        <v>1</v>
      </c>
      <c r="G218" s="20">
        <v>51.69</v>
      </c>
      <c r="H218" s="20">
        <v>64.72</v>
      </c>
      <c r="I218" s="492">
        <v>64.72</v>
      </c>
      <c r="J218" s="21">
        <v>0</v>
      </c>
      <c r="K218" s="22">
        <v>0</v>
      </c>
      <c r="L218" s="21">
        <v>0</v>
      </c>
      <c r="M218" s="22">
        <v>0</v>
      </c>
      <c r="N218" s="21">
        <v>0</v>
      </c>
      <c r="O218" s="22">
        <v>0</v>
      </c>
      <c r="P218" s="21">
        <v>0</v>
      </c>
      <c r="Q218" s="22">
        <v>0</v>
      </c>
      <c r="R218" s="21">
        <v>0</v>
      </c>
      <c r="S218" s="22">
        <v>0</v>
      </c>
      <c r="T218" s="21">
        <v>0</v>
      </c>
      <c r="U218" s="22">
        <v>0</v>
      </c>
      <c r="V218" s="21">
        <v>0</v>
      </c>
      <c r="W218" s="22">
        <v>0</v>
      </c>
      <c r="X218" s="21">
        <v>0.5</v>
      </c>
      <c r="Y218" s="22">
        <v>32.36</v>
      </c>
      <c r="Z218" s="21">
        <v>0.5</v>
      </c>
      <c r="AA218" s="22">
        <v>32.36</v>
      </c>
      <c r="AB218" s="21">
        <v>0</v>
      </c>
      <c r="AC218" s="22">
        <v>0</v>
      </c>
      <c r="AD218" s="21">
        <v>0</v>
      </c>
      <c r="AE218" s="22">
        <v>0</v>
      </c>
      <c r="AF218" s="21">
        <v>0</v>
      </c>
      <c r="AG218" s="22">
        <v>0</v>
      </c>
      <c r="AH218" s="21"/>
      <c r="AI218" s="493">
        <v>0</v>
      </c>
      <c r="AJ218" s="15">
        <v>1</v>
      </c>
      <c r="AK218" s="23">
        <v>64.72</v>
      </c>
    </row>
    <row r="219" spans="1:37" ht="38.25" x14ac:dyDescent="0.25">
      <c r="A219" s="17" t="s">
        <v>616</v>
      </c>
      <c r="B219" s="18" t="s">
        <v>617</v>
      </c>
      <c r="C219" s="17" t="s">
        <v>32</v>
      </c>
      <c r="D219" s="17" t="s">
        <v>618</v>
      </c>
      <c r="E219" s="19" t="s">
        <v>42</v>
      </c>
      <c r="F219" s="19">
        <v>1</v>
      </c>
      <c r="G219" s="20">
        <v>48.49</v>
      </c>
      <c r="H219" s="20">
        <v>60.71</v>
      </c>
      <c r="I219" s="492">
        <v>60.71</v>
      </c>
      <c r="J219" s="21">
        <v>0</v>
      </c>
      <c r="K219" s="22">
        <v>0</v>
      </c>
      <c r="L219" s="21">
        <v>0</v>
      </c>
      <c r="M219" s="22">
        <v>0</v>
      </c>
      <c r="N219" s="21">
        <v>0</v>
      </c>
      <c r="O219" s="22">
        <v>0</v>
      </c>
      <c r="P219" s="21">
        <v>0</v>
      </c>
      <c r="Q219" s="22">
        <v>0</v>
      </c>
      <c r="R219" s="21">
        <v>0</v>
      </c>
      <c r="S219" s="22">
        <v>0</v>
      </c>
      <c r="T219" s="21">
        <v>0</v>
      </c>
      <c r="U219" s="22">
        <v>0</v>
      </c>
      <c r="V219" s="21">
        <v>0</v>
      </c>
      <c r="W219" s="22">
        <v>0</v>
      </c>
      <c r="X219" s="21">
        <v>0.5</v>
      </c>
      <c r="Y219" s="22">
        <v>30.355</v>
      </c>
      <c r="Z219" s="21">
        <v>0.5</v>
      </c>
      <c r="AA219" s="22">
        <v>30.355</v>
      </c>
      <c r="AB219" s="21">
        <v>0</v>
      </c>
      <c r="AC219" s="22">
        <v>0</v>
      </c>
      <c r="AD219" s="21">
        <v>0</v>
      </c>
      <c r="AE219" s="22">
        <v>0</v>
      </c>
      <c r="AF219" s="21">
        <v>0</v>
      </c>
      <c r="AG219" s="22">
        <v>0</v>
      </c>
      <c r="AH219" s="21"/>
      <c r="AI219" s="493">
        <v>0</v>
      </c>
      <c r="AJ219" s="15">
        <v>1</v>
      </c>
      <c r="AK219" s="23">
        <v>60.71</v>
      </c>
    </row>
    <row r="220" spans="1:37" ht="38.25" x14ac:dyDescent="0.25">
      <c r="A220" s="17" t="s">
        <v>619</v>
      </c>
      <c r="B220" s="18" t="s">
        <v>620</v>
      </c>
      <c r="C220" s="17" t="s">
        <v>32</v>
      </c>
      <c r="D220" s="17" t="s">
        <v>621</v>
      </c>
      <c r="E220" s="19" t="s">
        <v>42</v>
      </c>
      <c r="F220" s="19">
        <v>2</v>
      </c>
      <c r="G220" s="20">
        <v>30.8</v>
      </c>
      <c r="H220" s="20">
        <v>38.56</v>
      </c>
      <c r="I220" s="492">
        <v>77.12</v>
      </c>
      <c r="J220" s="21">
        <v>0</v>
      </c>
      <c r="K220" s="22">
        <v>0</v>
      </c>
      <c r="L220" s="21">
        <v>0</v>
      </c>
      <c r="M220" s="22">
        <v>0</v>
      </c>
      <c r="N220" s="21">
        <v>0</v>
      </c>
      <c r="O220" s="22">
        <v>0</v>
      </c>
      <c r="P220" s="21">
        <v>0</v>
      </c>
      <c r="Q220" s="22">
        <v>0</v>
      </c>
      <c r="R220" s="21">
        <v>0</v>
      </c>
      <c r="S220" s="22">
        <v>0</v>
      </c>
      <c r="T220" s="21">
        <v>0</v>
      </c>
      <c r="U220" s="22">
        <v>0</v>
      </c>
      <c r="V220" s="21">
        <v>0</v>
      </c>
      <c r="W220" s="22">
        <v>0</v>
      </c>
      <c r="X220" s="21">
        <v>0.5</v>
      </c>
      <c r="Y220" s="22">
        <v>38.56</v>
      </c>
      <c r="Z220" s="21">
        <v>0.5</v>
      </c>
      <c r="AA220" s="22">
        <v>38.56</v>
      </c>
      <c r="AB220" s="21">
        <v>0</v>
      </c>
      <c r="AC220" s="22">
        <v>0</v>
      </c>
      <c r="AD220" s="21">
        <v>0</v>
      </c>
      <c r="AE220" s="22">
        <v>0</v>
      </c>
      <c r="AF220" s="21">
        <v>0</v>
      </c>
      <c r="AG220" s="22">
        <v>0</v>
      </c>
      <c r="AH220" s="21"/>
      <c r="AI220" s="493">
        <v>0</v>
      </c>
      <c r="AJ220" s="15">
        <v>1</v>
      </c>
      <c r="AK220" s="23">
        <v>77.12</v>
      </c>
    </row>
    <row r="221" spans="1:37" ht="38.25" x14ac:dyDescent="0.25">
      <c r="A221" s="17" t="s">
        <v>622</v>
      </c>
      <c r="B221" s="18" t="s">
        <v>623</v>
      </c>
      <c r="C221" s="17" t="s">
        <v>32</v>
      </c>
      <c r="D221" s="17" t="s">
        <v>624</v>
      </c>
      <c r="E221" s="19" t="s">
        <v>42</v>
      </c>
      <c r="F221" s="19">
        <v>2</v>
      </c>
      <c r="G221" s="20">
        <v>44.49</v>
      </c>
      <c r="H221" s="20">
        <v>55.71</v>
      </c>
      <c r="I221" s="492">
        <v>111.42</v>
      </c>
      <c r="J221" s="21">
        <v>0</v>
      </c>
      <c r="K221" s="22">
        <v>0</v>
      </c>
      <c r="L221" s="21">
        <v>0</v>
      </c>
      <c r="M221" s="22">
        <v>0</v>
      </c>
      <c r="N221" s="21">
        <v>0</v>
      </c>
      <c r="O221" s="22">
        <v>0</v>
      </c>
      <c r="P221" s="21">
        <v>0</v>
      </c>
      <c r="Q221" s="22">
        <v>0</v>
      </c>
      <c r="R221" s="21">
        <v>0</v>
      </c>
      <c r="S221" s="22">
        <v>0</v>
      </c>
      <c r="T221" s="21">
        <v>0</v>
      </c>
      <c r="U221" s="22">
        <v>0</v>
      </c>
      <c r="V221" s="21">
        <v>0</v>
      </c>
      <c r="W221" s="22">
        <v>0</v>
      </c>
      <c r="X221" s="21">
        <v>0.5</v>
      </c>
      <c r="Y221" s="22">
        <v>55.71</v>
      </c>
      <c r="Z221" s="21">
        <v>0.5</v>
      </c>
      <c r="AA221" s="22">
        <v>55.71</v>
      </c>
      <c r="AB221" s="21">
        <v>0</v>
      </c>
      <c r="AC221" s="22">
        <v>0</v>
      </c>
      <c r="AD221" s="21">
        <v>0</v>
      </c>
      <c r="AE221" s="22">
        <v>0</v>
      </c>
      <c r="AF221" s="21">
        <v>0</v>
      </c>
      <c r="AG221" s="22">
        <v>0</v>
      </c>
      <c r="AH221" s="21"/>
      <c r="AI221" s="493">
        <v>0</v>
      </c>
      <c r="AJ221" s="15">
        <v>1</v>
      </c>
      <c r="AK221" s="23">
        <v>111.42</v>
      </c>
    </row>
    <row r="222" spans="1:37" ht="38.25" x14ac:dyDescent="0.25">
      <c r="A222" s="17" t="s">
        <v>625</v>
      </c>
      <c r="B222" s="18" t="s">
        <v>626</v>
      </c>
      <c r="C222" s="17" t="s">
        <v>32</v>
      </c>
      <c r="D222" s="17" t="s">
        <v>627</v>
      </c>
      <c r="E222" s="19" t="s">
        <v>42</v>
      </c>
      <c r="F222" s="19">
        <v>6</v>
      </c>
      <c r="G222" s="20">
        <v>30.5</v>
      </c>
      <c r="H222" s="20">
        <v>38.19</v>
      </c>
      <c r="I222" s="492">
        <v>229.14</v>
      </c>
      <c r="J222" s="21">
        <v>0</v>
      </c>
      <c r="K222" s="22">
        <v>0</v>
      </c>
      <c r="L222" s="21">
        <v>0</v>
      </c>
      <c r="M222" s="22">
        <v>0</v>
      </c>
      <c r="N222" s="21">
        <v>0</v>
      </c>
      <c r="O222" s="22">
        <v>0</v>
      </c>
      <c r="P222" s="21">
        <v>0</v>
      </c>
      <c r="Q222" s="22">
        <v>0</v>
      </c>
      <c r="R222" s="21">
        <v>0</v>
      </c>
      <c r="S222" s="22">
        <v>0</v>
      </c>
      <c r="T222" s="21">
        <v>0</v>
      </c>
      <c r="U222" s="22">
        <v>0</v>
      </c>
      <c r="V222" s="21">
        <v>0</v>
      </c>
      <c r="W222" s="22">
        <v>0</v>
      </c>
      <c r="X222" s="21">
        <v>0</v>
      </c>
      <c r="Y222" s="22">
        <v>0</v>
      </c>
      <c r="Z222" s="21">
        <v>0</v>
      </c>
      <c r="AA222" s="22">
        <v>0</v>
      </c>
      <c r="AB222" s="21">
        <v>1</v>
      </c>
      <c r="AC222" s="22">
        <v>229.14</v>
      </c>
      <c r="AD222" s="21">
        <v>0</v>
      </c>
      <c r="AE222" s="22">
        <v>0</v>
      </c>
      <c r="AF222" s="21">
        <v>0</v>
      </c>
      <c r="AG222" s="22">
        <v>0</v>
      </c>
      <c r="AH222" s="21"/>
      <c r="AI222" s="493">
        <v>0</v>
      </c>
      <c r="AJ222" s="15">
        <v>1</v>
      </c>
      <c r="AK222" s="23">
        <v>229.14</v>
      </c>
    </row>
    <row r="223" spans="1:37" ht="38.25" x14ac:dyDescent="0.25">
      <c r="A223" s="17" t="s">
        <v>628</v>
      </c>
      <c r="B223" s="18" t="s">
        <v>629</v>
      </c>
      <c r="C223" s="17" t="s">
        <v>32</v>
      </c>
      <c r="D223" s="17" t="s">
        <v>630</v>
      </c>
      <c r="E223" s="19" t="s">
        <v>42</v>
      </c>
      <c r="F223" s="19">
        <v>31</v>
      </c>
      <c r="G223" s="20">
        <v>9.34</v>
      </c>
      <c r="H223" s="20">
        <v>11.69</v>
      </c>
      <c r="I223" s="492">
        <v>362.39</v>
      </c>
      <c r="J223" s="21">
        <v>0</v>
      </c>
      <c r="K223" s="22">
        <v>0</v>
      </c>
      <c r="L223" s="21">
        <v>0</v>
      </c>
      <c r="M223" s="22">
        <v>0</v>
      </c>
      <c r="N223" s="21">
        <v>0</v>
      </c>
      <c r="O223" s="22">
        <v>0</v>
      </c>
      <c r="P223" s="21">
        <v>0</v>
      </c>
      <c r="Q223" s="22">
        <v>0</v>
      </c>
      <c r="R223" s="21">
        <v>0</v>
      </c>
      <c r="S223" s="22">
        <v>0</v>
      </c>
      <c r="T223" s="21">
        <v>0</v>
      </c>
      <c r="U223" s="22">
        <v>0</v>
      </c>
      <c r="V223" s="21">
        <v>0</v>
      </c>
      <c r="W223" s="22">
        <v>0</v>
      </c>
      <c r="X223" s="21">
        <v>0</v>
      </c>
      <c r="Y223" s="22">
        <v>0</v>
      </c>
      <c r="Z223" s="21">
        <v>1</v>
      </c>
      <c r="AA223" s="22">
        <v>362.39</v>
      </c>
      <c r="AB223" s="21">
        <v>0</v>
      </c>
      <c r="AC223" s="22">
        <v>0</v>
      </c>
      <c r="AD223" s="21">
        <v>0</v>
      </c>
      <c r="AE223" s="22">
        <v>0</v>
      </c>
      <c r="AF223" s="21">
        <v>0</v>
      </c>
      <c r="AG223" s="22">
        <v>0</v>
      </c>
      <c r="AH223" s="21"/>
      <c r="AI223" s="493">
        <v>0</v>
      </c>
      <c r="AJ223" s="15">
        <v>1</v>
      </c>
      <c r="AK223" s="23">
        <v>362.39</v>
      </c>
    </row>
    <row r="224" spans="1:37" ht="38.25" x14ac:dyDescent="0.25">
      <c r="A224" s="17" t="s">
        <v>631</v>
      </c>
      <c r="B224" s="18" t="s">
        <v>632</v>
      </c>
      <c r="C224" s="17" t="s">
        <v>32</v>
      </c>
      <c r="D224" s="17" t="s">
        <v>633</v>
      </c>
      <c r="E224" s="19" t="s">
        <v>42</v>
      </c>
      <c r="F224" s="19">
        <v>9</v>
      </c>
      <c r="G224" s="20">
        <v>9.81</v>
      </c>
      <c r="H224" s="20">
        <v>12.28</v>
      </c>
      <c r="I224" s="492">
        <v>110.52</v>
      </c>
      <c r="J224" s="21">
        <v>0</v>
      </c>
      <c r="K224" s="22">
        <v>0</v>
      </c>
      <c r="L224" s="21">
        <v>0</v>
      </c>
      <c r="M224" s="22">
        <v>0</v>
      </c>
      <c r="N224" s="21">
        <v>0</v>
      </c>
      <c r="O224" s="22">
        <v>0</v>
      </c>
      <c r="P224" s="21">
        <v>0</v>
      </c>
      <c r="Q224" s="22">
        <v>0</v>
      </c>
      <c r="R224" s="21">
        <v>0</v>
      </c>
      <c r="S224" s="22">
        <v>0</v>
      </c>
      <c r="T224" s="21">
        <v>0</v>
      </c>
      <c r="U224" s="22">
        <v>0</v>
      </c>
      <c r="V224" s="21">
        <v>0</v>
      </c>
      <c r="W224" s="22">
        <v>0</v>
      </c>
      <c r="X224" s="21">
        <v>0</v>
      </c>
      <c r="Y224" s="22">
        <v>0</v>
      </c>
      <c r="Z224" s="21">
        <v>1</v>
      </c>
      <c r="AA224" s="22">
        <v>110.52</v>
      </c>
      <c r="AB224" s="21">
        <v>0</v>
      </c>
      <c r="AC224" s="22">
        <v>0</v>
      </c>
      <c r="AD224" s="21">
        <v>0</v>
      </c>
      <c r="AE224" s="22">
        <v>0</v>
      </c>
      <c r="AF224" s="21">
        <v>0</v>
      </c>
      <c r="AG224" s="22">
        <v>0</v>
      </c>
      <c r="AH224" s="21"/>
      <c r="AI224" s="493">
        <v>0</v>
      </c>
      <c r="AJ224" s="15">
        <v>1</v>
      </c>
      <c r="AK224" s="23">
        <v>110.52</v>
      </c>
    </row>
    <row r="225" spans="1:37" ht="25.5" x14ac:dyDescent="0.25">
      <c r="A225" s="17" t="s">
        <v>634</v>
      </c>
      <c r="B225" s="18" t="s">
        <v>635</v>
      </c>
      <c r="C225" s="17" t="s">
        <v>32</v>
      </c>
      <c r="D225" s="17" t="s">
        <v>636</v>
      </c>
      <c r="E225" s="19" t="s">
        <v>42</v>
      </c>
      <c r="F225" s="19">
        <v>3</v>
      </c>
      <c r="G225" s="20">
        <v>46.87</v>
      </c>
      <c r="H225" s="20">
        <v>58.69</v>
      </c>
      <c r="I225" s="492">
        <v>176.07</v>
      </c>
      <c r="J225" s="21">
        <v>0</v>
      </c>
      <c r="K225" s="22">
        <v>0</v>
      </c>
      <c r="L225" s="21">
        <v>0</v>
      </c>
      <c r="M225" s="22">
        <v>0</v>
      </c>
      <c r="N225" s="21">
        <v>0</v>
      </c>
      <c r="O225" s="22">
        <v>0</v>
      </c>
      <c r="P225" s="21">
        <v>0</v>
      </c>
      <c r="Q225" s="22">
        <v>0</v>
      </c>
      <c r="R225" s="21">
        <v>0</v>
      </c>
      <c r="S225" s="22">
        <v>0</v>
      </c>
      <c r="T225" s="21">
        <v>0</v>
      </c>
      <c r="U225" s="22">
        <v>0</v>
      </c>
      <c r="V225" s="21">
        <v>0</v>
      </c>
      <c r="W225" s="22">
        <v>0</v>
      </c>
      <c r="X225" s="21">
        <v>0</v>
      </c>
      <c r="Y225" s="22">
        <v>0</v>
      </c>
      <c r="Z225" s="21">
        <v>1</v>
      </c>
      <c r="AA225" s="22">
        <v>176.07</v>
      </c>
      <c r="AB225" s="21">
        <v>0</v>
      </c>
      <c r="AC225" s="22">
        <v>0</v>
      </c>
      <c r="AD225" s="21">
        <v>0</v>
      </c>
      <c r="AE225" s="22">
        <v>0</v>
      </c>
      <c r="AF225" s="21">
        <v>0</v>
      </c>
      <c r="AG225" s="22">
        <v>0</v>
      </c>
      <c r="AH225" s="21"/>
      <c r="AI225" s="493">
        <v>0</v>
      </c>
      <c r="AJ225" s="15">
        <v>1</v>
      </c>
      <c r="AK225" s="23">
        <v>176.07</v>
      </c>
    </row>
    <row r="226" spans="1:37" ht="38.25" x14ac:dyDescent="0.25">
      <c r="A226" s="17" t="s">
        <v>637</v>
      </c>
      <c r="B226" s="18" t="s">
        <v>638</v>
      </c>
      <c r="C226" s="17" t="s">
        <v>32</v>
      </c>
      <c r="D226" s="17" t="s">
        <v>639</v>
      </c>
      <c r="E226" s="19" t="s">
        <v>42</v>
      </c>
      <c r="F226" s="19">
        <v>3</v>
      </c>
      <c r="G226" s="20">
        <v>10.74</v>
      </c>
      <c r="H226" s="20">
        <v>13.44</v>
      </c>
      <c r="I226" s="492">
        <v>40.32</v>
      </c>
      <c r="J226" s="21">
        <v>0</v>
      </c>
      <c r="K226" s="22">
        <v>0</v>
      </c>
      <c r="L226" s="21">
        <v>0</v>
      </c>
      <c r="M226" s="22">
        <v>0</v>
      </c>
      <c r="N226" s="21">
        <v>0</v>
      </c>
      <c r="O226" s="22">
        <v>0</v>
      </c>
      <c r="P226" s="21">
        <v>0</v>
      </c>
      <c r="Q226" s="22">
        <v>0</v>
      </c>
      <c r="R226" s="21">
        <v>0</v>
      </c>
      <c r="S226" s="22">
        <v>0</v>
      </c>
      <c r="T226" s="21">
        <v>0</v>
      </c>
      <c r="U226" s="22">
        <v>0</v>
      </c>
      <c r="V226" s="21">
        <v>0</v>
      </c>
      <c r="W226" s="22">
        <v>0</v>
      </c>
      <c r="X226" s="21">
        <v>0</v>
      </c>
      <c r="Y226" s="22">
        <v>0</v>
      </c>
      <c r="Z226" s="21">
        <v>1</v>
      </c>
      <c r="AA226" s="22">
        <v>40.32</v>
      </c>
      <c r="AB226" s="21">
        <v>0</v>
      </c>
      <c r="AC226" s="22">
        <v>0</v>
      </c>
      <c r="AD226" s="21">
        <v>0</v>
      </c>
      <c r="AE226" s="22">
        <v>0</v>
      </c>
      <c r="AF226" s="21">
        <v>0</v>
      </c>
      <c r="AG226" s="22">
        <v>0</v>
      </c>
      <c r="AH226" s="21"/>
      <c r="AI226" s="493">
        <v>0</v>
      </c>
      <c r="AJ226" s="15">
        <v>1</v>
      </c>
      <c r="AK226" s="23">
        <v>40.32</v>
      </c>
    </row>
    <row r="227" spans="1:37" ht="38.25" x14ac:dyDescent="0.25">
      <c r="A227" s="17" t="s">
        <v>640</v>
      </c>
      <c r="B227" s="18" t="s">
        <v>641</v>
      </c>
      <c r="C227" s="17" t="s">
        <v>32</v>
      </c>
      <c r="D227" s="17" t="s">
        <v>642</v>
      </c>
      <c r="E227" s="19" t="s">
        <v>42</v>
      </c>
      <c r="F227" s="19">
        <v>1</v>
      </c>
      <c r="G227" s="20">
        <v>10.74</v>
      </c>
      <c r="H227" s="20">
        <v>13.44</v>
      </c>
      <c r="I227" s="492">
        <v>13.44</v>
      </c>
      <c r="J227" s="21">
        <v>0</v>
      </c>
      <c r="K227" s="22">
        <v>0</v>
      </c>
      <c r="L227" s="21">
        <v>0</v>
      </c>
      <c r="M227" s="22">
        <v>0</v>
      </c>
      <c r="N227" s="21">
        <v>0</v>
      </c>
      <c r="O227" s="22">
        <v>0</v>
      </c>
      <c r="P227" s="21">
        <v>0</v>
      </c>
      <c r="Q227" s="22">
        <v>0</v>
      </c>
      <c r="R227" s="21">
        <v>0</v>
      </c>
      <c r="S227" s="22">
        <v>0</v>
      </c>
      <c r="T227" s="21">
        <v>0</v>
      </c>
      <c r="U227" s="22">
        <v>0</v>
      </c>
      <c r="V227" s="21">
        <v>0</v>
      </c>
      <c r="W227" s="22">
        <v>0</v>
      </c>
      <c r="X227" s="21">
        <v>0</v>
      </c>
      <c r="Y227" s="22">
        <v>0</v>
      </c>
      <c r="Z227" s="21">
        <v>1</v>
      </c>
      <c r="AA227" s="22">
        <v>13.44</v>
      </c>
      <c r="AB227" s="21">
        <v>0</v>
      </c>
      <c r="AC227" s="22">
        <v>0</v>
      </c>
      <c r="AD227" s="21">
        <v>0</v>
      </c>
      <c r="AE227" s="22">
        <v>0</v>
      </c>
      <c r="AF227" s="21">
        <v>0</v>
      </c>
      <c r="AG227" s="22">
        <v>0</v>
      </c>
      <c r="AH227" s="21"/>
      <c r="AI227" s="493">
        <v>0</v>
      </c>
      <c r="AJ227" s="15">
        <v>1</v>
      </c>
      <c r="AK227" s="23">
        <v>13.44</v>
      </c>
    </row>
    <row r="228" spans="1:37" ht="38.25" x14ac:dyDescent="0.25">
      <c r="A228" s="17" t="s">
        <v>643</v>
      </c>
      <c r="B228" s="18" t="s">
        <v>644</v>
      </c>
      <c r="C228" s="17" t="s">
        <v>32</v>
      </c>
      <c r="D228" s="17" t="s">
        <v>645</v>
      </c>
      <c r="E228" s="19" t="s">
        <v>109</v>
      </c>
      <c r="F228" s="19">
        <v>2.4</v>
      </c>
      <c r="G228" s="20">
        <v>12.01</v>
      </c>
      <c r="H228" s="20">
        <v>15.03</v>
      </c>
      <c r="I228" s="492">
        <v>36.07</v>
      </c>
      <c r="J228" s="21">
        <v>0</v>
      </c>
      <c r="K228" s="22">
        <v>0</v>
      </c>
      <c r="L228" s="21">
        <v>0</v>
      </c>
      <c r="M228" s="22">
        <v>0</v>
      </c>
      <c r="N228" s="21">
        <v>1</v>
      </c>
      <c r="O228" s="22">
        <v>36.07</v>
      </c>
      <c r="P228" s="21">
        <v>0</v>
      </c>
      <c r="Q228" s="22">
        <v>0</v>
      </c>
      <c r="R228" s="21">
        <v>0</v>
      </c>
      <c r="S228" s="22">
        <v>0</v>
      </c>
      <c r="T228" s="21">
        <v>0</v>
      </c>
      <c r="U228" s="22">
        <v>0</v>
      </c>
      <c r="V228" s="21">
        <v>0</v>
      </c>
      <c r="W228" s="22">
        <v>0</v>
      </c>
      <c r="X228" s="21">
        <v>0</v>
      </c>
      <c r="Y228" s="22">
        <v>0</v>
      </c>
      <c r="Z228" s="21">
        <v>0</v>
      </c>
      <c r="AA228" s="22">
        <v>0</v>
      </c>
      <c r="AB228" s="21">
        <v>0</v>
      </c>
      <c r="AC228" s="22">
        <v>0</v>
      </c>
      <c r="AD228" s="21">
        <v>0</v>
      </c>
      <c r="AE228" s="22">
        <v>0</v>
      </c>
      <c r="AF228" s="21">
        <v>0</v>
      </c>
      <c r="AG228" s="22">
        <v>0</v>
      </c>
      <c r="AH228" s="21"/>
      <c r="AI228" s="493">
        <v>0</v>
      </c>
      <c r="AJ228" s="15">
        <v>1</v>
      </c>
      <c r="AK228" s="23">
        <v>36.07</v>
      </c>
    </row>
    <row r="229" spans="1:37" ht="51" x14ac:dyDescent="0.25">
      <c r="A229" s="17" t="s">
        <v>646</v>
      </c>
      <c r="B229" s="18" t="s">
        <v>456</v>
      </c>
      <c r="C229" s="17" t="s">
        <v>32</v>
      </c>
      <c r="D229" s="17" t="s">
        <v>457</v>
      </c>
      <c r="E229" s="19" t="s">
        <v>109</v>
      </c>
      <c r="F229" s="19">
        <v>37.200000000000003</v>
      </c>
      <c r="G229" s="20">
        <v>14.9</v>
      </c>
      <c r="H229" s="20">
        <v>18.649999999999999</v>
      </c>
      <c r="I229" s="492">
        <v>693.78</v>
      </c>
      <c r="J229" s="21">
        <v>0</v>
      </c>
      <c r="K229" s="22">
        <v>0</v>
      </c>
      <c r="L229" s="21">
        <v>0</v>
      </c>
      <c r="M229" s="22">
        <v>0</v>
      </c>
      <c r="N229" s="21">
        <v>1</v>
      </c>
      <c r="O229" s="22">
        <v>693.78</v>
      </c>
      <c r="P229" s="21">
        <v>0</v>
      </c>
      <c r="Q229" s="22">
        <v>0</v>
      </c>
      <c r="R229" s="21">
        <v>0</v>
      </c>
      <c r="S229" s="22">
        <v>0</v>
      </c>
      <c r="T229" s="21">
        <v>0</v>
      </c>
      <c r="U229" s="22">
        <v>0</v>
      </c>
      <c r="V229" s="21">
        <v>0</v>
      </c>
      <c r="W229" s="22">
        <v>0</v>
      </c>
      <c r="X229" s="21">
        <v>0</v>
      </c>
      <c r="Y229" s="22">
        <v>0</v>
      </c>
      <c r="Z229" s="21">
        <v>0</v>
      </c>
      <c r="AA229" s="22">
        <v>0</v>
      </c>
      <c r="AB229" s="21">
        <v>0</v>
      </c>
      <c r="AC229" s="22">
        <v>0</v>
      </c>
      <c r="AD229" s="21">
        <v>0</v>
      </c>
      <c r="AE229" s="22">
        <v>0</v>
      </c>
      <c r="AF229" s="21">
        <v>0</v>
      </c>
      <c r="AG229" s="22">
        <v>0</v>
      </c>
      <c r="AH229" s="21"/>
      <c r="AI229" s="493">
        <v>0</v>
      </c>
      <c r="AJ229" s="15">
        <v>1</v>
      </c>
      <c r="AK229" s="23">
        <v>693.78</v>
      </c>
    </row>
    <row r="230" spans="1:37" ht="38.25" x14ac:dyDescent="0.25">
      <c r="A230" s="17" t="s">
        <v>647</v>
      </c>
      <c r="B230" s="18" t="s">
        <v>648</v>
      </c>
      <c r="C230" s="17" t="s">
        <v>32</v>
      </c>
      <c r="D230" s="17" t="s">
        <v>649</v>
      </c>
      <c r="E230" s="19" t="s">
        <v>109</v>
      </c>
      <c r="F230" s="19">
        <v>1710.36</v>
      </c>
      <c r="G230" s="20">
        <v>8.83</v>
      </c>
      <c r="H230" s="20">
        <v>11.05</v>
      </c>
      <c r="I230" s="492">
        <v>18899.47</v>
      </c>
      <c r="J230" s="21">
        <v>0</v>
      </c>
      <c r="K230" s="22">
        <v>0</v>
      </c>
      <c r="L230" s="21">
        <v>0</v>
      </c>
      <c r="M230" s="22">
        <v>0</v>
      </c>
      <c r="N230" s="21">
        <v>1</v>
      </c>
      <c r="O230" s="22">
        <v>18899.47</v>
      </c>
      <c r="P230" s="21">
        <v>0</v>
      </c>
      <c r="Q230" s="22">
        <v>0</v>
      </c>
      <c r="R230" s="21">
        <v>0</v>
      </c>
      <c r="S230" s="22">
        <v>0</v>
      </c>
      <c r="T230" s="21">
        <v>0</v>
      </c>
      <c r="U230" s="22">
        <v>0</v>
      </c>
      <c r="V230" s="21">
        <v>0</v>
      </c>
      <c r="W230" s="22">
        <v>0</v>
      </c>
      <c r="X230" s="21">
        <v>0</v>
      </c>
      <c r="Y230" s="22">
        <v>0</v>
      </c>
      <c r="Z230" s="21">
        <v>0</v>
      </c>
      <c r="AA230" s="22">
        <v>0</v>
      </c>
      <c r="AB230" s="21">
        <v>0</v>
      </c>
      <c r="AC230" s="22">
        <v>0</v>
      </c>
      <c r="AD230" s="21">
        <v>0</v>
      </c>
      <c r="AE230" s="22">
        <v>0</v>
      </c>
      <c r="AF230" s="21">
        <v>0</v>
      </c>
      <c r="AG230" s="22">
        <v>0</v>
      </c>
      <c r="AH230" s="21"/>
      <c r="AI230" s="493">
        <v>0</v>
      </c>
      <c r="AJ230" s="15">
        <v>1</v>
      </c>
      <c r="AK230" s="23">
        <v>18899.47</v>
      </c>
    </row>
    <row r="231" spans="1:37" ht="38.25" x14ac:dyDescent="0.25">
      <c r="A231" s="17" t="s">
        <v>650</v>
      </c>
      <c r="B231" s="18" t="s">
        <v>651</v>
      </c>
      <c r="C231" s="17" t="s">
        <v>32</v>
      </c>
      <c r="D231" s="17" t="s">
        <v>652</v>
      </c>
      <c r="E231" s="19" t="s">
        <v>42</v>
      </c>
      <c r="F231" s="19">
        <v>16</v>
      </c>
      <c r="G231" s="20">
        <v>8.5299999999999994</v>
      </c>
      <c r="H231" s="20">
        <v>10.68</v>
      </c>
      <c r="I231" s="492">
        <v>170.88</v>
      </c>
      <c r="J231" s="21">
        <v>0</v>
      </c>
      <c r="K231" s="22">
        <v>0</v>
      </c>
      <c r="L231" s="21">
        <v>0</v>
      </c>
      <c r="M231" s="22">
        <v>0</v>
      </c>
      <c r="N231" s="21">
        <v>1</v>
      </c>
      <c r="O231" s="22">
        <v>170.88</v>
      </c>
      <c r="P231" s="21">
        <v>0</v>
      </c>
      <c r="Q231" s="22">
        <v>0</v>
      </c>
      <c r="R231" s="21">
        <v>0</v>
      </c>
      <c r="S231" s="22">
        <v>0</v>
      </c>
      <c r="T231" s="21">
        <v>0</v>
      </c>
      <c r="U231" s="22">
        <v>0</v>
      </c>
      <c r="V231" s="21">
        <v>0</v>
      </c>
      <c r="W231" s="22">
        <v>0</v>
      </c>
      <c r="X231" s="21">
        <v>0</v>
      </c>
      <c r="Y231" s="22">
        <v>0</v>
      </c>
      <c r="Z231" s="21">
        <v>0</v>
      </c>
      <c r="AA231" s="22">
        <v>0</v>
      </c>
      <c r="AB231" s="21">
        <v>0</v>
      </c>
      <c r="AC231" s="22">
        <v>0</v>
      </c>
      <c r="AD231" s="21">
        <v>0</v>
      </c>
      <c r="AE231" s="22">
        <v>0</v>
      </c>
      <c r="AF231" s="21">
        <v>0</v>
      </c>
      <c r="AG231" s="22">
        <v>0</v>
      </c>
      <c r="AH231" s="21"/>
      <c r="AI231" s="493">
        <v>0</v>
      </c>
      <c r="AJ231" s="15">
        <v>1</v>
      </c>
      <c r="AK231" s="23">
        <v>170.88</v>
      </c>
    </row>
    <row r="232" spans="1:37" ht="38.25" x14ac:dyDescent="0.25">
      <c r="A232" s="17" t="s">
        <v>653</v>
      </c>
      <c r="B232" s="18" t="s">
        <v>654</v>
      </c>
      <c r="C232" s="17" t="s">
        <v>32</v>
      </c>
      <c r="D232" s="17" t="s">
        <v>655</v>
      </c>
      <c r="E232" s="19" t="s">
        <v>42</v>
      </c>
      <c r="F232" s="19">
        <v>66</v>
      </c>
      <c r="G232" s="20">
        <v>13.38</v>
      </c>
      <c r="H232" s="20">
        <v>16.75</v>
      </c>
      <c r="I232" s="492">
        <v>1105.5</v>
      </c>
      <c r="J232" s="21">
        <v>0</v>
      </c>
      <c r="K232" s="22">
        <v>0</v>
      </c>
      <c r="L232" s="21">
        <v>0</v>
      </c>
      <c r="M232" s="22">
        <v>0</v>
      </c>
      <c r="N232" s="21">
        <v>1</v>
      </c>
      <c r="O232" s="22">
        <v>1105.5</v>
      </c>
      <c r="P232" s="21">
        <v>0</v>
      </c>
      <c r="Q232" s="22">
        <v>0</v>
      </c>
      <c r="R232" s="21">
        <v>0</v>
      </c>
      <c r="S232" s="22">
        <v>0</v>
      </c>
      <c r="T232" s="21">
        <v>0</v>
      </c>
      <c r="U232" s="22">
        <v>0</v>
      </c>
      <c r="V232" s="21">
        <v>0</v>
      </c>
      <c r="W232" s="22">
        <v>0</v>
      </c>
      <c r="X232" s="21">
        <v>0</v>
      </c>
      <c r="Y232" s="22">
        <v>0</v>
      </c>
      <c r="Z232" s="21">
        <v>0</v>
      </c>
      <c r="AA232" s="22">
        <v>0</v>
      </c>
      <c r="AB232" s="21">
        <v>0</v>
      </c>
      <c r="AC232" s="22">
        <v>0</v>
      </c>
      <c r="AD232" s="21">
        <v>0</v>
      </c>
      <c r="AE232" s="22">
        <v>0</v>
      </c>
      <c r="AF232" s="21">
        <v>0</v>
      </c>
      <c r="AG232" s="22">
        <v>0</v>
      </c>
      <c r="AH232" s="21"/>
      <c r="AI232" s="493">
        <v>0</v>
      </c>
      <c r="AJ232" s="15">
        <v>1</v>
      </c>
      <c r="AK232" s="23">
        <v>1105.5</v>
      </c>
    </row>
    <row r="233" spans="1:37" ht="38.25" x14ac:dyDescent="0.25">
      <c r="A233" s="17" t="s">
        <v>656</v>
      </c>
      <c r="B233" s="18" t="s">
        <v>657</v>
      </c>
      <c r="C233" s="17" t="s">
        <v>32</v>
      </c>
      <c r="D233" s="17" t="s">
        <v>658</v>
      </c>
      <c r="E233" s="19" t="s">
        <v>42</v>
      </c>
      <c r="F233" s="19">
        <v>27</v>
      </c>
      <c r="G233" s="20">
        <v>23.25</v>
      </c>
      <c r="H233" s="20">
        <v>29.11</v>
      </c>
      <c r="I233" s="492">
        <v>785.97</v>
      </c>
      <c r="J233" s="21">
        <v>0</v>
      </c>
      <c r="K233" s="22">
        <v>0</v>
      </c>
      <c r="L233" s="21">
        <v>0</v>
      </c>
      <c r="M233" s="22">
        <v>0</v>
      </c>
      <c r="N233" s="21">
        <v>1</v>
      </c>
      <c r="O233" s="22">
        <v>785.97</v>
      </c>
      <c r="P233" s="21">
        <v>0</v>
      </c>
      <c r="Q233" s="22">
        <v>0</v>
      </c>
      <c r="R233" s="21">
        <v>0</v>
      </c>
      <c r="S233" s="22">
        <v>0</v>
      </c>
      <c r="T233" s="21">
        <v>0</v>
      </c>
      <c r="U233" s="22">
        <v>0</v>
      </c>
      <c r="V233" s="21">
        <v>0</v>
      </c>
      <c r="W233" s="22">
        <v>0</v>
      </c>
      <c r="X233" s="21">
        <v>0</v>
      </c>
      <c r="Y233" s="22">
        <v>0</v>
      </c>
      <c r="Z233" s="21">
        <v>0</v>
      </c>
      <c r="AA233" s="22">
        <v>0</v>
      </c>
      <c r="AB233" s="21">
        <v>0</v>
      </c>
      <c r="AC233" s="22">
        <v>0</v>
      </c>
      <c r="AD233" s="21">
        <v>0</v>
      </c>
      <c r="AE233" s="22">
        <v>0</v>
      </c>
      <c r="AF233" s="21">
        <v>0</v>
      </c>
      <c r="AG233" s="22">
        <v>0</v>
      </c>
      <c r="AH233" s="21"/>
      <c r="AI233" s="493">
        <v>0</v>
      </c>
      <c r="AJ233" s="15">
        <v>1</v>
      </c>
      <c r="AK233" s="23">
        <v>785.97</v>
      </c>
    </row>
    <row r="234" spans="1:37" ht="25.5" x14ac:dyDescent="0.25">
      <c r="A234" s="17" t="s">
        <v>659</v>
      </c>
      <c r="B234" s="18" t="s">
        <v>660</v>
      </c>
      <c r="C234" s="17" t="s">
        <v>32</v>
      </c>
      <c r="D234" s="17" t="s">
        <v>661</v>
      </c>
      <c r="E234" s="19" t="s">
        <v>42</v>
      </c>
      <c r="F234" s="19">
        <v>447</v>
      </c>
      <c r="G234" s="20">
        <v>11.9</v>
      </c>
      <c r="H234" s="20">
        <v>14.9</v>
      </c>
      <c r="I234" s="492">
        <v>6660.3</v>
      </c>
      <c r="J234" s="21">
        <v>0</v>
      </c>
      <c r="K234" s="22">
        <v>0</v>
      </c>
      <c r="L234" s="21">
        <v>0</v>
      </c>
      <c r="M234" s="22">
        <v>0</v>
      </c>
      <c r="N234" s="21">
        <v>0.6</v>
      </c>
      <c r="O234" s="22">
        <v>3996.18</v>
      </c>
      <c r="P234" s="21">
        <v>0.4</v>
      </c>
      <c r="Q234" s="22">
        <v>2664.1200000000003</v>
      </c>
      <c r="R234" s="21">
        <v>0</v>
      </c>
      <c r="S234" s="22">
        <v>0</v>
      </c>
      <c r="T234" s="21">
        <v>0</v>
      </c>
      <c r="U234" s="22">
        <v>0</v>
      </c>
      <c r="V234" s="21">
        <v>0</v>
      </c>
      <c r="W234" s="22">
        <v>0</v>
      </c>
      <c r="X234" s="21">
        <v>0</v>
      </c>
      <c r="Y234" s="22">
        <v>0</v>
      </c>
      <c r="Z234" s="21">
        <v>0</v>
      </c>
      <c r="AA234" s="22">
        <v>0</v>
      </c>
      <c r="AB234" s="21">
        <v>0</v>
      </c>
      <c r="AC234" s="22">
        <v>0</v>
      </c>
      <c r="AD234" s="21">
        <v>0</v>
      </c>
      <c r="AE234" s="22">
        <v>0</v>
      </c>
      <c r="AF234" s="21">
        <v>0</v>
      </c>
      <c r="AG234" s="22">
        <v>0</v>
      </c>
      <c r="AH234" s="21"/>
      <c r="AI234" s="493">
        <v>0</v>
      </c>
      <c r="AJ234" s="15">
        <v>1</v>
      </c>
      <c r="AK234" s="23">
        <v>6660.3</v>
      </c>
    </row>
    <row r="235" spans="1:37" ht="38.25" x14ac:dyDescent="0.25">
      <c r="A235" s="17" t="s">
        <v>662</v>
      </c>
      <c r="B235" s="18" t="s">
        <v>663</v>
      </c>
      <c r="C235" s="17" t="s">
        <v>32</v>
      </c>
      <c r="D235" s="17" t="s">
        <v>664</v>
      </c>
      <c r="E235" s="19" t="s">
        <v>42</v>
      </c>
      <c r="F235" s="19">
        <v>105</v>
      </c>
      <c r="G235" s="20">
        <v>18.12</v>
      </c>
      <c r="H235" s="20">
        <v>22.68</v>
      </c>
      <c r="I235" s="492">
        <v>2381.4</v>
      </c>
      <c r="J235" s="21">
        <v>0</v>
      </c>
      <c r="K235" s="22">
        <v>0</v>
      </c>
      <c r="L235" s="21">
        <v>0</v>
      </c>
      <c r="M235" s="22">
        <v>0</v>
      </c>
      <c r="N235" s="21">
        <v>0.6</v>
      </c>
      <c r="O235" s="22">
        <v>1428.84</v>
      </c>
      <c r="P235" s="21">
        <v>0.4</v>
      </c>
      <c r="Q235" s="22">
        <v>952.56000000000006</v>
      </c>
      <c r="R235" s="21">
        <v>0</v>
      </c>
      <c r="S235" s="22">
        <v>0</v>
      </c>
      <c r="T235" s="21">
        <v>0</v>
      </c>
      <c r="U235" s="22">
        <v>0</v>
      </c>
      <c r="V235" s="21">
        <v>0</v>
      </c>
      <c r="W235" s="22">
        <v>0</v>
      </c>
      <c r="X235" s="21">
        <v>0</v>
      </c>
      <c r="Y235" s="22">
        <v>0</v>
      </c>
      <c r="Z235" s="21">
        <v>0</v>
      </c>
      <c r="AA235" s="22">
        <v>0</v>
      </c>
      <c r="AB235" s="21">
        <v>0</v>
      </c>
      <c r="AC235" s="22">
        <v>0</v>
      </c>
      <c r="AD235" s="21">
        <v>0</v>
      </c>
      <c r="AE235" s="22">
        <v>0</v>
      </c>
      <c r="AF235" s="21">
        <v>0</v>
      </c>
      <c r="AG235" s="22">
        <v>0</v>
      </c>
      <c r="AH235" s="21"/>
      <c r="AI235" s="493">
        <v>0</v>
      </c>
      <c r="AJ235" s="15">
        <v>1</v>
      </c>
      <c r="AK235" s="23">
        <v>2381.4</v>
      </c>
    </row>
    <row r="236" spans="1:37" ht="38.25" x14ac:dyDescent="0.25">
      <c r="A236" s="17" t="s">
        <v>665</v>
      </c>
      <c r="B236" s="18" t="s">
        <v>666</v>
      </c>
      <c r="C236" s="17" t="s">
        <v>32</v>
      </c>
      <c r="D236" s="17" t="s">
        <v>667</v>
      </c>
      <c r="E236" s="19" t="s">
        <v>42</v>
      </c>
      <c r="F236" s="19">
        <v>33</v>
      </c>
      <c r="G236" s="20">
        <v>107.08</v>
      </c>
      <c r="H236" s="20">
        <v>134.08000000000001</v>
      </c>
      <c r="I236" s="492">
        <v>4424.6400000000003</v>
      </c>
      <c r="J236" s="21">
        <v>0</v>
      </c>
      <c r="K236" s="22">
        <v>0</v>
      </c>
      <c r="L236" s="21">
        <v>0</v>
      </c>
      <c r="M236" s="22">
        <v>0</v>
      </c>
      <c r="N236" s="21">
        <v>0</v>
      </c>
      <c r="O236" s="22">
        <v>0</v>
      </c>
      <c r="P236" s="21">
        <v>0</v>
      </c>
      <c r="Q236" s="22">
        <v>0</v>
      </c>
      <c r="R236" s="21">
        <v>0</v>
      </c>
      <c r="S236" s="22">
        <v>0</v>
      </c>
      <c r="T236" s="21">
        <v>0</v>
      </c>
      <c r="U236" s="22">
        <v>0</v>
      </c>
      <c r="V236" s="21">
        <v>0</v>
      </c>
      <c r="W236" s="22">
        <v>0</v>
      </c>
      <c r="X236" s="21">
        <v>1</v>
      </c>
      <c r="Y236" s="22">
        <v>4424.6400000000003</v>
      </c>
      <c r="Z236" s="21">
        <v>0</v>
      </c>
      <c r="AA236" s="22">
        <v>0</v>
      </c>
      <c r="AB236" s="21">
        <v>0</v>
      </c>
      <c r="AC236" s="22">
        <v>0</v>
      </c>
      <c r="AD236" s="21">
        <v>0</v>
      </c>
      <c r="AE236" s="22">
        <v>0</v>
      </c>
      <c r="AF236" s="21">
        <v>0</v>
      </c>
      <c r="AG236" s="22">
        <v>0</v>
      </c>
      <c r="AH236" s="21"/>
      <c r="AI236" s="493">
        <v>0</v>
      </c>
      <c r="AJ236" s="15">
        <v>1</v>
      </c>
      <c r="AK236" s="23">
        <v>4424.6400000000003</v>
      </c>
    </row>
    <row r="237" spans="1:37" ht="25.5" x14ac:dyDescent="0.25">
      <c r="A237" s="17" t="s">
        <v>668</v>
      </c>
      <c r="B237" s="18" t="s">
        <v>669</v>
      </c>
      <c r="C237" s="17" t="s">
        <v>27</v>
      </c>
      <c r="D237" s="17" t="s">
        <v>670</v>
      </c>
      <c r="E237" s="19" t="s">
        <v>109</v>
      </c>
      <c r="F237" s="19">
        <v>68.400000000000006</v>
      </c>
      <c r="G237" s="20">
        <v>54.34</v>
      </c>
      <c r="H237" s="20">
        <v>68.040000000000006</v>
      </c>
      <c r="I237" s="492">
        <v>4653.93</v>
      </c>
      <c r="J237" s="21">
        <v>0</v>
      </c>
      <c r="K237" s="22">
        <v>0</v>
      </c>
      <c r="L237" s="21">
        <v>0</v>
      </c>
      <c r="M237" s="22">
        <v>0</v>
      </c>
      <c r="N237" s="21">
        <v>1</v>
      </c>
      <c r="O237" s="22">
        <v>4653.93</v>
      </c>
      <c r="P237" s="21">
        <v>0</v>
      </c>
      <c r="Q237" s="22">
        <v>0</v>
      </c>
      <c r="R237" s="21">
        <v>0</v>
      </c>
      <c r="S237" s="22">
        <v>0</v>
      </c>
      <c r="T237" s="21">
        <v>0</v>
      </c>
      <c r="U237" s="22">
        <v>0</v>
      </c>
      <c r="V237" s="21">
        <v>0</v>
      </c>
      <c r="W237" s="22">
        <v>0</v>
      </c>
      <c r="X237" s="21">
        <v>0</v>
      </c>
      <c r="Y237" s="22">
        <v>0</v>
      </c>
      <c r="Z237" s="21">
        <v>0</v>
      </c>
      <c r="AA237" s="22">
        <v>0</v>
      </c>
      <c r="AB237" s="21">
        <v>0</v>
      </c>
      <c r="AC237" s="22">
        <v>0</v>
      </c>
      <c r="AD237" s="21">
        <v>0</v>
      </c>
      <c r="AE237" s="22">
        <v>0</v>
      </c>
      <c r="AF237" s="21">
        <v>0</v>
      </c>
      <c r="AG237" s="22">
        <v>0</v>
      </c>
      <c r="AH237" s="21"/>
      <c r="AI237" s="493">
        <v>0</v>
      </c>
      <c r="AJ237" s="15">
        <v>1</v>
      </c>
      <c r="AK237" s="23">
        <v>4653.93</v>
      </c>
    </row>
    <row r="238" spans="1:37" ht="38.25" x14ac:dyDescent="0.25">
      <c r="A238" s="17" t="s">
        <v>671</v>
      </c>
      <c r="B238" s="18" t="s">
        <v>672</v>
      </c>
      <c r="C238" s="17" t="s">
        <v>27</v>
      </c>
      <c r="D238" s="17" t="s">
        <v>673</v>
      </c>
      <c r="E238" s="19" t="s">
        <v>109</v>
      </c>
      <c r="F238" s="19">
        <v>13.9</v>
      </c>
      <c r="G238" s="20">
        <v>22.7</v>
      </c>
      <c r="H238" s="20">
        <v>28.42</v>
      </c>
      <c r="I238" s="492">
        <v>395.03</v>
      </c>
      <c r="J238" s="21">
        <v>0</v>
      </c>
      <c r="K238" s="22">
        <v>0</v>
      </c>
      <c r="L238" s="21">
        <v>0</v>
      </c>
      <c r="M238" s="22">
        <v>0</v>
      </c>
      <c r="N238" s="21">
        <v>1</v>
      </c>
      <c r="O238" s="22">
        <v>395.03</v>
      </c>
      <c r="P238" s="21">
        <v>0</v>
      </c>
      <c r="Q238" s="22">
        <v>0</v>
      </c>
      <c r="R238" s="21">
        <v>0</v>
      </c>
      <c r="S238" s="22">
        <v>0</v>
      </c>
      <c r="T238" s="21">
        <v>0</v>
      </c>
      <c r="U238" s="22">
        <v>0</v>
      </c>
      <c r="V238" s="21">
        <v>0</v>
      </c>
      <c r="W238" s="22">
        <v>0</v>
      </c>
      <c r="X238" s="21">
        <v>0</v>
      </c>
      <c r="Y238" s="22">
        <v>0</v>
      </c>
      <c r="Z238" s="21">
        <v>0</v>
      </c>
      <c r="AA238" s="22">
        <v>0</v>
      </c>
      <c r="AB238" s="21">
        <v>0</v>
      </c>
      <c r="AC238" s="22">
        <v>0</v>
      </c>
      <c r="AD238" s="21">
        <v>0</v>
      </c>
      <c r="AE238" s="22">
        <v>0</v>
      </c>
      <c r="AF238" s="21">
        <v>0</v>
      </c>
      <c r="AG238" s="22">
        <v>0</v>
      </c>
      <c r="AH238" s="21"/>
      <c r="AI238" s="493">
        <v>0</v>
      </c>
      <c r="AJ238" s="15">
        <v>1</v>
      </c>
      <c r="AK238" s="23">
        <v>395.03</v>
      </c>
    </row>
    <row r="239" spans="1:37" ht="25.5" x14ac:dyDescent="0.25">
      <c r="A239" s="17" t="s">
        <v>674</v>
      </c>
      <c r="B239" s="18" t="s">
        <v>675</v>
      </c>
      <c r="C239" s="17" t="s">
        <v>32</v>
      </c>
      <c r="D239" s="17" t="s">
        <v>676</v>
      </c>
      <c r="E239" s="19" t="s">
        <v>42</v>
      </c>
      <c r="F239" s="19">
        <v>1</v>
      </c>
      <c r="G239" s="20">
        <v>77.12</v>
      </c>
      <c r="H239" s="20">
        <v>96.56</v>
      </c>
      <c r="I239" s="492">
        <v>96.56</v>
      </c>
      <c r="J239" s="21">
        <v>0</v>
      </c>
      <c r="K239" s="22">
        <v>0</v>
      </c>
      <c r="L239" s="21">
        <v>0</v>
      </c>
      <c r="M239" s="22">
        <v>0</v>
      </c>
      <c r="N239" s="21">
        <v>0</v>
      </c>
      <c r="O239" s="22">
        <v>0</v>
      </c>
      <c r="P239" s="21">
        <v>0</v>
      </c>
      <c r="Q239" s="22">
        <v>0</v>
      </c>
      <c r="R239" s="21">
        <v>0</v>
      </c>
      <c r="S239" s="22">
        <v>0</v>
      </c>
      <c r="T239" s="21">
        <v>0</v>
      </c>
      <c r="U239" s="22">
        <v>0</v>
      </c>
      <c r="V239" s="21">
        <v>0</v>
      </c>
      <c r="W239" s="22">
        <v>0</v>
      </c>
      <c r="X239" s="21">
        <v>0</v>
      </c>
      <c r="Y239" s="22">
        <v>0</v>
      </c>
      <c r="Z239" s="21">
        <v>1</v>
      </c>
      <c r="AA239" s="22">
        <v>96.56</v>
      </c>
      <c r="AB239" s="21">
        <v>0</v>
      </c>
      <c r="AC239" s="22">
        <v>0</v>
      </c>
      <c r="AD239" s="21">
        <v>0</v>
      </c>
      <c r="AE239" s="22">
        <v>0</v>
      </c>
      <c r="AF239" s="21">
        <v>0</v>
      </c>
      <c r="AG239" s="22">
        <v>0</v>
      </c>
      <c r="AH239" s="21"/>
      <c r="AI239" s="493">
        <v>0</v>
      </c>
      <c r="AJ239" s="15">
        <v>1</v>
      </c>
      <c r="AK239" s="23">
        <v>96.56</v>
      </c>
    </row>
    <row r="240" spans="1:37" ht="25.5" x14ac:dyDescent="0.25">
      <c r="A240" s="17" t="s">
        <v>677</v>
      </c>
      <c r="B240" s="18" t="s">
        <v>678</v>
      </c>
      <c r="C240" s="17" t="s">
        <v>32</v>
      </c>
      <c r="D240" s="17" t="s">
        <v>679</v>
      </c>
      <c r="E240" s="19" t="s">
        <v>42</v>
      </c>
      <c r="F240" s="19">
        <v>2</v>
      </c>
      <c r="G240" s="20">
        <v>70.25</v>
      </c>
      <c r="H240" s="20">
        <v>87.96</v>
      </c>
      <c r="I240" s="492">
        <v>175.92</v>
      </c>
      <c r="J240" s="21">
        <v>0</v>
      </c>
      <c r="K240" s="22">
        <v>0</v>
      </c>
      <c r="L240" s="21">
        <v>0</v>
      </c>
      <c r="M240" s="22">
        <v>0</v>
      </c>
      <c r="N240" s="21">
        <v>0</v>
      </c>
      <c r="O240" s="22">
        <v>0</v>
      </c>
      <c r="P240" s="21">
        <v>0</v>
      </c>
      <c r="Q240" s="22">
        <v>0</v>
      </c>
      <c r="R240" s="21">
        <v>0</v>
      </c>
      <c r="S240" s="22">
        <v>0</v>
      </c>
      <c r="T240" s="21">
        <v>0</v>
      </c>
      <c r="U240" s="22">
        <v>0</v>
      </c>
      <c r="V240" s="21">
        <v>0</v>
      </c>
      <c r="W240" s="22">
        <v>0</v>
      </c>
      <c r="X240" s="21">
        <v>0</v>
      </c>
      <c r="Y240" s="22">
        <v>0</v>
      </c>
      <c r="Z240" s="21">
        <v>1</v>
      </c>
      <c r="AA240" s="22">
        <v>175.92</v>
      </c>
      <c r="AB240" s="21">
        <v>0</v>
      </c>
      <c r="AC240" s="22">
        <v>0</v>
      </c>
      <c r="AD240" s="21">
        <v>0</v>
      </c>
      <c r="AE240" s="22">
        <v>0</v>
      </c>
      <c r="AF240" s="21">
        <v>0</v>
      </c>
      <c r="AG240" s="22">
        <v>0</v>
      </c>
      <c r="AH240" s="21"/>
      <c r="AI240" s="493">
        <v>0</v>
      </c>
      <c r="AJ240" s="15">
        <v>1</v>
      </c>
      <c r="AK240" s="23">
        <v>175.92</v>
      </c>
    </row>
    <row r="241" spans="1:37" ht="51" x14ac:dyDescent="0.25">
      <c r="A241" s="17" t="s">
        <v>680</v>
      </c>
      <c r="B241" s="18" t="s">
        <v>681</v>
      </c>
      <c r="C241" s="17" t="s">
        <v>27</v>
      </c>
      <c r="D241" s="17" t="s">
        <v>682</v>
      </c>
      <c r="E241" s="19" t="s">
        <v>42</v>
      </c>
      <c r="F241" s="19">
        <v>12</v>
      </c>
      <c r="G241" s="20">
        <v>58.05</v>
      </c>
      <c r="H241" s="20">
        <v>72.69</v>
      </c>
      <c r="I241" s="492">
        <v>872.28</v>
      </c>
      <c r="J241" s="21">
        <v>0</v>
      </c>
      <c r="K241" s="22">
        <v>0</v>
      </c>
      <c r="L241" s="21">
        <v>0</v>
      </c>
      <c r="M241" s="22">
        <v>0</v>
      </c>
      <c r="N241" s="21">
        <v>0</v>
      </c>
      <c r="O241" s="22">
        <v>0</v>
      </c>
      <c r="P241" s="21">
        <v>0</v>
      </c>
      <c r="Q241" s="22">
        <v>0</v>
      </c>
      <c r="R241" s="21">
        <v>0</v>
      </c>
      <c r="S241" s="22">
        <v>0</v>
      </c>
      <c r="T241" s="21">
        <v>0</v>
      </c>
      <c r="U241" s="22">
        <v>0</v>
      </c>
      <c r="V241" s="21">
        <v>0</v>
      </c>
      <c r="W241" s="22">
        <v>0</v>
      </c>
      <c r="X241" s="21">
        <v>0</v>
      </c>
      <c r="Y241" s="22">
        <v>0</v>
      </c>
      <c r="Z241" s="21">
        <v>1</v>
      </c>
      <c r="AA241" s="22">
        <v>872.28</v>
      </c>
      <c r="AB241" s="21">
        <v>0</v>
      </c>
      <c r="AC241" s="22">
        <v>0</v>
      </c>
      <c r="AD241" s="21">
        <v>0</v>
      </c>
      <c r="AE241" s="22">
        <v>0</v>
      </c>
      <c r="AF241" s="21">
        <v>0</v>
      </c>
      <c r="AG241" s="22">
        <v>0</v>
      </c>
      <c r="AH241" s="21"/>
      <c r="AI241" s="493">
        <v>0</v>
      </c>
      <c r="AJ241" s="15">
        <v>1</v>
      </c>
      <c r="AK241" s="23">
        <v>872.28</v>
      </c>
    </row>
    <row r="242" spans="1:37" ht="63.75" x14ac:dyDescent="0.25">
      <c r="A242" s="17" t="s">
        <v>683</v>
      </c>
      <c r="B242" s="18" t="s">
        <v>684</v>
      </c>
      <c r="C242" s="17" t="s">
        <v>32</v>
      </c>
      <c r="D242" s="17" t="s">
        <v>685</v>
      </c>
      <c r="E242" s="19" t="s">
        <v>34</v>
      </c>
      <c r="F242" s="19">
        <v>61.2</v>
      </c>
      <c r="G242" s="20">
        <v>32.54</v>
      </c>
      <c r="H242" s="20">
        <v>40.74</v>
      </c>
      <c r="I242" s="492">
        <v>2493.2800000000002</v>
      </c>
      <c r="J242" s="21">
        <v>0</v>
      </c>
      <c r="K242" s="22">
        <v>0</v>
      </c>
      <c r="L242" s="21">
        <v>0</v>
      </c>
      <c r="M242" s="22">
        <v>0</v>
      </c>
      <c r="N242" s="21">
        <v>0</v>
      </c>
      <c r="O242" s="22">
        <v>0</v>
      </c>
      <c r="P242" s="21">
        <v>0</v>
      </c>
      <c r="Q242" s="22">
        <v>0</v>
      </c>
      <c r="R242" s="21">
        <v>0</v>
      </c>
      <c r="S242" s="22">
        <v>0</v>
      </c>
      <c r="T242" s="21">
        <v>0</v>
      </c>
      <c r="U242" s="22">
        <v>0</v>
      </c>
      <c r="V242" s="21">
        <v>0</v>
      </c>
      <c r="W242" s="22">
        <v>0</v>
      </c>
      <c r="X242" s="21">
        <v>1</v>
      </c>
      <c r="Y242" s="22">
        <v>2493.2800000000002</v>
      </c>
      <c r="Z242" s="21">
        <v>0</v>
      </c>
      <c r="AA242" s="22">
        <v>0</v>
      </c>
      <c r="AB242" s="21">
        <v>0</v>
      </c>
      <c r="AC242" s="22">
        <v>0</v>
      </c>
      <c r="AD242" s="21">
        <v>0</v>
      </c>
      <c r="AE242" s="22">
        <v>0</v>
      </c>
      <c r="AF242" s="21">
        <v>0</v>
      </c>
      <c r="AG242" s="22">
        <v>0</v>
      </c>
      <c r="AH242" s="21"/>
      <c r="AI242" s="493">
        <v>0</v>
      </c>
      <c r="AJ242" s="15">
        <v>1</v>
      </c>
      <c r="AK242" s="23">
        <v>2493.2800000000002</v>
      </c>
    </row>
    <row r="243" spans="1:37" ht="25.5" x14ac:dyDescent="0.25">
      <c r="A243" s="17" t="s">
        <v>686</v>
      </c>
      <c r="B243" s="18" t="s">
        <v>687</v>
      </c>
      <c r="C243" s="17" t="s">
        <v>27</v>
      </c>
      <c r="D243" s="17" t="s">
        <v>688</v>
      </c>
      <c r="E243" s="19" t="s">
        <v>109</v>
      </c>
      <c r="F243" s="19">
        <v>63.3</v>
      </c>
      <c r="G243" s="20">
        <v>6.71</v>
      </c>
      <c r="H243" s="20">
        <v>8.4</v>
      </c>
      <c r="I243" s="492">
        <v>531.72</v>
      </c>
      <c r="J243" s="21">
        <v>0</v>
      </c>
      <c r="K243" s="22">
        <v>0</v>
      </c>
      <c r="L243" s="21">
        <v>0</v>
      </c>
      <c r="M243" s="22">
        <v>0</v>
      </c>
      <c r="N243" s="21">
        <v>0</v>
      </c>
      <c r="O243" s="22">
        <v>0</v>
      </c>
      <c r="P243" s="21">
        <v>0</v>
      </c>
      <c r="Q243" s="22">
        <v>0</v>
      </c>
      <c r="R243" s="21">
        <v>0</v>
      </c>
      <c r="S243" s="22">
        <v>0</v>
      </c>
      <c r="T243" s="21">
        <v>0</v>
      </c>
      <c r="U243" s="22">
        <v>0</v>
      </c>
      <c r="V243" s="21">
        <v>0</v>
      </c>
      <c r="W243" s="22">
        <v>0</v>
      </c>
      <c r="X243" s="21">
        <v>0</v>
      </c>
      <c r="Y243" s="22">
        <v>0</v>
      </c>
      <c r="Z243" s="21">
        <v>0</v>
      </c>
      <c r="AA243" s="22">
        <v>0</v>
      </c>
      <c r="AB243" s="21">
        <v>1</v>
      </c>
      <c r="AC243" s="22">
        <v>531.72</v>
      </c>
      <c r="AD243" s="21">
        <v>0</v>
      </c>
      <c r="AE243" s="22">
        <v>0</v>
      </c>
      <c r="AF243" s="21">
        <v>0</v>
      </c>
      <c r="AG243" s="22">
        <v>0</v>
      </c>
      <c r="AH243" s="21"/>
      <c r="AI243" s="493">
        <v>0</v>
      </c>
      <c r="AJ243" s="15">
        <v>1</v>
      </c>
      <c r="AK243" s="23">
        <v>531.72</v>
      </c>
    </row>
    <row r="244" spans="1:37" ht="25.5" x14ac:dyDescent="0.25">
      <c r="A244" s="17" t="s">
        <v>689</v>
      </c>
      <c r="B244" s="18" t="s">
        <v>690</v>
      </c>
      <c r="C244" s="17" t="s">
        <v>27</v>
      </c>
      <c r="D244" s="17" t="s">
        <v>691</v>
      </c>
      <c r="E244" s="19" t="s">
        <v>109</v>
      </c>
      <c r="F244" s="19">
        <v>180.5</v>
      </c>
      <c r="G244" s="20">
        <v>13.11</v>
      </c>
      <c r="H244" s="20">
        <v>16.41</v>
      </c>
      <c r="I244" s="492">
        <v>2962</v>
      </c>
      <c r="J244" s="21">
        <v>0</v>
      </c>
      <c r="K244" s="22">
        <v>0</v>
      </c>
      <c r="L244" s="21">
        <v>0</v>
      </c>
      <c r="M244" s="22">
        <v>0</v>
      </c>
      <c r="N244" s="21">
        <v>0</v>
      </c>
      <c r="O244" s="22">
        <v>0</v>
      </c>
      <c r="P244" s="21">
        <v>0</v>
      </c>
      <c r="Q244" s="22">
        <v>0</v>
      </c>
      <c r="R244" s="21">
        <v>0</v>
      </c>
      <c r="S244" s="22">
        <v>0</v>
      </c>
      <c r="T244" s="21">
        <v>0</v>
      </c>
      <c r="U244" s="22">
        <v>0</v>
      </c>
      <c r="V244" s="21">
        <v>0</v>
      </c>
      <c r="W244" s="22">
        <v>0</v>
      </c>
      <c r="X244" s="21">
        <v>0</v>
      </c>
      <c r="Y244" s="22">
        <v>0</v>
      </c>
      <c r="Z244" s="21">
        <v>0</v>
      </c>
      <c r="AA244" s="22">
        <v>0</v>
      </c>
      <c r="AB244" s="21">
        <v>1</v>
      </c>
      <c r="AC244" s="22">
        <v>2962</v>
      </c>
      <c r="AD244" s="21">
        <v>0</v>
      </c>
      <c r="AE244" s="22">
        <v>0</v>
      </c>
      <c r="AF244" s="21">
        <v>0</v>
      </c>
      <c r="AG244" s="22">
        <v>0</v>
      </c>
      <c r="AH244" s="21"/>
      <c r="AI244" s="493">
        <v>0</v>
      </c>
      <c r="AJ244" s="15">
        <v>1</v>
      </c>
      <c r="AK244" s="23">
        <v>2962</v>
      </c>
    </row>
    <row r="245" spans="1:37" ht="38.25" x14ac:dyDescent="0.25">
      <c r="A245" s="17" t="s">
        <v>692</v>
      </c>
      <c r="B245" s="18" t="s">
        <v>693</v>
      </c>
      <c r="C245" s="17" t="s">
        <v>27</v>
      </c>
      <c r="D245" s="17" t="s">
        <v>694</v>
      </c>
      <c r="E245" s="19" t="s">
        <v>42</v>
      </c>
      <c r="F245" s="19">
        <v>3</v>
      </c>
      <c r="G245" s="20">
        <v>131.08000000000001</v>
      </c>
      <c r="H245" s="20">
        <v>164.13</v>
      </c>
      <c r="I245" s="492">
        <v>492.39</v>
      </c>
      <c r="J245" s="21">
        <v>0</v>
      </c>
      <c r="K245" s="22">
        <v>0</v>
      </c>
      <c r="L245" s="21">
        <v>0</v>
      </c>
      <c r="M245" s="22">
        <v>0</v>
      </c>
      <c r="N245" s="21">
        <v>0</v>
      </c>
      <c r="O245" s="22">
        <v>0</v>
      </c>
      <c r="P245" s="21">
        <v>0</v>
      </c>
      <c r="Q245" s="22">
        <v>0</v>
      </c>
      <c r="R245" s="21">
        <v>0</v>
      </c>
      <c r="S245" s="22">
        <v>0</v>
      </c>
      <c r="T245" s="21">
        <v>0</v>
      </c>
      <c r="U245" s="22">
        <v>0</v>
      </c>
      <c r="V245" s="21">
        <v>0</v>
      </c>
      <c r="W245" s="22">
        <v>0</v>
      </c>
      <c r="X245" s="21">
        <v>0</v>
      </c>
      <c r="Y245" s="22">
        <v>0</v>
      </c>
      <c r="Z245" s="21">
        <v>1</v>
      </c>
      <c r="AA245" s="22">
        <v>492.39</v>
      </c>
      <c r="AB245" s="21">
        <v>0</v>
      </c>
      <c r="AC245" s="22">
        <v>0</v>
      </c>
      <c r="AD245" s="21">
        <v>0</v>
      </c>
      <c r="AE245" s="22">
        <v>0</v>
      </c>
      <c r="AF245" s="21">
        <v>0</v>
      </c>
      <c r="AG245" s="22">
        <v>0</v>
      </c>
      <c r="AH245" s="21"/>
      <c r="AI245" s="493">
        <v>0</v>
      </c>
      <c r="AJ245" s="15">
        <v>1</v>
      </c>
      <c r="AK245" s="23">
        <v>492.39</v>
      </c>
    </row>
    <row r="246" spans="1:37" ht="25.5" x14ac:dyDescent="0.25">
      <c r="A246" s="25" t="s">
        <v>695</v>
      </c>
      <c r="B246" s="25"/>
      <c r="C246" s="25"/>
      <c r="D246" s="25" t="s">
        <v>696</v>
      </c>
      <c r="E246" s="25"/>
      <c r="F246" s="25"/>
      <c r="G246" s="26"/>
      <c r="H246" s="26"/>
      <c r="I246" s="494">
        <v>297443.37999999989</v>
      </c>
      <c r="J246" s="27">
        <v>0</v>
      </c>
      <c r="K246" s="494">
        <v>0</v>
      </c>
      <c r="L246" s="27">
        <v>0</v>
      </c>
      <c r="M246" s="494">
        <v>0</v>
      </c>
      <c r="N246" s="27">
        <v>0.15802727564486393</v>
      </c>
      <c r="O246" s="494">
        <v>47004.166999999987</v>
      </c>
      <c r="P246" s="27">
        <v>0.1686379000937927</v>
      </c>
      <c r="Q246" s="494">
        <v>50160.226999999999</v>
      </c>
      <c r="R246" s="27">
        <v>0.17427130501273896</v>
      </c>
      <c r="S246" s="494">
        <v>51835.845999999998</v>
      </c>
      <c r="T246" s="27">
        <v>7.9378468601318378E-2</v>
      </c>
      <c r="U246" s="494">
        <v>23610.600000000002</v>
      </c>
      <c r="V246" s="27">
        <v>0</v>
      </c>
      <c r="W246" s="494">
        <v>0</v>
      </c>
      <c r="X246" s="27">
        <v>0</v>
      </c>
      <c r="Y246" s="494">
        <v>0</v>
      </c>
      <c r="Z246" s="27">
        <v>1.9186609565827288E-2</v>
      </c>
      <c r="AA246" s="494">
        <v>5706.9299999999994</v>
      </c>
      <c r="AB246" s="27">
        <v>0.30818955190732444</v>
      </c>
      <c r="AC246" s="494">
        <v>91668.941999999995</v>
      </c>
      <c r="AD246" s="27">
        <v>9.2308889174134628E-2</v>
      </c>
      <c r="AE246" s="494">
        <v>27456.668000000001</v>
      </c>
      <c r="AF246" s="27">
        <v>0</v>
      </c>
      <c r="AG246" s="494">
        <v>0</v>
      </c>
      <c r="AH246" s="27">
        <v>0</v>
      </c>
      <c r="AI246" s="494">
        <v>0</v>
      </c>
      <c r="AJ246" s="27">
        <v>1.0000000000000004</v>
      </c>
      <c r="AK246" s="494">
        <v>297443.37999999989</v>
      </c>
    </row>
    <row r="247" spans="1:37" ht="38.25" x14ac:dyDescent="0.25">
      <c r="A247" s="17" t="s">
        <v>697</v>
      </c>
      <c r="B247" s="18" t="s">
        <v>574</v>
      </c>
      <c r="C247" s="17" t="s">
        <v>32</v>
      </c>
      <c r="D247" s="17" t="s">
        <v>575</v>
      </c>
      <c r="E247" s="19" t="s">
        <v>109</v>
      </c>
      <c r="F247" s="19">
        <v>358.5</v>
      </c>
      <c r="G247" s="20">
        <v>4.71</v>
      </c>
      <c r="H247" s="20">
        <v>5.89</v>
      </c>
      <c r="I247" s="492">
        <v>2111.56</v>
      </c>
      <c r="J247" s="21">
        <v>0</v>
      </c>
      <c r="K247" s="22">
        <v>0</v>
      </c>
      <c r="L247" s="21">
        <v>0</v>
      </c>
      <c r="M247" s="22">
        <v>0</v>
      </c>
      <c r="N247" s="21">
        <v>1</v>
      </c>
      <c r="O247" s="22">
        <v>2111.56</v>
      </c>
      <c r="P247" s="21">
        <v>0</v>
      </c>
      <c r="Q247" s="22">
        <v>0</v>
      </c>
      <c r="R247" s="21">
        <v>0</v>
      </c>
      <c r="S247" s="22">
        <v>0</v>
      </c>
      <c r="T247" s="21">
        <v>0</v>
      </c>
      <c r="U247" s="22">
        <v>0</v>
      </c>
      <c r="V247" s="21">
        <v>0</v>
      </c>
      <c r="W247" s="22">
        <v>0</v>
      </c>
      <c r="X247" s="21">
        <v>0</v>
      </c>
      <c r="Y247" s="22">
        <v>0</v>
      </c>
      <c r="Z247" s="21">
        <v>0</v>
      </c>
      <c r="AA247" s="22">
        <v>0</v>
      </c>
      <c r="AB247" s="21">
        <v>0</v>
      </c>
      <c r="AC247" s="22">
        <v>0</v>
      </c>
      <c r="AD247" s="21">
        <v>0</v>
      </c>
      <c r="AE247" s="22">
        <v>0</v>
      </c>
      <c r="AF247" s="21">
        <v>0</v>
      </c>
      <c r="AG247" s="22">
        <v>0</v>
      </c>
      <c r="AH247" s="21"/>
      <c r="AI247" s="493">
        <v>0</v>
      </c>
      <c r="AJ247" s="15">
        <v>1</v>
      </c>
      <c r="AK247" s="23">
        <v>2111.56</v>
      </c>
    </row>
    <row r="248" spans="1:37" ht="38.25" x14ac:dyDescent="0.25">
      <c r="A248" s="17" t="s">
        <v>698</v>
      </c>
      <c r="B248" s="18" t="s">
        <v>400</v>
      </c>
      <c r="C248" s="17" t="s">
        <v>27</v>
      </c>
      <c r="D248" s="17" t="s">
        <v>401</v>
      </c>
      <c r="E248" s="19" t="s">
        <v>109</v>
      </c>
      <c r="F248" s="19">
        <v>53.5</v>
      </c>
      <c r="G248" s="20">
        <v>5.46</v>
      </c>
      <c r="H248" s="20">
        <v>6.83</v>
      </c>
      <c r="I248" s="492">
        <v>365.4</v>
      </c>
      <c r="J248" s="21">
        <v>0</v>
      </c>
      <c r="K248" s="22">
        <v>0</v>
      </c>
      <c r="L248" s="21">
        <v>0</v>
      </c>
      <c r="M248" s="22">
        <v>0</v>
      </c>
      <c r="N248" s="21">
        <v>1</v>
      </c>
      <c r="O248" s="22">
        <v>365.4</v>
      </c>
      <c r="P248" s="21">
        <v>0</v>
      </c>
      <c r="Q248" s="22">
        <v>0</v>
      </c>
      <c r="R248" s="21">
        <v>0</v>
      </c>
      <c r="S248" s="22">
        <v>0</v>
      </c>
      <c r="T248" s="21">
        <v>0</v>
      </c>
      <c r="U248" s="22">
        <v>0</v>
      </c>
      <c r="V248" s="21">
        <v>0</v>
      </c>
      <c r="W248" s="22">
        <v>0</v>
      </c>
      <c r="X248" s="21">
        <v>0</v>
      </c>
      <c r="Y248" s="22">
        <v>0</v>
      </c>
      <c r="Z248" s="21">
        <v>0</v>
      </c>
      <c r="AA248" s="22">
        <v>0</v>
      </c>
      <c r="AB248" s="21">
        <v>0</v>
      </c>
      <c r="AC248" s="22">
        <v>0</v>
      </c>
      <c r="AD248" s="21">
        <v>0</v>
      </c>
      <c r="AE248" s="22">
        <v>0</v>
      </c>
      <c r="AF248" s="21">
        <v>0</v>
      </c>
      <c r="AG248" s="22">
        <v>0</v>
      </c>
      <c r="AH248" s="21"/>
      <c r="AI248" s="493">
        <v>0</v>
      </c>
      <c r="AJ248" s="15">
        <v>1</v>
      </c>
      <c r="AK248" s="23">
        <v>365.4</v>
      </c>
    </row>
    <row r="249" spans="1:37" ht="38.25" x14ac:dyDescent="0.25">
      <c r="A249" s="17" t="s">
        <v>699</v>
      </c>
      <c r="B249" s="18" t="s">
        <v>700</v>
      </c>
      <c r="C249" s="17" t="s">
        <v>27</v>
      </c>
      <c r="D249" s="17" t="s">
        <v>701</v>
      </c>
      <c r="E249" s="19" t="s">
        <v>109</v>
      </c>
      <c r="F249" s="19">
        <v>134.35</v>
      </c>
      <c r="G249" s="20">
        <v>13.44</v>
      </c>
      <c r="H249" s="20">
        <v>16.82</v>
      </c>
      <c r="I249" s="492">
        <v>2259.7600000000002</v>
      </c>
      <c r="J249" s="21">
        <v>0</v>
      </c>
      <c r="K249" s="22">
        <v>0</v>
      </c>
      <c r="L249" s="21">
        <v>0</v>
      </c>
      <c r="M249" s="22">
        <v>0</v>
      </c>
      <c r="N249" s="21">
        <v>1</v>
      </c>
      <c r="O249" s="22">
        <v>2259.7600000000002</v>
      </c>
      <c r="P249" s="21">
        <v>0</v>
      </c>
      <c r="Q249" s="22">
        <v>0</v>
      </c>
      <c r="R249" s="21">
        <v>0</v>
      </c>
      <c r="S249" s="22">
        <v>0</v>
      </c>
      <c r="T249" s="21">
        <v>0</v>
      </c>
      <c r="U249" s="22">
        <v>0</v>
      </c>
      <c r="V249" s="21">
        <v>0</v>
      </c>
      <c r="W249" s="22">
        <v>0</v>
      </c>
      <c r="X249" s="21">
        <v>0</v>
      </c>
      <c r="Y249" s="22">
        <v>0</v>
      </c>
      <c r="Z249" s="21">
        <v>0</v>
      </c>
      <c r="AA249" s="22">
        <v>0</v>
      </c>
      <c r="AB249" s="21">
        <v>0</v>
      </c>
      <c r="AC249" s="22">
        <v>0</v>
      </c>
      <c r="AD249" s="21">
        <v>0</v>
      </c>
      <c r="AE249" s="22">
        <v>0</v>
      </c>
      <c r="AF249" s="21">
        <v>0</v>
      </c>
      <c r="AG249" s="22">
        <v>0</v>
      </c>
      <c r="AH249" s="21"/>
      <c r="AI249" s="493">
        <v>0</v>
      </c>
      <c r="AJ249" s="15">
        <v>1</v>
      </c>
      <c r="AK249" s="23">
        <v>2259.7600000000002</v>
      </c>
    </row>
    <row r="250" spans="1:37" ht="38.25" x14ac:dyDescent="0.25">
      <c r="A250" s="17" t="s">
        <v>702</v>
      </c>
      <c r="B250" s="18" t="s">
        <v>703</v>
      </c>
      <c r="C250" s="17" t="s">
        <v>32</v>
      </c>
      <c r="D250" s="17" t="s">
        <v>578</v>
      </c>
      <c r="E250" s="19" t="s">
        <v>109</v>
      </c>
      <c r="F250" s="19">
        <v>358.5</v>
      </c>
      <c r="G250" s="20">
        <v>12.37</v>
      </c>
      <c r="H250" s="20">
        <v>15.48</v>
      </c>
      <c r="I250" s="492">
        <v>5549.58</v>
      </c>
      <c r="J250" s="21">
        <v>0</v>
      </c>
      <c r="K250" s="22">
        <v>0</v>
      </c>
      <c r="L250" s="21">
        <v>0</v>
      </c>
      <c r="M250" s="22">
        <v>0</v>
      </c>
      <c r="N250" s="21">
        <v>1</v>
      </c>
      <c r="O250" s="22">
        <v>5549.58</v>
      </c>
      <c r="P250" s="21">
        <v>0</v>
      </c>
      <c r="Q250" s="22">
        <v>0</v>
      </c>
      <c r="R250" s="21">
        <v>0</v>
      </c>
      <c r="S250" s="22">
        <v>0</v>
      </c>
      <c r="T250" s="21">
        <v>0</v>
      </c>
      <c r="U250" s="22">
        <v>0</v>
      </c>
      <c r="V250" s="21">
        <v>0</v>
      </c>
      <c r="W250" s="22">
        <v>0</v>
      </c>
      <c r="X250" s="21">
        <v>0</v>
      </c>
      <c r="Y250" s="22">
        <v>0</v>
      </c>
      <c r="Z250" s="21">
        <v>0</v>
      </c>
      <c r="AA250" s="22">
        <v>0</v>
      </c>
      <c r="AB250" s="21">
        <v>0</v>
      </c>
      <c r="AC250" s="22">
        <v>0</v>
      </c>
      <c r="AD250" s="21">
        <v>0</v>
      </c>
      <c r="AE250" s="22">
        <v>0</v>
      </c>
      <c r="AF250" s="21">
        <v>0</v>
      </c>
      <c r="AG250" s="22">
        <v>0</v>
      </c>
      <c r="AH250" s="21"/>
      <c r="AI250" s="493">
        <v>0</v>
      </c>
      <c r="AJ250" s="15">
        <v>1</v>
      </c>
      <c r="AK250" s="23">
        <v>5549.58</v>
      </c>
    </row>
    <row r="251" spans="1:37" ht="38.25" x14ac:dyDescent="0.25">
      <c r="A251" s="17" t="s">
        <v>704</v>
      </c>
      <c r="B251" s="18" t="s">
        <v>403</v>
      </c>
      <c r="C251" s="17" t="s">
        <v>27</v>
      </c>
      <c r="D251" s="17" t="s">
        <v>404</v>
      </c>
      <c r="E251" s="19" t="s">
        <v>109</v>
      </c>
      <c r="F251" s="19">
        <v>53.5</v>
      </c>
      <c r="G251" s="20">
        <v>18.63</v>
      </c>
      <c r="H251" s="20">
        <v>23.32</v>
      </c>
      <c r="I251" s="492">
        <v>1247.6199999999999</v>
      </c>
      <c r="J251" s="21">
        <v>0</v>
      </c>
      <c r="K251" s="22">
        <v>0</v>
      </c>
      <c r="L251" s="21">
        <v>0</v>
      </c>
      <c r="M251" s="22">
        <v>0</v>
      </c>
      <c r="N251" s="21">
        <v>1</v>
      </c>
      <c r="O251" s="22">
        <v>1247.6199999999999</v>
      </c>
      <c r="P251" s="21">
        <v>0</v>
      </c>
      <c r="Q251" s="22">
        <v>0</v>
      </c>
      <c r="R251" s="21">
        <v>0</v>
      </c>
      <c r="S251" s="22">
        <v>0</v>
      </c>
      <c r="T251" s="21">
        <v>0</v>
      </c>
      <c r="U251" s="22">
        <v>0</v>
      </c>
      <c r="V251" s="21">
        <v>0</v>
      </c>
      <c r="W251" s="22">
        <v>0</v>
      </c>
      <c r="X251" s="21">
        <v>0</v>
      </c>
      <c r="Y251" s="22">
        <v>0</v>
      </c>
      <c r="Z251" s="21">
        <v>0</v>
      </c>
      <c r="AA251" s="22">
        <v>0</v>
      </c>
      <c r="AB251" s="21">
        <v>0</v>
      </c>
      <c r="AC251" s="22">
        <v>0</v>
      </c>
      <c r="AD251" s="21">
        <v>0</v>
      </c>
      <c r="AE251" s="22">
        <v>0</v>
      </c>
      <c r="AF251" s="21">
        <v>0</v>
      </c>
      <c r="AG251" s="22">
        <v>0</v>
      </c>
      <c r="AH251" s="21"/>
      <c r="AI251" s="493">
        <v>0</v>
      </c>
      <c r="AJ251" s="15">
        <v>1</v>
      </c>
      <c r="AK251" s="23">
        <v>1247.6199999999999</v>
      </c>
    </row>
    <row r="252" spans="1:37" ht="38.25" x14ac:dyDescent="0.25">
      <c r="A252" s="17" t="s">
        <v>705</v>
      </c>
      <c r="B252" s="18" t="s">
        <v>706</v>
      </c>
      <c r="C252" s="17" t="s">
        <v>27</v>
      </c>
      <c r="D252" s="17" t="s">
        <v>707</v>
      </c>
      <c r="E252" s="19" t="s">
        <v>109</v>
      </c>
      <c r="F252" s="19">
        <v>134.35</v>
      </c>
      <c r="G252" s="20">
        <v>10.52</v>
      </c>
      <c r="H252" s="20">
        <v>13.17</v>
      </c>
      <c r="I252" s="492">
        <v>1769.38</v>
      </c>
      <c r="J252" s="21">
        <v>0</v>
      </c>
      <c r="K252" s="22">
        <v>0</v>
      </c>
      <c r="L252" s="21">
        <v>0</v>
      </c>
      <c r="M252" s="22">
        <v>0</v>
      </c>
      <c r="N252" s="21">
        <v>1</v>
      </c>
      <c r="O252" s="22">
        <v>1769.38</v>
      </c>
      <c r="P252" s="21">
        <v>0</v>
      </c>
      <c r="Q252" s="22">
        <v>0</v>
      </c>
      <c r="R252" s="21">
        <v>0</v>
      </c>
      <c r="S252" s="22">
        <v>0</v>
      </c>
      <c r="T252" s="21">
        <v>0</v>
      </c>
      <c r="U252" s="22">
        <v>0</v>
      </c>
      <c r="V252" s="21">
        <v>0</v>
      </c>
      <c r="W252" s="22">
        <v>0</v>
      </c>
      <c r="X252" s="21">
        <v>0</v>
      </c>
      <c r="Y252" s="22">
        <v>0</v>
      </c>
      <c r="Z252" s="21">
        <v>0</v>
      </c>
      <c r="AA252" s="22">
        <v>0</v>
      </c>
      <c r="AB252" s="21">
        <v>0</v>
      </c>
      <c r="AC252" s="22">
        <v>0</v>
      </c>
      <c r="AD252" s="21">
        <v>0</v>
      </c>
      <c r="AE252" s="22">
        <v>0</v>
      </c>
      <c r="AF252" s="21">
        <v>0</v>
      </c>
      <c r="AG252" s="22">
        <v>0</v>
      </c>
      <c r="AH252" s="21"/>
      <c r="AI252" s="493">
        <v>0</v>
      </c>
      <c r="AJ252" s="15">
        <v>1</v>
      </c>
      <c r="AK252" s="23">
        <v>1769.38</v>
      </c>
    </row>
    <row r="253" spans="1:37" ht="38.25" x14ac:dyDescent="0.25">
      <c r="A253" s="17" t="s">
        <v>708</v>
      </c>
      <c r="B253" s="18" t="s">
        <v>651</v>
      </c>
      <c r="C253" s="17" t="s">
        <v>32</v>
      </c>
      <c r="D253" s="17" t="s">
        <v>652</v>
      </c>
      <c r="E253" s="19" t="s">
        <v>42</v>
      </c>
      <c r="F253" s="19">
        <v>55</v>
      </c>
      <c r="G253" s="20">
        <v>8.4700000000000006</v>
      </c>
      <c r="H253" s="20">
        <v>10.6</v>
      </c>
      <c r="I253" s="492">
        <v>583</v>
      </c>
      <c r="J253" s="21">
        <v>0</v>
      </c>
      <c r="K253" s="22">
        <v>0</v>
      </c>
      <c r="L253" s="21">
        <v>0</v>
      </c>
      <c r="M253" s="22">
        <v>0</v>
      </c>
      <c r="N253" s="21">
        <v>0.5</v>
      </c>
      <c r="O253" s="22">
        <v>291.5</v>
      </c>
      <c r="P253" s="21">
        <v>0.5</v>
      </c>
      <c r="Q253" s="22">
        <v>291.5</v>
      </c>
      <c r="R253" s="21">
        <v>0</v>
      </c>
      <c r="S253" s="22">
        <v>0</v>
      </c>
      <c r="T253" s="21">
        <v>0</v>
      </c>
      <c r="U253" s="22">
        <v>0</v>
      </c>
      <c r="V253" s="21">
        <v>0</v>
      </c>
      <c r="W253" s="22">
        <v>0</v>
      </c>
      <c r="X253" s="21">
        <v>0</v>
      </c>
      <c r="Y253" s="22">
        <v>0</v>
      </c>
      <c r="Z253" s="21">
        <v>0</v>
      </c>
      <c r="AA253" s="22">
        <v>0</v>
      </c>
      <c r="AB253" s="21">
        <v>0</v>
      </c>
      <c r="AC253" s="22">
        <v>0</v>
      </c>
      <c r="AD253" s="21">
        <v>0</v>
      </c>
      <c r="AE253" s="22">
        <v>0</v>
      </c>
      <c r="AF253" s="21">
        <v>0</v>
      </c>
      <c r="AG253" s="22">
        <v>0</v>
      </c>
      <c r="AH253" s="21"/>
      <c r="AI253" s="493">
        <v>0</v>
      </c>
      <c r="AJ253" s="15">
        <v>1</v>
      </c>
      <c r="AK253" s="23">
        <v>583</v>
      </c>
    </row>
    <row r="254" spans="1:37" ht="38.25" x14ac:dyDescent="0.25">
      <c r="A254" s="17" t="s">
        <v>709</v>
      </c>
      <c r="B254" s="18" t="s">
        <v>654</v>
      </c>
      <c r="C254" s="17" t="s">
        <v>32</v>
      </c>
      <c r="D254" s="17" t="s">
        <v>655</v>
      </c>
      <c r="E254" s="19" t="s">
        <v>42</v>
      </c>
      <c r="F254" s="19">
        <v>25</v>
      </c>
      <c r="G254" s="20">
        <v>13.32</v>
      </c>
      <c r="H254" s="20">
        <v>16.670000000000002</v>
      </c>
      <c r="I254" s="492">
        <v>416.75</v>
      </c>
      <c r="J254" s="21">
        <v>0</v>
      </c>
      <c r="K254" s="22">
        <v>0</v>
      </c>
      <c r="L254" s="21">
        <v>0</v>
      </c>
      <c r="M254" s="22">
        <v>0</v>
      </c>
      <c r="N254" s="21">
        <v>0.5</v>
      </c>
      <c r="O254" s="22">
        <v>208.375</v>
      </c>
      <c r="P254" s="21">
        <v>0.5</v>
      </c>
      <c r="Q254" s="22">
        <v>208.375</v>
      </c>
      <c r="R254" s="21">
        <v>0</v>
      </c>
      <c r="S254" s="22">
        <v>0</v>
      </c>
      <c r="T254" s="21">
        <v>0</v>
      </c>
      <c r="U254" s="22">
        <v>0</v>
      </c>
      <c r="V254" s="21">
        <v>0</v>
      </c>
      <c r="W254" s="22">
        <v>0</v>
      </c>
      <c r="X254" s="21">
        <v>0</v>
      </c>
      <c r="Y254" s="22">
        <v>0</v>
      </c>
      <c r="Z254" s="21">
        <v>0</v>
      </c>
      <c r="AA254" s="22">
        <v>0</v>
      </c>
      <c r="AB254" s="21">
        <v>0</v>
      </c>
      <c r="AC254" s="22">
        <v>0</v>
      </c>
      <c r="AD254" s="21">
        <v>0</v>
      </c>
      <c r="AE254" s="22">
        <v>0</v>
      </c>
      <c r="AF254" s="21">
        <v>0</v>
      </c>
      <c r="AG254" s="22">
        <v>0</v>
      </c>
      <c r="AH254" s="21"/>
      <c r="AI254" s="493">
        <v>0</v>
      </c>
      <c r="AJ254" s="15">
        <v>1</v>
      </c>
      <c r="AK254" s="23">
        <v>416.75</v>
      </c>
    </row>
    <row r="255" spans="1:37" ht="38.25" x14ac:dyDescent="0.25">
      <c r="A255" s="17" t="s">
        <v>710</v>
      </c>
      <c r="B255" s="18" t="s">
        <v>657</v>
      </c>
      <c r="C255" s="17" t="s">
        <v>32</v>
      </c>
      <c r="D255" s="17" t="s">
        <v>658</v>
      </c>
      <c r="E255" s="19" t="s">
        <v>42</v>
      </c>
      <c r="F255" s="19">
        <v>106</v>
      </c>
      <c r="G255" s="20">
        <v>23.22</v>
      </c>
      <c r="H255" s="20">
        <v>29.07</v>
      </c>
      <c r="I255" s="492">
        <v>3081.42</v>
      </c>
      <c r="J255" s="21">
        <v>0</v>
      </c>
      <c r="K255" s="22">
        <v>0</v>
      </c>
      <c r="L255" s="21">
        <v>0</v>
      </c>
      <c r="M255" s="22">
        <v>0</v>
      </c>
      <c r="N255" s="21">
        <v>0.5</v>
      </c>
      <c r="O255" s="22">
        <v>1540.71</v>
      </c>
      <c r="P255" s="21">
        <v>0.5</v>
      </c>
      <c r="Q255" s="22">
        <v>1540.71</v>
      </c>
      <c r="R255" s="21">
        <v>0</v>
      </c>
      <c r="S255" s="22">
        <v>0</v>
      </c>
      <c r="T255" s="21">
        <v>0</v>
      </c>
      <c r="U255" s="22">
        <v>0</v>
      </c>
      <c r="V255" s="21">
        <v>0</v>
      </c>
      <c r="W255" s="22">
        <v>0</v>
      </c>
      <c r="X255" s="21">
        <v>0</v>
      </c>
      <c r="Y255" s="22">
        <v>0</v>
      </c>
      <c r="Z255" s="21">
        <v>0</v>
      </c>
      <c r="AA255" s="22">
        <v>0</v>
      </c>
      <c r="AB255" s="21">
        <v>0</v>
      </c>
      <c r="AC255" s="22">
        <v>0</v>
      </c>
      <c r="AD255" s="21">
        <v>0</v>
      </c>
      <c r="AE255" s="22">
        <v>0</v>
      </c>
      <c r="AF255" s="21">
        <v>0</v>
      </c>
      <c r="AG255" s="22">
        <v>0</v>
      </c>
      <c r="AH255" s="21"/>
      <c r="AI255" s="493">
        <v>0</v>
      </c>
      <c r="AJ255" s="15">
        <v>1</v>
      </c>
      <c r="AK255" s="23">
        <v>3081.42</v>
      </c>
    </row>
    <row r="256" spans="1:37" ht="38.25" x14ac:dyDescent="0.25">
      <c r="A256" s="17" t="s">
        <v>711</v>
      </c>
      <c r="B256" s="18" t="s">
        <v>712</v>
      </c>
      <c r="C256" s="17" t="s">
        <v>32</v>
      </c>
      <c r="D256" s="17" t="s">
        <v>713</v>
      </c>
      <c r="E256" s="19" t="s">
        <v>42</v>
      </c>
      <c r="F256" s="19">
        <v>32</v>
      </c>
      <c r="G256" s="20">
        <v>10.54</v>
      </c>
      <c r="H256" s="20">
        <v>13.19</v>
      </c>
      <c r="I256" s="492">
        <v>422.08</v>
      </c>
      <c r="J256" s="21">
        <v>0</v>
      </c>
      <c r="K256" s="22">
        <v>0</v>
      </c>
      <c r="L256" s="21">
        <v>0</v>
      </c>
      <c r="M256" s="22">
        <v>0</v>
      </c>
      <c r="N256" s="21">
        <v>0.5</v>
      </c>
      <c r="O256" s="22">
        <v>211.04</v>
      </c>
      <c r="P256" s="21">
        <v>0.5</v>
      </c>
      <c r="Q256" s="22">
        <v>211.04</v>
      </c>
      <c r="R256" s="21">
        <v>0</v>
      </c>
      <c r="S256" s="22">
        <v>0</v>
      </c>
      <c r="T256" s="21">
        <v>0</v>
      </c>
      <c r="U256" s="22">
        <v>0</v>
      </c>
      <c r="V256" s="21">
        <v>0</v>
      </c>
      <c r="W256" s="22">
        <v>0</v>
      </c>
      <c r="X256" s="21">
        <v>0</v>
      </c>
      <c r="Y256" s="22">
        <v>0</v>
      </c>
      <c r="Z256" s="21">
        <v>0</v>
      </c>
      <c r="AA256" s="22">
        <v>0</v>
      </c>
      <c r="AB256" s="21">
        <v>0</v>
      </c>
      <c r="AC256" s="22">
        <v>0</v>
      </c>
      <c r="AD256" s="21">
        <v>0</v>
      </c>
      <c r="AE256" s="22">
        <v>0</v>
      </c>
      <c r="AF256" s="21">
        <v>0</v>
      </c>
      <c r="AG256" s="22">
        <v>0</v>
      </c>
      <c r="AH256" s="21"/>
      <c r="AI256" s="493">
        <v>0</v>
      </c>
      <c r="AJ256" s="15">
        <v>1</v>
      </c>
      <c r="AK256" s="23">
        <v>422.08</v>
      </c>
    </row>
    <row r="257" spans="1:37" ht="25.5" x14ac:dyDescent="0.25">
      <c r="A257" s="17" t="s">
        <v>714</v>
      </c>
      <c r="B257" s="18" t="s">
        <v>660</v>
      </c>
      <c r="C257" s="17" t="s">
        <v>32</v>
      </c>
      <c r="D257" s="17" t="s">
        <v>661</v>
      </c>
      <c r="E257" s="19" t="s">
        <v>42</v>
      </c>
      <c r="F257" s="19">
        <v>43</v>
      </c>
      <c r="G257" s="20">
        <v>12.64</v>
      </c>
      <c r="H257" s="20">
        <v>15.82</v>
      </c>
      <c r="I257" s="492">
        <v>680.26</v>
      </c>
      <c r="J257" s="21">
        <v>0</v>
      </c>
      <c r="K257" s="22">
        <v>0</v>
      </c>
      <c r="L257" s="21">
        <v>0</v>
      </c>
      <c r="M257" s="22">
        <v>0</v>
      </c>
      <c r="N257" s="21">
        <v>0.4</v>
      </c>
      <c r="O257" s="22">
        <v>272.10399999999998</v>
      </c>
      <c r="P257" s="21">
        <v>0.4</v>
      </c>
      <c r="Q257" s="22">
        <v>272.10399999999998</v>
      </c>
      <c r="R257" s="21">
        <v>0.2</v>
      </c>
      <c r="S257" s="22">
        <v>136.05199999999999</v>
      </c>
      <c r="T257" s="21">
        <v>0</v>
      </c>
      <c r="U257" s="22">
        <v>0</v>
      </c>
      <c r="V257" s="21">
        <v>0</v>
      </c>
      <c r="W257" s="22">
        <v>0</v>
      </c>
      <c r="X257" s="21">
        <v>0</v>
      </c>
      <c r="Y257" s="22">
        <v>0</v>
      </c>
      <c r="Z257" s="21">
        <v>0</v>
      </c>
      <c r="AA257" s="22">
        <v>0</v>
      </c>
      <c r="AB257" s="21">
        <v>0</v>
      </c>
      <c r="AC257" s="22">
        <v>0</v>
      </c>
      <c r="AD257" s="21">
        <v>0</v>
      </c>
      <c r="AE257" s="22">
        <v>0</v>
      </c>
      <c r="AF257" s="21">
        <v>0</v>
      </c>
      <c r="AG257" s="22">
        <v>0</v>
      </c>
      <c r="AH257" s="21"/>
      <c r="AI257" s="493">
        <v>0</v>
      </c>
      <c r="AJ257" s="15">
        <v>1</v>
      </c>
      <c r="AK257" s="23">
        <v>680.26</v>
      </c>
    </row>
    <row r="258" spans="1:37" ht="38.25" x14ac:dyDescent="0.25">
      <c r="A258" s="17" t="s">
        <v>715</v>
      </c>
      <c r="B258" s="18" t="s">
        <v>663</v>
      </c>
      <c r="C258" s="17" t="s">
        <v>32</v>
      </c>
      <c r="D258" s="17" t="s">
        <v>664</v>
      </c>
      <c r="E258" s="19" t="s">
        <v>42</v>
      </c>
      <c r="F258" s="19">
        <v>6</v>
      </c>
      <c r="G258" s="20">
        <v>18.11</v>
      </c>
      <c r="H258" s="20">
        <v>22.67</v>
      </c>
      <c r="I258" s="492">
        <v>136.02000000000001</v>
      </c>
      <c r="J258" s="21">
        <v>0</v>
      </c>
      <c r="K258" s="22">
        <v>0</v>
      </c>
      <c r="L258" s="21">
        <v>0</v>
      </c>
      <c r="M258" s="22">
        <v>0</v>
      </c>
      <c r="N258" s="21">
        <v>0.4</v>
      </c>
      <c r="O258" s="22">
        <v>54.408000000000008</v>
      </c>
      <c r="P258" s="21">
        <v>0.4</v>
      </c>
      <c r="Q258" s="22">
        <v>54.408000000000008</v>
      </c>
      <c r="R258" s="21">
        <v>0.2</v>
      </c>
      <c r="S258" s="22">
        <v>27.204000000000004</v>
      </c>
      <c r="T258" s="21">
        <v>0</v>
      </c>
      <c r="U258" s="22">
        <v>0</v>
      </c>
      <c r="V258" s="21">
        <v>0</v>
      </c>
      <c r="W258" s="22">
        <v>0</v>
      </c>
      <c r="X258" s="21">
        <v>0</v>
      </c>
      <c r="Y258" s="22">
        <v>0</v>
      </c>
      <c r="Z258" s="21">
        <v>0</v>
      </c>
      <c r="AA258" s="22">
        <v>0</v>
      </c>
      <c r="AB258" s="21">
        <v>0</v>
      </c>
      <c r="AC258" s="22">
        <v>0</v>
      </c>
      <c r="AD258" s="21">
        <v>0</v>
      </c>
      <c r="AE258" s="22">
        <v>0</v>
      </c>
      <c r="AF258" s="21">
        <v>0</v>
      </c>
      <c r="AG258" s="22">
        <v>0</v>
      </c>
      <c r="AH258" s="21"/>
      <c r="AI258" s="493">
        <v>0</v>
      </c>
      <c r="AJ258" s="15">
        <v>1</v>
      </c>
      <c r="AK258" s="23">
        <v>136.02000000000001</v>
      </c>
    </row>
    <row r="259" spans="1:37" ht="25.5" x14ac:dyDescent="0.25">
      <c r="A259" s="17" t="s">
        <v>716</v>
      </c>
      <c r="B259" s="18" t="s">
        <v>690</v>
      </c>
      <c r="C259" s="17" t="s">
        <v>27</v>
      </c>
      <c r="D259" s="17" t="s">
        <v>691</v>
      </c>
      <c r="E259" s="19" t="s">
        <v>109</v>
      </c>
      <c r="F259" s="19">
        <v>1823.5</v>
      </c>
      <c r="G259" s="20">
        <v>13.1</v>
      </c>
      <c r="H259" s="20">
        <v>16.399999999999999</v>
      </c>
      <c r="I259" s="492">
        <v>29905.4</v>
      </c>
      <c r="J259" s="21">
        <v>0</v>
      </c>
      <c r="K259" s="22">
        <v>0</v>
      </c>
      <c r="L259" s="21">
        <v>0</v>
      </c>
      <c r="M259" s="22">
        <v>0</v>
      </c>
      <c r="N259" s="21">
        <v>0</v>
      </c>
      <c r="O259" s="22">
        <v>0</v>
      </c>
      <c r="P259" s="21">
        <v>0</v>
      </c>
      <c r="Q259" s="22">
        <v>0</v>
      </c>
      <c r="R259" s="21">
        <v>0</v>
      </c>
      <c r="S259" s="22">
        <v>0</v>
      </c>
      <c r="T259" s="21">
        <v>0</v>
      </c>
      <c r="U259" s="22">
        <v>0</v>
      </c>
      <c r="V259" s="21">
        <v>0</v>
      </c>
      <c r="W259" s="22">
        <v>0</v>
      </c>
      <c r="X259" s="21">
        <v>0</v>
      </c>
      <c r="Y259" s="22">
        <v>0</v>
      </c>
      <c r="Z259" s="21">
        <v>0</v>
      </c>
      <c r="AA259" s="22">
        <v>0</v>
      </c>
      <c r="AB259" s="21">
        <v>0.5</v>
      </c>
      <c r="AC259" s="22">
        <v>14952.7</v>
      </c>
      <c r="AD259" s="21">
        <v>0.5</v>
      </c>
      <c r="AE259" s="22">
        <v>14952.7</v>
      </c>
      <c r="AF259" s="21">
        <v>0</v>
      </c>
      <c r="AG259" s="22">
        <v>0</v>
      </c>
      <c r="AH259" s="21"/>
      <c r="AI259" s="493">
        <v>0</v>
      </c>
      <c r="AJ259" s="15">
        <v>1</v>
      </c>
      <c r="AK259" s="23">
        <v>29905.4</v>
      </c>
    </row>
    <row r="260" spans="1:37" ht="25.5" x14ac:dyDescent="0.25">
      <c r="A260" s="17" t="s">
        <v>717</v>
      </c>
      <c r="B260" s="18" t="s">
        <v>718</v>
      </c>
      <c r="C260" s="17" t="s">
        <v>27</v>
      </c>
      <c r="D260" s="17" t="s">
        <v>719</v>
      </c>
      <c r="E260" s="19" t="s">
        <v>109</v>
      </c>
      <c r="F260" s="19">
        <v>17.5</v>
      </c>
      <c r="G260" s="20">
        <v>19.079999999999998</v>
      </c>
      <c r="H260" s="20">
        <v>23.89</v>
      </c>
      <c r="I260" s="492">
        <v>418.07</v>
      </c>
      <c r="J260" s="21">
        <v>0</v>
      </c>
      <c r="K260" s="22">
        <v>0</v>
      </c>
      <c r="L260" s="21">
        <v>0</v>
      </c>
      <c r="M260" s="22">
        <v>0</v>
      </c>
      <c r="N260" s="21">
        <v>0</v>
      </c>
      <c r="O260" s="22">
        <v>0</v>
      </c>
      <c r="P260" s="21">
        <v>0</v>
      </c>
      <c r="Q260" s="22">
        <v>0</v>
      </c>
      <c r="R260" s="21">
        <v>0</v>
      </c>
      <c r="S260" s="22">
        <v>0</v>
      </c>
      <c r="T260" s="21">
        <v>0</v>
      </c>
      <c r="U260" s="22">
        <v>0</v>
      </c>
      <c r="V260" s="21">
        <v>0</v>
      </c>
      <c r="W260" s="22">
        <v>0</v>
      </c>
      <c r="X260" s="21">
        <v>0</v>
      </c>
      <c r="Y260" s="22">
        <v>0</v>
      </c>
      <c r="Z260" s="21">
        <v>0</v>
      </c>
      <c r="AA260" s="22">
        <v>0</v>
      </c>
      <c r="AB260" s="21">
        <v>0</v>
      </c>
      <c r="AC260" s="22">
        <v>0</v>
      </c>
      <c r="AD260" s="21">
        <v>1</v>
      </c>
      <c r="AE260" s="22">
        <v>418.07</v>
      </c>
      <c r="AF260" s="21">
        <v>0</v>
      </c>
      <c r="AG260" s="22">
        <v>0</v>
      </c>
      <c r="AH260" s="21"/>
      <c r="AI260" s="493">
        <v>0</v>
      </c>
      <c r="AJ260" s="15">
        <v>1</v>
      </c>
      <c r="AK260" s="23">
        <v>418.07</v>
      </c>
    </row>
    <row r="261" spans="1:37" ht="38.25" x14ac:dyDescent="0.25">
      <c r="A261" s="17" t="s">
        <v>720</v>
      </c>
      <c r="B261" s="18" t="s">
        <v>583</v>
      </c>
      <c r="C261" s="17" t="s">
        <v>32</v>
      </c>
      <c r="D261" s="17" t="s">
        <v>584</v>
      </c>
      <c r="E261" s="19" t="s">
        <v>109</v>
      </c>
      <c r="F261" s="19">
        <v>1819.2</v>
      </c>
      <c r="G261" s="20">
        <v>3.0829110000000002</v>
      </c>
      <c r="H261" s="20">
        <v>3.86</v>
      </c>
      <c r="I261" s="492">
        <v>7022.11</v>
      </c>
      <c r="J261" s="21">
        <v>0</v>
      </c>
      <c r="K261" s="22">
        <v>0</v>
      </c>
      <c r="L261" s="21">
        <v>0</v>
      </c>
      <c r="M261" s="22">
        <v>0</v>
      </c>
      <c r="N261" s="21">
        <v>0</v>
      </c>
      <c r="O261" s="22">
        <v>0</v>
      </c>
      <c r="P261" s="21">
        <v>0.4</v>
      </c>
      <c r="Q261" s="22">
        <v>2808.8440000000001</v>
      </c>
      <c r="R261" s="21">
        <v>0.4</v>
      </c>
      <c r="S261" s="22">
        <v>2808.8440000000001</v>
      </c>
      <c r="T261" s="21">
        <v>0.2</v>
      </c>
      <c r="U261" s="22">
        <v>1404.422</v>
      </c>
      <c r="V261" s="21">
        <v>0</v>
      </c>
      <c r="W261" s="22">
        <v>0</v>
      </c>
      <c r="X261" s="21">
        <v>0</v>
      </c>
      <c r="Y261" s="22">
        <v>0</v>
      </c>
      <c r="Z261" s="21">
        <v>0</v>
      </c>
      <c r="AA261" s="22">
        <v>0</v>
      </c>
      <c r="AB261" s="21">
        <v>0</v>
      </c>
      <c r="AC261" s="22">
        <v>0</v>
      </c>
      <c r="AD261" s="21">
        <v>0</v>
      </c>
      <c r="AE261" s="22">
        <v>0</v>
      </c>
      <c r="AF261" s="21">
        <v>0</v>
      </c>
      <c r="AG261" s="22">
        <v>0</v>
      </c>
      <c r="AH261" s="21"/>
      <c r="AI261" s="493">
        <v>0</v>
      </c>
      <c r="AJ261" s="15">
        <v>1</v>
      </c>
      <c r="AK261" s="23">
        <v>7022.1100000000006</v>
      </c>
    </row>
    <row r="262" spans="1:37" ht="38.25" x14ac:dyDescent="0.25">
      <c r="A262" s="17" t="s">
        <v>721</v>
      </c>
      <c r="B262" s="18" t="s">
        <v>447</v>
      </c>
      <c r="C262" s="17" t="s">
        <v>32</v>
      </c>
      <c r="D262" s="17" t="s">
        <v>448</v>
      </c>
      <c r="E262" s="19" t="s">
        <v>109</v>
      </c>
      <c r="F262" s="19">
        <v>11231.6</v>
      </c>
      <c r="G262" s="20">
        <v>5.1100000000000003</v>
      </c>
      <c r="H262" s="20">
        <v>6.39</v>
      </c>
      <c r="I262" s="492">
        <v>71769.919999999998</v>
      </c>
      <c r="J262" s="21">
        <v>0</v>
      </c>
      <c r="K262" s="22">
        <v>0</v>
      </c>
      <c r="L262" s="21">
        <v>0</v>
      </c>
      <c r="M262" s="22">
        <v>0</v>
      </c>
      <c r="N262" s="21">
        <v>0</v>
      </c>
      <c r="O262" s="22">
        <v>0</v>
      </c>
      <c r="P262" s="21">
        <v>0.4</v>
      </c>
      <c r="Q262" s="22">
        <v>28707.968000000001</v>
      </c>
      <c r="R262" s="21">
        <v>0.4</v>
      </c>
      <c r="S262" s="22">
        <v>28707.968000000001</v>
      </c>
      <c r="T262" s="21">
        <v>0.2</v>
      </c>
      <c r="U262" s="22">
        <v>14353.984</v>
      </c>
      <c r="V262" s="21">
        <v>0</v>
      </c>
      <c r="W262" s="22">
        <v>0</v>
      </c>
      <c r="X262" s="21">
        <v>0</v>
      </c>
      <c r="Y262" s="22">
        <v>0</v>
      </c>
      <c r="Z262" s="21">
        <v>0</v>
      </c>
      <c r="AA262" s="22">
        <v>0</v>
      </c>
      <c r="AB262" s="21">
        <v>0</v>
      </c>
      <c r="AC262" s="22">
        <v>0</v>
      </c>
      <c r="AD262" s="21">
        <v>0</v>
      </c>
      <c r="AE262" s="22">
        <v>0</v>
      </c>
      <c r="AF262" s="21">
        <v>0</v>
      </c>
      <c r="AG262" s="22">
        <v>0</v>
      </c>
      <c r="AH262" s="21"/>
      <c r="AI262" s="493">
        <v>0</v>
      </c>
      <c r="AJ262" s="15">
        <v>1</v>
      </c>
      <c r="AK262" s="23">
        <v>71769.919999999998</v>
      </c>
    </row>
    <row r="263" spans="1:37" ht="38.25" x14ac:dyDescent="0.25">
      <c r="A263" s="17" t="s">
        <v>722</v>
      </c>
      <c r="B263" s="18" t="s">
        <v>450</v>
      </c>
      <c r="C263" s="17" t="s">
        <v>32</v>
      </c>
      <c r="D263" s="17" t="s">
        <v>451</v>
      </c>
      <c r="E263" s="19" t="s">
        <v>109</v>
      </c>
      <c r="F263" s="19">
        <v>3939.1</v>
      </c>
      <c r="G263" s="20">
        <v>7.13</v>
      </c>
      <c r="H263" s="20">
        <v>8.92</v>
      </c>
      <c r="I263" s="492">
        <v>35136.769999999997</v>
      </c>
      <c r="J263" s="21">
        <v>0</v>
      </c>
      <c r="K263" s="22">
        <v>0</v>
      </c>
      <c r="L263" s="21">
        <v>0</v>
      </c>
      <c r="M263" s="22">
        <v>0</v>
      </c>
      <c r="N263" s="21">
        <v>0</v>
      </c>
      <c r="O263" s="22">
        <v>0</v>
      </c>
      <c r="P263" s="21">
        <v>0.4</v>
      </c>
      <c r="Q263" s="22">
        <v>14054.707999999999</v>
      </c>
      <c r="R263" s="21">
        <v>0.4</v>
      </c>
      <c r="S263" s="22">
        <v>14054.707999999999</v>
      </c>
      <c r="T263" s="21">
        <v>0.2</v>
      </c>
      <c r="U263" s="22">
        <v>7027.3539999999994</v>
      </c>
      <c r="V263" s="21">
        <v>0</v>
      </c>
      <c r="W263" s="22">
        <v>0</v>
      </c>
      <c r="X263" s="21">
        <v>0</v>
      </c>
      <c r="Y263" s="22">
        <v>0</v>
      </c>
      <c r="Z263" s="21">
        <v>0</v>
      </c>
      <c r="AA263" s="22">
        <v>0</v>
      </c>
      <c r="AB263" s="21">
        <v>0</v>
      </c>
      <c r="AC263" s="22">
        <v>0</v>
      </c>
      <c r="AD263" s="21">
        <v>0</v>
      </c>
      <c r="AE263" s="22">
        <v>0</v>
      </c>
      <c r="AF263" s="21">
        <v>0</v>
      </c>
      <c r="AG263" s="22">
        <v>0</v>
      </c>
      <c r="AH263" s="21"/>
      <c r="AI263" s="493">
        <v>0</v>
      </c>
      <c r="AJ263" s="15">
        <v>1</v>
      </c>
      <c r="AK263" s="23">
        <v>35136.769999999997</v>
      </c>
    </row>
    <row r="264" spans="1:37" ht="38.25" x14ac:dyDescent="0.25">
      <c r="A264" s="17" t="s">
        <v>723</v>
      </c>
      <c r="B264" s="18" t="s">
        <v>724</v>
      </c>
      <c r="C264" s="17" t="s">
        <v>32</v>
      </c>
      <c r="D264" s="17" t="s">
        <v>725</v>
      </c>
      <c r="E264" s="19" t="s">
        <v>109</v>
      </c>
      <c r="F264" s="19">
        <v>280</v>
      </c>
      <c r="G264" s="20">
        <v>11.6</v>
      </c>
      <c r="H264" s="20">
        <v>14.52</v>
      </c>
      <c r="I264" s="492">
        <v>4065.6</v>
      </c>
      <c r="J264" s="21">
        <v>0</v>
      </c>
      <c r="K264" s="22">
        <v>0</v>
      </c>
      <c r="L264" s="21">
        <v>0</v>
      </c>
      <c r="M264" s="22">
        <v>0</v>
      </c>
      <c r="N264" s="21">
        <v>0</v>
      </c>
      <c r="O264" s="22">
        <v>0</v>
      </c>
      <c r="P264" s="21">
        <v>0.4</v>
      </c>
      <c r="Q264" s="22">
        <v>1626.24</v>
      </c>
      <c r="R264" s="21">
        <v>0.4</v>
      </c>
      <c r="S264" s="22">
        <v>1626.24</v>
      </c>
      <c r="T264" s="21">
        <v>0.2</v>
      </c>
      <c r="U264" s="22">
        <v>813.12</v>
      </c>
      <c r="V264" s="21">
        <v>0</v>
      </c>
      <c r="W264" s="22">
        <v>0</v>
      </c>
      <c r="X264" s="21">
        <v>0</v>
      </c>
      <c r="Y264" s="22">
        <v>0</v>
      </c>
      <c r="Z264" s="21">
        <v>0</v>
      </c>
      <c r="AA264" s="22">
        <v>0</v>
      </c>
      <c r="AB264" s="21">
        <v>0</v>
      </c>
      <c r="AC264" s="22">
        <v>0</v>
      </c>
      <c r="AD264" s="21">
        <v>0</v>
      </c>
      <c r="AE264" s="22">
        <v>0</v>
      </c>
      <c r="AF264" s="21">
        <v>0</v>
      </c>
      <c r="AG264" s="22">
        <v>0</v>
      </c>
      <c r="AH264" s="21"/>
      <c r="AI264" s="493">
        <v>0</v>
      </c>
      <c r="AJ264" s="15">
        <v>1</v>
      </c>
      <c r="AK264" s="23">
        <v>4065.6</v>
      </c>
    </row>
    <row r="265" spans="1:37" ht="38.25" x14ac:dyDescent="0.25">
      <c r="A265" s="17" t="s">
        <v>726</v>
      </c>
      <c r="B265" s="18" t="s">
        <v>599</v>
      </c>
      <c r="C265" s="17" t="s">
        <v>32</v>
      </c>
      <c r="D265" s="17" t="s">
        <v>600</v>
      </c>
      <c r="E265" s="19" t="s">
        <v>42</v>
      </c>
      <c r="F265" s="19">
        <v>17</v>
      </c>
      <c r="G265" s="20">
        <v>24.75</v>
      </c>
      <c r="H265" s="20">
        <v>30.99</v>
      </c>
      <c r="I265" s="492">
        <v>526.83000000000004</v>
      </c>
      <c r="J265" s="21">
        <v>0</v>
      </c>
      <c r="K265" s="22">
        <v>0</v>
      </c>
      <c r="L265" s="21">
        <v>0</v>
      </c>
      <c r="M265" s="22">
        <v>0</v>
      </c>
      <c r="N265" s="21">
        <v>0</v>
      </c>
      <c r="O265" s="22">
        <v>0</v>
      </c>
      <c r="P265" s="21">
        <v>0</v>
      </c>
      <c r="Q265" s="22">
        <v>0</v>
      </c>
      <c r="R265" s="21">
        <v>0</v>
      </c>
      <c r="S265" s="22">
        <v>0</v>
      </c>
      <c r="T265" s="21">
        <v>0</v>
      </c>
      <c r="U265" s="22">
        <v>0</v>
      </c>
      <c r="V265" s="21">
        <v>0</v>
      </c>
      <c r="W265" s="22">
        <v>0</v>
      </c>
      <c r="X265" s="21">
        <v>0</v>
      </c>
      <c r="Y265" s="22">
        <v>0</v>
      </c>
      <c r="Z265" s="21">
        <v>0.5</v>
      </c>
      <c r="AA265" s="22">
        <v>263.41500000000002</v>
      </c>
      <c r="AB265" s="21">
        <v>0.5</v>
      </c>
      <c r="AC265" s="22">
        <v>263.41500000000002</v>
      </c>
      <c r="AD265" s="21">
        <v>0</v>
      </c>
      <c r="AE265" s="22">
        <v>0</v>
      </c>
      <c r="AF265" s="21">
        <v>0</v>
      </c>
      <c r="AG265" s="22">
        <v>0</v>
      </c>
      <c r="AH265" s="21"/>
      <c r="AI265" s="493">
        <v>0</v>
      </c>
      <c r="AJ265" s="15">
        <v>1</v>
      </c>
      <c r="AK265" s="23">
        <v>526.83000000000004</v>
      </c>
    </row>
    <row r="266" spans="1:37" ht="38.25" x14ac:dyDescent="0.25">
      <c r="A266" s="17" t="s">
        <v>727</v>
      </c>
      <c r="B266" s="18" t="s">
        <v>602</v>
      </c>
      <c r="C266" s="17" t="s">
        <v>32</v>
      </c>
      <c r="D266" s="17" t="s">
        <v>603</v>
      </c>
      <c r="E266" s="19" t="s">
        <v>42</v>
      </c>
      <c r="F266" s="19">
        <v>20</v>
      </c>
      <c r="G266" s="20">
        <v>27.62</v>
      </c>
      <c r="H266" s="20">
        <v>34.58</v>
      </c>
      <c r="I266" s="492">
        <v>691.6</v>
      </c>
      <c r="J266" s="21">
        <v>0</v>
      </c>
      <c r="K266" s="22">
        <v>0</v>
      </c>
      <c r="L266" s="21">
        <v>0</v>
      </c>
      <c r="M266" s="22">
        <v>0</v>
      </c>
      <c r="N266" s="21">
        <v>0</v>
      </c>
      <c r="O266" s="22">
        <v>0</v>
      </c>
      <c r="P266" s="21">
        <v>0</v>
      </c>
      <c r="Q266" s="22">
        <v>0</v>
      </c>
      <c r="R266" s="21">
        <v>0</v>
      </c>
      <c r="S266" s="22">
        <v>0</v>
      </c>
      <c r="T266" s="21">
        <v>0</v>
      </c>
      <c r="U266" s="22">
        <v>0</v>
      </c>
      <c r="V266" s="21">
        <v>0</v>
      </c>
      <c r="W266" s="22">
        <v>0</v>
      </c>
      <c r="X266" s="21">
        <v>0</v>
      </c>
      <c r="Y266" s="22">
        <v>0</v>
      </c>
      <c r="Z266" s="21">
        <v>0.5</v>
      </c>
      <c r="AA266" s="22">
        <v>345.8</v>
      </c>
      <c r="AB266" s="21">
        <v>0.5</v>
      </c>
      <c r="AC266" s="22">
        <v>345.8</v>
      </c>
      <c r="AD266" s="21">
        <v>0</v>
      </c>
      <c r="AE266" s="22">
        <v>0</v>
      </c>
      <c r="AF266" s="21">
        <v>0</v>
      </c>
      <c r="AG266" s="22">
        <v>0</v>
      </c>
      <c r="AH266" s="21"/>
      <c r="AI266" s="493">
        <v>0</v>
      </c>
      <c r="AJ266" s="15">
        <v>1</v>
      </c>
      <c r="AK266" s="23">
        <v>691.6</v>
      </c>
    </row>
    <row r="267" spans="1:37" ht="38.25" x14ac:dyDescent="0.25">
      <c r="A267" s="17" t="s">
        <v>728</v>
      </c>
      <c r="B267" s="18" t="s">
        <v>605</v>
      </c>
      <c r="C267" s="17" t="s">
        <v>32</v>
      </c>
      <c r="D267" s="17" t="s">
        <v>606</v>
      </c>
      <c r="E267" s="19" t="s">
        <v>42</v>
      </c>
      <c r="F267" s="19">
        <v>23</v>
      </c>
      <c r="G267" s="20">
        <v>35.03</v>
      </c>
      <c r="H267" s="20">
        <v>43.86</v>
      </c>
      <c r="I267" s="492">
        <v>1008.78</v>
      </c>
      <c r="J267" s="21">
        <v>0</v>
      </c>
      <c r="K267" s="22">
        <v>0</v>
      </c>
      <c r="L267" s="21">
        <v>0</v>
      </c>
      <c r="M267" s="22">
        <v>0</v>
      </c>
      <c r="N267" s="21">
        <v>0</v>
      </c>
      <c r="O267" s="22">
        <v>0</v>
      </c>
      <c r="P267" s="21">
        <v>0</v>
      </c>
      <c r="Q267" s="22">
        <v>0</v>
      </c>
      <c r="R267" s="21">
        <v>0</v>
      </c>
      <c r="S267" s="22">
        <v>0</v>
      </c>
      <c r="T267" s="21">
        <v>0</v>
      </c>
      <c r="U267" s="22">
        <v>0</v>
      </c>
      <c r="V267" s="21">
        <v>0</v>
      </c>
      <c r="W267" s="22">
        <v>0</v>
      </c>
      <c r="X267" s="21">
        <v>0</v>
      </c>
      <c r="Y267" s="22">
        <v>0</v>
      </c>
      <c r="Z267" s="21">
        <v>0.5</v>
      </c>
      <c r="AA267" s="22">
        <v>504.39</v>
      </c>
      <c r="AB267" s="21">
        <v>0.5</v>
      </c>
      <c r="AC267" s="22">
        <v>504.39</v>
      </c>
      <c r="AD267" s="21">
        <v>0</v>
      </c>
      <c r="AE267" s="22">
        <v>0</v>
      </c>
      <c r="AF267" s="21">
        <v>0</v>
      </c>
      <c r="AG267" s="22">
        <v>0</v>
      </c>
      <c r="AH267" s="21"/>
      <c r="AI267" s="493">
        <v>0</v>
      </c>
      <c r="AJ267" s="15">
        <v>1</v>
      </c>
      <c r="AK267" s="23">
        <v>1008.78</v>
      </c>
    </row>
    <row r="268" spans="1:37" ht="38.25" x14ac:dyDescent="0.25">
      <c r="A268" s="17" t="s">
        <v>729</v>
      </c>
      <c r="B268" s="18" t="s">
        <v>608</v>
      </c>
      <c r="C268" s="17" t="s">
        <v>27</v>
      </c>
      <c r="D268" s="17" t="s">
        <v>609</v>
      </c>
      <c r="E268" s="19" t="s">
        <v>42</v>
      </c>
      <c r="F268" s="19">
        <v>4</v>
      </c>
      <c r="G268" s="20">
        <v>27.5</v>
      </c>
      <c r="H268" s="20">
        <v>34.43</v>
      </c>
      <c r="I268" s="492">
        <v>137.72</v>
      </c>
      <c r="J268" s="21">
        <v>0</v>
      </c>
      <c r="K268" s="22">
        <v>0</v>
      </c>
      <c r="L268" s="21">
        <v>0</v>
      </c>
      <c r="M268" s="22">
        <v>0</v>
      </c>
      <c r="N268" s="21">
        <v>0</v>
      </c>
      <c r="O268" s="22">
        <v>0</v>
      </c>
      <c r="P268" s="21">
        <v>0</v>
      </c>
      <c r="Q268" s="22">
        <v>0</v>
      </c>
      <c r="R268" s="21">
        <v>0</v>
      </c>
      <c r="S268" s="22">
        <v>0</v>
      </c>
      <c r="T268" s="21">
        <v>0</v>
      </c>
      <c r="U268" s="22">
        <v>0</v>
      </c>
      <c r="V268" s="21">
        <v>0</v>
      </c>
      <c r="W268" s="22">
        <v>0</v>
      </c>
      <c r="X268" s="21">
        <v>0</v>
      </c>
      <c r="Y268" s="22">
        <v>0</v>
      </c>
      <c r="Z268" s="21">
        <v>0.5</v>
      </c>
      <c r="AA268" s="22">
        <v>68.86</v>
      </c>
      <c r="AB268" s="21">
        <v>0.5</v>
      </c>
      <c r="AC268" s="22">
        <v>68.86</v>
      </c>
      <c r="AD268" s="21">
        <v>0</v>
      </c>
      <c r="AE268" s="22">
        <v>0</v>
      </c>
      <c r="AF268" s="21">
        <v>0</v>
      </c>
      <c r="AG268" s="22">
        <v>0</v>
      </c>
      <c r="AH268" s="21"/>
      <c r="AI268" s="493">
        <v>0</v>
      </c>
      <c r="AJ268" s="15">
        <v>1</v>
      </c>
      <c r="AK268" s="23">
        <v>137.72</v>
      </c>
    </row>
    <row r="269" spans="1:37" ht="38.25" x14ac:dyDescent="0.25">
      <c r="A269" s="17" t="s">
        <v>730</v>
      </c>
      <c r="B269" s="18" t="s">
        <v>614</v>
      </c>
      <c r="C269" s="17" t="s">
        <v>32</v>
      </c>
      <c r="D269" s="17" t="s">
        <v>615</v>
      </c>
      <c r="E269" s="19" t="s">
        <v>42</v>
      </c>
      <c r="F269" s="19">
        <v>3</v>
      </c>
      <c r="G269" s="20">
        <v>44.17</v>
      </c>
      <c r="H269" s="20">
        <v>55.3</v>
      </c>
      <c r="I269" s="492">
        <v>165.9</v>
      </c>
      <c r="J269" s="21">
        <v>0</v>
      </c>
      <c r="K269" s="22">
        <v>0</v>
      </c>
      <c r="L269" s="21">
        <v>0</v>
      </c>
      <c r="M269" s="22">
        <v>0</v>
      </c>
      <c r="N269" s="21">
        <v>0</v>
      </c>
      <c r="O269" s="22">
        <v>0</v>
      </c>
      <c r="P269" s="21">
        <v>0</v>
      </c>
      <c r="Q269" s="22">
        <v>0</v>
      </c>
      <c r="R269" s="21">
        <v>0</v>
      </c>
      <c r="S269" s="22">
        <v>0</v>
      </c>
      <c r="T269" s="21">
        <v>0</v>
      </c>
      <c r="U269" s="22">
        <v>0</v>
      </c>
      <c r="V269" s="21">
        <v>0</v>
      </c>
      <c r="W269" s="22">
        <v>0</v>
      </c>
      <c r="X269" s="21">
        <v>0</v>
      </c>
      <c r="Y269" s="22">
        <v>0</v>
      </c>
      <c r="Z269" s="21">
        <v>0.5</v>
      </c>
      <c r="AA269" s="22">
        <v>82.95</v>
      </c>
      <c r="AB269" s="21">
        <v>0.5</v>
      </c>
      <c r="AC269" s="22">
        <v>82.95</v>
      </c>
      <c r="AD269" s="21">
        <v>0</v>
      </c>
      <c r="AE269" s="22">
        <v>0</v>
      </c>
      <c r="AF269" s="21">
        <v>0</v>
      </c>
      <c r="AG269" s="22">
        <v>0</v>
      </c>
      <c r="AH269" s="21"/>
      <c r="AI269" s="493">
        <v>0</v>
      </c>
      <c r="AJ269" s="15">
        <v>1</v>
      </c>
      <c r="AK269" s="23">
        <v>165.9</v>
      </c>
    </row>
    <row r="270" spans="1:37" ht="38.25" x14ac:dyDescent="0.25">
      <c r="A270" s="17" t="s">
        <v>731</v>
      </c>
      <c r="B270" s="18" t="s">
        <v>620</v>
      </c>
      <c r="C270" s="17" t="s">
        <v>32</v>
      </c>
      <c r="D270" s="17" t="s">
        <v>621</v>
      </c>
      <c r="E270" s="19" t="s">
        <v>42</v>
      </c>
      <c r="F270" s="19">
        <v>5</v>
      </c>
      <c r="G270" s="20">
        <v>26.65</v>
      </c>
      <c r="H270" s="20">
        <v>33.369999999999997</v>
      </c>
      <c r="I270" s="492">
        <v>166.85</v>
      </c>
      <c r="J270" s="21">
        <v>0</v>
      </c>
      <c r="K270" s="22">
        <v>0</v>
      </c>
      <c r="L270" s="21">
        <v>0</v>
      </c>
      <c r="M270" s="22">
        <v>0</v>
      </c>
      <c r="N270" s="21">
        <v>0</v>
      </c>
      <c r="O270" s="22">
        <v>0</v>
      </c>
      <c r="P270" s="21">
        <v>0</v>
      </c>
      <c r="Q270" s="22">
        <v>0</v>
      </c>
      <c r="R270" s="21">
        <v>0</v>
      </c>
      <c r="S270" s="22">
        <v>0</v>
      </c>
      <c r="T270" s="21">
        <v>0</v>
      </c>
      <c r="U270" s="22">
        <v>0</v>
      </c>
      <c r="V270" s="21">
        <v>0</v>
      </c>
      <c r="W270" s="22">
        <v>0</v>
      </c>
      <c r="X270" s="21">
        <v>0</v>
      </c>
      <c r="Y270" s="22">
        <v>0</v>
      </c>
      <c r="Z270" s="21">
        <v>0.5</v>
      </c>
      <c r="AA270" s="22">
        <v>83.424999999999997</v>
      </c>
      <c r="AB270" s="21">
        <v>0.5</v>
      </c>
      <c r="AC270" s="22">
        <v>83.424999999999997</v>
      </c>
      <c r="AD270" s="21">
        <v>0</v>
      </c>
      <c r="AE270" s="22">
        <v>0</v>
      </c>
      <c r="AF270" s="21">
        <v>0</v>
      </c>
      <c r="AG270" s="22">
        <v>0</v>
      </c>
      <c r="AH270" s="21"/>
      <c r="AI270" s="493">
        <v>0</v>
      </c>
      <c r="AJ270" s="15">
        <v>1</v>
      </c>
      <c r="AK270" s="23">
        <v>166.85</v>
      </c>
    </row>
    <row r="271" spans="1:37" ht="38.25" x14ac:dyDescent="0.25">
      <c r="A271" s="17" t="s">
        <v>732</v>
      </c>
      <c r="B271" s="18" t="s">
        <v>623</v>
      </c>
      <c r="C271" s="17" t="s">
        <v>32</v>
      </c>
      <c r="D271" s="17" t="s">
        <v>624</v>
      </c>
      <c r="E271" s="19" t="s">
        <v>42</v>
      </c>
      <c r="F271" s="19">
        <v>37</v>
      </c>
      <c r="G271" s="20">
        <v>38.4</v>
      </c>
      <c r="H271" s="20">
        <v>48.08</v>
      </c>
      <c r="I271" s="492">
        <v>1778.96</v>
      </c>
      <c r="J271" s="21">
        <v>0</v>
      </c>
      <c r="K271" s="22">
        <v>0</v>
      </c>
      <c r="L271" s="21">
        <v>0</v>
      </c>
      <c r="M271" s="22">
        <v>0</v>
      </c>
      <c r="N271" s="21">
        <v>0</v>
      </c>
      <c r="O271" s="22">
        <v>0</v>
      </c>
      <c r="P271" s="21">
        <v>0</v>
      </c>
      <c r="Q271" s="22">
        <v>0</v>
      </c>
      <c r="R271" s="21">
        <v>0</v>
      </c>
      <c r="S271" s="22">
        <v>0</v>
      </c>
      <c r="T271" s="21">
        <v>0</v>
      </c>
      <c r="U271" s="22">
        <v>0</v>
      </c>
      <c r="V271" s="21">
        <v>0</v>
      </c>
      <c r="W271" s="22">
        <v>0</v>
      </c>
      <c r="X271" s="21">
        <v>0</v>
      </c>
      <c r="Y271" s="22">
        <v>0</v>
      </c>
      <c r="Z271" s="21">
        <v>0.5</v>
      </c>
      <c r="AA271" s="22">
        <v>889.48</v>
      </c>
      <c r="AB271" s="21">
        <v>0.5</v>
      </c>
      <c r="AC271" s="22">
        <v>889.48</v>
      </c>
      <c r="AD271" s="21">
        <v>0</v>
      </c>
      <c r="AE271" s="22">
        <v>0</v>
      </c>
      <c r="AF271" s="21">
        <v>0</v>
      </c>
      <c r="AG271" s="22">
        <v>0</v>
      </c>
      <c r="AH271" s="21"/>
      <c r="AI271" s="493">
        <v>0</v>
      </c>
      <c r="AJ271" s="15">
        <v>1</v>
      </c>
      <c r="AK271" s="23">
        <v>1778.96</v>
      </c>
    </row>
    <row r="272" spans="1:37" ht="38.25" x14ac:dyDescent="0.25">
      <c r="A272" s="17" t="s">
        <v>733</v>
      </c>
      <c r="B272" s="18" t="s">
        <v>734</v>
      </c>
      <c r="C272" s="17" t="s">
        <v>32</v>
      </c>
      <c r="D272" s="17" t="s">
        <v>735</v>
      </c>
      <c r="E272" s="19" t="s">
        <v>42</v>
      </c>
      <c r="F272" s="19">
        <v>38</v>
      </c>
      <c r="G272" s="20">
        <v>46.11</v>
      </c>
      <c r="H272" s="20">
        <v>57.73</v>
      </c>
      <c r="I272" s="492">
        <v>2193.7399999999998</v>
      </c>
      <c r="J272" s="21">
        <v>0</v>
      </c>
      <c r="K272" s="22">
        <v>0</v>
      </c>
      <c r="L272" s="21">
        <v>0</v>
      </c>
      <c r="M272" s="22">
        <v>0</v>
      </c>
      <c r="N272" s="21">
        <v>0</v>
      </c>
      <c r="O272" s="22">
        <v>0</v>
      </c>
      <c r="P272" s="21">
        <v>0</v>
      </c>
      <c r="Q272" s="22">
        <v>0</v>
      </c>
      <c r="R272" s="21">
        <v>0</v>
      </c>
      <c r="S272" s="22">
        <v>0</v>
      </c>
      <c r="T272" s="21">
        <v>0</v>
      </c>
      <c r="U272" s="22">
        <v>0</v>
      </c>
      <c r="V272" s="21">
        <v>0</v>
      </c>
      <c r="W272" s="22">
        <v>0</v>
      </c>
      <c r="X272" s="21">
        <v>0</v>
      </c>
      <c r="Y272" s="22">
        <v>0</v>
      </c>
      <c r="Z272" s="21">
        <v>0.5</v>
      </c>
      <c r="AA272" s="22">
        <v>1096.8699999999999</v>
      </c>
      <c r="AB272" s="21">
        <v>0.5</v>
      </c>
      <c r="AC272" s="22">
        <v>1096.8699999999999</v>
      </c>
      <c r="AD272" s="21">
        <v>0</v>
      </c>
      <c r="AE272" s="22">
        <v>0</v>
      </c>
      <c r="AF272" s="21">
        <v>0</v>
      </c>
      <c r="AG272" s="22">
        <v>0</v>
      </c>
      <c r="AH272" s="21"/>
      <c r="AI272" s="493">
        <v>0</v>
      </c>
      <c r="AJ272" s="15">
        <v>1</v>
      </c>
      <c r="AK272" s="23">
        <v>2193.7399999999998</v>
      </c>
    </row>
    <row r="273" spans="1:37" ht="51" x14ac:dyDescent="0.25">
      <c r="A273" s="17" t="s">
        <v>736</v>
      </c>
      <c r="B273" s="18" t="s">
        <v>737</v>
      </c>
      <c r="C273" s="17" t="s">
        <v>27</v>
      </c>
      <c r="D273" s="17" t="s">
        <v>738</v>
      </c>
      <c r="E273" s="19" t="s">
        <v>42</v>
      </c>
      <c r="F273" s="19">
        <v>45</v>
      </c>
      <c r="G273" s="20">
        <v>32.43</v>
      </c>
      <c r="H273" s="20">
        <v>40.6</v>
      </c>
      <c r="I273" s="492">
        <v>1827</v>
      </c>
      <c r="J273" s="21">
        <v>0</v>
      </c>
      <c r="K273" s="22">
        <v>0</v>
      </c>
      <c r="L273" s="21">
        <v>0</v>
      </c>
      <c r="M273" s="22">
        <v>0</v>
      </c>
      <c r="N273" s="21">
        <v>0</v>
      </c>
      <c r="O273" s="22">
        <v>0</v>
      </c>
      <c r="P273" s="21">
        <v>0</v>
      </c>
      <c r="Q273" s="22">
        <v>0</v>
      </c>
      <c r="R273" s="21">
        <v>0</v>
      </c>
      <c r="S273" s="22">
        <v>0</v>
      </c>
      <c r="T273" s="21">
        <v>0</v>
      </c>
      <c r="U273" s="22">
        <v>0</v>
      </c>
      <c r="V273" s="21">
        <v>0</v>
      </c>
      <c r="W273" s="22">
        <v>0</v>
      </c>
      <c r="X273" s="21">
        <v>0</v>
      </c>
      <c r="Y273" s="22">
        <v>0</v>
      </c>
      <c r="Z273" s="21">
        <v>1</v>
      </c>
      <c r="AA273" s="22">
        <v>1827</v>
      </c>
      <c r="AB273" s="21">
        <v>0</v>
      </c>
      <c r="AC273" s="22">
        <v>0</v>
      </c>
      <c r="AD273" s="21">
        <v>0</v>
      </c>
      <c r="AE273" s="22">
        <v>0</v>
      </c>
      <c r="AF273" s="21">
        <v>0</v>
      </c>
      <c r="AG273" s="22">
        <v>0</v>
      </c>
      <c r="AH273" s="21"/>
      <c r="AI273" s="493">
        <v>0</v>
      </c>
      <c r="AJ273" s="15">
        <v>1</v>
      </c>
      <c r="AK273" s="23">
        <v>1827</v>
      </c>
    </row>
    <row r="274" spans="1:37" ht="51" x14ac:dyDescent="0.25">
      <c r="A274" s="17" t="s">
        <v>739</v>
      </c>
      <c r="B274" s="18" t="s">
        <v>740</v>
      </c>
      <c r="C274" s="17" t="s">
        <v>27</v>
      </c>
      <c r="D274" s="17" t="s">
        <v>741</v>
      </c>
      <c r="E274" s="19" t="s">
        <v>42</v>
      </c>
      <c r="F274" s="19">
        <v>515</v>
      </c>
      <c r="G274" s="20">
        <v>18.39</v>
      </c>
      <c r="H274" s="20">
        <v>23.02</v>
      </c>
      <c r="I274" s="492">
        <v>11855.3</v>
      </c>
      <c r="J274" s="21">
        <v>0</v>
      </c>
      <c r="K274" s="22">
        <v>0</v>
      </c>
      <c r="L274" s="21">
        <v>0</v>
      </c>
      <c r="M274" s="22">
        <v>0</v>
      </c>
      <c r="N274" s="21">
        <v>0</v>
      </c>
      <c r="O274" s="22">
        <v>0</v>
      </c>
      <c r="P274" s="21">
        <v>0</v>
      </c>
      <c r="Q274" s="22">
        <v>0</v>
      </c>
      <c r="R274" s="21">
        <v>0</v>
      </c>
      <c r="S274" s="22">
        <v>0</v>
      </c>
      <c r="T274" s="21">
        <v>0</v>
      </c>
      <c r="U274" s="22">
        <v>0</v>
      </c>
      <c r="V274" s="21">
        <v>0</v>
      </c>
      <c r="W274" s="22">
        <v>0</v>
      </c>
      <c r="X274" s="21">
        <v>0</v>
      </c>
      <c r="Y274" s="22">
        <v>0</v>
      </c>
      <c r="Z274" s="21">
        <v>0</v>
      </c>
      <c r="AA274" s="22">
        <v>0</v>
      </c>
      <c r="AB274" s="21">
        <v>0</v>
      </c>
      <c r="AC274" s="22">
        <v>0</v>
      </c>
      <c r="AD274" s="21">
        <v>1</v>
      </c>
      <c r="AE274" s="22">
        <v>11855.3</v>
      </c>
      <c r="AF274" s="21">
        <v>0</v>
      </c>
      <c r="AG274" s="22">
        <v>0</v>
      </c>
      <c r="AH274" s="21"/>
      <c r="AI274" s="493">
        <v>0</v>
      </c>
      <c r="AJ274" s="15">
        <v>1</v>
      </c>
      <c r="AK274" s="23">
        <v>11855.3</v>
      </c>
    </row>
    <row r="275" spans="1:37" ht="38.25" x14ac:dyDescent="0.25">
      <c r="A275" s="17" t="s">
        <v>742</v>
      </c>
      <c r="B275" s="18" t="s">
        <v>743</v>
      </c>
      <c r="C275" s="17" t="s">
        <v>32</v>
      </c>
      <c r="D275" s="17" t="s">
        <v>744</v>
      </c>
      <c r="E275" s="19" t="s">
        <v>42</v>
      </c>
      <c r="F275" s="19">
        <v>2</v>
      </c>
      <c r="G275" s="20">
        <v>75.739999999999995</v>
      </c>
      <c r="H275" s="20">
        <v>94.84</v>
      </c>
      <c r="I275" s="492">
        <v>189.68</v>
      </c>
      <c r="J275" s="21">
        <v>0</v>
      </c>
      <c r="K275" s="22">
        <v>0</v>
      </c>
      <c r="L275" s="21">
        <v>0</v>
      </c>
      <c r="M275" s="22">
        <v>0</v>
      </c>
      <c r="N275" s="21">
        <v>0</v>
      </c>
      <c r="O275" s="22">
        <v>0</v>
      </c>
      <c r="P275" s="21">
        <v>0</v>
      </c>
      <c r="Q275" s="22">
        <v>0</v>
      </c>
      <c r="R275" s="21">
        <v>0</v>
      </c>
      <c r="S275" s="22">
        <v>0</v>
      </c>
      <c r="T275" s="21">
        <v>0</v>
      </c>
      <c r="U275" s="22">
        <v>0</v>
      </c>
      <c r="V275" s="21">
        <v>0</v>
      </c>
      <c r="W275" s="22">
        <v>0</v>
      </c>
      <c r="X275" s="21">
        <v>0</v>
      </c>
      <c r="Y275" s="22">
        <v>0</v>
      </c>
      <c r="Z275" s="21">
        <v>0.5</v>
      </c>
      <c r="AA275" s="22">
        <v>94.84</v>
      </c>
      <c r="AB275" s="21">
        <v>0.5</v>
      </c>
      <c r="AC275" s="22">
        <v>94.84</v>
      </c>
      <c r="AD275" s="21">
        <v>0</v>
      </c>
      <c r="AE275" s="22">
        <v>0</v>
      </c>
      <c r="AF275" s="21">
        <v>0</v>
      </c>
      <c r="AG275" s="22">
        <v>0</v>
      </c>
      <c r="AH275" s="21"/>
      <c r="AI275" s="493">
        <v>0</v>
      </c>
      <c r="AJ275" s="15">
        <v>1</v>
      </c>
      <c r="AK275" s="23">
        <v>189.68</v>
      </c>
    </row>
    <row r="276" spans="1:37" ht="38.25" x14ac:dyDescent="0.25">
      <c r="A276" s="17" t="s">
        <v>745</v>
      </c>
      <c r="B276" s="18" t="s">
        <v>746</v>
      </c>
      <c r="C276" s="17" t="s">
        <v>27</v>
      </c>
      <c r="D276" s="17" t="s">
        <v>747</v>
      </c>
      <c r="E276" s="19" t="s">
        <v>42</v>
      </c>
      <c r="F276" s="19">
        <v>14</v>
      </c>
      <c r="G276" s="20">
        <v>10.33</v>
      </c>
      <c r="H276" s="20">
        <v>12.93</v>
      </c>
      <c r="I276" s="492">
        <v>181.02</v>
      </c>
      <c r="J276" s="21">
        <v>0</v>
      </c>
      <c r="K276" s="22">
        <v>0</v>
      </c>
      <c r="L276" s="21">
        <v>0</v>
      </c>
      <c r="M276" s="22">
        <v>0</v>
      </c>
      <c r="N276" s="21">
        <v>0</v>
      </c>
      <c r="O276" s="22">
        <v>0</v>
      </c>
      <c r="P276" s="21">
        <v>0</v>
      </c>
      <c r="Q276" s="22">
        <v>0</v>
      </c>
      <c r="R276" s="21">
        <v>0</v>
      </c>
      <c r="S276" s="22">
        <v>0</v>
      </c>
      <c r="T276" s="21">
        <v>0</v>
      </c>
      <c r="U276" s="22">
        <v>0</v>
      </c>
      <c r="V276" s="21">
        <v>0</v>
      </c>
      <c r="W276" s="22">
        <v>0</v>
      </c>
      <c r="X276" s="21">
        <v>0</v>
      </c>
      <c r="Y276" s="22">
        <v>0</v>
      </c>
      <c r="Z276" s="21">
        <v>0</v>
      </c>
      <c r="AA276" s="22">
        <v>0</v>
      </c>
      <c r="AB276" s="21">
        <v>1</v>
      </c>
      <c r="AC276" s="22">
        <v>181.02</v>
      </c>
      <c r="AD276" s="21">
        <v>0</v>
      </c>
      <c r="AE276" s="22">
        <v>0</v>
      </c>
      <c r="AF276" s="21">
        <v>0</v>
      </c>
      <c r="AG276" s="22">
        <v>0</v>
      </c>
      <c r="AH276" s="21"/>
      <c r="AI276" s="493">
        <v>0</v>
      </c>
      <c r="AJ276" s="15">
        <v>1</v>
      </c>
      <c r="AK276" s="23">
        <v>181.02</v>
      </c>
    </row>
    <row r="277" spans="1:37" ht="38.25" x14ac:dyDescent="0.25">
      <c r="A277" s="17" t="s">
        <v>748</v>
      </c>
      <c r="B277" s="18" t="s">
        <v>749</v>
      </c>
      <c r="C277" s="17" t="s">
        <v>27</v>
      </c>
      <c r="D277" s="17" t="s">
        <v>750</v>
      </c>
      <c r="E277" s="19" t="s">
        <v>42</v>
      </c>
      <c r="F277" s="19">
        <v>1</v>
      </c>
      <c r="G277" s="20">
        <v>25.87</v>
      </c>
      <c r="H277" s="20">
        <v>32.39</v>
      </c>
      <c r="I277" s="492">
        <v>32.39</v>
      </c>
      <c r="J277" s="21">
        <v>0</v>
      </c>
      <c r="K277" s="22">
        <v>0</v>
      </c>
      <c r="L277" s="21">
        <v>0</v>
      </c>
      <c r="M277" s="22">
        <v>0</v>
      </c>
      <c r="N277" s="21">
        <v>0</v>
      </c>
      <c r="O277" s="22">
        <v>0</v>
      </c>
      <c r="P277" s="21">
        <v>0</v>
      </c>
      <c r="Q277" s="22">
        <v>0</v>
      </c>
      <c r="R277" s="21">
        <v>0</v>
      </c>
      <c r="S277" s="22">
        <v>0</v>
      </c>
      <c r="T277" s="21">
        <v>0</v>
      </c>
      <c r="U277" s="22">
        <v>0</v>
      </c>
      <c r="V277" s="21">
        <v>0</v>
      </c>
      <c r="W277" s="22">
        <v>0</v>
      </c>
      <c r="X277" s="21">
        <v>0</v>
      </c>
      <c r="Y277" s="22">
        <v>0</v>
      </c>
      <c r="Z277" s="21">
        <v>0</v>
      </c>
      <c r="AA277" s="22">
        <v>0</v>
      </c>
      <c r="AB277" s="21">
        <v>1</v>
      </c>
      <c r="AC277" s="22">
        <v>32.39</v>
      </c>
      <c r="AD277" s="21">
        <v>0</v>
      </c>
      <c r="AE277" s="22">
        <v>0</v>
      </c>
      <c r="AF277" s="21">
        <v>0</v>
      </c>
      <c r="AG277" s="22">
        <v>0</v>
      </c>
      <c r="AH277" s="21"/>
      <c r="AI277" s="493">
        <v>0</v>
      </c>
      <c r="AJ277" s="15">
        <v>1</v>
      </c>
      <c r="AK277" s="23">
        <v>32.39</v>
      </c>
    </row>
    <row r="278" spans="1:37" x14ac:dyDescent="0.25">
      <c r="A278" s="17" t="s">
        <v>751</v>
      </c>
      <c r="B278" s="18" t="s">
        <v>752</v>
      </c>
      <c r="C278" s="17" t="s">
        <v>40</v>
      </c>
      <c r="D278" s="17" t="s">
        <v>753</v>
      </c>
      <c r="E278" s="19" t="s">
        <v>42</v>
      </c>
      <c r="F278" s="19">
        <v>6</v>
      </c>
      <c r="G278" s="20">
        <v>382.11</v>
      </c>
      <c r="H278" s="20">
        <v>478.47</v>
      </c>
      <c r="I278" s="492">
        <v>2870.82</v>
      </c>
      <c r="J278" s="21">
        <v>0</v>
      </c>
      <c r="K278" s="22">
        <v>0</v>
      </c>
      <c r="L278" s="21">
        <v>0</v>
      </c>
      <c r="M278" s="22">
        <v>0</v>
      </c>
      <c r="N278" s="21">
        <v>0</v>
      </c>
      <c r="O278" s="22">
        <v>0</v>
      </c>
      <c r="P278" s="21">
        <v>0</v>
      </c>
      <c r="Q278" s="22">
        <v>0</v>
      </c>
      <c r="R278" s="21">
        <v>0</v>
      </c>
      <c r="S278" s="22">
        <v>0</v>
      </c>
      <c r="T278" s="21">
        <v>0</v>
      </c>
      <c r="U278" s="22">
        <v>0</v>
      </c>
      <c r="V278" s="21">
        <v>0</v>
      </c>
      <c r="W278" s="22">
        <v>0</v>
      </c>
      <c r="X278" s="21">
        <v>0</v>
      </c>
      <c r="Y278" s="22">
        <v>0</v>
      </c>
      <c r="Z278" s="21">
        <v>0</v>
      </c>
      <c r="AA278" s="22">
        <v>0</v>
      </c>
      <c r="AB278" s="21">
        <v>1</v>
      </c>
      <c r="AC278" s="22">
        <v>2870.82</v>
      </c>
      <c r="AD278" s="21">
        <v>0</v>
      </c>
      <c r="AE278" s="22">
        <v>0</v>
      </c>
      <c r="AF278" s="21">
        <v>0</v>
      </c>
      <c r="AG278" s="22">
        <v>0</v>
      </c>
      <c r="AH278" s="21"/>
      <c r="AI278" s="493">
        <v>0</v>
      </c>
      <c r="AJ278" s="15">
        <v>1</v>
      </c>
      <c r="AK278" s="23">
        <v>2870.82</v>
      </c>
    </row>
    <row r="279" spans="1:37" ht="38.25" x14ac:dyDescent="0.25">
      <c r="A279" s="17" t="s">
        <v>754</v>
      </c>
      <c r="B279" s="18" t="s">
        <v>755</v>
      </c>
      <c r="C279" s="17" t="s">
        <v>27</v>
      </c>
      <c r="D279" s="17" t="s">
        <v>756</v>
      </c>
      <c r="E279" s="19" t="s">
        <v>42</v>
      </c>
      <c r="F279" s="19">
        <v>7</v>
      </c>
      <c r="G279" s="20">
        <v>4.09</v>
      </c>
      <c r="H279" s="20">
        <v>5.12</v>
      </c>
      <c r="I279" s="492">
        <v>35.840000000000003</v>
      </c>
      <c r="J279" s="21">
        <v>0</v>
      </c>
      <c r="K279" s="22">
        <v>0</v>
      </c>
      <c r="L279" s="21">
        <v>0</v>
      </c>
      <c r="M279" s="22">
        <v>0</v>
      </c>
      <c r="N279" s="21">
        <v>0</v>
      </c>
      <c r="O279" s="22">
        <v>0</v>
      </c>
      <c r="P279" s="21">
        <v>0</v>
      </c>
      <c r="Q279" s="22">
        <v>0</v>
      </c>
      <c r="R279" s="21">
        <v>0</v>
      </c>
      <c r="S279" s="22">
        <v>0</v>
      </c>
      <c r="T279" s="21">
        <v>0</v>
      </c>
      <c r="U279" s="22">
        <v>0</v>
      </c>
      <c r="V279" s="21">
        <v>0</v>
      </c>
      <c r="W279" s="22">
        <v>0</v>
      </c>
      <c r="X279" s="21">
        <v>0</v>
      </c>
      <c r="Y279" s="22">
        <v>0</v>
      </c>
      <c r="Z279" s="21">
        <v>0</v>
      </c>
      <c r="AA279" s="22">
        <v>0</v>
      </c>
      <c r="AB279" s="21">
        <v>1</v>
      </c>
      <c r="AC279" s="22">
        <v>35.840000000000003</v>
      </c>
      <c r="AD279" s="21">
        <v>0</v>
      </c>
      <c r="AE279" s="22">
        <v>0</v>
      </c>
      <c r="AF279" s="21">
        <v>0</v>
      </c>
      <c r="AG279" s="22">
        <v>0</v>
      </c>
      <c r="AH279" s="21"/>
      <c r="AI279" s="493">
        <v>0</v>
      </c>
      <c r="AJ279" s="15">
        <v>1</v>
      </c>
      <c r="AK279" s="23">
        <v>35.840000000000003</v>
      </c>
    </row>
    <row r="280" spans="1:37" ht="25.5" x14ac:dyDescent="0.25">
      <c r="A280" s="17" t="s">
        <v>757</v>
      </c>
      <c r="B280" s="18" t="s">
        <v>758</v>
      </c>
      <c r="C280" s="17" t="s">
        <v>32</v>
      </c>
      <c r="D280" s="17" t="s">
        <v>759</v>
      </c>
      <c r="E280" s="19" t="s">
        <v>42</v>
      </c>
      <c r="F280" s="19">
        <v>11</v>
      </c>
      <c r="G280" s="20">
        <v>45.92</v>
      </c>
      <c r="H280" s="20">
        <v>57.5</v>
      </c>
      <c r="I280" s="492">
        <v>632.5</v>
      </c>
      <c r="J280" s="21">
        <v>0</v>
      </c>
      <c r="K280" s="22">
        <v>0</v>
      </c>
      <c r="L280" s="21">
        <v>0</v>
      </c>
      <c r="M280" s="22">
        <v>0</v>
      </c>
      <c r="N280" s="21">
        <v>0</v>
      </c>
      <c r="O280" s="22">
        <v>0</v>
      </c>
      <c r="P280" s="21">
        <v>0</v>
      </c>
      <c r="Q280" s="22">
        <v>0</v>
      </c>
      <c r="R280" s="21">
        <v>0</v>
      </c>
      <c r="S280" s="22">
        <v>0</v>
      </c>
      <c r="T280" s="21">
        <v>0</v>
      </c>
      <c r="U280" s="22">
        <v>0</v>
      </c>
      <c r="V280" s="21">
        <v>0</v>
      </c>
      <c r="W280" s="22">
        <v>0</v>
      </c>
      <c r="X280" s="21">
        <v>0</v>
      </c>
      <c r="Y280" s="22">
        <v>0</v>
      </c>
      <c r="Z280" s="21">
        <v>0</v>
      </c>
      <c r="AA280" s="22">
        <v>0</v>
      </c>
      <c r="AB280" s="21">
        <v>1</v>
      </c>
      <c r="AC280" s="22">
        <v>632.5</v>
      </c>
      <c r="AD280" s="21">
        <v>0</v>
      </c>
      <c r="AE280" s="22">
        <v>0</v>
      </c>
      <c r="AF280" s="21">
        <v>0</v>
      </c>
      <c r="AG280" s="22">
        <v>0</v>
      </c>
      <c r="AH280" s="21"/>
      <c r="AI280" s="493">
        <v>0</v>
      </c>
      <c r="AJ280" s="15">
        <v>1</v>
      </c>
      <c r="AK280" s="23">
        <v>632.5</v>
      </c>
    </row>
    <row r="281" spans="1:37" ht="38.25" x14ac:dyDescent="0.25">
      <c r="A281" s="17" t="s">
        <v>760</v>
      </c>
      <c r="B281" s="18" t="s">
        <v>761</v>
      </c>
      <c r="C281" s="17" t="s">
        <v>27</v>
      </c>
      <c r="D281" s="17" t="s">
        <v>762</v>
      </c>
      <c r="E281" s="19" t="s">
        <v>42</v>
      </c>
      <c r="F281" s="19">
        <v>20</v>
      </c>
      <c r="G281" s="20">
        <v>5.04</v>
      </c>
      <c r="H281" s="20">
        <v>6.31</v>
      </c>
      <c r="I281" s="492">
        <v>126.2</v>
      </c>
      <c r="J281" s="21">
        <v>0</v>
      </c>
      <c r="K281" s="22">
        <v>0</v>
      </c>
      <c r="L281" s="21">
        <v>0</v>
      </c>
      <c r="M281" s="22">
        <v>0</v>
      </c>
      <c r="N281" s="21">
        <v>0</v>
      </c>
      <c r="O281" s="22">
        <v>0</v>
      </c>
      <c r="P281" s="21">
        <v>0</v>
      </c>
      <c r="Q281" s="22">
        <v>0</v>
      </c>
      <c r="R281" s="21">
        <v>0</v>
      </c>
      <c r="S281" s="22">
        <v>0</v>
      </c>
      <c r="T281" s="21">
        <v>0</v>
      </c>
      <c r="U281" s="22">
        <v>0</v>
      </c>
      <c r="V281" s="21">
        <v>0</v>
      </c>
      <c r="W281" s="22">
        <v>0</v>
      </c>
      <c r="X281" s="21">
        <v>0</v>
      </c>
      <c r="Y281" s="22">
        <v>0</v>
      </c>
      <c r="Z281" s="21">
        <v>0</v>
      </c>
      <c r="AA281" s="22">
        <v>0</v>
      </c>
      <c r="AB281" s="21">
        <v>1</v>
      </c>
      <c r="AC281" s="22">
        <v>126.2</v>
      </c>
      <c r="AD281" s="21">
        <v>0</v>
      </c>
      <c r="AE281" s="22">
        <v>0</v>
      </c>
      <c r="AF281" s="21">
        <v>0</v>
      </c>
      <c r="AG281" s="22">
        <v>0</v>
      </c>
      <c r="AH281" s="21"/>
      <c r="AI281" s="493">
        <v>0</v>
      </c>
      <c r="AJ281" s="15">
        <v>1</v>
      </c>
      <c r="AK281" s="23">
        <v>126.2</v>
      </c>
    </row>
    <row r="282" spans="1:37" ht="38.25" x14ac:dyDescent="0.25">
      <c r="A282" s="17" t="s">
        <v>763</v>
      </c>
      <c r="B282" s="18" t="s">
        <v>764</v>
      </c>
      <c r="C282" s="17" t="s">
        <v>27</v>
      </c>
      <c r="D282" s="17" t="s">
        <v>765</v>
      </c>
      <c r="E282" s="19" t="s">
        <v>42</v>
      </c>
      <c r="F282" s="19">
        <v>10</v>
      </c>
      <c r="G282" s="20">
        <v>6.88</v>
      </c>
      <c r="H282" s="20">
        <v>8.61</v>
      </c>
      <c r="I282" s="492">
        <v>86.1</v>
      </c>
      <c r="J282" s="21">
        <v>0</v>
      </c>
      <c r="K282" s="22">
        <v>0</v>
      </c>
      <c r="L282" s="21">
        <v>0</v>
      </c>
      <c r="M282" s="22">
        <v>0</v>
      </c>
      <c r="N282" s="21">
        <v>0</v>
      </c>
      <c r="O282" s="22">
        <v>0</v>
      </c>
      <c r="P282" s="21">
        <v>0</v>
      </c>
      <c r="Q282" s="22">
        <v>0</v>
      </c>
      <c r="R282" s="21">
        <v>0</v>
      </c>
      <c r="S282" s="22">
        <v>0</v>
      </c>
      <c r="T282" s="21">
        <v>0</v>
      </c>
      <c r="U282" s="22">
        <v>0</v>
      </c>
      <c r="V282" s="21">
        <v>0</v>
      </c>
      <c r="W282" s="22">
        <v>0</v>
      </c>
      <c r="X282" s="21">
        <v>0</v>
      </c>
      <c r="Y282" s="22">
        <v>0</v>
      </c>
      <c r="Z282" s="21">
        <v>0</v>
      </c>
      <c r="AA282" s="22">
        <v>0</v>
      </c>
      <c r="AB282" s="21">
        <v>1</v>
      </c>
      <c r="AC282" s="22">
        <v>86.1</v>
      </c>
      <c r="AD282" s="21">
        <v>0</v>
      </c>
      <c r="AE282" s="22">
        <v>0</v>
      </c>
      <c r="AF282" s="21">
        <v>0</v>
      </c>
      <c r="AG282" s="22">
        <v>0</v>
      </c>
      <c r="AH282" s="21"/>
      <c r="AI282" s="493">
        <v>0</v>
      </c>
      <c r="AJ282" s="15">
        <v>1</v>
      </c>
      <c r="AK282" s="23">
        <v>86.1</v>
      </c>
    </row>
    <row r="283" spans="1:37" ht="25.5" x14ac:dyDescent="0.25">
      <c r="A283" s="17" t="s">
        <v>766</v>
      </c>
      <c r="B283" s="18" t="s">
        <v>767</v>
      </c>
      <c r="C283" s="17" t="s">
        <v>32</v>
      </c>
      <c r="D283" s="17" t="s">
        <v>768</v>
      </c>
      <c r="E283" s="19" t="s">
        <v>42</v>
      </c>
      <c r="F283" s="19">
        <v>2</v>
      </c>
      <c r="G283" s="20">
        <v>48.71</v>
      </c>
      <c r="H283" s="20">
        <v>60.99</v>
      </c>
      <c r="I283" s="492">
        <v>121.98</v>
      </c>
      <c r="J283" s="21">
        <v>0</v>
      </c>
      <c r="K283" s="22">
        <v>0</v>
      </c>
      <c r="L283" s="21">
        <v>0</v>
      </c>
      <c r="M283" s="22">
        <v>0</v>
      </c>
      <c r="N283" s="21">
        <v>0</v>
      </c>
      <c r="O283" s="22">
        <v>0</v>
      </c>
      <c r="P283" s="21">
        <v>0</v>
      </c>
      <c r="Q283" s="22">
        <v>0</v>
      </c>
      <c r="R283" s="21">
        <v>0</v>
      </c>
      <c r="S283" s="22">
        <v>0</v>
      </c>
      <c r="T283" s="21">
        <v>0</v>
      </c>
      <c r="U283" s="22">
        <v>0</v>
      </c>
      <c r="V283" s="21">
        <v>0</v>
      </c>
      <c r="W283" s="22">
        <v>0</v>
      </c>
      <c r="X283" s="21">
        <v>0</v>
      </c>
      <c r="Y283" s="22">
        <v>0</v>
      </c>
      <c r="Z283" s="21">
        <v>0</v>
      </c>
      <c r="AA283" s="22">
        <v>0</v>
      </c>
      <c r="AB283" s="21">
        <v>1</v>
      </c>
      <c r="AC283" s="22">
        <v>121.98</v>
      </c>
      <c r="AD283" s="21">
        <v>0</v>
      </c>
      <c r="AE283" s="22">
        <v>0</v>
      </c>
      <c r="AF283" s="21">
        <v>0</v>
      </c>
      <c r="AG283" s="22">
        <v>0</v>
      </c>
      <c r="AH283" s="21"/>
      <c r="AI283" s="493">
        <v>0</v>
      </c>
      <c r="AJ283" s="15">
        <v>1</v>
      </c>
      <c r="AK283" s="23">
        <v>121.98</v>
      </c>
    </row>
    <row r="284" spans="1:37" ht="25.5" x14ac:dyDescent="0.25">
      <c r="A284" s="17" t="s">
        <v>769</v>
      </c>
      <c r="B284" s="18" t="s">
        <v>770</v>
      </c>
      <c r="C284" s="17" t="s">
        <v>32</v>
      </c>
      <c r="D284" s="17" t="s">
        <v>771</v>
      </c>
      <c r="E284" s="19" t="s">
        <v>42</v>
      </c>
      <c r="F284" s="19">
        <v>12</v>
      </c>
      <c r="G284" s="20">
        <v>50.95</v>
      </c>
      <c r="H284" s="20">
        <v>63.79</v>
      </c>
      <c r="I284" s="492">
        <v>765.48</v>
      </c>
      <c r="J284" s="21">
        <v>0</v>
      </c>
      <c r="K284" s="22">
        <v>0</v>
      </c>
      <c r="L284" s="21">
        <v>0</v>
      </c>
      <c r="M284" s="22">
        <v>0</v>
      </c>
      <c r="N284" s="21">
        <v>0</v>
      </c>
      <c r="O284" s="22">
        <v>0</v>
      </c>
      <c r="P284" s="21">
        <v>0</v>
      </c>
      <c r="Q284" s="22">
        <v>0</v>
      </c>
      <c r="R284" s="21">
        <v>0</v>
      </c>
      <c r="S284" s="22">
        <v>0</v>
      </c>
      <c r="T284" s="21">
        <v>0</v>
      </c>
      <c r="U284" s="22">
        <v>0</v>
      </c>
      <c r="V284" s="21">
        <v>0</v>
      </c>
      <c r="W284" s="22">
        <v>0</v>
      </c>
      <c r="X284" s="21">
        <v>0</v>
      </c>
      <c r="Y284" s="22">
        <v>0</v>
      </c>
      <c r="Z284" s="21">
        <v>0</v>
      </c>
      <c r="AA284" s="22">
        <v>0</v>
      </c>
      <c r="AB284" s="21">
        <v>1</v>
      </c>
      <c r="AC284" s="22">
        <v>765.48</v>
      </c>
      <c r="AD284" s="21">
        <v>0</v>
      </c>
      <c r="AE284" s="22">
        <v>0</v>
      </c>
      <c r="AF284" s="21">
        <v>0</v>
      </c>
      <c r="AG284" s="22">
        <v>0</v>
      </c>
      <c r="AH284" s="21"/>
      <c r="AI284" s="493">
        <v>0</v>
      </c>
      <c r="AJ284" s="15">
        <v>1</v>
      </c>
      <c r="AK284" s="23">
        <v>765.48</v>
      </c>
    </row>
    <row r="285" spans="1:37" ht="38.25" x14ac:dyDescent="0.25">
      <c r="A285" s="17" t="s">
        <v>772</v>
      </c>
      <c r="B285" s="18" t="s">
        <v>773</v>
      </c>
      <c r="C285" s="17" t="s">
        <v>27</v>
      </c>
      <c r="D285" s="17" t="s">
        <v>774</v>
      </c>
      <c r="E285" s="19" t="s">
        <v>42</v>
      </c>
      <c r="F285" s="19">
        <v>35</v>
      </c>
      <c r="G285" s="20">
        <v>9.81</v>
      </c>
      <c r="H285" s="20">
        <v>12.28</v>
      </c>
      <c r="I285" s="492">
        <v>429.8</v>
      </c>
      <c r="J285" s="21">
        <v>0</v>
      </c>
      <c r="K285" s="22">
        <v>0</v>
      </c>
      <c r="L285" s="21">
        <v>0</v>
      </c>
      <c r="M285" s="22">
        <v>0</v>
      </c>
      <c r="N285" s="21">
        <v>0</v>
      </c>
      <c r="O285" s="22">
        <v>0</v>
      </c>
      <c r="P285" s="21">
        <v>0</v>
      </c>
      <c r="Q285" s="22">
        <v>0</v>
      </c>
      <c r="R285" s="21">
        <v>0</v>
      </c>
      <c r="S285" s="22">
        <v>0</v>
      </c>
      <c r="T285" s="21">
        <v>0</v>
      </c>
      <c r="U285" s="22">
        <v>0</v>
      </c>
      <c r="V285" s="21">
        <v>0</v>
      </c>
      <c r="W285" s="22">
        <v>0</v>
      </c>
      <c r="X285" s="21">
        <v>0</v>
      </c>
      <c r="Y285" s="22">
        <v>0</v>
      </c>
      <c r="Z285" s="21">
        <v>0</v>
      </c>
      <c r="AA285" s="22">
        <v>0</v>
      </c>
      <c r="AB285" s="21">
        <v>1</v>
      </c>
      <c r="AC285" s="22">
        <v>429.8</v>
      </c>
      <c r="AD285" s="21">
        <v>0</v>
      </c>
      <c r="AE285" s="22">
        <v>0</v>
      </c>
      <c r="AF285" s="21">
        <v>0</v>
      </c>
      <c r="AG285" s="22">
        <v>0</v>
      </c>
      <c r="AH285" s="21"/>
      <c r="AI285" s="493">
        <v>0</v>
      </c>
      <c r="AJ285" s="15">
        <v>1</v>
      </c>
      <c r="AK285" s="23">
        <v>429.8</v>
      </c>
    </row>
    <row r="286" spans="1:37" ht="51" x14ac:dyDescent="0.25">
      <c r="A286" s="17" t="s">
        <v>775</v>
      </c>
      <c r="B286" s="18" t="s">
        <v>776</v>
      </c>
      <c r="C286" s="17" t="s">
        <v>27</v>
      </c>
      <c r="D286" s="17" t="s">
        <v>777</v>
      </c>
      <c r="E286" s="19" t="s">
        <v>42</v>
      </c>
      <c r="F286" s="19">
        <v>21</v>
      </c>
      <c r="G286" s="20">
        <v>3.44</v>
      </c>
      <c r="H286" s="20">
        <v>4.3</v>
      </c>
      <c r="I286" s="492">
        <v>90.3</v>
      </c>
      <c r="J286" s="21">
        <v>0</v>
      </c>
      <c r="K286" s="22">
        <v>0</v>
      </c>
      <c r="L286" s="21">
        <v>0</v>
      </c>
      <c r="M286" s="22">
        <v>0</v>
      </c>
      <c r="N286" s="21">
        <v>0</v>
      </c>
      <c r="O286" s="22">
        <v>0</v>
      </c>
      <c r="P286" s="21">
        <v>0</v>
      </c>
      <c r="Q286" s="22">
        <v>0</v>
      </c>
      <c r="R286" s="21">
        <v>0</v>
      </c>
      <c r="S286" s="22">
        <v>0</v>
      </c>
      <c r="T286" s="21">
        <v>0</v>
      </c>
      <c r="U286" s="22">
        <v>0</v>
      </c>
      <c r="V286" s="21">
        <v>0</v>
      </c>
      <c r="W286" s="22">
        <v>0</v>
      </c>
      <c r="X286" s="21">
        <v>0</v>
      </c>
      <c r="Y286" s="22">
        <v>0</v>
      </c>
      <c r="Z286" s="21">
        <v>0</v>
      </c>
      <c r="AA286" s="22">
        <v>0</v>
      </c>
      <c r="AB286" s="21">
        <v>1</v>
      </c>
      <c r="AC286" s="22">
        <v>90.3</v>
      </c>
      <c r="AD286" s="21">
        <v>0</v>
      </c>
      <c r="AE286" s="22">
        <v>0</v>
      </c>
      <c r="AF286" s="21">
        <v>0</v>
      </c>
      <c r="AG286" s="22">
        <v>0</v>
      </c>
      <c r="AH286" s="21"/>
      <c r="AI286" s="493">
        <v>0</v>
      </c>
      <c r="AJ286" s="15">
        <v>1</v>
      </c>
      <c r="AK286" s="23">
        <v>90.3</v>
      </c>
    </row>
    <row r="287" spans="1:37" ht="25.5" x14ac:dyDescent="0.25">
      <c r="A287" s="17" t="s">
        <v>778</v>
      </c>
      <c r="B287" s="18" t="s">
        <v>779</v>
      </c>
      <c r="C287" s="17" t="s">
        <v>32</v>
      </c>
      <c r="D287" s="17" t="s">
        <v>780</v>
      </c>
      <c r="E287" s="19" t="s">
        <v>42</v>
      </c>
      <c r="F287" s="19">
        <v>13</v>
      </c>
      <c r="G287" s="20">
        <v>53.85</v>
      </c>
      <c r="H287" s="20">
        <v>67.430000000000007</v>
      </c>
      <c r="I287" s="492">
        <v>876.59</v>
      </c>
      <c r="J287" s="21">
        <v>0</v>
      </c>
      <c r="K287" s="22">
        <v>0</v>
      </c>
      <c r="L287" s="21">
        <v>0</v>
      </c>
      <c r="M287" s="22">
        <v>0</v>
      </c>
      <c r="N287" s="21">
        <v>0</v>
      </c>
      <c r="O287" s="22">
        <v>0</v>
      </c>
      <c r="P287" s="21">
        <v>0</v>
      </c>
      <c r="Q287" s="22">
        <v>0</v>
      </c>
      <c r="R287" s="21">
        <v>0</v>
      </c>
      <c r="S287" s="22">
        <v>0</v>
      </c>
      <c r="T287" s="21">
        <v>0</v>
      </c>
      <c r="U287" s="22">
        <v>0</v>
      </c>
      <c r="V287" s="21">
        <v>0</v>
      </c>
      <c r="W287" s="22">
        <v>0</v>
      </c>
      <c r="X287" s="21">
        <v>0</v>
      </c>
      <c r="Y287" s="22">
        <v>0</v>
      </c>
      <c r="Z287" s="21">
        <v>0</v>
      </c>
      <c r="AA287" s="22">
        <v>0</v>
      </c>
      <c r="AB287" s="21">
        <v>1</v>
      </c>
      <c r="AC287" s="22">
        <v>876.59</v>
      </c>
      <c r="AD287" s="21">
        <v>0</v>
      </c>
      <c r="AE287" s="22">
        <v>0</v>
      </c>
      <c r="AF287" s="21">
        <v>0</v>
      </c>
      <c r="AG287" s="22">
        <v>0</v>
      </c>
      <c r="AH287" s="21"/>
      <c r="AI287" s="493">
        <v>0</v>
      </c>
      <c r="AJ287" s="15">
        <v>1</v>
      </c>
      <c r="AK287" s="23">
        <v>876.59</v>
      </c>
    </row>
    <row r="288" spans="1:37" ht="38.25" x14ac:dyDescent="0.25">
      <c r="A288" s="17" t="s">
        <v>781</v>
      </c>
      <c r="B288" s="18" t="s">
        <v>638</v>
      </c>
      <c r="C288" s="17" t="s">
        <v>32</v>
      </c>
      <c r="D288" s="17" t="s">
        <v>639</v>
      </c>
      <c r="E288" s="19" t="s">
        <v>42</v>
      </c>
      <c r="F288" s="19">
        <v>10</v>
      </c>
      <c r="G288" s="20">
        <v>10.73</v>
      </c>
      <c r="H288" s="20">
        <v>13.43</v>
      </c>
      <c r="I288" s="492">
        <v>134.30000000000001</v>
      </c>
      <c r="J288" s="21">
        <v>0</v>
      </c>
      <c r="K288" s="22">
        <v>0</v>
      </c>
      <c r="L288" s="21">
        <v>0</v>
      </c>
      <c r="M288" s="22">
        <v>0</v>
      </c>
      <c r="N288" s="21">
        <v>0</v>
      </c>
      <c r="O288" s="22">
        <v>0</v>
      </c>
      <c r="P288" s="21">
        <v>0</v>
      </c>
      <c r="Q288" s="22">
        <v>0</v>
      </c>
      <c r="R288" s="21">
        <v>0</v>
      </c>
      <c r="S288" s="22">
        <v>0</v>
      </c>
      <c r="T288" s="21">
        <v>0</v>
      </c>
      <c r="U288" s="22">
        <v>0</v>
      </c>
      <c r="V288" s="21">
        <v>0</v>
      </c>
      <c r="W288" s="22">
        <v>0</v>
      </c>
      <c r="X288" s="21">
        <v>0</v>
      </c>
      <c r="Y288" s="22">
        <v>0</v>
      </c>
      <c r="Z288" s="21">
        <v>0</v>
      </c>
      <c r="AA288" s="22">
        <v>0</v>
      </c>
      <c r="AB288" s="21">
        <v>1</v>
      </c>
      <c r="AC288" s="22">
        <v>134.30000000000001</v>
      </c>
      <c r="AD288" s="21">
        <v>0</v>
      </c>
      <c r="AE288" s="22">
        <v>0</v>
      </c>
      <c r="AF288" s="21">
        <v>0</v>
      </c>
      <c r="AG288" s="22">
        <v>0</v>
      </c>
      <c r="AH288" s="21"/>
      <c r="AI288" s="493">
        <v>0</v>
      </c>
      <c r="AJ288" s="15">
        <v>1</v>
      </c>
      <c r="AK288" s="23">
        <v>134.30000000000001</v>
      </c>
    </row>
    <row r="289" spans="1:37" ht="25.5" x14ac:dyDescent="0.25">
      <c r="A289" s="17" t="s">
        <v>782</v>
      </c>
      <c r="B289" s="18" t="s">
        <v>783</v>
      </c>
      <c r="C289" s="17" t="s">
        <v>40</v>
      </c>
      <c r="D289" s="17" t="s">
        <v>784</v>
      </c>
      <c r="E289" s="19" t="s">
        <v>42</v>
      </c>
      <c r="F289" s="19">
        <v>77</v>
      </c>
      <c r="G289" s="20">
        <v>403.17</v>
      </c>
      <c r="H289" s="20">
        <v>504.84</v>
      </c>
      <c r="I289" s="492">
        <v>38872.68</v>
      </c>
      <c r="J289" s="21">
        <v>0</v>
      </c>
      <c r="K289" s="22">
        <v>0</v>
      </c>
      <c r="L289" s="21">
        <v>0</v>
      </c>
      <c r="M289" s="22">
        <v>0</v>
      </c>
      <c r="N289" s="21">
        <v>0</v>
      </c>
      <c r="O289" s="22">
        <v>0</v>
      </c>
      <c r="P289" s="21">
        <v>0</v>
      </c>
      <c r="Q289" s="22">
        <v>0</v>
      </c>
      <c r="R289" s="21">
        <v>0</v>
      </c>
      <c r="S289" s="22">
        <v>0</v>
      </c>
      <c r="T289" s="21">
        <v>0</v>
      </c>
      <c r="U289" s="22">
        <v>0</v>
      </c>
      <c r="V289" s="21">
        <v>0</v>
      </c>
      <c r="W289" s="22">
        <v>0</v>
      </c>
      <c r="X289" s="21">
        <v>0</v>
      </c>
      <c r="Y289" s="22">
        <v>0</v>
      </c>
      <c r="Z289" s="21">
        <v>0</v>
      </c>
      <c r="AA289" s="22">
        <v>0</v>
      </c>
      <c r="AB289" s="21">
        <v>1</v>
      </c>
      <c r="AC289" s="22">
        <v>38872.68</v>
      </c>
      <c r="AD289" s="21">
        <v>0</v>
      </c>
      <c r="AE289" s="22">
        <v>0</v>
      </c>
      <c r="AF289" s="21">
        <v>0</v>
      </c>
      <c r="AG289" s="22">
        <v>0</v>
      </c>
      <c r="AH289" s="21"/>
      <c r="AI289" s="493">
        <v>0</v>
      </c>
      <c r="AJ289" s="15">
        <v>1</v>
      </c>
      <c r="AK289" s="23">
        <v>38872.68</v>
      </c>
    </row>
    <row r="290" spans="1:37" ht="51" x14ac:dyDescent="0.25">
      <c r="A290" s="17" t="s">
        <v>785</v>
      </c>
      <c r="B290" s="18" t="s">
        <v>681</v>
      </c>
      <c r="C290" s="17" t="s">
        <v>27</v>
      </c>
      <c r="D290" s="17" t="s">
        <v>682</v>
      </c>
      <c r="E290" s="19" t="s">
        <v>42</v>
      </c>
      <c r="F290" s="19">
        <v>40</v>
      </c>
      <c r="G290" s="20">
        <v>58.04</v>
      </c>
      <c r="H290" s="20">
        <v>72.67</v>
      </c>
      <c r="I290" s="492">
        <v>2906.8</v>
      </c>
      <c r="J290" s="21">
        <v>0</v>
      </c>
      <c r="K290" s="22">
        <v>0</v>
      </c>
      <c r="L290" s="21">
        <v>0</v>
      </c>
      <c r="M290" s="22">
        <v>0</v>
      </c>
      <c r="N290" s="21">
        <v>0</v>
      </c>
      <c r="O290" s="22">
        <v>0</v>
      </c>
      <c r="P290" s="21">
        <v>0</v>
      </c>
      <c r="Q290" s="22">
        <v>0</v>
      </c>
      <c r="R290" s="21">
        <v>0</v>
      </c>
      <c r="S290" s="22">
        <v>0</v>
      </c>
      <c r="T290" s="21">
        <v>0</v>
      </c>
      <c r="U290" s="22">
        <v>0</v>
      </c>
      <c r="V290" s="21">
        <v>0</v>
      </c>
      <c r="W290" s="22">
        <v>0</v>
      </c>
      <c r="X290" s="21">
        <v>0</v>
      </c>
      <c r="Y290" s="22">
        <v>0</v>
      </c>
      <c r="Z290" s="21">
        <v>0</v>
      </c>
      <c r="AA290" s="22">
        <v>0</v>
      </c>
      <c r="AB290" s="21">
        <v>1</v>
      </c>
      <c r="AC290" s="22">
        <v>2906.8</v>
      </c>
      <c r="AD290" s="21">
        <v>0</v>
      </c>
      <c r="AE290" s="22">
        <v>0</v>
      </c>
      <c r="AF290" s="21">
        <v>0</v>
      </c>
      <c r="AG290" s="22">
        <v>0</v>
      </c>
      <c r="AH290" s="21"/>
      <c r="AI290" s="493">
        <v>0</v>
      </c>
      <c r="AJ290" s="15">
        <v>1</v>
      </c>
      <c r="AK290" s="23">
        <v>2906.8</v>
      </c>
    </row>
    <row r="291" spans="1:37" ht="51" x14ac:dyDescent="0.25">
      <c r="A291" s="17" t="s">
        <v>786</v>
      </c>
      <c r="B291" s="18" t="s">
        <v>787</v>
      </c>
      <c r="C291" s="17" t="s">
        <v>27</v>
      </c>
      <c r="D291" s="17" t="s">
        <v>788</v>
      </c>
      <c r="E291" s="19" t="s">
        <v>42</v>
      </c>
      <c r="F291" s="19">
        <v>12</v>
      </c>
      <c r="G291" s="20">
        <v>82.2</v>
      </c>
      <c r="H291" s="20">
        <v>102.93</v>
      </c>
      <c r="I291" s="492">
        <v>1235.1600000000001</v>
      </c>
      <c r="J291" s="21">
        <v>0</v>
      </c>
      <c r="K291" s="22">
        <v>0</v>
      </c>
      <c r="L291" s="21">
        <v>0</v>
      </c>
      <c r="M291" s="22">
        <v>0</v>
      </c>
      <c r="N291" s="21">
        <v>0</v>
      </c>
      <c r="O291" s="22">
        <v>0</v>
      </c>
      <c r="P291" s="21">
        <v>0</v>
      </c>
      <c r="Q291" s="22">
        <v>0</v>
      </c>
      <c r="R291" s="21">
        <v>0</v>
      </c>
      <c r="S291" s="22">
        <v>0</v>
      </c>
      <c r="T291" s="21">
        <v>0</v>
      </c>
      <c r="U291" s="22">
        <v>0</v>
      </c>
      <c r="V291" s="21">
        <v>0</v>
      </c>
      <c r="W291" s="22">
        <v>0</v>
      </c>
      <c r="X291" s="21">
        <v>0</v>
      </c>
      <c r="Y291" s="22">
        <v>0</v>
      </c>
      <c r="Z291" s="21">
        <v>0</v>
      </c>
      <c r="AA291" s="22">
        <v>0</v>
      </c>
      <c r="AB291" s="21">
        <v>1</v>
      </c>
      <c r="AC291" s="22">
        <v>1235.1600000000001</v>
      </c>
      <c r="AD291" s="21">
        <v>0</v>
      </c>
      <c r="AE291" s="22">
        <v>0</v>
      </c>
      <c r="AF291" s="21">
        <v>0</v>
      </c>
      <c r="AG291" s="22">
        <v>0</v>
      </c>
      <c r="AH291" s="21"/>
      <c r="AI291" s="493">
        <v>0</v>
      </c>
      <c r="AJ291" s="15">
        <v>1</v>
      </c>
      <c r="AK291" s="23">
        <v>1235.1600000000001</v>
      </c>
    </row>
    <row r="292" spans="1:37" ht="25.5" x14ac:dyDescent="0.25">
      <c r="A292" s="17" t="s">
        <v>789</v>
      </c>
      <c r="B292" s="18" t="s">
        <v>669</v>
      </c>
      <c r="C292" s="17" t="s">
        <v>27</v>
      </c>
      <c r="D292" s="17" t="s">
        <v>670</v>
      </c>
      <c r="E292" s="19" t="s">
        <v>109</v>
      </c>
      <c r="F292" s="19">
        <v>72.7</v>
      </c>
      <c r="G292" s="20">
        <v>51.726895999999996</v>
      </c>
      <c r="H292" s="20">
        <v>64.77</v>
      </c>
      <c r="I292" s="492">
        <v>4708.7700000000004</v>
      </c>
      <c r="J292" s="21">
        <v>0</v>
      </c>
      <c r="K292" s="22">
        <v>0</v>
      </c>
      <c r="L292" s="21">
        <v>0</v>
      </c>
      <c r="M292" s="22">
        <v>0</v>
      </c>
      <c r="N292" s="21">
        <v>1</v>
      </c>
      <c r="O292" s="22">
        <v>4708.7700000000004</v>
      </c>
      <c r="P292" s="21">
        <v>0</v>
      </c>
      <c r="Q292" s="22">
        <v>0</v>
      </c>
      <c r="R292" s="21">
        <v>0</v>
      </c>
      <c r="S292" s="22">
        <v>0</v>
      </c>
      <c r="T292" s="21">
        <v>0</v>
      </c>
      <c r="U292" s="22">
        <v>0</v>
      </c>
      <c r="V292" s="21">
        <v>0</v>
      </c>
      <c r="W292" s="22">
        <v>0</v>
      </c>
      <c r="X292" s="21">
        <v>0</v>
      </c>
      <c r="Y292" s="22">
        <v>0</v>
      </c>
      <c r="Z292" s="21">
        <v>0</v>
      </c>
      <c r="AA292" s="22">
        <v>0</v>
      </c>
      <c r="AB292" s="21">
        <v>0</v>
      </c>
      <c r="AC292" s="22">
        <v>0</v>
      </c>
      <c r="AD292" s="21">
        <v>0</v>
      </c>
      <c r="AE292" s="22">
        <v>0</v>
      </c>
      <c r="AF292" s="21">
        <v>0</v>
      </c>
      <c r="AG292" s="22">
        <v>0</v>
      </c>
      <c r="AH292" s="21"/>
      <c r="AI292" s="493">
        <v>0</v>
      </c>
      <c r="AJ292" s="15">
        <v>1</v>
      </c>
      <c r="AK292" s="23">
        <v>4708.7700000000004</v>
      </c>
    </row>
    <row r="293" spans="1:37" ht="38.25" x14ac:dyDescent="0.25">
      <c r="A293" s="17" t="s">
        <v>790</v>
      </c>
      <c r="B293" s="18" t="s">
        <v>791</v>
      </c>
      <c r="C293" s="17" t="s">
        <v>27</v>
      </c>
      <c r="D293" s="17" t="s">
        <v>792</v>
      </c>
      <c r="E293" s="19" t="s">
        <v>109</v>
      </c>
      <c r="F293" s="19">
        <v>4.5</v>
      </c>
      <c r="G293" s="20">
        <v>98.23</v>
      </c>
      <c r="H293" s="20">
        <v>123</v>
      </c>
      <c r="I293" s="492">
        <v>553.5</v>
      </c>
      <c r="J293" s="21">
        <v>0</v>
      </c>
      <c r="K293" s="22">
        <v>0</v>
      </c>
      <c r="L293" s="21">
        <v>0</v>
      </c>
      <c r="M293" s="22">
        <v>0</v>
      </c>
      <c r="N293" s="21">
        <v>0</v>
      </c>
      <c r="O293" s="22">
        <v>0</v>
      </c>
      <c r="P293" s="21">
        <v>0</v>
      </c>
      <c r="Q293" s="22">
        <v>0</v>
      </c>
      <c r="R293" s="21">
        <v>0</v>
      </c>
      <c r="S293" s="22">
        <v>0</v>
      </c>
      <c r="T293" s="21">
        <v>0</v>
      </c>
      <c r="U293" s="22">
        <v>0</v>
      </c>
      <c r="V293" s="21">
        <v>0</v>
      </c>
      <c r="W293" s="22">
        <v>0</v>
      </c>
      <c r="X293" s="21">
        <v>0</v>
      </c>
      <c r="Y293" s="22">
        <v>0</v>
      </c>
      <c r="Z293" s="21">
        <v>0</v>
      </c>
      <c r="AA293" s="22">
        <v>0</v>
      </c>
      <c r="AB293" s="21">
        <v>1</v>
      </c>
      <c r="AC293" s="22">
        <v>553.5</v>
      </c>
      <c r="AD293" s="21">
        <v>0</v>
      </c>
      <c r="AE293" s="22">
        <v>0</v>
      </c>
      <c r="AF293" s="21">
        <v>0</v>
      </c>
      <c r="AG293" s="22">
        <v>0</v>
      </c>
      <c r="AH293" s="21"/>
      <c r="AI293" s="493">
        <v>0</v>
      </c>
      <c r="AJ293" s="15">
        <v>1</v>
      </c>
      <c r="AK293" s="23">
        <v>553.5</v>
      </c>
    </row>
    <row r="294" spans="1:37" ht="63.75" x14ac:dyDescent="0.25">
      <c r="A294" s="17" t="s">
        <v>793</v>
      </c>
      <c r="B294" s="18" t="s">
        <v>794</v>
      </c>
      <c r="C294" s="17" t="s">
        <v>32</v>
      </c>
      <c r="D294" s="17" t="s">
        <v>795</v>
      </c>
      <c r="E294" s="19" t="s">
        <v>109</v>
      </c>
      <c r="F294" s="19">
        <v>1140.9000000000001</v>
      </c>
      <c r="G294" s="20">
        <v>10.44</v>
      </c>
      <c r="H294" s="20">
        <v>13.07</v>
      </c>
      <c r="I294" s="492">
        <v>14911.56</v>
      </c>
      <c r="J294" s="21">
        <v>0</v>
      </c>
      <c r="K294" s="22">
        <v>0</v>
      </c>
      <c r="L294" s="21">
        <v>0</v>
      </c>
      <c r="M294" s="22">
        <v>0</v>
      </c>
      <c r="N294" s="21">
        <v>0</v>
      </c>
      <c r="O294" s="22">
        <v>0</v>
      </c>
      <c r="P294" s="21">
        <v>0</v>
      </c>
      <c r="Q294" s="22">
        <v>0</v>
      </c>
      <c r="R294" s="21">
        <v>0</v>
      </c>
      <c r="S294" s="22">
        <v>0</v>
      </c>
      <c r="T294" s="21">
        <v>0</v>
      </c>
      <c r="U294" s="22">
        <v>0</v>
      </c>
      <c r="V294" s="21">
        <v>0</v>
      </c>
      <c r="W294" s="22">
        <v>0</v>
      </c>
      <c r="X294" s="21">
        <v>0</v>
      </c>
      <c r="Y294" s="22">
        <v>0</v>
      </c>
      <c r="Z294" s="21">
        <v>0</v>
      </c>
      <c r="AA294" s="22">
        <v>0</v>
      </c>
      <c r="AB294" s="21">
        <v>1</v>
      </c>
      <c r="AC294" s="22">
        <v>14911.56</v>
      </c>
      <c r="AD294" s="21">
        <v>0</v>
      </c>
      <c r="AE294" s="22">
        <v>0</v>
      </c>
      <c r="AF294" s="21">
        <v>0</v>
      </c>
      <c r="AG294" s="22">
        <v>0</v>
      </c>
      <c r="AH294" s="21"/>
      <c r="AI294" s="493">
        <v>0</v>
      </c>
      <c r="AJ294" s="15">
        <v>1</v>
      </c>
      <c r="AK294" s="23">
        <v>14911.56</v>
      </c>
    </row>
    <row r="295" spans="1:37" ht="38.25" x14ac:dyDescent="0.25">
      <c r="A295" s="17" t="s">
        <v>796</v>
      </c>
      <c r="B295" s="18" t="s">
        <v>644</v>
      </c>
      <c r="C295" s="17" t="s">
        <v>32</v>
      </c>
      <c r="D295" s="17" t="s">
        <v>645</v>
      </c>
      <c r="E295" s="19" t="s">
        <v>109</v>
      </c>
      <c r="F295" s="19">
        <v>37.5</v>
      </c>
      <c r="G295" s="20">
        <v>12.02</v>
      </c>
      <c r="H295" s="20">
        <v>15.05</v>
      </c>
      <c r="I295" s="492">
        <v>564.37</v>
      </c>
      <c r="J295" s="21">
        <v>0</v>
      </c>
      <c r="K295" s="22">
        <v>0</v>
      </c>
      <c r="L295" s="21">
        <v>0</v>
      </c>
      <c r="M295" s="22">
        <v>0</v>
      </c>
      <c r="N295" s="21">
        <v>1</v>
      </c>
      <c r="O295" s="22">
        <v>564.37</v>
      </c>
      <c r="P295" s="21">
        <v>0</v>
      </c>
      <c r="Q295" s="22">
        <v>0</v>
      </c>
      <c r="R295" s="21">
        <v>0</v>
      </c>
      <c r="S295" s="22">
        <v>0</v>
      </c>
      <c r="T295" s="21">
        <v>0</v>
      </c>
      <c r="U295" s="22">
        <v>0</v>
      </c>
      <c r="V295" s="21">
        <v>0</v>
      </c>
      <c r="W295" s="22">
        <v>0</v>
      </c>
      <c r="X295" s="21">
        <v>0</v>
      </c>
      <c r="Y295" s="22">
        <v>0</v>
      </c>
      <c r="Z295" s="21">
        <v>0</v>
      </c>
      <c r="AA295" s="22">
        <v>0</v>
      </c>
      <c r="AB295" s="21">
        <v>0</v>
      </c>
      <c r="AC295" s="22">
        <v>0</v>
      </c>
      <c r="AD295" s="21">
        <v>0</v>
      </c>
      <c r="AE295" s="22">
        <v>0</v>
      </c>
      <c r="AF295" s="21">
        <v>0</v>
      </c>
      <c r="AG295" s="22">
        <v>0</v>
      </c>
      <c r="AH295" s="21"/>
      <c r="AI295" s="493">
        <v>0</v>
      </c>
      <c r="AJ295" s="15">
        <v>1</v>
      </c>
      <c r="AK295" s="23">
        <v>564.37</v>
      </c>
    </row>
    <row r="296" spans="1:37" ht="51" x14ac:dyDescent="0.25">
      <c r="A296" s="17" t="s">
        <v>797</v>
      </c>
      <c r="B296" s="18" t="s">
        <v>456</v>
      </c>
      <c r="C296" s="17" t="s">
        <v>32</v>
      </c>
      <c r="D296" s="17" t="s">
        <v>457</v>
      </c>
      <c r="E296" s="19" t="s">
        <v>109</v>
      </c>
      <c r="F296" s="19">
        <v>53.2</v>
      </c>
      <c r="G296" s="20">
        <v>14.9</v>
      </c>
      <c r="H296" s="20">
        <v>18.649999999999999</v>
      </c>
      <c r="I296" s="492">
        <v>992.18</v>
      </c>
      <c r="J296" s="21">
        <v>0</v>
      </c>
      <c r="K296" s="22">
        <v>0</v>
      </c>
      <c r="L296" s="21">
        <v>0</v>
      </c>
      <c r="M296" s="22">
        <v>0</v>
      </c>
      <c r="N296" s="21">
        <v>1</v>
      </c>
      <c r="O296" s="22">
        <v>992.18</v>
      </c>
      <c r="P296" s="21">
        <v>0</v>
      </c>
      <c r="Q296" s="22">
        <v>0</v>
      </c>
      <c r="R296" s="21">
        <v>0</v>
      </c>
      <c r="S296" s="22">
        <v>0</v>
      </c>
      <c r="T296" s="21">
        <v>0</v>
      </c>
      <c r="U296" s="22">
        <v>0</v>
      </c>
      <c r="V296" s="21">
        <v>0</v>
      </c>
      <c r="W296" s="22">
        <v>0</v>
      </c>
      <c r="X296" s="21">
        <v>0</v>
      </c>
      <c r="Y296" s="22">
        <v>0</v>
      </c>
      <c r="Z296" s="21">
        <v>0</v>
      </c>
      <c r="AA296" s="22">
        <v>0</v>
      </c>
      <c r="AB296" s="21">
        <v>0</v>
      </c>
      <c r="AC296" s="22">
        <v>0</v>
      </c>
      <c r="AD296" s="21">
        <v>0</v>
      </c>
      <c r="AE296" s="22">
        <v>0</v>
      </c>
      <c r="AF296" s="21">
        <v>0</v>
      </c>
      <c r="AG296" s="22">
        <v>0</v>
      </c>
      <c r="AH296" s="21"/>
      <c r="AI296" s="493">
        <v>0</v>
      </c>
      <c r="AJ296" s="15">
        <v>1</v>
      </c>
      <c r="AK296" s="23">
        <v>992.18</v>
      </c>
    </row>
    <row r="297" spans="1:37" ht="38.25" x14ac:dyDescent="0.25">
      <c r="A297" s="17" t="s">
        <v>798</v>
      </c>
      <c r="B297" s="18" t="s">
        <v>468</v>
      </c>
      <c r="C297" s="17" t="s">
        <v>32</v>
      </c>
      <c r="D297" s="17" t="s">
        <v>469</v>
      </c>
      <c r="E297" s="19" t="s">
        <v>109</v>
      </c>
      <c r="F297" s="19">
        <v>283.55</v>
      </c>
      <c r="G297" s="20">
        <v>11.03</v>
      </c>
      <c r="H297" s="20">
        <v>13.81</v>
      </c>
      <c r="I297" s="492">
        <v>3915.82</v>
      </c>
      <c r="J297" s="21">
        <v>0</v>
      </c>
      <c r="K297" s="22">
        <v>0</v>
      </c>
      <c r="L297" s="21">
        <v>0</v>
      </c>
      <c r="M297" s="22">
        <v>0</v>
      </c>
      <c r="N297" s="21">
        <v>1</v>
      </c>
      <c r="O297" s="22">
        <v>3915.82</v>
      </c>
      <c r="P297" s="21">
        <v>0</v>
      </c>
      <c r="Q297" s="22">
        <v>0</v>
      </c>
      <c r="R297" s="21">
        <v>0</v>
      </c>
      <c r="S297" s="22">
        <v>0</v>
      </c>
      <c r="T297" s="21">
        <v>0</v>
      </c>
      <c r="U297" s="22">
        <v>0</v>
      </c>
      <c r="V297" s="21">
        <v>0</v>
      </c>
      <c r="W297" s="22">
        <v>0</v>
      </c>
      <c r="X297" s="21">
        <v>0</v>
      </c>
      <c r="Y297" s="22">
        <v>0</v>
      </c>
      <c r="Z297" s="21">
        <v>0</v>
      </c>
      <c r="AA297" s="22">
        <v>0</v>
      </c>
      <c r="AB297" s="21">
        <v>0</v>
      </c>
      <c r="AC297" s="22">
        <v>0</v>
      </c>
      <c r="AD297" s="21">
        <v>0</v>
      </c>
      <c r="AE297" s="22">
        <v>0</v>
      </c>
      <c r="AF297" s="21">
        <v>0</v>
      </c>
      <c r="AG297" s="22">
        <v>0</v>
      </c>
      <c r="AH297" s="21"/>
      <c r="AI297" s="493">
        <v>0</v>
      </c>
      <c r="AJ297" s="15">
        <v>1</v>
      </c>
      <c r="AK297" s="23">
        <v>3915.82</v>
      </c>
    </row>
    <row r="298" spans="1:37" ht="38.25" x14ac:dyDescent="0.25">
      <c r="A298" s="17" t="s">
        <v>799</v>
      </c>
      <c r="B298" s="18" t="s">
        <v>648</v>
      </c>
      <c r="C298" s="17" t="s">
        <v>32</v>
      </c>
      <c r="D298" s="17" t="s">
        <v>649</v>
      </c>
      <c r="E298" s="19" t="s">
        <v>109</v>
      </c>
      <c r="F298" s="19">
        <v>766.65</v>
      </c>
      <c r="G298" s="20">
        <v>8.2661020000000001</v>
      </c>
      <c r="H298" s="20">
        <v>10.35</v>
      </c>
      <c r="I298" s="492">
        <v>7934.82</v>
      </c>
      <c r="J298" s="21">
        <v>0</v>
      </c>
      <c r="K298" s="22">
        <v>0</v>
      </c>
      <c r="L298" s="21">
        <v>0</v>
      </c>
      <c r="M298" s="22">
        <v>0</v>
      </c>
      <c r="N298" s="21">
        <v>1</v>
      </c>
      <c r="O298" s="22">
        <v>7934.82</v>
      </c>
      <c r="P298" s="21">
        <v>0</v>
      </c>
      <c r="Q298" s="22">
        <v>0</v>
      </c>
      <c r="R298" s="21">
        <v>0</v>
      </c>
      <c r="S298" s="22">
        <v>0</v>
      </c>
      <c r="T298" s="21">
        <v>0</v>
      </c>
      <c r="U298" s="22">
        <v>0</v>
      </c>
      <c r="V298" s="21">
        <v>0</v>
      </c>
      <c r="W298" s="22">
        <v>0</v>
      </c>
      <c r="X298" s="21">
        <v>0</v>
      </c>
      <c r="Y298" s="22">
        <v>0</v>
      </c>
      <c r="Z298" s="21">
        <v>0</v>
      </c>
      <c r="AA298" s="22">
        <v>0</v>
      </c>
      <c r="AB298" s="21">
        <v>0</v>
      </c>
      <c r="AC298" s="22">
        <v>0</v>
      </c>
      <c r="AD298" s="21">
        <v>0</v>
      </c>
      <c r="AE298" s="22">
        <v>0</v>
      </c>
      <c r="AF298" s="21">
        <v>0</v>
      </c>
      <c r="AG298" s="22">
        <v>0</v>
      </c>
      <c r="AH298" s="21"/>
      <c r="AI298" s="493">
        <v>0</v>
      </c>
      <c r="AJ298" s="15">
        <v>1</v>
      </c>
      <c r="AK298" s="23">
        <v>7934.82</v>
      </c>
    </row>
    <row r="299" spans="1:37" x14ac:dyDescent="0.25">
      <c r="A299" s="17" t="s">
        <v>800</v>
      </c>
      <c r="B299" s="18" t="s">
        <v>801</v>
      </c>
      <c r="C299" s="17" t="s">
        <v>40</v>
      </c>
      <c r="D299" s="17" t="s">
        <v>802</v>
      </c>
      <c r="E299" s="19" t="s">
        <v>42</v>
      </c>
      <c r="F299" s="19">
        <v>51</v>
      </c>
      <c r="G299" s="20">
        <v>32.36</v>
      </c>
      <c r="H299" s="20">
        <v>40.520000000000003</v>
      </c>
      <c r="I299" s="492">
        <v>2066.52</v>
      </c>
      <c r="J299" s="21">
        <v>0</v>
      </c>
      <c r="K299" s="22">
        <v>0</v>
      </c>
      <c r="L299" s="21">
        <v>0</v>
      </c>
      <c r="M299" s="22">
        <v>0</v>
      </c>
      <c r="N299" s="21">
        <v>1</v>
      </c>
      <c r="O299" s="22">
        <v>2066.52</v>
      </c>
      <c r="P299" s="21">
        <v>0</v>
      </c>
      <c r="Q299" s="22">
        <v>0</v>
      </c>
      <c r="R299" s="21">
        <v>0</v>
      </c>
      <c r="S299" s="22">
        <v>0</v>
      </c>
      <c r="T299" s="21">
        <v>0</v>
      </c>
      <c r="U299" s="22">
        <v>0</v>
      </c>
      <c r="V299" s="21">
        <v>0</v>
      </c>
      <c r="W299" s="22">
        <v>0</v>
      </c>
      <c r="X299" s="21">
        <v>0</v>
      </c>
      <c r="Y299" s="22">
        <v>0</v>
      </c>
      <c r="Z299" s="21">
        <v>0</v>
      </c>
      <c r="AA299" s="22">
        <v>0</v>
      </c>
      <c r="AB299" s="21">
        <v>0</v>
      </c>
      <c r="AC299" s="22">
        <v>0</v>
      </c>
      <c r="AD299" s="21">
        <v>0</v>
      </c>
      <c r="AE299" s="22">
        <v>0</v>
      </c>
      <c r="AF299" s="21">
        <v>0</v>
      </c>
      <c r="AG299" s="22">
        <v>0</v>
      </c>
      <c r="AH299" s="21"/>
      <c r="AI299" s="493">
        <v>0</v>
      </c>
      <c r="AJ299" s="15">
        <v>1</v>
      </c>
      <c r="AK299" s="23">
        <v>2066.52</v>
      </c>
    </row>
    <row r="300" spans="1:37" ht="25.5" x14ac:dyDescent="0.25">
      <c r="A300" s="17" t="s">
        <v>803</v>
      </c>
      <c r="B300" s="18" t="s">
        <v>804</v>
      </c>
      <c r="C300" s="17" t="s">
        <v>27</v>
      </c>
      <c r="D300" s="17" t="s">
        <v>805</v>
      </c>
      <c r="E300" s="19" t="s">
        <v>109</v>
      </c>
      <c r="F300" s="19">
        <v>70.599999999999994</v>
      </c>
      <c r="G300" s="20">
        <v>5.63</v>
      </c>
      <c r="H300" s="20">
        <v>7.04</v>
      </c>
      <c r="I300" s="492">
        <v>497.02</v>
      </c>
      <c r="J300" s="21">
        <v>0</v>
      </c>
      <c r="K300" s="22">
        <v>0</v>
      </c>
      <c r="L300" s="21">
        <v>0</v>
      </c>
      <c r="M300" s="22">
        <v>0</v>
      </c>
      <c r="N300" s="21">
        <v>1</v>
      </c>
      <c r="O300" s="22">
        <v>497.02</v>
      </c>
      <c r="P300" s="21">
        <v>0</v>
      </c>
      <c r="Q300" s="22">
        <v>0</v>
      </c>
      <c r="R300" s="21">
        <v>0</v>
      </c>
      <c r="S300" s="22">
        <v>0</v>
      </c>
      <c r="T300" s="21">
        <v>0</v>
      </c>
      <c r="U300" s="22">
        <v>0</v>
      </c>
      <c r="V300" s="21">
        <v>0</v>
      </c>
      <c r="W300" s="22">
        <v>0</v>
      </c>
      <c r="X300" s="21">
        <v>0</v>
      </c>
      <c r="Y300" s="22">
        <v>0</v>
      </c>
      <c r="Z300" s="21">
        <v>0</v>
      </c>
      <c r="AA300" s="22">
        <v>0</v>
      </c>
      <c r="AB300" s="21">
        <v>0</v>
      </c>
      <c r="AC300" s="22">
        <v>0</v>
      </c>
      <c r="AD300" s="21">
        <v>0</v>
      </c>
      <c r="AE300" s="22">
        <v>0</v>
      </c>
      <c r="AF300" s="21">
        <v>0</v>
      </c>
      <c r="AG300" s="22">
        <v>0</v>
      </c>
      <c r="AH300" s="21"/>
      <c r="AI300" s="493">
        <v>0</v>
      </c>
      <c r="AJ300" s="15">
        <v>1</v>
      </c>
      <c r="AK300" s="23">
        <v>497.02</v>
      </c>
    </row>
    <row r="301" spans="1:37" x14ac:dyDescent="0.25">
      <c r="A301" s="17" t="s">
        <v>806</v>
      </c>
      <c r="B301" s="18" t="s">
        <v>807</v>
      </c>
      <c r="C301" s="17" t="s">
        <v>40</v>
      </c>
      <c r="D301" s="17" t="s">
        <v>808</v>
      </c>
      <c r="E301" s="19" t="s">
        <v>42</v>
      </c>
      <c r="F301" s="19">
        <v>1</v>
      </c>
      <c r="G301" s="20">
        <v>217</v>
      </c>
      <c r="H301" s="20">
        <v>271.72000000000003</v>
      </c>
      <c r="I301" s="492">
        <v>271.72000000000003</v>
      </c>
      <c r="J301" s="21">
        <v>0</v>
      </c>
      <c r="K301" s="22">
        <v>0</v>
      </c>
      <c r="L301" s="21">
        <v>0</v>
      </c>
      <c r="M301" s="22">
        <v>0</v>
      </c>
      <c r="N301" s="21">
        <v>1</v>
      </c>
      <c r="O301" s="22">
        <v>271.72000000000003</v>
      </c>
      <c r="P301" s="21">
        <v>0</v>
      </c>
      <c r="Q301" s="22">
        <v>0</v>
      </c>
      <c r="R301" s="21">
        <v>0</v>
      </c>
      <c r="S301" s="22">
        <v>0</v>
      </c>
      <c r="T301" s="21">
        <v>0</v>
      </c>
      <c r="U301" s="22">
        <v>0</v>
      </c>
      <c r="V301" s="21">
        <v>0</v>
      </c>
      <c r="W301" s="22">
        <v>0</v>
      </c>
      <c r="X301" s="21">
        <v>0</v>
      </c>
      <c r="Y301" s="22">
        <v>0</v>
      </c>
      <c r="Z301" s="21">
        <v>0</v>
      </c>
      <c r="AA301" s="22">
        <v>0</v>
      </c>
      <c r="AB301" s="21">
        <v>0</v>
      </c>
      <c r="AC301" s="22">
        <v>0</v>
      </c>
      <c r="AD301" s="21">
        <v>0</v>
      </c>
      <c r="AE301" s="22">
        <v>0</v>
      </c>
      <c r="AF301" s="21">
        <v>0</v>
      </c>
      <c r="AG301" s="22">
        <v>0</v>
      </c>
      <c r="AH301" s="21"/>
      <c r="AI301" s="493">
        <v>0</v>
      </c>
      <c r="AJ301" s="15">
        <v>1</v>
      </c>
      <c r="AK301" s="23">
        <v>271.72000000000003</v>
      </c>
    </row>
    <row r="302" spans="1:37" ht="25.5" x14ac:dyDescent="0.25">
      <c r="A302" s="17" t="s">
        <v>809</v>
      </c>
      <c r="B302" s="18" t="s">
        <v>810</v>
      </c>
      <c r="C302" s="17" t="s">
        <v>40</v>
      </c>
      <c r="D302" s="17" t="s">
        <v>811</v>
      </c>
      <c r="E302" s="19" t="s">
        <v>42</v>
      </c>
      <c r="F302" s="19">
        <v>6</v>
      </c>
      <c r="G302" s="20">
        <v>102.31</v>
      </c>
      <c r="H302" s="20">
        <v>128.11000000000001</v>
      </c>
      <c r="I302" s="492">
        <v>768.66</v>
      </c>
      <c r="J302" s="21">
        <v>0</v>
      </c>
      <c r="K302" s="22">
        <v>0</v>
      </c>
      <c r="L302" s="21">
        <v>0</v>
      </c>
      <c r="M302" s="22">
        <v>0</v>
      </c>
      <c r="N302" s="21">
        <v>0</v>
      </c>
      <c r="O302" s="22">
        <v>0</v>
      </c>
      <c r="P302" s="21">
        <v>0.5</v>
      </c>
      <c r="Q302" s="22">
        <v>384.33</v>
      </c>
      <c r="R302" s="21">
        <v>0</v>
      </c>
      <c r="S302" s="22">
        <v>0</v>
      </c>
      <c r="T302" s="21">
        <v>0</v>
      </c>
      <c r="U302" s="22">
        <v>0</v>
      </c>
      <c r="V302" s="21">
        <v>0</v>
      </c>
      <c r="W302" s="22">
        <v>0</v>
      </c>
      <c r="X302" s="21">
        <v>0</v>
      </c>
      <c r="Y302" s="22">
        <v>0</v>
      </c>
      <c r="Z302" s="21">
        <v>0</v>
      </c>
      <c r="AA302" s="22">
        <v>0</v>
      </c>
      <c r="AB302" s="21">
        <v>0.2</v>
      </c>
      <c r="AC302" s="22">
        <v>153.732</v>
      </c>
      <c r="AD302" s="21">
        <v>0.3</v>
      </c>
      <c r="AE302" s="22">
        <v>230.59799999999998</v>
      </c>
      <c r="AF302" s="21">
        <v>0</v>
      </c>
      <c r="AG302" s="22">
        <v>0</v>
      </c>
      <c r="AH302" s="21"/>
      <c r="AI302" s="493">
        <v>0</v>
      </c>
      <c r="AJ302" s="15">
        <v>1</v>
      </c>
      <c r="AK302" s="23">
        <v>768.66</v>
      </c>
    </row>
    <row r="303" spans="1:37" ht="38.25" x14ac:dyDescent="0.25">
      <c r="A303" s="17" t="s">
        <v>812</v>
      </c>
      <c r="B303" s="18" t="s">
        <v>813</v>
      </c>
      <c r="C303" s="17" t="s">
        <v>27</v>
      </c>
      <c r="D303" s="17" t="s">
        <v>814</v>
      </c>
      <c r="E303" s="19" t="s">
        <v>42</v>
      </c>
      <c r="F303" s="19">
        <v>2</v>
      </c>
      <c r="G303" s="20">
        <v>29.92</v>
      </c>
      <c r="H303" s="20">
        <v>37.46</v>
      </c>
      <c r="I303" s="492">
        <v>74.92</v>
      </c>
      <c r="J303" s="21">
        <v>0</v>
      </c>
      <c r="K303" s="22">
        <v>0</v>
      </c>
      <c r="L303" s="21">
        <v>0</v>
      </c>
      <c r="M303" s="22">
        <v>0</v>
      </c>
      <c r="N303" s="21">
        <v>0</v>
      </c>
      <c r="O303" s="22">
        <v>0</v>
      </c>
      <c r="P303" s="21">
        <v>0</v>
      </c>
      <c r="Q303" s="22">
        <v>0</v>
      </c>
      <c r="R303" s="21">
        <v>0</v>
      </c>
      <c r="S303" s="22">
        <v>0</v>
      </c>
      <c r="T303" s="21">
        <v>0</v>
      </c>
      <c r="U303" s="22">
        <v>0</v>
      </c>
      <c r="V303" s="21">
        <v>0</v>
      </c>
      <c r="W303" s="22">
        <v>0</v>
      </c>
      <c r="X303" s="21">
        <v>0</v>
      </c>
      <c r="Y303" s="22">
        <v>0</v>
      </c>
      <c r="Z303" s="21">
        <v>0</v>
      </c>
      <c r="AA303" s="22">
        <v>0</v>
      </c>
      <c r="AB303" s="21">
        <v>1</v>
      </c>
      <c r="AC303" s="22">
        <v>74.92</v>
      </c>
      <c r="AD303" s="21">
        <v>0</v>
      </c>
      <c r="AE303" s="22">
        <v>0</v>
      </c>
      <c r="AF303" s="21">
        <v>0</v>
      </c>
      <c r="AG303" s="22">
        <v>0</v>
      </c>
      <c r="AH303" s="21"/>
      <c r="AI303" s="493">
        <v>0</v>
      </c>
      <c r="AJ303" s="15">
        <v>1</v>
      </c>
      <c r="AK303" s="23">
        <v>74.92</v>
      </c>
    </row>
    <row r="304" spans="1:37" ht="38.25" x14ac:dyDescent="0.25">
      <c r="A304" s="17" t="s">
        <v>815</v>
      </c>
      <c r="B304" s="18" t="s">
        <v>816</v>
      </c>
      <c r="C304" s="17" t="s">
        <v>27</v>
      </c>
      <c r="D304" s="17" t="s">
        <v>817</v>
      </c>
      <c r="E304" s="19" t="s">
        <v>42</v>
      </c>
      <c r="F304" s="19">
        <v>2</v>
      </c>
      <c r="G304" s="20">
        <v>15.4</v>
      </c>
      <c r="H304" s="20">
        <v>19.28</v>
      </c>
      <c r="I304" s="492">
        <v>38.56</v>
      </c>
      <c r="J304" s="21">
        <v>0</v>
      </c>
      <c r="K304" s="22">
        <v>0</v>
      </c>
      <c r="L304" s="21">
        <v>0</v>
      </c>
      <c r="M304" s="22">
        <v>0</v>
      </c>
      <c r="N304" s="21">
        <v>0</v>
      </c>
      <c r="O304" s="22">
        <v>0</v>
      </c>
      <c r="P304" s="21">
        <v>0</v>
      </c>
      <c r="Q304" s="22">
        <v>0</v>
      </c>
      <c r="R304" s="21">
        <v>0</v>
      </c>
      <c r="S304" s="22">
        <v>0</v>
      </c>
      <c r="T304" s="21">
        <v>0</v>
      </c>
      <c r="U304" s="22">
        <v>0</v>
      </c>
      <c r="V304" s="21">
        <v>0</v>
      </c>
      <c r="W304" s="22">
        <v>0</v>
      </c>
      <c r="X304" s="21">
        <v>0</v>
      </c>
      <c r="Y304" s="22">
        <v>0</v>
      </c>
      <c r="Z304" s="21">
        <v>0</v>
      </c>
      <c r="AA304" s="22">
        <v>0</v>
      </c>
      <c r="AB304" s="21">
        <v>1</v>
      </c>
      <c r="AC304" s="22">
        <v>38.56</v>
      </c>
      <c r="AD304" s="21">
        <v>0</v>
      </c>
      <c r="AE304" s="22">
        <v>0</v>
      </c>
      <c r="AF304" s="21">
        <v>0</v>
      </c>
      <c r="AG304" s="22">
        <v>0</v>
      </c>
      <c r="AH304" s="21"/>
      <c r="AI304" s="493">
        <v>0</v>
      </c>
      <c r="AJ304" s="15">
        <v>1</v>
      </c>
      <c r="AK304" s="23">
        <v>38.56</v>
      </c>
    </row>
    <row r="305" spans="1:37" ht="38.25" x14ac:dyDescent="0.25">
      <c r="A305" s="17" t="s">
        <v>818</v>
      </c>
      <c r="B305" s="18" t="s">
        <v>819</v>
      </c>
      <c r="C305" s="17" t="s">
        <v>27</v>
      </c>
      <c r="D305" s="17" t="s">
        <v>820</v>
      </c>
      <c r="E305" s="19" t="s">
        <v>42</v>
      </c>
      <c r="F305" s="19">
        <v>2</v>
      </c>
      <c r="G305" s="20">
        <v>29.92</v>
      </c>
      <c r="H305" s="20">
        <v>37.46</v>
      </c>
      <c r="I305" s="492">
        <v>74.92</v>
      </c>
      <c r="J305" s="21">
        <v>0</v>
      </c>
      <c r="K305" s="22">
        <v>0</v>
      </c>
      <c r="L305" s="21">
        <v>0</v>
      </c>
      <c r="M305" s="22">
        <v>0</v>
      </c>
      <c r="N305" s="21">
        <v>1</v>
      </c>
      <c r="O305" s="22">
        <v>74.92</v>
      </c>
      <c r="P305" s="21">
        <v>0</v>
      </c>
      <c r="Q305" s="22">
        <v>0</v>
      </c>
      <c r="R305" s="21">
        <v>0</v>
      </c>
      <c r="S305" s="22">
        <v>0</v>
      </c>
      <c r="T305" s="21">
        <v>0</v>
      </c>
      <c r="U305" s="22">
        <v>0</v>
      </c>
      <c r="V305" s="21">
        <v>0</v>
      </c>
      <c r="W305" s="22">
        <v>0</v>
      </c>
      <c r="X305" s="21">
        <v>0</v>
      </c>
      <c r="Y305" s="22">
        <v>0</v>
      </c>
      <c r="Z305" s="21">
        <v>0</v>
      </c>
      <c r="AA305" s="22">
        <v>0</v>
      </c>
      <c r="AB305" s="21">
        <v>0</v>
      </c>
      <c r="AC305" s="22">
        <v>0</v>
      </c>
      <c r="AD305" s="21">
        <v>0</v>
      </c>
      <c r="AE305" s="22">
        <v>0</v>
      </c>
      <c r="AF305" s="21">
        <v>0</v>
      </c>
      <c r="AG305" s="22">
        <v>0</v>
      </c>
      <c r="AH305" s="21"/>
      <c r="AI305" s="493">
        <v>0</v>
      </c>
      <c r="AJ305" s="15">
        <v>1</v>
      </c>
      <c r="AK305" s="23">
        <v>74.92</v>
      </c>
    </row>
    <row r="306" spans="1:37" ht="38.25" x14ac:dyDescent="0.25">
      <c r="A306" s="17" t="s">
        <v>821</v>
      </c>
      <c r="B306" s="18" t="s">
        <v>822</v>
      </c>
      <c r="C306" s="17" t="s">
        <v>27</v>
      </c>
      <c r="D306" s="17" t="s">
        <v>823</v>
      </c>
      <c r="E306" s="19" t="s">
        <v>42</v>
      </c>
      <c r="F306" s="19">
        <v>1</v>
      </c>
      <c r="G306" s="20">
        <v>1258.48</v>
      </c>
      <c r="H306" s="20">
        <v>1575.86</v>
      </c>
      <c r="I306" s="492">
        <v>1575.86</v>
      </c>
      <c r="J306" s="21">
        <v>0</v>
      </c>
      <c r="K306" s="22">
        <v>0</v>
      </c>
      <c r="L306" s="21">
        <v>0</v>
      </c>
      <c r="M306" s="22">
        <v>0</v>
      </c>
      <c r="N306" s="21">
        <v>0</v>
      </c>
      <c r="O306" s="22">
        <v>0</v>
      </c>
      <c r="P306" s="21">
        <v>0</v>
      </c>
      <c r="Q306" s="22">
        <v>0</v>
      </c>
      <c r="R306" s="21">
        <v>0</v>
      </c>
      <c r="S306" s="22">
        <v>0</v>
      </c>
      <c r="T306" s="21">
        <v>0</v>
      </c>
      <c r="U306" s="22">
        <v>0</v>
      </c>
      <c r="V306" s="21">
        <v>0</v>
      </c>
      <c r="W306" s="22">
        <v>0</v>
      </c>
      <c r="X306" s="21">
        <v>0</v>
      </c>
      <c r="Y306" s="22">
        <v>0</v>
      </c>
      <c r="Z306" s="21">
        <v>0</v>
      </c>
      <c r="AA306" s="22">
        <v>0</v>
      </c>
      <c r="AB306" s="21">
        <v>1</v>
      </c>
      <c r="AC306" s="22">
        <v>1575.86</v>
      </c>
      <c r="AD306" s="21">
        <v>0</v>
      </c>
      <c r="AE306" s="22">
        <v>0</v>
      </c>
      <c r="AF306" s="21">
        <v>0</v>
      </c>
      <c r="AG306" s="22">
        <v>0</v>
      </c>
      <c r="AH306" s="21"/>
      <c r="AI306" s="493">
        <v>0</v>
      </c>
      <c r="AJ306" s="15">
        <v>1</v>
      </c>
      <c r="AK306" s="23">
        <v>1575.86</v>
      </c>
    </row>
    <row r="307" spans="1:37" ht="38.25" x14ac:dyDescent="0.25">
      <c r="A307" s="17" t="s">
        <v>824</v>
      </c>
      <c r="B307" s="18" t="s">
        <v>825</v>
      </c>
      <c r="C307" s="17" t="s">
        <v>32</v>
      </c>
      <c r="D307" s="17" t="s">
        <v>826</v>
      </c>
      <c r="E307" s="19" t="s">
        <v>42</v>
      </c>
      <c r="F307" s="19">
        <v>482</v>
      </c>
      <c r="G307" s="20">
        <v>6.02</v>
      </c>
      <c r="H307" s="20">
        <v>7.53</v>
      </c>
      <c r="I307" s="492">
        <v>3629.46</v>
      </c>
      <c r="J307" s="21">
        <v>0</v>
      </c>
      <c r="K307" s="22">
        <v>0</v>
      </c>
      <c r="L307" s="21">
        <v>0</v>
      </c>
      <c r="M307" s="22">
        <v>0</v>
      </c>
      <c r="N307" s="21">
        <v>0</v>
      </c>
      <c r="O307" s="22">
        <v>0</v>
      </c>
      <c r="P307" s="21">
        <v>0</v>
      </c>
      <c r="Q307" s="22">
        <v>0</v>
      </c>
      <c r="R307" s="21">
        <v>0</v>
      </c>
      <c r="S307" s="22">
        <v>0</v>
      </c>
      <c r="T307" s="21">
        <v>0</v>
      </c>
      <c r="U307" s="22">
        <v>0</v>
      </c>
      <c r="V307" s="21">
        <v>0</v>
      </c>
      <c r="W307" s="22">
        <v>0</v>
      </c>
      <c r="X307" s="21">
        <v>0</v>
      </c>
      <c r="Y307" s="22">
        <v>0</v>
      </c>
      <c r="Z307" s="21">
        <v>0</v>
      </c>
      <c r="AA307" s="22">
        <v>0</v>
      </c>
      <c r="AB307" s="21">
        <v>1</v>
      </c>
      <c r="AC307" s="22">
        <v>3629.46</v>
      </c>
      <c r="AD307" s="21">
        <v>0</v>
      </c>
      <c r="AE307" s="22">
        <v>0</v>
      </c>
      <c r="AF307" s="21">
        <v>0</v>
      </c>
      <c r="AG307" s="22">
        <v>0</v>
      </c>
      <c r="AH307" s="21"/>
      <c r="AI307" s="493">
        <v>0</v>
      </c>
      <c r="AJ307" s="15">
        <v>1</v>
      </c>
      <c r="AK307" s="23">
        <v>3629.46</v>
      </c>
    </row>
    <row r="308" spans="1:37" ht="51" x14ac:dyDescent="0.25">
      <c r="A308" s="17" t="s">
        <v>827</v>
      </c>
      <c r="B308" s="18" t="s">
        <v>828</v>
      </c>
      <c r="C308" s="17" t="s">
        <v>32</v>
      </c>
      <c r="D308" s="17" t="s">
        <v>829</v>
      </c>
      <c r="E308" s="19" t="s">
        <v>42</v>
      </c>
      <c r="F308" s="19">
        <v>186</v>
      </c>
      <c r="G308" s="20">
        <v>9.7200000000000006</v>
      </c>
      <c r="H308" s="20">
        <v>12.17</v>
      </c>
      <c r="I308" s="492">
        <v>2263.62</v>
      </c>
      <c r="J308" s="21">
        <v>0</v>
      </c>
      <c r="K308" s="22">
        <v>0</v>
      </c>
      <c r="L308" s="21">
        <v>0</v>
      </c>
      <c r="M308" s="22">
        <v>0</v>
      </c>
      <c r="N308" s="21">
        <v>0</v>
      </c>
      <c r="O308" s="22">
        <v>0</v>
      </c>
      <c r="P308" s="21">
        <v>0</v>
      </c>
      <c r="Q308" s="22">
        <v>0</v>
      </c>
      <c r="R308" s="21">
        <v>0</v>
      </c>
      <c r="S308" s="22">
        <v>0</v>
      </c>
      <c r="T308" s="21">
        <v>0</v>
      </c>
      <c r="U308" s="22">
        <v>0</v>
      </c>
      <c r="V308" s="21">
        <v>0</v>
      </c>
      <c r="W308" s="22">
        <v>0</v>
      </c>
      <c r="X308" s="21">
        <v>0</v>
      </c>
      <c r="Y308" s="22">
        <v>0</v>
      </c>
      <c r="Z308" s="21">
        <v>0</v>
      </c>
      <c r="AA308" s="22">
        <v>0</v>
      </c>
      <c r="AB308" s="21">
        <v>1</v>
      </c>
      <c r="AC308" s="22">
        <v>2263.62</v>
      </c>
      <c r="AD308" s="21">
        <v>0</v>
      </c>
      <c r="AE308" s="22">
        <v>0</v>
      </c>
      <c r="AF308" s="21">
        <v>0</v>
      </c>
      <c r="AG308" s="22">
        <v>0</v>
      </c>
      <c r="AH308" s="21"/>
      <c r="AI308" s="493">
        <v>0</v>
      </c>
      <c r="AJ308" s="15">
        <v>1</v>
      </c>
      <c r="AK308" s="23">
        <v>2263.62</v>
      </c>
    </row>
    <row r="309" spans="1:37" ht="38.25" x14ac:dyDescent="0.25">
      <c r="A309" s="17" t="s">
        <v>830</v>
      </c>
      <c r="B309" s="18" t="s">
        <v>831</v>
      </c>
      <c r="C309" s="17" t="s">
        <v>32</v>
      </c>
      <c r="D309" s="17" t="s">
        <v>832</v>
      </c>
      <c r="E309" s="19" t="s">
        <v>42</v>
      </c>
      <c r="F309" s="19">
        <v>76</v>
      </c>
      <c r="G309" s="20">
        <v>7.22</v>
      </c>
      <c r="H309" s="20">
        <v>9.0399999999999991</v>
      </c>
      <c r="I309" s="492">
        <v>687.04</v>
      </c>
      <c r="J309" s="21">
        <v>0</v>
      </c>
      <c r="K309" s="22">
        <v>0</v>
      </c>
      <c r="L309" s="21">
        <v>0</v>
      </c>
      <c r="M309" s="22">
        <v>0</v>
      </c>
      <c r="N309" s="21">
        <v>0</v>
      </c>
      <c r="O309" s="22">
        <v>0</v>
      </c>
      <c r="P309" s="21">
        <v>0</v>
      </c>
      <c r="Q309" s="22">
        <v>0</v>
      </c>
      <c r="R309" s="21">
        <v>0</v>
      </c>
      <c r="S309" s="22">
        <v>0</v>
      </c>
      <c r="T309" s="21">
        <v>0</v>
      </c>
      <c r="U309" s="22">
        <v>0</v>
      </c>
      <c r="V309" s="21">
        <v>0</v>
      </c>
      <c r="W309" s="22">
        <v>0</v>
      </c>
      <c r="X309" s="21">
        <v>0</v>
      </c>
      <c r="Y309" s="22">
        <v>0</v>
      </c>
      <c r="Z309" s="21">
        <v>0</v>
      </c>
      <c r="AA309" s="22">
        <v>0</v>
      </c>
      <c r="AB309" s="21">
        <v>1</v>
      </c>
      <c r="AC309" s="22">
        <v>687.04</v>
      </c>
      <c r="AD309" s="21">
        <v>0</v>
      </c>
      <c r="AE309" s="22">
        <v>0</v>
      </c>
      <c r="AF309" s="21">
        <v>0</v>
      </c>
      <c r="AG309" s="22">
        <v>0</v>
      </c>
      <c r="AH309" s="21"/>
      <c r="AI309" s="493">
        <v>0</v>
      </c>
      <c r="AJ309" s="15">
        <v>1</v>
      </c>
      <c r="AK309" s="23">
        <v>687.04</v>
      </c>
    </row>
    <row r="310" spans="1:37" ht="51" x14ac:dyDescent="0.25">
      <c r="A310" s="17" t="s">
        <v>833</v>
      </c>
      <c r="B310" s="18" t="s">
        <v>834</v>
      </c>
      <c r="C310" s="17" t="s">
        <v>32</v>
      </c>
      <c r="D310" s="17" t="s">
        <v>835</v>
      </c>
      <c r="E310" s="19" t="s">
        <v>42</v>
      </c>
      <c r="F310" s="19">
        <v>32</v>
      </c>
      <c r="G310" s="20">
        <v>11.98</v>
      </c>
      <c r="H310" s="20">
        <v>15</v>
      </c>
      <c r="I310" s="492">
        <v>480</v>
      </c>
      <c r="J310" s="21">
        <v>0</v>
      </c>
      <c r="K310" s="22">
        <v>0</v>
      </c>
      <c r="L310" s="21">
        <v>0</v>
      </c>
      <c r="M310" s="22">
        <v>0</v>
      </c>
      <c r="N310" s="21">
        <v>1</v>
      </c>
      <c r="O310" s="22">
        <v>480</v>
      </c>
      <c r="P310" s="21">
        <v>0</v>
      </c>
      <c r="Q310" s="22">
        <v>0</v>
      </c>
      <c r="R310" s="21">
        <v>0</v>
      </c>
      <c r="S310" s="22">
        <v>0</v>
      </c>
      <c r="T310" s="21">
        <v>0</v>
      </c>
      <c r="U310" s="22">
        <v>0</v>
      </c>
      <c r="V310" s="21">
        <v>0</v>
      </c>
      <c r="W310" s="22">
        <v>0</v>
      </c>
      <c r="X310" s="21">
        <v>0</v>
      </c>
      <c r="Y310" s="22">
        <v>0</v>
      </c>
      <c r="Z310" s="21">
        <v>0</v>
      </c>
      <c r="AA310" s="22">
        <v>0</v>
      </c>
      <c r="AB310" s="21">
        <v>0</v>
      </c>
      <c r="AC310" s="22">
        <v>0</v>
      </c>
      <c r="AD310" s="21">
        <v>0</v>
      </c>
      <c r="AE310" s="22">
        <v>0</v>
      </c>
      <c r="AF310" s="21">
        <v>0</v>
      </c>
      <c r="AG310" s="22">
        <v>0</v>
      </c>
      <c r="AH310" s="21"/>
      <c r="AI310" s="493">
        <v>0</v>
      </c>
      <c r="AJ310" s="15">
        <v>1</v>
      </c>
      <c r="AK310" s="23">
        <v>480</v>
      </c>
    </row>
    <row r="311" spans="1:37" ht="63.75" x14ac:dyDescent="0.25">
      <c r="A311" s="17" t="s">
        <v>836</v>
      </c>
      <c r="B311" s="18" t="s">
        <v>837</v>
      </c>
      <c r="C311" s="17" t="s">
        <v>27</v>
      </c>
      <c r="D311" s="17" t="s">
        <v>838</v>
      </c>
      <c r="E311" s="19" t="s">
        <v>109</v>
      </c>
      <c r="F311" s="19">
        <v>75.900000000000006</v>
      </c>
      <c r="G311" s="20">
        <v>13.36</v>
      </c>
      <c r="H311" s="20">
        <v>16.72</v>
      </c>
      <c r="I311" s="492">
        <v>1269.04</v>
      </c>
      <c r="J311" s="21">
        <v>0</v>
      </c>
      <c r="K311" s="22">
        <v>0</v>
      </c>
      <c r="L311" s="21">
        <v>0</v>
      </c>
      <c r="M311" s="22">
        <v>0</v>
      </c>
      <c r="N311" s="21">
        <v>1</v>
      </c>
      <c r="O311" s="22">
        <v>1269.04</v>
      </c>
      <c r="P311" s="21">
        <v>0</v>
      </c>
      <c r="Q311" s="22">
        <v>0</v>
      </c>
      <c r="R311" s="21">
        <v>0</v>
      </c>
      <c r="S311" s="22">
        <v>0</v>
      </c>
      <c r="T311" s="21">
        <v>0</v>
      </c>
      <c r="U311" s="22">
        <v>0</v>
      </c>
      <c r="V311" s="21">
        <v>0</v>
      </c>
      <c r="W311" s="22">
        <v>0</v>
      </c>
      <c r="X311" s="21">
        <v>0</v>
      </c>
      <c r="Y311" s="22">
        <v>0</v>
      </c>
      <c r="Z311" s="21">
        <v>0</v>
      </c>
      <c r="AA311" s="22">
        <v>0</v>
      </c>
      <c r="AB311" s="21">
        <v>0</v>
      </c>
      <c r="AC311" s="22">
        <v>0</v>
      </c>
      <c r="AD311" s="21">
        <v>0</v>
      </c>
      <c r="AE311" s="22">
        <v>0</v>
      </c>
      <c r="AF311" s="21">
        <v>0</v>
      </c>
      <c r="AG311" s="22">
        <v>0</v>
      </c>
      <c r="AH311" s="21"/>
      <c r="AI311" s="493">
        <v>0</v>
      </c>
      <c r="AJ311" s="15">
        <v>1</v>
      </c>
      <c r="AK311" s="23">
        <v>1269.04</v>
      </c>
    </row>
    <row r="312" spans="1:37" ht="38.25" x14ac:dyDescent="0.25">
      <c r="A312" s="17" t="s">
        <v>839</v>
      </c>
      <c r="B312" s="18" t="s">
        <v>840</v>
      </c>
      <c r="C312" s="17" t="s">
        <v>27</v>
      </c>
      <c r="D312" s="17" t="s">
        <v>841</v>
      </c>
      <c r="E312" s="19" t="s">
        <v>42</v>
      </c>
      <c r="F312" s="19">
        <v>2</v>
      </c>
      <c r="G312" s="20">
        <v>478.42</v>
      </c>
      <c r="H312" s="20">
        <v>599.07000000000005</v>
      </c>
      <c r="I312" s="492">
        <v>1198.1400000000001</v>
      </c>
      <c r="J312" s="21">
        <v>0</v>
      </c>
      <c r="K312" s="22">
        <v>0</v>
      </c>
      <c r="L312" s="21">
        <v>0</v>
      </c>
      <c r="M312" s="22">
        <v>0</v>
      </c>
      <c r="N312" s="21">
        <v>1</v>
      </c>
      <c r="O312" s="22">
        <v>1198.1400000000001</v>
      </c>
      <c r="P312" s="21">
        <v>0</v>
      </c>
      <c r="Q312" s="22">
        <v>0</v>
      </c>
      <c r="R312" s="21">
        <v>0</v>
      </c>
      <c r="S312" s="22">
        <v>0</v>
      </c>
      <c r="T312" s="21">
        <v>0</v>
      </c>
      <c r="U312" s="22">
        <v>0</v>
      </c>
      <c r="V312" s="21">
        <v>0</v>
      </c>
      <c r="W312" s="22">
        <v>0</v>
      </c>
      <c r="X312" s="21">
        <v>0</v>
      </c>
      <c r="Y312" s="22">
        <v>0</v>
      </c>
      <c r="Z312" s="21">
        <v>0</v>
      </c>
      <c r="AA312" s="22">
        <v>0</v>
      </c>
      <c r="AB312" s="21">
        <v>0</v>
      </c>
      <c r="AC312" s="22">
        <v>0</v>
      </c>
      <c r="AD312" s="21">
        <v>0</v>
      </c>
      <c r="AE312" s="22">
        <v>0</v>
      </c>
      <c r="AF312" s="21">
        <v>0</v>
      </c>
      <c r="AG312" s="22">
        <v>0</v>
      </c>
      <c r="AH312" s="21"/>
      <c r="AI312" s="493">
        <v>0</v>
      </c>
      <c r="AJ312" s="15">
        <v>1</v>
      </c>
      <c r="AK312" s="23">
        <v>1198.1400000000001</v>
      </c>
    </row>
    <row r="313" spans="1:37" ht="25.5" x14ac:dyDescent="0.25">
      <c r="A313" s="17" t="s">
        <v>842</v>
      </c>
      <c r="B313" s="18" t="s">
        <v>517</v>
      </c>
      <c r="C313" s="17" t="s">
        <v>27</v>
      </c>
      <c r="D313" s="17" t="s">
        <v>518</v>
      </c>
      <c r="E313" s="19" t="s">
        <v>109</v>
      </c>
      <c r="F313" s="19">
        <v>11</v>
      </c>
      <c r="G313" s="20">
        <v>178.69</v>
      </c>
      <c r="H313" s="20">
        <v>223.75</v>
      </c>
      <c r="I313" s="492">
        <v>2461.25</v>
      </c>
      <c r="J313" s="21">
        <v>0</v>
      </c>
      <c r="K313" s="22">
        <v>0</v>
      </c>
      <c r="L313" s="21">
        <v>0</v>
      </c>
      <c r="M313" s="22">
        <v>0</v>
      </c>
      <c r="N313" s="21">
        <v>1</v>
      </c>
      <c r="O313" s="22">
        <v>2461.25</v>
      </c>
      <c r="P313" s="21">
        <v>0</v>
      </c>
      <c r="Q313" s="22">
        <v>0</v>
      </c>
      <c r="R313" s="21">
        <v>0</v>
      </c>
      <c r="S313" s="22">
        <v>0</v>
      </c>
      <c r="T313" s="21">
        <v>0</v>
      </c>
      <c r="U313" s="22">
        <v>0</v>
      </c>
      <c r="V313" s="21">
        <v>0</v>
      </c>
      <c r="W313" s="22">
        <v>0</v>
      </c>
      <c r="X313" s="21">
        <v>0</v>
      </c>
      <c r="Y313" s="22">
        <v>0</v>
      </c>
      <c r="Z313" s="21">
        <v>0</v>
      </c>
      <c r="AA313" s="22">
        <v>0</v>
      </c>
      <c r="AB313" s="21">
        <v>0</v>
      </c>
      <c r="AC313" s="22">
        <v>0</v>
      </c>
      <c r="AD313" s="21">
        <v>0</v>
      </c>
      <c r="AE313" s="22">
        <v>0</v>
      </c>
      <c r="AF313" s="21">
        <v>0</v>
      </c>
      <c r="AG313" s="22">
        <v>0</v>
      </c>
      <c r="AH313" s="21"/>
      <c r="AI313" s="493">
        <v>0</v>
      </c>
      <c r="AJ313" s="15">
        <v>1</v>
      </c>
      <c r="AK313" s="23">
        <v>2461.25</v>
      </c>
    </row>
    <row r="314" spans="1:37" ht="38.25" x14ac:dyDescent="0.25">
      <c r="A314" s="17" t="s">
        <v>843</v>
      </c>
      <c r="B314" s="18" t="s">
        <v>672</v>
      </c>
      <c r="C314" s="17" t="s">
        <v>27</v>
      </c>
      <c r="D314" s="17" t="s">
        <v>673</v>
      </c>
      <c r="E314" s="19" t="s">
        <v>109</v>
      </c>
      <c r="F314" s="19">
        <v>30.4</v>
      </c>
      <c r="G314" s="20">
        <v>22.71</v>
      </c>
      <c r="H314" s="20">
        <v>28.43</v>
      </c>
      <c r="I314" s="492">
        <v>864.27</v>
      </c>
      <c r="J314" s="21">
        <v>0</v>
      </c>
      <c r="K314" s="22">
        <v>0</v>
      </c>
      <c r="L314" s="21">
        <v>0</v>
      </c>
      <c r="M314" s="22">
        <v>0</v>
      </c>
      <c r="N314" s="21">
        <v>1</v>
      </c>
      <c r="O314" s="22">
        <v>864.27</v>
      </c>
      <c r="P314" s="21">
        <v>0</v>
      </c>
      <c r="Q314" s="22">
        <v>0</v>
      </c>
      <c r="R314" s="21">
        <v>0</v>
      </c>
      <c r="S314" s="22">
        <v>0</v>
      </c>
      <c r="T314" s="21">
        <v>0</v>
      </c>
      <c r="U314" s="22">
        <v>0</v>
      </c>
      <c r="V314" s="21">
        <v>0</v>
      </c>
      <c r="W314" s="22">
        <v>0</v>
      </c>
      <c r="X314" s="21">
        <v>0</v>
      </c>
      <c r="Y314" s="22">
        <v>0</v>
      </c>
      <c r="Z314" s="21">
        <v>0</v>
      </c>
      <c r="AA314" s="22">
        <v>0</v>
      </c>
      <c r="AB314" s="21">
        <v>0</v>
      </c>
      <c r="AC314" s="22">
        <v>0</v>
      </c>
      <c r="AD314" s="21">
        <v>0</v>
      </c>
      <c r="AE314" s="22">
        <v>0</v>
      </c>
      <c r="AF314" s="21">
        <v>0</v>
      </c>
      <c r="AG314" s="22">
        <v>0</v>
      </c>
      <c r="AH314" s="21"/>
      <c r="AI314" s="493">
        <v>0</v>
      </c>
      <c r="AJ314" s="15">
        <v>1</v>
      </c>
      <c r="AK314" s="23">
        <v>864.27</v>
      </c>
    </row>
    <row r="315" spans="1:37" x14ac:dyDescent="0.25">
      <c r="A315" s="17" t="s">
        <v>844</v>
      </c>
      <c r="B315" s="18" t="s">
        <v>845</v>
      </c>
      <c r="C315" s="17" t="s">
        <v>40</v>
      </c>
      <c r="D315" s="17" t="s">
        <v>846</v>
      </c>
      <c r="E315" s="19" t="s">
        <v>109</v>
      </c>
      <c r="F315" s="19">
        <v>11</v>
      </c>
      <c r="G315" s="20">
        <v>32.67</v>
      </c>
      <c r="H315" s="20">
        <v>40.9</v>
      </c>
      <c r="I315" s="492">
        <v>449.9</v>
      </c>
      <c r="J315" s="21">
        <v>0</v>
      </c>
      <c r="K315" s="22">
        <v>0</v>
      </c>
      <c r="L315" s="21">
        <v>0</v>
      </c>
      <c r="M315" s="22">
        <v>0</v>
      </c>
      <c r="N315" s="21">
        <v>0</v>
      </c>
      <c r="O315" s="22">
        <v>0</v>
      </c>
      <c r="P315" s="21">
        <v>0</v>
      </c>
      <c r="Q315" s="22">
        <v>0</v>
      </c>
      <c r="R315" s="21">
        <v>0</v>
      </c>
      <c r="S315" s="22">
        <v>0</v>
      </c>
      <c r="T315" s="21">
        <v>0</v>
      </c>
      <c r="U315" s="22">
        <v>0</v>
      </c>
      <c r="V315" s="21">
        <v>0</v>
      </c>
      <c r="W315" s="22">
        <v>0</v>
      </c>
      <c r="X315" s="21">
        <v>0</v>
      </c>
      <c r="Y315" s="22">
        <v>0</v>
      </c>
      <c r="Z315" s="21">
        <v>1</v>
      </c>
      <c r="AA315" s="22">
        <v>449.9</v>
      </c>
      <c r="AB315" s="21">
        <v>0</v>
      </c>
      <c r="AC315" s="22">
        <v>0</v>
      </c>
      <c r="AD315" s="21">
        <v>0</v>
      </c>
      <c r="AE315" s="22">
        <v>0</v>
      </c>
      <c r="AF315" s="21">
        <v>0</v>
      </c>
      <c r="AG315" s="22">
        <v>0</v>
      </c>
      <c r="AH315" s="21"/>
      <c r="AI315" s="493">
        <v>0</v>
      </c>
      <c r="AJ315" s="15">
        <v>1</v>
      </c>
      <c r="AK315" s="23">
        <v>449.9</v>
      </c>
    </row>
    <row r="316" spans="1:37" x14ac:dyDescent="0.25">
      <c r="A316" s="17" t="s">
        <v>847</v>
      </c>
      <c r="B316" s="18" t="s">
        <v>848</v>
      </c>
      <c r="C316" s="17" t="s">
        <v>40</v>
      </c>
      <c r="D316" s="17" t="s">
        <v>849</v>
      </c>
      <c r="E316" s="19" t="s">
        <v>109</v>
      </c>
      <c r="F316" s="19">
        <v>152.1</v>
      </c>
      <c r="G316" s="20">
        <v>16.88</v>
      </c>
      <c r="H316" s="20">
        <v>21.13</v>
      </c>
      <c r="I316" s="492">
        <v>3213.87</v>
      </c>
      <c r="J316" s="21">
        <v>0</v>
      </c>
      <c r="K316" s="22">
        <v>0</v>
      </c>
      <c r="L316" s="21">
        <v>0</v>
      </c>
      <c r="M316" s="22">
        <v>0</v>
      </c>
      <c r="N316" s="21">
        <v>0</v>
      </c>
      <c r="O316" s="22">
        <v>0</v>
      </c>
      <c r="P316" s="21">
        <v>0</v>
      </c>
      <c r="Q316" s="22">
        <v>0</v>
      </c>
      <c r="R316" s="21">
        <v>1</v>
      </c>
      <c r="S316" s="22">
        <v>3213.87</v>
      </c>
      <c r="T316" s="21">
        <v>0</v>
      </c>
      <c r="U316" s="22">
        <v>0</v>
      </c>
      <c r="V316" s="21">
        <v>0</v>
      </c>
      <c r="W316" s="22">
        <v>0</v>
      </c>
      <c r="X316" s="21">
        <v>0</v>
      </c>
      <c r="Y316" s="22">
        <v>0</v>
      </c>
      <c r="Z316" s="21">
        <v>0</v>
      </c>
      <c r="AA316" s="22">
        <v>0</v>
      </c>
      <c r="AB316" s="21">
        <v>0</v>
      </c>
      <c r="AC316" s="22">
        <v>0</v>
      </c>
      <c r="AD316" s="21">
        <v>0</v>
      </c>
      <c r="AE316" s="22">
        <v>0</v>
      </c>
      <c r="AF316" s="21">
        <v>0</v>
      </c>
      <c r="AG316" s="22">
        <v>0</v>
      </c>
      <c r="AH316" s="21"/>
      <c r="AI316" s="493">
        <v>0</v>
      </c>
      <c r="AJ316" s="15">
        <v>1</v>
      </c>
      <c r="AK316" s="23">
        <v>3213.87</v>
      </c>
    </row>
    <row r="317" spans="1:37" ht="25.5" x14ac:dyDescent="0.25">
      <c r="A317" s="17" t="s">
        <v>850</v>
      </c>
      <c r="B317" s="18" t="s">
        <v>851</v>
      </c>
      <c r="C317" s="17" t="s">
        <v>40</v>
      </c>
      <c r="D317" s="17" t="s">
        <v>852</v>
      </c>
      <c r="E317" s="19" t="s">
        <v>42</v>
      </c>
      <c r="F317" s="19">
        <v>139</v>
      </c>
      <c r="G317" s="20">
        <v>21.97</v>
      </c>
      <c r="H317" s="20">
        <v>27.51</v>
      </c>
      <c r="I317" s="492">
        <v>3823.89</v>
      </c>
      <c r="J317" s="21">
        <v>0</v>
      </c>
      <c r="K317" s="22">
        <v>0</v>
      </c>
      <c r="L317" s="21">
        <v>0</v>
      </c>
      <c r="M317" s="22">
        <v>0</v>
      </c>
      <c r="N317" s="21">
        <v>1</v>
      </c>
      <c r="O317" s="22">
        <v>3823.89</v>
      </c>
      <c r="P317" s="21">
        <v>0</v>
      </c>
      <c r="Q317" s="22">
        <v>0</v>
      </c>
      <c r="R317" s="21">
        <v>0</v>
      </c>
      <c r="S317" s="22">
        <v>0</v>
      </c>
      <c r="T317" s="21">
        <v>0</v>
      </c>
      <c r="U317" s="22">
        <v>0</v>
      </c>
      <c r="V317" s="21">
        <v>0</v>
      </c>
      <c r="W317" s="22">
        <v>0</v>
      </c>
      <c r="X317" s="21">
        <v>0</v>
      </c>
      <c r="Y317" s="22">
        <v>0</v>
      </c>
      <c r="Z317" s="21">
        <v>0</v>
      </c>
      <c r="AA317" s="22">
        <v>0</v>
      </c>
      <c r="AB317" s="21">
        <v>0</v>
      </c>
      <c r="AC317" s="22">
        <v>0</v>
      </c>
      <c r="AD317" s="21">
        <v>0</v>
      </c>
      <c r="AE317" s="22">
        <v>0</v>
      </c>
      <c r="AF317" s="21">
        <v>0</v>
      </c>
      <c r="AG317" s="22">
        <v>0</v>
      </c>
      <c r="AH317" s="21"/>
      <c r="AI317" s="493">
        <v>0</v>
      </c>
      <c r="AJ317" s="15">
        <v>1</v>
      </c>
      <c r="AK317" s="23">
        <v>3823.89</v>
      </c>
    </row>
    <row r="318" spans="1:37" ht="25.5" x14ac:dyDescent="0.25">
      <c r="A318" s="17" t="s">
        <v>853</v>
      </c>
      <c r="B318" s="18" t="s">
        <v>854</v>
      </c>
      <c r="C318" s="17" t="s">
        <v>40</v>
      </c>
      <c r="D318" s="17" t="s">
        <v>855</v>
      </c>
      <c r="E318" s="19" t="s">
        <v>42</v>
      </c>
      <c r="F318" s="19">
        <v>2</v>
      </c>
      <c r="G318" s="20">
        <v>496.95</v>
      </c>
      <c r="H318" s="20">
        <v>622.28</v>
      </c>
      <c r="I318" s="492">
        <v>1244.56</v>
      </c>
      <c r="J318" s="21">
        <v>0</v>
      </c>
      <c r="K318" s="22">
        <v>0</v>
      </c>
      <c r="L318" s="21">
        <v>0</v>
      </c>
      <c r="M318" s="22">
        <v>0</v>
      </c>
      <c r="N318" s="21">
        <v>0</v>
      </c>
      <c r="O318" s="22">
        <v>0</v>
      </c>
      <c r="P318" s="21">
        <v>0</v>
      </c>
      <c r="Q318" s="22">
        <v>0</v>
      </c>
      <c r="R318" s="21">
        <v>1</v>
      </c>
      <c r="S318" s="22">
        <v>1244.56</v>
      </c>
      <c r="T318" s="21">
        <v>0</v>
      </c>
      <c r="U318" s="22">
        <v>0</v>
      </c>
      <c r="V318" s="21">
        <v>0</v>
      </c>
      <c r="W318" s="22">
        <v>0</v>
      </c>
      <c r="X318" s="21">
        <v>0</v>
      </c>
      <c r="Y318" s="22">
        <v>0</v>
      </c>
      <c r="Z318" s="21">
        <v>0</v>
      </c>
      <c r="AA318" s="22">
        <v>0</v>
      </c>
      <c r="AB318" s="21">
        <v>0</v>
      </c>
      <c r="AC318" s="22">
        <v>0</v>
      </c>
      <c r="AD318" s="21">
        <v>0</v>
      </c>
      <c r="AE318" s="22">
        <v>0</v>
      </c>
      <c r="AF318" s="21">
        <v>0</v>
      </c>
      <c r="AG318" s="22">
        <v>0</v>
      </c>
      <c r="AH318" s="21"/>
      <c r="AI318" s="493">
        <v>0</v>
      </c>
      <c r="AJ318" s="15">
        <v>1</v>
      </c>
      <c r="AK318" s="23">
        <v>1244.56</v>
      </c>
    </row>
    <row r="319" spans="1:37" ht="25.5" x14ac:dyDescent="0.25">
      <c r="A319" s="17" t="s">
        <v>856</v>
      </c>
      <c r="B319" s="18" t="s">
        <v>501</v>
      </c>
      <c r="C319" s="17" t="s">
        <v>27</v>
      </c>
      <c r="D319" s="17" t="s">
        <v>502</v>
      </c>
      <c r="E319" s="19" t="s">
        <v>42</v>
      </c>
      <c r="F319" s="19">
        <v>4</v>
      </c>
      <c r="G319" s="20">
        <v>3.28</v>
      </c>
      <c r="H319" s="20">
        <v>4.0999999999999996</v>
      </c>
      <c r="I319" s="492">
        <v>16.399999999999999</v>
      </c>
      <c r="J319" s="21">
        <v>0</v>
      </c>
      <c r="K319" s="22">
        <v>0</v>
      </c>
      <c r="L319" s="21">
        <v>0</v>
      </c>
      <c r="M319" s="22">
        <v>0</v>
      </c>
      <c r="N319" s="21">
        <v>0</v>
      </c>
      <c r="O319" s="22">
        <v>0</v>
      </c>
      <c r="P319" s="21">
        <v>0</v>
      </c>
      <c r="Q319" s="22">
        <v>0</v>
      </c>
      <c r="R319" s="21">
        <v>1</v>
      </c>
      <c r="S319" s="22">
        <v>16.399999999999999</v>
      </c>
      <c r="T319" s="21">
        <v>0</v>
      </c>
      <c r="U319" s="22">
        <v>0</v>
      </c>
      <c r="V319" s="21">
        <v>0</v>
      </c>
      <c r="W319" s="22">
        <v>0</v>
      </c>
      <c r="X319" s="21">
        <v>0</v>
      </c>
      <c r="Y319" s="22">
        <v>0</v>
      </c>
      <c r="Z319" s="21">
        <v>0</v>
      </c>
      <c r="AA319" s="22">
        <v>0</v>
      </c>
      <c r="AB319" s="21">
        <v>0</v>
      </c>
      <c r="AC319" s="22">
        <v>0</v>
      </c>
      <c r="AD319" s="21">
        <v>0</v>
      </c>
      <c r="AE319" s="22">
        <v>0</v>
      </c>
      <c r="AF319" s="21">
        <v>0</v>
      </c>
      <c r="AG319" s="22">
        <v>0</v>
      </c>
      <c r="AH319" s="21"/>
      <c r="AI319" s="493">
        <v>0</v>
      </c>
      <c r="AJ319" s="15">
        <v>1</v>
      </c>
      <c r="AK319" s="23">
        <v>16.399999999999999</v>
      </c>
    </row>
    <row r="320" spans="1:37" ht="25.5" x14ac:dyDescent="0.25">
      <c r="A320" s="17" t="s">
        <v>857</v>
      </c>
      <c r="B320" s="18">
        <v>61533</v>
      </c>
      <c r="C320" s="17" t="s">
        <v>40</v>
      </c>
      <c r="D320" s="17" t="s">
        <v>490</v>
      </c>
      <c r="E320" s="19" t="s">
        <v>42</v>
      </c>
      <c r="F320" s="19">
        <v>4</v>
      </c>
      <c r="G320" s="20">
        <v>2.34</v>
      </c>
      <c r="H320" s="20">
        <v>2.93</v>
      </c>
      <c r="I320" s="492">
        <v>11.72</v>
      </c>
      <c r="J320" s="21">
        <v>0</v>
      </c>
      <c r="K320" s="22">
        <v>0</v>
      </c>
      <c r="L320" s="21">
        <v>0</v>
      </c>
      <c r="M320" s="22">
        <v>0</v>
      </c>
      <c r="N320" s="21">
        <v>0</v>
      </c>
      <c r="O320" s="22">
        <v>0</v>
      </c>
      <c r="P320" s="21">
        <v>0</v>
      </c>
      <c r="Q320" s="22">
        <v>0</v>
      </c>
      <c r="R320" s="21">
        <v>0</v>
      </c>
      <c r="S320" s="22">
        <v>0</v>
      </c>
      <c r="T320" s="21">
        <v>1</v>
      </c>
      <c r="U320" s="22">
        <v>11.72</v>
      </c>
      <c r="V320" s="21">
        <v>0</v>
      </c>
      <c r="W320" s="22">
        <v>0</v>
      </c>
      <c r="X320" s="21">
        <v>0</v>
      </c>
      <c r="Y320" s="22">
        <v>0</v>
      </c>
      <c r="Z320" s="21">
        <v>0</v>
      </c>
      <c r="AA320" s="22">
        <v>0</v>
      </c>
      <c r="AB320" s="21">
        <v>0</v>
      </c>
      <c r="AC320" s="22">
        <v>0</v>
      </c>
      <c r="AD320" s="21">
        <v>0</v>
      </c>
      <c r="AE320" s="22">
        <v>0</v>
      </c>
      <c r="AF320" s="21">
        <v>0</v>
      </c>
      <c r="AG320" s="22">
        <v>0</v>
      </c>
      <c r="AH320" s="21"/>
      <c r="AI320" s="493">
        <v>0</v>
      </c>
      <c r="AJ320" s="15">
        <v>1</v>
      </c>
      <c r="AK320" s="23">
        <v>11.72</v>
      </c>
    </row>
    <row r="321" spans="1:37" x14ac:dyDescent="0.25">
      <c r="A321" s="25" t="s">
        <v>858</v>
      </c>
      <c r="B321" s="25"/>
      <c r="C321" s="25"/>
      <c r="D321" s="25" t="s">
        <v>859</v>
      </c>
      <c r="E321" s="25"/>
      <c r="F321" s="25"/>
      <c r="G321" s="26"/>
      <c r="H321" s="26"/>
      <c r="I321" s="494">
        <v>194581.2</v>
      </c>
      <c r="J321" s="27">
        <v>0</v>
      </c>
      <c r="K321" s="494">
        <v>0</v>
      </c>
      <c r="L321" s="27">
        <v>0.13756874250955384</v>
      </c>
      <c r="M321" s="494">
        <v>26768.290999999997</v>
      </c>
      <c r="N321" s="27">
        <v>0.2784706384789486</v>
      </c>
      <c r="O321" s="494">
        <v>54185.150999999991</v>
      </c>
      <c r="P321" s="27">
        <v>0.28958659932203107</v>
      </c>
      <c r="Q321" s="494">
        <v>56348.108</v>
      </c>
      <c r="R321" s="27">
        <v>0</v>
      </c>
      <c r="S321" s="494">
        <v>0</v>
      </c>
      <c r="T321" s="27">
        <v>4.1132442394229245E-3</v>
      </c>
      <c r="U321" s="494">
        <v>800.36</v>
      </c>
      <c r="V321" s="27">
        <v>2.8502342466795349E-2</v>
      </c>
      <c r="W321" s="494">
        <v>5546.0199999999995</v>
      </c>
      <c r="X321" s="27">
        <v>2.9573668987548637E-2</v>
      </c>
      <c r="Y321" s="494">
        <v>5754.48</v>
      </c>
      <c r="Z321" s="27">
        <v>0</v>
      </c>
      <c r="AA321" s="494">
        <v>0</v>
      </c>
      <c r="AB321" s="27">
        <v>0</v>
      </c>
      <c r="AC321" s="494">
        <v>0</v>
      </c>
      <c r="AD321" s="27">
        <v>0.23218476399569951</v>
      </c>
      <c r="AE321" s="494">
        <v>45178.790000000008</v>
      </c>
      <c r="AF321" s="27">
        <v>0</v>
      </c>
      <c r="AG321" s="494">
        <v>0</v>
      </c>
      <c r="AH321" s="27">
        <v>0</v>
      </c>
      <c r="AI321" s="494">
        <v>0</v>
      </c>
      <c r="AJ321" s="27">
        <v>1</v>
      </c>
      <c r="AK321" s="494">
        <v>194581.2</v>
      </c>
    </row>
    <row r="322" spans="1:37" ht="38.25" x14ac:dyDescent="0.25">
      <c r="A322" s="17" t="s">
        <v>860</v>
      </c>
      <c r="B322" s="18" t="s">
        <v>574</v>
      </c>
      <c r="C322" s="17" t="s">
        <v>32</v>
      </c>
      <c r="D322" s="17" t="s">
        <v>575</v>
      </c>
      <c r="E322" s="19" t="s">
        <v>109</v>
      </c>
      <c r="F322" s="19">
        <v>194.9</v>
      </c>
      <c r="G322" s="20">
        <v>4.71</v>
      </c>
      <c r="H322" s="20">
        <v>5.89</v>
      </c>
      <c r="I322" s="492">
        <v>1147.96</v>
      </c>
      <c r="J322" s="21">
        <v>0</v>
      </c>
      <c r="K322" s="22">
        <v>0</v>
      </c>
      <c r="L322" s="21">
        <v>1</v>
      </c>
      <c r="M322" s="22">
        <v>1147.96</v>
      </c>
      <c r="N322" s="21">
        <v>0</v>
      </c>
      <c r="O322" s="22">
        <v>0</v>
      </c>
      <c r="P322" s="21">
        <v>0</v>
      </c>
      <c r="Q322" s="22">
        <v>0</v>
      </c>
      <c r="R322" s="21">
        <v>0</v>
      </c>
      <c r="S322" s="22">
        <v>0</v>
      </c>
      <c r="T322" s="21">
        <v>0</v>
      </c>
      <c r="U322" s="22">
        <v>0</v>
      </c>
      <c r="V322" s="21">
        <v>0</v>
      </c>
      <c r="W322" s="22">
        <v>0</v>
      </c>
      <c r="X322" s="21">
        <v>0</v>
      </c>
      <c r="Y322" s="22">
        <v>0</v>
      </c>
      <c r="Z322" s="21">
        <v>0</v>
      </c>
      <c r="AA322" s="22">
        <v>0</v>
      </c>
      <c r="AB322" s="21">
        <v>0</v>
      </c>
      <c r="AC322" s="22">
        <v>0</v>
      </c>
      <c r="AD322" s="21">
        <v>0</v>
      </c>
      <c r="AE322" s="22">
        <v>0</v>
      </c>
      <c r="AF322" s="21">
        <v>0</v>
      </c>
      <c r="AG322" s="22">
        <v>0</v>
      </c>
      <c r="AH322" s="21"/>
      <c r="AI322" s="493">
        <v>0</v>
      </c>
      <c r="AJ322" s="15">
        <v>1</v>
      </c>
      <c r="AK322" s="23">
        <v>1147.96</v>
      </c>
    </row>
    <row r="323" spans="1:37" ht="38.25" x14ac:dyDescent="0.25">
      <c r="A323" s="17" t="s">
        <v>861</v>
      </c>
      <c r="B323" s="18" t="s">
        <v>400</v>
      </c>
      <c r="C323" s="17" t="s">
        <v>27</v>
      </c>
      <c r="D323" s="17" t="s">
        <v>401</v>
      </c>
      <c r="E323" s="19" t="s">
        <v>109</v>
      </c>
      <c r="F323" s="19">
        <v>37.97</v>
      </c>
      <c r="G323" s="20">
        <v>5.46</v>
      </c>
      <c r="H323" s="20">
        <v>6.83</v>
      </c>
      <c r="I323" s="492">
        <v>259.33</v>
      </c>
      <c r="J323" s="21">
        <v>0</v>
      </c>
      <c r="K323" s="22">
        <v>0</v>
      </c>
      <c r="L323" s="21">
        <v>1</v>
      </c>
      <c r="M323" s="22">
        <v>259.33</v>
      </c>
      <c r="N323" s="21">
        <v>0</v>
      </c>
      <c r="O323" s="22">
        <v>0</v>
      </c>
      <c r="P323" s="21">
        <v>0</v>
      </c>
      <c r="Q323" s="22">
        <v>0</v>
      </c>
      <c r="R323" s="21">
        <v>0</v>
      </c>
      <c r="S323" s="22">
        <v>0</v>
      </c>
      <c r="T323" s="21">
        <v>0</v>
      </c>
      <c r="U323" s="22">
        <v>0</v>
      </c>
      <c r="V323" s="21">
        <v>0</v>
      </c>
      <c r="W323" s="22">
        <v>0</v>
      </c>
      <c r="X323" s="21">
        <v>0</v>
      </c>
      <c r="Y323" s="22">
        <v>0</v>
      </c>
      <c r="Z323" s="21">
        <v>0</v>
      </c>
      <c r="AA323" s="22">
        <v>0</v>
      </c>
      <c r="AB323" s="21">
        <v>0</v>
      </c>
      <c r="AC323" s="22">
        <v>0</v>
      </c>
      <c r="AD323" s="21">
        <v>0</v>
      </c>
      <c r="AE323" s="22">
        <v>0</v>
      </c>
      <c r="AF323" s="21">
        <v>0</v>
      </c>
      <c r="AG323" s="22">
        <v>0</v>
      </c>
      <c r="AH323" s="21"/>
      <c r="AI323" s="493">
        <v>0</v>
      </c>
      <c r="AJ323" s="15">
        <v>1</v>
      </c>
      <c r="AK323" s="23">
        <v>259.33</v>
      </c>
    </row>
    <row r="324" spans="1:37" ht="38.25" x14ac:dyDescent="0.25">
      <c r="A324" s="17" t="s">
        <v>862</v>
      </c>
      <c r="B324" s="18" t="s">
        <v>703</v>
      </c>
      <c r="C324" s="17" t="s">
        <v>32</v>
      </c>
      <c r="D324" s="17" t="s">
        <v>578</v>
      </c>
      <c r="E324" s="19" t="s">
        <v>109</v>
      </c>
      <c r="F324" s="19">
        <v>194.9</v>
      </c>
      <c r="G324" s="20">
        <v>12.37</v>
      </c>
      <c r="H324" s="20">
        <v>15.48</v>
      </c>
      <c r="I324" s="492">
        <v>3017.05</v>
      </c>
      <c r="J324" s="21">
        <v>0</v>
      </c>
      <c r="K324" s="22">
        <v>0</v>
      </c>
      <c r="L324" s="21">
        <v>1</v>
      </c>
      <c r="M324" s="22">
        <v>3017.05</v>
      </c>
      <c r="N324" s="21">
        <v>0</v>
      </c>
      <c r="O324" s="22">
        <v>0</v>
      </c>
      <c r="P324" s="21">
        <v>0</v>
      </c>
      <c r="Q324" s="22">
        <v>0</v>
      </c>
      <c r="R324" s="21">
        <v>0</v>
      </c>
      <c r="S324" s="22">
        <v>0</v>
      </c>
      <c r="T324" s="21">
        <v>0</v>
      </c>
      <c r="U324" s="22">
        <v>0</v>
      </c>
      <c r="V324" s="21">
        <v>0</v>
      </c>
      <c r="W324" s="22">
        <v>0</v>
      </c>
      <c r="X324" s="21">
        <v>0</v>
      </c>
      <c r="Y324" s="22">
        <v>0</v>
      </c>
      <c r="Z324" s="21">
        <v>0</v>
      </c>
      <c r="AA324" s="22">
        <v>0</v>
      </c>
      <c r="AB324" s="21">
        <v>0</v>
      </c>
      <c r="AC324" s="22">
        <v>0</v>
      </c>
      <c r="AD324" s="21">
        <v>0</v>
      </c>
      <c r="AE324" s="22">
        <v>0</v>
      </c>
      <c r="AF324" s="21">
        <v>0</v>
      </c>
      <c r="AG324" s="22">
        <v>0</v>
      </c>
      <c r="AH324" s="21"/>
      <c r="AI324" s="493">
        <v>0</v>
      </c>
      <c r="AJ324" s="15">
        <v>1</v>
      </c>
      <c r="AK324" s="23">
        <v>3017.05</v>
      </c>
    </row>
    <row r="325" spans="1:37" ht="38.25" x14ac:dyDescent="0.25">
      <c r="A325" s="17" t="s">
        <v>863</v>
      </c>
      <c r="B325" s="18" t="s">
        <v>403</v>
      </c>
      <c r="C325" s="17" t="s">
        <v>27</v>
      </c>
      <c r="D325" s="17" t="s">
        <v>404</v>
      </c>
      <c r="E325" s="19" t="s">
        <v>109</v>
      </c>
      <c r="F325" s="19">
        <v>37.97</v>
      </c>
      <c r="G325" s="20">
        <v>18.63</v>
      </c>
      <c r="H325" s="20">
        <v>23.32</v>
      </c>
      <c r="I325" s="492">
        <v>885.46</v>
      </c>
      <c r="J325" s="21">
        <v>0</v>
      </c>
      <c r="K325" s="22">
        <v>0</v>
      </c>
      <c r="L325" s="21">
        <v>1</v>
      </c>
      <c r="M325" s="22">
        <v>885.46</v>
      </c>
      <c r="N325" s="21">
        <v>0</v>
      </c>
      <c r="O325" s="22">
        <v>0</v>
      </c>
      <c r="P325" s="21">
        <v>0</v>
      </c>
      <c r="Q325" s="22">
        <v>0</v>
      </c>
      <c r="R325" s="21">
        <v>0</v>
      </c>
      <c r="S325" s="22">
        <v>0</v>
      </c>
      <c r="T325" s="21">
        <v>0</v>
      </c>
      <c r="U325" s="22">
        <v>0</v>
      </c>
      <c r="V325" s="21">
        <v>0</v>
      </c>
      <c r="W325" s="22">
        <v>0</v>
      </c>
      <c r="X325" s="21">
        <v>0</v>
      </c>
      <c r="Y325" s="22">
        <v>0</v>
      </c>
      <c r="Z325" s="21">
        <v>0</v>
      </c>
      <c r="AA325" s="22">
        <v>0</v>
      </c>
      <c r="AB325" s="21">
        <v>0</v>
      </c>
      <c r="AC325" s="22">
        <v>0</v>
      </c>
      <c r="AD325" s="21">
        <v>0</v>
      </c>
      <c r="AE325" s="22">
        <v>0</v>
      </c>
      <c r="AF325" s="21">
        <v>0</v>
      </c>
      <c r="AG325" s="22">
        <v>0</v>
      </c>
      <c r="AH325" s="21"/>
      <c r="AI325" s="493">
        <v>0</v>
      </c>
      <c r="AJ325" s="15">
        <v>1</v>
      </c>
      <c r="AK325" s="23">
        <v>885.46</v>
      </c>
    </row>
    <row r="326" spans="1:37" ht="38.25" x14ac:dyDescent="0.25">
      <c r="A326" s="17" t="s">
        <v>864</v>
      </c>
      <c r="B326" s="18" t="s">
        <v>700</v>
      </c>
      <c r="C326" s="17" t="s">
        <v>27</v>
      </c>
      <c r="D326" s="17" t="s">
        <v>701</v>
      </c>
      <c r="E326" s="19" t="s">
        <v>109</v>
      </c>
      <c r="F326" s="19">
        <v>40.75</v>
      </c>
      <c r="G326" s="20">
        <v>12.09</v>
      </c>
      <c r="H326" s="20">
        <v>15.13</v>
      </c>
      <c r="I326" s="492">
        <v>616.54</v>
      </c>
      <c r="J326" s="21">
        <v>0</v>
      </c>
      <c r="K326" s="22">
        <v>0</v>
      </c>
      <c r="L326" s="21">
        <v>1</v>
      </c>
      <c r="M326" s="22">
        <v>616.54</v>
      </c>
      <c r="N326" s="21">
        <v>0</v>
      </c>
      <c r="O326" s="22">
        <v>0</v>
      </c>
      <c r="P326" s="21">
        <v>0</v>
      </c>
      <c r="Q326" s="22">
        <v>0</v>
      </c>
      <c r="R326" s="21">
        <v>0</v>
      </c>
      <c r="S326" s="22">
        <v>0</v>
      </c>
      <c r="T326" s="21">
        <v>0</v>
      </c>
      <c r="U326" s="22">
        <v>0</v>
      </c>
      <c r="V326" s="21">
        <v>0</v>
      </c>
      <c r="W326" s="22">
        <v>0</v>
      </c>
      <c r="X326" s="21">
        <v>0</v>
      </c>
      <c r="Y326" s="22">
        <v>0</v>
      </c>
      <c r="Z326" s="21">
        <v>0</v>
      </c>
      <c r="AA326" s="22">
        <v>0</v>
      </c>
      <c r="AB326" s="21">
        <v>0</v>
      </c>
      <c r="AC326" s="22">
        <v>0</v>
      </c>
      <c r="AD326" s="21">
        <v>0</v>
      </c>
      <c r="AE326" s="22">
        <v>0</v>
      </c>
      <c r="AF326" s="21">
        <v>0</v>
      </c>
      <c r="AG326" s="22">
        <v>0</v>
      </c>
      <c r="AH326" s="21"/>
      <c r="AI326" s="493">
        <v>0</v>
      </c>
      <c r="AJ326" s="15">
        <v>1</v>
      </c>
      <c r="AK326" s="23">
        <v>616.54</v>
      </c>
    </row>
    <row r="327" spans="1:37" ht="38.25" x14ac:dyDescent="0.25">
      <c r="A327" s="17" t="s">
        <v>865</v>
      </c>
      <c r="B327" s="18" t="s">
        <v>706</v>
      </c>
      <c r="C327" s="17" t="s">
        <v>27</v>
      </c>
      <c r="D327" s="17" t="s">
        <v>707</v>
      </c>
      <c r="E327" s="19" t="s">
        <v>109</v>
      </c>
      <c r="F327" s="19">
        <v>40.75</v>
      </c>
      <c r="G327" s="20">
        <v>10.02</v>
      </c>
      <c r="H327" s="20">
        <v>12.54</v>
      </c>
      <c r="I327" s="492">
        <v>511</v>
      </c>
      <c r="J327" s="21">
        <v>0</v>
      </c>
      <c r="K327" s="22">
        <v>0</v>
      </c>
      <c r="L327" s="21">
        <v>1</v>
      </c>
      <c r="M327" s="22">
        <v>511</v>
      </c>
      <c r="N327" s="21">
        <v>0</v>
      </c>
      <c r="O327" s="22">
        <v>0</v>
      </c>
      <c r="P327" s="21">
        <v>0</v>
      </c>
      <c r="Q327" s="22">
        <v>0</v>
      </c>
      <c r="R327" s="21">
        <v>0</v>
      </c>
      <c r="S327" s="22">
        <v>0</v>
      </c>
      <c r="T327" s="21">
        <v>0</v>
      </c>
      <c r="U327" s="22">
        <v>0</v>
      </c>
      <c r="V327" s="21">
        <v>0</v>
      </c>
      <c r="W327" s="22">
        <v>0</v>
      </c>
      <c r="X327" s="21">
        <v>0</v>
      </c>
      <c r="Y327" s="22">
        <v>0</v>
      </c>
      <c r="Z327" s="21">
        <v>0</v>
      </c>
      <c r="AA327" s="22">
        <v>0</v>
      </c>
      <c r="AB327" s="21">
        <v>0</v>
      </c>
      <c r="AC327" s="22">
        <v>0</v>
      </c>
      <c r="AD327" s="21">
        <v>0</v>
      </c>
      <c r="AE327" s="22">
        <v>0</v>
      </c>
      <c r="AF327" s="21">
        <v>0</v>
      </c>
      <c r="AG327" s="22">
        <v>0</v>
      </c>
      <c r="AH327" s="21"/>
      <c r="AI327" s="493">
        <v>0</v>
      </c>
      <c r="AJ327" s="15">
        <v>1</v>
      </c>
      <c r="AK327" s="23">
        <v>511</v>
      </c>
    </row>
    <row r="328" spans="1:37" ht="38.25" x14ac:dyDescent="0.25">
      <c r="A328" s="17" t="s">
        <v>866</v>
      </c>
      <c r="B328" s="18" t="s">
        <v>867</v>
      </c>
      <c r="C328" s="17" t="s">
        <v>27</v>
      </c>
      <c r="D328" s="17" t="s">
        <v>868</v>
      </c>
      <c r="E328" s="19" t="s">
        <v>109</v>
      </c>
      <c r="F328" s="19">
        <v>21.1</v>
      </c>
      <c r="G328" s="20">
        <v>69.84</v>
      </c>
      <c r="H328" s="20">
        <v>87.45</v>
      </c>
      <c r="I328" s="492">
        <v>1845.19</v>
      </c>
      <c r="J328" s="21">
        <v>0</v>
      </c>
      <c r="K328" s="22">
        <v>0</v>
      </c>
      <c r="L328" s="21">
        <v>1</v>
      </c>
      <c r="M328" s="22">
        <v>1845.19</v>
      </c>
      <c r="N328" s="21">
        <v>0</v>
      </c>
      <c r="O328" s="22">
        <v>0</v>
      </c>
      <c r="P328" s="21">
        <v>0</v>
      </c>
      <c r="Q328" s="22">
        <v>0</v>
      </c>
      <c r="R328" s="21">
        <v>0</v>
      </c>
      <c r="S328" s="22">
        <v>0</v>
      </c>
      <c r="T328" s="21">
        <v>0</v>
      </c>
      <c r="U328" s="22">
        <v>0</v>
      </c>
      <c r="V328" s="21">
        <v>0</v>
      </c>
      <c r="W328" s="22">
        <v>0</v>
      </c>
      <c r="X328" s="21">
        <v>0</v>
      </c>
      <c r="Y328" s="22">
        <v>0</v>
      </c>
      <c r="Z328" s="21">
        <v>0</v>
      </c>
      <c r="AA328" s="22">
        <v>0</v>
      </c>
      <c r="AB328" s="21">
        <v>0</v>
      </c>
      <c r="AC328" s="22">
        <v>0</v>
      </c>
      <c r="AD328" s="21">
        <v>0</v>
      </c>
      <c r="AE328" s="22">
        <v>0</v>
      </c>
      <c r="AF328" s="21">
        <v>0</v>
      </c>
      <c r="AG328" s="22">
        <v>0</v>
      </c>
      <c r="AH328" s="21"/>
      <c r="AI328" s="493">
        <v>0</v>
      </c>
      <c r="AJ328" s="15">
        <v>1</v>
      </c>
      <c r="AK328" s="23">
        <v>1845.19</v>
      </c>
    </row>
    <row r="329" spans="1:37" ht="38.25" x14ac:dyDescent="0.25">
      <c r="A329" s="17" t="s">
        <v>869</v>
      </c>
      <c r="B329" s="18" t="s">
        <v>870</v>
      </c>
      <c r="C329" s="17" t="s">
        <v>27</v>
      </c>
      <c r="D329" s="17" t="s">
        <v>871</v>
      </c>
      <c r="E329" s="19" t="s">
        <v>109</v>
      </c>
      <c r="F329" s="19">
        <v>25.8</v>
      </c>
      <c r="G329" s="20">
        <v>84.21</v>
      </c>
      <c r="H329" s="20">
        <v>105.44</v>
      </c>
      <c r="I329" s="492">
        <v>2720.35</v>
      </c>
      <c r="J329" s="21">
        <v>0</v>
      </c>
      <c r="K329" s="22">
        <v>0</v>
      </c>
      <c r="L329" s="21">
        <v>1</v>
      </c>
      <c r="M329" s="22">
        <v>2720.35</v>
      </c>
      <c r="N329" s="21">
        <v>0</v>
      </c>
      <c r="O329" s="22">
        <v>0</v>
      </c>
      <c r="P329" s="21">
        <v>0</v>
      </c>
      <c r="Q329" s="22">
        <v>0</v>
      </c>
      <c r="R329" s="21">
        <v>0</v>
      </c>
      <c r="S329" s="22">
        <v>0</v>
      </c>
      <c r="T329" s="21">
        <v>0</v>
      </c>
      <c r="U329" s="22">
        <v>0</v>
      </c>
      <c r="V329" s="21">
        <v>0</v>
      </c>
      <c r="W329" s="22">
        <v>0</v>
      </c>
      <c r="X329" s="21">
        <v>0</v>
      </c>
      <c r="Y329" s="22">
        <v>0</v>
      </c>
      <c r="Z329" s="21">
        <v>0</v>
      </c>
      <c r="AA329" s="22">
        <v>0</v>
      </c>
      <c r="AB329" s="21">
        <v>0</v>
      </c>
      <c r="AC329" s="22">
        <v>0</v>
      </c>
      <c r="AD329" s="21">
        <v>0</v>
      </c>
      <c r="AE329" s="22">
        <v>0</v>
      </c>
      <c r="AF329" s="21">
        <v>0</v>
      </c>
      <c r="AG329" s="22">
        <v>0</v>
      </c>
      <c r="AH329" s="21"/>
      <c r="AI329" s="493">
        <v>0</v>
      </c>
      <c r="AJ329" s="15">
        <v>1</v>
      </c>
      <c r="AK329" s="23">
        <v>2720.35</v>
      </c>
    </row>
    <row r="330" spans="1:37" ht="38.25" x14ac:dyDescent="0.25">
      <c r="A330" s="17" t="s">
        <v>872</v>
      </c>
      <c r="B330" s="18" t="s">
        <v>873</v>
      </c>
      <c r="C330" s="17" t="s">
        <v>27</v>
      </c>
      <c r="D330" s="17" t="s">
        <v>874</v>
      </c>
      <c r="E330" s="19" t="s">
        <v>109</v>
      </c>
      <c r="F330" s="19">
        <v>21</v>
      </c>
      <c r="G330" s="20">
        <v>108.76</v>
      </c>
      <c r="H330" s="20">
        <v>136.18</v>
      </c>
      <c r="I330" s="492">
        <v>2859.78</v>
      </c>
      <c r="J330" s="21">
        <v>0</v>
      </c>
      <c r="K330" s="22">
        <v>0</v>
      </c>
      <c r="L330" s="21">
        <v>1</v>
      </c>
      <c r="M330" s="22">
        <v>2859.78</v>
      </c>
      <c r="N330" s="21">
        <v>0</v>
      </c>
      <c r="O330" s="22">
        <v>0</v>
      </c>
      <c r="P330" s="21">
        <v>0</v>
      </c>
      <c r="Q330" s="22">
        <v>0</v>
      </c>
      <c r="R330" s="21">
        <v>0</v>
      </c>
      <c r="S330" s="22">
        <v>0</v>
      </c>
      <c r="T330" s="21">
        <v>0</v>
      </c>
      <c r="U330" s="22">
        <v>0</v>
      </c>
      <c r="V330" s="21">
        <v>0</v>
      </c>
      <c r="W330" s="22">
        <v>0</v>
      </c>
      <c r="X330" s="21">
        <v>0</v>
      </c>
      <c r="Y330" s="22">
        <v>0</v>
      </c>
      <c r="Z330" s="21">
        <v>0</v>
      </c>
      <c r="AA330" s="22">
        <v>0</v>
      </c>
      <c r="AB330" s="21">
        <v>0</v>
      </c>
      <c r="AC330" s="22">
        <v>0</v>
      </c>
      <c r="AD330" s="21">
        <v>0</v>
      </c>
      <c r="AE330" s="22">
        <v>0</v>
      </c>
      <c r="AF330" s="21">
        <v>0</v>
      </c>
      <c r="AG330" s="22">
        <v>0</v>
      </c>
      <c r="AH330" s="21"/>
      <c r="AI330" s="493">
        <v>0</v>
      </c>
      <c r="AJ330" s="15">
        <v>1</v>
      </c>
      <c r="AK330" s="23">
        <v>2859.78</v>
      </c>
    </row>
    <row r="331" spans="1:37" x14ac:dyDescent="0.25">
      <c r="A331" s="17" t="s">
        <v>875</v>
      </c>
      <c r="B331" s="18" t="s">
        <v>876</v>
      </c>
      <c r="C331" s="17" t="s">
        <v>40</v>
      </c>
      <c r="D331" s="17" t="s">
        <v>877</v>
      </c>
      <c r="E331" s="19" t="s">
        <v>42</v>
      </c>
      <c r="F331" s="19">
        <v>212</v>
      </c>
      <c r="G331" s="20">
        <v>14.35</v>
      </c>
      <c r="H331" s="20">
        <v>17.96</v>
      </c>
      <c r="I331" s="492">
        <v>3807.52</v>
      </c>
      <c r="J331" s="21">
        <v>0</v>
      </c>
      <c r="K331" s="22">
        <v>0</v>
      </c>
      <c r="L331" s="21">
        <v>0</v>
      </c>
      <c r="M331" s="22">
        <v>0</v>
      </c>
      <c r="N331" s="21">
        <v>0</v>
      </c>
      <c r="O331" s="22">
        <v>0</v>
      </c>
      <c r="P331" s="21">
        <v>0</v>
      </c>
      <c r="Q331" s="22">
        <v>0</v>
      </c>
      <c r="R331" s="21">
        <v>0</v>
      </c>
      <c r="S331" s="22">
        <v>0</v>
      </c>
      <c r="T331" s="21">
        <v>0</v>
      </c>
      <c r="U331" s="22">
        <v>0</v>
      </c>
      <c r="V331" s="21">
        <v>0</v>
      </c>
      <c r="W331" s="22">
        <v>0</v>
      </c>
      <c r="X331" s="21">
        <v>0</v>
      </c>
      <c r="Y331" s="22">
        <v>0</v>
      </c>
      <c r="Z331" s="21">
        <v>0</v>
      </c>
      <c r="AA331" s="22">
        <v>0</v>
      </c>
      <c r="AB331" s="21">
        <v>0</v>
      </c>
      <c r="AC331" s="22">
        <v>0</v>
      </c>
      <c r="AD331" s="21">
        <v>1</v>
      </c>
      <c r="AE331" s="22">
        <v>3807.52</v>
      </c>
      <c r="AF331" s="21">
        <v>0</v>
      </c>
      <c r="AG331" s="22">
        <v>0</v>
      </c>
      <c r="AH331" s="21"/>
      <c r="AI331" s="493">
        <v>0</v>
      </c>
      <c r="AJ331" s="15">
        <v>1</v>
      </c>
      <c r="AK331" s="23">
        <v>3807.52</v>
      </c>
    </row>
    <row r="332" spans="1:37" ht="38.25" x14ac:dyDescent="0.25">
      <c r="A332" s="17" t="s">
        <v>878</v>
      </c>
      <c r="B332" s="18" t="s">
        <v>879</v>
      </c>
      <c r="C332" s="17" t="s">
        <v>27</v>
      </c>
      <c r="D332" s="17" t="s">
        <v>880</v>
      </c>
      <c r="E332" s="19" t="s">
        <v>42</v>
      </c>
      <c r="F332" s="19">
        <v>33</v>
      </c>
      <c r="G332" s="20">
        <v>87.4</v>
      </c>
      <c r="H332" s="20">
        <v>109.44</v>
      </c>
      <c r="I332" s="492">
        <v>3611.52</v>
      </c>
      <c r="J332" s="21">
        <v>0</v>
      </c>
      <c r="K332" s="22">
        <v>0</v>
      </c>
      <c r="L332" s="21">
        <v>0</v>
      </c>
      <c r="M332" s="22">
        <v>0</v>
      </c>
      <c r="N332" s="21">
        <v>0</v>
      </c>
      <c r="O332" s="22">
        <v>0</v>
      </c>
      <c r="P332" s="21">
        <v>0</v>
      </c>
      <c r="Q332" s="22">
        <v>0</v>
      </c>
      <c r="R332" s="21">
        <v>0</v>
      </c>
      <c r="S332" s="22">
        <v>0</v>
      </c>
      <c r="T332" s="21">
        <v>0</v>
      </c>
      <c r="U332" s="22">
        <v>0</v>
      </c>
      <c r="V332" s="21">
        <v>0</v>
      </c>
      <c r="W332" s="22">
        <v>0</v>
      </c>
      <c r="X332" s="21">
        <v>0</v>
      </c>
      <c r="Y332" s="22">
        <v>0</v>
      </c>
      <c r="Z332" s="21">
        <v>0</v>
      </c>
      <c r="AA332" s="22">
        <v>0</v>
      </c>
      <c r="AB332" s="21">
        <v>0</v>
      </c>
      <c r="AC332" s="22">
        <v>0</v>
      </c>
      <c r="AD332" s="21">
        <v>1</v>
      </c>
      <c r="AE332" s="22">
        <v>3611.52</v>
      </c>
      <c r="AF332" s="21">
        <v>0</v>
      </c>
      <c r="AG332" s="22">
        <v>0</v>
      </c>
      <c r="AH332" s="21"/>
      <c r="AI332" s="493">
        <v>0</v>
      </c>
      <c r="AJ332" s="15">
        <v>1</v>
      </c>
      <c r="AK332" s="23">
        <v>3611.52</v>
      </c>
    </row>
    <row r="333" spans="1:37" ht="38.25" x14ac:dyDescent="0.25">
      <c r="A333" s="17" t="s">
        <v>881</v>
      </c>
      <c r="B333" s="18" t="s">
        <v>882</v>
      </c>
      <c r="C333" s="17" t="s">
        <v>27</v>
      </c>
      <c r="D333" s="17" t="s">
        <v>883</v>
      </c>
      <c r="E333" s="19" t="s">
        <v>42</v>
      </c>
      <c r="F333" s="19">
        <v>136</v>
      </c>
      <c r="G333" s="20">
        <v>47.05</v>
      </c>
      <c r="H333" s="20">
        <v>58.91</v>
      </c>
      <c r="I333" s="492">
        <v>8011.76</v>
      </c>
      <c r="J333" s="21">
        <v>0</v>
      </c>
      <c r="K333" s="22">
        <v>0</v>
      </c>
      <c r="L333" s="21">
        <v>0</v>
      </c>
      <c r="M333" s="22">
        <v>0</v>
      </c>
      <c r="N333" s="21">
        <v>0</v>
      </c>
      <c r="O333" s="22">
        <v>0</v>
      </c>
      <c r="P333" s="21">
        <v>0</v>
      </c>
      <c r="Q333" s="22">
        <v>0</v>
      </c>
      <c r="R333" s="21">
        <v>0</v>
      </c>
      <c r="S333" s="22">
        <v>0</v>
      </c>
      <c r="T333" s="21">
        <v>0</v>
      </c>
      <c r="U333" s="22">
        <v>0</v>
      </c>
      <c r="V333" s="21">
        <v>0</v>
      </c>
      <c r="W333" s="22">
        <v>0</v>
      </c>
      <c r="X333" s="21">
        <v>0</v>
      </c>
      <c r="Y333" s="22">
        <v>0</v>
      </c>
      <c r="Z333" s="21">
        <v>0</v>
      </c>
      <c r="AA333" s="22">
        <v>0</v>
      </c>
      <c r="AB333" s="21">
        <v>0</v>
      </c>
      <c r="AC333" s="22">
        <v>0</v>
      </c>
      <c r="AD333" s="21">
        <v>1</v>
      </c>
      <c r="AE333" s="22">
        <v>8011.76</v>
      </c>
      <c r="AF333" s="21">
        <v>0</v>
      </c>
      <c r="AG333" s="22">
        <v>0</v>
      </c>
      <c r="AH333" s="21"/>
      <c r="AI333" s="493">
        <v>0</v>
      </c>
      <c r="AJ333" s="15">
        <v>1</v>
      </c>
      <c r="AK333" s="23">
        <v>8011.76</v>
      </c>
    </row>
    <row r="334" spans="1:37" ht="25.5" x14ac:dyDescent="0.25">
      <c r="A334" s="17" t="s">
        <v>884</v>
      </c>
      <c r="B334" s="18" t="s">
        <v>885</v>
      </c>
      <c r="C334" s="17" t="s">
        <v>27</v>
      </c>
      <c r="D334" s="17" t="s">
        <v>886</v>
      </c>
      <c r="E334" s="19" t="s">
        <v>42</v>
      </c>
      <c r="F334" s="19">
        <v>14</v>
      </c>
      <c r="G334" s="20">
        <v>48.48</v>
      </c>
      <c r="H334" s="20">
        <v>60.7</v>
      </c>
      <c r="I334" s="492">
        <v>849.8</v>
      </c>
      <c r="J334" s="21">
        <v>0</v>
      </c>
      <c r="K334" s="22">
        <v>0</v>
      </c>
      <c r="L334" s="21">
        <v>0</v>
      </c>
      <c r="M334" s="22">
        <v>0</v>
      </c>
      <c r="N334" s="21">
        <v>0</v>
      </c>
      <c r="O334" s="22">
        <v>0</v>
      </c>
      <c r="P334" s="21">
        <v>0</v>
      </c>
      <c r="Q334" s="22">
        <v>0</v>
      </c>
      <c r="R334" s="21">
        <v>0</v>
      </c>
      <c r="S334" s="22">
        <v>0</v>
      </c>
      <c r="T334" s="21">
        <v>0</v>
      </c>
      <c r="U334" s="22">
        <v>0</v>
      </c>
      <c r="V334" s="21">
        <v>0</v>
      </c>
      <c r="W334" s="22">
        <v>0</v>
      </c>
      <c r="X334" s="21">
        <v>0</v>
      </c>
      <c r="Y334" s="22">
        <v>0</v>
      </c>
      <c r="Z334" s="21">
        <v>0</v>
      </c>
      <c r="AA334" s="22">
        <v>0</v>
      </c>
      <c r="AB334" s="21">
        <v>0</v>
      </c>
      <c r="AC334" s="22">
        <v>0</v>
      </c>
      <c r="AD334" s="21">
        <v>1</v>
      </c>
      <c r="AE334" s="22">
        <v>849.8</v>
      </c>
      <c r="AF334" s="21">
        <v>0</v>
      </c>
      <c r="AG334" s="22">
        <v>0</v>
      </c>
      <c r="AH334" s="21"/>
      <c r="AI334" s="493">
        <v>0</v>
      </c>
      <c r="AJ334" s="15">
        <v>1</v>
      </c>
      <c r="AK334" s="23">
        <v>849.8</v>
      </c>
    </row>
    <row r="335" spans="1:37" x14ac:dyDescent="0.25">
      <c r="A335" s="17" t="s">
        <v>887</v>
      </c>
      <c r="B335" s="18" t="s">
        <v>888</v>
      </c>
      <c r="C335" s="17" t="s">
        <v>40</v>
      </c>
      <c r="D335" s="17" t="s">
        <v>889</v>
      </c>
      <c r="E335" s="19" t="s">
        <v>42</v>
      </c>
      <c r="F335" s="19">
        <v>212</v>
      </c>
      <c r="G335" s="20">
        <v>10.6</v>
      </c>
      <c r="H335" s="20">
        <v>13.27</v>
      </c>
      <c r="I335" s="492">
        <v>2813.24</v>
      </c>
      <c r="J335" s="21">
        <v>0</v>
      </c>
      <c r="K335" s="22">
        <v>0</v>
      </c>
      <c r="L335" s="21">
        <v>0</v>
      </c>
      <c r="M335" s="22">
        <v>0</v>
      </c>
      <c r="N335" s="21">
        <v>0</v>
      </c>
      <c r="O335" s="22">
        <v>0</v>
      </c>
      <c r="P335" s="21">
        <v>0</v>
      </c>
      <c r="Q335" s="22">
        <v>0</v>
      </c>
      <c r="R335" s="21">
        <v>0</v>
      </c>
      <c r="S335" s="22">
        <v>0</v>
      </c>
      <c r="T335" s="21">
        <v>0</v>
      </c>
      <c r="U335" s="22">
        <v>0</v>
      </c>
      <c r="V335" s="21">
        <v>0</v>
      </c>
      <c r="W335" s="22">
        <v>0</v>
      </c>
      <c r="X335" s="21">
        <v>0</v>
      </c>
      <c r="Y335" s="22">
        <v>0</v>
      </c>
      <c r="Z335" s="21">
        <v>0</v>
      </c>
      <c r="AA335" s="22">
        <v>0</v>
      </c>
      <c r="AB335" s="21">
        <v>0</v>
      </c>
      <c r="AC335" s="22">
        <v>0</v>
      </c>
      <c r="AD335" s="21">
        <v>1</v>
      </c>
      <c r="AE335" s="22">
        <v>2813.24</v>
      </c>
      <c r="AF335" s="21">
        <v>0</v>
      </c>
      <c r="AG335" s="22">
        <v>0</v>
      </c>
      <c r="AH335" s="21"/>
      <c r="AI335" s="493">
        <v>0</v>
      </c>
      <c r="AJ335" s="15">
        <v>1</v>
      </c>
      <c r="AK335" s="23">
        <v>2813.24</v>
      </c>
    </row>
    <row r="336" spans="1:37" ht="25.5" x14ac:dyDescent="0.25">
      <c r="A336" s="17" t="s">
        <v>890</v>
      </c>
      <c r="B336" s="18" t="s">
        <v>660</v>
      </c>
      <c r="C336" s="17" t="s">
        <v>32</v>
      </c>
      <c r="D336" s="17" t="s">
        <v>661</v>
      </c>
      <c r="E336" s="19" t="s">
        <v>42</v>
      </c>
      <c r="F336" s="19">
        <v>63</v>
      </c>
      <c r="G336" s="20">
        <v>12.64</v>
      </c>
      <c r="H336" s="20">
        <v>15.82</v>
      </c>
      <c r="I336" s="492">
        <v>996.66</v>
      </c>
      <c r="J336" s="21">
        <v>0</v>
      </c>
      <c r="K336" s="22">
        <v>0</v>
      </c>
      <c r="L336" s="21">
        <v>0</v>
      </c>
      <c r="M336" s="22">
        <v>0</v>
      </c>
      <c r="N336" s="21">
        <v>1</v>
      </c>
      <c r="O336" s="22">
        <v>996.66</v>
      </c>
      <c r="P336" s="21">
        <v>0</v>
      </c>
      <c r="Q336" s="22">
        <v>0</v>
      </c>
      <c r="R336" s="21">
        <v>0</v>
      </c>
      <c r="S336" s="22">
        <v>0</v>
      </c>
      <c r="T336" s="21">
        <v>0</v>
      </c>
      <c r="U336" s="22">
        <v>0</v>
      </c>
      <c r="V336" s="21">
        <v>0</v>
      </c>
      <c r="W336" s="22">
        <v>0</v>
      </c>
      <c r="X336" s="21">
        <v>0</v>
      </c>
      <c r="Y336" s="22">
        <v>0</v>
      </c>
      <c r="Z336" s="21">
        <v>0</v>
      </c>
      <c r="AA336" s="22">
        <v>0</v>
      </c>
      <c r="AB336" s="21">
        <v>0</v>
      </c>
      <c r="AC336" s="22">
        <v>0</v>
      </c>
      <c r="AD336" s="21">
        <v>0</v>
      </c>
      <c r="AE336" s="22">
        <v>0</v>
      </c>
      <c r="AF336" s="21">
        <v>0</v>
      </c>
      <c r="AG336" s="22">
        <v>0</v>
      </c>
      <c r="AH336" s="21"/>
      <c r="AI336" s="493">
        <v>0</v>
      </c>
      <c r="AJ336" s="15">
        <v>1</v>
      </c>
      <c r="AK336" s="23">
        <v>996.66</v>
      </c>
    </row>
    <row r="337" spans="1:37" ht="25.5" x14ac:dyDescent="0.25">
      <c r="A337" s="17" t="s">
        <v>891</v>
      </c>
      <c r="B337" s="18" t="s">
        <v>892</v>
      </c>
      <c r="C337" s="17" t="s">
        <v>32</v>
      </c>
      <c r="D337" s="17" t="s">
        <v>893</v>
      </c>
      <c r="E337" s="19" t="s">
        <v>42</v>
      </c>
      <c r="F337" s="19">
        <v>41</v>
      </c>
      <c r="G337" s="20">
        <v>22.25</v>
      </c>
      <c r="H337" s="20">
        <v>27.86</v>
      </c>
      <c r="I337" s="492">
        <v>1142.26</v>
      </c>
      <c r="J337" s="21">
        <v>0</v>
      </c>
      <c r="K337" s="22">
        <v>0</v>
      </c>
      <c r="L337" s="21">
        <v>0</v>
      </c>
      <c r="M337" s="22">
        <v>0</v>
      </c>
      <c r="N337" s="21">
        <v>1</v>
      </c>
      <c r="O337" s="22">
        <v>1142.26</v>
      </c>
      <c r="P337" s="21">
        <v>0</v>
      </c>
      <c r="Q337" s="22">
        <v>0</v>
      </c>
      <c r="R337" s="21">
        <v>0</v>
      </c>
      <c r="S337" s="22">
        <v>0</v>
      </c>
      <c r="T337" s="21">
        <v>0</v>
      </c>
      <c r="U337" s="22">
        <v>0</v>
      </c>
      <c r="V337" s="21">
        <v>0</v>
      </c>
      <c r="W337" s="22">
        <v>0</v>
      </c>
      <c r="X337" s="21">
        <v>0</v>
      </c>
      <c r="Y337" s="22">
        <v>0</v>
      </c>
      <c r="Z337" s="21">
        <v>0</v>
      </c>
      <c r="AA337" s="22">
        <v>0</v>
      </c>
      <c r="AB337" s="21">
        <v>0</v>
      </c>
      <c r="AC337" s="22">
        <v>0</v>
      </c>
      <c r="AD337" s="21">
        <v>0</v>
      </c>
      <c r="AE337" s="22">
        <v>0</v>
      </c>
      <c r="AF337" s="21">
        <v>0</v>
      </c>
      <c r="AG337" s="22">
        <v>0</v>
      </c>
      <c r="AH337" s="21"/>
      <c r="AI337" s="493">
        <v>0</v>
      </c>
      <c r="AJ337" s="15">
        <v>1</v>
      </c>
      <c r="AK337" s="23">
        <v>1142.26</v>
      </c>
    </row>
    <row r="338" spans="1:37" ht="25.5" x14ac:dyDescent="0.25">
      <c r="A338" s="17" t="s">
        <v>894</v>
      </c>
      <c r="B338" s="18" t="s">
        <v>895</v>
      </c>
      <c r="C338" s="17" t="s">
        <v>32</v>
      </c>
      <c r="D338" s="17" t="s">
        <v>896</v>
      </c>
      <c r="E338" s="19" t="s">
        <v>42</v>
      </c>
      <c r="F338" s="19">
        <v>6</v>
      </c>
      <c r="G338" s="20">
        <v>739.6</v>
      </c>
      <c r="H338" s="20">
        <v>926.12</v>
      </c>
      <c r="I338" s="492">
        <v>5556.72</v>
      </c>
      <c r="J338" s="21">
        <v>0</v>
      </c>
      <c r="K338" s="22">
        <v>0</v>
      </c>
      <c r="L338" s="21">
        <v>0</v>
      </c>
      <c r="M338" s="22">
        <v>0</v>
      </c>
      <c r="N338" s="21">
        <v>0</v>
      </c>
      <c r="O338" s="22">
        <v>0</v>
      </c>
      <c r="P338" s="21">
        <v>0</v>
      </c>
      <c r="Q338" s="22">
        <v>0</v>
      </c>
      <c r="R338" s="21">
        <v>0</v>
      </c>
      <c r="S338" s="22">
        <v>0</v>
      </c>
      <c r="T338" s="21">
        <v>0</v>
      </c>
      <c r="U338" s="22">
        <v>0</v>
      </c>
      <c r="V338" s="21">
        <v>0</v>
      </c>
      <c r="W338" s="22">
        <v>0</v>
      </c>
      <c r="X338" s="21">
        <v>0</v>
      </c>
      <c r="Y338" s="22">
        <v>0</v>
      </c>
      <c r="Z338" s="21">
        <v>0</v>
      </c>
      <c r="AA338" s="22">
        <v>0</v>
      </c>
      <c r="AB338" s="21">
        <v>0</v>
      </c>
      <c r="AC338" s="22">
        <v>0</v>
      </c>
      <c r="AD338" s="21">
        <v>1</v>
      </c>
      <c r="AE338" s="22">
        <v>5556.72</v>
      </c>
      <c r="AF338" s="21">
        <v>0</v>
      </c>
      <c r="AG338" s="22">
        <v>0</v>
      </c>
      <c r="AH338" s="21"/>
      <c r="AI338" s="493">
        <v>0</v>
      </c>
      <c r="AJ338" s="15">
        <v>1</v>
      </c>
      <c r="AK338" s="23">
        <v>5556.72</v>
      </c>
    </row>
    <row r="339" spans="1:37" ht="25.5" x14ac:dyDescent="0.25">
      <c r="A339" s="17" t="s">
        <v>897</v>
      </c>
      <c r="B339" s="18" t="s">
        <v>898</v>
      </c>
      <c r="C339" s="17" t="s">
        <v>27</v>
      </c>
      <c r="D339" s="17" t="s">
        <v>899</v>
      </c>
      <c r="E339" s="19" t="s">
        <v>109</v>
      </c>
      <c r="F339" s="19">
        <v>16585</v>
      </c>
      <c r="G339" s="20">
        <v>3.77</v>
      </c>
      <c r="H339" s="20">
        <v>4.72</v>
      </c>
      <c r="I339" s="492">
        <v>78281.2</v>
      </c>
      <c r="J339" s="21">
        <v>0</v>
      </c>
      <c r="K339" s="22">
        <v>0</v>
      </c>
      <c r="L339" s="21">
        <v>0</v>
      </c>
      <c r="M339" s="22">
        <v>0</v>
      </c>
      <c r="N339" s="21">
        <v>0.5</v>
      </c>
      <c r="O339" s="22">
        <v>39140.6</v>
      </c>
      <c r="P339" s="21">
        <v>0.5</v>
      </c>
      <c r="Q339" s="22">
        <v>39140.6</v>
      </c>
      <c r="R339" s="21">
        <v>0</v>
      </c>
      <c r="S339" s="22">
        <v>0</v>
      </c>
      <c r="T339" s="21">
        <v>0</v>
      </c>
      <c r="U339" s="22">
        <v>0</v>
      </c>
      <c r="V339" s="21">
        <v>0</v>
      </c>
      <c r="W339" s="22">
        <v>0</v>
      </c>
      <c r="X339" s="21">
        <v>0</v>
      </c>
      <c r="Y339" s="22">
        <v>0</v>
      </c>
      <c r="Z339" s="21">
        <v>0</v>
      </c>
      <c r="AA339" s="22">
        <v>0</v>
      </c>
      <c r="AB339" s="21">
        <v>0</v>
      </c>
      <c r="AC339" s="22">
        <v>0</v>
      </c>
      <c r="AD339" s="21">
        <v>0</v>
      </c>
      <c r="AE339" s="22">
        <v>0</v>
      </c>
      <c r="AF339" s="21">
        <v>0</v>
      </c>
      <c r="AG339" s="22">
        <v>0</v>
      </c>
      <c r="AH339" s="21"/>
      <c r="AI339" s="493">
        <v>0</v>
      </c>
      <c r="AJ339" s="15">
        <v>1</v>
      </c>
      <c r="AK339" s="23">
        <v>78281.2</v>
      </c>
    </row>
    <row r="340" spans="1:37" ht="25.5" x14ac:dyDescent="0.25">
      <c r="A340" s="17" t="s">
        <v>900</v>
      </c>
      <c r="B340" s="18" t="s">
        <v>901</v>
      </c>
      <c r="C340" s="17" t="s">
        <v>32</v>
      </c>
      <c r="D340" s="17" t="s">
        <v>902</v>
      </c>
      <c r="E340" s="19" t="s">
        <v>42</v>
      </c>
      <c r="F340" s="19">
        <v>0</v>
      </c>
      <c r="G340" s="20">
        <v>1714.34</v>
      </c>
      <c r="H340" s="20">
        <v>2146.69</v>
      </c>
      <c r="I340" s="492">
        <v>0</v>
      </c>
      <c r="J340" s="21">
        <v>0</v>
      </c>
      <c r="K340" s="22">
        <v>0</v>
      </c>
      <c r="L340" s="21">
        <v>0</v>
      </c>
      <c r="M340" s="22">
        <v>0</v>
      </c>
      <c r="N340" s="21">
        <v>0</v>
      </c>
      <c r="O340" s="22">
        <v>0</v>
      </c>
      <c r="P340" s="21">
        <v>0</v>
      </c>
      <c r="Q340" s="22">
        <v>0</v>
      </c>
      <c r="R340" s="21">
        <v>0</v>
      </c>
      <c r="S340" s="22">
        <v>0</v>
      </c>
      <c r="T340" s="21">
        <v>0</v>
      </c>
      <c r="U340" s="22">
        <v>0</v>
      </c>
      <c r="V340" s="21">
        <v>0</v>
      </c>
      <c r="W340" s="22">
        <v>0</v>
      </c>
      <c r="X340" s="21">
        <v>0</v>
      </c>
      <c r="Y340" s="22">
        <v>0</v>
      </c>
      <c r="Z340" s="21">
        <v>0</v>
      </c>
      <c r="AA340" s="22">
        <v>0</v>
      </c>
      <c r="AB340" s="21">
        <v>0</v>
      </c>
      <c r="AC340" s="22">
        <v>0</v>
      </c>
      <c r="AD340" s="21"/>
      <c r="AE340" s="22">
        <v>0</v>
      </c>
      <c r="AF340" s="21">
        <v>0</v>
      </c>
      <c r="AG340" s="22">
        <v>0</v>
      </c>
      <c r="AH340" s="21"/>
      <c r="AI340" s="493">
        <v>0</v>
      </c>
      <c r="AJ340" s="15">
        <v>0</v>
      </c>
      <c r="AK340" s="23">
        <v>0</v>
      </c>
    </row>
    <row r="341" spans="1:37" ht="38.25" x14ac:dyDescent="0.25">
      <c r="A341" s="17" t="s">
        <v>903</v>
      </c>
      <c r="B341" s="18" t="s">
        <v>904</v>
      </c>
      <c r="C341" s="17" t="s">
        <v>27</v>
      </c>
      <c r="D341" s="17" t="s">
        <v>905</v>
      </c>
      <c r="E341" s="19" t="s">
        <v>906</v>
      </c>
      <c r="F341" s="19">
        <v>476</v>
      </c>
      <c r="G341" s="20">
        <v>24.34</v>
      </c>
      <c r="H341" s="20">
        <v>30.47</v>
      </c>
      <c r="I341" s="492">
        <v>14503.72</v>
      </c>
      <c r="J341" s="21">
        <v>0</v>
      </c>
      <c r="K341" s="22">
        <v>0</v>
      </c>
      <c r="L341" s="21">
        <v>0</v>
      </c>
      <c r="M341" s="22">
        <v>0</v>
      </c>
      <c r="N341" s="21">
        <v>0</v>
      </c>
      <c r="O341" s="22">
        <v>0</v>
      </c>
      <c r="P341" s="21">
        <v>0</v>
      </c>
      <c r="Q341" s="22">
        <v>0</v>
      </c>
      <c r="R341" s="21">
        <v>0</v>
      </c>
      <c r="S341" s="22">
        <v>0</v>
      </c>
      <c r="T341" s="21">
        <v>0</v>
      </c>
      <c r="U341" s="22">
        <v>0</v>
      </c>
      <c r="V341" s="21">
        <v>0</v>
      </c>
      <c r="W341" s="22">
        <v>0</v>
      </c>
      <c r="X341" s="21">
        <v>0</v>
      </c>
      <c r="Y341" s="22">
        <v>0</v>
      </c>
      <c r="Z341" s="21">
        <v>0</v>
      </c>
      <c r="AA341" s="22">
        <v>0</v>
      </c>
      <c r="AB341" s="21">
        <v>0</v>
      </c>
      <c r="AC341" s="22">
        <v>0</v>
      </c>
      <c r="AD341" s="21">
        <v>1</v>
      </c>
      <c r="AE341" s="22">
        <v>14503.72</v>
      </c>
      <c r="AF341" s="21">
        <v>0</v>
      </c>
      <c r="AG341" s="22">
        <v>0</v>
      </c>
      <c r="AH341" s="21"/>
      <c r="AI341" s="493">
        <v>0</v>
      </c>
      <c r="AJ341" s="15">
        <v>1</v>
      </c>
      <c r="AK341" s="23">
        <v>14503.72</v>
      </c>
    </row>
    <row r="342" spans="1:37" ht="51" x14ac:dyDescent="0.25">
      <c r="A342" s="17" t="s">
        <v>907</v>
      </c>
      <c r="B342" s="18" t="s">
        <v>908</v>
      </c>
      <c r="C342" s="17" t="s">
        <v>32</v>
      </c>
      <c r="D342" s="17" t="s">
        <v>909</v>
      </c>
      <c r="E342" s="19" t="s">
        <v>109</v>
      </c>
      <c r="F342" s="19">
        <v>11.55</v>
      </c>
      <c r="G342" s="20">
        <v>12.31</v>
      </c>
      <c r="H342" s="20">
        <v>15.41</v>
      </c>
      <c r="I342" s="492">
        <v>177.98</v>
      </c>
      <c r="J342" s="21">
        <v>0</v>
      </c>
      <c r="K342" s="22">
        <v>0</v>
      </c>
      <c r="L342" s="21">
        <v>0.3</v>
      </c>
      <c r="M342" s="22">
        <v>53.393999999999998</v>
      </c>
      <c r="N342" s="21">
        <v>0.3</v>
      </c>
      <c r="O342" s="22">
        <v>53.393999999999998</v>
      </c>
      <c r="P342" s="21">
        <v>0.4</v>
      </c>
      <c r="Q342" s="22">
        <v>71.191999999999993</v>
      </c>
      <c r="R342" s="21">
        <v>0</v>
      </c>
      <c r="S342" s="22">
        <v>0</v>
      </c>
      <c r="T342" s="21">
        <v>0</v>
      </c>
      <c r="U342" s="22">
        <v>0</v>
      </c>
      <c r="V342" s="21">
        <v>0</v>
      </c>
      <c r="W342" s="22">
        <v>0</v>
      </c>
      <c r="X342" s="21">
        <v>0</v>
      </c>
      <c r="Y342" s="22">
        <v>0</v>
      </c>
      <c r="Z342" s="21">
        <v>0</v>
      </c>
      <c r="AA342" s="22">
        <v>0</v>
      </c>
      <c r="AB342" s="21">
        <v>0</v>
      </c>
      <c r="AC342" s="22">
        <v>0</v>
      </c>
      <c r="AD342" s="21">
        <v>0</v>
      </c>
      <c r="AE342" s="22">
        <v>0</v>
      </c>
      <c r="AF342" s="21">
        <v>0</v>
      </c>
      <c r="AG342" s="22">
        <v>0</v>
      </c>
      <c r="AH342" s="21"/>
      <c r="AI342" s="493">
        <v>0</v>
      </c>
      <c r="AJ342" s="15">
        <v>1</v>
      </c>
      <c r="AK342" s="23">
        <v>177.98</v>
      </c>
    </row>
    <row r="343" spans="1:37" ht="51" x14ac:dyDescent="0.25">
      <c r="A343" s="17" t="s">
        <v>910</v>
      </c>
      <c r="B343" s="18" t="s">
        <v>911</v>
      </c>
      <c r="C343" s="17" t="s">
        <v>32</v>
      </c>
      <c r="D343" s="17" t="s">
        <v>912</v>
      </c>
      <c r="E343" s="19" t="s">
        <v>109</v>
      </c>
      <c r="F343" s="19">
        <v>34.65</v>
      </c>
      <c r="G343" s="20">
        <v>19.440000000000001</v>
      </c>
      <c r="H343" s="20">
        <v>24.34</v>
      </c>
      <c r="I343" s="492">
        <v>843.38</v>
      </c>
      <c r="J343" s="21">
        <v>0</v>
      </c>
      <c r="K343" s="22">
        <v>0</v>
      </c>
      <c r="L343" s="21">
        <v>0.3</v>
      </c>
      <c r="M343" s="22">
        <v>253.01399999999998</v>
      </c>
      <c r="N343" s="21">
        <v>0.3</v>
      </c>
      <c r="O343" s="22">
        <v>253.01399999999998</v>
      </c>
      <c r="P343" s="21">
        <v>0.4</v>
      </c>
      <c r="Q343" s="22">
        <v>337.35200000000003</v>
      </c>
      <c r="R343" s="21">
        <v>0</v>
      </c>
      <c r="S343" s="22">
        <v>0</v>
      </c>
      <c r="T343" s="21">
        <v>0</v>
      </c>
      <c r="U343" s="22">
        <v>0</v>
      </c>
      <c r="V343" s="21">
        <v>0</v>
      </c>
      <c r="W343" s="22">
        <v>0</v>
      </c>
      <c r="X343" s="21">
        <v>0</v>
      </c>
      <c r="Y343" s="22">
        <v>0</v>
      </c>
      <c r="Z343" s="21">
        <v>0</v>
      </c>
      <c r="AA343" s="22">
        <v>0</v>
      </c>
      <c r="AB343" s="21">
        <v>0</v>
      </c>
      <c r="AC343" s="22">
        <v>0</v>
      </c>
      <c r="AD343" s="21">
        <v>0</v>
      </c>
      <c r="AE343" s="22">
        <v>0</v>
      </c>
      <c r="AF343" s="21">
        <v>0</v>
      </c>
      <c r="AG343" s="22">
        <v>0</v>
      </c>
      <c r="AH343" s="21"/>
      <c r="AI343" s="493">
        <v>0</v>
      </c>
      <c r="AJ343" s="15">
        <v>1</v>
      </c>
      <c r="AK343" s="23">
        <v>843.38</v>
      </c>
    </row>
    <row r="344" spans="1:37" ht="51" x14ac:dyDescent="0.25">
      <c r="A344" s="17" t="s">
        <v>913</v>
      </c>
      <c r="B344" s="18" t="s">
        <v>914</v>
      </c>
      <c r="C344" s="17" t="s">
        <v>32</v>
      </c>
      <c r="D344" s="17" t="s">
        <v>915</v>
      </c>
      <c r="E344" s="19" t="s">
        <v>109</v>
      </c>
      <c r="F344" s="19">
        <v>2.4300000000000002</v>
      </c>
      <c r="G344" s="20">
        <v>7.27</v>
      </c>
      <c r="H344" s="20">
        <v>9.1</v>
      </c>
      <c r="I344" s="492">
        <v>22.11</v>
      </c>
      <c r="J344" s="21">
        <v>0</v>
      </c>
      <c r="K344" s="22">
        <v>0</v>
      </c>
      <c r="L344" s="21">
        <v>0.3</v>
      </c>
      <c r="M344" s="22">
        <v>6.633</v>
      </c>
      <c r="N344" s="21">
        <v>0.3</v>
      </c>
      <c r="O344" s="22">
        <v>6.633</v>
      </c>
      <c r="P344" s="21">
        <v>0.4</v>
      </c>
      <c r="Q344" s="22">
        <v>8.8439999999999994</v>
      </c>
      <c r="R344" s="21">
        <v>0</v>
      </c>
      <c r="S344" s="22">
        <v>0</v>
      </c>
      <c r="T344" s="21">
        <v>0</v>
      </c>
      <c r="U344" s="22">
        <v>0</v>
      </c>
      <c r="V344" s="21">
        <v>0</v>
      </c>
      <c r="W344" s="22">
        <v>0</v>
      </c>
      <c r="X344" s="21">
        <v>0</v>
      </c>
      <c r="Y344" s="22">
        <v>0</v>
      </c>
      <c r="Z344" s="21">
        <v>0</v>
      </c>
      <c r="AA344" s="22">
        <v>0</v>
      </c>
      <c r="AB344" s="21">
        <v>0</v>
      </c>
      <c r="AC344" s="22">
        <v>0</v>
      </c>
      <c r="AD344" s="21">
        <v>0</v>
      </c>
      <c r="AE344" s="22">
        <v>0</v>
      </c>
      <c r="AF344" s="21">
        <v>0</v>
      </c>
      <c r="AG344" s="22">
        <v>0</v>
      </c>
      <c r="AH344" s="21"/>
      <c r="AI344" s="493">
        <v>0</v>
      </c>
      <c r="AJ344" s="15">
        <v>1</v>
      </c>
      <c r="AK344" s="23">
        <v>22.11</v>
      </c>
    </row>
    <row r="345" spans="1:37" ht="51" x14ac:dyDescent="0.25">
      <c r="A345" s="17" t="s">
        <v>916</v>
      </c>
      <c r="B345" s="18" t="s">
        <v>917</v>
      </c>
      <c r="C345" s="17" t="s">
        <v>32</v>
      </c>
      <c r="D345" s="17" t="s">
        <v>918</v>
      </c>
      <c r="E345" s="19" t="s">
        <v>109</v>
      </c>
      <c r="F345" s="19">
        <v>7.27</v>
      </c>
      <c r="G345" s="20">
        <v>16.940000000000001</v>
      </c>
      <c r="H345" s="20">
        <v>21.21</v>
      </c>
      <c r="I345" s="492">
        <v>154.19</v>
      </c>
      <c r="J345" s="21">
        <v>0</v>
      </c>
      <c r="K345" s="22">
        <v>0</v>
      </c>
      <c r="L345" s="21">
        <v>0.3</v>
      </c>
      <c r="M345" s="22">
        <v>46.256999999999998</v>
      </c>
      <c r="N345" s="21">
        <v>0.3</v>
      </c>
      <c r="O345" s="22">
        <v>46.256999999999998</v>
      </c>
      <c r="P345" s="21">
        <v>0.4</v>
      </c>
      <c r="Q345" s="22">
        <v>61.676000000000002</v>
      </c>
      <c r="R345" s="21">
        <v>0</v>
      </c>
      <c r="S345" s="22">
        <v>0</v>
      </c>
      <c r="T345" s="21">
        <v>0</v>
      </c>
      <c r="U345" s="22">
        <v>0</v>
      </c>
      <c r="V345" s="21">
        <v>0</v>
      </c>
      <c r="W345" s="22">
        <v>0</v>
      </c>
      <c r="X345" s="21">
        <v>0</v>
      </c>
      <c r="Y345" s="22">
        <v>0</v>
      </c>
      <c r="Z345" s="21">
        <v>0</v>
      </c>
      <c r="AA345" s="22">
        <v>0</v>
      </c>
      <c r="AB345" s="21">
        <v>0</v>
      </c>
      <c r="AC345" s="22">
        <v>0</v>
      </c>
      <c r="AD345" s="21">
        <v>0</v>
      </c>
      <c r="AE345" s="22">
        <v>0</v>
      </c>
      <c r="AF345" s="21">
        <v>0</v>
      </c>
      <c r="AG345" s="22">
        <v>0</v>
      </c>
      <c r="AH345" s="21"/>
      <c r="AI345" s="493">
        <v>0</v>
      </c>
      <c r="AJ345" s="15">
        <v>1</v>
      </c>
      <c r="AK345" s="23">
        <v>154.19</v>
      </c>
    </row>
    <row r="346" spans="1:37" ht="38.25" x14ac:dyDescent="0.25">
      <c r="A346" s="17" t="s">
        <v>919</v>
      </c>
      <c r="B346" s="18" t="s">
        <v>453</v>
      </c>
      <c r="C346" s="17" t="s">
        <v>32</v>
      </c>
      <c r="D346" s="17" t="s">
        <v>454</v>
      </c>
      <c r="E346" s="19" t="s">
        <v>109</v>
      </c>
      <c r="F346" s="19">
        <v>40.450000000000003</v>
      </c>
      <c r="G346" s="20">
        <v>14.23</v>
      </c>
      <c r="H346" s="20">
        <v>17.809999999999999</v>
      </c>
      <c r="I346" s="492">
        <v>720.41</v>
      </c>
      <c r="J346" s="21">
        <v>0</v>
      </c>
      <c r="K346" s="22">
        <v>0</v>
      </c>
      <c r="L346" s="21">
        <v>0.3</v>
      </c>
      <c r="M346" s="22">
        <v>216.12299999999999</v>
      </c>
      <c r="N346" s="21">
        <v>0.3</v>
      </c>
      <c r="O346" s="22">
        <v>216.12299999999999</v>
      </c>
      <c r="P346" s="21">
        <v>0.4</v>
      </c>
      <c r="Q346" s="22">
        <v>288.16399999999999</v>
      </c>
      <c r="R346" s="21">
        <v>0</v>
      </c>
      <c r="S346" s="22">
        <v>0</v>
      </c>
      <c r="T346" s="21">
        <v>0</v>
      </c>
      <c r="U346" s="22">
        <v>0</v>
      </c>
      <c r="V346" s="21">
        <v>0</v>
      </c>
      <c r="W346" s="22">
        <v>0</v>
      </c>
      <c r="X346" s="21">
        <v>0</v>
      </c>
      <c r="Y346" s="22">
        <v>0</v>
      </c>
      <c r="Z346" s="21">
        <v>0</v>
      </c>
      <c r="AA346" s="22">
        <v>0</v>
      </c>
      <c r="AB346" s="21">
        <v>0</v>
      </c>
      <c r="AC346" s="22">
        <v>0</v>
      </c>
      <c r="AD346" s="21">
        <v>0</v>
      </c>
      <c r="AE346" s="22">
        <v>0</v>
      </c>
      <c r="AF346" s="21">
        <v>0</v>
      </c>
      <c r="AG346" s="22">
        <v>0</v>
      </c>
      <c r="AH346" s="21"/>
      <c r="AI346" s="493">
        <v>0</v>
      </c>
      <c r="AJ346" s="15">
        <v>1</v>
      </c>
      <c r="AK346" s="23">
        <v>720.41</v>
      </c>
    </row>
    <row r="347" spans="1:37" ht="38.25" x14ac:dyDescent="0.25">
      <c r="A347" s="17" t="s">
        <v>920</v>
      </c>
      <c r="B347" s="18" t="s">
        <v>644</v>
      </c>
      <c r="C347" s="17" t="s">
        <v>32</v>
      </c>
      <c r="D347" s="17" t="s">
        <v>645</v>
      </c>
      <c r="E347" s="19" t="s">
        <v>109</v>
      </c>
      <c r="F347" s="19">
        <v>121.35</v>
      </c>
      <c r="G347" s="20">
        <v>12.02</v>
      </c>
      <c r="H347" s="20">
        <v>15.05</v>
      </c>
      <c r="I347" s="492">
        <v>1826.31</v>
      </c>
      <c r="J347" s="21">
        <v>0</v>
      </c>
      <c r="K347" s="22">
        <v>0</v>
      </c>
      <c r="L347" s="21">
        <v>0.3</v>
      </c>
      <c r="M347" s="22">
        <v>547.89299999999992</v>
      </c>
      <c r="N347" s="21">
        <v>0.3</v>
      </c>
      <c r="O347" s="22">
        <v>547.89299999999992</v>
      </c>
      <c r="P347" s="21">
        <v>0.4</v>
      </c>
      <c r="Q347" s="22">
        <v>730.524</v>
      </c>
      <c r="R347" s="21">
        <v>0</v>
      </c>
      <c r="S347" s="22">
        <v>0</v>
      </c>
      <c r="T347" s="21">
        <v>0</v>
      </c>
      <c r="U347" s="22">
        <v>0</v>
      </c>
      <c r="V347" s="21">
        <v>0</v>
      </c>
      <c r="W347" s="22">
        <v>0</v>
      </c>
      <c r="X347" s="21">
        <v>0</v>
      </c>
      <c r="Y347" s="22">
        <v>0</v>
      </c>
      <c r="Z347" s="21">
        <v>0</v>
      </c>
      <c r="AA347" s="22">
        <v>0</v>
      </c>
      <c r="AB347" s="21">
        <v>0</v>
      </c>
      <c r="AC347" s="22">
        <v>0</v>
      </c>
      <c r="AD347" s="21">
        <v>0</v>
      </c>
      <c r="AE347" s="22">
        <v>0</v>
      </c>
      <c r="AF347" s="21">
        <v>0</v>
      </c>
      <c r="AG347" s="22">
        <v>0</v>
      </c>
      <c r="AH347" s="21"/>
      <c r="AI347" s="493">
        <v>0</v>
      </c>
      <c r="AJ347" s="15">
        <v>1</v>
      </c>
      <c r="AK347" s="23">
        <v>1826.31</v>
      </c>
    </row>
    <row r="348" spans="1:37" ht="38.25" x14ac:dyDescent="0.25">
      <c r="A348" s="17" t="s">
        <v>921</v>
      </c>
      <c r="B348" s="18" t="s">
        <v>468</v>
      </c>
      <c r="C348" s="17" t="s">
        <v>32</v>
      </c>
      <c r="D348" s="17" t="s">
        <v>469</v>
      </c>
      <c r="E348" s="19" t="s">
        <v>109</v>
      </c>
      <c r="F348" s="19">
        <v>234.48</v>
      </c>
      <c r="G348" s="20">
        <v>11.03</v>
      </c>
      <c r="H348" s="20">
        <v>13.81</v>
      </c>
      <c r="I348" s="492">
        <v>3238.16</v>
      </c>
      <c r="J348" s="21">
        <v>0</v>
      </c>
      <c r="K348" s="22">
        <v>0</v>
      </c>
      <c r="L348" s="21">
        <v>0.3</v>
      </c>
      <c r="M348" s="22">
        <v>971.44799999999987</v>
      </c>
      <c r="N348" s="21">
        <v>0.3</v>
      </c>
      <c r="O348" s="22">
        <v>971.44799999999987</v>
      </c>
      <c r="P348" s="21">
        <v>0.4</v>
      </c>
      <c r="Q348" s="22">
        <v>1295.2640000000001</v>
      </c>
      <c r="R348" s="21">
        <v>0</v>
      </c>
      <c r="S348" s="22">
        <v>0</v>
      </c>
      <c r="T348" s="21">
        <v>0</v>
      </c>
      <c r="U348" s="22">
        <v>0</v>
      </c>
      <c r="V348" s="21">
        <v>0</v>
      </c>
      <c r="W348" s="22">
        <v>0</v>
      </c>
      <c r="X348" s="21">
        <v>0</v>
      </c>
      <c r="Y348" s="22">
        <v>0</v>
      </c>
      <c r="Z348" s="21">
        <v>0</v>
      </c>
      <c r="AA348" s="22">
        <v>0</v>
      </c>
      <c r="AB348" s="21">
        <v>0</v>
      </c>
      <c r="AC348" s="22">
        <v>0</v>
      </c>
      <c r="AD348" s="21">
        <v>0</v>
      </c>
      <c r="AE348" s="22">
        <v>0</v>
      </c>
      <c r="AF348" s="21">
        <v>0</v>
      </c>
      <c r="AG348" s="22">
        <v>0</v>
      </c>
      <c r="AH348" s="21"/>
      <c r="AI348" s="493">
        <v>0</v>
      </c>
      <c r="AJ348" s="15">
        <v>1</v>
      </c>
      <c r="AK348" s="23">
        <v>3238.16</v>
      </c>
    </row>
    <row r="349" spans="1:37" ht="38.25" x14ac:dyDescent="0.25">
      <c r="A349" s="17" t="s">
        <v>922</v>
      </c>
      <c r="B349" s="18" t="s">
        <v>648</v>
      </c>
      <c r="C349" s="17" t="s">
        <v>32</v>
      </c>
      <c r="D349" s="17" t="s">
        <v>649</v>
      </c>
      <c r="E349" s="19" t="s">
        <v>109</v>
      </c>
      <c r="F349" s="19">
        <v>703.42</v>
      </c>
      <c r="G349" s="20">
        <v>8.2661020000000001</v>
      </c>
      <c r="H349" s="20">
        <v>10.35</v>
      </c>
      <c r="I349" s="492">
        <v>7280.39</v>
      </c>
      <c r="J349" s="21">
        <v>0</v>
      </c>
      <c r="K349" s="22">
        <v>0</v>
      </c>
      <c r="L349" s="21">
        <v>0.3</v>
      </c>
      <c r="M349" s="22">
        <v>2184.1170000000002</v>
      </c>
      <c r="N349" s="21">
        <v>0.3</v>
      </c>
      <c r="O349" s="22">
        <v>2184.1170000000002</v>
      </c>
      <c r="P349" s="21">
        <v>0.4</v>
      </c>
      <c r="Q349" s="22">
        <v>2912.1560000000004</v>
      </c>
      <c r="R349" s="21">
        <v>0</v>
      </c>
      <c r="S349" s="22">
        <v>0</v>
      </c>
      <c r="T349" s="21">
        <v>0</v>
      </c>
      <c r="U349" s="22">
        <v>0</v>
      </c>
      <c r="V349" s="21">
        <v>0</v>
      </c>
      <c r="W349" s="22">
        <v>0</v>
      </c>
      <c r="X349" s="21">
        <v>0</v>
      </c>
      <c r="Y349" s="22">
        <v>0</v>
      </c>
      <c r="Z349" s="21">
        <v>0</v>
      </c>
      <c r="AA349" s="22">
        <v>0</v>
      </c>
      <c r="AB349" s="21">
        <v>0</v>
      </c>
      <c r="AC349" s="22">
        <v>0</v>
      </c>
      <c r="AD349" s="21">
        <v>0</v>
      </c>
      <c r="AE349" s="22">
        <v>0</v>
      </c>
      <c r="AF349" s="21">
        <v>0</v>
      </c>
      <c r="AG349" s="22">
        <v>0</v>
      </c>
      <c r="AH349" s="21"/>
      <c r="AI349" s="493">
        <v>0</v>
      </c>
      <c r="AJ349" s="15">
        <v>1</v>
      </c>
      <c r="AK349" s="23">
        <v>7280.3900000000012</v>
      </c>
    </row>
    <row r="350" spans="1:37" ht="63.75" x14ac:dyDescent="0.25">
      <c r="A350" s="17" t="s">
        <v>923</v>
      </c>
      <c r="B350" s="18" t="s">
        <v>794</v>
      </c>
      <c r="C350" s="17" t="s">
        <v>32</v>
      </c>
      <c r="D350" s="17" t="s">
        <v>795</v>
      </c>
      <c r="E350" s="19" t="s">
        <v>109</v>
      </c>
      <c r="F350" s="19">
        <v>824.77</v>
      </c>
      <c r="G350" s="20">
        <v>9.7813039999999987</v>
      </c>
      <c r="H350" s="20">
        <v>12.24</v>
      </c>
      <c r="I350" s="492">
        <v>10095.18</v>
      </c>
      <c r="J350" s="21">
        <v>0</v>
      </c>
      <c r="K350" s="22">
        <v>0</v>
      </c>
      <c r="L350" s="21">
        <v>0.3</v>
      </c>
      <c r="M350" s="22">
        <v>3028.5540000000001</v>
      </c>
      <c r="N350" s="21">
        <v>0.3</v>
      </c>
      <c r="O350" s="22">
        <v>3028.5540000000001</v>
      </c>
      <c r="P350" s="21">
        <v>0.4</v>
      </c>
      <c r="Q350" s="22">
        <v>4038.0720000000001</v>
      </c>
      <c r="R350" s="21">
        <v>0</v>
      </c>
      <c r="S350" s="22">
        <v>0</v>
      </c>
      <c r="T350" s="21">
        <v>0</v>
      </c>
      <c r="U350" s="22">
        <v>0</v>
      </c>
      <c r="V350" s="21">
        <v>0</v>
      </c>
      <c r="W350" s="22">
        <v>0</v>
      </c>
      <c r="X350" s="21">
        <v>0</v>
      </c>
      <c r="Y350" s="22">
        <v>0</v>
      </c>
      <c r="Z350" s="21">
        <v>0</v>
      </c>
      <c r="AA350" s="22">
        <v>0</v>
      </c>
      <c r="AB350" s="21">
        <v>0</v>
      </c>
      <c r="AC350" s="22">
        <v>0</v>
      </c>
      <c r="AD350" s="21">
        <v>0</v>
      </c>
      <c r="AE350" s="22">
        <v>0</v>
      </c>
      <c r="AF350" s="21">
        <v>0</v>
      </c>
      <c r="AG350" s="22">
        <v>0</v>
      </c>
      <c r="AH350" s="21"/>
      <c r="AI350" s="493">
        <v>0</v>
      </c>
      <c r="AJ350" s="15">
        <v>1</v>
      </c>
      <c r="AK350" s="23">
        <v>10095.18</v>
      </c>
    </row>
    <row r="351" spans="1:37" ht="38.25" x14ac:dyDescent="0.25">
      <c r="A351" s="17" t="s">
        <v>924</v>
      </c>
      <c r="B351" s="18" t="s">
        <v>831</v>
      </c>
      <c r="C351" s="17" t="s">
        <v>32</v>
      </c>
      <c r="D351" s="17" t="s">
        <v>832</v>
      </c>
      <c r="E351" s="19" t="s">
        <v>42</v>
      </c>
      <c r="F351" s="19">
        <v>29</v>
      </c>
      <c r="G351" s="20">
        <v>7.22</v>
      </c>
      <c r="H351" s="20">
        <v>9.0399999999999991</v>
      </c>
      <c r="I351" s="492">
        <v>262.16000000000003</v>
      </c>
      <c r="J351" s="21">
        <v>0</v>
      </c>
      <c r="K351" s="22">
        <v>0</v>
      </c>
      <c r="L351" s="21">
        <v>0.3</v>
      </c>
      <c r="M351" s="22">
        <v>78.64800000000001</v>
      </c>
      <c r="N351" s="21">
        <v>0.3</v>
      </c>
      <c r="O351" s="22">
        <v>78.64800000000001</v>
      </c>
      <c r="P351" s="21">
        <v>0.4</v>
      </c>
      <c r="Q351" s="22">
        <v>104.86400000000002</v>
      </c>
      <c r="R351" s="21">
        <v>0</v>
      </c>
      <c r="S351" s="22">
        <v>0</v>
      </c>
      <c r="T351" s="21">
        <v>0</v>
      </c>
      <c r="U351" s="22">
        <v>0</v>
      </c>
      <c r="V351" s="21">
        <v>0</v>
      </c>
      <c r="W351" s="22">
        <v>0</v>
      </c>
      <c r="X351" s="21">
        <v>0</v>
      </c>
      <c r="Y351" s="22">
        <v>0</v>
      </c>
      <c r="Z351" s="21">
        <v>0</v>
      </c>
      <c r="AA351" s="22">
        <v>0</v>
      </c>
      <c r="AB351" s="21">
        <v>0</v>
      </c>
      <c r="AC351" s="22">
        <v>0</v>
      </c>
      <c r="AD351" s="21">
        <v>0</v>
      </c>
      <c r="AE351" s="22">
        <v>0</v>
      </c>
      <c r="AF351" s="21">
        <v>0</v>
      </c>
      <c r="AG351" s="22">
        <v>0</v>
      </c>
      <c r="AH351" s="21"/>
      <c r="AI351" s="493">
        <v>0</v>
      </c>
      <c r="AJ351" s="15">
        <v>1</v>
      </c>
      <c r="AK351" s="23">
        <v>262.16000000000003</v>
      </c>
    </row>
    <row r="352" spans="1:37" ht="38.25" x14ac:dyDescent="0.25">
      <c r="A352" s="17" t="s">
        <v>925</v>
      </c>
      <c r="B352" s="18" t="s">
        <v>825</v>
      </c>
      <c r="C352" s="17" t="s">
        <v>32</v>
      </c>
      <c r="D352" s="17" t="s">
        <v>826</v>
      </c>
      <c r="E352" s="19" t="s">
        <v>42</v>
      </c>
      <c r="F352" s="19">
        <v>90</v>
      </c>
      <c r="G352" s="20">
        <v>6.03</v>
      </c>
      <c r="H352" s="20">
        <v>7.55</v>
      </c>
      <c r="I352" s="492">
        <v>679.5</v>
      </c>
      <c r="J352" s="21">
        <v>0</v>
      </c>
      <c r="K352" s="22">
        <v>0</v>
      </c>
      <c r="L352" s="21">
        <v>0.3</v>
      </c>
      <c r="M352" s="22">
        <v>203.85</v>
      </c>
      <c r="N352" s="21">
        <v>0.3</v>
      </c>
      <c r="O352" s="22">
        <v>203.85</v>
      </c>
      <c r="P352" s="21">
        <v>0.4</v>
      </c>
      <c r="Q352" s="22">
        <v>271.8</v>
      </c>
      <c r="R352" s="21">
        <v>0</v>
      </c>
      <c r="S352" s="22">
        <v>0</v>
      </c>
      <c r="T352" s="21">
        <v>0</v>
      </c>
      <c r="U352" s="22">
        <v>0</v>
      </c>
      <c r="V352" s="21">
        <v>0</v>
      </c>
      <c r="W352" s="22">
        <v>0</v>
      </c>
      <c r="X352" s="21">
        <v>0</v>
      </c>
      <c r="Y352" s="22">
        <v>0</v>
      </c>
      <c r="Z352" s="21">
        <v>0</v>
      </c>
      <c r="AA352" s="22">
        <v>0</v>
      </c>
      <c r="AB352" s="21">
        <v>0</v>
      </c>
      <c r="AC352" s="22">
        <v>0</v>
      </c>
      <c r="AD352" s="21">
        <v>0</v>
      </c>
      <c r="AE352" s="22">
        <v>0</v>
      </c>
      <c r="AF352" s="21">
        <v>0</v>
      </c>
      <c r="AG352" s="22">
        <v>0</v>
      </c>
      <c r="AH352" s="21"/>
      <c r="AI352" s="493">
        <v>0</v>
      </c>
      <c r="AJ352" s="15">
        <v>1</v>
      </c>
      <c r="AK352" s="23">
        <v>679.5</v>
      </c>
    </row>
    <row r="353" spans="1:37" ht="38.25" x14ac:dyDescent="0.25">
      <c r="A353" s="17" t="s">
        <v>926</v>
      </c>
      <c r="B353" s="18" t="s">
        <v>927</v>
      </c>
      <c r="C353" s="17" t="s">
        <v>32</v>
      </c>
      <c r="D353" s="17" t="s">
        <v>928</v>
      </c>
      <c r="E353" s="19" t="s">
        <v>42</v>
      </c>
      <c r="F353" s="19">
        <v>41</v>
      </c>
      <c r="G353" s="20">
        <v>26.35</v>
      </c>
      <c r="H353" s="20">
        <v>32.99</v>
      </c>
      <c r="I353" s="492">
        <v>1352.59</v>
      </c>
      <c r="J353" s="21">
        <v>0</v>
      </c>
      <c r="K353" s="22">
        <v>0</v>
      </c>
      <c r="L353" s="21">
        <v>0.3</v>
      </c>
      <c r="M353" s="22">
        <v>405.77699999999999</v>
      </c>
      <c r="N353" s="21">
        <v>0.3</v>
      </c>
      <c r="O353" s="22">
        <v>405.77699999999999</v>
      </c>
      <c r="P353" s="21">
        <v>0.4</v>
      </c>
      <c r="Q353" s="22">
        <v>541.03599999999994</v>
      </c>
      <c r="R353" s="21">
        <v>0</v>
      </c>
      <c r="S353" s="22">
        <v>0</v>
      </c>
      <c r="T353" s="21">
        <v>0</v>
      </c>
      <c r="U353" s="22">
        <v>0</v>
      </c>
      <c r="V353" s="21">
        <v>0</v>
      </c>
      <c r="W353" s="22">
        <v>0</v>
      </c>
      <c r="X353" s="21">
        <v>0</v>
      </c>
      <c r="Y353" s="22">
        <v>0</v>
      </c>
      <c r="Z353" s="21">
        <v>0</v>
      </c>
      <c r="AA353" s="22">
        <v>0</v>
      </c>
      <c r="AB353" s="21">
        <v>0</v>
      </c>
      <c r="AC353" s="22">
        <v>0</v>
      </c>
      <c r="AD353" s="21">
        <v>0</v>
      </c>
      <c r="AE353" s="22">
        <v>0</v>
      </c>
      <c r="AF353" s="21">
        <v>0</v>
      </c>
      <c r="AG353" s="22">
        <v>0</v>
      </c>
      <c r="AH353" s="21"/>
      <c r="AI353" s="493">
        <v>0</v>
      </c>
      <c r="AJ353" s="15">
        <v>1</v>
      </c>
      <c r="AK353" s="23">
        <v>1352.59</v>
      </c>
    </row>
    <row r="354" spans="1:37" ht="25.5" x14ac:dyDescent="0.25">
      <c r="A354" s="17" t="s">
        <v>929</v>
      </c>
      <c r="B354" s="18" t="s">
        <v>660</v>
      </c>
      <c r="C354" s="17" t="s">
        <v>32</v>
      </c>
      <c r="D354" s="17" t="s">
        <v>661</v>
      </c>
      <c r="E354" s="19" t="s">
        <v>42</v>
      </c>
      <c r="F354" s="19">
        <v>63</v>
      </c>
      <c r="G354" s="20">
        <v>12.64</v>
      </c>
      <c r="H354" s="20">
        <v>15.82</v>
      </c>
      <c r="I354" s="492">
        <v>996.66</v>
      </c>
      <c r="J354" s="21">
        <v>0</v>
      </c>
      <c r="K354" s="22">
        <v>0</v>
      </c>
      <c r="L354" s="21">
        <v>0.3</v>
      </c>
      <c r="M354" s="22">
        <v>298.99799999999999</v>
      </c>
      <c r="N354" s="21">
        <v>0.3</v>
      </c>
      <c r="O354" s="22">
        <v>298.99799999999999</v>
      </c>
      <c r="P354" s="21">
        <v>0.4</v>
      </c>
      <c r="Q354" s="22">
        <v>398.66399999999999</v>
      </c>
      <c r="R354" s="21">
        <v>0</v>
      </c>
      <c r="S354" s="22">
        <v>0</v>
      </c>
      <c r="T354" s="21">
        <v>0</v>
      </c>
      <c r="U354" s="22">
        <v>0</v>
      </c>
      <c r="V354" s="21">
        <v>0</v>
      </c>
      <c r="W354" s="22">
        <v>0</v>
      </c>
      <c r="X354" s="21">
        <v>0</v>
      </c>
      <c r="Y354" s="22">
        <v>0</v>
      </c>
      <c r="Z354" s="21">
        <v>0</v>
      </c>
      <c r="AA354" s="22">
        <v>0</v>
      </c>
      <c r="AB354" s="21">
        <v>0</v>
      </c>
      <c r="AC354" s="22">
        <v>0</v>
      </c>
      <c r="AD354" s="21">
        <v>0</v>
      </c>
      <c r="AE354" s="22">
        <v>0</v>
      </c>
      <c r="AF354" s="21">
        <v>0</v>
      </c>
      <c r="AG354" s="22">
        <v>0</v>
      </c>
      <c r="AH354" s="21"/>
      <c r="AI354" s="493">
        <v>0</v>
      </c>
      <c r="AJ354" s="15">
        <v>1</v>
      </c>
      <c r="AK354" s="23">
        <v>996.66</v>
      </c>
    </row>
    <row r="355" spans="1:37" ht="38.25" x14ac:dyDescent="0.25">
      <c r="A355" s="17" t="s">
        <v>930</v>
      </c>
      <c r="B355" s="18" t="s">
        <v>712</v>
      </c>
      <c r="C355" s="17" t="s">
        <v>32</v>
      </c>
      <c r="D355" s="17" t="s">
        <v>713</v>
      </c>
      <c r="E355" s="19" t="s">
        <v>42</v>
      </c>
      <c r="F355" s="19">
        <v>35</v>
      </c>
      <c r="G355" s="20">
        <v>10.47</v>
      </c>
      <c r="H355" s="20">
        <v>13.11</v>
      </c>
      <c r="I355" s="492">
        <v>458.85</v>
      </c>
      <c r="J355" s="21">
        <v>0</v>
      </c>
      <c r="K355" s="22">
        <v>0</v>
      </c>
      <c r="L355" s="21">
        <v>0.3</v>
      </c>
      <c r="M355" s="22">
        <v>137.655</v>
      </c>
      <c r="N355" s="21">
        <v>0.3</v>
      </c>
      <c r="O355" s="22">
        <v>137.655</v>
      </c>
      <c r="P355" s="21">
        <v>0.4</v>
      </c>
      <c r="Q355" s="22">
        <v>183.54000000000002</v>
      </c>
      <c r="R355" s="21">
        <v>0</v>
      </c>
      <c r="S355" s="22">
        <v>0</v>
      </c>
      <c r="T355" s="21">
        <v>0</v>
      </c>
      <c r="U355" s="22">
        <v>0</v>
      </c>
      <c r="V355" s="21">
        <v>0</v>
      </c>
      <c r="W355" s="22">
        <v>0</v>
      </c>
      <c r="X355" s="21">
        <v>0</v>
      </c>
      <c r="Y355" s="22">
        <v>0</v>
      </c>
      <c r="Z355" s="21">
        <v>0</v>
      </c>
      <c r="AA355" s="22">
        <v>0</v>
      </c>
      <c r="AB355" s="21">
        <v>0</v>
      </c>
      <c r="AC355" s="22">
        <v>0</v>
      </c>
      <c r="AD355" s="21">
        <v>0</v>
      </c>
      <c r="AE355" s="22">
        <v>0</v>
      </c>
      <c r="AF355" s="21">
        <v>0</v>
      </c>
      <c r="AG355" s="22">
        <v>0</v>
      </c>
      <c r="AH355" s="21"/>
      <c r="AI355" s="493">
        <v>0</v>
      </c>
      <c r="AJ355" s="15">
        <v>1</v>
      </c>
      <c r="AK355" s="23">
        <v>458.85</v>
      </c>
    </row>
    <row r="356" spans="1:37" ht="38.25" x14ac:dyDescent="0.25">
      <c r="A356" s="17" t="s">
        <v>931</v>
      </c>
      <c r="B356" s="18" t="s">
        <v>651</v>
      </c>
      <c r="C356" s="17" t="s">
        <v>32</v>
      </c>
      <c r="D356" s="17" t="s">
        <v>652</v>
      </c>
      <c r="E356" s="19" t="s">
        <v>42</v>
      </c>
      <c r="F356" s="19">
        <v>24</v>
      </c>
      <c r="G356" s="20">
        <v>8.4700000000000006</v>
      </c>
      <c r="H356" s="20">
        <v>10.6</v>
      </c>
      <c r="I356" s="492">
        <v>254.4</v>
      </c>
      <c r="J356" s="21">
        <v>0</v>
      </c>
      <c r="K356" s="22">
        <v>0</v>
      </c>
      <c r="L356" s="21">
        <v>0.3</v>
      </c>
      <c r="M356" s="22">
        <v>76.319999999999993</v>
      </c>
      <c r="N356" s="21">
        <v>0.3</v>
      </c>
      <c r="O356" s="22">
        <v>76.319999999999993</v>
      </c>
      <c r="P356" s="21">
        <v>0.4</v>
      </c>
      <c r="Q356" s="22">
        <v>101.76</v>
      </c>
      <c r="R356" s="21">
        <v>0</v>
      </c>
      <c r="S356" s="22">
        <v>0</v>
      </c>
      <c r="T356" s="21">
        <v>0</v>
      </c>
      <c r="U356" s="22">
        <v>0</v>
      </c>
      <c r="V356" s="21">
        <v>0</v>
      </c>
      <c r="W356" s="22">
        <v>0</v>
      </c>
      <c r="X356" s="21">
        <v>0</v>
      </c>
      <c r="Y356" s="22">
        <v>0</v>
      </c>
      <c r="Z356" s="21">
        <v>0</v>
      </c>
      <c r="AA356" s="22">
        <v>0</v>
      </c>
      <c r="AB356" s="21">
        <v>0</v>
      </c>
      <c r="AC356" s="22">
        <v>0</v>
      </c>
      <c r="AD356" s="21">
        <v>0</v>
      </c>
      <c r="AE356" s="22">
        <v>0</v>
      </c>
      <c r="AF356" s="21">
        <v>0</v>
      </c>
      <c r="AG356" s="22">
        <v>0</v>
      </c>
      <c r="AH356" s="21"/>
      <c r="AI356" s="493">
        <v>0</v>
      </c>
      <c r="AJ356" s="15">
        <v>1</v>
      </c>
      <c r="AK356" s="23">
        <v>254.39999999999998</v>
      </c>
    </row>
    <row r="357" spans="1:37" ht="25.5" x14ac:dyDescent="0.25">
      <c r="A357" s="17" t="s">
        <v>932</v>
      </c>
      <c r="B357" s="18" t="s">
        <v>810</v>
      </c>
      <c r="C357" s="17" t="s">
        <v>40</v>
      </c>
      <c r="D357" s="17" t="s">
        <v>811</v>
      </c>
      <c r="E357" s="19" t="s">
        <v>42</v>
      </c>
      <c r="F357" s="19">
        <v>6</v>
      </c>
      <c r="G357" s="20">
        <v>89.85</v>
      </c>
      <c r="H357" s="20">
        <v>112.51</v>
      </c>
      <c r="I357" s="492">
        <v>675.06</v>
      </c>
      <c r="J357" s="21">
        <v>0</v>
      </c>
      <c r="K357" s="22">
        <v>0</v>
      </c>
      <c r="L357" s="21">
        <v>0.3</v>
      </c>
      <c r="M357" s="22">
        <v>202.51799999999997</v>
      </c>
      <c r="N357" s="21">
        <v>0.3</v>
      </c>
      <c r="O357" s="22">
        <v>202.51799999999997</v>
      </c>
      <c r="P357" s="21">
        <v>0.4</v>
      </c>
      <c r="Q357" s="22">
        <v>270.024</v>
      </c>
      <c r="R357" s="21">
        <v>0</v>
      </c>
      <c r="S357" s="22">
        <v>0</v>
      </c>
      <c r="T357" s="21">
        <v>0</v>
      </c>
      <c r="U357" s="22">
        <v>0</v>
      </c>
      <c r="V357" s="21">
        <v>0</v>
      </c>
      <c r="W357" s="22">
        <v>0</v>
      </c>
      <c r="X357" s="21">
        <v>0</v>
      </c>
      <c r="Y357" s="22">
        <v>0</v>
      </c>
      <c r="Z357" s="21">
        <v>0</v>
      </c>
      <c r="AA357" s="22">
        <v>0</v>
      </c>
      <c r="AB357" s="21">
        <v>0</v>
      </c>
      <c r="AC357" s="22">
        <v>0</v>
      </c>
      <c r="AD357" s="21">
        <v>0</v>
      </c>
      <c r="AE357" s="22">
        <v>0</v>
      </c>
      <c r="AF357" s="21">
        <v>0</v>
      </c>
      <c r="AG357" s="22">
        <v>0</v>
      </c>
      <c r="AH357" s="21"/>
      <c r="AI357" s="493">
        <v>0</v>
      </c>
      <c r="AJ357" s="15">
        <v>1</v>
      </c>
      <c r="AK357" s="23">
        <v>675.06</v>
      </c>
    </row>
    <row r="358" spans="1:37" ht="38.25" x14ac:dyDescent="0.25">
      <c r="A358" s="17" t="s">
        <v>933</v>
      </c>
      <c r="B358" s="18" t="s">
        <v>934</v>
      </c>
      <c r="C358" s="17" t="s">
        <v>27</v>
      </c>
      <c r="D358" s="17" t="s">
        <v>935</v>
      </c>
      <c r="E358" s="19" t="s">
        <v>42</v>
      </c>
      <c r="F358" s="19">
        <v>24</v>
      </c>
      <c r="G358" s="20">
        <v>465.23</v>
      </c>
      <c r="H358" s="20">
        <v>582.55999999999995</v>
      </c>
      <c r="I358" s="492">
        <v>13981.44</v>
      </c>
      <c r="J358" s="21">
        <v>0</v>
      </c>
      <c r="K358" s="22">
        <v>0</v>
      </c>
      <c r="L358" s="21">
        <v>0.3</v>
      </c>
      <c r="M358" s="22">
        <v>4194.4319999999998</v>
      </c>
      <c r="N358" s="21">
        <v>0.3</v>
      </c>
      <c r="O358" s="22">
        <v>4194.4319999999998</v>
      </c>
      <c r="P358" s="21">
        <v>0.4</v>
      </c>
      <c r="Q358" s="22">
        <v>5592.5760000000009</v>
      </c>
      <c r="R358" s="21">
        <v>0</v>
      </c>
      <c r="S358" s="22">
        <v>0</v>
      </c>
      <c r="T358" s="21">
        <v>0</v>
      </c>
      <c r="U358" s="22">
        <v>0</v>
      </c>
      <c r="V358" s="21">
        <v>0</v>
      </c>
      <c r="W358" s="22">
        <v>0</v>
      </c>
      <c r="X358" s="21">
        <v>0</v>
      </c>
      <c r="Y358" s="22">
        <v>0</v>
      </c>
      <c r="Z358" s="21">
        <v>0</v>
      </c>
      <c r="AA358" s="22">
        <v>0</v>
      </c>
      <c r="AB358" s="21">
        <v>0</v>
      </c>
      <c r="AC358" s="22">
        <v>0</v>
      </c>
      <c r="AD358" s="21">
        <v>0</v>
      </c>
      <c r="AE358" s="22">
        <v>0</v>
      </c>
      <c r="AF358" s="21">
        <v>0</v>
      </c>
      <c r="AG358" s="22">
        <v>0</v>
      </c>
      <c r="AH358" s="21"/>
      <c r="AI358" s="493">
        <v>0</v>
      </c>
      <c r="AJ358" s="15">
        <v>1</v>
      </c>
      <c r="AK358" s="23">
        <v>13981.44</v>
      </c>
    </row>
    <row r="359" spans="1:37" ht="38.25" x14ac:dyDescent="0.25">
      <c r="A359" s="17" t="s">
        <v>936</v>
      </c>
      <c r="B359" s="18" t="s">
        <v>937</v>
      </c>
      <c r="C359" s="17" t="s">
        <v>27</v>
      </c>
      <c r="D359" s="17" t="s">
        <v>938</v>
      </c>
      <c r="E359" s="19" t="s">
        <v>42</v>
      </c>
      <c r="F359" s="19">
        <v>2</v>
      </c>
      <c r="G359" s="20">
        <v>83.24</v>
      </c>
      <c r="H359" s="20">
        <v>104.23</v>
      </c>
      <c r="I359" s="492">
        <v>208.46</v>
      </c>
      <c r="J359" s="21">
        <v>0</v>
      </c>
      <c r="K359" s="22">
        <v>0</v>
      </c>
      <c r="L359" s="21">
        <v>0</v>
      </c>
      <c r="M359" s="22">
        <v>0</v>
      </c>
      <c r="N359" s="21">
        <v>0</v>
      </c>
      <c r="O359" s="22">
        <v>0</v>
      </c>
      <c r="P359" s="21">
        <v>0</v>
      </c>
      <c r="Q359" s="22">
        <v>0</v>
      </c>
      <c r="R359" s="21">
        <v>0</v>
      </c>
      <c r="S359" s="22">
        <v>0</v>
      </c>
      <c r="T359" s="21">
        <v>0</v>
      </c>
      <c r="U359" s="22">
        <v>0</v>
      </c>
      <c r="V359" s="21">
        <v>0</v>
      </c>
      <c r="W359" s="22">
        <v>0</v>
      </c>
      <c r="X359" s="21">
        <v>1</v>
      </c>
      <c r="Y359" s="22">
        <v>208.46</v>
      </c>
      <c r="Z359" s="21">
        <v>0</v>
      </c>
      <c r="AA359" s="22">
        <v>0</v>
      </c>
      <c r="AB359" s="21">
        <v>0</v>
      </c>
      <c r="AC359" s="22">
        <v>0</v>
      </c>
      <c r="AD359" s="21">
        <v>0</v>
      </c>
      <c r="AE359" s="22">
        <v>0</v>
      </c>
      <c r="AF359" s="21">
        <v>0</v>
      </c>
      <c r="AG359" s="22">
        <v>0</v>
      </c>
      <c r="AH359" s="21"/>
      <c r="AI359" s="493">
        <v>0</v>
      </c>
      <c r="AJ359" s="15">
        <v>1</v>
      </c>
      <c r="AK359" s="23">
        <v>208.46</v>
      </c>
    </row>
    <row r="360" spans="1:37" ht="51" x14ac:dyDescent="0.25">
      <c r="A360" s="17" t="s">
        <v>939</v>
      </c>
      <c r="B360" s="18" t="s">
        <v>940</v>
      </c>
      <c r="C360" s="17" t="s">
        <v>32</v>
      </c>
      <c r="D360" s="17" t="s">
        <v>941</v>
      </c>
      <c r="E360" s="19" t="s">
        <v>42</v>
      </c>
      <c r="F360" s="19">
        <v>2</v>
      </c>
      <c r="G360" s="20">
        <v>159.22999999999999</v>
      </c>
      <c r="H360" s="20">
        <v>199.38</v>
      </c>
      <c r="I360" s="492">
        <v>398.76</v>
      </c>
      <c r="J360" s="21">
        <v>0</v>
      </c>
      <c r="K360" s="22">
        <v>0</v>
      </c>
      <c r="L360" s="21">
        <v>0</v>
      </c>
      <c r="M360" s="22">
        <v>0</v>
      </c>
      <c r="N360" s="21">
        <v>0</v>
      </c>
      <c r="O360" s="22">
        <v>0</v>
      </c>
      <c r="P360" s="21">
        <v>0</v>
      </c>
      <c r="Q360" s="22">
        <v>0</v>
      </c>
      <c r="R360" s="21">
        <v>0</v>
      </c>
      <c r="S360" s="22">
        <v>0</v>
      </c>
      <c r="T360" s="21">
        <v>0</v>
      </c>
      <c r="U360" s="22">
        <v>0</v>
      </c>
      <c r="V360" s="21">
        <v>0</v>
      </c>
      <c r="W360" s="22">
        <v>0</v>
      </c>
      <c r="X360" s="21">
        <v>0</v>
      </c>
      <c r="Y360" s="22">
        <v>0</v>
      </c>
      <c r="Z360" s="21">
        <v>0</v>
      </c>
      <c r="AA360" s="22">
        <v>0</v>
      </c>
      <c r="AB360" s="21">
        <v>0</v>
      </c>
      <c r="AC360" s="22">
        <v>0</v>
      </c>
      <c r="AD360" s="21">
        <v>1</v>
      </c>
      <c r="AE360" s="22">
        <v>398.76</v>
      </c>
      <c r="AF360" s="21">
        <v>0</v>
      </c>
      <c r="AG360" s="22">
        <v>0</v>
      </c>
      <c r="AH360" s="21"/>
      <c r="AI360" s="493">
        <v>0</v>
      </c>
      <c r="AJ360" s="15">
        <v>1</v>
      </c>
      <c r="AK360" s="23">
        <v>398.76</v>
      </c>
    </row>
    <row r="361" spans="1:37" ht="25.5" x14ac:dyDescent="0.25">
      <c r="A361" s="17" t="s">
        <v>942</v>
      </c>
      <c r="B361" s="18" t="s">
        <v>943</v>
      </c>
      <c r="C361" s="17" t="s">
        <v>27</v>
      </c>
      <c r="D361" s="17" t="s">
        <v>944</v>
      </c>
      <c r="E361" s="19" t="s">
        <v>42</v>
      </c>
      <c r="F361" s="19">
        <v>45</v>
      </c>
      <c r="G361" s="20">
        <v>49.61</v>
      </c>
      <c r="H361" s="20">
        <v>62.12</v>
      </c>
      <c r="I361" s="492">
        <v>2795.4</v>
      </c>
      <c r="J361" s="21">
        <v>0</v>
      </c>
      <c r="K361" s="22">
        <v>0</v>
      </c>
      <c r="L361" s="21">
        <v>0</v>
      </c>
      <c r="M361" s="22">
        <v>0</v>
      </c>
      <c r="N361" s="21">
        <v>0</v>
      </c>
      <c r="O361" s="22">
        <v>0</v>
      </c>
      <c r="P361" s="21">
        <v>0</v>
      </c>
      <c r="Q361" s="22">
        <v>0</v>
      </c>
      <c r="R361" s="21">
        <v>0</v>
      </c>
      <c r="S361" s="22">
        <v>0</v>
      </c>
      <c r="T361" s="21">
        <v>0</v>
      </c>
      <c r="U361" s="22">
        <v>0</v>
      </c>
      <c r="V361" s="21">
        <v>0</v>
      </c>
      <c r="W361" s="22">
        <v>0</v>
      </c>
      <c r="X361" s="21">
        <v>0</v>
      </c>
      <c r="Y361" s="22">
        <v>0</v>
      </c>
      <c r="Z361" s="21">
        <v>0</v>
      </c>
      <c r="AA361" s="22">
        <v>0</v>
      </c>
      <c r="AB361" s="21">
        <v>0</v>
      </c>
      <c r="AC361" s="22">
        <v>0</v>
      </c>
      <c r="AD361" s="21">
        <v>1</v>
      </c>
      <c r="AE361" s="22">
        <v>2795.4</v>
      </c>
      <c r="AF361" s="21">
        <v>0</v>
      </c>
      <c r="AG361" s="22">
        <v>0</v>
      </c>
      <c r="AH361" s="21"/>
      <c r="AI361" s="493">
        <v>0</v>
      </c>
      <c r="AJ361" s="15">
        <v>1</v>
      </c>
      <c r="AK361" s="23">
        <v>2795.4</v>
      </c>
    </row>
    <row r="362" spans="1:37" ht="25.5" x14ac:dyDescent="0.25">
      <c r="A362" s="17" t="s">
        <v>945</v>
      </c>
      <c r="B362" s="18" t="s">
        <v>946</v>
      </c>
      <c r="C362" s="17" t="s">
        <v>27</v>
      </c>
      <c r="D362" s="17" t="s">
        <v>947</v>
      </c>
      <c r="E362" s="19" t="s">
        <v>948</v>
      </c>
      <c r="F362" s="19">
        <v>3</v>
      </c>
      <c r="G362" s="20">
        <v>497.88</v>
      </c>
      <c r="H362" s="20">
        <v>623.44000000000005</v>
      </c>
      <c r="I362" s="492">
        <v>1870.32</v>
      </c>
      <c r="J362" s="21">
        <v>0</v>
      </c>
      <c r="K362" s="22">
        <v>0</v>
      </c>
      <c r="L362" s="21">
        <v>0</v>
      </c>
      <c r="M362" s="22">
        <v>0</v>
      </c>
      <c r="N362" s="21">
        <v>0</v>
      </c>
      <c r="O362" s="22">
        <v>0</v>
      </c>
      <c r="P362" s="21">
        <v>0</v>
      </c>
      <c r="Q362" s="22">
        <v>0</v>
      </c>
      <c r="R362" s="21">
        <v>0</v>
      </c>
      <c r="S362" s="22">
        <v>0</v>
      </c>
      <c r="T362" s="21">
        <v>0</v>
      </c>
      <c r="U362" s="22">
        <v>0</v>
      </c>
      <c r="V362" s="21">
        <v>0</v>
      </c>
      <c r="W362" s="22">
        <v>0</v>
      </c>
      <c r="X362" s="21">
        <v>0</v>
      </c>
      <c r="Y362" s="22">
        <v>0</v>
      </c>
      <c r="Z362" s="21">
        <v>0</v>
      </c>
      <c r="AA362" s="22">
        <v>0</v>
      </c>
      <c r="AB362" s="21">
        <v>0</v>
      </c>
      <c r="AC362" s="22">
        <v>0</v>
      </c>
      <c r="AD362" s="21">
        <v>1</v>
      </c>
      <c r="AE362" s="22">
        <v>1870.32</v>
      </c>
      <c r="AF362" s="21">
        <v>0</v>
      </c>
      <c r="AG362" s="22">
        <v>0</v>
      </c>
      <c r="AH362" s="21"/>
      <c r="AI362" s="493">
        <v>0</v>
      </c>
      <c r="AJ362" s="15">
        <v>1</v>
      </c>
      <c r="AK362" s="23">
        <v>1870.32</v>
      </c>
    </row>
    <row r="363" spans="1:37" ht="25.5" x14ac:dyDescent="0.25">
      <c r="A363" s="17" t="s">
        <v>949</v>
      </c>
      <c r="B363" s="18" t="s">
        <v>950</v>
      </c>
      <c r="C363" s="17" t="s">
        <v>27</v>
      </c>
      <c r="D363" s="17" t="s">
        <v>951</v>
      </c>
      <c r="E363" s="19" t="s">
        <v>42</v>
      </c>
      <c r="F363" s="19">
        <v>2</v>
      </c>
      <c r="G363" s="20">
        <v>125.2</v>
      </c>
      <c r="H363" s="20">
        <v>156.77000000000001</v>
      </c>
      <c r="I363" s="492">
        <v>313.54000000000002</v>
      </c>
      <c r="J363" s="21">
        <v>0</v>
      </c>
      <c r="K363" s="22">
        <v>0</v>
      </c>
      <c r="L363" s="21">
        <v>0</v>
      </c>
      <c r="M363" s="22">
        <v>0</v>
      </c>
      <c r="N363" s="21">
        <v>0</v>
      </c>
      <c r="O363" s="22">
        <v>0</v>
      </c>
      <c r="P363" s="21">
        <v>0</v>
      </c>
      <c r="Q363" s="22">
        <v>0</v>
      </c>
      <c r="R363" s="21">
        <v>0</v>
      </c>
      <c r="S363" s="22">
        <v>0</v>
      </c>
      <c r="T363" s="21">
        <v>0</v>
      </c>
      <c r="U363" s="22">
        <v>0</v>
      </c>
      <c r="V363" s="21">
        <v>0</v>
      </c>
      <c r="W363" s="22">
        <v>0</v>
      </c>
      <c r="X363" s="21">
        <v>0</v>
      </c>
      <c r="Y363" s="22">
        <v>0</v>
      </c>
      <c r="Z363" s="21">
        <v>0</v>
      </c>
      <c r="AA363" s="22">
        <v>0</v>
      </c>
      <c r="AB363" s="21">
        <v>0</v>
      </c>
      <c r="AC363" s="22">
        <v>0</v>
      </c>
      <c r="AD363" s="21">
        <v>1</v>
      </c>
      <c r="AE363" s="22">
        <v>313.54000000000002</v>
      </c>
      <c r="AF363" s="21">
        <v>0</v>
      </c>
      <c r="AG363" s="22">
        <v>0</v>
      </c>
      <c r="AH363" s="21"/>
      <c r="AI363" s="493">
        <v>0</v>
      </c>
      <c r="AJ363" s="15">
        <v>1</v>
      </c>
      <c r="AK363" s="23">
        <v>313.54000000000002</v>
      </c>
    </row>
    <row r="364" spans="1:37" ht="25.5" x14ac:dyDescent="0.25">
      <c r="A364" s="17" t="s">
        <v>952</v>
      </c>
      <c r="B364" s="18" t="s">
        <v>953</v>
      </c>
      <c r="C364" s="17" t="s">
        <v>27</v>
      </c>
      <c r="D364" s="17" t="s">
        <v>954</v>
      </c>
      <c r="E364" s="19" t="s">
        <v>42</v>
      </c>
      <c r="F364" s="19">
        <v>34</v>
      </c>
      <c r="G364" s="20">
        <v>18.8</v>
      </c>
      <c r="H364" s="20">
        <v>23.54</v>
      </c>
      <c r="I364" s="492">
        <v>800.36</v>
      </c>
      <c r="J364" s="21">
        <v>0</v>
      </c>
      <c r="K364" s="22">
        <v>0</v>
      </c>
      <c r="L364" s="21">
        <v>0</v>
      </c>
      <c r="M364" s="22">
        <v>0</v>
      </c>
      <c r="N364" s="21">
        <v>0</v>
      </c>
      <c r="O364" s="22">
        <v>0</v>
      </c>
      <c r="P364" s="21">
        <v>0</v>
      </c>
      <c r="Q364" s="22">
        <v>0</v>
      </c>
      <c r="R364" s="21">
        <v>0</v>
      </c>
      <c r="S364" s="22">
        <v>0</v>
      </c>
      <c r="T364" s="21">
        <v>1</v>
      </c>
      <c r="U364" s="22">
        <v>800.36</v>
      </c>
      <c r="V364" s="21">
        <v>0</v>
      </c>
      <c r="W364" s="22">
        <v>0</v>
      </c>
      <c r="X364" s="21">
        <v>0</v>
      </c>
      <c r="Y364" s="22">
        <v>0</v>
      </c>
      <c r="Z364" s="21">
        <v>0</v>
      </c>
      <c r="AA364" s="22">
        <v>0</v>
      </c>
      <c r="AB364" s="21">
        <v>0</v>
      </c>
      <c r="AC364" s="22">
        <v>0</v>
      </c>
      <c r="AD364" s="21">
        <v>0</v>
      </c>
      <c r="AE364" s="22">
        <v>0</v>
      </c>
      <c r="AF364" s="21">
        <v>0</v>
      </c>
      <c r="AG364" s="22">
        <v>0</v>
      </c>
      <c r="AH364" s="21"/>
      <c r="AI364" s="493">
        <v>0</v>
      </c>
      <c r="AJ364" s="15">
        <v>1</v>
      </c>
      <c r="AK364" s="23">
        <v>800.36</v>
      </c>
    </row>
    <row r="365" spans="1:37" ht="25.5" x14ac:dyDescent="0.25">
      <c r="A365" s="17" t="s">
        <v>955</v>
      </c>
      <c r="B365" s="18" t="s">
        <v>956</v>
      </c>
      <c r="C365" s="17" t="s">
        <v>40</v>
      </c>
      <c r="D365" s="17" t="s">
        <v>957</v>
      </c>
      <c r="E365" s="19" t="s">
        <v>34</v>
      </c>
      <c r="F365" s="19">
        <v>6.3</v>
      </c>
      <c r="G365" s="20">
        <v>77.569999999999993</v>
      </c>
      <c r="H365" s="20">
        <v>97.13</v>
      </c>
      <c r="I365" s="492">
        <v>611.91</v>
      </c>
      <c r="J365" s="21">
        <v>0</v>
      </c>
      <c r="K365" s="22">
        <v>0</v>
      </c>
      <c r="L365" s="21">
        <v>0</v>
      </c>
      <c r="M365" s="22">
        <v>0</v>
      </c>
      <c r="N365" s="21">
        <v>0</v>
      </c>
      <c r="O365" s="22">
        <v>0</v>
      </c>
      <c r="P365" s="21">
        <v>0</v>
      </c>
      <c r="Q365" s="22">
        <v>0</v>
      </c>
      <c r="R365" s="21">
        <v>0</v>
      </c>
      <c r="S365" s="22">
        <v>0</v>
      </c>
      <c r="T365" s="21">
        <v>0</v>
      </c>
      <c r="U365" s="22">
        <v>0</v>
      </c>
      <c r="V365" s="21">
        <v>0.5</v>
      </c>
      <c r="W365" s="22">
        <v>305.95499999999998</v>
      </c>
      <c r="X365" s="21">
        <v>0.5</v>
      </c>
      <c r="Y365" s="22">
        <v>305.95499999999998</v>
      </c>
      <c r="Z365" s="21">
        <v>0</v>
      </c>
      <c r="AA365" s="22">
        <v>0</v>
      </c>
      <c r="AB365" s="21">
        <v>0</v>
      </c>
      <c r="AC365" s="22">
        <v>0</v>
      </c>
      <c r="AD365" s="21">
        <v>0</v>
      </c>
      <c r="AE365" s="22">
        <v>0</v>
      </c>
      <c r="AF365" s="21">
        <v>0</v>
      </c>
      <c r="AG365" s="22">
        <v>0</v>
      </c>
      <c r="AH365" s="21"/>
      <c r="AI365" s="493">
        <v>0</v>
      </c>
      <c r="AJ365" s="15">
        <v>1</v>
      </c>
      <c r="AK365" s="23">
        <v>611.91</v>
      </c>
    </row>
    <row r="366" spans="1:37" ht="76.5" x14ac:dyDescent="0.25">
      <c r="A366" s="17" t="s">
        <v>958</v>
      </c>
      <c r="B366" s="18" t="s">
        <v>959</v>
      </c>
      <c r="C366" s="17" t="s">
        <v>32</v>
      </c>
      <c r="D366" s="17" t="s">
        <v>960</v>
      </c>
      <c r="E366" s="19" t="s">
        <v>88</v>
      </c>
      <c r="F366" s="19">
        <v>8.31</v>
      </c>
      <c r="G366" s="20">
        <v>12.97</v>
      </c>
      <c r="H366" s="20">
        <v>16.239999999999998</v>
      </c>
      <c r="I366" s="492">
        <v>134.94999999999999</v>
      </c>
      <c r="J366" s="21">
        <v>0</v>
      </c>
      <c r="K366" s="22">
        <v>0</v>
      </c>
      <c r="L366" s="21">
        <v>0</v>
      </c>
      <c r="M366" s="22">
        <v>0</v>
      </c>
      <c r="N366" s="21">
        <v>0</v>
      </c>
      <c r="O366" s="22">
        <v>0</v>
      </c>
      <c r="P366" s="21">
        <v>0</v>
      </c>
      <c r="Q366" s="22">
        <v>0</v>
      </c>
      <c r="R366" s="21">
        <v>0</v>
      </c>
      <c r="S366" s="22">
        <v>0</v>
      </c>
      <c r="T366" s="21">
        <v>0</v>
      </c>
      <c r="U366" s="22">
        <v>0</v>
      </c>
      <c r="V366" s="21">
        <v>0.5</v>
      </c>
      <c r="W366" s="22">
        <v>67.474999999999994</v>
      </c>
      <c r="X366" s="21">
        <v>0.5</v>
      </c>
      <c r="Y366" s="22">
        <v>67.474999999999994</v>
      </c>
      <c r="Z366" s="21">
        <v>0</v>
      </c>
      <c r="AA366" s="22">
        <v>0</v>
      </c>
      <c r="AB366" s="21">
        <v>0</v>
      </c>
      <c r="AC366" s="22">
        <v>0</v>
      </c>
      <c r="AD366" s="21">
        <v>0</v>
      </c>
      <c r="AE366" s="22">
        <v>0</v>
      </c>
      <c r="AF366" s="21">
        <v>0</v>
      </c>
      <c r="AG366" s="22">
        <v>0</v>
      </c>
      <c r="AH366" s="21"/>
      <c r="AI366" s="493">
        <v>0</v>
      </c>
      <c r="AJ366" s="15">
        <v>1</v>
      </c>
      <c r="AK366" s="23">
        <v>134.94999999999999</v>
      </c>
    </row>
    <row r="367" spans="1:37" ht="25.5" x14ac:dyDescent="0.25">
      <c r="A367" s="17" t="s">
        <v>961</v>
      </c>
      <c r="B367" s="18" t="s">
        <v>962</v>
      </c>
      <c r="C367" s="17" t="s">
        <v>32</v>
      </c>
      <c r="D367" s="17" t="s">
        <v>963</v>
      </c>
      <c r="E367" s="19" t="s">
        <v>88</v>
      </c>
      <c r="F367" s="19">
        <v>9.14</v>
      </c>
      <c r="G367" s="20">
        <v>17.54</v>
      </c>
      <c r="H367" s="20">
        <v>21.96</v>
      </c>
      <c r="I367" s="492">
        <v>200.71</v>
      </c>
      <c r="J367" s="21">
        <v>0</v>
      </c>
      <c r="K367" s="22">
        <v>0</v>
      </c>
      <c r="L367" s="21">
        <v>0</v>
      </c>
      <c r="M367" s="22">
        <v>0</v>
      </c>
      <c r="N367" s="21">
        <v>0</v>
      </c>
      <c r="O367" s="22">
        <v>0</v>
      </c>
      <c r="P367" s="21">
        <v>0</v>
      </c>
      <c r="Q367" s="22">
        <v>0</v>
      </c>
      <c r="R367" s="21">
        <v>0</v>
      </c>
      <c r="S367" s="22">
        <v>0</v>
      </c>
      <c r="T367" s="21">
        <v>0</v>
      </c>
      <c r="U367" s="22">
        <v>0</v>
      </c>
      <c r="V367" s="21">
        <v>0.5</v>
      </c>
      <c r="W367" s="22">
        <v>100.355</v>
      </c>
      <c r="X367" s="21">
        <v>0.5</v>
      </c>
      <c r="Y367" s="22">
        <v>100.355</v>
      </c>
      <c r="Z367" s="21">
        <v>0</v>
      </c>
      <c r="AA367" s="22">
        <v>0</v>
      </c>
      <c r="AB367" s="21">
        <v>0</v>
      </c>
      <c r="AC367" s="22">
        <v>0</v>
      </c>
      <c r="AD367" s="21">
        <v>0</v>
      </c>
      <c r="AE367" s="22">
        <v>0</v>
      </c>
      <c r="AF367" s="21">
        <v>0</v>
      </c>
      <c r="AG367" s="22">
        <v>0</v>
      </c>
      <c r="AH367" s="21"/>
      <c r="AI367" s="493">
        <v>0</v>
      </c>
      <c r="AJ367" s="15">
        <v>1</v>
      </c>
      <c r="AK367" s="23">
        <v>200.71</v>
      </c>
    </row>
    <row r="368" spans="1:37" ht="51" x14ac:dyDescent="0.25">
      <c r="A368" s="17" t="s">
        <v>964</v>
      </c>
      <c r="B368" s="18" t="s">
        <v>471</v>
      </c>
      <c r="C368" s="17" t="s">
        <v>32</v>
      </c>
      <c r="D368" s="17" t="s">
        <v>472</v>
      </c>
      <c r="E368" s="19" t="s">
        <v>109</v>
      </c>
      <c r="F368" s="19">
        <v>48.6</v>
      </c>
      <c r="G368" s="20">
        <v>58.23</v>
      </c>
      <c r="H368" s="20">
        <v>72.91</v>
      </c>
      <c r="I368" s="492">
        <v>3543.42</v>
      </c>
      <c r="J368" s="21">
        <v>0</v>
      </c>
      <c r="K368" s="22">
        <v>0</v>
      </c>
      <c r="L368" s="21">
        <v>0</v>
      </c>
      <c r="M368" s="22">
        <v>0</v>
      </c>
      <c r="N368" s="21">
        <v>0</v>
      </c>
      <c r="O368" s="22">
        <v>0</v>
      </c>
      <c r="P368" s="21">
        <v>0</v>
      </c>
      <c r="Q368" s="22">
        <v>0</v>
      </c>
      <c r="R368" s="21">
        <v>0</v>
      </c>
      <c r="S368" s="22">
        <v>0</v>
      </c>
      <c r="T368" s="21">
        <v>0</v>
      </c>
      <c r="U368" s="22">
        <v>0</v>
      </c>
      <c r="V368" s="21">
        <v>0.5</v>
      </c>
      <c r="W368" s="22">
        <v>1771.71</v>
      </c>
      <c r="X368" s="21">
        <v>0.5</v>
      </c>
      <c r="Y368" s="22">
        <v>1771.71</v>
      </c>
      <c r="Z368" s="21">
        <v>0</v>
      </c>
      <c r="AA368" s="22">
        <v>0</v>
      </c>
      <c r="AB368" s="21">
        <v>0</v>
      </c>
      <c r="AC368" s="22">
        <v>0</v>
      </c>
      <c r="AD368" s="21">
        <v>0</v>
      </c>
      <c r="AE368" s="22">
        <v>0</v>
      </c>
      <c r="AF368" s="21">
        <v>0</v>
      </c>
      <c r="AG368" s="22">
        <v>0</v>
      </c>
      <c r="AH368" s="21"/>
      <c r="AI368" s="493">
        <v>0</v>
      </c>
      <c r="AJ368" s="15">
        <v>1</v>
      </c>
      <c r="AK368" s="23">
        <v>3543.42</v>
      </c>
    </row>
    <row r="369" spans="1:38" ht="25.5" x14ac:dyDescent="0.25">
      <c r="A369" s="17" t="s">
        <v>965</v>
      </c>
      <c r="B369" s="18" t="s">
        <v>966</v>
      </c>
      <c r="C369" s="17" t="s">
        <v>27</v>
      </c>
      <c r="D369" s="17" t="s">
        <v>967</v>
      </c>
      <c r="E369" s="19" t="s">
        <v>109</v>
      </c>
      <c r="F369" s="19">
        <v>46.2</v>
      </c>
      <c r="G369" s="20">
        <v>44.9</v>
      </c>
      <c r="H369" s="20">
        <v>56.22</v>
      </c>
      <c r="I369" s="492">
        <v>2597.36</v>
      </c>
      <c r="J369" s="21">
        <v>0</v>
      </c>
      <c r="K369" s="22">
        <v>0</v>
      </c>
      <c r="L369" s="21">
        <v>0</v>
      </c>
      <c r="M369" s="22">
        <v>0</v>
      </c>
      <c r="N369" s="21">
        <v>0</v>
      </c>
      <c r="O369" s="22">
        <v>0</v>
      </c>
      <c r="P369" s="21">
        <v>0</v>
      </c>
      <c r="Q369" s="22">
        <v>0</v>
      </c>
      <c r="R369" s="21">
        <v>0</v>
      </c>
      <c r="S369" s="22">
        <v>0</v>
      </c>
      <c r="T369" s="21">
        <v>0</v>
      </c>
      <c r="U369" s="22">
        <v>0</v>
      </c>
      <c r="V369" s="21">
        <v>0.5</v>
      </c>
      <c r="W369" s="22">
        <v>1298.68</v>
      </c>
      <c r="X369" s="21">
        <v>0.5</v>
      </c>
      <c r="Y369" s="22">
        <v>1298.68</v>
      </c>
      <c r="Z369" s="21">
        <v>0</v>
      </c>
      <c r="AA369" s="22">
        <v>0</v>
      </c>
      <c r="AB369" s="21">
        <v>0</v>
      </c>
      <c r="AC369" s="22">
        <v>0</v>
      </c>
      <c r="AD369" s="21">
        <v>0</v>
      </c>
      <c r="AE369" s="22">
        <v>0</v>
      </c>
      <c r="AF369" s="21">
        <v>0</v>
      </c>
      <c r="AG369" s="22">
        <v>0</v>
      </c>
      <c r="AH369" s="21"/>
      <c r="AI369" s="493">
        <v>0</v>
      </c>
      <c r="AJ369" s="15">
        <v>1</v>
      </c>
      <c r="AK369" s="23">
        <v>2597.36</v>
      </c>
    </row>
    <row r="370" spans="1:38" ht="51" x14ac:dyDescent="0.25">
      <c r="A370" s="17" t="s">
        <v>968</v>
      </c>
      <c r="B370" s="18" t="s">
        <v>969</v>
      </c>
      <c r="C370" s="17" t="s">
        <v>32</v>
      </c>
      <c r="D370" s="17" t="s">
        <v>970</v>
      </c>
      <c r="E370" s="19" t="s">
        <v>42</v>
      </c>
      <c r="F370" s="19">
        <v>4</v>
      </c>
      <c r="G370" s="20">
        <v>56.72</v>
      </c>
      <c r="H370" s="20">
        <v>71.02</v>
      </c>
      <c r="I370" s="492">
        <v>284.08</v>
      </c>
      <c r="J370" s="21">
        <v>0</v>
      </c>
      <c r="K370" s="22">
        <v>0</v>
      </c>
      <c r="L370" s="21">
        <v>0</v>
      </c>
      <c r="M370" s="22">
        <v>0</v>
      </c>
      <c r="N370" s="21">
        <v>0</v>
      </c>
      <c r="O370" s="22">
        <v>0</v>
      </c>
      <c r="P370" s="21">
        <v>0</v>
      </c>
      <c r="Q370" s="22">
        <v>0</v>
      </c>
      <c r="R370" s="21">
        <v>0</v>
      </c>
      <c r="S370" s="22">
        <v>0</v>
      </c>
      <c r="T370" s="21">
        <v>0</v>
      </c>
      <c r="U370" s="22">
        <v>0</v>
      </c>
      <c r="V370" s="21">
        <v>0.5</v>
      </c>
      <c r="W370" s="22">
        <v>142.04</v>
      </c>
      <c r="X370" s="21">
        <v>0.5</v>
      </c>
      <c r="Y370" s="22">
        <v>142.04</v>
      </c>
      <c r="Z370" s="21">
        <v>0</v>
      </c>
      <c r="AA370" s="22">
        <v>0</v>
      </c>
      <c r="AB370" s="21">
        <v>0</v>
      </c>
      <c r="AC370" s="22">
        <v>0</v>
      </c>
      <c r="AD370" s="21">
        <v>0</v>
      </c>
      <c r="AE370" s="22">
        <v>0</v>
      </c>
      <c r="AF370" s="21">
        <v>0</v>
      </c>
      <c r="AG370" s="22">
        <v>0</v>
      </c>
      <c r="AH370" s="21"/>
      <c r="AI370" s="493">
        <v>0</v>
      </c>
      <c r="AJ370" s="15">
        <v>1</v>
      </c>
      <c r="AK370" s="23">
        <v>284.08</v>
      </c>
    </row>
    <row r="371" spans="1:38" ht="51" x14ac:dyDescent="0.25">
      <c r="A371" s="17" t="s">
        <v>971</v>
      </c>
      <c r="B371" s="18" t="s">
        <v>972</v>
      </c>
      <c r="C371" s="17" t="s">
        <v>32</v>
      </c>
      <c r="D371" s="17" t="s">
        <v>973</v>
      </c>
      <c r="E371" s="19" t="s">
        <v>42</v>
      </c>
      <c r="F371" s="19">
        <v>8</v>
      </c>
      <c r="G371" s="20">
        <v>34.630000000000003</v>
      </c>
      <c r="H371" s="20">
        <v>43.36</v>
      </c>
      <c r="I371" s="492">
        <v>346.88</v>
      </c>
      <c r="J371" s="21">
        <v>0</v>
      </c>
      <c r="K371" s="22">
        <v>0</v>
      </c>
      <c r="L371" s="21">
        <v>0</v>
      </c>
      <c r="M371" s="22">
        <v>0</v>
      </c>
      <c r="N371" s="21">
        <v>0</v>
      </c>
      <c r="O371" s="22">
        <v>0</v>
      </c>
      <c r="P371" s="21">
        <v>0</v>
      </c>
      <c r="Q371" s="22">
        <v>0</v>
      </c>
      <c r="R371" s="21">
        <v>0</v>
      </c>
      <c r="S371" s="22">
        <v>0</v>
      </c>
      <c r="T371" s="21">
        <v>0</v>
      </c>
      <c r="U371" s="22">
        <v>0</v>
      </c>
      <c r="V371" s="21">
        <v>0.5</v>
      </c>
      <c r="W371" s="22">
        <v>173.44</v>
      </c>
      <c r="X371" s="21">
        <v>0.5</v>
      </c>
      <c r="Y371" s="22">
        <v>173.44</v>
      </c>
      <c r="Z371" s="21">
        <v>0</v>
      </c>
      <c r="AA371" s="22">
        <v>0</v>
      </c>
      <c r="AB371" s="21">
        <v>0</v>
      </c>
      <c r="AC371" s="22">
        <v>0</v>
      </c>
      <c r="AD371" s="21">
        <v>0</v>
      </c>
      <c r="AE371" s="22">
        <v>0</v>
      </c>
      <c r="AF371" s="21">
        <v>0</v>
      </c>
      <c r="AG371" s="22">
        <v>0</v>
      </c>
      <c r="AH371" s="21"/>
      <c r="AI371" s="493">
        <v>0</v>
      </c>
      <c r="AJ371" s="15">
        <v>1</v>
      </c>
      <c r="AK371" s="23">
        <v>346.88</v>
      </c>
    </row>
    <row r="372" spans="1:38" ht="51" x14ac:dyDescent="0.25">
      <c r="A372" s="17" t="s">
        <v>974</v>
      </c>
      <c r="B372" s="18" t="s">
        <v>975</v>
      </c>
      <c r="C372" s="17" t="s">
        <v>32</v>
      </c>
      <c r="D372" s="17" t="s">
        <v>976</v>
      </c>
      <c r="E372" s="19" t="s">
        <v>42</v>
      </c>
      <c r="F372" s="19">
        <v>2</v>
      </c>
      <c r="G372" s="20">
        <v>568.64</v>
      </c>
      <c r="H372" s="20">
        <v>712.05</v>
      </c>
      <c r="I372" s="492">
        <v>1424.1</v>
      </c>
      <c r="J372" s="21">
        <v>0</v>
      </c>
      <c r="K372" s="22">
        <v>0</v>
      </c>
      <c r="L372" s="21">
        <v>0</v>
      </c>
      <c r="M372" s="22">
        <v>0</v>
      </c>
      <c r="N372" s="21">
        <v>0</v>
      </c>
      <c r="O372" s="22">
        <v>0</v>
      </c>
      <c r="P372" s="21">
        <v>0</v>
      </c>
      <c r="Q372" s="22">
        <v>0</v>
      </c>
      <c r="R372" s="21">
        <v>0</v>
      </c>
      <c r="S372" s="22">
        <v>0</v>
      </c>
      <c r="T372" s="21">
        <v>0</v>
      </c>
      <c r="U372" s="22">
        <v>0</v>
      </c>
      <c r="V372" s="21">
        <v>0.5</v>
      </c>
      <c r="W372" s="22">
        <v>712.05</v>
      </c>
      <c r="X372" s="21">
        <v>0.5</v>
      </c>
      <c r="Y372" s="22">
        <v>712.05</v>
      </c>
      <c r="Z372" s="21">
        <v>0</v>
      </c>
      <c r="AA372" s="22">
        <v>0</v>
      </c>
      <c r="AB372" s="21">
        <v>0</v>
      </c>
      <c r="AC372" s="22">
        <v>0</v>
      </c>
      <c r="AD372" s="21">
        <v>0</v>
      </c>
      <c r="AE372" s="22">
        <v>0</v>
      </c>
      <c r="AF372" s="21">
        <v>0</v>
      </c>
      <c r="AG372" s="22">
        <v>0</v>
      </c>
      <c r="AH372" s="21"/>
      <c r="AI372" s="493">
        <v>0</v>
      </c>
      <c r="AJ372" s="15">
        <v>1</v>
      </c>
      <c r="AK372" s="23">
        <v>1424.1</v>
      </c>
    </row>
    <row r="373" spans="1:38" ht="25.5" x14ac:dyDescent="0.25">
      <c r="A373" s="17" t="s">
        <v>977</v>
      </c>
      <c r="B373" s="18" t="s">
        <v>978</v>
      </c>
      <c r="C373" s="17" t="s">
        <v>40</v>
      </c>
      <c r="D373" s="17" t="s">
        <v>979</v>
      </c>
      <c r="E373" s="19" t="s">
        <v>109</v>
      </c>
      <c r="F373" s="19">
        <v>3.7</v>
      </c>
      <c r="G373" s="20">
        <v>355.91</v>
      </c>
      <c r="H373" s="20">
        <v>445.67</v>
      </c>
      <c r="I373" s="492">
        <v>1648.97</v>
      </c>
      <c r="J373" s="21">
        <v>0</v>
      </c>
      <c r="K373" s="22">
        <v>0</v>
      </c>
      <c r="L373" s="21">
        <v>0</v>
      </c>
      <c r="M373" s="22">
        <v>0</v>
      </c>
      <c r="N373" s="21">
        <v>0</v>
      </c>
      <c r="O373" s="22">
        <v>0</v>
      </c>
      <c r="P373" s="21">
        <v>0</v>
      </c>
      <c r="Q373" s="22">
        <v>0</v>
      </c>
      <c r="R373" s="21">
        <v>0</v>
      </c>
      <c r="S373" s="22">
        <v>0</v>
      </c>
      <c r="T373" s="21">
        <v>0</v>
      </c>
      <c r="U373" s="22">
        <v>0</v>
      </c>
      <c r="V373" s="21">
        <v>0.5</v>
      </c>
      <c r="W373" s="22">
        <v>824.48500000000001</v>
      </c>
      <c r="X373" s="21">
        <v>0.5</v>
      </c>
      <c r="Y373" s="22">
        <v>824.48500000000001</v>
      </c>
      <c r="Z373" s="21">
        <v>0</v>
      </c>
      <c r="AA373" s="22">
        <v>0</v>
      </c>
      <c r="AB373" s="21">
        <v>0</v>
      </c>
      <c r="AC373" s="22">
        <v>0</v>
      </c>
      <c r="AD373" s="21">
        <v>0</v>
      </c>
      <c r="AE373" s="22">
        <v>0</v>
      </c>
      <c r="AF373" s="21">
        <v>0</v>
      </c>
      <c r="AG373" s="22">
        <v>0</v>
      </c>
      <c r="AH373" s="21"/>
      <c r="AI373" s="493">
        <v>0</v>
      </c>
      <c r="AJ373" s="15">
        <v>1</v>
      </c>
      <c r="AK373" s="23">
        <v>1648.97</v>
      </c>
    </row>
    <row r="374" spans="1:38" ht="51" x14ac:dyDescent="0.25">
      <c r="A374" s="17" t="s">
        <v>980</v>
      </c>
      <c r="B374" s="18" t="s">
        <v>456</v>
      </c>
      <c r="C374" s="17" t="s">
        <v>32</v>
      </c>
      <c r="D374" s="17" t="s">
        <v>457</v>
      </c>
      <c r="E374" s="19" t="s">
        <v>109</v>
      </c>
      <c r="F374" s="19">
        <v>6.2</v>
      </c>
      <c r="G374" s="20">
        <v>14.9</v>
      </c>
      <c r="H374" s="20">
        <v>18.649999999999999</v>
      </c>
      <c r="I374" s="492">
        <v>115.63</v>
      </c>
      <c r="J374" s="21">
        <v>0</v>
      </c>
      <c r="K374" s="22">
        <v>0</v>
      </c>
      <c r="L374" s="21">
        <v>0</v>
      </c>
      <c r="M374" s="22">
        <v>0</v>
      </c>
      <c r="N374" s="21">
        <v>0</v>
      </c>
      <c r="O374" s="22">
        <v>0</v>
      </c>
      <c r="P374" s="21">
        <v>0</v>
      </c>
      <c r="Q374" s="22">
        <v>0</v>
      </c>
      <c r="R374" s="21">
        <v>0</v>
      </c>
      <c r="S374" s="22">
        <v>0</v>
      </c>
      <c r="T374" s="21">
        <v>0</v>
      </c>
      <c r="U374" s="22">
        <v>0</v>
      </c>
      <c r="V374" s="21">
        <v>0.5</v>
      </c>
      <c r="W374" s="22">
        <v>57.814999999999998</v>
      </c>
      <c r="X374" s="21">
        <v>0.5</v>
      </c>
      <c r="Y374" s="22">
        <v>57.814999999999998</v>
      </c>
      <c r="Z374" s="21">
        <v>0</v>
      </c>
      <c r="AA374" s="22">
        <v>0</v>
      </c>
      <c r="AB374" s="21">
        <v>0</v>
      </c>
      <c r="AC374" s="22">
        <v>0</v>
      </c>
      <c r="AD374" s="21">
        <v>0</v>
      </c>
      <c r="AE374" s="22">
        <v>0</v>
      </c>
      <c r="AF374" s="21">
        <v>0</v>
      </c>
      <c r="AG374" s="22">
        <v>0</v>
      </c>
      <c r="AH374" s="21"/>
      <c r="AI374" s="493">
        <v>0</v>
      </c>
      <c r="AJ374" s="15">
        <v>1</v>
      </c>
      <c r="AK374" s="23">
        <v>115.63</v>
      </c>
    </row>
    <row r="375" spans="1:38" ht="25.5" x14ac:dyDescent="0.25">
      <c r="A375" s="17" t="s">
        <v>981</v>
      </c>
      <c r="B375" s="18" t="s">
        <v>982</v>
      </c>
      <c r="C375" s="17" t="s">
        <v>32</v>
      </c>
      <c r="D375" s="17" t="s">
        <v>983</v>
      </c>
      <c r="E375" s="19" t="s">
        <v>88</v>
      </c>
      <c r="F375" s="19">
        <v>1.39</v>
      </c>
      <c r="G375" s="20">
        <v>105.74</v>
      </c>
      <c r="H375" s="20">
        <v>132.4</v>
      </c>
      <c r="I375" s="492">
        <v>184.03</v>
      </c>
      <c r="J375" s="21">
        <v>0</v>
      </c>
      <c r="K375" s="22">
        <v>0</v>
      </c>
      <c r="L375" s="21">
        <v>0</v>
      </c>
      <c r="M375" s="22">
        <v>0</v>
      </c>
      <c r="N375" s="21">
        <v>0</v>
      </c>
      <c r="O375" s="22">
        <v>0</v>
      </c>
      <c r="P375" s="21">
        <v>0</v>
      </c>
      <c r="Q375" s="22">
        <v>0</v>
      </c>
      <c r="R375" s="21">
        <v>0</v>
      </c>
      <c r="S375" s="22">
        <v>0</v>
      </c>
      <c r="T375" s="21">
        <v>0</v>
      </c>
      <c r="U375" s="22">
        <v>0</v>
      </c>
      <c r="V375" s="21">
        <v>0.5</v>
      </c>
      <c r="W375" s="22">
        <v>92.015000000000001</v>
      </c>
      <c r="X375" s="21">
        <v>0.5</v>
      </c>
      <c r="Y375" s="22">
        <v>92.015000000000001</v>
      </c>
      <c r="Z375" s="21">
        <v>0</v>
      </c>
      <c r="AA375" s="22">
        <v>0</v>
      </c>
      <c r="AB375" s="21">
        <v>0</v>
      </c>
      <c r="AC375" s="22">
        <v>0</v>
      </c>
      <c r="AD375" s="21">
        <v>0</v>
      </c>
      <c r="AE375" s="22">
        <v>0</v>
      </c>
      <c r="AF375" s="21">
        <v>0</v>
      </c>
      <c r="AG375" s="22">
        <v>0</v>
      </c>
      <c r="AH375" s="21"/>
      <c r="AI375" s="493">
        <v>0</v>
      </c>
      <c r="AJ375" s="15">
        <v>1</v>
      </c>
      <c r="AK375" s="23">
        <v>184.03</v>
      </c>
    </row>
    <row r="376" spans="1:38" ht="25.5" x14ac:dyDescent="0.25">
      <c r="A376" s="17" t="s">
        <v>984</v>
      </c>
      <c r="B376" s="18" t="s">
        <v>985</v>
      </c>
      <c r="C376" s="17" t="s">
        <v>40</v>
      </c>
      <c r="D376" s="17" t="s">
        <v>986</v>
      </c>
      <c r="E376" s="19" t="s">
        <v>42</v>
      </c>
      <c r="F376" s="19">
        <v>1</v>
      </c>
      <c r="G376" s="20">
        <v>36.49</v>
      </c>
      <c r="H376" s="20">
        <v>45.69</v>
      </c>
      <c r="I376" s="492">
        <v>45.69</v>
      </c>
      <c r="J376" s="21">
        <v>0</v>
      </c>
      <c r="K376" s="22">
        <v>0</v>
      </c>
      <c r="L376" s="21">
        <v>0</v>
      </c>
      <c r="M376" s="22">
        <v>0</v>
      </c>
      <c r="N376" s="21">
        <v>0</v>
      </c>
      <c r="O376" s="22">
        <v>0</v>
      </c>
      <c r="P376" s="21">
        <v>0</v>
      </c>
      <c r="Q376" s="22">
        <v>0</v>
      </c>
      <c r="R376" s="21">
        <v>0</v>
      </c>
      <c r="S376" s="22">
        <v>0</v>
      </c>
      <c r="T376" s="21">
        <v>0</v>
      </c>
      <c r="U376" s="22">
        <v>0</v>
      </c>
      <c r="V376" s="21">
        <v>0</v>
      </c>
      <c r="W376" s="22">
        <v>0</v>
      </c>
      <c r="X376" s="21">
        <v>0</v>
      </c>
      <c r="Y376" s="22">
        <v>0</v>
      </c>
      <c r="Z376" s="21">
        <v>0</v>
      </c>
      <c r="AA376" s="22">
        <v>0</v>
      </c>
      <c r="AB376" s="21">
        <v>0</v>
      </c>
      <c r="AC376" s="22">
        <v>0</v>
      </c>
      <c r="AD376" s="21">
        <v>1</v>
      </c>
      <c r="AE376" s="22">
        <v>45.69</v>
      </c>
      <c r="AF376" s="21">
        <v>0</v>
      </c>
      <c r="AG376" s="22">
        <v>0</v>
      </c>
      <c r="AH376" s="21"/>
      <c r="AI376" s="493">
        <v>0</v>
      </c>
      <c r="AJ376" s="15">
        <v>1</v>
      </c>
      <c r="AK376" s="23">
        <v>45.69</v>
      </c>
    </row>
    <row r="377" spans="1:38" x14ac:dyDescent="0.25">
      <c r="A377" s="17" t="s">
        <v>987</v>
      </c>
      <c r="B377" s="18" t="s">
        <v>988</v>
      </c>
      <c r="C377" s="17" t="s">
        <v>40</v>
      </c>
      <c r="D377" s="17" t="s">
        <v>989</v>
      </c>
      <c r="E377" s="19" t="s">
        <v>42</v>
      </c>
      <c r="F377" s="19">
        <v>5</v>
      </c>
      <c r="G377" s="20">
        <v>95.96</v>
      </c>
      <c r="H377" s="20">
        <v>120.16</v>
      </c>
      <c r="I377" s="492">
        <v>600.79999999999995</v>
      </c>
      <c r="J377" s="21">
        <v>0</v>
      </c>
      <c r="K377" s="22">
        <v>0</v>
      </c>
      <c r="L377" s="21">
        <v>0</v>
      </c>
      <c r="M377" s="22">
        <v>0</v>
      </c>
      <c r="N377" s="21">
        <v>0</v>
      </c>
      <c r="O377" s="22">
        <v>0</v>
      </c>
      <c r="P377" s="21">
        <v>0</v>
      </c>
      <c r="Q377" s="22">
        <v>0</v>
      </c>
      <c r="R377" s="21">
        <v>0</v>
      </c>
      <c r="S377" s="22">
        <v>0</v>
      </c>
      <c r="T377" s="21">
        <v>0</v>
      </c>
      <c r="U377" s="22">
        <v>0</v>
      </c>
      <c r="V377" s="21">
        <v>0</v>
      </c>
      <c r="W377" s="22">
        <v>0</v>
      </c>
      <c r="X377" s="21">
        <v>0</v>
      </c>
      <c r="Y377" s="22">
        <v>0</v>
      </c>
      <c r="Z377" s="21">
        <v>0</v>
      </c>
      <c r="AA377" s="22">
        <v>0</v>
      </c>
      <c r="AB377" s="21">
        <v>0</v>
      </c>
      <c r="AC377" s="22">
        <v>0</v>
      </c>
      <c r="AD377" s="21">
        <v>1</v>
      </c>
      <c r="AE377" s="22">
        <v>600.79999999999995</v>
      </c>
      <c r="AF377" s="21">
        <v>0</v>
      </c>
      <c r="AG377" s="22">
        <v>0</v>
      </c>
      <c r="AH377" s="21"/>
      <c r="AI377" s="493">
        <v>0</v>
      </c>
      <c r="AJ377" s="15">
        <v>1</v>
      </c>
      <c r="AK377" s="23">
        <v>600.79999999999995</v>
      </c>
      <c r="AL377" s="28"/>
    </row>
    <row r="378" spans="1:38" x14ac:dyDescent="0.25">
      <c r="A378" s="25" t="s">
        <v>990</v>
      </c>
      <c r="B378" s="25"/>
      <c r="C378" s="25"/>
      <c r="D378" s="25" t="s">
        <v>991</v>
      </c>
      <c r="E378" s="25"/>
      <c r="F378" s="25"/>
      <c r="G378" s="26"/>
      <c r="H378" s="26"/>
      <c r="I378" s="494">
        <v>26778.430000000004</v>
      </c>
      <c r="J378" s="27">
        <v>0</v>
      </c>
      <c r="K378" s="494">
        <v>0</v>
      </c>
      <c r="L378" s="27">
        <v>0.152962664353362</v>
      </c>
      <c r="M378" s="494">
        <v>4096.1000000000004</v>
      </c>
      <c r="N378" s="27">
        <v>0.3730050641505121</v>
      </c>
      <c r="O378" s="494">
        <v>9988.49</v>
      </c>
      <c r="P378" s="27">
        <v>0.47403227149612576</v>
      </c>
      <c r="Q378" s="494">
        <v>12693.84</v>
      </c>
      <c r="R378" s="27">
        <v>0</v>
      </c>
      <c r="S378" s="494">
        <v>0</v>
      </c>
      <c r="T378" s="27">
        <v>0</v>
      </c>
      <c r="U378" s="494">
        <v>0</v>
      </c>
      <c r="V378" s="27">
        <v>0</v>
      </c>
      <c r="W378" s="494">
        <v>0</v>
      </c>
      <c r="X378" s="27">
        <v>0</v>
      </c>
      <c r="Y378" s="494">
        <v>0</v>
      </c>
      <c r="Z378" s="27">
        <v>0</v>
      </c>
      <c r="AA378" s="494">
        <v>0</v>
      </c>
      <c r="AB378" s="27">
        <v>0</v>
      </c>
      <c r="AC378" s="494">
        <v>0</v>
      </c>
      <c r="AD378" s="27">
        <v>0</v>
      </c>
      <c r="AE378" s="494">
        <v>0</v>
      </c>
      <c r="AF378" s="27">
        <v>0</v>
      </c>
      <c r="AG378" s="494">
        <v>0</v>
      </c>
      <c r="AH378" s="27">
        <v>0</v>
      </c>
      <c r="AI378" s="494">
        <v>0</v>
      </c>
      <c r="AJ378" s="27">
        <v>0.99999999999999978</v>
      </c>
      <c r="AK378" s="494">
        <v>26778.430000000004</v>
      </c>
    </row>
    <row r="379" spans="1:38" ht="38.25" x14ac:dyDescent="0.25">
      <c r="A379" s="17" t="s">
        <v>992</v>
      </c>
      <c r="B379" s="18" t="s">
        <v>574</v>
      </c>
      <c r="C379" s="17" t="s">
        <v>32</v>
      </c>
      <c r="D379" s="17" t="s">
        <v>575</v>
      </c>
      <c r="E379" s="19" t="s">
        <v>109</v>
      </c>
      <c r="F379" s="19">
        <v>69.400000000000006</v>
      </c>
      <c r="G379" s="20">
        <v>4.71</v>
      </c>
      <c r="H379" s="20">
        <v>5.89</v>
      </c>
      <c r="I379" s="492">
        <v>408.76</v>
      </c>
      <c r="J379" s="21">
        <v>0</v>
      </c>
      <c r="K379" s="22">
        <v>0</v>
      </c>
      <c r="L379" s="21">
        <v>0.5</v>
      </c>
      <c r="M379" s="22">
        <v>204.38</v>
      </c>
      <c r="N379" s="21">
        <v>0.5</v>
      </c>
      <c r="O379" s="22">
        <v>204.38</v>
      </c>
      <c r="P379" s="21">
        <v>0</v>
      </c>
      <c r="Q379" s="22">
        <v>0</v>
      </c>
      <c r="R379" s="21">
        <v>0</v>
      </c>
      <c r="S379" s="22">
        <v>0</v>
      </c>
      <c r="T379" s="21">
        <v>0</v>
      </c>
      <c r="U379" s="22">
        <v>0</v>
      </c>
      <c r="V379" s="21">
        <v>0</v>
      </c>
      <c r="W379" s="22">
        <v>0</v>
      </c>
      <c r="X379" s="21">
        <v>0</v>
      </c>
      <c r="Y379" s="22">
        <v>0</v>
      </c>
      <c r="Z379" s="21">
        <v>0</v>
      </c>
      <c r="AA379" s="22">
        <v>0</v>
      </c>
      <c r="AB379" s="21">
        <v>0</v>
      </c>
      <c r="AC379" s="22">
        <v>0</v>
      </c>
      <c r="AD379" s="21">
        <v>0</v>
      </c>
      <c r="AE379" s="22">
        <v>0</v>
      </c>
      <c r="AF379" s="21">
        <v>0</v>
      </c>
      <c r="AG379" s="22">
        <v>0</v>
      </c>
      <c r="AH379" s="21"/>
      <c r="AI379" s="493">
        <v>0</v>
      </c>
      <c r="AJ379" s="15">
        <v>1</v>
      </c>
      <c r="AK379" s="23">
        <v>408.76</v>
      </c>
    </row>
    <row r="380" spans="1:38" ht="38.25" x14ac:dyDescent="0.25">
      <c r="A380" s="17" t="s">
        <v>993</v>
      </c>
      <c r="B380" s="18" t="s">
        <v>400</v>
      </c>
      <c r="C380" s="17" t="s">
        <v>27</v>
      </c>
      <c r="D380" s="17" t="s">
        <v>401</v>
      </c>
      <c r="E380" s="19" t="s">
        <v>109</v>
      </c>
      <c r="F380" s="19">
        <v>12</v>
      </c>
      <c r="G380" s="20">
        <v>5.46</v>
      </c>
      <c r="H380" s="20">
        <v>6.83</v>
      </c>
      <c r="I380" s="492">
        <v>81.96</v>
      </c>
      <c r="J380" s="21">
        <v>0</v>
      </c>
      <c r="K380" s="22">
        <v>0</v>
      </c>
      <c r="L380" s="21">
        <v>0.5</v>
      </c>
      <c r="M380" s="22">
        <v>40.98</v>
      </c>
      <c r="N380" s="21">
        <v>0.5</v>
      </c>
      <c r="O380" s="22">
        <v>40.98</v>
      </c>
      <c r="P380" s="21">
        <v>0</v>
      </c>
      <c r="Q380" s="22">
        <v>0</v>
      </c>
      <c r="R380" s="21">
        <v>0</v>
      </c>
      <c r="S380" s="22">
        <v>0</v>
      </c>
      <c r="T380" s="21">
        <v>0</v>
      </c>
      <c r="U380" s="22">
        <v>0</v>
      </c>
      <c r="V380" s="21">
        <v>0</v>
      </c>
      <c r="W380" s="22">
        <v>0</v>
      </c>
      <c r="X380" s="21">
        <v>0</v>
      </c>
      <c r="Y380" s="22">
        <v>0</v>
      </c>
      <c r="Z380" s="21">
        <v>0</v>
      </c>
      <c r="AA380" s="22">
        <v>0</v>
      </c>
      <c r="AB380" s="21">
        <v>0</v>
      </c>
      <c r="AC380" s="22">
        <v>0</v>
      </c>
      <c r="AD380" s="21">
        <v>0</v>
      </c>
      <c r="AE380" s="22">
        <v>0</v>
      </c>
      <c r="AF380" s="21">
        <v>0</v>
      </c>
      <c r="AG380" s="22">
        <v>0</v>
      </c>
      <c r="AH380" s="21"/>
      <c r="AI380" s="493">
        <v>0</v>
      </c>
      <c r="AJ380" s="15">
        <v>1</v>
      </c>
      <c r="AK380" s="23">
        <v>81.96</v>
      </c>
    </row>
    <row r="381" spans="1:38" ht="38.25" x14ac:dyDescent="0.25">
      <c r="A381" s="17" t="s">
        <v>994</v>
      </c>
      <c r="B381" s="18" t="s">
        <v>703</v>
      </c>
      <c r="C381" s="17" t="s">
        <v>32</v>
      </c>
      <c r="D381" s="17" t="s">
        <v>578</v>
      </c>
      <c r="E381" s="19" t="s">
        <v>109</v>
      </c>
      <c r="F381" s="19">
        <v>69.400000000000006</v>
      </c>
      <c r="G381" s="20">
        <v>12.37</v>
      </c>
      <c r="H381" s="20">
        <v>15.48</v>
      </c>
      <c r="I381" s="492">
        <v>1074.31</v>
      </c>
      <c r="J381" s="21">
        <v>0</v>
      </c>
      <c r="K381" s="22">
        <v>0</v>
      </c>
      <c r="L381" s="21">
        <v>0.5</v>
      </c>
      <c r="M381" s="22">
        <v>537.15499999999997</v>
      </c>
      <c r="N381" s="21">
        <v>0.5</v>
      </c>
      <c r="O381" s="22">
        <v>537.15499999999997</v>
      </c>
      <c r="P381" s="21">
        <v>0</v>
      </c>
      <c r="Q381" s="22">
        <v>0</v>
      </c>
      <c r="R381" s="21">
        <v>0</v>
      </c>
      <c r="S381" s="22">
        <v>0</v>
      </c>
      <c r="T381" s="21">
        <v>0</v>
      </c>
      <c r="U381" s="22">
        <v>0</v>
      </c>
      <c r="V381" s="21">
        <v>0</v>
      </c>
      <c r="W381" s="22">
        <v>0</v>
      </c>
      <c r="X381" s="21">
        <v>0</v>
      </c>
      <c r="Y381" s="22">
        <v>0</v>
      </c>
      <c r="Z381" s="21">
        <v>0</v>
      </c>
      <c r="AA381" s="22">
        <v>0</v>
      </c>
      <c r="AB381" s="21">
        <v>0</v>
      </c>
      <c r="AC381" s="22">
        <v>0</v>
      </c>
      <c r="AD381" s="21">
        <v>0</v>
      </c>
      <c r="AE381" s="22">
        <v>0</v>
      </c>
      <c r="AF381" s="21">
        <v>0</v>
      </c>
      <c r="AG381" s="22">
        <v>0</v>
      </c>
      <c r="AH381" s="21"/>
      <c r="AI381" s="493">
        <v>0</v>
      </c>
      <c r="AJ381" s="15">
        <v>1</v>
      </c>
      <c r="AK381" s="23">
        <v>1074.31</v>
      </c>
    </row>
    <row r="382" spans="1:38" ht="38.25" x14ac:dyDescent="0.25">
      <c r="A382" s="17" t="s">
        <v>995</v>
      </c>
      <c r="B382" s="18" t="s">
        <v>403</v>
      </c>
      <c r="C382" s="17" t="s">
        <v>27</v>
      </c>
      <c r="D382" s="17" t="s">
        <v>404</v>
      </c>
      <c r="E382" s="19" t="s">
        <v>109</v>
      </c>
      <c r="F382" s="19">
        <v>12</v>
      </c>
      <c r="G382" s="20">
        <v>18.63</v>
      </c>
      <c r="H382" s="20">
        <v>23.32</v>
      </c>
      <c r="I382" s="492">
        <v>279.83999999999997</v>
      </c>
      <c r="J382" s="21">
        <v>0</v>
      </c>
      <c r="K382" s="22">
        <v>0</v>
      </c>
      <c r="L382" s="21">
        <v>0.5</v>
      </c>
      <c r="M382" s="22">
        <v>139.91999999999999</v>
      </c>
      <c r="N382" s="21">
        <v>0.5</v>
      </c>
      <c r="O382" s="22">
        <v>139.91999999999999</v>
      </c>
      <c r="P382" s="21">
        <v>0</v>
      </c>
      <c r="Q382" s="22">
        <v>0</v>
      </c>
      <c r="R382" s="21">
        <v>0</v>
      </c>
      <c r="S382" s="22">
        <v>0</v>
      </c>
      <c r="T382" s="21">
        <v>0</v>
      </c>
      <c r="U382" s="22">
        <v>0</v>
      </c>
      <c r="V382" s="21">
        <v>0</v>
      </c>
      <c r="W382" s="22">
        <v>0</v>
      </c>
      <c r="X382" s="21">
        <v>0</v>
      </c>
      <c r="Y382" s="22">
        <v>0</v>
      </c>
      <c r="Z382" s="21">
        <v>0</v>
      </c>
      <c r="AA382" s="22">
        <v>0</v>
      </c>
      <c r="AB382" s="21">
        <v>0</v>
      </c>
      <c r="AC382" s="22">
        <v>0</v>
      </c>
      <c r="AD382" s="21">
        <v>0</v>
      </c>
      <c r="AE382" s="22">
        <v>0</v>
      </c>
      <c r="AF382" s="21">
        <v>0</v>
      </c>
      <c r="AG382" s="22">
        <v>0</v>
      </c>
      <c r="AH382" s="21"/>
      <c r="AI382" s="493">
        <v>0</v>
      </c>
      <c r="AJ382" s="15">
        <v>1</v>
      </c>
      <c r="AK382" s="23">
        <v>279.83999999999997</v>
      </c>
    </row>
    <row r="383" spans="1:38" ht="38.25" x14ac:dyDescent="0.25">
      <c r="A383" s="17" t="s">
        <v>996</v>
      </c>
      <c r="B383" s="18" t="s">
        <v>997</v>
      </c>
      <c r="C383" s="17" t="s">
        <v>32</v>
      </c>
      <c r="D383" s="17" t="s">
        <v>998</v>
      </c>
      <c r="E383" s="19" t="s">
        <v>42</v>
      </c>
      <c r="F383" s="19">
        <v>2</v>
      </c>
      <c r="G383" s="20">
        <v>55.9</v>
      </c>
      <c r="H383" s="20">
        <v>69.989999999999995</v>
      </c>
      <c r="I383" s="492">
        <v>139.97999999999999</v>
      </c>
      <c r="J383" s="21">
        <v>0</v>
      </c>
      <c r="K383" s="22">
        <v>0</v>
      </c>
      <c r="L383" s="21">
        <v>0.5</v>
      </c>
      <c r="M383" s="22">
        <v>69.989999999999995</v>
      </c>
      <c r="N383" s="21">
        <v>0.5</v>
      </c>
      <c r="O383" s="22">
        <v>69.989999999999995</v>
      </c>
      <c r="P383" s="21">
        <v>0</v>
      </c>
      <c r="Q383" s="22">
        <v>0</v>
      </c>
      <c r="R383" s="21">
        <v>0</v>
      </c>
      <c r="S383" s="22">
        <v>0</v>
      </c>
      <c r="T383" s="21">
        <v>0</v>
      </c>
      <c r="U383" s="22">
        <v>0</v>
      </c>
      <c r="V383" s="21">
        <v>0</v>
      </c>
      <c r="W383" s="22">
        <v>0</v>
      </c>
      <c r="X383" s="21">
        <v>0</v>
      </c>
      <c r="Y383" s="22">
        <v>0</v>
      </c>
      <c r="Z383" s="21">
        <v>0</v>
      </c>
      <c r="AA383" s="22">
        <v>0</v>
      </c>
      <c r="AB383" s="21">
        <v>0</v>
      </c>
      <c r="AC383" s="22">
        <v>0</v>
      </c>
      <c r="AD383" s="21">
        <v>0</v>
      </c>
      <c r="AE383" s="22">
        <v>0</v>
      </c>
      <c r="AF383" s="21">
        <v>0</v>
      </c>
      <c r="AG383" s="22">
        <v>0</v>
      </c>
      <c r="AH383" s="21"/>
      <c r="AI383" s="493">
        <v>0</v>
      </c>
      <c r="AJ383" s="15">
        <v>1</v>
      </c>
      <c r="AK383" s="23">
        <v>139.97999999999999</v>
      </c>
    </row>
    <row r="384" spans="1:38" ht="38.25" x14ac:dyDescent="0.25">
      <c r="A384" s="17" t="s">
        <v>999</v>
      </c>
      <c r="B384" s="18" t="s">
        <v>651</v>
      </c>
      <c r="C384" s="17" t="s">
        <v>32</v>
      </c>
      <c r="D384" s="17" t="s">
        <v>652</v>
      </c>
      <c r="E384" s="19" t="s">
        <v>42</v>
      </c>
      <c r="F384" s="19">
        <v>2</v>
      </c>
      <c r="G384" s="20">
        <v>8.4700000000000006</v>
      </c>
      <c r="H384" s="20">
        <v>10.6</v>
      </c>
      <c r="I384" s="492">
        <v>21.2</v>
      </c>
      <c r="J384" s="21">
        <v>0</v>
      </c>
      <c r="K384" s="22">
        <v>0</v>
      </c>
      <c r="L384" s="21">
        <v>0.5</v>
      </c>
      <c r="M384" s="22">
        <v>10.6</v>
      </c>
      <c r="N384" s="21">
        <v>0.5</v>
      </c>
      <c r="O384" s="22">
        <v>10.6</v>
      </c>
      <c r="P384" s="21">
        <v>0</v>
      </c>
      <c r="Q384" s="22">
        <v>0</v>
      </c>
      <c r="R384" s="21">
        <v>0</v>
      </c>
      <c r="S384" s="22">
        <v>0</v>
      </c>
      <c r="T384" s="21">
        <v>0</v>
      </c>
      <c r="U384" s="22">
        <v>0</v>
      </c>
      <c r="V384" s="21">
        <v>0</v>
      </c>
      <c r="W384" s="22">
        <v>0</v>
      </c>
      <c r="X384" s="21">
        <v>0</v>
      </c>
      <c r="Y384" s="22">
        <v>0</v>
      </c>
      <c r="Z384" s="21">
        <v>0</v>
      </c>
      <c r="AA384" s="22">
        <v>0</v>
      </c>
      <c r="AB384" s="21">
        <v>0</v>
      </c>
      <c r="AC384" s="22">
        <v>0</v>
      </c>
      <c r="AD384" s="21">
        <v>0</v>
      </c>
      <c r="AE384" s="22">
        <v>0</v>
      </c>
      <c r="AF384" s="21">
        <v>0</v>
      </c>
      <c r="AG384" s="22">
        <v>0</v>
      </c>
      <c r="AH384" s="21"/>
      <c r="AI384" s="493">
        <v>0</v>
      </c>
      <c r="AJ384" s="15">
        <v>1</v>
      </c>
      <c r="AK384" s="23">
        <v>21.2</v>
      </c>
    </row>
    <row r="385" spans="1:37" ht="38.25" x14ac:dyDescent="0.25">
      <c r="A385" s="17" t="s">
        <v>1000</v>
      </c>
      <c r="B385" s="18" t="s">
        <v>712</v>
      </c>
      <c r="C385" s="17" t="s">
        <v>32</v>
      </c>
      <c r="D385" s="17" t="s">
        <v>713</v>
      </c>
      <c r="E385" s="19" t="s">
        <v>42</v>
      </c>
      <c r="F385" s="19">
        <v>6</v>
      </c>
      <c r="G385" s="20">
        <v>10.47</v>
      </c>
      <c r="H385" s="20">
        <v>13.11</v>
      </c>
      <c r="I385" s="492">
        <v>78.66</v>
      </c>
      <c r="J385" s="21">
        <v>0</v>
      </c>
      <c r="K385" s="22">
        <v>0</v>
      </c>
      <c r="L385" s="21">
        <v>0.5</v>
      </c>
      <c r="M385" s="22">
        <v>39.33</v>
      </c>
      <c r="N385" s="21">
        <v>0.5</v>
      </c>
      <c r="O385" s="22">
        <v>39.33</v>
      </c>
      <c r="P385" s="21">
        <v>0</v>
      </c>
      <c r="Q385" s="22">
        <v>0</v>
      </c>
      <c r="R385" s="21">
        <v>0</v>
      </c>
      <c r="S385" s="22">
        <v>0</v>
      </c>
      <c r="T385" s="21">
        <v>0</v>
      </c>
      <c r="U385" s="22">
        <v>0</v>
      </c>
      <c r="V385" s="21">
        <v>0</v>
      </c>
      <c r="W385" s="22">
        <v>0</v>
      </c>
      <c r="X385" s="21">
        <v>0</v>
      </c>
      <c r="Y385" s="22">
        <v>0</v>
      </c>
      <c r="Z385" s="21">
        <v>0</v>
      </c>
      <c r="AA385" s="22">
        <v>0</v>
      </c>
      <c r="AB385" s="21">
        <v>0</v>
      </c>
      <c r="AC385" s="22">
        <v>0</v>
      </c>
      <c r="AD385" s="21">
        <v>0</v>
      </c>
      <c r="AE385" s="22">
        <v>0</v>
      </c>
      <c r="AF385" s="21">
        <v>0</v>
      </c>
      <c r="AG385" s="22">
        <v>0</v>
      </c>
      <c r="AH385" s="21"/>
      <c r="AI385" s="493">
        <v>0</v>
      </c>
      <c r="AJ385" s="15">
        <v>1</v>
      </c>
      <c r="AK385" s="23">
        <v>78.66</v>
      </c>
    </row>
    <row r="386" spans="1:37" ht="38.25" x14ac:dyDescent="0.25">
      <c r="A386" s="17" t="s">
        <v>1001</v>
      </c>
      <c r="B386" s="18" t="s">
        <v>1002</v>
      </c>
      <c r="C386" s="17" t="s">
        <v>32</v>
      </c>
      <c r="D386" s="17" t="s">
        <v>1003</v>
      </c>
      <c r="E386" s="19" t="s">
        <v>42</v>
      </c>
      <c r="F386" s="19">
        <v>13</v>
      </c>
      <c r="G386" s="20">
        <v>15.58</v>
      </c>
      <c r="H386" s="20">
        <v>19.5</v>
      </c>
      <c r="I386" s="492">
        <v>253.5</v>
      </c>
      <c r="J386" s="21">
        <v>0</v>
      </c>
      <c r="K386" s="22">
        <v>0</v>
      </c>
      <c r="L386" s="21">
        <v>0.5</v>
      </c>
      <c r="M386" s="22">
        <v>126.75</v>
      </c>
      <c r="N386" s="21">
        <v>0.5</v>
      </c>
      <c r="O386" s="22">
        <v>126.75</v>
      </c>
      <c r="P386" s="21">
        <v>0</v>
      </c>
      <c r="Q386" s="22">
        <v>0</v>
      </c>
      <c r="R386" s="21">
        <v>0</v>
      </c>
      <c r="S386" s="22">
        <v>0</v>
      </c>
      <c r="T386" s="21">
        <v>0</v>
      </c>
      <c r="U386" s="22">
        <v>0</v>
      </c>
      <c r="V386" s="21">
        <v>0</v>
      </c>
      <c r="W386" s="22">
        <v>0</v>
      </c>
      <c r="X386" s="21">
        <v>0</v>
      </c>
      <c r="Y386" s="22">
        <v>0</v>
      </c>
      <c r="Z386" s="21">
        <v>0</v>
      </c>
      <c r="AA386" s="22">
        <v>0</v>
      </c>
      <c r="AB386" s="21">
        <v>0</v>
      </c>
      <c r="AC386" s="22">
        <v>0</v>
      </c>
      <c r="AD386" s="21">
        <v>0</v>
      </c>
      <c r="AE386" s="22">
        <v>0</v>
      </c>
      <c r="AF386" s="21">
        <v>0</v>
      </c>
      <c r="AG386" s="22">
        <v>0</v>
      </c>
      <c r="AH386" s="21"/>
      <c r="AI386" s="493">
        <v>0</v>
      </c>
      <c r="AJ386" s="15">
        <v>1</v>
      </c>
      <c r="AK386" s="23">
        <v>253.5</v>
      </c>
    </row>
    <row r="387" spans="1:37" ht="38.25" x14ac:dyDescent="0.25">
      <c r="A387" s="17" t="s">
        <v>1004</v>
      </c>
      <c r="B387" s="18" t="s">
        <v>1005</v>
      </c>
      <c r="C387" s="17" t="s">
        <v>32</v>
      </c>
      <c r="D387" s="17" t="s">
        <v>1006</v>
      </c>
      <c r="E387" s="19" t="s">
        <v>42</v>
      </c>
      <c r="F387" s="19">
        <v>7</v>
      </c>
      <c r="G387" s="20">
        <v>25.79</v>
      </c>
      <c r="H387" s="20">
        <v>32.29</v>
      </c>
      <c r="I387" s="492">
        <v>226.03</v>
      </c>
      <c r="J387" s="21">
        <v>0</v>
      </c>
      <c r="K387" s="22">
        <v>0</v>
      </c>
      <c r="L387" s="21">
        <v>0.5</v>
      </c>
      <c r="M387" s="22">
        <v>113.015</v>
      </c>
      <c r="N387" s="21">
        <v>0.5</v>
      </c>
      <c r="O387" s="22">
        <v>113.015</v>
      </c>
      <c r="P387" s="21">
        <v>0</v>
      </c>
      <c r="Q387" s="22">
        <v>0</v>
      </c>
      <c r="R387" s="21">
        <v>0</v>
      </c>
      <c r="S387" s="22">
        <v>0</v>
      </c>
      <c r="T387" s="21">
        <v>0</v>
      </c>
      <c r="U387" s="22">
        <v>0</v>
      </c>
      <c r="V387" s="21">
        <v>0</v>
      </c>
      <c r="W387" s="22">
        <v>0</v>
      </c>
      <c r="X387" s="21">
        <v>0</v>
      </c>
      <c r="Y387" s="22">
        <v>0</v>
      </c>
      <c r="Z387" s="21">
        <v>0</v>
      </c>
      <c r="AA387" s="22">
        <v>0</v>
      </c>
      <c r="AB387" s="21">
        <v>0</v>
      </c>
      <c r="AC387" s="22">
        <v>0</v>
      </c>
      <c r="AD387" s="21">
        <v>0</v>
      </c>
      <c r="AE387" s="22">
        <v>0</v>
      </c>
      <c r="AF387" s="21">
        <v>0</v>
      </c>
      <c r="AG387" s="22">
        <v>0</v>
      </c>
      <c r="AH387" s="21"/>
      <c r="AI387" s="493">
        <v>0</v>
      </c>
      <c r="AJ387" s="15">
        <v>1</v>
      </c>
      <c r="AK387" s="23">
        <v>226.03</v>
      </c>
    </row>
    <row r="388" spans="1:37" ht="25.5" x14ac:dyDescent="0.25">
      <c r="A388" s="17" t="s">
        <v>1007</v>
      </c>
      <c r="B388" s="18" t="s">
        <v>1008</v>
      </c>
      <c r="C388" s="17" t="s">
        <v>27</v>
      </c>
      <c r="D388" s="17" t="s">
        <v>1009</v>
      </c>
      <c r="E388" s="19" t="s">
        <v>42</v>
      </c>
      <c r="F388" s="19">
        <v>3</v>
      </c>
      <c r="G388" s="20">
        <v>113.52</v>
      </c>
      <c r="H388" s="20">
        <v>142.13999999999999</v>
      </c>
      <c r="I388" s="492">
        <v>426.42</v>
      </c>
      <c r="J388" s="21">
        <v>0</v>
      </c>
      <c r="K388" s="22">
        <v>0</v>
      </c>
      <c r="L388" s="21">
        <v>0.5</v>
      </c>
      <c r="M388" s="22">
        <v>213.21</v>
      </c>
      <c r="N388" s="21">
        <v>0.5</v>
      </c>
      <c r="O388" s="22">
        <v>213.21</v>
      </c>
      <c r="P388" s="21">
        <v>0</v>
      </c>
      <c r="Q388" s="22">
        <v>0</v>
      </c>
      <c r="R388" s="21">
        <v>0</v>
      </c>
      <c r="S388" s="22">
        <v>0</v>
      </c>
      <c r="T388" s="21">
        <v>0</v>
      </c>
      <c r="U388" s="22">
        <v>0</v>
      </c>
      <c r="V388" s="21">
        <v>0</v>
      </c>
      <c r="W388" s="22">
        <v>0</v>
      </c>
      <c r="X388" s="21">
        <v>0</v>
      </c>
      <c r="Y388" s="22">
        <v>0</v>
      </c>
      <c r="Z388" s="21">
        <v>0</v>
      </c>
      <c r="AA388" s="22">
        <v>0</v>
      </c>
      <c r="AB388" s="21">
        <v>0</v>
      </c>
      <c r="AC388" s="22">
        <v>0</v>
      </c>
      <c r="AD388" s="21">
        <v>0</v>
      </c>
      <c r="AE388" s="22">
        <v>0</v>
      </c>
      <c r="AF388" s="21">
        <v>0</v>
      </c>
      <c r="AG388" s="22">
        <v>0</v>
      </c>
      <c r="AH388" s="21"/>
      <c r="AI388" s="493">
        <v>0</v>
      </c>
      <c r="AJ388" s="15">
        <v>1</v>
      </c>
      <c r="AK388" s="23">
        <v>426.42</v>
      </c>
    </row>
    <row r="389" spans="1:37" ht="38.25" x14ac:dyDescent="0.25">
      <c r="A389" s="17" t="s">
        <v>1010</v>
      </c>
      <c r="B389" s="18" t="s">
        <v>870</v>
      </c>
      <c r="C389" s="17" t="s">
        <v>27</v>
      </c>
      <c r="D389" s="17" t="s">
        <v>871</v>
      </c>
      <c r="E389" s="19" t="s">
        <v>109</v>
      </c>
      <c r="F389" s="19">
        <v>44</v>
      </c>
      <c r="G389" s="20">
        <v>73.119748000000001</v>
      </c>
      <c r="H389" s="20">
        <v>91.56</v>
      </c>
      <c r="I389" s="492">
        <v>4028.64</v>
      </c>
      <c r="J389" s="21">
        <v>0</v>
      </c>
      <c r="K389" s="22">
        <v>0</v>
      </c>
      <c r="L389" s="21">
        <v>0</v>
      </c>
      <c r="M389" s="22">
        <v>0</v>
      </c>
      <c r="N389" s="21">
        <v>1</v>
      </c>
      <c r="O389" s="22">
        <v>4028.64</v>
      </c>
      <c r="P389" s="21">
        <v>0</v>
      </c>
      <c r="Q389" s="22">
        <v>0</v>
      </c>
      <c r="R389" s="21">
        <v>0</v>
      </c>
      <c r="S389" s="22">
        <v>0</v>
      </c>
      <c r="T389" s="21">
        <v>0</v>
      </c>
      <c r="U389" s="22">
        <v>0</v>
      </c>
      <c r="V389" s="21">
        <v>0</v>
      </c>
      <c r="W389" s="22">
        <v>0</v>
      </c>
      <c r="X389" s="21">
        <v>0</v>
      </c>
      <c r="Y389" s="22">
        <v>0</v>
      </c>
      <c r="Z389" s="21">
        <v>0</v>
      </c>
      <c r="AA389" s="22">
        <v>0</v>
      </c>
      <c r="AB389" s="21">
        <v>0</v>
      </c>
      <c r="AC389" s="22">
        <v>0</v>
      </c>
      <c r="AD389" s="21">
        <v>0</v>
      </c>
      <c r="AE389" s="22">
        <v>0</v>
      </c>
      <c r="AF389" s="21">
        <v>0</v>
      </c>
      <c r="AG389" s="22">
        <v>0</v>
      </c>
      <c r="AH389" s="21"/>
      <c r="AI389" s="493">
        <v>0</v>
      </c>
      <c r="AJ389" s="15">
        <v>1</v>
      </c>
      <c r="AK389" s="23">
        <v>4028.64</v>
      </c>
    </row>
    <row r="390" spans="1:37" ht="51" x14ac:dyDescent="0.25">
      <c r="A390" s="17" t="s">
        <v>1011</v>
      </c>
      <c r="B390" s="18" t="s">
        <v>908</v>
      </c>
      <c r="C390" s="17" t="s">
        <v>32</v>
      </c>
      <c r="D390" s="17" t="s">
        <v>909</v>
      </c>
      <c r="E390" s="19" t="s">
        <v>109</v>
      </c>
      <c r="F390" s="19">
        <v>61.7</v>
      </c>
      <c r="G390" s="20">
        <v>12.3</v>
      </c>
      <c r="H390" s="20">
        <v>15.4</v>
      </c>
      <c r="I390" s="492">
        <v>950.18</v>
      </c>
      <c r="J390" s="21">
        <v>0</v>
      </c>
      <c r="K390" s="22">
        <v>0</v>
      </c>
      <c r="L390" s="21">
        <v>0</v>
      </c>
      <c r="M390" s="22">
        <v>0</v>
      </c>
      <c r="N390" s="21">
        <v>1</v>
      </c>
      <c r="O390" s="22">
        <v>950.18</v>
      </c>
      <c r="P390" s="21">
        <v>0</v>
      </c>
      <c r="Q390" s="22">
        <v>0</v>
      </c>
      <c r="R390" s="21">
        <v>0</v>
      </c>
      <c r="S390" s="22">
        <v>0</v>
      </c>
      <c r="T390" s="21">
        <v>0</v>
      </c>
      <c r="U390" s="22">
        <v>0</v>
      </c>
      <c r="V390" s="21">
        <v>0</v>
      </c>
      <c r="W390" s="22">
        <v>0</v>
      </c>
      <c r="X390" s="21">
        <v>0</v>
      </c>
      <c r="Y390" s="22">
        <v>0</v>
      </c>
      <c r="Z390" s="21">
        <v>0</v>
      </c>
      <c r="AA390" s="22">
        <v>0</v>
      </c>
      <c r="AB390" s="21">
        <v>0</v>
      </c>
      <c r="AC390" s="22">
        <v>0</v>
      </c>
      <c r="AD390" s="21">
        <v>0</v>
      </c>
      <c r="AE390" s="22">
        <v>0</v>
      </c>
      <c r="AF390" s="21">
        <v>0</v>
      </c>
      <c r="AG390" s="22">
        <v>0</v>
      </c>
      <c r="AH390" s="21"/>
      <c r="AI390" s="493">
        <v>0</v>
      </c>
      <c r="AJ390" s="15">
        <v>1</v>
      </c>
      <c r="AK390" s="23">
        <v>950.18</v>
      </c>
    </row>
    <row r="391" spans="1:37" ht="38.25" x14ac:dyDescent="0.25">
      <c r="A391" s="17" t="s">
        <v>1012</v>
      </c>
      <c r="B391" s="18" t="s">
        <v>1013</v>
      </c>
      <c r="C391" s="17" t="s">
        <v>32</v>
      </c>
      <c r="D391" s="17" t="s">
        <v>1014</v>
      </c>
      <c r="E391" s="19" t="s">
        <v>109</v>
      </c>
      <c r="F391" s="19">
        <v>40.6</v>
      </c>
      <c r="G391" s="20">
        <v>10.62</v>
      </c>
      <c r="H391" s="20">
        <v>13.29</v>
      </c>
      <c r="I391" s="492">
        <v>539.57000000000005</v>
      </c>
      <c r="J391" s="21">
        <v>0</v>
      </c>
      <c r="K391" s="22">
        <v>0</v>
      </c>
      <c r="L391" s="21">
        <v>0</v>
      </c>
      <c r="M391" s="22">
        <v>0</v>
      </c>
      <c r="N391" s="21">
        <v>1</v>
      </c>
      <c r="O391" s="22">
        <v>539.57000000000005</v>
      </c>
      <c r="P391" s="21">
        <v>0</v>
      </c>
      <c r="Q391" s="22">
        <v>0</v>
      </c>
      <c r="R391" s="21">
        <v>0</v>
      </c>
      <c r="S391" s="22">
        <v>0</v>
      </c>
      <c r="T391" s="21">
        <v>0</v>
      </c>
      <c r="U391" s="22">
        <v>0</v>
      </c>
      <c r="V391" s="21">
        <v>0</v>
      </c>
      <c r="W391" s="22">
        <v>0</v>
      </c>
      <c r="X391" s="21">
        <v>0</v>
      </c>
      <c r="Y391" s="22">
        <v>0</v>
      </c>
      <c r="Z391" s="21">
        <v>0</v>
      </c>
      <c r="AA391" s="22">
        <v>0</v>
      </c>
      <c r="AB391" s="21">
        <v>0</v>
      </c>
      <c r="AC391" s="22">
        <v>0</v>
      </c>
      <c r="AD391" s="21">
        <v>0</v>
      </c>
      <c r="AE391" s="22">
        <v>0</v>
      </c>
      <c r="AF391" s="21">
        <v>0</v>
      </c>
      <c r="AG391" s="22">
        <v>0</v>
      </c>
      <c r="AH391" s="21"/>
      <c r="AI391" s="493">
        <v>0</v>
      </c>
      <c r="AJ391" s="15">
        <v>1</v>
      </c>
      <c r="AK391" s="23">
        <v>539.57000000000005</v>
      </c>
    </row>
    <row r="392" spans="1:37" ht="51" x14ac:dyDescent="0.25">
      <c r="A392" s="17" t="s">
        <v>1015</v>
      </c>
      <c r="B392" s="18" t="s">
        <v>1016</v>
      </c>
      <c r="C392" s="17" t="s">
        <v>32</v>
      </c>
      <c r="D392" s="17" t="s">
        <v>1017</v>
      </c>
      <c r="E392" s="19" t="s">
        <v>109</v>
      </c>
      <c r="F392" s="19">
        <v>9</v>
      </c>
      <c r="G392" s="20">
        <v>7.88</v>
      </c>
      <c r="H392" s="20">
        <v>9.86</v>
      </c>
      <c r="I392" s="492">
        <v>88.74</v>
      </c>
      <c r="J392" s="21">
        <v>0</v>
      </c>
      <c r="K392" s="22">
        <v>0</v>
      </c>
      <c r="L392" s="21">
        <v>0</v>
      </c>
      <c r="M392" s="22">
        <v>0</v>
      </c>
      <c r="N392" s="21">
        <v>1</v>
      </c>
      <c r="O392" s="22">
        <v>88.74</v>
      </c>
      <c r="P392" s="21">
        <v>0</v>
      </c>
      <c r="Q392" s="22">
        <v>0</v>
      </c>
      <c r="R392" s="21">
        <v>0</v>
      </c>
      <c r="S392" s="22">
        <v>0</v>
      </c>
      <c r="T392" s="21">
        <v>0</v>
      </c>
      <c r="U392" s="22">
        <v>0</v>
      </c>
      <c r="V392" s="21">
        <v>0</v>
      </c>
      <c r="W392" s="22">
        <v>0</v>
      </c>
      <c r="X392" s="21">
        <v>0</v>
      </c>
      <c r="Y392" s="22">
        <v>0</v>
      </c>
      <c r="Z392" s="21">
        <v>0</v>
      </c>
      <c r="AA392" s="22">
        <v>0</v>
      </c>
      <c r="AB392" s="21">
        <v>0</v>
      </c>
      <c r="AC392" s="22">
        <v>0</v>
      </c>
      <c r="AD392" s="21">
        <v>0</v>
      </c>
      <c r="AE392" s="22">
        <v>0</v>
      </c>
      <c r="AF392" s="21">
        <v>0</v>
      </c>
      <c r="AG392" s="22">
        <v>0</v>
      </c>
      <c r="AH392" s="21"/>
      <c r="AI392" s="493">
        <v>0</v>
      </c>
      <c r="AJ392" s="15">
        <v>1</v>
      </c>
      <c r="AK392" s="23">
        <v>88.74</v>
      </c>
    </row>
    <row r="393" spans="1:37" ht="38.25" x14ac:dyDescent="0.25">
      <c r="A393" s="17" t="s">
        <v>1018</v>
      </c>
      <c r="B393" s="18" t="s">
        <v>453</v>
      </c>
      <c r="C393" s="17" t="s">
        <v>32</v>
      </c>
      <c r="D393" s="17" t="s">
        <v>454</v>
      </c>
      <c r="E393" s="19" t="s">
        <v>109</v>
      </c>
      <c r="F393" s="19">
        <v>86.1</v>
      </c>
      <c r="G393" s="20">
        <v>14.23</v>
      </c>
      <c r="H393" s="20">
        <v>17.809999999999999</v>
      </c>
      <c r="I393" s="492">
        <v>1533.44</v>
      </c>
      <c r="J393" s="21">
        <v>0</v>
      </c>
      <c r="K393" s="22">
        <v>0</v>
      </c>
      <c r="L393" s="21">
        <v>0</v>
      </c>
      <c r="M393" s="22">
        <v>0</v>
      </c>
      <c r="N393" s="21">
        <v>1</v>
      </c>
      <c r="O393" s="22">
        <v>1533.44</v>
      </c>
      <c r="P393" s="21">
        <v>0</v>
      </c>
      <c r="Q393" s="22">
        <v>0</v>
      </c>
      <c r="R393" s="21">
        <v>0</v>
      </c>
      <c r="S393" s="22">
        <v>0</v>
      </c>
      <c r="T393" s="21">
        <v>0</v>
      </c>
      <c r="U393" s="22">
        <v>0</v>
      </c>
      <c r="V393" s="21">
        <v>0</v>
      </c>
      <c r="W393" s="22">
        <v>0</v>
      </c>
      <c r="X393" s="21">
        <v>0</v>
      </c>
      <c r="Y393" s="22">
        <v>0</v>
      </c>
      <c r="Z393" s="21">
        <v>0</v>
      </c>
      <c r="AA393" s="22">
        <v>0</v>
      </c>
      <c r="AB393" s="21">
        <v>0</v>
      </c>
      <c r="AC393" s="22">
        <v>0</v>
      </c>
      <c r="AD393" s="21">
        <v>0</v>
      </c>
      <c r="AE393" s="22">
        <v>0</v>
      </c>
      <c r="AF393" s="21">
        <v>0</v>
      </c>
      <c r="AG393" s="22">
        <v>0</v>
      </c>
      <c r="AH393" s="21"/>
      <c r="AI393" s="493">
        <v>0</v>
      </c>
      <c r="AJ393" s="15">
        <v>1</v>
      </c>
      <c r="AK393" s="23">
        <v>1533.44</v>
      </c>
    </row>
    <row r="394" spans="1:37" ht="38.25" x14ac:dyDescent="0.25">
      <c r="A394" s="17" t="s">
        <v>1019</v>
      </c>
      <c r="B394" s="18" t="s">
        <v>1020</v>
      </c>
      <c r="C394" s="17" t="s">
        <v>32</v>
      </c>
      <c r="D394" s="17" t="s">
        <v>1021</v>
      </c>
      <c r="E394" s="19" t="s">
        <v>109</v>
      </c>
      <c r="F394" s="19">
        <v>22.5</v>
      </c>
      <c r="G394" s="20">
        <v>17.28</v>
      </c>
      <c r="H394" s="20">
        <v>21.63</v>
      </c>
      <c r="I394" s="492">
        <v>486.67</v>
      </c>
      <c r="J394" s="21">
        <v>0</v>
      </c>
      <c r="K394" s="22">
        <v>0</v>
      </c>
      <c r="L394" s="21">
        <v>0</v>
      </c>
      <c r="M394" s="22">
        <v>0</v>
      </c>
      <c r="N394" s="21">
        <v>1</v>
      </c>
      <c r="O394" s="22">
        <v>486.67</v>
      </c>
      <c r="P394" s="21">
        <v>0</v>
      </c>
      <c r="Q394" s="22">
        <v>0</v>
      </c>
      <c r="R394" s="21">
        <v>0</v>
      </c>
      <c r="S394" s="22">
        <v>0</v>
      </c>
      <c r="T394" s="21">
        <v>0</v>
      </c>
      <c r="U394" s="22">
        <v>0</v>
      </c>
      <c r="V394" s="21">
        <v>0</v>
      </c>
      <c r="W394" s="22">
        <v>0</v>
      </c>
      <c r="X394" s="21">
        <v>0</v>
      </c>
      <c r="Y394" s="22">
        <v>0</v>
      </c>
      <c r="Z394" s="21">
        <v>0</v>
      </c>
      <c r="AA394" s="22">
        <v>0</v>
      </c>
      <c r="AB394" s="21">
        <v>0</v>
      </c>
      <c r="AC394" s="22">
        <v>0</v>
      </c>
      <c r="AD394" s="21">
        <v>0</v>
      </c>
      <c r="AE394" s="22">
        <v>0</v>
      </c>
      <c r="AF394" s="21">
        <v>0</v>
      </c>
      <c r="AG394" s="22">
        <v>0</v>
      </c>
      <c r="AH394" s="21"/>
      <c r="AI394" s="493">
        <v>0</v>
      </c>
      <c r="AJ394" s="15">
        <v>1</v>
      </c>
      <c r="AK394" s="23">
        <v>486.67</v>
      </c>
    </row>
    <row r="395" spans="1:37" ht="51" x14ac:dyDescent="0.25">
      <c r="A395" s="17" t="s">
        <v>1022</v>
      </c>
      <c r="B395" s="18" t="s">
        <v>456</v>
      </c>
      <c r="C395" s="17" t="s">
        <v>32</v>
      </c>
      <c r="D395" s="17" t="s">
        <v>457</v>
      </c>
      <c r="E395" s="19" t="s">
        <v>109</v>
      </c>
      <c r="F395" s="19">
        <v>4.5</v>
      </c>
      <c r="G395" s="20">
        <v>14.9</v>
      </c>
      <c r="H395" s="20">
        <v>18.649999999999999</v>
      </c>
      <c r="I395" s="492">
        <v>83.92</v>
      </c>
      <c r="J395" s="21">
        <v>0</v>
      </c>
      <c r="K395" s="22">
        <v>0</v>
      </c>
      <c r="L395" s="21">
        <v>0</v>
      </c>
      <c r="M395" s="22">
        <v>0</v>
      </c>
      <c r="N395" s="21">
        <v>1</v>
      </c>
      <c r="O395" s="22">
        <v>83.92</v>
      </c>
      <c r="P395" s="21">
        <v>0</v>
      </c>
      <c r="Q395" s="22">
        <v>0</v>
      </c>
      <c r="R395" s="21">
        <v>0</v>
      </c>
      <c r="S395" s="22">
        <v>0</v>
      </c>
      <c r="T395" s="21">
        <v>0</v>
      </c>
      <c r="U395" s="22">
        <v>0</v>
      </c>
      <c r="V395" s="21">
        <v>0</v>
      </c>
      <c r="W395" s="22">
        <v>0</v>
      </c>
      <c r="X395" s="21">
        <v>0</v>
      </c>
      <c r="Y395" s="22">
        <v>0</v>
      </c>
      <c r="Z395" s="21">
        <v>0</v>
      </c>
      <c r="AA395" s="22">
        <v>0</v>
      </c>
      <c r="AB395" s="21">
        <v>0</v>
      </c>
      <c r="AC395" s="22">
        <v>0</v>
      </c>
      <c r="AD395" s="21">
        <v>0</v>
      </c>
      <c r="AE395" s="22">
        <v>0</v>
      </c>
      <c r="AF395" s="21">
        <v>0</v>
      </c>
      <c r="AG395" s="22">
        <v>0</v>
      </c>
      <c r="AH395" s="21"/>
      <c r="AI395" s="493">
        <v>0</v>
      </c>
      <c r="AJ395" s="15">
        <v>1</v>
      </c>
      <c r="AK395" s="23">
        <v>83.92</v>
      </c>
    </row>
    <row r="396" spans="1:37" ht="51" x14ac:dyDescent="0.25">
      <c r="A396" s="17" t="s">
        <v>1023</v>
      </c>
      <c r="B396" s="18" t="s">
        <v>462</v>
      </c>
      <c r="C396" s="17" t="s">
        <v>32</v>
      </c>
      <c r="D396" s="17" t="s">
        <v>463</v>
      </c>
      <c r="E396" s="19" t="s">
        <v>109</v>
      </c>
      <c r="F396" s="19">
        <v>20</v>
      </c>
      <c r="G396" s="20">
        <v>31.23</v>
      </c>
      <c r="H396" s="20">
        <v>39.1</v>
      </c>
      <c r="I396" s="492">
        <v>782</v>
      </c>
      <c r="J396" s="21">
        <v>0</v>
      </c>
      <c r="K396" s="22">
        <v>0</v>
      </c>
      <c r="L396" s="21">
        <v>0</v>
      </c>
      <c r="M396" s="22">
        <v>0</v>
      </c>
      <c r="N396" s="21">
        <v>1</v>
      </c>
      <c r="O396" s="22">
        <v>782</v>
      </c>
      <c r="P396" s="21">
        <v>0</v>
      </c>
      <c r="Q396" s="22">
        <v>0</v>
      </c>
      <c r="R396" s="21">
        <v>0</v>
      </c>
      <c r="S396" s="22">
        <v>0</v>
      </c>
      <c r="T396" s="21">
        <v>0</v>
      </c>
      <c r="U396" s="22">
        <v>0</v>
      </c>
      <c r="V396" s="21">
        <v>0</v>
      </c>
      <c r="W396" s="22">
        <v>0</v>
      </c>
      <c r="X396" s="21">
        <v>0</v>
      </c>
      <c r="Y396" s="22">
        <v>0</v>
      </c>
      <c r="Z396" s="21">
        <v>0</v>
      </c>
      <c r="AA396" s="22">
        <v>0</v>
      </c>
      <c r="AB396" s="21">
        <v>0</v>
      </c>
      <c r="AC396" s="22">
        <v>0</v>
      </c>
      <c r="AD396" s="21">
        <v>0</v>
      </c>
      <c r="AE396" s="22">
        <v>0</v>
      </c>
      <c r="AF396" s="21">
        <v>0</v>
      </c>
      <c r="AG396" s="22">
        <v>0</v>
      </c>
      <c r="AH396" s="21"/>
      <c r="AI396" s="493">
        <v>0</v>
      </c>
      <c r="AJ396" s="15">
        <v>1</v>
      </c>
      <c r="AK396" s="23">
        <v>782</v>
      </c>
    </row>
    <row r="397" spans="1:37" x14ac:dyDescent="0.25">
      <c r="A397" s="17" t="s">
        <v>1024</v>
      </c>
      <c r="B397" s="18" t="s">
        <v>1025</v>
      </c>
      <c r="C397" s="17" t="s">
        <v>40</v>
      </c>
      <c r="D397" s="17" t="s">
        <v>1026</v>
      </c>
      <c r="E397" s="19" t="s">
        <v>42</v>
      </c>
      <c r="F397" s="19">
        <v>3</v>
      </c>
      <c r="G397" s="20">
        <v>121.42</v>
      </c>
      <c r="H397" s="20">
        <v>152.04</v>
      </c>
      <c r="I397" s="492">
        <v>456.12</v>
      </c>
      <c r="J397" s="21">
        <v>0</v>
      </c>
      <c r="K397" s="22">
        <v>0</v>
      </c>
      <c r="L397" s="21">
        <v>0</v>
      </c>
      <c r="M397" s="22">
        <v>0</v>
      </c>
      <c r="N397" s="21">
        <v>0</v>
      </c>
      <c r="O397" s="22">
        <v>0</v>
      </c>
      <c r="P397" s="21">
        <v>1</v>
      </c>
      <c r="Q397" s="22">
        <v>456.12</v>
      </c>
      <c r="R397" s="21">
        <v>0</v>
      </c>
      <c r="S397" s="22">
        <v>0</v>
      </c>
      <c r="T397" s="21">
        <v>0</v>
      </c>
      <c r="U397" s="22">
        <v>0</v>
      </c>
      <c r="V397" s="21">
        <v>0</v>
      </c>
      <c r="W397" s="22">
        <v>0</v>
      </c>
      <c r="X397" s="21">
        <v>0</v>
      </c>
      <c r="Y397" s="22">
        <v>0</v>
      </c>
      <c r="Z397" s="21">
        <v>0</v>
      </c>
      <c r="AA397" s="22">
        <v>0</v>
      </c>
      <c r="AB397" s="21">
        <v>0</v>
      </c>
      <c r="AC397" s="22">
        <v>0</v>
      </c>
      <c r="AD397" s="21">
        <v>0</v>
      </c>
      <c r="AE397" s="22">
        <v>0</v>
      </c>
      <c r="AF397" s="21">
        <v>0</v>
      </c>
      <c r="AG397" s="22">
        <v>0</v>
      </c>
      <c r="AH397" s="21"/>
      <c r="AI397" s="493">
        <v>0</v>
      </c>
      <c r="AJ397" s="15">
        <v>1</v>
      </c>
      <c r="AK397" s="23">
        <v>456.12</v>
      </c>
    </row>
    <row r="398" spans="1:37" ht="25.5" x14ac:dyDescent="0.25">
      <c r="A398" s="17" t="s">
        <v>1027</v>
      </c>
      <c r="B398" s="18" t="s">
        <v>1028</v>
      </c>
      <c r="C398" s="17" t="s">
        <v>27</v>
      </c>
      <c r="D398" s="17" t="s">
        <v>1029</v>
      </c>
      <c r="E398" s="19" t="s">
        <v>42</v>
      </c>
      <c r="F398" s="19">
        <v>5</v>
      </c>
      <c r="G398" s="20">
        <v>421.86</v>
      </c>
      <c r="H398" s="20">
        <v>528.25</v>
      </c>
      <c r="I398" s="492">
        <v>2641.25</v>
      </c>
      <c r="J398" s="21">
        <v>0</v>
      </c>
      <c r="K398" s="22">
        <v>0</v>
      </c>
      <c r="L398" s="21">
        <v>0</v>
      </c>
      <c r="M398" s="22">
        <v>0</v>
      </c>
      <c r="N398" s="21">
        <v>0</v>
      </c>
      <c r="O398" s="22">
        <v>0</v>
      </c>
      <c r="P398" s="21">
        <v>1</v>
      </c>
      <c r="Q398" s="22">
        <v>2641.25</v>
      </c>
      <c r="R398" s="21">
        <v>0</v>
      </c>
      <c r="S398" s="22">
        <v>0</v>
      </c>
      <c r="T398" s="21">
        <v>0</v>
      </c>
      <c r="U398" s="22">
        <v>0</v>
      </c>
      <c r="V398" s="21">
        <v>0</v>
      </c>
      <c r="W398" s="22">
        <v>0</v>
      </c>
      <c r="X398" s="21">
        <v>0</v>
      </c>
      <c r="Y398" s="22">
        <v>0</v>
      </c>
      <c r="Z398" s="21">
        <v>0</v>
      </c>
      <c r="AA398" s="22">
        <v>0</v>
      </c>
      <c r="AB398" s="21">
        <v>0</v>
      </c>
      <c r="AC398" s="22">
        <v>0</v>
      </c>
      <c r="AD398" s="21">
        <v>0</v>
      </c>
      <c r="AE398" s="22">
        <v>0</v>
      </c>
      <c r="AF398" s="21">
        <v>0</v>
      </c>
      <c r="AG398" s="22">
        <v>0</v>
      </c>
      <c r="AH398" s="21"/>
      <c r="AI398" s="493">
        <v>0</v>
      </c>
      <c r="AJ398" s="15">
        <v>1</v>
      </c>
      <c r="AK398" s="23">
        <v>2641.25</v>
      </c>
    </row>
    <row r="399" spans="1:37" ht="25.5" x14ac:dyDescent="0.25">
      <c r="A399" s="17" t="s">
        <v>1030</v>
      </c>
      <c r="B399" s="18" t="s">
        <v>1031</v>
      </c>
      <c r="C399" s="17" t="s">
        <v>27</v>
      </c>
      <c r="D399" s="17" t="s">
        <v>1032</v>
      </c>
      <c r="E399" s="19" t="s">
        <v>42</v>
      </c>
      <c r="F399" s="19">
        <v>4</v>
      </c>
      <c r="G399" s="20">
        <v>217.52</v>
      </c>
      <c r="H399" s="20">
        <v>272.37</v>
      </c>
      <c r="I399" s="492">
        <v>1089.48</v>
      </c>
      <c r="J399" s="21">
        <v>0</v>
      </c>
      <c r="K399" s="22">
        <v>0</v>
      </c>
      <c r="L399" s="21">
        <v>0</v>
      </c>
      <c r="M399" s="22">
        <v>0</v>
      </c>
      <c r="N399" s="21">
        <v>0</v>
      </c>
      <c r="O399" s="22">
        <v>0</v>
      </c>
      <c r="P399" s="21">
        <v>1</v>
      </c>
      <c r="Q399" s="22">
        <v>1089.48</v>
      </c>
      <c r="R399" s="21">
        <v>0</v>
      </c>
      <c r="S399" s="22">
        <v>0</v>
      </c>
      <c r="T399" s="21">
        <v>0</v>
      </c>
      <c r="U399" s="22">
        <v>0</v>
      </c>
      <c r="V399" s="21">
        <v>0</v>
      </c>
      <c r="W399" s="22">
        <v>0</v>
      </c>
      <c r="X399" s="21">
        <v>0</v>
      </c>
      <c r="Y399" s="22">
        <v>0</v>
      </c>
      <c r="Z399" s="21">
        <v>0</v>
      </c>
      <c r="AA399" s="22">
        <v>0</v>
      </c>
      <c r="AB399" s="21">
        <v>0</v>
      </c>
      <c r="AC399" s="22">
        <v>0</v>
      </c>
      <c r="AD399" s="21">
        <v>0</v>
      </c>
      <c r="AE399" s="22">
        <v>0</v>
      </c>
      <c r="AF399" s="21">
        <v>0</v>
      </c>
      <c r="AG399" s="22">
        <v>0</v>
      </c>
      <c r="AH399" s="21"/>
      <c r="AI399" s="493">
        <v>0</v>
      </c>
      <c r="AJ399" s="15">
        <v>1</v>
      </c>
      <c r="AK399" s="23">
        <v>1089.48</v>
      </c>
    </row>
    <row r="400" spans="1:37" ht="25.5" x14ac:dyDescent="0.25">
      <c r="A400" s="17" t="s">
        <v>1033</v>
      </c>
      <c r="B400" s="18" t="s">
        <v>1034</v>
      </c>
      <c r="C400" s="17" t="s">
        <v>27</v>
      </c>
      <c r="D400" s="17" t="s">
        <v>1035</v>
      </c>
      <c r="E400" s="19" t="s">
        <v>42</v>
      </c>
      <c r="F400" s="19">
        <v>4</v>
      </c>
      <c r="G400" s="20">
        <v>87.85</v>
      </c>
      <c r="H400" s="20">
        <v>110</v>
      </c>
      <c r="I400" s="492">
        <v>440</v>
      </c>
      <c r="J400" s="21">
        <v>0</v>
      </c>
      <c r="K400" s="22">
        <v>0</v>
      </c>
      <c r="L400" s="21">
        <v>0</v>
      </c>
      <c r="M400" s="22">
        <v>0</v>
      </c>
      <c r="N400" s="21">
        <v>0</v>
      </c>
      <c r="O400" s="22">
        <v>0</v>
      </c>
      <c r="P400" s="21">
        <v>1</v>
      </c>
      <c r="Q400" s="22">
        <v>440</v>
      </c>
      <c r="R400" s="21">
        <v>0</v>
      </c>
      <c r="S400" s="22">
        <v>0</v>
      </c>
      <c r="T400" s="21">
        <v>0</v>
      </c>
      <c r="U400" s="22">
        <v>0</v>
      </c>
      <c r="V400" s="21">
        <v>0</v>
      </c>
      <c r="W400" s="22">
        <v>0</v>
      </c>
      <c r="X400" s="21">
        <v>0</v>
      </c>
      <c r="Y400" s="22">
        <v>0</v>
      </c>
      <c r="Z400" s="21">
        <v>0</v>
      </c>
      <c r="AA400" s="22">
        <v>0</v>
      </c>
      <c r="AB400" s="21">
        <v>0</v>
      </c>
      <c r="AC400" s="22">
        <v>0</v>
      </c>
      <c r="AD400" s="21">
        <v>0</v>
      </c>
      <c r="AE400" s="22">
        <v>0</v>
      </c>
      <c r="AF400" s="21">
        <v>0</v>
      </c>
      <c r="AG400" s="22">
        <v>0</v>
      </c>
      <c r="AH400" s="21"/>
      <c r="AI400" s="493">
        <v>0</v>
      </c>
      <c r="AJ400" s="15">
        <v>1</v>
      </c>
      <c r="AK400" s="23">
        <v>440</v>
      </c>
    </row>
    <row r="401" spans="1:37" ht="25.5" x14ac:dyDescent="0.25">
      <c r="A401" s="17" t="s">
        <v>1036</v>
      </c>
      <c r="B401" s="18" t="s">
        <v>1037</v>
      </c>
      <c r="C401" s="17" t="s">
        <v>27</v>
      </c>
      <c r="D401" s="17" t="s">
        <v>1038</v>
      </c>
      <c r="E401" s="19" t="s">
        <v>109</v>
      </c>
      <c r="F401" s="19">
        <v>287</v>
      </c>
      <c r="G401" s="20">
        <v>5.54</v>
      </c>
      <c r="H401" s="20">
        <v>6.93</v>
      </c>
      <c r="I401" s="492">
        <v>1988.91</v>
      </c>
      <c r="J401" s="21">
        <v>0</v>
      </c>
      <c r="K401" s="22">
        <v>0</v>
      </c>
      <c r="L401" s="21">
        <v>0</v>
      </c>
      <c r="M401" s="22">
        <v>0</v>
      </c>
      <c r="N401" s="21">
        <v>0</v>
      </c>
      <c r="O401" s="22">
        <v>0</v>
      </c>
      <c r="P401" s="21">
        <v>1</v>
      </c>
      <c r="Q401" s="22">
        <v>1988.91</v>
      </c>
      <c r="R401" s="21">
        <v>0</v>
      </c>
      <c r="S401" s="22">
        <v>0</v>
      </c>
      <c r="T401" s="21">
        <v>0</v>
      </c>
      <c r="U401" s="22">
        <v>0</v>
      </c>
      <c r="V401" s="21">
        <v>0</v>
      </c>
      <c r="W401" s="22">
        <v>0</v>
      </c>
      <c r="X401" s="21">
        <v>0</v>
      </c>
      <c r="Y401" s="22">
        <v>0</v>
      </c>
      <c r="Z401" s="21">
        <v>0</v>
      </c>
      <c r="AA401" s="22">
        <v>0</v>
      </c>
      <c r="AB401" s="21">
        <v>0</v>
      </c>
      <c r="AC401" s="22">
        <v>0</v>
      </c>
      <c r="AD401" s="21">
        <v>0</v>
      </c>
      <c r="AE401" s="22">
        <v>0</v>
      </c>
      <c r="AF401" s="21">
        <v>0</v>
      </c>
      <c r="AG401" s="22">
        <v>0</v>
      </c>
      <c r="AH401" s="21"/>
      <c r="AI401" s="493">
        <v>0</v>
      </c>
      <c r="AJ401" s="15">
        <v>1</v>
      </c>
      <c r="AK401" s="23">
        <v>1988.91</v>
      </c>
    </row>
    <row r="402" spans="1:37" ht="25.5" x14ac:dyDescent="0.25">
      <c r="A402" s="17" t="s">
        <v>1039</v>
      </c>
      <c r="B402" s="18" t="s">
        <v>810</v>
      </c>
      <c r="C402" s="17" t="s">
        <v>40</v>
      </c>
      <c r="D402" s="17" t="s">
        <v>811</v>
      </c>
      <c r="E402" s="19" t="s">
        <v>42</v>
      </c>
      <c r="F402" s="19">
        <v>4</v>
      </c>
      <c r="G402" s="20">
        <v>89.85</v>
      </c>
      <c r="H402" s="20">
        <v>112.51</v>
      </c>
      <c r="I402" s="492">
        <v>450.04</v>
      </c>
      <c r="J402" s="21">
        <v>0</v>
      </c>
      <c r="K402" s="22">
        <v>0</v>
      </c>
      <c r="L402" s="21">
        <v>1</v>
      </c>
      <c r="M402" s="22">
        <v>450.04</v>
      </c>
      <c r="N402" s="21">
        <v>0</v>
      </c>
      <c r="O402" s="22">
        <v>0</v>
      </c>
      <c r="P402" s="21">
        <v>0</v>
      </c>
      <c r="Q402" s="22">
        <v>0</v>
      </c>
      <c r="R402" s="21">
        <v>0</v>
      </c>
      <c r="S402" s="22">
        <v>0</v>
      </c>
      <c r="T402" s="21">
        <v>0</v>
      </c>
      <c r="U402" s="22">
        <v>0</v>
      </c>
      <c r="V402" s="21">
        <v>0</v>
      </c>
      <c r="W402" s="22">
        <v>0</v>
      </c>
      <c r="X402" s="21">
        <v>0</v>
      </c>
      <c r="Y402" s="22">
        <v>0</v>
      </c>
      <c r="Z402" s="21">
        <v>0</v>
      </c>
      <c r="AA402" s="22">
        <v>0</v>
      </c>
      <c r="AB402" s="21">
        <v>0</v>
      </c>
      <c r="AC402" s="22">
        <v>0</v>
      </c>
      <c r="AD402" s="21">
        <v>0</v>
      </c>
      <c r="AE402" s="22">
        <v>0</v>
      </c>
      <c r="AF402" s="21">
        <v>0</v>
      </c>
      <c r="AG402" s="22">
        <v>0</v>
      </c>
      <c r="AH402" s="21"/>
      <c r="AI402" s="493">
        <v>0</v>
      </c>
      <c r="AJ402" s="15">
        <v>1</v>
      </c>
      <c r="AK402" s="23">
        <v>450.04</v>
      </c>
    </row>
    <row r="403" spans="1:37" ht="38.25" x14ac:dyDescent="0.25">
      <c r="A403" s="17" t="s">
        <v>1040</v>
      </c>
      <c r="B403" s="18" t="s">
        <v>1041</v>
      </c>
      <c r="C403" s="17" t="s">
        <v>27</v>
      </c>
      <c r="D403" s="17" t="s">
        <v>1042</v>
      </c>
      <c r="E403" s="19" t="s">
        <v>42</v>
      </c>
      <c r="F403" s="19">
        <v>5</v>
      </c>
      <c r="G403" s="20">
        <v>81.38</v>
      </c>
      <c r="H403" s="20">
        <v>101.9</v>
      </c>
      <c r="I403" s="492">
        <v>509.5</v>
      </c>
      <c r="J403" s="21">
        <v>0</v>
      </c>
      <c r="K403" s="22">
        <v>0</v>
      </c>
      <c r="L403" s="21">
        <v>1</v>
      </c>
      <c r="M403" s="22">
        <v>509.5</v>
      </c>
      <c r="N403" s="21">
        <v>0</v>
      </c>
      <c r="O403" s="22">
        <v>0</v>
      </c>
      <c r="P403" s="21">
        <v>0</v>
      </c>
      <c r="Q403" s="22">
        <v>0</v>
      </c>
      <c r="R403" s="21">
        <v>0</v>
      </c>
      <c r="S403" s="22">
        <v>0</v>
      </c>
      <c r="T403" s="21">
        <v>0</v>
      </c>
      <c r="U403" s="22">
        <v>0</v>
      </c>
      <c r="V403" s="21">
        <v>0</v>
      </c>
      <c r="W403" s="22">
        <v>0</v>
      </c>
      <c r="X403" s="21">
        <v>0</v>
      </c>
      <c r="Y403" s="22">
        <v>0</v>
      </c>
      <c r="Z403" s="21">
        <v>0</v>
      </c>
      <c r="AA403" s="22">
        <v>0</v>
      </c>
      <c r="AB403" s="21">
        <v>0</v>
      </c>
      <c r="AC403" s="22">
        <v>0</v>
      </c>
      <c r="AD403" s="21">
        <v>0</v>
      </c>
      <c r="AE403" s="22">
        <v>0</v>
      </c>
      <c r="AF403" s="21">
        <v>0</v>
      </c>
      <c r="AG403" s="22">
        <v>0</v>
      </c>
      <c r="AH403" s="21"/>
      <c r="AI403" s="493">
        <v>0</v>
      </c>
      <c r="AJ403" s="15">
        <v>1</v>
      </c>
      <c r="AK403" s="23">
        <v>509.5</v>
      </c>
    </row>
    <row r="404" spans="1:37" ht="38.25" x14ac:dyDescent="0.25">
      <c r="A404" s="17" t="s">
        <v>1043</v>
      </c>
      <c r="B404" s="18" t="s">
        <v>1044</v>
      </c>
      <c r="C404" s="17" t="s">
        <v>27</v>
      </c>
      <c r="D404" s="17" t="s">
        <v>1045</v>
      </c>
      <c r="E404" s="19" t="s">
        <v>42</v>
      </c>
      <c r="F404" s="19">
        <v>7</v>
      </c>
      <c r="G404" s="20">
        <v>94.22</v>
      </c>
      <c r="H404" s="20">
        <v>117.98</v>
      </c>
      <c r="I404" s="492">
        <v>825.86</v>
      </c>
      <c r="J404" s="21">
        <v>0</v>
      </c>
      <c r="K404" s="22">
        <v>0</v>
      </c>
      <c r="L404" s="21">
        <v>1</v>
      </c>
      <c r="M404" s="22">
        <v>825.86</v>
      </c>
      <c r="N404" s="21">
        <v>0</v>
      </c>
      <c r="O404" s="22">
        <v>0</v>
      </c>
      <c r="P404" s="21">
        <v>0</v>
      </c>
      <c r="Q404" s="22">
        <v>0</v>
      </c>
      <c r="R404" s="21">
        <v>0</v>
      </c>
      <c r="S404" s="22">
        <v>0</v>
      </c>
      <c r="T404" s="21">
        <v>0</v>
      </c>
      <c r="U404" s="22">
        <v>0</v>
      </c>
      <c r="V404" s="21">
        <v>0</v>
      </c>
      <c r="W404" s="22">
        <v>0</v>
      </c>
      <c r="X404" s="21">
        <v>0</v>
      </c>
      <c r="Y404" s="22">
        <v>0</v>
      </c>
      <c r="Z404" s="21">
        <v>0</v>
      </c>
      <c r="AA404" s="22">
        <v>0</v>
      </c>
      <c r="AB404" s="21">
        <v>0</v>
      </c>
      <c r="AC404" s="22">
        <v>0</v>
      </c>
      <c r="AD404" s="21">
        <v>0</v>
      </c>
      <c r="AE404" s="22">
        <v>0</v>
      </c>
      <c r="AF404" s="21">
        <v>0</v>
      </c>
      <c r="AG404" s="22">
        <v>0</v>
      </c>
      <c r="AH404" s="21"/>
      <c r="AI404" s="493">
        <v>0</v>
      </c>
      <c r="AJ404" s="15">
        <v>1</v>
      </c>
      <c r="AK404" s="23">
        <v>825.86</v>
      </c>
    </row>
    <row r="405" spans="1:37" ht="25.5" x14ac:dyDescent="0.25">
      <c r="A405" s="17" t="s">
        <v>1046</v>
      </c>
      <c r="B405" s="18" t="s">
        <v>1047</v>
      </c>
      <c r="C405" s="17" t="s">
        <v>27</v>
      </c>
      <c r="D405" s="17" t="s">
        <v>1048</v>
      </c>
      <c r="E405" s="19" t="s">
        <v>42</v>
      </c>
      <c r="F405" s="19">
        <v>1</v>
      </c>
      <c r="G405" s="20">
        <v>139.27000000000001</v>
      </c>
      <c r="H405" s="20">
        <v>174.39</v>
      </c>
      <c r="I405" s="492">
        <v>174.39</v>
      </c>
      <c r="J405" s="21">
        <v>0</v>
      </c>
      <c r="K405" s="22">
        <v>0</v>
      </c>
      <c r="L405" s="21">
        <v>1</v>
      </c>
      <c r="M405" s="22">
        <v>174.39</v>
      </c>
      <c r="N405" s="21">
        <v>0</v>
      </c>
      <c r="O405" s="22">
        <v>0</v>
      </c>
      <c r="P405" s="21">
        <v>0</v>
      </c>
      <c r="Q405" s="22">
        <v>0</v>
      </c>
      <c r="R405" s="21">
        <v>0</v>
      </c>
      <c r="S405" s="22">
        <v>0</v>
      </c>
      <c r="T405" s="21">
        <v>0</v>
      </c>
      <c r="U405" s="22">
        <v>0</v>
      </c>
      <c r="V405" s="21">
        <v>0</v>
      </c>
      <c r="W405" s="22">
        <v>0</v>
      </c>
      <c r="X405" s="21">
        <v>0</v>
      </c>
      <c r="Y405" s="22">
        <v>0</v>
      </c>
      <c r="Z405" s="21">
        <v>0</v>
      </c>
      <c r="AA405" s="22">
        <v>0</v>
      </c>
      <c r="AB405" s="21">
        <v>0</v>
      </c>
      <c r="AC405" s="22">
        <v>0</v>
      </c>
      <c r="AD405" s="21">
        <v>0</v>
      </c>
      <c r="AE405" s="22">
        <v>0</v>
      </c>
      <c r="AF405" s="21">
        <v>0</v>
      </c>
      <c r="AG405" s="22">
        <v>0</v>
      </c>
      <c r="AH405" s="21"/>
      <c r="AI405" s="493">
        <v>0</v>
      </c>
      <c r="AJ405" s="15">
        <v>1</v>
      </c>
      <c r="AK405" s="23">
        <v>174.39</v>
      </c>
    </row>
    <row r="406" spans="1:37" ht="25.5" x14ac:dyDescent="0.25">
      <c r="A406" s="17" t="s">
        <v>1049</v>
      </c>
      <c r="B406" s="18" t="s">
        <v>1050</v>
      </c>
      <c r="C406" s="17" t="s">
        <v>27</v>
      </c>
      <c r="D406" s="17" t="s">
        <v>1051</v>
      </c>
      <c r="E406" s="19" t="s">
        <v>42</v>
      </c>
      <c r="F406" s="19">
        <v>3</v>
      </c>
      <c r="G406" s="20">
        <v>170.63</v>
      </c>
      <c r="H406" s="20">
        <v>213.66</v>
      </c>
      <c r="I406" s="492">
        <v>640.98</v>
      </c>
      <c r="J406" s="21">
        <v>0</v>
      </c>
      <c r="K406" s="22">
        <v>0</v>
      </c>
      <c r="L406" s="21">
        <v>1</v>
      </c>
      <c r="M406" s="22">
        <v>640.98</v>
      </c>
      <c r="N406" s="21">
        <v>0</v>
      </c>
      <c r="O406" s="22">
        <v>0</v>
      </c>
      <c r="P406" s="21">
        <v>0</v>
      </c>
      <c r="Q406" s="22">
        <v>0</v>
      </c>
      <c r="R406" s="21">
        <v>0</v>
      </c>
      <c r="S406" s="22">
        <v>0</v>
      </c>
      <c r="T406" s="21">
        <v>0</v>
      </c>
      <c r="U406" s="22">
        <v>0</v>
      </c>
      <c r="V406" s="21">
        <v>0</v>
      </c>
      <c r="W406" s="22">
        <v>0</v>
      </c>
      <c r="X406" s="21">
        <v>0</v>
      </c>
      <c r="Y406" s="22">
        <v>0</v>
      </c>
      <c r="Z406" s="21">
        <v>0</v>
      </c>
      <c r="AA406" s="22">
        <v>0</v>
      </c>
      <c r="AB406" s="21">
        <v>0</v>
      </c>
      <c r="AC406" s="22">
        <v>0</v>
      </c>
      <c r="AD406" s="21">
        <v>0</v>
      </c>
      <c r="AE406" s="22">
        <v>0</v>
      </c>
      <c r="AF406" s="21">
        <v>0</v>
      </c>
      <c r="AG406" s="22">
        <v>0</v>
      </c>
      <c r="AH406" s="21"/>
      <c r="AI406" s="493">
        <v>0</v>
      </c>
      <c r="AJ406" s="15">
        <v>1</v>
      </c>
      <c r="AK406" s="23">
        <v>640.98</v>
      </c>
    </row>
    <row r="407" spans="1:37" ht="25.5" x14ac:dyDescent="0.25">
      <c r="A407" s="17" t="s">
        <v>1052</v>
      </c>
      <c r="B407" s="18" t="s">
        <v>1053</v>
      </c>
      <c r="C407" s="17" t="s">
        <v>27</v>
      </c>
      <c r="D407" s="17" t="s">
        <v>1054</v>
      </c>
      <c r="E407" s="19" t="s">
        <v>522</v>
      </c>
      <c r="F407" s="19">
        <v>2</v>
      </c>
      <c r="G407" s="20">
        <v>24.25</v>
      </c>
      <c r="H407" s="20">
        <v>30.36</v>
      </c>
      <c r="I407" s="492">
        <v>60.72</v>
      </c>
      <c r="J407" s="21">
        <v>0</v>
      </c>
      <c r="K407" s="22">
        <v>0</v>
      </c>
      <c r="L407" s="21">
        <v>0</v>
      </c>
      <c r="M407" s="22">
        <v>0</v>
      </c>
      <c r="N407" s="21">
        <v>0</v>
      </c>
      <c r="O407" s="22">
        <v>0</v>
      </c>
      <c r="P407" s="21">
        <v>1</v>
      </c>
      <c r="Q407" s="22">
        <v>60.72</v>
      </c>
      <c r="R407" s="21">
        <v>0</v>
      </c>
      <c r="S407" s="22">
        <v>0</v>
      </c>
      <c r="T407" s="21">
        <v>0</v>
      </c>
      <c r="U407" s="22">
        <v>0</v>
      </c>
      <c r="V407" s="21">
        <v>0</v>
      </c>
      <c r="W407" s="22">
        <v>0</v>
      </c>
      <c r="X407" s="21">
        <v>0</v>
      </c>
      <c r="Y407" s="22">
        <v>0</v>
      </c>
      <c r="Z407" s="21">
        <v>0</v>
      </c>
      <c r="AA407" s="22">
        <v>0</v>
      </c>
      <c r="AB407" s="21">
        <v>0</v>
      </c>
      <c r="AC407" s="22">
        <v>0</v>
      </c>
      <c r="AD407" s="21">
        <v>0</v>
      </c>
      <c r="AE407" s="22">
        <v>0</v>
      </c>
      <c r="AF407" s="21">
        <v>0</v>
      </c>
      <c r="AG407" s="22">
        <v>0</v>
      </c>
      <c r="AH407" s="21"/>
      <c r="AI407" s="493">
        <v>0</v>
      </c>
      <c r="AJ407" s="15">
        <v>1</v>
      </c>
      <c r="AK407" s="23">
        <v>60.72</v>
      </c>
    </row>
    <row r="408" spans="1:37" ht="25.5" x14ac:dyDescent="0.25">
      <c r="A408" s="17" t="s">
        <v>1055</v>
      </c>
      <c r="B408" s="18" t="s">
        <v>1056</v>
      </c>
      <c r="C408" s="17" t="s">
        <v>27</v>
      </c>
      <c r="D408" s="17" t="s">
        <v>1057</v>
      </c>
      <c r="E408" s="19" t="s">
        <v>522</v>
      </c>
      <c r="F408" s="19">
        <v>38</v>
      </c>
      <c r="G408" s="20">
        <v>23.54</v>
      </c>
      <c r="H408" s="20">
        <v>29.47</v>
      </c>
      <c r="I408" s="492">
        <v>1119.8599999999999</v>
      </c>
      <c r="J408" s="21">
        <v>0</v>
      </c>
      <c r="K408" s="22">
        <v>0</v>
      </c>
      <c r="L408" s="21">
        <v>0</v>
      </c>
      <c r="M408" s="22">
        <v>0</v>
      </c>
      <c r="N408" s="21">
        <v>0</v>
      </c>
      <c r="O408" s="22">
        <v>0</v>
      </c>
      <c r="P408" s="21">
        <v>1</v>
      </c>
      <c r="Q408" s="22">
        <v>1119.8599999999999</v>
      </c>
      <c r="R408" s="21">
        <v>0</v>
      </c>
      <c r="S408" s="22">
        <v>0</v>
      </c>
      <c r="T408" s="21">
        <v>0</v>
      </c>
      <c r="U408" s="22">
        <v>0</v>
      </c>
      <c r="V408" s="21">
        <v>0</v>
      </c>
      <c r="W408" s="22">
        <v>0</v>
      </c>
      <c r="X408" s="21">
        <v>0</v>
      </c>
      <c r="Y408" s="22">
        <v>0</v>
      </c>
      <c r="Z408" s="21">
        <v>0</v>
      </c>
      <c r="AA408" s="22">
        <v>0</v>
      </c>
      <c r="AB408" s="21">
        <v>0</v>
      </c>
      <c r="AC408" s="22">
        <v>0</v>
      </c>
      <c r="AD408" s="21">
        <v>0</v>
      </c>
      <c r="AE408" s="22">
        <v>0</v>
      </c>
      <c r="AF408" s="21">
        <v>0</v>
      </c>
      <c r="AG408" s="22">
        <v>0</v>
      </c>
      <c r="AH408" s="21"/>
      <c r="AI408" s="493">
        <v>0</v>
      </c>
      <c r="AJ408" s="15">
        <v>1</v>
      </c>
      <c r="AK408" s="23">
        <v>1119.8599999999999</v>
      </c>
    </row>
    <row r="409" spans="1:37" ht="25.5" x14ac:dyDescent="0.25">
      <c r="A409" s="17" t="s">
        <v>1058</v>
      </c>
      <c r="B409" s="18" t="s">
        <v>1059</v>
      </c>
      <c r="C409" s="17" t="s">
        <v>27</v>
      </c>
      <c r="D409" s="17" t="s">
        <v>1060</v>
      </c>
      <c r="E409" s="19" t="s">
        <v>522</v>
      </c>
      <c r="F409" s="19">
        <v>4</v>
      </c>
      <c r="G409" s="20">
        <v>387.55</v>
      </c>
      <c r="H409" s="20">
        <v>485.29</v>
      </c>
      <c r="I409" s="492">
        <v>1941.16</v>
      </c>
      <c r="J409" s="21">
        <v>0</v>
      </c>
      <c r="K409" s="22">
        <v>0</v>
      </c>
      <c r="L409" s="21">
        <v>0</v>
      </c>
      <c r="M409" s="22">
        <v>0</v>
      </c>
      <c r="N409" s="21">
        <v>0</v>
      </c>
      <c r="O409" s="22">
        <v>0</v>
      </c>
      <c r="P409" s="21">
        <v>1</v>
      </c>
      <c r="Q409" s="22">
        <v>1941.16</v>
      </c>
      <c r="R409" s="21">
        <v>0</v>
      </c>
      <c r="S409" s="22">
        <v>0</v>
      </c>
      <c r="T409" s="21">
        <v>0</v>
      </c>
      <c r="U409" s="22">
        <v>0</v>
      </c>
      <c r="V409" s="21">
        <v>0</v>
      </c>
      <c r="W409" s="22">
        <v>0</v>
      </c>
      <c r="X409" s="21">
        <v>0</v>
      </c>
      <c r="Y409" s="22">
        <v>0</v>
      </c>
      <c r="Z409" s="21">
        <v>0</v>
      </c>
      <c r="AA409" s="22">
        <v>0</v>
      </c>
      <c r="AB409" s="21">
        <v>0</v>
      </c>
      <c r="AC409" s="22">
        <v>0</v>
      </c>
      <c r="AD409" s="21">
        <v>0</v>
      </c>
      <c r="AE409" s="22">
        <v>0</v>
      </c>
      <c r="AF409" s="21">
        <v>0</v>
      </c>
      <c r="AG409" s="22">
        <v>0</v>
      </c>
      <c r="AH409" s="21"/>
      <c r="AI409" s="493">
        <v>0</v>
      </c>
      <c r="AJ409" s="15">
        <v>1</v>
      </c>
      <c r="AK409" s="23">
        <v>1941.16</v>
      </c>
    </row>
    <row r="410" spans="1:37" ht="25.5" x14ac:dyDescent="0.25">
      <c r="A410" s="17" t="s">
        <v>1061</v>
      </c>
      <c r="B410" s="18" t="s">
        <v>1062</v>
      </c>
      <c r="C410" s="17" t="s">
        <v>27</v>
      </c>
      <c r="D410" s="17" t="s">
        <v>1063</v>
      </c>
      <c r="E410" s="19" t="s">
        <v>109</v>
      </c>
      <c r="F410" s="19">
        <v>1</v>
      </c>
      <c r="G410" s="20">
        <v>2360.92</v>
      </c>
      <c r="H410" s="20">
        <v>2956.34</v>
      </c>
      <c r="I410" s="492">
        <v>2956.34</v>
      </c>
      <c r="J410" s="21">
        <v>0</v>
      </c>
      <c r="K410" s="22">
        <v>0</v>
      </c>
      <c r="L410" s="21">
        <v>0</v>
      </c>
      <c r="M410" s="22">
        <v>0</v>
      </c>
      <c r="N410" s="21">
        <v>0</v>
      </c>
      <c r="O410" s="22">
        <v>0</v>
      </c>
      <c r="P410" s="21">
        <v>1</v>
      </c>
      <c r="Q410" s="22">
        <v>2956.34</v>
      </c>
      <c r="R410" s="21">
        <v>0</v>
      </c>
      <c r="S410" s="22">
        <v>0</v>
      </c>
      <c r="T410" s="21">
        <v>0</v>
      </c>
      <c r="U410" s="22">
        <v>0</v>
      </c>
      <c r="V410" s="21">
        <v>0</v>
      </c>
      <c r="W410" s="22">
        <v>0</v>
      </c>
      <c r="X410" s="21">
        <v>0</v>
      </c>
      <c r="Y410" s="22">
        <v>0</v>
      </c>
      <c r="Z410" s="21">
        <v>0</v>
      </c>
      <c r="AA410" s="22">
        <v>0</v>
      </c>
      <c r="AB410" s="21">
        <v>0</v>
      </c>
      <c r="AC410" s="22">
        <v>0</v>
      </c>
      <c r="AD410" s="21">
        <v>0</v>
      </c>
      <c r="AE410" s="22">
        <v>0</v>
      </c>
      <c r="AF410" s="21">
        <v>0</v>
      </c>
      <c r="AG410" s="22">
        <v>0</v>
      </c>
      <c r="AH410" s="21"/>
      <c r="AI410" s="493">
        <v>0</v>
      </c>
      <c r="AJ410" s="15">
        <v>1</v>
      </c>
      <c r="AK410" s="23">
        <v>2956.34</v>
      </c>
    </row>
    <row r="411" spans="1:37" x14ac:dyDescent="0.25">
      <c r="A411" s="25" t="s">
        <v>1064</v>
      </c>
      <c r="B411" s="25"/>
      <c r="C411" s="25"/>
      <c r="D411" s="25" t="s">
        <v>1065</v>
      </c>
      <c r="E411" s="25"/>
      <c r="F411" s="25"/>
      <c r="G411" s="26"/>
      <c r="H411" s="26"/>
      <c r="I411" s="494">
        <v>70634.66</v>
      </c>
      <c r="J411" s="27">
        <v>0</v>
      </c>
      <c r="K411" s="494">
        <v>0</v>
      </c>
      <c r="L411" s="27">
        <v>0</v>
      </c>
      <c r="M411" s="494">
        <v>0</v>
      </c>
      <c r="N411" s="27">
        <v>0</v>
      </c>
      <c r="O411" s="494">
        <v>0</v>
      </c>
      <c r="P411" s="27">
        <v>0</v>
      </c>
      <c r="Q411" s="494">
        <v>0</v>
      </c>
      <c r="R411" s="27">
        <v>0</v>
      </c>
      <c r="S411" s="494">
        <v>0</v>
      </c>
      <c r="T411" s="27">
        <v>0</v>
      </c>
      <c r="U411" s="494">
        <v>0</v>
      </c>
      <c r="V411" s="27">
        <v>0</v>
      </c>
      <c r="W411" s="494">
        <v>0</v>
      </c>
      <c r="X411" s="27">
        <v>0.5</v>
      </c>
      <c r="Y411" s="494">
        <v>35317.33</v>
      </c>
      <c r="Z411" s="27">
        <v>0.5</v>
      </c>
      <c r="AA411" s="494">
        <v>35317.33</v>
      </c>
      <c r="AB411" s="27">
        <v>0</v>
      </c>
      <c r="AC411" s="494">
        <v>0</v>
      </c>
      <c r="AD411" s="27">
        <v>0</v>
      </c>
      <c r="AE411" s="494">
        <v>0</v>
      </c>
      <c r="AF411" s="27">
        <v>0</v>
      </c>
      <c r="AG411" s="494">
        <v>0</v>
      </c>
      <c r="AH411" s="27">
        <v>0</v>
      </c>
      <c r="AI411" s="494">
        <v>0</v>
      </c>
      <c r="AJ411" s="27">
        <v>1</v>
      </c>
      <c r="AK411" s="494">
        <v>70634.66</v>
      </c>
    </row>
    <row r="412" spans="1:37" ht="51" x14ac:dyDescent="0.25">
      <c r="A412" s="17" t="s">
        <v>1066</v>
      </c>
      <c r="B412" s="18" t="s">
        <v>1067</v>
      </c>
      <c r="C412" s="17" t="s">
        <v>27</v>
      </c>
      <c r="D412" s="17" t="s">
        <v>1068</v>
      </c>
      <c r="E412" s="19" t="s">
        <v>42</v>
      </c>
      <c r="F412" s="19">
        <v>9</v>
      </c>
      <c r="G412" s="20">
        <v>245.8</v>
      </c>
      <c r="H412" s="20">
        <v>307.79000000000002</v>
      </c>
      <c r="I412" s="492">
        <v>2770.11</v>
      </c>
      <c r="J412" s="21">
        <v>0</v>
      </c>
      <c r="K412" s="22">
        <v>0</v>
      </c>
      <c r="L412" s="21">
        <v>0</v>
      </c>
      <c r="M412" s="22">
        <v>0</v>
      </c>
      <c r="N412" s="21">
        <v>0</v>
      </c>
      <c r="O412" s="22">
        <v>0</v>
      </c>
      <c r="P412" s="21">
        <v>0</v>
      </c>
      <c r="Q412" s="22">
        <v>0</v>
      </c>
      <c r="R412" s="21">
        <v>0</v>
      </c>
      <c r="S412" s="22">
        <v>0</v>
      </c>
      <c r="T412" s="21">
        <v>0</v>
      </c>
      <c r="U412" s="22">
        <v>0</v>
      </c>
      <c r="V412" s="21">
        <v>0</v>
      </c>
      <c r="W412" s="22">
        <v>0</v>
      </c>
      <c r="X412" s="21">
        <v>0.5</v>
      </c>
      <c r="Y412" s="22">
        <v>1385.0550000000001</v>
      </c>
      <c r="Z412" s="21">
        <v>0.5</v>
      </c>
      <c r="AA412" s="22">
        <v>1385.0550000000001</v>
      </c>
      <c r="AB412" s="21">
        <v>0</v>
      </c>
      <c r="AC412" s="22">
        <v>0</v>
      </c>
      <c r="AD412" s="21">
        <v>0</v>
      </c>
      <c r="AE412" s="22">
        <v>0</v>
      </c>
      <c r="AF412" s="21">
        <v>0</v>
      </c>
      <c r="AG412" s="22">
        <v>0</v>
      </c>
      <c r="AH412" s="21"/>
      <c r="AI412" s="493">
        <v>0</v>
      </c>
      <c r="AJ412" s="15">
        <v>1</v>
      </c>
      <c r="AK412" s="23">
        <v>2770.11</v>
      </c>
    </row>
    <row r="413" spans="1:37" ht="51" x14ac:dyDescent="0.25">
      <c r="A413" s="17" t="s">
        <v>1069</v>
      </c>
      <c r="B413" s="18" t="s">
        <v>1070</v>
      </c>
      <c r="C413" s="17" t="s">
        <v>27</v>
      </c>
      <c r="D413" s="17" t="s">
        <v>1071</v>
      </c>
      <c r="E413" s="19" t="s">
        <v>42</v>
      </c>
      <c r="F413" s="19">
        <v>12</v>
      </c>
      <c r="G413" s="20">
        <v>123.42</v>
      </c>
      <c r="H413" s="20">
        <v>154.54</v>
      </c>
      <c r="I413" s="492">
        <v>1854.48</v>
      </c>
      <c r="J413" s="21">
        <v>0</v>
      </c>
      <c r="K413" s="22">
        <v>0</v>
      </c>
      <c r="L413" s="21">
        <v>0</v>
      </c>
      <c r="M413" s="22">
        <v>0</v>
      </c>
      <c r="N413" s="21">
        <v>0</v>
      </c>
      <c r="O413" s="22">
        <v>0</v>
      </c>
      <c r="P413" s="21">
        <v>0</v>
      </c>
      <c r="Q413" s="22">
        <v>0</v>
      </c>
      <c r="R413" s="21">
        <v>0</v>
      </c>
      <c r="S413" s="22">
        <v>0</v>
      </c>
      <c r="T413" s="21">
        <v>0</v>
      </c>
      <c r="U413" s="22">
        <v>0</v>
      </c>
      <c r="V413" s="21">
        <v>0</v>
      </c>
      <c r="W413" s="22">
        <v>0</v>
      </c>
      <c r="X413" s="21">
        <v>0.5</v>
      </c>
      <c r="Y413" s="22">
        <v>927.24</v>
      </c>
      <c r="Z413" s="21">
        <v>0.5</v>
      </c>
      <c r="AA413" s="22">
        <v>927.24</v>
      </c>
      <c r="AB413" s="21">
        <v>0</v>
      </c>
      <c r="AC413" s="22">
        <v>0</v>
      </c>
      <c r="AD413" s="21">
        <v>0</v>
      </c>
      <c r="AE413" s="22">
        <v>0</v>
      </c>
      <c r="AF413" s="21">
        <v>0</v>
      </c>
      <c r="AG413" s="22">
        <v>0</v>
      </c>
      <c r="AH413" s="21"/>
      <c r="AI413" s="493">
        <v>0</v>
      </c>
      <c r="AJ413" s="15">
        <v>1</v>
      </c>
      <c r="AK413" s="23">
        <v>1854.48</v>
      </c>
    </row>
    <row r="414" spans="1:37" ht="51" x14ac:dyDescent="0.25">
      <c r="A414" s="17" t="s">
        <v>1072</v>
      </c>
      <c r="B414" s="18" t="s">
        <v>1073</v>
      </c>
      <c r="C414" s="17" t="s">
        <v>27</v>
      </c>
      <c r="D414" s="17" t="s">
        <v>1074</v>
      </c>
      <c r="E414" s="19" t="s">
        <v>42</v>
      </c>
      <c r="F414" s="19">
        <v>26</v>
      </c>
      <c r="G414" s="20">
        <v>9.84</v>
      </c>
      <c r="H414" s="20">
        <v>12.32</v>
      </c>
      <c r="I414" s="492">
        <v>320.32</v>
      </c>
      <c r="J414" s="21">
        <v>0</v>
      </c>
      <c r="K414" s="22">
        <v>0</v>
      </c>
      <c r="L414" s="21">
        <v>0</v>
      </c>
      <c r="M414" s="22">
        <v>0</v>
      </c>
      <c r="N414" s="21">
        <v>0</v>
      </c>
      <c r="O414" s="22">
        <v>0</v>
      </c>
      <c r="P414" s="21">
        <v>0</v>
      </c>
      <c r="Q414" s="22">
        <v>0</v>
      </c>
      <c r="R414" s="21">
        <v>0</v>
      </c>
      <c r="S414" s="22">
        <v>0</v>
      </c>
      <c r="T414" s="21">
        <v>0</v>
      </c>
      <c r="U414" s="22">
        <v>0</v>
      </c>
      <c r="V414" s="21">
        <v>0</v>
      </c>
      <c r="W414" s="22">
        <v>0</v>
      </c>
      <c r="X414" s="21">
        <v>0.5</v>
      </c>
      <c r="Y414" s="22">
        <v>160.16</v>
      </c>
      <c r="Z414" s="21">
        <v>0.5</v>
      </c>
      <c r="AA414" s="22">
        <v>160.16</v>
      </c>
      <c r="AB414" s="21">
        <v>0</v>
      </c>
      <c r="AC414" s="22">
        <v>0</v>
      </c>
      <c r="AD414" s="21">
        <v>0</v>
      </c>
      <c r="AE414" s="22">
        <v>0</v>
      </c>
      <c r="AF414" s="21">
        <v>0</v>
      </c>
      <c r="AG414" s="22">
        <v>0</v>
      </c>
      <c r="AH414" s="21"/>
      <c r="AI414" s="493">
        <v>0</v>
      </c>
      <c r="AJ414" s="15">
        <v>1</v>
      </c>
      <c r="AK414" s="23">
        <v>320.32</v>
      </c>
    </row>
    <row r="415" spans="1:37" ht="51" x14ac:dyDescent="0.25">
      <c r="A415" s="17" t="s">
        <v>1075</v>
      </c>
      <c r="B415" s="18" t="s">
        <v>1076</v>
      </c>
      <c r="C415" s="17" t="s">
        <v>27</v>
      </c>
      <c r="D415" s="17" t="s">
        <v>1077</v>
      </c>
      <c r="E415" s="19" t="s">
        <v>42</v>
      </c>
      <c r="F415" s="19">
        <v>30</v>
      </c>
      <c r="G415" s="20">
        <v>175.09</v>
      </c>
      <c r="H415" s="20">
        <v>219.24</v>
      </c>
      <c r="I415" s="492">
        <v>6577.2</v>
      </c>
      <c r="J415" s="21">
        <v>0</v>
      </c>
      <c r="K415" s="22">
        <v>0</v>
      </c>
      <c r="L415" s="21">
        <v>0</v>
      </c>
      <c r="M415" s="22">
        <v>0</v>
      </c>
      <c r="N415" s="21">
        <v>0</v>
      </c>
      <c r="O415" s="22">
        <v>0</v>
      </c>
      <c r="P415" s="21">
        <v>0</v>
      </c>
      <c r="Q415" s="22">
        <v>0</v>
      </c>
      <c r="R415" s="21">
        <v>0</v>
      </c>
      <c r="S415" s="22">
        <v>0</v>
      </c>
      <c r="T415" s="21">
        <v>0</v>
      </c>
      <c r="U415" s="22">
        <v>0</v>
      </c>
      <c r="V415" s="21">
        <v>0</v>
      </c>
      <c r="W415" s="22">
        <v>0</v>
      </c>
      <c r="X415" s="21">
        <v>0.5</v>
      </c>
      <c r="Y415" s="22">
        <v>3288.6</v>
      </c>
      <c r="Z415" s="21">
        <v>0.5</v>
      </c>
      <c r="AA415" s="22">
        <v>3288.6</v>
      </c>
      <c r="AB415" s="21">
        <v>0</v>
      </c>
      <c r="AC415" s="22">
        <v>0</v>
      </c>
      <c r="AD415" s="21">
        <v>0</v>
      </c>
      <c r="AE415" s="22">
        <v>0</v>
      </c>
      <c r="AF415" s="21">
        <v>0</v>
      </c>
      <c r="AG415" s="22">
        <v>0</v>
      </c>
      <c r="AH415" s="21"/>
      <c r="AI415" s="493">
        <v>0</v>
      </c>
      <c r="AJ415" s="15">
        <v>1</v>
      </c>
      <c r="AK415" s="23">
        <v>6577.2</v>
      </c>
    </row>
    <row r="416" spans="1:37" ht="38.25" x14ac:dyDescent="0.25">
      <c r="A416" s="17" t="s">
        <v>1078</v>
      </c>
      <c r="B416" s="18" t="s">
        <v>1079</v>
      </c>
      <c r="C416" s="17" t="s">
        <v>27</v>
      </c>
      <c r="D416" s="17" t="s">
        <v>1080</v>
      </c>
      <c r="E416" s="19" t="s">
        <v>42</v>
      </c>
      <c r="F416" s="19">
        <v>2</v>
      </c>
      <c r="G416" s="20">
        <v>67.89</v>
      </c>
      <c r="H416" s="20">
        <v>85.01</v>
      </c>
      <c r="I416" s="492">
        <v>170.02</v>
      </c>
      <c r="J416" s="21">
        <v>0</v>
      </c>
      <c r="K416" s="22">
        <v>0</v>
      </c>
      <c r="L416" s="21">
        <v>0</v>
      </c>
      <c r="M416" s="22">
        <v>0</v>
      </c>
      <c r="N416" s="21">
        <v>0</v>
      </c>
      <c r="O416" s="22">
        <v>0</v>
      </c>
      <c r="P416" s="21">
        <v>0</v>
      </c>
      <c r="Q416" s="22">
        <v>0</v>
      </c>
      <c r="R416" s="21">
        <v>0</v>
      </c>
      <c r="S416" s="22">
        <v>0</v>
      </c>
      <c r="T416" s="21">
        <v>0</v>
      </c>
      <c r="U416" s="22">
        <v>0</v>
      </c>
      <c r="V416" s="21">
        <v>0</v>
      </c>
      <c r="W416" s="22">
        <v>0</v>
      </c>
      <c r="X416" s="21">
        <v>0.5</v>
      </c>
      <c r="Y416" s="22">
        <v>85.01</v>
      </c>
      <c r="Z416" s="21">
        <v>0.5</v>
      </c>
      <c r="AA416" s="22">
        <v>85.01</v>
      </c>
      <c r="AB416" s="21">
        <v>0</v>
      </c>
      <c r="AC416" s="22">
        <v>0</v>
      </c>
      <c r="AD416" s="21">
        <v>0</v>
      </c>
      <c r="AE416" s="22">
        <v>0</v>
      </c>
      <c r="AF416" s="21">
        <v>0</v>
      </c>
      <c r="AG416" s="22">
        <v>0</v>
      </c>
      <c r="AH416" s="21"/>
      <c r="AI416" s="493">
        <v>0</v>
      </c>
      <c r="AJ416" s="15">
        <v>1</v>
      </c>
      <c r="AK416" s="23">
        <v>170.02</v>
      </c>
    </row>
    <row r="417" spans="1:37" ht="51" x14ac:dyDescent="0.25">
      <c r="A417" s="17" t="s">
        <v>1081</v>
      </c>
      <c r="B417" s="18" t="s">
        <v>1082</v>
      </c>
      <c r="C417" s="17" t="s">
        <v>27</v>
      </c>
      <c r="D417" s="17" t="s">
        <v>1083</v>
      </c>
      <c r="E417" s="19" t="s">
        <v>42</v>
      </c>
      <c r="F417" s="19">
        <v>262</v>
      </c>
      <c r="G417" s="20">
        <v>9.84</v>
      </c>
      <c r="H417" s="20">
        <v>12.32</v>
      </c>
      <c r="I417" s="492">
        <v>3227.84</v>
      </c>
      <c r="J417" s="21">
        <v>0</v>
      </c>
      <c r="K417" s="22">
        <v>0</v>
      </c>
      <c r="L417" s="21">
        <v>0</v>
      </c>
      <c r="M417" s="22">
        <v>0</v>
      </c>
      <c r="N417" s="21">
        <v>0</v>
      </c>
      <c r="O417" s="22">
        <v>0</v>
      </c>
      <c r="P417" s="21">
        <v>0</v>
      </c>
      <c r="Q417" s="22">
        <v>0</v>
      </c>
      <c r="R417" s="21">
        <v>0</v>
      </c>
      <c r="S417" s="22">
        <v>0</v>
      </c>
      <c r="T417" s="21">
        <v>0</v>
      </c>
      <c r="U417" s="22">
        <v>0</v>
      </c>
      <c r="V417" s="21">
        <v>0</v>
      </c>
      <c r="W417" s="22">
        <v>0</v>
      </c>
      <c r="X417" s="21">
        <v>0.5</v>
      </c>
      <c r="Y417" s="22">
        <v>1613.92</v>
      </c>
      <c r="Z417" s="21">
        <v>0.5</v>
      </c>
      <c r="AA417" s="22">
        <v>1613.92</v>
      </c>
      <c r="AB417" s="21">
        <v>0</v>
      </c>
      <c r="AC417" s="22">
        <v>0</v>
      </c>
      <c r="AD417" s="21">
        <v>0</v>
      </c>
      <c r="AE417" s="22">
        <v>0</v>
      </c>
      <c r="AF417" s="21">
        <v>0</v>
      </c>
      <c r="AG417" s="22">
        <v>0</v>
      </c>
      <c r="AH417" s="21"/>
      <c r="AI417" s="493">
        <v>0</v>
      </c>
      <c r="AJ417" s="15">
        <v>1</v>
      </c>
      <c r="AK417" s="23">
        <v>3227.84</v>
      </c>
    </row>
    <row r="418" spans="1:37" ht="25.5" x14ac:dyDescent="0.25">
      <c r="A418" s="17" t="s">
        <v>1084</v>
      </c>
      <c r="B418" s="18" t="s">
        <v>1085</v>
      </c>
      <c r="C418" s="17" t="s">
        <v>27</v>
      </c>
      <c r="D418" s="17" t="s">
        <v>1086</v>
      </c>
      <c r="E418" s="19" t="s">
        <v>42</v>
      </c>
      <c r="F418" s="19">
        <v>2</v>
      </c>
      <c r="G418" s="20">
        <v>666.52</v>
      </c>
      <c r="H418" s="20">
        <v>834.61</v>
      </c>
      <c r="I418" s="492">
        <v>1669.22</v>
      </c>
      <c r="J418" s="21">
        <v>0</v>
      </c>
      <c r="K418" s="22">
        <v>0</v>
      </c>
      <c r="L418" s="21">
        <v>0</v>
      </c>
      <c r="M418" s="22">
        <v>0</v>
      </c>
      <c r="N418" s="21">
        <v>0</v>
      </c>
      <c r="O418" s="22">
        <v>0</v>
      </c>
      <c r="P418" s="21">
        <v>0</v>
      </c>
      <c r="Q418" s="22">
        <v>0</v>
      </c>
      <c r="R418" s="21">
        <v>0</v>
      </c>
      <c r="S418" s="22">
        <v>0</v>
      </c>
      <c r="T418" s="21">
        <v>0</v>
      </c>
      <c r="U418" s="22">
        <v>0</v>
      </c>
      <c r="V418" s="21">
        <v>0</v>
      </c>
      <c r="W418" s="22">
        <v>0</v>
      </c>
      <c r="X418" s="21">
        <v>0.5</v>
      </c>
      <c r="Y418" s="22">
        <v>834.61</v>
      </c>
      <c r="Z418" s="21">
        <v>0.5</v>
      </c>
      <c r="AA418" s="22">
        <v>834.61</v>
      </c>
      <c r="AB418" s="21">
        <v>0</v>
      </c>
      <c r="AC418" s="22">
        <v>0</v>
      </c>
      <c r="AD418" s="21">
        <v>0</v>
      </c>
      <c r="AE418" s="22">
        <v>0</v>
      </c>
      <c r="AF418" s="21">
        <v>0</v>
      </c>
      <c r="AG418" s="22">
        <v>0</v>
      </c>
      <c r="AH418" s="21"/>
      <c r="AI418" s="493">
        <v>0</v>
      </c>
      <c r="AJ418" s="15">
        <v>1</v>
      </c>
      <c r="AK418" s="23">
        <v>1669.22</v>
      </c>
    </row>
    <row r="419" spans="1:37" ht="25.5" x14ac:dyDescent="0.25">
      <c r="A419" s="17" t="s">
        <v>1087</v>
      </c>
      <c r="B419" s="18" t="s">
        <v>1088</v>
      </c>
      <c r="C419" s="17" t="s">
        <v>27</v>
      </c>
      <c r="D419" s="17" t="s">
        <v>1089</v>
      </c>
      <c r="E419" s="19" t="s">
        <v>42</v>
      </c>
      <c r="F419" s="19">
        <v>2</v>
      </c>
      <c r="G419" s="20">
        <v>459.24</v>
      </c>
      <c r="H419" s="20">
        <v>575.05999999999995</v>
      </c>
      <c r="I419" s="492">
        <v>1150.1199999999999</v>
      </c>
      <c r="J419" s="21">
        <v>0</v>
      </c>
      <c r="K419" s="22">
        <v>0</v>
      </c>
      <c r="L419" s="21">
        <v>0</v>
      </c>
      <c r="M419" s="22">
        <v>0</v>
      </c>
      <c r="N419" s="21">
        <v>0</v>
      </c>
      <c r="O419" s="22">
        <v>0</v>
      </c>
      <c r="P419" s="21">
        <v>0</v>
      </c>
      <c r="Q419" s="22">
        <v>0</v>
      </c>
      <c r="R419" s="21">
        <v>0</v>
      </c>
      <c r="S419" s="22">
        <v>0</v>
      </c>
      <c r="T419" s="21">
        <v>0</v>
      </c>
      <c r="U419" s="22">
        <v>0</v>
      </c>
      <c r="V419" s="21">
        <v>0</v>
      </c>
      <c r="W419" s="22">
        <v>0</v>
      </c>
      <c r="X419" s="21">
        <v>0.5</v>
      </c>
      <c r="Y419" s="22">
        <v>575.05999999999995</v>
      </c>
      <c r="Z419" s="21">
        <v>0.5</v>
      </c>
      <c r="AA419" s="22">
        <v>575.05999999999995</v>
      </c>
      <c r="AB419" s="21">
        <v>0</v>
      </c>
      <c r="AC419" s="22">
        <v>0</v>
      </c>
      <c r="AD419" s="21">
        <v>0</v>
      </c>
      <c r="AE419" s="22">
        <v>0</v>
      </c>
      <c r="AF419" s="21">
        <v>0</v>
      </c>
      <c r="AG419" s="22">
        <v>0</v>
      </c>
      <c r="AH419" s="21"/>
      <c r="AI419" s="493">
        <v>0</v>
      </c>
      <c r="AJ419" s="15">
        <v>1</v>
      </c>
      <c r="AK419" s="23">
        <v>1150.1199999999999</v>
      </c>
    </row>
    <row r="420" spans="1:37" ht="38.25" x14ac:dyDescent="0.25">
      <c r="A420" s="17" t="s">
        <v>1090</v>
      </c>
      <c r="B420" s="18" t="s">
        <v>1091</v>
      </c>
      <c r="C420" s="17" t="s">
        <v>27</v>
      </c>
      <c r="D420" s="17" t="s">
        <v>1092</v>
      </c>
      <c r="E420" s="19" t="s">
        <v>42</v>
      </c>
      <c r="F420" s="19">
        <v>59</v>
      </c>
      <c r="G420" s="20">
        <v>23.47</v>
      </c>
      <c r="H420" s="20">
        <v>29.38</v>
      </c>
      <c r="I420" s="492">
        <v>1733.42</v>
      </c>
      <c r="J420" s="21">
        <v>0</v>
      </c>
      <c r="K420" s="22">
        <v>0</v>
      </c>
      <c r="L420" s="21">
        <v>0</v>
      </c>
      <c r="M420" s="22">
        <v>0</v>
      </c>
      <c r="N420" s="21">
        <v>0</v>
      </c>
      <c r="O420" s="22">
        <v>0</v>
      </c>
      <c r="P420" s="21">
        <v>0</v>
      </c>
      <c r="Q420" s="22">
        <v>0</v>
      </c>
      <c r="R420" s="21">
        <v>0</v>
      </c>
      <c r="S420" s="22">
        <v>0</v>
      </c>
      <c r="T420" s="21">
        <v>0</v>
      </c>
      <c r="U420" s="22">
        <v>0</v>
      </c>
      <c r="V420" s="21">
        <v>0</v>
      </c>
      <c r="W420" s="22">
        <v>0</v>
      </c>
      <c r="X420" s="21">
        <v>0.5</v>
      </c>
      <c r="Y420" s="22">
        <v>866.71</v>
      </c>
      <c r="Z420" s="21">
        <v>0.5</v>
      </c>
      <c r="AA420" s="22">
        <v>866.71</v>
      </c>
      <c r="AB420" s="21">
        <v>0</v>
      </c>
      <c r="AC420" s="22">
        <v>0</v>
      </c>
      <c r="AD420" s="21">
        <v>0</v>
      </c>
      <c r="AE420" s="22">
        <v>0</v>
      </c>
      <c r="AF420" s="21">
        <v>0</v>
      </c>
      <c r="AG420" s="22">
        <v>0</v>
      </c>
      <c r="AH420" s="21"/>
      <c r="AI420" s="493">
        <v>0</v>
      </c>
      <c r="AJ420" s="15">
        <v>1</v>
      </c>
      <c r="AK420" s="23">
        <v>1733.42</v>
      </c>
    </row>
    <row r="421" spans="1:37" ht="38.25" x14ac:dyDescent="0.25">
      <c r="A421" s="17" t="s">
        <v>1093</v>
      </c>
      <c r="B421" s="18" t="s">
        <v>1094</v>
      </c>
      <c r="C421" s="17" t="s">
        <v>27</v>
      </c>
      <c r="D421" s="17" t="s">
        <v>1095</v>
      </c>
      <c r="E421" s="19" t="s">
        <v>42</v>
      </c>
      <c r="F421" s="19">
        <v>2</v>
      </c>
      <c r="G421" s="20">
        <v>929.1</v>
      </c>
      <c r="H421" s="20">
        <v>1163.4100000000001</v>
      </c>
      <c r="I421" s="492">
        <v>2326.8200000000002</v>
      </c>
      <c r="J421" s="21">
        <v>0</v>
      </c>
      <c r="K421" s="22">
        <v>0</v>
      </c>
      <c r="L421" s="21">
        <v>0</v>
      </c>
      <c r="M421" s="22">
        <v>0</v>
      </c>
      <c r="N421" s="21">
        <v>0</v>
      </c>
      <c r="O421" s="22">
        <v>0</v>
      </c>
      <c r="P421" s="21">
        <v>0</v>
      </c>
      <c r="Q421" s="22">
        <v>0</v>
      </c>
      <c r="R421" s="21">
        <v>0</v>
      </c>
      <c r="S421" s="22">
        <v>0</v>
      </c>
      <c r="T421" s="21">
        <v>0</v>
      </c>
      <c r="U421" s="22">
        <v>0</v>
      </c>
      <c r="V421" s="21">
        <v>0</v>
      </c>
      <c r="W421" s="22">
        <v>0</v>
      </c>
      <c r="X421" s="21">
        <v>0.5</v>
      </c>
      <c r="Y421" s="22">
        <v>1163.4100000000001</v>
      </c>
      <c r="Z421" s="21">
        <v>0.5</v>
      </c>
      <c r="AA421" s="22">
        <v>1163.4100000000001</v>
      </c>
      <c r="AB421" s="21">
        <v>0</v>
      </c>
      <c r="AC421" s="22">
        <v>0</v>
      </c>
      <c r="AD421" s="21">
        <v>0</v>
      </c>
      <c r="AE421" s="22">
        <v>0</v>
      </c>
      <c r="AF421" s="21">
        <v>0</v>
      </c>
      <c r="AG421" s="22">
        <v>0</v>
      </c>
      <c r="AH421" s="21"/>
      <c r="AI421" s="493">
        <v>0</v>
      </c>
      <c r="AJ421" s="15">
        <v>1</v>
      </c>
      <c r="AK421" s="23">
        <v>2326.8200000000002</v>
      </c>
    </row>
    <row r="422" spans="1:37" ht="38.25" x14ac:dyDescent="0.25">
      <c r="A422" s="17" t="s">
        <v>1096</v>
      </c>
      <c r="B422" s="18" t="s">
        <v>1097</v>
      </c>
      <c r="C422" s="17" t="s">
        <v>27</v>
      </c>
      <c r="D422" s="17" t="s">
        <v>1098</v>
      </c>
      <c r="E422" s="19" t="s">
        <v>42</v>
      </c>
      <c r="F422" s="19">
        <v>20</v>
      </c>
      <c r="G422" s="20">
        <v>123.95</v>
      </c>
      <c r="H422" s="20">
        <v>155.21</v>
      </c>
      <c r="I422" s="492">
        <v>3104.2</v>
      </c>
      <c r="J422" s="21">
        <v>0</v>
      </c>
      <c r="K422" s="22">
        <v>0</v>
      </c>
      <c r="L422" s="21">
        <v>0</v>
      </c>
      <c r="M422" s="22">
        <v>0</v>
      </c>
      <c r="N422" s="21">
        <v>0</v>
      </c>
      <c r="O422" s="22">
        <v>0</v>
      </c>
      <c r="P422" s="21">
        <v>0</v>
      </c>
      <c r="Q422" s="22">
        <v>0</v>
      </c>
      <c r="R422" s="21">
        <v>0</v>
      </c>
      <c r="S422" s="22">
        <v>0</v>
      </c>
      <c r="T422" s="21">
        <v>0</v>
      </c>
      <c r="U422" s="22">
        <v>0</v>
      </c>
      <c r="V422" s="21">
        <v>0</v>
      </c>
      <c r="W422" s="22">
        <v>0</v>
      </c>
      <c r="X422" s="21">
        <v>0.5</v>
      </c>
      <c r="Y422" s="22">
        <v>1552.1</v>
      </c>
      <c r="Z422" s="21">
        <v>0.5</v>
      </c>
      <c r="AA422" s="22">
        <v>1552.1</v>
      </c>
      <c r="AB422" s="21">
        <v>0</v>
      </c>
      <c r="AC422" s="22">
        <v>0</v>
      </c>
      <c r="AD422" s="21">
        <v>0</v>
      </c>
      <c r="AE422" s="22">
        <v>0</v>
      </c>
      <c r="AF422" s="21">
        <v>0</v>
      </c>
      <c r="AG422" s="22">
        <v>0</v>
      </c>
      <c r="AH422" s="21"/>
      <c r="AI422" s="493">
        <v>0</v>
      </c>
      <c r="AJ422" s="15">
        <v>1</v>
      </c>
      <c r="AK422" s="23">
        <v>3104.2</v>
      </c>
    </row>
    <row r="423" spans="1:37" ht="25.5" x14ac:dyDescent="0.25">
      <c r="A423" s="17" t="s">
        <v>1099</v>
      </c>
      <c r="B423" s="18" t="s">
        <v>1100</v>
      </c>
      <c r="C423" s="17" t="s">
        <v>27</v>
      </c>
      <c r="D423" s="17" t="s">
        <v>1101</v>
      </c>
      <c r="E423" s="19" t="s">
        <v>42</v>
      </c>
      <c r="F423" s="19">
        <v>4</v>
      </c>
      <c r="G423" s="20">
        <v>856.42</v>
      </c>
      <c r="H423" s="20">
        <v>1072.4000000000001</v>
      </c>
      <c r="I423" s="492">
        <v>4289.6000000000004</v>
      </c>
      <c r="J423" s="21">
        <v>0</v>
      </c>
      <c r="K423" s="22">
        <v>0</v>
      </c>
      <c r="L423" s="21">
        <v>0</v>
      </c>
      <c r="M423" s="22">
        <v>0</v>
      </c>
      <c r="N423" s="21">
        <v>0</v>
      </c>
      <c r="O423" s="22">
        <v>0</v>
      </c>
      <c r="P423" s="21">
        <v>0</v>
      </c>
      <c r="Q423" s="22">
        <v>0</v>
      </c>
      <c r="R423" s="21">
        <v>0</v>
      </c>
      <c r="S423" s="22">
        <v>0</v>
      </c>
      <c r="T423" s="21">
        <v>0</v>
      </c>
      <c r="U423" s="22">
        <v>0</v>
      </c>
      <c r="V423" s="21">
        <v>0</v>
      </c>
      <c r="W423" s="22">
        <v>0</v>
      </c>
      <c r="X423" s="21">
        <v>0.5</v>
      </c>
      <c r="Y423" s="22">
        <v>2144.8000000000002</v>
      </c>
      <c r="Z423" s="21">
        <v>0.5</v>
      </c>
      <c r="AA423" s="22">
        <v>2144.8000000000002</v>
      </c>
      <c r="AB423" s="21">
        <v>0</v>
      </c>
      <c r="AC423" s="22">
        <v>0</v>
      </c>
      <c r="AD423" s="21">
        <v>0</v>
      </c>
      <c r="AE423" s="22">
        <v>0</v>
      </c>
      <c r="AF423" s="21">
        <v>0</v>
      </c>
      <c r="AG423" s="22">
        <v>0</v>
      </c>
      <c r="AH423" s="21"/>
      <c r="AI423" s="493">
        <v>0</v>
      </c>
      <c r="AJ423" s="15">
        <v>1</v>
      </c>
      <c r="AK423" s="23">
        <v>4289.6000000000004</v>
      </c>
    </row>
    <row r="424" spans="1:37" ht="25.5" x14ac:dyDescent="0.25">
      <c r="A424" s="17" t="s">
        <v>1102</v>
      </c>
      <c r="B424" s="18" t="s">
        <v>1103</v>
      </c>
      <c r="C424" s="17" t="s">
        <v>27</v>
      </c>
      <c r="D424" s="17" t="s">
        <v>1104</v>
      </c>
      <c r="E424" s="19" t="s">
        <v>42</v>
      </c>
      <c r="F424" s="19">
        <v>5</v>
      </c>
      <c r="G424" s="20">
        <v>63.74</v>
      </c>
      <c r="H424" s="20">
        <v>79.81</v>
      </c>
      <c r="I424" s="492">
        <v>399.05</v>
      </c>
      <c r="J424" s="21">
        <v>0</v>
      </c>
      <c r="K424" s="22">
        <v>0</v>
      </c>
      <c r="L424" s="21">
        <v>0</v>
      </c>
      <c r="M424" s="22">
        <v>0</v>
      </c>
      <c r="N424" s="21">
        <v>0</v>
      </c>
      <c r="O424" s="22">
        <v>0</v>
      </c>
      <c r="P424" s="21">
        <v>0</v>
      </c>
      <c r="Q424" s="22">
        <v>0</v>
      </c>
      <c r="R424" s="21">
        <v>0</v>
      </c>
      <c r="S424" s="22">
        <v>0</v>
      </c>
      <c r="T424" s="21">
        <v>0</v>
      </c>
      <c r="U424" s="22">
        <v>0</v>
      </c>
      <c r="V424" s="21">
        <v>0</v>
      </c>
      <c r="W424" s="22">
        <v>0</v>
      </c>
      <c r="X424" s="21">
        <v>0.5</v>
      </c>
      <c r="Y424" s="22">
        <v>199.52500000000001</v>
      </c>
      <c r="Z424" s="21">
        <v>0.5</v>
      </c>
      <c r="AA424" s="22">
        <v>199.52500000000001</v>
      </c>
      <c r="AB424" s="21">
        <v>0</v>
      </c>
      <c r="AC424" s="22">
        <v>0</v>
      </c>
      <c r="AD424" s="21">
        <v>0</v>
      </c>
      <c r="AE424" s="22">
        <v>0</v>
      </c>
      <c r="AF424" s="21">
        <v>0</v>
      </c>
      <c r="AG424" s="22">
        <v>0</v>
      </c>
      <c r="AH424" s="21"/>
      <c r="AI424" s="493">
        <v>0</v>
      </c>
      <c r="AJ424" s="15">
        <v>1</v>
      </c>
      <c r="AK424" s="23">
        <v>399.05</v>
      </c>
    </row>
    <row r="425" spans="1:37" ht="38.25" x14ac:dyDescent="0.25">
      <c r="A425" s="17" t="s">
        <v>1105</v>
      </c>
      <c r="B425" s="18" t="s">
        <v>1106</v>
      </c>
      <c r="C425" s="17" t="s">
        <v>27</v>
      </c>
      <c r="D425" s="17" t="s">
        <v>1107</v>
      </c>
      <c r="E425" s="19" t="s">
        <v>42</v>
      </c>
      <c r="F425" s="19">
        <v>110</v>
      </c>
      <c r="G425" s="20">
        <v>237.09</v>
      </c>
      <c r="H425" s="20">
        <v>296.88</v>
      </c>
      <c r="I425" s="492">
        <v>32656.799999999999</v>
      </c>
      <c r="J425" s="21">
        <v>0</v>
      </c>
      <c r="K425" s="22">
        <v>0</v>
      </c>
      <c r="L425" s="21">
        <v>0</v>
      </c>
      <c r="M425" s="22">
        <v>0</v>
      </c>
      <c r="N425" s="21">
        <v>0</v>
      </c>
      <c r="O425" s="22">
        <v>0</v>
      </c>
      <c r="P425" s="21">
        <v>0</v>
      </c>
      <c r="Q425" s="22">
        <v>0</v>
      </c>
      <c r="R425" s="21">
        <v>0</v>
      </c>
      <c r="S425" s="22">
        <v>0</v>
      </c>
      <c r="T425" s="21">
        <v>0</v>
      </c>
      <c r="U425" s="22">
        <v>0</v>
      </c>
      <c r="V425" s="21">
        <v>0</v>
      </c>
      <c r="W425" s="22">
        <v>0</v>
      </c>
      <c r="X425" s="21">
        <v>0.5</v>
      </c>
      <c r="Y425" s="22">
        <v>16328.4</v>
      </c>
      <c r="Z425" s="21">
        <v>0.5</v>
      </c>
      <c r="AA425" s="22">
        <v>16328.4</v>
      </c>
      <c r="AB425" s="21">
        <v>0</v>
      </c>
      <c r="AC425" s="22">
        <v>0</v>
      </c>
      <c r="AD425" s="21">
        <v>0</v>
      </c>
      <c r="AE425" s="22">
        <v>0</v>
      </c>
      <c r="AF425" s="21">
        <v>0</v>
      </c>
      <c r="AG425" s="22">
        <v>0</v>
      </c>
      <c r="AH425" s="21"/>
      <c r="AI425" s="493">
        <v>0</v>
      </c>
      <c r="AJ425" s="15">
        <v>1</v>
      </c>
      <c r="AK425" s="23">
        <v>32656.799999999999</v>
      </c>
    </row>
    <row r="426" spans="1:37" ht="25.5" x14ac:dyDescent="0.25">
      <c r="A426" s="17" t="s">
        <v>1108</v>
      </c>
      <c r="B426" s="18" t="s">
        <v>1109</v>
      </c>
      <c r="C426" s="17" t="s">
        <v>27</v>
      </c>
      <c r="D426" s="17" t="s">
        <v>1110</v>
      </c>
      <c r="E426" s="19" t="s">
        <v>42</v>
      </c>
      <c r="F426" s="19">
        <v>18</v>
      </c>
      <c r="G426" s="20">
        <v>54.21</v>
      </c>
      <c r="H426" s="20">
        <v>67.88</v>
      </c>
      <c r="I426" s="492">
        <v>1221.8399999999999</v>
      </c>
      <c r="J426" s="21">
        <v>0</v>
      </c>
      <c r="K426" s="22">
        <v>0</v>
      </c>
      <c r="L426" s="21">
        <v>0</v>
      </c>
      <c r="M426" s="22">
        <v>0</v>
      </c>
      <c r="N426" s="21">
        <v>0</v>
      </c>
      <c r="O426" s="22">
        <v>0</v>
      </c>
      <c r="P426" s="21">
        <v>0</v>
      </c>
      <c r="Q426" s="22">
        <v>0</v>
      </c>
      <c r="R426" s="21">
        <v>0</v>
      </c>
      <c r="S426" s="22">
        <v>0</v>
      </c>
      <c r="T426" s="21">
        <v>0</v>
      </c>
      <c r="U426" s="22">
        <v>0</v>
      </c>
      <c r="V426" s="21">
        <v>0</v>
      </c>
      <c r="W426" s="22">
        <v>0</v>
      </c>
      <c r="X426" s="21">
        <v>0.5</v>
      </c>
      <c r="Y426" s="22">
        <v>610.91999999999996</v>
      </c>
      <c r="Z426" s="21">
        <v>0.5</v>
      </c>
      <c r="AA426" s="22">
        <v>610.91999999999996</v>
      </c>
      <c r="AB426" s="21">
        <v>0</v>
      </c>
      <c r="AC426" s="22">
        <v>0</v>
      </c>
      <c r="AD426" s="21">
        <v>0</v>
      </c>
      <c r="AE426" s="22">
        <v>0</v>
      </c>
      <c r="AF426" s="21">
        <v>0</v>
      </c>
      <c r="AG426" s="22">
        <v>0</v>
      </c>
      <c r="AH426" s="21"/>
      <c r="AI426" s="493">
        <v>0</v>
      </c>
      <c r="AJ426" s="15">
        <v>1</v>
      </c>
      <c r="AK426" s="23">
        <v>1221.8399999999999</v>
      </c>
    </row>
    <row r="427" spans="1:37" ht="51" x14ac:dyDescent="0.25">
      <c r="A427" s="17" t="s">
        <v>1111</v>
      </c>
      <c r="B427" s="18" t="s">
        <v>1112</v>
      </c>
      <c r="C427" s="17" t="s">
        <v>27</v>
      </c>
      <c r="D427" s="17" t="s">
        <v>1113</v>
      </c>
      <c r="E427" s="19" t="s">
        <v>42</v>
      </c>
      <c r="F427" s="19">
        <v>16</v>
      </c>
      <c r="G427" s="20">
        <v>230.89</v>
      </c>
      <c r="H427" s="20">
        <v>289.12</v>
      </c>
      <c r="I427" s="492">
        <v>4625.92</v>
      </c>
      <c r="J427" s="21">
        <v>0</v>
      </c>
      <c r="K427" s="22">
        <v>0</v>
      </c>
      <c r="L427" s="21">
        <v>0</v>
      </c>
      <c r="M427" s="22">
        <v>0</v>
      </c>
      <c r="N427" s="21">
        <v>0</v>
      </c>
      <c r="O427" s="22">
        <v>0</v>
      </c>
      <c r="P427" s="21">
        <v>0</v>
      </c>
      <c r="Q427" s="22">
        <v>0</v>
      </c>
      <c r="R427" s="21">
        <v>0</v>
      </c>
      <c r="S427" s="22">
        <v>0</v>
      </c>
      <c r="T427" s="21">
        <v>0</v>
      </c>
      <c r="U427" s="22">
        <v>0</v>
      </c>
      <c r="V427" s="21">
        <v>0</v>
      </c>
      <c r="W427" s="22">
        <v>0</v>
      </c>
      <c r="X427" s="21">
        <v>0.5</v>
      </c>
      <c r="Y427" s="22">
        <v>2312.96</v>
      </c>
      <c r="Z427" s="21">
        <v>0.5</v>
      </c>
      <c r="AA427" s="22">
        <v>2312.96</v>
      </c>
      <c r="AB427" s="21">
        <v>0</v>
      </c>
      <c r="AC427" s="22">
        <v>0</v>
      </c>
      <c r="AD427" s="21">
        <v>0</v>
      </c>
      <c r="AE427" s="22">
        <v>0</v>
      </c>
      <c r="AF427" s="21">
        <v>0</v>
      </c>
      <c r="AG427" s="22">
        <v>0</v>
      </c>
      <c r="AH427" s="21"/>
      <c r="AI427" s="493">
        <v>0</v>
      </c>
      <c r="AJ427" s="15">
        <v>1</v>
      </c>
      <c r="AK427" s="23">
        <v>4625.92</v>
      </c>
    </row>
    <row r="428" spans="1:37" ht="38.25" x14ac:dyDescent="0.25">
      <c r="A428" s="17" t="s">
        <v>1114</v>
      </c>
      <c r="B428" s="18" t="s">
        <v>1115</v>
      </c>
      <c r="C428" s="17" t="s">
        <v>27</v>
      </c>
      <c r="D428" s="17" t="s">
        <v>1116</v>
      </c>
      <c r="E428" s="19" t="s">
        <v>522</v>
      </c>
      <c r="F428" s="19">
        <v>15</v>
      </c>
      <c r="G428" s="20">
        <v>135.11000000000001</v>
      </c>
      <c r="H428" s="20">
        <v>169.18</v>
      </c>
      <c r="I428" s="492">
        <v>2537.6999999999998</v>
      </c>
      <c r="J428" s="21">
        <v>0</v>
      </c>
      <c r="K428" s="22">
        <v>0</v>
      </c>
      <c r="L428" s="21">
        <v>0</v>
      </c>
      <c r="M428" s="22">
        <v>0</v>
      </c>
      <c r="N428" s="21">
        <v>0</v>
      </c>
      <c r="O428" s="22">
        <v>0</v>
      </c>
      <c r="P428" s="21">
        <v>0</v>
      </c>
      <c r="Q428" s="22">
        <v>0</v>
      </c>
      <c r="R428" s="21">
        <v>0</v>
      </c>
      <c r="S428" s="22">
        <v>0</v>
      </c>
      <c r="T428" s="21">
        <v>0</v>
      </c>
      <c r="U428" s="22">
        <v>0</v>
      </c>
      <c r="V428" s="21">
        <v>0</v>
      </c>
      <c r="W428" s="22">
        <v>0</v>
      </c>
      <c r="X428" s="21">
        <v>0.5</v>
      </c>
      <c r="Y428" s="22">
        <v>1268.8499999999999</v>
      </c>
      <c r="Z428" s="21">
        <v>0.5</v>
      </c>
      <c r="AA428" s="22">
        <v>1268.8499999999999</v>
      </c>
      <c r="AB428" s="21">
        <v>0</v>
      </c>
      <c r="AC428" s="22">
        <v>0</v>
      </c>
      <c r="AD428" s="21">
        <v>0</v>
      </c>
      <c r="AE428" s="22">
        <v>0</v>
      </c>
      <c r="AF428" s="21">
        <v>0</v>
      </c>
      <c r="AG428" s="22">
        <v>0</v>
      </c>
      <c r="AH428" s="21"/>
      <c r="AI428" s="493">
        <v>0</v>
      </c>
      <c r="AJ428" s="15">
        <v>1</v>
      </c>
      <c r="AK428" s="23">
        <v>2537.6999999999998</v>
      </c>
    </row>
    <row r="429" spans="1:37" ht="38.25" customHeight="1" x14ac:dyDescent="0.25">
      <c r="A429" s="12">
        <v>8</v>
      </c>
      <c r="B429" s="12"/>
      <c r="C429" s="12"/>
      <c r="D429" s="12" t="s">
        <v>1117</v>
      </c>
      <c r="E429" s="12"/>
      <c r="F429" s="13"/>
      <c r="G429" s="14"/>
      <c r="H429" s="14"/>
      <c r="I429" s="490">
        <v>36711.599999999991</v>
      </c>
      <c r="J429" s="491">
        <v>0</v>
      </c>
      <c r="K429" s="490">
        <v>0</v>
      </c>
      <c r="L429" s="491">
        <v>0</v>
      </c>
      <c r="M429" s="490">
        <v>0</v>
      </c>
      <c r="N429" s="491">
        <v>0</v>
      </c>
      <c r="O429" s="490">
        <v>0</v>
      </c>
      <c r="P429" s="491">
        <v>0.52086533956569603</v>
      </c>
      <c r="Q429" s="490">
        <v>19121.800000000003</v>
      </c>
      <c r="R429" s="491">
        <v>0.22275683979995431</v>
      </c>
      <c r="S429" s="490">
        <v>8177.76</v>
      </c>
      <c r="T429" s="491">
        <v>0</v>
      </c>
      <c r="U429" s="490">
        <v>0</v>
      </c>
      <c r="V429" s="491">
        <v>0</v>
      </c>
      <c r="W429" s="490">
        <v>0</v>
      </c>
      <c r="X429" s="491">
        <v>0</v>
      </c>
      <c r="Y429" s="490">
        <v>0</v>
      </c>
      <c r="Z429" s="491">
        <v>0</v>
      </c>
      <c r="AA429" s="490">
        <v>0</v>
      </c>
      <c r="AB429" s="491">
        <v>5.3928730973316345E-2</v>
      </c>
      <c r="AC429" s="490">
        <v>1979.81</v>
      </c>
      <c r="AD429" s="491">
        <v>0.12096721472232212</v>
      </c>
      <c r="AE429" s="490">
        <v>4440.8999999999996</v>
      </c>
      <c r="AF429" s="491">
        <v>4.0740937469355747E-2</v>
      </c>
      <c r="AG429" s="490">
        <v>1495.665</v>
      </c>
      <c r="AH429" s="491">
        <v>4.0740937469355747E-2</v>
      </c>
      <c r="AI429" s="490">
        <v>1495.665</v>
      </c>
      <c r="AJ429" s="24">
        <v>1.0000000000000002</v>
      </c>
      <c r="AK429" s="490">
        <v>36711.599999999991</v>
      </c>
    </row>
    <row r="430" spans="1:37" ht="63.75" x14ac:dyDescent="0.25">
      <c r="A430" s="17" t="s">
        <v>1118</v>
      </c>
      <c r="B430" s="18" t="s">
        <v>1119</v>
      </c>
      <c r="C430" s="17" t="s">
        <v>32</v>
      </c>
      <c r="D430" s="17" t="s">
        <v>1120</v>
      </c>
      <c r="E430" s="19" t="s">
        <v>42</v>
      </c>
      <c r="F430" s="19">
        <v>4</v>
      </c>
      <c r="G430" s="20">
        <v>1493.44</v>
      </c>
      <c r="H430" s="20">
        <v>1870.08</v>
      </c>
      <c r="I430" s="492">
        <v>7480.32</v>
      </c>
      <c r="J430" s="21">
        <v>0</v>
      </c>
      <c r="K430" s="22">
        <v>0</v>
      </c>
      <c r="L430" s="21">
        <v>0</v>
      </c>
      <c r="M430" s="22">
        <v>0</v>
      </c>
      <c r="N430" s="21">
        <v>0</v>
      </c>
      <c r="O430" s="22">
        <v>0</v>
      </c>
      <c r="P430" s="21">
        <v>0</v>
      </c>
      <c r="Q430" s="22">
        <v>0</v>
      </c>
      <c r="R430" s="21">
        <v>1</v>
      </c>
      <c r="S430" s="22">
        <v>7480.32</v>
      </c>
      <c r="T430" s="21">
        <v>0</v>
      </c>
      <c r="U430" s="22">
        <v>0</v>
      </c>
      <c r="V430" s="21">
        <v>0</v>
      </c>
      <c r="W430" s="22">
        <v>0</v>
      </c>
      <c r="X430" s="21">
        <v>0</v>
      </c>
      <c r="Y430" s="22">
        <v>0</v>
      </c>
      <c r="Z430" s="21">
        <v>0</v>
      </c>
      <c r="AA430" s="22">
        <v>0</v>
      </c>
      <c r="AB430" s="21">
        <v>0</v>
      </c>
      <c r="AC430" s="22">
        <v>0</v>
      </c>
      <c r="AD430" s="21">
        <v>0</v>
      </c>
      <c r="AE430" s="22">
        <v>0</v>
      </c>
      <c r="AF430" s="21">
        <v>0</v>
      </c>
      <c r="AG430" s="22">
        <v>0</v>
      </c>
      <c r="AH430" s="21"/>
      <c r="AI430" s="493">
        <v>0</v>
      </c>
      <c r="AJ430" s="15">
        <v>1</v>
      </c>
      <c r="AK430" s="23">
        <v>7480.32</v>
      </c>
    </row>
    <row r="431" spans="1:37" ht="38.25" x14ac:dyDescent="0.25">
      <c r="A431" s="17" t="s">
        <v>1121</v>
      </c>
      <c r="B431" s="18" t="s">
        <v>1122</v>
      </c>
      <c r="C431" s="17" t="s">
        <v>27</v>
      </c>
      <c r="D431" s="17" t="s">
        <v>1123</v>
      </c>
      <c r="E431" s="19" t="s">
        <v>42</v>
      </c>
      <c r="F431" s="19">
        <v>1</v>
      </c>
      <c r="G431" s="20">
        <v>92.31</v>
      </c>
      <c r="H431" s="20">
        <v>115.59</v>
      </c>
      <c r="I431" s="492">
        <v>115.59</v>
      </c>
      <c r="J431" s="21">
        <v>0</v>
      </c>
      <c r="K431" s="22">
        <v>0</v>
      </c>
      <c r="L431" s="21">
        <v>0</v>
      </c>
      <c r="M431" s="22">
        <v>0</v>
      </c>
      <c r="N431" s="21">
        <v>0</v>
      </c>
      <c r="O431" s="22">
        <v>0</v>
      </c>
      <c r="P431" s="21">
        <v>0</v>
      </c>
      <c r="Q431" s="22">
        <v>0</v>
      </c>
      <c r="R431" s="21">
        <v>0</v>
      </c>
      <c r="S431" s="22">
        <v>0</v>
      </c>
      <c r="T431" s="21">
        <v>0</v>
      </c>
      <c r="U431" s="22">
        <v>0</v>
      </c>
      <c r="V431" s="21">
        <v>0</v>
      </c>
      <c r="W431" s="22">
        <v>0</v>
      </c>
      <c r="X431" s="21">
        <v>0</v>
      </c>
      <c r="Y431" s="22">
        <v>0</v>
      </c>
      <c r="Z431" s="21">
        <v>0</v>
      </c>
      <c r="AA431" s="22">
        <v>0</v>
      </c>
      <c r="AB431" s="21">
        <v>1</v>
      </c>
      <c r="AC431" s="22">
        <v>115.59</v>
      </c>
      <c r="AD431" s="21">
        <v>0</v>
      </c>
      <c r="AE431" s="22">
        <v>0</v>
      </c>
      <c r="AF431" s="21">
        <v>0</v>
      </c>
      <c r="AG431" s="22">
        <v>0</v>
      </c>
      <c r="AH431" s="21"/>
      <c r="AI431" s="493">
        <v>0</v>
      </c>
      <c r="AJ431" s="15">
        <v>1</v>
      </c>
      <c r="AK431" s="23">
        <v>115.59</v>
      </c>
    </row>
    <row r="432" spans="1:37" ht="38.25" x14ac:dyDescent="0.25">
      <c r="A432" s="17" t="s">
        <v>1124</v>
      </c>
      <c r="B432" s="18" t="s">
        <v>1125</v>
      </c>
      <c r="C432" s="17" t="s">
        <v>32</v>
      </c>
      <c r="D432" s="17" t="s">
        <v>1126</v>
      </c>
      <c r="E432" s="19" t="s">
        <v>42</v>
      </c>
      <c r="F432" s="19">
        <v>90</v>
      </c>
      <c r="G432" s="20">
        <v>19.260000000000002</v>
      </c>
      <c r="H432" s="20">
        <v>24.11</v>
      </c>
      <c r="I432" s="492">
        <v>2169.9</v>
      </c>
      <c r="J432" s="21">
        <v>0</v>
      </c>
      <c r="K432" s="22">
        <v>0</v>
      </c>
      <c r="L432" s="21">
        <v>0</v>
      </c>
      <c r="M432" s="22">
        <v>0</v>
      </c>
      <c r="N432" s="21">
        <v>0</v>
      </c>
      <c r="O432" s="22">
        <v>0</v>
      </c>
      <c r="P432" s="21">
        <v>0</v>
      </c>
      <c r="Q432" s="22">
        <v>0</v>
      </c>
      <c r="R432" s="21">
        <v>0</v>
      </c>
      <c r="S432" s="22">
        <v>0</v>
      </c>
      <c r="T432" s="21">
        <v>0</v>
      </c>
      <c r="U432" s="22">
        <v>0</v>
      </c>
      <c r="V432" s="21">
        <v>0</v>
      </c>
      <c r="W432" s="22">
        <v>0</v>
      </c>
      <c r="X432" s="21">
        <v>0</v>
      </c>
      <c r="Y432" s="22">
        <v>0</v>
      </c>
      <c r="Z432" s="21">
        <v>0</v>
      </c>
      <c r="AA432" s="22">
        <v>0</v>
      </c>
      <c r="AB432" s="21">
        <v>0</v>
      </c>
      <c r="AC432" s="22">
        <v>0</v>
      </c>
      <c r="AD432" s="21">
        <v>1</v>
      </c>
      <c r="AE432" s="22">
        <v>2169.9</v>
      </c>
      <c r="AF432" s="21">
        <v>0</v>
      </c>
      <c r="AG432" s="22">
        <v>0</v>
      </c>
      <c r="AH432" s="21"/>
      <c r="AI432" s="493">
        <v>0</v>
      </c>
      <c r="AJ432" s="15">
        <v>1</v>
      </c>
      <c r="AK432" s="23">
        <v>2169.9</v>
      </c>
    </row>
    <row r="433" spans="1:37" ht="63.75" x14ac:dyDescent="0.25">
      <c r="A433" s="17" t="s">
        <v>1127</v>
      </c>
      <c r="B433" s="18" t="s">
        <v>1128</v>
      </c>
      <c r="C433" s="17" t="s">
        <v>32</v>
      </c>
      <c r="D433" s="17" t="s">
        <v>1129</v>
      </c>
      <c r="E433" s="19" t="s">
        <v>109</v>
      </c>
      <c r="F433" s="19">
        <v>95.56</v>
      </c>
      <c r="G433" s="20">
        <v>88.38</v>
      </c>
      <c r="H433" s="20">
        <v>110.66</v>
      </c>
      <c r="I433" s="492">
        <v>10574.66</v>
      </c>
      <c r="J433" s="21">
        <v>0</v>
      </c>
      <c r="K433" s="22">
        <v>0</v>
      </c>
      <c r="L433" s="21">
        <v>0</v>
      </c>
      <c r="M433" s="22">
        <v>0</v>
      </c>
      <c r="N433" s="21">
        <v>0</v>
      </c>
      <c r="O433" s="22">
        <v>0</v>
      </c>
      <c r="P433" s="21">
        <v>1</v>
      </c>
      <c r="Q433" s="22">
        <v>10574.66</v>
      </c>
      <c r="R433" s="21">
        <v>0</v>
      </c>
      <c r="S433" s="22">
        <v>0</v>
      </c>
      <c r="T433" s="21">
        <v>0</v>
      </c>
      <c r="U433" s="22">
        <v>0</v>
      </c>
      <c r="V433" s="21">
        <v>0</v>
      </c>
      <c r="W433" s="22">
        <v>0</v>
      </c>
      <c r="X433" s="21">
        <v>0</v>
      </c>
      <c r="Y433" s="22">
        <v>0</v>
      </c>
      <c r="Z433" s="21">
        <v>0</v>
      </c>
      <c r="AA433" s="22">
        <v>0</v>
      </c>
      <c r="AB433" s="21">
        <v>0</v>
      </c>
      <c r="AC433" s="22">
        <v>0</v>
      </c>
      <c r="AD433" s="21">
        <v>0</v>
      </c>
      <c r="AE433" s="22">
        <v>0</v>
      </c>
      <c r="AF433" s="21">
        <v>0</v>
      </c>
      <c r="AG433" s="22">
        <v>0</v>
      </c>
      <c r="AH433" s="21"/>
      <c r="AI433" s="493">
        <v>0</v>
      </c>
      <c r="AJ433" s="15">
        <v>1</v>
      </c>
      <c r="AK433" s="23">
        <v>10574.66</v>
      </c>
    </row>
    <row r="434" spans="1:37" ht="25.5" x14ac:dyDescent="0.25">
      <c r="A434" s="17" t="s">
        <v>1130</v>
      </c>
      <c r="B434" s="18" t="s">
        <v>1131</v>
      </c>
      <c r="C434" s="17" t="s">
        <v>27</v>
      </c>
      <c r="D434" s="17" t="s">
        <v>1132</v>
      </c>
      <c r="E434" s="19" t="s">
        <v>109</v>
      </c>
      <c r="F434" s="19">
        <v>95.6</v>
      </c>
      <c r="G434" s="20">
        <v>6.15</v>
      </c>
      <c r="H434" s="20">
        <v>7.7</v>
      </c>
      <c r="I434" s="492">
        <v>736.12</v>
      </c>
      <c r="J434" s="21">
        <v>0</v>
      </c>
      <c r="K434" s="22">
        <v>0</v>
      </c>
      <c r="L434" s="21">
        <v>0</v>
      </c>
      <c r="M434" s="22">
        <v>0</v>
      </c>
      <c r="N434" s="21">
        <v>0</v>
      </c>
      <c r="O434" s="22">
        <v>0</v>
      </c>
      <c r="P434" s="21">
        <v>1</v>
      </c>
      <c r="Q434" s="22">
        <v>736.12</v>
      </c>
      <c r="R434" s="21">
        <v>0</v>
      </c>
      <c r="S434" s="22">
        <v>0</v>
      </c>
      <c r="T434" s="21">
        <v>0</v>
      </c>
      <c r="U434" s="22">
        <v>0</v>
      </c>
      <c r="V434" s="21">
        <v>0</v>
      </c>
      <c r="W434" s="22">
        <v>0</v>
      </c>
      <c r="X434" s="21">
        <v>0</v>
      </c>
      <c r="Y434" s="22">
        <v>0</v>
      </c>
      <c r="Z434" s="21">
        <v>0</v>
      </c>
      <c r="AA434" s="22">
        <v>0</v>
      </c>
      <c r="AB434" s="21">
        <v>0</v>
      </c>
      <c r="AC434" s="22">
        <v>0</v>
      </c>
      <c r="AD434" s="21">
        <v>0</v>
      </c>
      <c r="AE434" s="22">
        <v>0</v>
      </c>
      <c r="AF434" s="21">
        <v>0</v>
      </c>
      <c r="AG434" s="22">
        <v>0</v>
      </c>
      <c r="AH434" s="21"/>
      <c r="AI434" s="493">
        <v>0</v>
      </c>
      <c r="AJ434" s="15">
        <v>1</v>
      </c>
      <c r="AK434" s="23">
        <v>736.12</v>
      </c>
    </row>
    <row r="435" spans="1:37" ht="25.5" x14ac:dyDescent="0.25">
      <c r="A435" s="17" t="s">
        <v>1133</v>
      </c>
      <c r="B435" s="18" t="s">
        <v>1134</v>
      </c>
      <c r="C435" s="17" t="s">
        <v>27</v>
      </c>
      <c r="D435" s="17" t="s">
        <v>1135</v>
      </c>
      <c r="E435" s="19" t="s">
        <v>109</v>
      </c>
      <c r="F435" s="19">
        <v>138.80000000000001</v>
      </c>
      <c r="G435" s="20">
        <v>9.82</v>
      </c>
      <c r="H435" s="20">
        <v>12.29</v>
      </c>
      <c r="I435" s="492">
        <v>1705.85</v>
      </c>
      <c r="J435" s="21">
        <v>0</v>
      </c>
      <c r="K435" s="22">
        <v>0</v>
      </c>
      <c r="L435" s="21">
        <v>0</v>
      </c>
      <c r="M435" s="22">
        <v>0</v>
      </c>
      <c r="N435" s="21">
        <v>0</v>
      </c>
      <c r="O435" s="22">
        <v>0</v>
      </c>
      <c r="P435" s="21">
        <v>1</v>
      </c>
      <c r="Q435" s="22">
        <v>1705.85</v>
      </c>
      <c r="R435" s="21">
        <v>0</v>
      </c>
      <c r="S435" s="22">
        <v>0</v>
      </c>
      <c r="T435" s="21">
        <v>0</v>
      </c>
      <c r="U435" s="22">
        <v>0</v>
      </c>
      <c r="V435" s="21">
        <v>0</v>
      </c>
      <c r="W435" s="22">
        <v>0</v>
      </c>
      <c r="X435" s="21">
        <v>0</v>
      </c>
      <c r="Y435" s="22">
        <v>0</v>
      </c>
      <c r="Z435" s="21">
        <v>0</v>
      </c>
      <c r="AA435" s="22">
        <v>0</v>
      </c>
      <c r="AB435" s="21">
        <v>0</v>
      </c>
      <c r="AC435" s="22">
        <v>0</v>
      </c>
      <c r="AD435" s="21">
        <v>0</v>
      </c>
      <c r="AE435" s="22">
        <v>0</v>
      </c>
      <c r="AF435" s="21">
        <v>0</v>
      </c>
      <c r="AG435" s="22">
        <v>0</v>
      </c>
      <c r="AH435" s="21"/>
      <c r="AI435" s="493">
        <v>0</v>
      </c>
      <c r="AJ435" s="15">
        <v>1</v>
      </c>
      <c r="AK435" s="23">
        <v>1705.85</v>
      </c>
    </row>
    <row r="436" spans="1:37" x14ac:dyDescent="0.25">
      <c r="A436" s="17" t="s">
        <v>1136</v>
      </c>
      <c r="B436" s="18" t="s">
        <v>1137</v>
      </c>
      <c r="C436" s="17" t="s">
        <v>40</v>
      </c>
      <c r="D436" s="17" t="s">
        <v>1138</v>
      </c>
      <c r="E436" s="19" t="s">
        <v>42</v>
      </c>
      <c r="F436" s="19">
        <v>2</v>
      </c>
      <c r="G436" s="20">
        <v>71.790000000000006</v>
      </c>
      <c r="H436" s="20">
        <v>89.89</v>
      </c>
      <c r="I436" s="492">
        <v>179.78</v>
      </c>
      <c r="J436" s="21">
        <v>0</v>
      </c>
      <c r="K436" s="22">
        <v>0</v>
      </c>
      <c r="L436" s="21">
        <v>0</v>
      </c>
      <c r="M436" s="22">
        <v>0</v>
      </c>
      <c r="N436" s="21">
        <v>0</v>
      </c>
      <c r="O436" s="22">
        <v>0</v>
      </c>
      <c r="P436" s="21">
        <v>1</v>
      </c>
      <c r="Q436" s="22">
        <v>179.78</v>
      </c>
      <c r="R436" s="21">
        <v>0</v>
      </c>
      <c r="S436" s="22">
        <v>0</v>
      </c>
      <c r="T436" s="21">
        <v>0</v>
      </c>
      <c r="U436" s="22">
        <v>0</v>
      </c>
      <c r="V436" s="21">
        <v>0</v>
      </c>
      <c r="W436" s="22">
        <v>0</v>
      </c>
      <c r="X436" s="21">
        <v>0</v>
      </c>
      <c r="Y436" s="22">
        <v>0</v>
      </c>
      <c r="Z436" s="21">
        <v>0</v>
      </c>
      <c r="AA436" s="22">
        <v>0</v>
      </c>
      <c r="AB436" s="21">
        <v>0</v>
      </c>
      <c r="AC436" s="22">
        <v>0</v>
      </c>
      <c r="AD436" s="21">
        <v>0</v>
      </c>
      <c r="AE436" s="22">
        <v>0</v>
      </c>
      <c r="AF436" s="21">
        <v>0</v>
      </c>
      <c r="AG436" s="22">
        <v>0</v>
      </c>
      <c r="AH436" s="21"/>
      <c r="AI436" s="493">
        <v>0</v>
      </c>
      <c r="AJ436" s="15">
        <v>1</v>
      </c>
      <c r="AK436" s="23">
        <v>179.78</v>
      </c>
    </row>
    <row r="437" spans="1:37" ht="25.5" x14ac:dyDescent="0.25">
      <c r="A437" s="17" t="s">
        <v>1139</v>
      </c>
      <c r="B437" s="18" t="s">
        <v>1140</v>
      </c>
      <c r="C437" s="17" t="s">
        <v>40</v>
      </c>
      <c r="D437" s="17" t="s">
        <v>1141</v>
      </c>
      <c r="E437" s="19" t="s">
        <v>42</v>
      </c>
      <c r="F437" s="19">
        <v>2</v>
      </c>
      <c r="G437" s="20">
        <v>136.52000000000001</v>
      </c>
      <c r="H437" s="20">
        <v>170.95</v>
      </c>
      <c r="I437" s="492">
        <v>341.9</v>
      </c>
      <c r="J437" s="21">
        <v>0</v>
      </c>
      <c r="K437" s="22">
        <v>0</v>
      </c>
      <c r="L437" s="21">
        <v>0</v>
      </c>
      <c r="M437" s="22">
        <v>0</v>
      </c>
      <c r="N437" s="21">
        <v>0</v>
      </c>
      <c r="O437" s="22">
        <v>0</v>
      </c>
      <c r="P437" s="21">
        <v>0</v>
      </c>
      <c r="Q437" s="22">
        <v>0</v>
      </c>
      <c r="R437" s="21">
        <v>0</v>
      </c>
      <c r="S437" s="22">
        <v>0</v>
      </c>
      <c r="T437" s="21">
        <v>0</v>
      </c>
      <c r="U437" s="22">
        <v>0</v>
      </c>
      <c r="V437" s="21">
        <v>0</v>
      </c>
      <c r="W437" s="22">
        <v>0</v>
      </c>
      <c r="X437" s="21">
        <v>0</v>
      </c>
      <c r="Y437" s="22">
        <v>0</v>
      </c>
      <c r="Z437" s="21">
        <v>0</v>
      </c>
      <c r="AA437" s="22">
        <v>0</v>
      </c>
      <c r="AB437" s="21">
        <v>1</v>
      </c>
      <c r="AC437" s="22">
        <v>341.9</v>
      </c>
      <c r="AD437" s="21">
        <v>0</v>
      </c>
      <c r="AE437" s="22">
        <v>0</v>
      </c>
      <c r="AF437" s="21">
        <v>0</v>
      </c>
      <c r="AG437" s="22">
        <v>0</v>
      </c>
      <c r="AH437" s="21"/>
      <c r="AI437" s="493">
        <v>0</v>
      </c>
      <c r="AJ437" s="15">
        <v>1</v>
      </c>
      <c r="AK437" s="23">
        <v>341.9</v>
      </c>
    </row>
    <row r="438" spans="1:37" ht="25.5" x14ac:dyDescent="0.25">
      <c r="A438" s="17" t="s">
        <v>1142</v>
      </c>
      <c r="B438" s="18" t="s">
        <v>1143</v>
      </c>
      <c r="C438" s="17" t="s">
        <v>32</v>
      </c>
      <c r="D438" s="17" t="s">
        <v>1144</v>
      </c>
      <c r="E438" s="19" t="s">
        <v>42</v>
      </c>
      <c r="F438" s="19">
        <v>2</v>
      </c>
      <c r="G438" s="20">
        <v>184.98</v>
      </c>
      <c r="H438" s="20">
        <v>231.63</v>
      </c>
      <c r="I438" s="492">
        <v>463.26</v>
      </c>
      <c r="J438" s="21">
        <v>0</v>
      </c>
      <c r="K438" s="22">
        <v>0</v>
      </c>
      <c r="L438" s="21">
        <v>0</v>
      </c>
      <c r="M438" s="22">
        <v>0</v>
      </c>
      <c r="N438" s="21">
        <v>0</v>
      </c>
      <c r="O438" s="22">
        <v>0</v>
      </c>
      <c r="P438" s="21">
        <v>0</v>
      </c>
      <c r="Q438" s="22">
        <v>0</v>
      </c>
      <c r="R438" s="21">
        <v>0</v>
      </c>
      <c r="S438" s="22">
        <v>0</v>
      </c>
      <c r="T438" s="21">
        <v>0</v>
      </c>
      <c r="U438" s="22">
        <v>0</v>
      </c>
      <c r="V438" s="21">
        <v>0</v>
      </c>
      <c r="W438" s="22">
        <v>0</v>
      </c>
      <c r="X438" s="21">
        <v>0</v>
      </c>
      <c r="Y438" s="22">
        <v>0</v>
      </c>
      <c r="Z438" s="21">
        <v>0</v>
      </c>
      <c r="AA438" s="22">
        <v>0</v>
      </c>
      <c r="AB438" s="21">
        <v>1</v>
      </c>
      <c r="AC438" s="22">
        <v>463.26</v>
      </c>
      <c r="AD438" s="21">
        <v>0</v>
      </c>
      <c r="AE438" s="22">
        <v>0</v>
      </c>
      <c r="AF438" s="21">
        <v>0</v>
      </c>
      <c r="AG438" s="22">
        <v>0</v>
      </c>
      <c r="AH438" s="21"/>
      <c r="AI438" s="493">
        <v>0</v>
      </c>
      <c r="AJ438" s="15">
        <v>1</v>
      </c>
      <c r="AK438" s="23">
        <v>463.26</v>
      </c>
    </row>
    <row r="439" spans="1:37" ht="38.25" x14ac:dyDescent="0.25">
      <c r="A439" s="17" t="s">
        <v>1145</v>
      </c>
      <c r="B439" s="18" t="s">
        <v>1146</v>
      </c>
      <c r="C439" s="17" t="s">
        <v>32</v>
      </c>
      <c r="D439" s="17" t="s">
        <v>1147</v>
      </c>
      <c r="E439" s="19" t="s">
        <v>42</v>
      </c>
      <c r="F439" s="19">
        <v>2</v>
      </c>
      <c r="G439" s="20">
        <v>428.58</v>
      </c>
      <c r="H439" s="20">
        <v>536.66</v>
      </c>
      <c r="I439" s="492">
        <v>1073.32</v>
      </c>
      <c r="J439" s="21">
        <v>0</v>
      </c>
      <c r="K439" s="22">
        <v>0</v>
      </c>
      <c r="L439" s="21">
        <v>0</v>
      </c>
      <c r="M439" s="22">
        <v>0</v>
      </c>
      <c r="N439" s="21">
        <v>0</v>
      </c>
      <c r="O439" s="22">
        <v>0</v>
      </c>
      <c r="P439" s="21">
        <v>1</v>
      </c>
      <c r="Q439" s="22">
        <v>1073.32</v>
      </c>
      <c r="R439" s="21">
        <v>0</v>
      </c>
      <c r="S439" s="22">
        <v>0</v>
      </c>
      <c r="T439" s="21">
        <v>0</v>
      </c>
      <c r="U439" s="22">
        <v>0</v>
      </c>
      <c r="V439" s="21">
        <v>0</v>
      </c>
      <c r="W439" s="22">
        <v>0</v>
      </c>
      <c r="X439" s="21">
        <v>0</v>
      </c>
      <c r="Y439" s="22">
        <v>0</v>
      </c>
      <c r="Z439" s="21">
        <v>0</v>
      </c>
      <c r="AA439" s="22">
        <v>0</v>
      </c>
      <c r="AB439" s="21">
        <v>0</v>
      </c>
      <c r="AC439" s="22">
        <v>0</v>
      </c>
      <c r="AD439" s="21">
        <v>0</v>
      </c>
      <c r="AE439" s="22">
        <v>0</v>
      </c>
      <c r="AF439" s="21">
        <v>0</v>
      </c>
      <c r="AG439" s="22">
        <v>0</v>
      </c>
      <c r="AH439" s="21"/>
      <c r="AI439" s="493">
        <v>0</v>
      </c>
      <c r="AJ439" s="15">
        <v>1</v>
      </c>
      <c r="AK439" s="23">
        <v>1073.32</v>
      </c>
    </row>
    <row r="440" spans="1:37" ht="38.25" x14ac:dyDescent="0.25">
      <c r="A440" s="17" t="s">
        <v>1148</v>
      </c>
      <c r="B440" s="18" t="s">
        <v>408</v>
      </c>
      <c r="C440" s="17" t="s">
        <v>32</v>
      </c>
      <c r="D440" s="17" t="s">
        <v>409</v>
      </c>
      <c r="E440" s="19" t="s">
        <v>42</v>
      </c>
      <c r="F440" s="19">
        <v>1</v>
      </c>
      <c r="G440" s="20">
        <v>25.63</v>
      </c>
      <c r="H440" s="20">
        <v>32.090000000000003</v>
      </c>
      <c r="I440" s="492">
        <v>32.090000000000003</v>
      </c>
      <c r="J440" s="21">
        <v>0</v>
      </c>
      <c r="K440" s="22">
        <v>0</v>
      </c>
      <c r="L440" s="21">
        <v>0</v>
      </c>
      <c r="M440" s="22">
        <v>0</v>
      </c>
      <c r="N440" s="21">
        <v>0</v>
      </c>
      <c r="O440" s="22">
        <v>0</v>
      </c>
      <c r="P440" s="21">
        <v>1</v>
      </c>
      <c r="Q440" s="22">
        <v>32.090000000000003</v>
      </c>
      <c r="R440" s="21">
        <v>0</v>
      </c>
      <c r="S440" s="22">
        <v>0</v>
      </c>
      <c r="T440" s="21">
        <v>0</v>
      </c>
      <c r="U440" s="22">
        <v>0</v>
      </c>
      <c r="V440" s="21">
        <v>0</v>
      </c>
      <c r="W440" s="22">
        <v>0</v>
      </c>
      <c r="X440" s="21">
        <v>0</v>
      </c>
      <c r="Y440" s="22">
        <v>0</v>
      </c>
      <c r="Z440" s="21">
        <v>0</v>
      </c>
      <c r="AA440" s="22">
        <v>0</v>
      </c>
      <c r="AB440" s="21">
        <v>0</v>
      </c>
      <c r="AC440" s="22">
        <v>0</v>
      </c>
      <c r="AD440" s="21">
        <v>0</v>
      </c>
      <c r="AE440" s="22">
        <v>0</v>
      </c>
      <c r="AF440" s="21">
        <v>0</v>
      </c>
      <c r="AG440" s="22">
        <v>0</v>
      </c>
      <c r="AH440" s="21"/>
      <c r="AI440" s="493">
        <v>0</v>
      </c>
      <c r="AJ440" s="15">
        <v>1</v>
      </c>
      <c r="AK440" s="23">
        <v>32.090000000000003</v>
      </c>
    </row>
    <row r="441" spans="1:37" ht="63.75" x14ac:dyDescent="0.25">
      <c r="A441" s="17" t="s">
        <v>1149</v>
      </c>
      <c r="B441" s="18" t="s">
        <v>1150</v>
      </c>
      <c r="C441" s="17" t="s">
        <v>27</v>
      </c>
      <c r="D441" s="17" t="s">
        <v>1151</v>
      </c>
      <c r="E441" s="19" t="s">
        <v>42</v>
      </c>
      <c r="F441" s="19">
        <v>5</v>
      </c>
      <c r="G441" s="20">
        <v>44.52</v>
      </c>
      <c r="H441" s="20">
        <v>55.74</v>
      </c>
      <c r="I441" s="492">
        <v>278.7</v>
      </c>
      <c r="J441" s="21">
        <v>0</v>
      </c>
      <c r="K441" s="22">
        <v>0</v>
      </c>
      <c r="L441" s="21">
        <v>0</v>
      </c>
      <c r="M441" s="22">
        <v>0</v>
      </c>
      <c r="N441" s="21">
        <v>0</v>
      </c>
      <c r="O441" s="22">
        <v>0</v>
      </c>
      <c r="P441" s="21">
        <v>1</v>
      </c>
      <c r="Q441" s="22">
        <v>278.7</v>
      </c>
      <c r="R441" s="21">
        <v>0</v>
      </c>
      <c r="S441" s="22">
        <v>0</v>
      </c>
      <c r="T441" s="21">
        <v>0</v>
      </c>
      <c r="U441" s="22">
        <v>0</v>
      </c>
      <c r="V441" s="21">
        <v>0</v>
      </c>
      <c r="W441" s="22">
        <v>0</v>
      </c>
      <c r="X441" s="21">
        <v>0</v>
      </c>
      <c r="Y441" s="22">
        <v>0</v>
      </c>
      <c r="Z441" s="21">
        <v>0</v>
      </c>
      <c r="AA441" s="22">
        <v>0</v>
      </c>
      <c r="AB441" s="21">
        <v>0</v>
      </c>
      <c r="AC441" s="22">
        <v>0</v>
      </c>
      <c r="AD441" s="21">
        <v>0</v>
      </c>
      <c r="AE441" s="22">
        <v>0</v>
      </c>
      <c r="AF441" s="21">
        <v>0</v>
      </c>
      <c r="AG441" s="22">
        <v>0</v>
      </c>
      <c r="AH441" s="21"/>
      <c r="AI441" s="493">
        <v>0</v>
      </c>
      <c r="AJ441" s="15">
        <v>1</v>
      </c>
      <c r="AK441" s="23">
        <v>278.7</v>
      </c>
    </row>
    <row r="442" spans="1:37" ht="63.75" x14ac:dyDescent="0.25">
      <c r="A442" s="17" t="s">
        <v>1152</v>
      </c>
      <c r="B442" s="18" t="s">
        <v>1153</v>
      </c>
      <c r="C442" s="17" t="s">
        <v>27</v>
      </c>
      <c r="D442" s="17" t="s">
        <v>1154</v>
      </c>
      <c r="E442" s="19" t="s">
        <v>42</v>
      </c>
      <c r="F442" s="19">
        <v>7</v>
      </c>
      <c r="G442" s="20">
        <v>44.52</v>
      </c>
      <c r="H442" s="20">
        <v>55.74</v>
      </c>
      <c r="I442" s="492">
        <v>390.18</v>
      </c>
      <c r="J442" s="21">
        <v>0</v>
      </c>
      <c r="K442" s="22">
        <v>0</v>
      </c>
      <c r="L442" s="21">
        <v>0</v>
      </c>
      <c r="M442" s="22">
        <v>0</v>
      </c>
      <c r="N442" s="21">
        <v>0</v>
      </c>
      <c r="O442" s="22">
        <v>0</v>
      </c>
      <c r="P442" s="21">
        <v>0</v>
      </c>
      <c r="Q442" s="22">
        <v>0</v>
      </c>
      <c r="R442" s="21">
        <v>0</v>
      </c>
      <c r="S442" s="22">
        <v>0</v>
      </c>
      <c r="T442" s="21">
        <v>0</v>
      </c>
      <c r="U442" s="22">
        <v>0</v>
      </c>
      <c r="V442" s="21">
        <v>0</v>
      </c>
      <c r="W442" s="22">
        <v>0</v>
      </c>
      <c r="X442" s="21">
        <v>0</v>
      </c>
      <c r="Y442" s="22">
        <v>0</v>
      </c>
      <c r="Z442" s="21">
        <v>0</v>
      </c>
      <c r="AA442" s="22">
        <v>0</v>
      </c>
      <c r="AB442" s="21">
        <v>1</v>
      </c>
      <c r="AC442" s="22">
        <v>390.18</v>
      </c>
      <c r="AD442" s="21">
        <v>0</v>
      </c>
      <c r="AE442" s="22">
        <v>0</v>
      </c>
      <c r="AF442" s="21">
        <v>0</v>
      </c>
      <c r="AG442" s="22">
        <v>0</v>
      </c>
      <c r="AH442" s="21"/>
      <c r="AI442" s="493">
        <v>0</v>
      </c>
      <c r="AJ442" s="15">
        <v>1</v>
      </c>
      <c r="AK442" s="23">
        <v>390.18</v>
      </c>
    </row>
    <row r="443" spans="1:37" ht="63.75" x14ac:dyDescent="0.25">
      <c r="A443" s="17" t="s">
        <v>1155</v>
      </c>
      <c r="B443" s="18" t="s">
        <v>1156</v>
      </c>
      <c r="C443" s="17" t="s">
        <v>27</v>
      </c>
      <c r="D443" s="17" t="s">
        <v>1157</v>
      </c>
      <c r="E443" s="19" t="s">
        <v>42</v>
      </c>
      <c r="F443" s="19">
        <v>12</v>
      </c>
      <c r="G443" s="20">
        <v>44.52</v>
      </c>
      <c r="H443" s="20">
        <v>55.74</v>
      </c>
      <c r="I443" s="492">
        <v>668.88</v>
      </c>
      <c r="J443" s="21">
        <v>0</v>
      </c>
      <c r="K443" s="22">
        <v>0</v>
      </c>
      <c r="L443" s="21">
        <v>0</v>
      </c>
      <c r="M443" s="22">
        <v>0</v>
      </c>
      <c r="N443" s="21">
        <v>0</v>
      </c>
      <c r="O443" s="22">
        <v>0</v>
      </c>
      <c r="P443" s="21">
        <v>0</v>
      </c>
      <c r="Q443" s="22">
        <v>0</v>
      </c>
      <c r="R443" s="21">
        <v>0</v>
      </c>
      <c r="S443" s="22">
        <v>0</v>
      </c>
      <c r="T443" s="21">
        <v>0</v>
      </c>
      <c r="U443" s="22">
        <v>0</v>
      </c>
      <c r="V443" s="21">
        <v>0</v>
      </c>
      <c r="W443" s="22">
        <v>0</v>
      </c>
      <c r="X443" s="21">
        <v>0</v>
      </c>
      <c r="Y443" s="22">
        <v>0</v>
      </c>
      <c r="Z443" s="21">
        <v>0</v>
      </c>
      <c r="AA443" s="22">
        <v>0</v>
      </c>
      <c r="AB443" s="21">
        <v>1</v>
      </c>
      <c r="AC443" s="22">
        <v>668.88</v>
      </c>
      <c r="AD443" s="21">
        <v>0</v>
      </c>
      <c r="AE443" s="22">
        <v>0</v>
      </c>
      <c r="AF443" s="21">
        <v>0</v>
      </c>
      <c r="AG443" s="22">
        <v>0</v>
      </c>
      <c r="AH443" s="21"/>
      <c r="AI443" s="493">
        <v>0</v>
      </c>
      <c r="AJ443" s="15">
        <v>1</v>
      </c>
      <c r="AK443" s="23">
        <v>668.88</v>
      </c>
    </row>
    <row r="444" spans="1:37" ht="63.75" x14ac:dyDescent="0.25">
      <c r="A444" s="17" t="s">
        <v>1158</v>
      </c>
      <c r="B444" s="18" t="s">
        <v>1159</v>
      </c>
      <c r="C444" s="17" t="s">
        <v>32</v>
      </c>
      <c r="D444" s="17" t="s">
        <v>1160</v>
      </c>
      <c r="E444" s="19" t="s">
        <v>34</v>
      </c>
      <c r="F444" s="19">
        <v>46.83</v>
      </c>
      <c r="G444" s="20">
        <v>17.54</v>
      </c>
      <c r="H444" s="20">
        <v>21.96</v>
      </c>
      <c r="I444" s="492">
        <v>1028.3800000000001</v>
      </c>
      <c r="J444" s="21">
        <v>0</v>
      </c>
      <c r="K444" s="22">
        <v>0</v>
      </c>
      <c r="L444" s="21">
        <v>0</v>
      </c>
      <c r="M444" s="22">
        <v>0</v>
      </c>
      <c r="N444" s="21">
        <v>0</v>
      </c>
      <c r="O444" s="22">
        <v>0</v>
      </c>
      <c r="P444" s="21">
        <v>1</v>
      </c>
      <c r="Q444" s="22">
        <v>1028.3800000000001</v>
      </c>
      <c r="R444" s="21">
        <v>0</v>
      </c>
      <c r="S444" s="22">
        <v>0</v>
      </c>
      <c r="T444" s="21">
        <v>0</v>
      </c>
      <c r="U444" s="22">
        <v>0</v>
      </c>
      <c r="V444" s="21">
        <v>0</v>
      </c>
      <c r="W444" s="22">
        <v>0</v>
      </c>
      <c r="X444" s="21">
        <v>0</v>
      </c>
      <c r="Y444" s="22">
        <v>0</v>
      </c>
      <c r="Z444" s="21">
        <v>0</v>
      </c>
      <c r="AA444" s="22">
        <v>0</v>
      </c>
      <c r="AB444" s="21">
        <v>0</v>
      </c>
      <c r="AC444" s="22">
        <v>0</v>
      </c>
      <c r="AD444" s="21">
        <v>0</v>
      </c>
      <c r="AE444" s="22">
        <v>0</v>
      </c>
      <c r="AF444" s="21">
        <v>0</v>
      </c>
      <c r="AG444" s="22">
        <v>0</v>
      </c>
      <c r="AH444" s="21"/>
      <c r="AI444" s="493">
        <v>0</v>
      </c>
      <c r="AJ444" s="15">
        <v>1</v>
      </c>
      <c r="AK444" s="23">
        <v>1028.3800000000001</v>
      </c>
    </row>
    <row r="445" spans="1:37" ht="51" x14ac:dyDescent="0.25">
      <c r="A445" s="17" t="s">
        <v>1161</v>
      </c>
      <c r="B445" s="18" t="s">
        <v>1162</v>
      </c>
      <c r="C445" s="17" t="s">
        <v>32</v>
      </c>
      <c r="D445" s="17" t="s">
        <v>1163</v>
      </c>
      <c r="E445" s="19" t="s">
        <v>42</v>
      </c>
      <c r="F445" s="19">
        <v>6</v>
      </c>
      <c r="G445" s="20">
        <v>380.35</v>
      </c>
      <c r="H445" s="20">
        <v>476.27</v>
      </c>
      <c r="I445" s="492">
        <v>2857.62</v>
      </c>
      <c r="J445" s="21">
        <v>0</v>
      </c>
      <c r="K445" s="22">
        <v>0</v>
      </c>
      <c r="L445" s="21">
        <v>0</v>
      </c>
      <c r="M445" s="22">
        <v>0</v>
      </c>
      <c r="N445" s="21">
        <v>0</v>
      </c>
      <c r="O445" s="22">
        <v>0</v>
      </c>
      <c r="P445" s="21">
        <v>1</v>
      </c>
      <c r="Q445" s="22">
        <v>2857.62</v>
      </c>
      <c r="R445" s="21">
        <v>0</v>
      </c>
      <c r="S445" s="22">
        <v>0</v>
      </c>
      <c r="T445" s="21">
        <v>0</v>
      </c>
      <c r="U445" s="22">
        <v>0</v>
      </c>
      <c r="V445" s="21">
        <v>0</v>
      </c>
      <c r="W445" s="22">
        <v>0</v>
      </c>
      <c r="X445" s="21">
        <v>0</v>
      </c>
      <c r="Y445" s="22">
        <v>0</v>
      </c>
      <c r="Z445" s="21">
        <v>0</v>
      </c>
      <c r="AA445" s="22">
        <v>0</v>
      </c>
      <c r="AB445" s="21">
        <v>0</v>
      </c>
      <c r="AC445" s="22">
        <v>0</v>
      </c>
      <c r="AD445" s="21">
        <v>0</v>
      </c>
      <c r="AE445" s="22">
        <v>0</v>
      </c>
      <c r="AF445" s="21">
        <v>0</v>
      </c>
      <c r="AG445" s="22">
        <v>0</v>
      </c>
      <c r="AH445" s="21"/>
      <c r="AI445" s="493">
        <v>0</v>
      </c>
      <c r="AJ445" s="15">
        <v>1</v>
      </c>
      <c r="AK445" s="23">
        <v>2857.62</v>
      </c>
    </row>
    <row r="446" spans="1:37" ht="51" x14ac:dyDescent="0.25">
      <c r="A446" s="17" t="s">
        <v>1164</v>
      </c>
      <c r="B446" s="18" t="s">
        <v>1165</v>
      </c>
      <c r="C446" s="17" t="s">
        <v>32</v>
      </c>
      <c r="D446" s="17" t="s">
        <v>1166</v>
      </c>
      <c r="E446" s="19" t="s">
        <v>42</v>
      </c>
      <c r="F446" s="19">
        <v>4</v>
      </c>
      <c r="G446" s="20">
        <v>139.25</v>
      </c>
      <c r="H446" s="20">
        <v>174.36</v>
      </c>
      <c r="I446" s="492">
        <v>697.44</v>
      </c>
      <c r="J446" s="21">
        <v>0</v>
      </c>
      <c r="K446" s="22">
        <v>0</v>
      </c>
      <c r="L446" s="21">
        <v>0</v>
      </c>
      <c r="M446" s="22">
        <v>0</v>
      </c>
      <c r="N446" s="21">
        <v>0</v>
      </c>
      <c r="O446" s="22">
        <v>0</v>
      </c>
      <c r="P446" s="21">
        <v>0</v>
      </c>
      <c r="Q446" s="22">
        <v>0</v>
      </c>
      <c r="R446" s="21">
        <v>1</v>
      </c>
      <c r="S446" s="22">
        <v>697.44</v>
      </c>
      <c r="T446" s="21">
        <v>0</v>
      </c>
      <c r="U446" s="22">
        <v>0</v>
      </c>
      <c r="V446" s="21">
        <v>0</v>
      </c>
      <c r="W446" s="22">
        <v>0</v>
      </c>
      <c r="X446" s="21">
        <v>0</v>
      </c>
      <c r="Y446" s="22">
        <v>0</v>
      </c>
      <c r="Z446" s="21">
        <v>0</v>
      </c>
      <c r="AA446" s="22">
        <v>0</v>
      </c>
      <c r="AB446" s="21">
        <v>0</v>
      </c>
      <c r="AC446" s="22">
        <v>0</v>
      </c>
      <c r="AD446" s="21">
        <v>0</v>
      </c>
      <c r="AE446" s="22">
        <v>0</v>
      </c>
      <c r="AF446" s="21">
        <v>0</v>
      </c>
      <c r="AG446" s="22">
        <v>0</v>
      </c>
      <c r="AH446" s="21"/>
      <c r="AI446" s="493">
        <v>0</v>
      </c>
      <c r="AJ446" s="15">
        <v>1</v>
      </c>
      <c r="AK446" s="23">
        <v>697.44</v>
      </c>
    </row>
    <row r="447" spans="1:37" ht="51" x14ac:dyDescent="0.25">
      <c r="A447" s="17" t="s">
        <v>1167</v>
      </c>
      <c r="B447" s="18" t="s">
        <v>1168</v>
      </c>
      <c r="C447" s="17" t="s">
        <v>32</v>
      </c>
      <c r="D447" s="17" t="s">
        <v>1169</v>
      </c>
      <c r="E447" s="19" t="s">
        <v>42</v>
      </c>
      <c r="F447" s="19">
        <v>11</v>
      </c>
      <c r="G447" s="20">
        <v>98.96</v>
      </c>
      <c r="H447" s="20">
        <v>123.91</v>
      </c>
      <c r="I447" s="492">
        <v>1363.01</v>
      </c>
      <c r="J447" s="21">
        <v>0</v>
      </c>
      <c r="K447" s="22">
        <v>0</v>
      </c>
      <c r="L447" s="21">
        <v>0</v>
      </c>
      <c r="M447" s="22">
        <v>0</v>
      </c>
      <c r="N447" s="21">
        <v>0</v>
      </c>
      <c r="O447" s="22">
        <v>0</v>
      </c>
      <c r="P447" s="21">
        <v>0</v>
      </c>
      <c r="Q447" s="22">
        <v>0</v>
      </c>
      <c r="R447" s="21">
        <v>0</v>
      </c>
      <c r="S447" s="22">
        <v>0</v>
      </c>
      <c r="T447" s="21">
        <v>0</v>
      </c>
      <c r="U447" s="22">
        <v>0</v>
      </c>
      <c r="V447" s="21">
        <v>0</v>
      </c>
      <c r="W447" s="22">
        <v>0</v>
      </c>
      <c r="X447" s="21">
        <v>0</v>
      </c>
      <c r="Y447" s="22">
        <v>0</v>
      </c>
      <c r="Z447" s="21">
        <v>0</v>
      </c>
      <c r="AA447" s="22">
        <v>0</v>
      </c>
      <c r="AB447" s="21">
        <v>0</v>
      </c>
      <c r="AC447" s="22">
        <v>0</v>
      </c>
      <c r="AD447" s="21">
        <v>0</v>
      </c>
      <c r="AE447" s="22">
        <v>0</v>
      </c>
      <c r="AF447" s="21">
        <v>0.5</v>
      </c>
      <c r="AG447" s="22">
        <v>681.505</v>
      </c>
      <c r="AH447" s="21">
        <v>0.5</v>
      </c>
      <c r="AI447" s="493">
        <v>681.505</v>
      </c>
      <c r="AJ447" s="15">
        <v>1</v>
      </c>
      <c r="AK447" s="23">
        <v>1363.01</v>
      </c>
    </row>
    <row r="448" spans="1:37" ht="51" x14ac:dyDescent="0.25">
      <c r="A448" s="17" t="s">
        <v>1170</v>
      </c>
      <c r="B448" s="18" t="s">
        <v>1171</v>
      </c>
      <c r="C448" s="17" t="s">
        <v>32</v>
      </c>
      <c r="D448" s="17" t="s">
        <v>1172</v>
      </c>
      <c r="E448" s="19" t="s">
        <v>42</v>
      </c>
      <c r="F448" s="19">
        <v>6</v>
      </c>
      <c r="G448" s="20">
        <v>61.75</v>
      </c>
      <c r="H448" s="20">
        <v>77.319999999999993</v>
      </c>
      <c r="I448" s="492">
        <v>463.92</v>
      </c>
      <c r="J448" s="21">
        <v>0</v>
      </c>
      <c r="K448" s="22">
        <v>0</v>
      </c>
      <c r="L448" s="21">
        <v>0</v>
      </c>
      <c r="M448" s="22">
        <v>0</v>
      </c>
      <c r="N448" s="21">
        <v>0</v>
      </c>
      <c r="O448" s="22">
        <v>0</v>
      </c>
      <c r="P448" s="21">
        <v>0</v>
      </c>
      <c r="Q448" s="22">
        <v>0</v>
      </c>
      <c r="R448" s="21">
        <v>0</v>
      </c>
      <c r="S448" s="22">
        <v>0</v>
      </c>
      <c r="T448" s="21">
        <v>0</v>
      </c>
      <c r="U448" s="22">
        <v>0</v>
      </c>
      <c r="V448" s="21">
        <v>0</v>
      </c>
      <c r="W448" s="22">
        <v>0</v>
      </c>
      <c r="X448" s="21">
        <v>0</v>
      </c>
      <c r="Y448" s="22">
        <v>0</v>
      </c>
      <c r="Z448" s="21">
        <v>0</v>
      </c>
      <c r="AA448" s="22">
        <v>0</v>
      </c>
      <c r="AB448" s="21">
        <v>0</v>
      </c>
      <c r="AC448" s="22">
        <v>0</v>
      </c>
      <c r="AD448" s="21">
        <v>0</v>
      </c>
      <c r="AE448" s="22">
        <v>0</v>
      </c>
      <c r="AF448" s="21">
        <v>0.5</v>
      </c>
      <c r="AG448" s="22">
        <v>231.96</v>
      </c>
      <c r="AH448" s="21">
        <v>0.5</v>
      </c>
      <c r="AI448" s="493">
        <v>231.96</v>
      </c>
      <c r="AJ448" s="15">
        <v>1</v>
      </c>
      <c r="AK448" s="23">
        <v>463.92</v>
      </c>
    </row>
    <row r="449" spans="1:37" x14ac:dyDescent="0.25">
      <c r="A449" s="17" t="s">
        <v>1173</v>
      </c>
      <c r="B449" s="18" t="s">
        <v>1174</v>
      </c>
      <c r="C449" s="17" t="s">
        <v>40</v>
      </c>
      <c r="D449" s="17" t="s">
        <v>1175</v>
      </c>
      <c r="E449" s="19" t="s">
        <v>109</v>
      </c>
      <c r="F449" s="19">
        <v>95.6</v>
      </c>
      <c r="G449" s="20">
        <v>9.73</v>
      </c>
      <c r="H449" s="20">
        <v>12.18</v>
      </c>
      <c r="I449" s="492">
        <v>1164.4000000000001</v>
      </c>
      <c r="J449" s="21">
        <v>0</v>
      </c>
      <c r="K449" s="22">
        <v>0</v>
      </c>
      <c r="L449" s="21">
        <v>0</v>
      </c>
      <c r="M449" s="22">
        <v>0</v>
      </c>
      <c r="N449" s="21">
        <v>0</v>
      </c>
      <c r="O449" s="22">
        <v>0</v>
      </c>
      <c r="P449" s="21">
        <v>0</v>
      </c>
      <c r="Q449" s="22">
        <v>0</v>
      </c>
      <c r="R449" s="21">
        <v>0</v>
      </c>
      <c r="S449" s="22">
        <v>0</v>
      </c>
      <c r="T449" s="21">
        <v>0</v>
      </c>
      <c r="U449" s="22">
        <v>0</v>
      </c>
      <c r="V449" s="21">
        <v>0</v>
      </c>
      <c r="W449" s="22">
        <v>0</v>
      </c>
      <c r="X449" s="21">
        <v>0</v>
      </c>
      <c r="Y449" s="22">
        <v>0</v>
      </c>
      <c r="Z449" s="21">
        <v>0</v>
      </c>
      <c r="AA449" s="22">
        <v>0</v>
      </c>
      <c r="AB449" s="21">
        <v>0</v>
      </c>
      <c r="AC449" s="22">
        <v>0</v>
      </c>
      <c r="AD449" s="21">
        <v>0</v>
      </c>
      <c r="AE449" s="22">
        <v>0</v>
      </c>
      <c r="AF449" s="21">
        <v>0.5</v>
      </c>
      <c r="AG449" s="22">
        <v>582.20000000000005</v>
      </c>
      <c r="AH449" s="21">
        <v>0.5</v>
      </c>
      <c r="AI449" s="493">
        <v>582.20000000000005</v>
      </c>
      <c r="AJ449" s="15">
        <v>1</v>
      </c>
      <c r="AK449" s="23">
        <v>1164.4000000000001</v>
      </c>
    </row>
    <row r="450" spans="1:37" ht="38.25" x14ac:dyDescent="0.25">
      <c r="A450" s="17" t="s">
        <v>1176</v>
      </c>
      <c r="B450" s="18" t="s">
        <v>1177</v>
      </c>
      <c r="C450" s="17" t="s">
        <v>32</v>
      </c>
      <c r="D450" s="17" t="s">
        <v>1178</v>
      </c>
      <c r="E450" s="19" t="s">
        <v>42</v>
      </c>
      <c r="F450" s="19">
        <v>1</v>
      </c>
      <c r="G450" s="20">
        <v>1813.61</v>
      </c>
      <c r="H450" s="20">
        <v>2271</v>
      </c>
      <c r="I450" s="492">
        <v>2271</v>
      </c>
      <c r="J450" s="21">
        <v>0</v>
      </c>
      <c r="K450" s="22">
        <v>0</v>
      </c>
      <c r="L450" s="21">
        <v>0</v>
      </c>
      <c r="M450" s="22">
        <v>0</v>
      </c>
      <c r="N450" s="21">
        <v>0</v>
      </c>
      <c r="O450" s="22">
        <v>0</v>
      </c>
      <c r="P450" s="21">
        <v>0</v>
      </c>
      <c r="Q450" s="22">
        <v>0</v>
      </c>
      <c r="R450" s="21">
        <v>0</v>
      </c>
      <c r="S450" s="22">
        <v>0</v>
      </c>
      <c r="T450" s="21">
        <v>0</v>
      </c>
      <c r="U450" s="22">
        <v>0</v>
      </c>
      <c r="V450" s="21">
        <v>0</v>
      </c>
      <c r="W450" s="22">
        <v>0</v>
      </c>
      <c r="X450" s="21">
        <v>0</v>
      </c>
      <c r="Y450" s="22">
        <v>0</v>
      </c>
      <c r="Z450" s="21">
        <v>0</v>
      </c>
      <c r="AA450" s="22">
        <v>0</v>
      </c>
      <c r="AB450" s="21">
        <v>0</v>
      </c>
      <c r="AC450" s="22">
        <v>0</v>
      </c>
      <c r="AD450" s="21">
        <v>1</v>
      </c>
      <c r="AE450" s="22">
        <v>2271</v>
      </c>
      <c r="AF450" s="21">
        <v>0</v>
      </c>
      <c r="AG450" s="22">
        <v>0</v>
      </c>
      <c r="AH450" s="21"/>
      <c r="AI450" s="493">
        <v>0</v>
      </c>
      <c r="AJ450" s="15">
        <v>1</v>
      </c>
      <c r="AK450" s="23">
        <v>2271</v>
      </c>
    </row>
    <row r="451" spans="1:37" ht="25.5" x14ac:dyDescent="0.25">
      <c r="A451" s="17" t="s">
        <v>1179</v>
      </c>
      <c r="B451" s="18" t="s">
        <v>1180</v>
      </c>
      <c r="C451" s="17" t="s">
        <v>32</v>
      </c>
      <c r="D451" s="17" t="s">
        <v>1181</v>
      </c>
      <c r="E451" s="19" t="s">
        <v>42</v>
      </c>
      <c r="F451" s="19">
        <v>1</v>
      </c>
      <c r="G451" s="20">
        <v>114.18</v>
      </c>
      <c r="H451" s="20">
        <v>142.97</v>
      </c>
      <c r="I451" s="492">
        <v>142.97</v>
      </c>
      <c r="J451" s="21">
        <v>0</v>
      </c>
      <c r="K451" s="22">
        <v>0</v>
      </c>
      <c r="L451" s="21">
        <v>0</v>
      </c>
      <c r="M451" s="22">
        <v>0</v>
      </c>
      <c r="N451" s="21">
        <v>0</v>
      </c>
      <c r="O451" s="22">
        <v>0</v>
      </c>
      <c r="P451" s="21">
        <v>1</v>
      </c>
      <c r="Q451" s="22">
        <v>142.97</v>
      </c>
      <c r="R451" s="21">
        <v>0</v>
      </c>
      <c r="S451" s="22">
        <v>0</v>
      </c>
      <c r="T451" s="21">
        <v>0</v>
      </c>
      <c r="U451" s="22">
        <v>0</v>
      </c>
      <c r="V451" s="21">
        <v>0</v>
      </c>
      <c r="W451" s="22">
        <v>0</v>
      </c>
      <c r="X451" s="21">
        <v>0</v>
      </c>
      <c r="Y451" s="22">
        <v>0</v>
      </c>
      <c r="Z451" s="21">
        <v>0</v>
      </c>
      <c r="AA451" s="22">
        <v>0</v>
      </c>
      <c r="AB451" s="21">
        <v>0</v>
      </c>
      <c r="AC451" s="22">
        <v>0</v>
      </c>
      <c r="AD451" s="21">
        <v>0</v>
      </c>
      <c r="AE451" s="22">
        <v>0</v>
      </c>
      <c r="AF451" s="21">
        <v>0</v>
      </c>
      <c r="AG451" s="22">
        <v>0</v>
      </c>
      <c r="AH451" s="21"/>
      <c r="AI451" s="493">
        <v>0</v>
      </c>
      <c r="AJ451" s="15">
        <v>1</v>
      </c>
      <c r="AK451" s="23">
        <v>142.97</v>
      </c>
    </row>
    <row r="452" spans="1:37" ht="25.5" x14ac:dyDescent="0.25">
      <c r="A452" s="17" t="s">
        <v>1182</v>
      </c>
      <c r="B452" s="18" t="s">
        <v>1183</v>
      </c>
      <c r="C452" s="17" t="s">
        <v>40</v>
      </c>
      <c r="D452" s="17" t="s">
        <v>1184</v>
      </c>
      <c r="E452" s="19" t="s">
        <v>42</v>
      </c>
      <c r="F452" s="19">
        <v>1</v>
      </c>
      <c r="G452" s="20">
        <v>409.13</v>
      </c>
      <c r="H452" s="20">
        <v>512.30999999999995</v>
      </c>
      <c r="I452" s="492">
        <v>512.30999999999995</v>
      </c>
      <c r="J452" s="21">
        <v>0</v>
      </c>
      <c r="K452" s="22">
        <v>0</v>
      </c>
      <c r="L452" s="21">
        <v>0</v>
      </c>
      <c r="M452" s="22">
        <v>0</v>
      </c>
      <c r="N452" s="21">
        <v>0</v>
      </c>
      <c r="O452" s="22">
        <v>0</v>
      </c>
      <c r="P452" s="21">
        <v>1</v>
      </c>
      <c r="Q452" s="22">
        <v>512.30999999999995</v>
      </c>
      <c r="R452" s="21">
        <v>0</v>
      </c>
      <c r="S452" s="22">
        <v>0</v>
      </c>
      <c r="T452" s="21">
        <v>0</v>
      </c>
      <c r="U452" s="22">
        <v>0</v>
      </c>
      <c r="V452" s="21">
        <v>0</v>
      </c>
      <c r="W452" s="22">
        <v>0</v>
      </c>
      <c r="X452" s="21">
        <v>0</v>
      </c>
      <c r="Y452" s="22">
        <v>0</v>
      </c>
      <c r="Z452" s="21">
        <v>0</v>
      </c>
      <c r="AA452" s="22">
        <v>0</v>
      </c>
      <c r="AB452" s="21">
        <v>0</v>
      </c>
      <c r="AC452" s="22">
        <v>0</v>
      </c>
      <c r="AD452" s="21">
        <v>0</v>
      </c>
      <c r="AE452" s="22">
        <v>0</v>
      </c>
      <c r="AF452" s="21">
        <v>0</v>
      </c>
      <c r="AG452" s="22">
        <v>0</v>
      </c>
      <c r="AH452" s="21"/>
      <c r="AI452" s="493">
        <v>0</v>
      </c>
      <c r="AJ452" s="15">
        <v>1</v>
      </c>
      <c r="AK452" s="23">
        <v>512.30999999999995</v>
      </c>
    </row>
    <row r="453" spans="1:37" x14ac:dyDescent="0.25">
      <c r="A453" s="12">
        <v>9</v>
      </c>
      <c r="B453" s="12"/>
      <c r="C453" s="12"/>
      <c r="D453" s="12" t="s">
        <v>1185</v>
      </c>
      <c r="E453" s="12"/>
      <c r="F453" s="13"/>
      <c r="G453" s="14"/>
      <c r="H453" s="14"/>
      <c r="I453" s="490">
        <v>223978.65000000002</v>
      </c>
      <c r="J453" s="491">
        <v>0</v>
      </c>
      <c r="K453" s="490">
        <v>0</v>
      </c>
      <c r="L453" s="491">
        <v>0.13125439857772156</v>
      </c>
      <c r="M453" s="490">
        <v>29398.182999999997</v>
      </c>
      <c r="N453" s="491">
        <v>0.13125439857772156</v>
      </c>
      <c r="O453" s="490">
        <v>29398.182999999997</v>
      </c>
      <c r="P453" s="491">
        <v>0.14332149961614643</v>
      </c>
      <c r="Q453" s="490">
        <v>32100.956000000002</v>
      </c>
      <c r="R453" s="491">
        <v>1.541485315676293E-2</v>
      </c>
      <c r="S453" s="490">
        <v>3452.598</v>
      </c>
      <c r="T453" s="491">
        <v>0.33359541188412373</v>
      </c>
      <c r="U453" s="490">
        <v>74718.25</v>
      </c>
      <c r="V453" s="491">
        <v>0.24515943818752367</v>
      </c>
      <c r="W453" s="490">
        <v>54910.48</v>
      </c>
      <c r="X453" s="491">
        <v>0</v>
      </c>
      <c r="Y453" s="490">
        <v>0</v>
      </c>
      <c r="Z453" s="491">
        <v>0</v>
      </c>
      <c r="AA453" s="490">
        <v>0</v>
      </c>
      <c r="AB453" s="491">
        <v>0</v>
      </c>
      <c r="AC453" s="490">
        <v>0</v>
      </c>
      <c r="AD453" s="491">
        <v>0</v>
      </c>
      <c r="AE453" s="490">
        <v>0</v>
      </c>
      <c r="AF453" s="491">
        <v>0</v>
      </c>
      <c r="AG453" s="490">
        <v>0</v>
      </c>
      <c r="AH453" s="491">
        <v>0</v>
      </c>
      <c r="AI453" s="490">
        <v>0</v>
      </c>
      <c r="AJ453" s="24">
        <v>1</v>
      </c>
      <c r="AK453" s="490">
        <v>223978.65000000002</v>
      </c>
    </row>
    <row r="454" spans="1:37" ht="38.25" x14ac:dyDescent="0.25">
      <c r="A454" s="17" t="s">
        <v>1186</v>
      </c>
      <c r="B454" s="18" t="s">
        <v>1187</v>
      </c>
      <c r="C454" s="17" t="s">
        <v>27</v>
      </c>
      <c r="D454" s="17" t="s">
        <v>1188</v>
      </c>
      <c r="E454" s="19" t="s">
        <v>34</v>
      </c>
      <c r="F454" s="19">
        <v>2196.7199999999998</v>
      </c>
      <c r="G454" s="20">
        <v>5.35</v>
      </c>
      <c r="H454" s="20">
        <v>6.69</v>
      </c>
      <c r="I454" s="492">
        <v>14696.05</v>
      </c>
      <c r="J454" s="21">
        <v>0</v>
      </c>
      <c r="K454" s="22">
        <v>0</v>
      </c>
      <c r="L454" s="21">
        <v>0.3</v>
      </c>
      <c r="M454" s="22">
        <v>4408.8149999999996</v>
      </c>
      <c r="N454" s="21">
        <v>0.3</v>
      </c>
      <c r="O454" s="22">
        <v>4408.8149999999996</v>
      </c>
      <c r="P454" s="21">
        <v>0.3</v>
      </c>
      <c r="Q454" s="22">
        <v>4408.8149999999996</v>
      </c>
      <c r="R454" s="21">
        <v>0.1</v>
      </c>
      <c r="S454" s="22">
        <v>1469.605</v>
      </c>
      <c r="T454" s="21">
        <v>0</v>
      </c>
      <c r="U454" s="22">
        <v>0</v>
      </c>
      <c r="V454" s="21"/>
      <c r="W454" s="22">
        <v>0</v>
      </c>
      <c r="X454" s="21">
        <v>0</v>
      </c>
      <c r="Y454" s="22">
        <v>0</v>
      </c>
      <c r="Z454" s="21">
        <v>0</v>
      </c>
      <c r="AA454" s="22">
        <v>0</v>
      </c>
      <c r="AB454" s="21">
        <v>0</v>
      </c>
      <c r="AC454" s="22">
        <v>0</v>
      </c>
      <c r="AD454" s="21">
        <v>0</v>
      </c>
      <c r="AE454" s="22">
        <v>0</v>
      </c>
      <c r="AF454" s="21">
        <v>0</v>
      </c>
      <c r="AG454" s="22">
        <v>0</v>
      </c>
      <c r="AH454" s="21"/>
      <c r="AI454" s="493">
        <v>0</v>
      </c>
      <c r="AJ454" s="15">
        <v>0.99999999999999989</v>
      </c>
      <c r="AK454" s="23">
        <v>14696.05</v>
      </c>
    </row>
    <row r="455" spans="1:37" ht="38.25" x14ac:dyDescent="0.25">
      <c r="A455" s="17" t="s">
        <v>1189</v>
      </c>
      <c r="B455" s="18" t="s">
        <v>1190</v>
      </c>
      <c r="C455" s="17" t="s">
        <v>27</v>
      </c>
      <c r="D455" s="17" t="s">
        <v>1191</v>
      </c>
      <c r="E455" s="19" t="s">
        <v>34</v>
      </c>
      <c r="F455" s="19">
        <v>2025.53</v>
      </c>
      <c r="G455" s="20">
        <v>7.82</v>
      </c>
      <c r="H455" s="20">
        <v>9.7899999999999991</v>
      </c>
      <c r="I455" s="492">
        <v>19829.93</v>
      </c>
      <c r="J455" s="21">
        <v>0</v>
      </c>
      <c r="K455" s="22">
        <v>0</v>
      </c>
      <c r="L455" s="21">
        <v>0.3</v>
      </c>
      <c r="M455" s="22">
        <v>5948.9790000000003</v>
      </c>
      <c r="N455" s="21">
        <v>0.3</v>
      </c>
      <c r="O455" s="22">
        <v>5948.9790000000003</v>
      </c>
      <c r="P455" s="21">
        <v>0.3</v>
      </c>
      <c r="Q455" s="22">
        <v>5948.9790000000003</v>
      </c>
      <c r="R455" s="21">
        <v>0.1</v>
      </c>
      <c r="S455" s="22">
        <v>1982.9930000000002</v>
      </c>
      <c r="T455" s="21">
        <v>0</v>
      </c>
      <c r="U455" s="22">
        <v>0</v>
      </c>
      <c r="V455" s="21"/>
      <c r="W455" s="22">
        <v>0</v>
      </c>
      <c r="X455" s="21">
        <v>0</v>
      </c>
      <c r="Y455" s="22">
        <v>0</v>
      </c>
      <c r="Z455" s="21">
        <v>0</v>
      </c>
      <c r="AA455" s="22">
        <v>0</v>
      </c>
      <c r="AB455" s="21">
        <v>0</v>
      </c>
      <c r="AC455" s="22">
        <v>0</v>
      </c>
      <c r="AD455" s="21">
        <v>0</v>
      </c>
      <c r="AE455" s="22">
        <v>0</v>
      </c>
      <c r="AF455" s="21">
        <v>0</v>
      </c>
      <c r="AG455" s="22">
        <v>0</v>
      </c>
      <c r="AH455" s="21"/>
      <c r="AI455" s="493">
        <v>0</v>
      </c>
      <c r="AJ455" s="15">
        <v>0.99999999999999989</v>
      </c>
      <c r="AK455" s="23">
        <v>19829.93</v>
      </c>
    </row>
    <row r="456" spans="1:37" ht="38.25" x14ac:dyDescent="0.25">
      <c r="A456" s="17" t="s">
        <v>1192</v>
      </c>
      <c r="B456" s="18" t="s">
        <v>1193</v>
      </c>
      <c r="C456" s="17" t="s">
        <v>32</v>
      </c>
      <c r="D456" s="17" t="s">
        <v>1194</v>
      </c>
      <c r="E456" s="19" t="s">
        <v>109</v>
      </c>
      <c r="F456" s="19">
        <v>16.02</v>
      </c>
      <c r="G456" s="20">
        <v>72.5</v>
      </c>
      <c r="H456" s="20">
        <v>90.78</v>
      </c>
      <c r="I456" s="492">
        <v>1454.29</v>
      </c>
      <c r="J456" s="21">
        <v>0</v>
      </c>
      <c r="K456" s="22">
        <v>0</v>
      </c>
      <c r="L456" s="21"/>
      <c r="M456" s="22">
        <v>0</v>
      </c>
      <c r="N456" s="21"/>
      <c r="O456" s="22">
        <v>0</v>
      </c>
      <c r="P456" s="21"/>
      <c r="Q456" s="22">
        <v>0</v>
      </c>
      <c r="R456" s="21"/>
      <c r="S456" s="22">
        <v>0</v>
      </c>
      <c r="T456" s="21">
        <v>0</v>
      </c>
      <c r="U456" s="22">
        <v>0</v>
      </c>
      <c r="V456" s="21">
        <v>1</v>
      </c>
      <c r="W456" s="22">
        <v>1454.29</v>
      </c>
      <c r="X456" s="21">
        <v>0</v>
      </c>
      <c r="Y456" s="22">
        <v>0</v>
      </c>
      <c r="Z456" s="21">
        <v>0</v>
      </c>
      <c r="AA456" s="22">
        <v>0</v>
      </c>
      <c r="AB456" s="21">
        <v>0</v>
      </c>
      <c r="AC456" s="22">
        <v>0</v>
      </c>
      <c r="AD456" s="21">
        <v>0</v>
      </c>
      <c r="AE456" s="22">
        <v>0</v>
      </c>
      <c r="AF456" s="21">
        <v>0</v>
      </c>
      <c r="AG456" s="22">
        <v>0</v>
      </c>
      <c r="AH456" s="21"/>
      <c r="AI456" s="493">
        <v>0</v>
      </c>
      <c r="AJ456" s="15">
        <v>1</v>
      </c>
      <c r="AK456" s="23">
        <v>1454.29</v>
      </c>
    </row>
    <row r="457" spans="1:37" ht="38.25" x14ac:dyDescent="0.25">
      <c r="A457" s="17" t="s">
        <v>1195</v>
      </c>
      <c r="B457" s="18" t="s">
        <v>1196</v>
      </c>
      <c r="C457" s="17" t="s">
        <v>32</v>
      </c>
      <c r="D457" s="17" t="s">
        <v>1197</v>
      </c>
      <c r="E457" s="19" t="s">
        <v>109</v>
      </c>
      <c r="F457" s="19">
        <v>236.33</v>
      </c>
      <c r="G457" s="20">
        <v>140.13999999999999</v>
      </c>
      <c r="H457" s="20">
        <v>175.48</v>
      </c>
      <c r="I457" s="492">
        <v>41471.18</v>
      </c>
      <c r="J457" s="21">
        <v>0</v>
      </c>
      <c r="K457" s="22">
        <v>0</v>
      </c>
      <c r="L457" s="21">
        <v>0.2</v>
      </c>
      <c r="M457" s="22">
        <v>8294.2360000000008</v>
      </c>
      <c r="N457" s="21">
        <v>0.2</v>
      </c>
      <c r="O457" s="22">
        <v>8294.2360000000008</v>
      </c>
      <c r="P457" s="21">
        <v>0.2</v>
      </c>
      <c r="Q457" s="22">
        <v>8294.2360000000008</v>
      </c>
      <c r="R457" s="21"/>
      <c r="S457" s="22">
        <v>0</v>
      </c>
      <c r="T457" s="21">
        <v>0.2</v>
      </c>
      <c r="U457" s="22">
        <v>8294.2360000000008</v>
      </c>
      <c r="V457" s="21">
        <v>0.2</v>
      </c>
      <c r="W457" s="22">
        <v>8294.2360000000008</v>
      </c>
      <c r="X457" s="21">
        <v>0</v>
      </c>
      <c r="Y457" s="22">
        <v>0</v>
      </c>
      <c r="Z457" s="21">
        <v>0</v>
      </c>
      <c r="AA457" s="22">
        <v>0</v>
      </c>
      <c r="AB457" s="21">
        <v>0</v>
      </c>
      <c r="AC457" s="22">
        <v>0</v>
      </c>
      <c r="AD457" s="21">
        <v>0</v>
      </c>
      <c r="AE457" s="22">
        <v>0</v>
      </c>
      <c r="AF457" s="21">
        <v>0</v>
      </c>
      <c r="AG457" s="22">
        <v>0</v>
      </c>
      <c r="AH457" s="21"/>
      <c r="AI457" s="493">
        <v>0</v>
      </c>
      <c r="AJ457" s="15">
        <v>1</v>
      </c>
      <c r="AK457" s="23">
        <v>41471.180000000008</v>
      </c>
    </row>
    <row r="458" spans="1:37" ht="38.25" x14ac:dyDescent="0.25">
      <c r="A458" s="17" t="s">
        <v>1198</v>
      </c>
      <c r="B458" s="18" t="s">
        <v>1199</v>
      </c>
      <c r="C458" s="17" t="s">
        <v>32</v>
      </c>
      <c r="D458" s="17" t="s">
        <v>1200</v>
      </c>
      <c r="E458" s="19" t="s">
        <v>109</v>
      </c>
      <c r="F458" s="19">
        <v>237.13</v>
      </c>
      <c r="G458" s="20">
        <v>44.42</v>
      </c>
      <c r="H458" s="20">
        <v>55.62</v>
      </c>
      <c r="I458" s="492">
        <v>13189.17</v>
      </c>
      <c r="J458" s="21">
        <v>0</v>
      </c>
      <c r="K458" s="22">
        <v>0</v>
      </c>
      <c r="L458" s="21">
        <v>0.2</v>
      </c>
      <c r="M458" s="22">
        <v>2637.8340000000003</v>
      </c>
      <c r="N458" s="21">
        <v>0.2</v>
      </c>
      <c r="O458" s="22">
        <v>2637.8340000000003</v>
      </c>
      <c r="P458" s="21">
        <v>0.2</v>
      </c>
      <c r="Q458" s="22">
        <v>2637.8340000000003</v>
      </c>
      <c r="R458" s="21"/>
      <c r="S458" s="22">
        <v>0</v>
      </c>
      <c r="T458" s="21">
        <v>0.2</v>
      </c>
      <c r="U458" s="22">
        <v>2637.8340000000003</v>
      </c>
      <c r="V458" s="21">
        <v>0.2</v>
      </c>
      <c r="W458" s="22">
        <v>2637.8340000000003</v>
      </c>
      <c r="X458" s="21">
        <v>0</v>
      </c>
      <c r="Y458" s="22">
        <v>0</v>
      </c>
      <c r="Z458" s="21">
        <v>0</v>
      </c>
      <c r="AA458" s="22">
        <v>0</v>
      </c>
      <c r="AB458" s="21">
        <v>0</v>
      </c>
      <c r="AC458" s="22">
        <v>0</v>
      </c>
      <c r="AD458" s="21">
        <v>0</v>
      </c>
      <c r="AE458" s="22">
        <v>0</v>
      </c>
      <c r="AF458" s="21">
        <v>0</v>
      </c>
      <c r="AG458" s="22">
        <v>0</v>
      </c>
      <c r="AH458" s="21"/>
      <c r="AI458" s="493">
        <v>0</v>
      </c>
      <c r="AJ458" s="15">
        <v>1</v>
      </c>
      <c r="AK458" s="23">
        <v>13189.170000000002</v>
      </c>
    </row>
    <row r="459" spans="1:37" ht="63.75" x14ac:dyDescent="0.25">
      <c r="A459" s="17" t="s">
        <v>1201</v>
      </c>
      <c r="B459" s="18" t="s">
        <v>1202</v>
      </c>
      <c r="C459" s="17" t="s">
        <v>32</v>
      </c>
      <c r="D459" s="17" t="s">
        <v>1203</v>
      </c>
      <c r="E459" s="19" t="s">
        <v>34</v>
      </c>
      <c r="F459" s="19">
        <v>429.21</v>
      </c>
      <c r="G459" s="20">
        <v>51</v>
      </c>
      <c r="H459" s="20">
        <v>63.86</v>
      </c>
      <c r="I459" s="492">
        <v>27409.35</v>
      </c>
      <c r="J459" s="21">
        <v>0</v>
      </c>
      <c r="K459" s="22">
        <v>0</v>
      </c>
      <c r="L459" s="21">
        <v>0</v>
      </c>
      <c r="M459" s="22">
        <v>0</v>
      </c>
      <c r="N459" s="21">
        <v>0</v>
      </c>
      <c r="O459" s="22">
        <v>0</v>
      </c>
      <c r="P459" s="21"/>
      <c r="Q459" s="22">
        <v>0</v>
      </c>
      <c r="R459" s="21"/>
      <c r="S459" s="22">
        <v>0</v>
      </c>
      <c r="T459" s="21">
        <v>0.6</v>
      </c>
      <c r="U459" s="22">
        <v>16445.609999999997</v>
      </c>
      <c r="V459" s="21">
        <v>0.4</v>
      </c>
      <c r="W459" s="22">
        <v>10963.74</v>
      </c>
      <c r="X459" s="21"/>
      <c r="Y459" s="22">
        <v>0</v>
      </c>
      <c r="Z459" s="21"/>
      <c r="AA459" s="22">
        <v>0</v>
      </c>
      <c r="AB459" s="21">
        <v>0</v>
      </c>
      <c r="AC459" s="22">
        <v>0</v>
      </c>
      <c r="AD459" s="21">
        <v>0</v>
      </c>
      <c r="AE459" s="22">
        <v>0</v>
      </c>
      <c r="AF459" s="21">
        <v>0</v>
      </c>
      <c r="AG459" s="22">
        <v>0</v>
      </c>
      <c r="AH459" s="21"/>
      <c r="AI459" s="493">
        <v>0</v>
      </c>
      <c r="AJ459" s="15">
        <v>1</v>
      </c>
      <c r="AK459" s="23">
        <v>27409.35</v>
      </c>
    </row>
    <row r="460" spans="1:37" ht="38.25" x14ac:dyDescent="0.25">
      <c r="A460" s="17" t="s">
        <v>1204</v>
      </c>
      <c r="B460" s="18" t="s">
        <v>1205</v>
      </c>
      <c r="C460" s="17" t="s">
        <v>27</v>
      </c>
      <c r="D460" s="17" t="s">
        <v>1206</v>
      </c>
      <c r="E460" s="19" t="s">
        <v>34</v>
      </c>
      <c r="F460" s="19">
        <v>2055.88</v>
      </c>
      <c r="G460" s="20">
        <v>7.75</v>
      </c>
      <c r="H460" s="20">
        <v>9.6999999999999993</v>
      </c>
      <c r="I460" s="492">
        <v>19942.03</v>
      </c>
      <c r="J460" s="21">
        <v>0</v>
      </c>
      <c r="K460" s="22">
        <v>0</v>
      </c>
      <c r="L460" s="21">
        <v>0.3</v>
      </c>
      <c r="M460" s="22">
        <v>5982.6089999999995</v>
      </c>
      <c r="N460" s="21">
        <v>0.3</v>
      </c>
      <c r="O460" s="22">
        <v>5982.6089999999995</v>
      </c>
      <c r="P460" s="21">
        <v>0.4</v>
      </c>
      <c r="Q460" s="22">
        <v>7976.8119999999999</v>
      </c>
      <c r="R460" s="21"/>
      <c r="S460" s="22">
        <v>0</v>
      </c>
      <c r="T460" s="21"/>
      <c r="U460" s="22">
        <v>0</v>
      </c>
      <c r="V460" s="21"/>
      <c r="W460" s="22">
        <v>0</v>
      </c>
      <c r="X460" s="21"/>
      <c r="Y460" s="22">
        <v>0</v>
      </c>
      <c r="Z460" s="21"/>
      <c r="AA460" s="22">
        <v>0</v>
      </c>
      <c r="AB460" s="21">
        <v>0</v>
      </c>
      <c r="AC460" s="22">
        <v>0</v>
      </c>
      <c r="AD460" s="21">
        <v>0</v>
      </c>
      <c r="AE460" s="22">
        <v>0</v>
      </c>
      <c r="AF460" s="21">
        <v>0</v>
      </c>
      <c r="AG460" s="22">
        <v>0</v>
      </c>
      <c r="AH460" s="21"/>
      <c r="AI460" s="493">
        <v>0</v>
      </c>
      <c r="AJ460" s="15">
        <v>1</v>
      </c>
      <c r="AK460" s="23">
        <v>19942.03</v>
      </c>
    </row>
    <row r="461" spans="1:37" ht="38.25" x14ac:dyDescent="0.25">
      <c r="A461" s="17" t="s">
        <v>1207</v>
      </c>
      <c r="B461" s="18" t="s">
        <v>1208</v>
      </c>
      <c r="C461" s="17" t="s">
        <v>27</v>
      </c>
      <c r="D461" s="17" t="s">
        <v>1209</v>
      </c>
      <c r="E461" s="19" t="s">
        <v>34</v>
      </c>
      <c r="F461" s="19">
        <v>28.08</v>
      </c>
      <c r="G461" s="20">
        <v>157.22</v>
      </c>
      <c r="H461" s="20">
        <v>196.87</v>
      </c>
      <c r="I461" s="492">
        <v>5528.1</v>
      </c>
      <c r="J461" s="21">
        <v>0</v>
      </c>
      <c r="K461" s="22">
        <v>0</v>
      </c>
      <c r="L461" s="21">
        <v>0.3</v>
      </c>
      <c r="M461" s="22">
        <v>1658.43</v>
      </c>
      <c r="N461" s="21">
        <v>0.3</v>
      </c>
      <c r="O461" s="22">
        <v>1658.43</v>
      </c>
      <c r="P461" s="21">
        <v>0.4</v>
      </c>
      <c r="Q461" s="22">
        <v>2211.2400000000002</v>
      </c>
      <c r="R461" s="21"/>
      <c r="S461" s="22">
        <v>0</v>
      </c>
      <c r="T461" s="21">
        <v>0</v>
      </c>
      <c r="U461" s="22">
        <v>0</v>
      </c>
      <c r="V461" s="21">
        <v>0</v>
      </c>
      <c r="W461" s="22">
        <v>0</v>
      </c>
      <c r="X461" s="21">
        <v>0</v>
      </c>
      <c r="Y461" s="22">
        <v>0</v>
      </c>
      <c r="Z461" s="21">
        <v>0</v>
      </c>
      <c r="AA461" s="22">
        <v>0</v>
      </c>
      <c r="AB461" s="21">
        <v>0</v>
      </c>
      <c r="AC461" s="22">
        <v>0</v>
      </c>
      <c r="AD461" s="21">
        <v>0</v>
      </c>
      <c r="AE461" s="22">
        <v>0</v>
      </c>
      <c r="AF461" s="21">
        <v>0</v>
      </c>
      <c r="AG461" s="22">
        <v>0</v>
      </c>
      <c r="AH461" s="21"/>
      <c r="AI461" s="493">
        <v>0</v>
      </c>
      <c r="AJ461" s="15">
        <v>1</v>
      </c>
      <c r="AK461" s="23">
        <v>5528.1</v>
      </c>
    </row>
    <row r="462" spans="1:37" ht="25.5" x14ac:dyDescent="0.25">
      <c r="A462" s="17" t="s">
        <v>1210</v>
      </c>
      <c r="B462" s="18" t="s">
        <v>1211</v>
      </c>
      <c r="C462" s="17" t="s">
        <v>27</v>
      </c>
      <c r="D462" s="17" t="s">
        <v>1212</v>
      </c>
      <c r="E462" s="19" t="s">
        <v>34</v>
      </c>
      <c r="F462" s="19">
        <v>30</v>
      </c>
      <c r="G462" s="20">
        <v>41.47</v>
      </c>
      <c r="H462" s="20">
        <v>51.92</v>
      </c>
      <c r="I462" s="492">
        <v>1557.6</v>
      </c>
      <c r="J462" s="21">
        <v>0</v>
      </c>
      <c r="K462" s="22">
        <v>0</v>
      </c>
      <c r="L462" s="21">
        <v>0.3</v>
      </c>
      <c r="M462" s="22">
        <v>467.28</v>
      </c>
      <c r="N462" s="21">
        <v>0.3</v>
      </c>
      <c r="O462" s="22">
        <v>467.28</v>
      </c>
      <c r="P462" s="21">
        <v>0.4</v>
      </c>
      <c r="Q462" s="22">
        <v>623.04</v>
      </c>
      <c r="R462" s="21"/>
      <c r="S462" s="22">
        <v>0</v>
      </c>
      <c r="T462" s="21">
        <v>0</v>
      </c>
      <c r="U462" s="22">
        <v>0</v>
      </c>
      <c r="V462" s="21">
        <v>0</v>
      </c>
      <c r="W462" s="22">
        <v>0</v>
      </c>
      <c r="X462" s="21">
        <v>0</v>
      </c>
      <c r="Y462" s="22">
        <v>0</v>
      </c>
      <c r="Z462" s="21">
        <v>0</v>
      </c>
      <c r="AA462" s="22">
        <v>0</v>
      </c>
      <c r="AB462" s="21">
        <v>0</v>
      </c>
      <c r="AC462" s="22">
        <v>0</v>
      </c>
      <c r="AD462" s="21">
        <v>0</v>
      </c>
      <c r="AE462" s="22">
        <v>0</v>
      </c>
      <c r="AF462" s="21">
        <v>0</v>
      </c>
      <c r="AG462" s="22">
        <v>0</v>
      </c>
      <c r="AH462" s="21"/>
      <c r="AI462" s="493">
        <v>0</v>
      </c>
      <c r="AJ462" s="15">
        <v>1</v>
      </c>
      <c r="AK462" s="23">
        <v>1557.6</v>
      </c>
    </row>
    <row r="463" spans="1:37" ht="38.25" x14ac:dyDescent="0.25">
      <c r="A463" s="17" t="s">
        <v>1213</v>
      </c>
      <c r="B463" s="18" t="s">
        <v>1214</v>
      </c>
      <c r="C463" s="17" t="s">
        <v>32</v>
      </c>
      <c r="D463" s="17" t="s">
        <v>1215</v>
      </c>
      <c r="E463" s="19" t="s">
        <v>34</v>
      </c>
      <c r="F463" s="19">
        <v>412.08</v>
      </c>
      <c r="G463" s="20">
        <v>152.91</v>
      </c>
      <c r="H463" s="20">
        <v>191.47</v>
      </c>
      <c r="I463" s="492">
        <v>78900.95</v>
      </c>
      <c r="J463" s="21">
        <v>0</v>
      </c>
      <c r="K463" s="22">
        <v>0</v>
      </c>
      <c r="L463" s="21">
        <v>0</v>
      </c>
      <c r="M463" s="22">
        <v>0</v>
      </c>
      <c r="N463" s="21">
        <v>0</v>
      </c>
      <c r="O463" s="22">
        <v>0</v>
      </c>
      <c r="P463" s="21">
        <v>0</v>
      </c>
      <c r="Q463" s="22">
        <v>0</v>
      </c>
      <c r="R463" s="21"/>
      <c r="S463" s="22">
        <v>0</v>
      </c>
      <c r="T463" s="21">
        <v>0.6</v>
      </c>
      <c r="U463" s="22">
        <v>47340.57</v>
      </c>
      <c r="V463" s="21">
        <v>0.4</v>
      </c>
      <c r="W463" s="22">
        <v>31560.38</v>
      </c>
      <c r="X463" s="21">
        <v>0</v>
      </c>
      <c r="Y463" s="22">
        <v>0</v>
      </c>
      <c r="Z463" s="21">
        <v>0</v>
      </c>
      <c r="AA463" s="22">
        <v>0</v>
      </c>
      <c r="AB463" s="21">
        <v>0</v>
      </c>
      <c r="AC463" s="22">
        <v>0</v>
      </c>
      <c r="AD463" s="21">
        <v>0</v>
      </c>
      <c r="AE463" s="22">
        <v>0</v>
      </c>
      <c r="AF463" s="21">
        <v>0</v>
      </c>
      <c r="AG463" s="22">
        <v>0</v>
      </c>
      <c r="AH463" s="21"/>
      <c r="AI463" s="493">
        <v>0</v>
      </c>
      <c r="AJ463" s="15">
        <v>1</v>
      </c>
      <c r="AK463" s="23">
        <v>78900.95</v>
      </c>
    </row>
    <row r="464" spans="1:37" x14ac:dyDescent="0.25">
      <c r="A464" s="12">
        <v>10</v>
      </c>
      <c r="B464" s="12"/>
      <c r="C464" s="12"/>
      <c r="D464" s="12" t="s">
        <v>1216</v>
      </c>
      <c r="E464" s="12"/>
      <c r="F464" s="13"/>
      <c r="G464" s="14"/>
      <c r="H464" s="14"/>
      <c r="I464" s="490">
        <v>23027.420000000002</v>
      </c>
      <c r="J464" s="491">
        <v>0</v>
      </c>
      <c r="K464" s="490">
        <v>0</v>
      </c>
      <c r="L464" s="491">
        <v>0</v>
      </c>
      <c r="M464" s="490">
        <v>0</v>
      </c>
      <c r="N464" s="491">
        <v>0</v>
      </c>
      <c r="O464" s="490">
        <v>0</v>
      </c>
      <c r="P464" s="491">
        <v>0</v>
      </c>
      <c r="Q464" s="490">
        <v>0</v>
      </c>
      <c r="R464" s="491">
        <v>0</v>
      </c>
      <c r="S464" s="490">
        <v>0</v>
      </c>
      <c r="T464" s="491">
        <v>0</v>
      </c>
      <c r="U464" s="490">
        <v>0</v>
      </c>
      <c r="V464" s="491">
        <v>0</v>
      </c>
      <c r="W464" s="490">
        <v>0</v>
      </c>
      <c r="X464" s="491">
        <v>9.2689932263362529E-2</v>
      </c>
      <c r="Y464" s="490">
        <v>2134.41</v>
      </c>
      <c r="Z464" s="491">
        <v>1.1484135000794704E-2</v>
      </c>
      <c r="AA464" s="490">
        <v>264.45</v>
      </c>
      <c r="AB464" s="491">
        <v>0.44791296636792138</v>
      </c>
      <c r="AC464" s="490">
        <v>10314.280000000001</v>
      </c>
      <c r="AD464" s="491">
        <v>0.44791296636792138</v>
      </c>
      <c r="AE464" s="490">
        <v>10314.280000000001</v>
      </c>
      <c r="AF464" s="491">
        <v>0</v>
      </c>
      <c r="AG464" s="490">
        <v>0</v>
      </c>
      <c r="AH464" s="491">
        <v>0</v>
      </c>
      <c r="AI464" s="490">
        <v>0</v>
      </c>
      <c r="AJ464" s="24">
        <v>1</v>
      </c>
      <c r="AK464" s="490">
        <v>23027.420000000002</v>
      </c>
    </row>
    <row r="465" spans="1:37" ht="51" x14ac:dyDescent="0.25">
      <c r="A465" s="17" t="s">
        <v>1217</v>
      </c>
      <c r="B465" s="18" t="s">
        <v>333</v>
      </c>
      <c r="C465" s="17" t="s">
        <v>32</v>
      </c>
      <c r="D465" s="17" t="s">
        <v>334</v>
      </c>
      <c r="E465" s="19" t="s">
        <v>109</v>
      </c>
      <c r="F465" s="19">
        <v>78.5</v>
      </c>
      <c r="G465" s="20">
        <v>12.02</v>
      </c>
      <c r="H465" s="20">
        <v>15.05</v>
      </c>
      <c r="I465" s="492">
        <v>1181.42</v>
      </c>
      <c r="J465" s="21">
        <v>0</v>
      </c>
      <c r="K465" s="22">
        <v>0</v>
      </c>
      <c r="L465" s="21"/>
      <c r="M465" s="22">
        <v>0</v>
      </c>
      <c r="N465" s="21">
        <v>0</v>
      </c>
      <c r="O465" s="22">
        <v>0</v>
      </c>
      <c r="P465" s="21">
        <v>0</v>
      </c>
      <c r="Q465" s="22">
        <v>0</v>
      </c>
      <c r="R465" s="21">
        <v>0</v>
      </c>
      <c r="S465" s="22">
        <v>0</v>
      </c>
      <c r="T465" s="21">
        <v>0</v>
      </c>
      <c r="U465" s="22">
        <v>0</v>
      </c>
      <c r="V465" s="21">
        <v>0</v>
      </c>
      <c r="W465" s="22">
        <v>0</v>
      </c>
      <c r="X465" s="21">
        <v>1</v>
      </c>
      <c r="Y465" s="22">
        <v>1181.42</v>
      </c>
      <c r="Z465" s="21">
        <v>0</v>
      </c>
      <c r="AA465" s="22">
        <v>0</v>
      </c>
      <c r="AB465" s="21">
        <v>0</v>
      </c>
      <c r="AC465" s="22">
        <v>0</v>
      </c>
      <c r="AD465" s="21">
        <v>0</v>
      </c>
      <c r="AE465" s="22">
        <v>0</v>
      </c>
      <c r="AF465" s="21">
        <v>0</v>
      </c>
      <c r="AG465" s="22">
        <v>0</v>
      </c>
      <c r="AH465" s="21"/>
      <c r="AI465" s="493">
        <v>0</v>
      </c>
      <c r="AJ465" s="15">
        <v>1</v>
      </c>
      <c r="AK465" s="23">
        <v>1181.42</v>
      </c>
    </row>
    <row r="466" spans="1:37" ht="51" x14ac:dyDescent="0.25">
      <c r="A466" s="17" t="s">
        <v>1218</v>
      </c>
      <c r="B466" s="18" t="s">
        <v>370</v>
      </c>
      <c r="C466" s="17" t="s">
        <v>32</v>
      </c>
      <c r="D466" s="17" t="s">
        <v>371</v>
      </c>
      <c r="E466" s="19" t="s">
        <v>109</v>
      </c>
      <c r="F466" s="19">
        <v>78.5</v>
      </c>
      <c r="G466" s="20">
        <v>9.6999999999999993</v>
      </c>
      <c r="H466" s="20">
        <v>12.14</v>
      </c>
      <c r="I466" s="492">
        <v>952.99</v>
      </c>
      <c r="J466" s="21">
        <v>0</v>
      </c>
      <c r="K466" s="22">
        <v>0</v>
      </c>
      <c r="L466" s="21"/>
      <c r="M466" s="22">
        <v>0</v>
      </c>
      <c r="N466" s="21">
        <v>0</v>
      </c>
      <c r="O466" s="22">
        <v>0</v>
      </c>
      <c r="P466" s="21">
        <v>0</v>
      </c>
      <c r="Q466" s="22">
        <v>0</v>
      </c>
      <c r="R466" s="21">
        <v>0</v>
      </c>
      <c r="S466" s="22">
        <v>0</v>
      </c>
      <c r="T466" s="21">
        <v>0</v>
      </c>
      <c r="U466" s="22">
        <v>0</v>
      </c>
      <c r="V466" s="21">
        <v>0</v>
      </c>
      <c r="W466" s="22">
        <v>0</v>
      </c>
      <c r="X466" s="21">
        <v>1</v>
      </c>
      <c r="Y466" s="22">
        <v>952.99</v>
      </c>
      <c r="Z466" s="21">
        <v>0</v>
      </c>
      <c r="AA466" s="22">
        <v>0</v>
      </c>
      <c r="AB466" s="21">
        <v>0</v>
      </c>
      <c r="AC466" s="22">
        <v>0</v>
      </c>
      <c r="AD466" s="21">
        <v>0</v>
      </c>
      <c r="AE466" s="22">
        <v>0</v>
      </c>
      <c r="AF466" s="21">
        <v>0</v>
      </c>
      <c r="AG466" s="22">
        <v>0</v>
      </c>
      <c r="AH466" s="21"/>
      <c r="AI466" s="493">
        <v>0</v>
      </c>
      <c r="AJ466" s="15">
        <v>1</v>
      </c>
      <c r="AK466" s="23">
        <v>952.99</v>
      </c>
    </row>
    <row r="467" spans="1:37" ht="38.25" x14ac:dyDescent="0.25">
      <c r="A467" s="17" t="s">
        <v>1219</v>
      </c>
      <c r="B467" s="18" t="s">
        <v>1220</v>
      </c>
      <c r="C467" s="17" t="s">
        <v>32</v>
      </c>
      <c r="D467" s="17" t="s">
        <v>1221</v>
      </c>
      <c r="E467" s="19" t="s">
        <v>42</v>
      </c>
      <c r="F467" s="19">
        <v>18</v>
      </c>
      <c r="G467" s="20">
        <v>44.34</v>
      </c>
      <c r="H467" s="20">
        <v>55.52</v>
      </c>
      <c r="I467" s="492">
        <v>999.36</v>
      </c>
      <c r="J467" s="21">
        <v>0</v>
      </c>
      <c r="K467" s="22">
        <v>0</v>
      </c>
      <c r="L467" s="21">
        <v>0</v>
      </c>
      <c r="M467" s="22">
        <v>0</v>
      </c>
      <c r="N467" s="21">
        <v>0</v>
      </c>
      <c r="O467" s="22">
        <v>0</v>
      </c>
      <c r="P467" s="21">
        <v>0</v>
      </c>
      <c r="Q467" s="22">
        <v>0</v>
      </c>
      <c r="R467" s="21">
        <v>0</v>
      </c>
      <c r="S467" s="22">
        <v>0</v>
      </c>
      <c r="T467" s="21">
        <v>0</v>
      </c>
      <c r="U467" s="22">
        <v>0</v>
      </c>
      <c r="V467" s="21">
        <v>0</v>
      </c>
      <c r="W467" s="22">
        <v>0</v>
      </c>
      <c r="X467" s="21">
        <v>0</v>
      </c>
      <c r="Y467" s="22">
        <v>0</v>
      </c>
      <c r="Z467" s="21">
        <v>0</v>
      </c>
      <c r="AA467" s="22">
        <v>0</v>
      </c>
      <c r="AB467" s="21">
        <v>0.5</v>
      </c>
      <c r="AC467" s="22">
        <v>499.68</v>
      </c>
      <c r="AD467" s="21">
        <v>0.5</v>
      </c>
      <c r="AE467" s="22">
        <v>499.68</v>
      </c>
      <c r="AF467" s="21">
        <v>0</v>
      </c>
      <c r="AG467" s="22">
        <v>0</v>
      </c>
      <c r="AH467" s="21"/>
      <c r="AI467" s="493">
        <v>0</v>
      </c>
      <c r="AJ467" s="15">
        <v>1</v>
      </c>
      <c r="AK467" s="23">
        <v>999.36</v>
      </c>
    </row>
    <row r="468" spans="1:37" x14ac:dyDescent="0.25">
      <c r="A468" s="17" t="s">
        <v>1222</v>
      </c>
      <c r="B468" s="18" t="s">
        <v>845</v>
      </c>
      <c r="C468" s="17" t="s">
        <v>40</v>
      </c>
      <c r="D468" s="17" t="s">
        <v>846</v>
      </c>
      <c r="E468" s="19" t="s">
        <v>109</v>
      </c>
      <c r="F468" s="19">
        <v>82.8</v>
      </c>
      <c r="G468" s="20">
        <v>26.36</v>
      </c>
      <c r="H468" s="20">
        <v>33</v>
      </c>
      <c r="I468" s="492">
        <v>2732.4</v>
      </c>
      <c r="J468" s="21">
        <v>0</v>
      </c>
      <c r="K468" s="22">
        <v>0</v>
      </c>
      <c r="L468" s="21">
        <v>0</v>
      </c>
      <c r="M468" s="22">
        <v>0</v>
      </c>
      <c r="N468" s="21">
        <v>0</v>
      </c>
      <c r="O468" s="22">
        <v>0</v>
      </c>
      <c r="P468" s="21">
        <v>0</v>
      </c>
      <c r="Q468" s="22">
        <v>0</v>
      </c>
      <c r="R468" s="21">
        <v>0</v>
      </c>
      <c r="S468" s="22">
        <v>0</v>
      </c>
      <c r="T468" s="21">
        <v>0</v>
      </c>
      <c r="U468" s="22">
        <v>0</v>
      </c>
      <c r="V468" s="21">
        <v>0</v>
      </c>
      <c r="W468" s="22">
        <v>0</v>
      </c>
      <c r="X468" s="21">
        <v>0</v>
      </c>
      <c r="Y468" s="22">
        <v>0</v>
      </c>
      <c r="Z468" s="21">
        <v>0</v>
      </c>
      <c r="AA468" s="22">
        <v>0</v>
      </c>
      <c r="AB468" s="21">
        <v>0.5</v>
      </c>
      <c r="AC468" s="22">
        <v>1366.2</v>
      </c>
      <c r="AD468" s="21">
        <v>0.5</v>
      </c>
      <c r="AE468" s="22">
        <v>1366.2</v>
      </c>
      <c r="AF468" s="21">
        <v>0</v>
      </c>
      <c r="AG468" s="22">
        <v>0</v>
      </c>
      <c r="AH468" s="21"/>
      <c r="AI468" s="493">
        <v>0</v>
      </c>
      <c r="AJ468" s="15">
        <v>1</v>
      </c>
      <c r="AK468" s="23">
        <v>2732.4</v>
      </c>
    </row>
    <row r="469" spans="1:37" x14ac:dyDescent="0.25">
      <c r="A469" s="17" t="s">
        <v>1223</v>
      </c>
      <c r="B469" s="18" t="s">
        <v>1224</v>
      </c>
      <c r="C469" s="17" t="s">
        <v>40</v>
      </c>
      <c r="D469" s="17" t="s">
        <v>1225</v>
      </c>
      <c r="E469" s="19" t="s">
        <v>109</v>
      </c>
      <c r="F469" s="19">
        <v>78.5</v>
      </c>
      <c r="G469" s="20">
        <v>32.07</v>
      </c>
      <c r="H469" s="20">
        <v>40.15</v>
      </c>
      <c r="I469" s="492">
        <v>3151.77</v>
      </c>
      <c r="J469" s="21">
        <v>0</v>
      </c>
      <c r="K469" s="22">
        <v>0</v>
      </c>
      <c r="L469" s="21">
        <v>0</v>
      </c>
      <c r="M469" s="22">
        <v>0</v>
      </c>
      <c r="N469" s="21">
        <v>0</v>
      </c>
      <c r="O469" s="22">
        <v>0</v>
      </c>
      <c r="P469" s="21">
        <v>0</v>
      </c>
      <c r="Q469" s="22">
        <v>0</v>
      </c>
      <c r="R469" s="21">
        <v>0</v>
      </c>
      <c r="S469" s="22">
        <v>0</v>
      </c>
      <c r="T469" s="21">
        <v>0</v>
      </c>
      <c r="U469" s="22">
        <v>0</v>
      </c>
      <c r="V469" s="21">
        <v>0</v>
      </c>
      <c r="W469" s="22">
        <v>0</v>
      </c>
      <c r="X469" s="21">
        <v>0</v>
      </c>
      <c r="Y469" s="22">
        <v>0</v>
      </c>
      <c r="Z469" s="21">
        <v>0</v>
      </c>
      <c r="AA469" s="22">
        <v>0</v>
      </c>
      <c r="AB469" s="21">
        <v>0.5</v>
      </c>
      <c r="AC469" s="22">
        <v>1575.885</v>
      </c>
      <c r="AD469" s="21">
        <v>0.5</v>
      </c>
      <c r="AE469" s="22">
        <v>1575.885</v>
      </c>
      <c r="AF469" s="21">
        <v>0</v>
      </c>
      <c r="AG469" s="22">
        <v>0</v>
      </c>
      <c r="AH469" s="21"/>
      <c r="AI469" s="493">
        <v>0</v>
      </c>
      <c r="AJ469" s="15">
        <v>1</v>
      </c>
      <c r="AK469" s="23">
        <v>3151.77</v>
      </c>
    </row>
    <row r="470" spans="1:37" ht="25.5" x14ac:dyDescent="0.25">
      <c r="A470" s="17" t="s">
        <v>1226</v>
      </c>
      <c r="B470" s="18" t="s">
        <v>1227</v>
      </c>
      <c r="C470" s="17" t="s">
        <v>32</v>
      </c>
      <c r="D470" s="17" t="s">
        <v>1228</v>
      </c>
      <c r="E470" s="19" t="s">
        <v>42</v>
      </c>
      <c r="F470" s="19">
        <v>7</v>
      </c>
      <c r="G470" s="20">
        <v>57.04</v>
      </c>
      <c r="H470" s="20">
        <v>71.42</v>
      </c>
      <c r="I470" s="492">
        <v>499.94</v>
      </c>
      <c r="J470" s="21">
        <v>0</v>
      </c>
      <c r="K470" s="22">
        <v>0</v>
      </c>
      <c r="L470" s="21">
        <v>0</v>
      </c>
      <c r="M470" s="22">
        <v>0</v>
      </c>
      <c r="N470" s="21">
        <v>0</v>
      </c>
      <c r="O470" s="22">
        <v>0</v>
      </c>
      <c r="P470" s="21">
        <v>0</v>
      </c>
      <c r="Q470" s="22">
        <v>0</v>
      </c>
      <c r="R470" s="21">
        <v>0</v>
      </c>
      <c r="S470" s="22">
        <v>0</v>
      </c>
      <c r="T470" s="21">
        <v>0</v>
      </c>
      <c r="U470" s="22">
        <v>0</v>
      </c>
      <c r="V470" s="21">
        <v>0</v>
      </c>
      <c r="W470" s="22">
        <v>0</v>
      </c>
      <c r="X470" s="21">
        <v>0</v>
      </c>
      <c r="Y470" s="22">
        <v>0</v>
      </c>
      <c r="Z470" s="21">
        <v>0</v>
      </c>
      <c r="AA470" s="22">
        <v>0</v>
      </c>
      <c r="AB470" s="21">
        <v>0.5</v>
      </c>
      <c r="AC470" s="22">
        <v>249.97</v>
      </c>
      <c r="AD470" s="21">
        <v>0.5</v>
      </c>
      <c r="AE470" s="22">
        <v>249.97</v>
      </c>
      <c r="AF470" s="21">
        <v>0</v>
      </c>
      <c r="AG470" s="22">
        <v>0</v>
      </c>
      <c r="AH470" s="21"/>
      <c r="AI470" s="493">
        <v>0</v>
      </c>
      <c r="AJ470" s="15">
        <v>1</v>
      </c>
      <c r="AK470" s="23">
        <v>499.94</v>
      </c>
    </row>
    <row r="471" spans="1:37" x14ac:dyDescent="0.25">
      <c r="A471" s="17" t="s">
        <v>1229</v>
      </c>
      <c r="B471" s="18" t="s">
        <v>1230</v>
      </c>
      <c r="C471" s="17" t="s">
        <v>40</v>
      </c>
      <c r="D471" s="17" t="s">
        <v>1231</v>
      </c>
      <c r="E471" s="19" t="s">
        <v>42</v>
      </c>
      <c r="F471" s="19">
        <v>7</v>
      </c>
      <c r="G471" s="20">
        <v>41.54</v>
      </c>
      <c r="H471" s="20">
        <v>52.01</v>
      </c>
      <c r="I471" s="492">
        <v>364.07</v>
      </c>
      <c r="J471" s="21">
        <v>0</v>
      </c>
      <c r="K471" s="22">
        <v>0</v>
      </c>
      <c r="L471" s="21">
        <v>0</v>
      </c>
      <c r="M471" s="22">
        <v>0</v>
      </c>
      <c r="N471" s="21">
        <v>0</v>
      </c>
      <c r="O471" s="22">
        <v>0</v>
      </c>
      <c r="P471" s="21">
        <v>0</v>
      </c>
      <c r="Q471" s="22">
        <v>0</v>
      </c>
      <c r="R471" s="21">
        <v>0</v>
      </c>
      <c r="S471" s="22">
        <v>0</v>
      </c>
      <c r="T471" s="21">
        <v>0</v>
      </c>
      <c r="U471" s="22">
        <v>0</v>
      </c>
      <c r="V471" s="21">
        <v>0</v>
      </c>
      <c r="W471" s="22">
        <v>0</v>
      </c>
      <c r="X471" s="21">
        <v>0</v>
      </c>
      <c r="Y471" s="22">
        <v>0</v>
      </c>
      <c r="Z471" s="21">
        <v>0</v>
      </c>
      <c r="AA471" s="22">
        <v>0</v>
      </c>
      <c r="AB471" s="21">
        <v>0.5</v>
      </c>
      <c r="AC471" s="22">
        <v>182.035</v>
      </c>
      <c r="AD471" s="21">
        <v>0.5</v>
      </c>
      <c r="AE471" s="22">
        <v>182.035</v>
      </c>
      <c r="AF471" s="21">
        <v>0</v>
      </c>
      <c r="AG471" s="22">
        <v>0</v>
      </c>
      <c r="AH471" s="21"/>
      <c r="AI471" s="493">
        <v>0</v>
      </c>
      <c r="AJ471" s="15">
        <v>1</v>
      </c>
      <c r="AK471" s="23">
        <v>364.07</v>
      </c>
    </row>
    <row r="472" spans="1:37" ht="38.25" x14ac:dyDescent="0.25">
      <c r="A472" s="17" t="s">
        <v>1232</v>
      </c>
      <c r="B472" s="18" t="s">
        <v>1233</v>
      </c>
      <c r="C472" s="17" t="s">
        <v>32</v>
      </c>
      <c r="D472" s="17" t="s">
        <v>1234</v>
      </c>
      <c r="E472" s="19" t="s">
        <v>42</v>
      </c>
      <c r="F472" s="19">
        <v>5</v>
      </c>
      <c r="G472" s="20">
        <v>42.24</v>
      </c>
      <c r="H472" s="20">
        <v>52.89</v>
      </c>
      <c r="I472" s="492">
        <v>264.45</v>
      </c>
      <c r="J472" s="21">
        <v>0</v>
      </c>
      <c r="K472" s="22">
        <v>0</v>
      </c>
      <c r="L472" s="21">
        <v>0</v>
      </c>
      <c r="M472" s="22">
        <v>0</v>
      </c>
      <c r="N472" s="21">
        <v>0</v>
      </c>
      <c r="O472" s="22">
        <v>0</v>
      </c>
      <c r="P472" s="21">
        <v>0</v>
      </c>
      <c r="Q472" s="22">
        <v>0</v>
      </c>
      <c r="R472" s="21">
        <v>0</v>
      </c>
      <c r="S472" s="22">
        <v>0</v>
      </c>
      <c r="T472" s="21">
        <v>0</v>
      </c>
      <c r="U472" s="22">
        <v>0</v>
      </c>
      <c r="V472" s="21">
        <v>0</v>
      </c>
      <c r="W472" s="22">
        <v>0</v>
      </c>
      <c r="X472" s="21">
        <v>0</v>
      </c>
      <c r="Y472" s="22">
        <v>0</v>
      </c>
      <c r="Z472" s="21">
        <v>1</v>
      </c>
      <c r="AA472" s="22">
        <v>264.45</v>
      </c>
      <c r="AB472" s="21">
        <v>0</v>
      </c>
      <c r="AC472" s="22">
        <v>0</v>
      </c>
      <c r="AD472" s="21">
        <v>0</v>
      </c>
      <c r="AE472" s="22">
        <v>0</v>
      </c>
      <c r="AF472" s="21">
        <v>0</v>
      </c>
      <c r="AG472" s="22">
        <v>0</v>
      </c>
      <c r="AH472" s="21"/>
      <c r="AI472" s="493">
        <v>0</v>
      </c>
      <c r="AJ472" s="15">
        <v>1</v>
      </c>
      <c r="AK472" s="23">
        <v>264.45</v>
      </c>
    </row>
    <row r="473" spans="1:37" ht="25.5" x14ac:dyDescent="0.25">
      <c r="A473" s="17" t="s">
        <v>1235</v>
      </c>
      <c r="B473" s="18" t="s">
        <v>1236</v>
      </c>
      <c r="C473" s="17" t="s">
        <v>40</v>
      </c>
      <c r="D473" s="17" t="s">
        <v>1237</v>
      </c>
      <c r="E473" s="19" t="s">
        <v>42</v>
      </c>
      <c r="F473" s="19">
        <v>18</v>
      </c>
      <c r="G473" s="20">
        <v>41.05</v>
      </c>
      <c r="H473" s="20">
        <v>51.4</v>
      </c>
      <c r="I473" s="492">
        <v>925.2</v>
      </c>
      <c r="J473" s="21">
        <v>0</v>
      </c>
      <c r="K473" s="22">
        <v>0</v>
      </c>
      <c r="L473" s="21">
        <v>0</v>
      </c>
      <c r="M473" s="22">
        <v>0</v>
      </c>
      <c r="N473" s="21">
        <v>0</v>
      </c>
      <c r="O473" s="22">
        <v>0</v>
      </c>
      <c r="P473" s="21">
        <v>0</v>
      </c>
      <c r="Q473" s="22">
        <v>0</v>
      </c>
      <c r="R473" s="21">
        <v>0</v>
      </c>
      <c r="S473" s="22">
        <v>0</v>
      </c>
      <c r="T473" s="21">
        <v>0</v>
      </c>
      <c r="U473" s="22">
        <v>0</v>
      </c>
      <c r="V473" s="21">
        <v>0</v>
      </c>
      <c r="W473" s="22">
        <v>0</v>
      </c>
      <c r="X473" s="21">
        <v>0</v>
      </c>
      <c r="Y473" s="22">
        <v>0</v>
      </c>
      <c r="Z473" s="21">
        <v>0</v>
      </c>
      <c r="AA473" s="22">
        <v>0</v>
      </c>
      <c r="AB473" s="21">
        <v>0.5</v>
      </c>
      <c r="AC473" s="22">
        <v>462.6</v>
      </c>
      <c r="AD473" s="21">
        <v>0.5</v>
      </c>
      <c r="AE473" s="22">
        <v>462.6</v>
      </c>
      <c r="AF473" s="21">
        <v>0</v>
      </c>
      <c r="AG473" s="22">
        <v>0</v>
      </c>
      <c r="AH473" s="21"/>
      <c r="AI473" s="493">
        <v>0</v>
      </c>
      <c r="AJ473" s="15">
        <v>1</v>
      </c>
      <c r="AK473" s="23">
        <v>925.2</v>
      </c>
    </row>
    <row r="474" spans="1:37" ht="51" x14ac:dyDescent="0.25">
      <c r="A474" s="17" t="s">
        <v>1238</v>
      </c>
      <c r="B474" s="18" t="s">
        <v>1239</v>
      </c>
      <c r="C474" s="17" t="s">
        <v>32</v>
      </c>
      <c r="D474" s="17" t="s">
        <v>1240</v>
      </c>
      <c r="E474" s="19" t="s">
        <v>42</v>
      </c>
      <c r="F474" s="19">
        <v>18</v>
      </c>
      <c r="G474" s="20">
        <v>11.6</v>
      </c>
      <c r="H474" s="20">
        <v>14.52</v>
      </c>
      <c r="I474" s="492">
        <v>261.36</v>
      </c>
      <c r="J474" s="21">
        <v>0</v>
      </c>
      <c r="K474" s="22">
        <v>0</v>
      </c>
      <c r="L474" s="21">
        <v>0</v>
      </c>
      <c r="M474" s="22">
        <v>0</v>
      </c>
      <c r="N474" s="21">
        <v>0</v>
      </c>
      <c r="O474" s="22">
        <v>0</v>
      </c>
      <c r="P474" s="21">
        <v>0</v>
      </c>
      <c r="Q474" s="22">
        <v>0</v>
      </c>
      <c r="R474" s="21">
        <v>0</v>
      </c>
      <c r="S474" s="22">
        <v>0</v>
      </c>
      <c r="T474" s="21">
        <v>0</v>
      </c>
      <c r="U474" s="22">
        <v>0</v>
      </c>
      <c r="V474" s="21">
        <v>0</v>
      </c>
      <c r="W474" s="22">
        <v>0</v>
      </c>
      <c r="X474" s="21">
        <v>0</v>
      </c>
      <c r="Y474" s="22">
        <v>0</v>
      </c>
      <c r="Z474" s="21">
        <v>0</v>
      </c>
      <c r="AA474" s="22">
        <v>0</v>
      </c>
      <c r="AB474" s="21">
        <v>0.5</v>
      </c>
      <c r="AC474" s="22">
        <v>130.68</v>
      </c>
      <c r="AD474" s="21">
        <v>0.5</v>
      </c>
      <c r="AE474" s="22">
        <v>130.68</v>
      </c>
      <c r="AF474" s="21">
        <v>0</v>
      </c>
      <c r="AG474" s="22">
        <v>0</v>
      </c>
      <c r="AH474" s="21"/>
      <c r="AI474" s="493">
        <v>0</v>
      </c>
      <c r="AJ474" s="15">
        <v>1</v>
      </c>
      <c r="AK474" s="23">
        <v>261.36</v>
      </c>
    </row>
    <row r="475" spans="1:37" ht="25.5" x14ac:dyDescent="0.25">
      <c r="A475" s="17" t="s">
        <v>1241</v>
      </c>
      <c r="B475" s="18" t="s">
        <v>1242</v>
      </c>
      <c r="C475" s="17" t="s">
        <v>40</v>
      </c>
      <c r="D475" s="17" t="s">
        <v>1243</v>
      </c>
      <c r="E475" s="19" t="s">
        <v>42</v>
      </c>
      <c r="F475" s="19">
        <v>56</v>
      </c>
      <c r="G475" s="20">
        <v>31.08</v>
      </c>
      <c r="H475" s="20">
        <v>38.909999999999997</v>
      </c>
      <c r="I475" s="492">
        <v>2178.96</v>
      </c>
      <c r="J475" s="21">
        <v>0</v>
      </c>
      <c r="K475" s="22">
        <v>0</v>
      </c>
      <c r="L475" s="21">
        <v>0</v>
      </c>
      <c r="M475" s="22">
        <v>0</v>
      </c>
      <c r="N475" s="21">
        <v>0</v>
      </c>
      <c r="O475" s="22">
        <v>0</v>
      </c>
      <c r="P475" s="21">
        <v>0</v>
      </c>
      <c r="Q475" s="22">
        <v>0</v>
      </c>
      <c r="R475" s="21">
        <v>0</v>
      </c>
      <c r="S475" s="22">
        <v>0</v>
      </c>
      <c r="T475" s="21">
        <v>0</v>
      </c>
      <c r="U475" s="22">
        <v>0</v>
      </c>
      <c r="V475" s="21">
        <v>0</v>
      </c>
      <c r="W475" s="22">
        <v>0</v>
      </c>
      <c r="X475" s="21">
        <v>0</v>
      </c>
      <c r="Y475" s="22">
        <v>0</v>
      </c>
      <c r="Z475" s="21">
        <v>0</v>
      </c>
      <c r="AA475" s="22">
        <v>0</v>
      </c>
      <c r="AB475" s="21">
        <v>0.5</v>
      </c>
      <c r="AC475" s="22">
        <v>1089.48</v>
      </c>
      <c r="AD475" s="21">
        <v>0.5</v>
      </c>
      <c r="AE475" s="22">
        <v>1089.48</v>
      </c>
      <c r="AF475" s="21">
        <v>0</v>
      </c>
      <c r="AG475" s="22">
        <v>0</v>
      </c>
      <c r="AH475" s="21"/>
      <c r="AI475" s="493">
        <v>0</v>
      </c>
      <c r="AJ475" s="15">
        <v>1</v>
      </c>
      <c r="AK475" s="23">
        <v>2178.96</v>
      </c>
    </row>
    <row r="476" spans="1:37" ht="25.5" x14ac:dyDescent="0.25">
      <c r="A476" s="17" t="s">
        <v>1244</v>
      </c>
      <c r="B476" s="18" t="s">
        <v>1245</v>
      </c>
      <c r="C476" s="17" t="s">
        <v>27</v>
      </c>
      <c r="D476" s="17" t="s">
        <v>1246</v>
      </c>
      <c r="E476" s="19" t="s">
        <v>1247</v>
      </c>
      <c r="F476" s="19">
        <v>578</v>
      </c>
      <c r="G476" s="20">
        <v>11.36</v>
      </c>
      <c r="H476" s="20">
        <v>14.22</v>
      </c>
      <c r="I476" s="492">
        <v>8219.16</v>
      </c>
      <c r="J476" s="21">
        <v>0</v>
      </c>
      <c r="K476" s="22">
        <v>0</v>
      </c>
      <c r="L476" s="21">
        <v>0</v>
      </c>
      <c r="M476" s="22">
        <v>0</v>
      </c>
      <c r="N476" s="21">
        <v>0</v>
      </c>
      <c r="O476" s="22">
        <v>0</v>
      </c>
      <c r="P476" s="21">
        <v>0</v>
      </c>
      <c r="Q476" s="22">
        <v>0</v>
      </c>
      <c r="R476" s="21">
        <v>0</v>
      </c>
      <c r="S476" s="22">
        <v>0</v>
      </c>
      <c r="T476" s="21">
        <v>0</v>
      </c>
      <c r="U476" s="22">
        <v>0</v>
      </c>
      <c r="V476" s="21">
        <v>0</v>
      </c>
      <c r="W476" s="22">
        <v>0</v>
      </c>
      <c r="X476" s="21">
        <v>0</v>
      </c>
      <c r="Y476" s="22">
        <v>0</v>
      </c>
      <c r="Z476" s="21">
        <v>0</v>
      </c>
      <c r="AA476" s="22">
        <v>0</v>
      </c>
      <c r="AB476" s="21">
        <v>0.5</v>
      </c>
      <c r="AC476" s="22">
        <v>4109.58</v>
      </c>
      <c r="AD476" s="21">
        <v>0.5</v>
      </c>
      <c r="AE476" s="22">
        <v>4109.58</v>
      </c>
      <c r="AF476" s="21">
        <v>0</v>
      </c>
      <c r="AG476" s="22">
        <v>0</v>
      </c>
      <c r="AH476" s="21"/>
      <c r="AI476" s="493">
        <v>0</v>
      </c>
      <c r="AJ476" s="15">
        <v>1</v>
      </c>
      <c r="AK476" s="23">
        <v>8219.16</v>
      </c>
    </row>
    <row r="477" spans="1:37" ht="25.5" x14ac:dyDescent="0.25">
      <c r="A477" s="17" t="s">
        <v>1248</v>
      </c>
      <c r="B477" s="18" t="s">
        <v>1249</v>
      </c>
      <c r="C477" s="17" t="s">
        <v>27</v>
      </c>
      <c r="D477" s="17" t="s">
        <v>1250</v>
      </c>
      <c r="E477" s="19" t="s">
        <v>42</v>
      </c>
      <c r="F477" s="19">
        <v>18</v>
      </c>
      <c r="G477" s="20">
        <v>13.62</v>
      </c>
      <c r="H477" s="20">
        <v>17.05</v>
      </c>
      <c r="I477" s="492">
        <v>306.89999999999998</v>
      </c>
      <c r="J477" s="21">
        <v>0</v>
      </c>
      <c r="K477" s="22">
        <v>0</v>
      </c>
      <c r="L477" s="21">
        <v>0</v>
      </c>
      <c r="M477" s="22">
        <v>0</v>
      </c>
      <c r="N477" s="21">
        <v>0</v>
      </c>
      <c r="O477" s="22">
        <v>0</v>
      </c>
      <c r="P477" s="21">
        <v>0</v>
      </c>
      <c r="Q477" s="22">
        <v>0</v>
      </c>
      <c r="R477" s="21">
        <v>0</v>
      </c>
      <c r="S477" s="22">
        <v>0</v>
      </c>
      <c r="T477" s="21">
        <v>0</v>
      </c>
      <c r="U477" s="22">
        <v>0</v>
      </c>
      <c r="V477" s="21">
        <v>0</v>
      </c>
      <c r="W477" s="22">
        <v>0</v>
      </c>
      <c r="X477" s="21">
        <v>0</v>
      </c>
      <c r="Y477" s="22">
        <v>0</v>
      </c>
      <c r="Z477" s="21">
        <v>0</v>
      </c>
      <c r="AA477" s="22">
        <v>0</v>
      </c>
      <c r="AB477" s="21">
        <v>0.5</v>
      </c>
      <c r="AC477" s="22">
        <v>153.44999999999999</v>
      </c>
      <c r="AD477" s="21">
        <v>0.5</v>
      </c>
      <c r="AE477" s="22">
        <v>153.44999999999999</v>
      </c>
      <c r="AF477" s="21">
        <v>0</v>
      </c>
      <c r="AG477" s="22">
        <v>0</v>
      </c>
      <c r="AH477" s="21"/>
      <c r="AI477" s="493">
        <v>0</v>
      </c>
      <c r="AJ477" s="15">
        <v>1</v>
      </c>
      <c r="AK477" s="23">
        <v>306.89999999999998</v>
      </c>
    </row>
    <row r="478" spans="1:37" ht="25.5" x14ac:dyDescent="0.25">
      <c r="A478" s="17" t="s">
        <v>1251</v>
      </c>
      <c r="B478" s="18" t="s">
        <v>1252</v>
      </c>
      <c r="C478" s="17" t="s">
        <v>27</v>
      </c>
      <c r="D478" s="17" t="s">
        <v>1253</v>
      </c>
      <c r="E478" s="19" t="s">
        <v>42</v>
      </c>
      <c r="F478" s="19">
        <v>32</v>
      </c>
      <c r="G478" s="20">
        <v>24.7</v>
      </c>
      <c r="H478" s="20">
        <v>30.92</v>
      </c>
      <c r="I478" s="492">
        <v>989.44</v>
      </c>
      <c r="J478" s="21">
        <v>0</v>
      </c>
      <c r="K478" s="22">
        <v>0</v>
      </c>
      <c r="L478" s="21">
        <v>0</v>
      </c>
      <c r="M478" s="22">
        <v>0</v>
      </c>
      <c r="N478" s="21">
        <v>0</v>
      </c>
      <c r="O478" s="22">
        <v>0</v>
      </c>
      <c r="P478" s="21">
        <v>0</v>
      </c>
      <c r="Q478" s="22">
        <v>0</v>
      </c>
      <c r="R478" s="21">
        <v>0</v>
      </c>
      <c r="S478" s="22">
        <v>0</v>
      </c>
      <c r="T478" s="21">
        <v>0</v>
      </c>
      <c r="U478" s="22">
        <v>0</v>
      </c>
      <c r="V478" s="21">
        <v>0</v>
      </c>
      <c r="W478" s="22">
        <v>0</v>
      </c>
      <c r="X478" s="21">
        <v>0</v>
      </c>
      <c r="Y478" s="22">
        <v>0</v>
      </c>
      <c r="Z478" s="21">
        <v>0</v>
      </c>
      <c r="AA478" s="22">
        <v>0</v>
      </c>
      <c r="AB478" s="21">
        <v>0.5</v>
      </c>
      <c r="AC478" s="22">
        <v>494.72</v>
      </c>
      <c r="AD478" s="21">
        <v>0.5</v>
      </c>
      <c r="AE478" s="22">
        <v>494.72</v>
      </c>
      <c r="AF478" s="21">
        <v>0</v>
      </c>
      <c r="AG478" s="22">
        <v>0</v>
      </c>
      <c r="AH478" s="21"/>
      <c r="AI478" s="493">
        <v>0</v>
      </c>
      <c r="AJ478" s="15">
        <v>1</v>
      </c>
      <c r="AK478" s="23">
        <v>989.44</v>
      </c>
    </row>
    <row r="479" spans="1:37" x14ac:dyDescent="0.25">
      <c r="A479" s="12">
        <v>11</v>
      </c>
      <c r="B479" s="12"/>
      <c r="C479" s="12"/>
      <c r="D479" s="12" t="s">
        <v>1254</v>
      </c>
      <c r="E479" s="12"/>
      <c r="F479" s="13"/>
      <c r="G479" s="14"/>
      <c r="H479" s="14"/>
      <c r="I479" s="490">
        <v>678566.72000000009</v>
      </c>
      <c r="J479" s="491">
        <v>0</v>
      </c>
      <c r="K479" s="490">
        <v>0</v>
      </c>
      <c r="L479" s="491">
        <v>0</v>
      </c>
      <c r="M479" s="490">
        <v>0</v>
      </c>
      <c r="N479" s="491">
        <v>0</v>
      </c>
      <c r="O479" s="490">
        <v>0</v>
      </c>
      <c r="P479" s="491">
        <v>6.0447232071740846E-2</v>
      </c>
      <c r="Q479" s="490">
        <v>41017.479999999996</v>
      </c>
      <c r="R479" s="491">
        <v>3.7497432824291757E-2</v>
      </c>
      <c r="S479" s="490">
        <v>25444.51</v>
      </c>
      <c r="T479" s="491">
        <v>7.6132955650993303E-2</v>
      </c>
      <c r="U479" s="490">
        <v>51661.29</v>
      </c>
      <c r="V479" s="491">
        <v>0</v>
      </c>
      <c r="W479" s="490">
        <v>0</v>
      </c>
      <c r="X479" s="491">
        <v>0</v>
      </c>
      <c r="Y479" s="490">
        <v>0</v>
      </c>
      <c r="Z479" s="491">
        <v>0.14793302860476268</v>
      </c>
      <c r="AA479" s="490">
        <v>100382.43</v>
      </c>
      <c r="AB479" s="491">
        <v>0.14793302860476268</v>
      </c>
      <c r="AC479" s="490">
        <v>100382.43</v>
      </c>
      <c r="AD479" s="491">
        <v>0.53005632224344856</v>
      </c>
      <c r="AE479" s="490">
        <v>359678.57999999996</v>
      </c>
      <c r="AF479" s="491">
        <v>0</v>
      </c>
      <c r="AG479" s="490">
        <v>0</v>
      </c>
      <c r="AH479" s="491">
        <v>0</v>
      </c>
      <c r="AI479" s="490">
        <v>0</v>
      </c>
      <c r="AJ479" s="24">
        <v>0.99999999999999978</v>
      </c>
      <c r="AK479" s="490">
        <v>678566.72000000009</v>
      </c>
    </row>
    <row r="480" spans="1:37" x14ac:dyDescent="0.25">
      <c r="A480" s="25" t="s">
        <v>1255</v>
      </c>
      <c r="B480" s="25"/>
      <c r="C480" s="25"/>
      <c r="D480" s="25" t="s">
        <v>1256</v>
      </c>
      <c r="E480" s="25"/>
      <c r="F480" s="25"/>
      <c r="G480" s="26"/>
      <c r="H480" s="26"/>
      <c r="I480" s="494">
        <v>200764.86</v>
      </c>
      <c r="J480" s="27">
        <v>0</v>
      </c>
      <c r="K480" s="494">
        <v>0</v>
      </c>
      <c r="L480" s="27">
        <v>0</v>
      </c>
      <c r="M480" s="494">
        <v>0</v>
      </c>
      <c r="N480" s="27">
        <v>0</v>
      </c>
      <c r="O480" s="494">
        <v>0</v>
      </c>
      <c r="P480" s="27">
        <v>0</v>
      </c>
      <c r="Q480" s="494">
        <v>0</v>
      </c>
      <c r="R480" s="27">
        <v>0</v>
      </c>
      <c r="S480" s="494">
        <v>0</v>
      </c>
      <c r="T480" s="27">
        <v>0</v>
      </c>
      <c r="U480" s="494">
        <v>0</v>
      </c>
      <c r="V480" s="27">
        <v>0</v>
      </c>
      <c r="W480" s="494">
        <v>0</v>
      </c>
      <c r="X480" s="27">
        <v>0</v>
      </c>
      <c r="Y480" s="494">
        <v>0</v>
      </c>
      <c r="Z480" s="27">
        <v>0.5</v>
      </c>
      <c r="AA480" s="494">
        <v>100382.43</v>
      </c>
      <c r="AB480" s="27">
        <v>0.5</v>
      </c>
      <c r="AC480" s="494">
        <v>100382.43</v>
      </c>
      <c r="AD480" s="27">
        <v>0</v>
      </c>
      <c r="AE480" s="494">
        <v>0</v>
      </c>
      <c r="AF480" s="27">
        <v>0</v>
      </c>
      <c r="AG480" s="494">
        <v>0</v>
      </c>
      <c r="AH480" s="27">
        <v>0</v>
      </c>
      <c r="AI480" s="494">
        <v>0</v>
      </c>
      <c r="AJ480" s="27">
        <v>1</v>
      </c>
      <c r="AK480" s="494">
        <v>200764.86</v>
      </c>
    </row>
    <row r="481" spans="1:37" ht="51" x14ac:dyDescent="0.25">
      <c r="A481" s="17" t="s">
        <v>1257</v>
      </c>
      <c r="B481" s="18" t="s">
        <v>1258</v>
      </c>
      <c r="C481" s="17" t="s">
        <v>32</v>
      </c>
      <c r="D481" s="17" t="s">
        <v>1259</v>
      </c>
      <c r="E481" s="19" t="s">
        <v>109</v>
      </c>
      <c r="F481" s="19">
        <v>474.87</v>
      </c>
      <c r="G481" s="20">
        <v>24.15</v>
      </c>
      <c r="H481" s="20">
        <v>30.24</v>
      </c>
      <c r="I481" s="492">
        <v>14360.06</v>
      </c>
      <c r="J481" s="21">
        <v>0</v>
      </c>
      <c r="K481" s="22">
        <v>0</v>
      </c>
      <c r="L481" s="21">
        <v>0</v>
      </c>
      <c r="M481" s="22">
        <v>0</v>
      </c>
      <c r="N481" s="21">
        <v>0</v>
      </c>
      <c r="O481" s="22">
        <v>0</v>
      </c>
      <c r="P481" s="21">
        <v>0</v>
      </c>
      <c r="Q481" s="22">
        <v>0</v>
      </c>
      <c r="R481" s="21">
        <v>0</v>
      </c>
      <c r="S481" s="22">
        <v>0</v>
      </c>
      <c r="T481" s="21">
        <v>0</v>
      </c>
      <c r="U481" s="22">
        <v>0</v>
      </c>
      <c r="V481" s="21">
        <v>0</v>
      </c>
      <c r="W481" s="22">
        <v>0</v>
      </c>
      <c r="X481" s="21">
        <v>0</v>
      </c>
      <c r="Y481" s="22">
        <v>0</v>
      </c>
      <c r="Z481" s="21">
        <v>0.5</v>
      </c>
      <c r="AA481" s="22">
        <v>7180.03</v>
      </c>
      <c r="AB481" s="21">
        <v>0.5</v>
      </c>
      <c r="AC481" s="22">
        <v>7180.03</v>
      </c>
      <c r="AD481" s="21">
        <v>0</v>
      </c>
      <c r="AE481" s="22">
        <v>0</v>
      </c>
      <c r="AF481" s="21">
        <v>0</v>
      </c>
      <c r="AG481" s="22">
        <v>0</v>
      </c>
      <c r="AH481" s="21"/>
      <c r="AI481" s="493">
        <v>0</v>
      </c>
      <c r="AJ481" s="15">
        <v>1</v>
      </c>
      <c r="AK481" s="23">
        <v>14360.06</v>
      </c>
    </row>
    <row r="482" spans="1:37" ht="63.75" x14ac:dyDescent="0.25">
      <c r="A482" s="17" t="s">
        <v>1260</v>
      </c>
      <c r="B482" s="18" t="s">
        <v>1261</v>
      </c>
      <c r="C482" s="17" t="s">
        <v>32</v>
      </c>
      <c r="D482" s="17" t="s">
        <v>1262</v>
      </c>
      <c r="E482" s="19" t="s">
        <v>109</v>
      </c>
      <c r="F482" s="19">
        <v>1074.9000000000001</v>
      </c>
      <c r="G482" s="20">
        <v>43.43</v>
      </c>
      <c r="H482" s="20">
        <v>54.38</v>
      </c>
      <c r="I482" s="492">
        <v>58453.06</v>
      </c>
      <c r="J482" s="21">
        <v>0</v>
      </c>
      <c r="K482" s="22">
        <v>0</v>
      </c>
      <c r="L482" s="21">
        <v>0</v>
      </c>
      <c r="M482" s="22">
        <v>0</v>
      </c>
      <c r="N482" s="21">
        <v>0</v>
      </c>
      <c r="O482" s="22">
        <v>0</v>
      </c>
      <c r="P482" s="21">
        <v>0</v>
      </c>
      <c r="Q482" s="22">
        <v>0</v>
      </c>
      <c r="R482" s="21">
        <v>0</v>
      </c>
      <c r="S482" s="22">
        <v>0</v>
      </c>
      <c r="T482" s="21">
        <v>0</v>
      </c>
      <c r="U482" s="22">
        <v>0</v>
      </c>
      <c r="V482" s="21">
        <v>0</v>
      </c>
      <c r="W482" s="22">
        <v>0</v>
      </c>
      <c r="X482" s="21">
        <v>0</v>
      </c>
      <c r="Y482" s="22">
        <v>0</v>
      </c>
      <c r="Z482" s="21">
        <v>0.5</v>
      </c>
      <c r="AA482" s="22">
        <v>29226.53</v>
      </c>
      <c r="AB482" s="21">
        <v>0.5</v>
      </c>
      <c r="AC482" s="22">
        <v>29226.53</v>
      </c>
      <c r="AD482" s="21">
        <v>0</v>
      </c>
      <c r="AE482" s="22">
        <v>0</v>
      </c>
      <c r="AF482" s="21">
        <v>0</v>
      </c>
      <c r="AG482" s="22">
        <v>0</v>
      </c>
      <c r="AH482" s="21"/>
      <c r="AI482" s="493">
        <v>0</v>
      </c>
      <c r="AJ482" s="15">
        <v>1</v>
      </c>
      <c r="AK482" s="23">
        <v>58453.06</v>
      </c>
    </row>
    <row r="483" spans="1:37" ht="51" x14ac:dyDescent="0.25">
      <c r="A483" s="17" t="s">
        <v>1263</v>
      </c>
      <c r="B483" s="18" t="s">
        <v>1264</v>
      </c>
      <c r="C483" s="17" t="s">
        <v>32</v>
      </c>
      <c r="D483" s="17" t="s">
        <v>1265</v>
      </c>
      <c r="E483" s="19" t="s">
        <v>109</v>
      </c>
      <c r="F483" s="19">
        <v>92.92</v>
      </c>
      <c r="G483" s="20">
        <v>64.34</v>
      </c>
      <c r="H483" s="20">
        <v>80.56</v>
      </c>
      <c r="I483" s="492">
        <v>7485.63</v>
      </c>
      <c r="J483" s="21">
        <v>0</v>
      </c>
      <c r="K483" s="22">
        <v>0</v>
      </c>
      <c r="L483" s="21">
        <v>0</v>
      </c>
      <c r="M483" s="22">
        <v>0</v>
      </c>
      <c r="N483" s="21">
        <v>0</v>
      </c>
      <c r="O483" s="22">
        <v>0</v>
      </c>
      <c r="P483" s="21">
        <v>0</v>
      </c>
      <c r="Q483" s="22">
        <v>0</v>
      </c>
      <c r="R483" s="21">
        <v>0</v>
      </c>
      <c r="S483" s="22">
        <v>0</v>
      </c>
      <c r="T483" s="21">
        <v>0</v>
      </c>
      <c r="U483" s="22">
        <v>0</v>
      </c>
      <c r="V483" s="21">
        <v>0</v>
      </c>
      <c r="W483" s="22">
        <v>0</v>
      </c>
      <c r="X483" s="21">
        <v>0</v>
      </c>
      <c r="Y483" s="22">
        <v>0</v>
      </c>
      <c r="Z483" s="21">
        <v>0.5</v>
      </c>
      <c r="AA483" s="22">
        <v>3742.8150000000001</v>
      </c>
      <c r="AB483" s="21">
        <v>0.5</v>
      </c>
      <c r="AC483" s="22">
        <v>3742.8150000000001</v>
      </c>
      <c r="AD483" s="21">
        <v>0</v>
      </c>
      <c r="AE483" s="22">
        <v>0</v>
      </c>
      <c r="AF483" s="21">
        <v>0</v>
      </c>
      <c r="AG483" s="22">
        <v>0</v>
      </c>
      <c r="AH483" s="21"/>
      <c r="AI483" s="493">
        <v>0</v>
      </c>
      <c r="AJ483" s="15">
        <v>1</v>
      </c>
      <c r="AK483" s="23">
        <v>7485.63</v>
      </c>
    </row>
    <row r="484" spans="1:37" ht="63.75" x14ac:dyDescent="0.25">
      <c r="A484" s="17" t="s">
        <v>1266</v>
      </c>
      <c r="B484" s="18" t="s">
        <v>1267</v>
      </c>
      <c r="C484" s="17" t="s">
        <v>27</v>
      </c>
      <c r="D484" s="17" t="s">
        <v>1268</v>
      </c>
      <c r="E484" s="19" t="s">
        <v>109</v>
      </c>
      <c r="F484" s="19">
        <v>113.91</v>
      </c>
      <c r="G484" s="20">
        <v>148.49</v>
      </c>
      <c r="H484" s="20">
        <v>185.93</v>
      </c>
      <c r="I484" s="492">
        <v>21179.279999999999</v>
      </c>
      <c r="J484" s="21">
        <v>0</v>
      </c>
      <c r="K484" s="22">
        <v>0</v>
      </c>
      <c r="L484" s="21">
        <v>0</v>
      </c>
      <c r="M484" s="22">
        <v>0</v>
      </c>
      <c r="N484" s="21">
        <v>0</v>
      </c>
      <c r="O484" s="22">
        <v>0</v>
      </c>
      <c r="P484" s="21">
        <v>0</v>
      </c>
      <c r="Q484" s="22">
        <v>0</v>
      </c>
      <c r="R484" s="21">
        <v>0</v>
      </c>
      <c r="S484" s="22">
        <v>0</v>
      </c>
      <c r="T484" s="21">
        <v>0</v>
      </c>
      <c r="U484" s="22">
        <v>0</v>
      </c>
      <c r="V484" s="21">
        <v>0</v>
      </c>
      <c r="W484" s="22">
        <v>0</v>
      </c>
      <c r="X484" s="21">
        <v>0</v>
      </c>
      <c r="Y484" s="22">
        <v>0</v>
      </c>
      <c r="Z484" s="21">
        <v>0.5</v>
      </c>
      <c r="AA484" s="22">
        <v>10589.64</v>
      </c>
      <c r="AB484" s="21">
        <v>0.5</v>
      </c>
      <c r="AC484" s="22">
        <v>10589.64</v>
      </c>
      <c r="AD484" s="21">
        <v>0</v>
      </c>
      <c r="AE484" s="22">
        <v>0</v>
      </c>
      <c r="AF484" s="21">
        <v>0</v>
      </c>
      <c r="AG484" s="22">
        <v>0</v>
      </c>
      <c r="AH484" s="21"/>
      <c r="AI484" s="493">
        <v>0</v>
      </c>
      <c r="AJ484" s="15">
        <v>1</v>
      </c>
      <c r="AK484" s="23">
        <v>21179.279999999999</v>
      </c>
    </row>
    <row r="485" spans="1:37" ht="25.5" x14ac:dyDescent="0.25">
      <c r="A485" s="17" t="s">
        <v>1269</v>
      </c>
      <c r="B485" s="18" t="s">
        <v>1270</v>
      </c>
      <c r="C485" s="17" t="s">
        <v>27</v>
      </c>
      <c r="D485" s="17" t="s">
        <v>1271</v>
      </c>
      <c r="E485" s="19" t="s">
        <v>109</v>
      </c>
      <c r="F485" s="19">
        <v>900.22</v>
      </c>
      <c r="G485" s="20">
        <v>7.86</v>
      </c>
      <c r="H485" s="20">
        <v>9.84</v>
      </c>
      <c r="I485" s="492">
        <v>8858.16</v>
      </c>
      <c r="J485" s="21">
        <v>0</v>
      </c>
      <c r="K485" s="22">
        <v>0</v>
      </c>
      <c r="L485" s="21">
        <v>0</v>
      </c>
      <c r="M485" s="22">
        <v>0</v>
      </c>
      <c r="N485" s="21">
        <v>0</v>
      </c>
      <c r="O485" s="22">
        <v>0</v>
      </c>
      <c r="P485" s="21">
        <v>0</v>
      </c>
      <c r="Q485" s="22">
        <v>0</v>
      </c>
      <c r="R485" s="21">
        <v>0</v>
      </c>
      <c r="S485" s="22">
        <v>0</v>
      </c>
      <c r="T485" s="21">
        <v>0</v>
      </c>
      <c r="U485" s="22">
        <v>0</v>
      </c>
      <c r="V485" s="21">
        <v>0</v>
      </c>
      <c r="W485" s="22">
        <v>0</v>
      </c>
      <c r="X485" s="21">
        <v>0</v>
      </c>
      <c r="Y485" s="22">
        <v>0</v>
      </c>
      <c r="Z485" s="21">
        <v>0.5</v>
      </c>
      <c r="AA485" s="22">
        <v>4429.08</v>
      </c>
      <c r="AB485" s="21">
        <v>0.5</v>
      </c>
      <c r="AC485" s="22">
        <v>4429.08</v>
      </c>
      <c r="AD485" s="21">
        <v>0</v>
      </c>
      <c r="AE485" s="22">
        <v>0</v>
      </c>
      <c r="AF485" s="21">
        <v>0</v>
      </c>
      <c r="AG485" s="22">
        <v>0</v>
      </c>
      <c r="AH485" s="21"/>
      <c r="AI485" s="493">
        <v>0</v>
      </c>
      <c r="AJ485" s="15">
        <v>1</v>
      </c>
      <c r="AK485" s="23">
        <v>8858.16</v>
      </c>
    </row>
    <row r="486" spans="1:37" ht="63.75" x14ac:dyDescent="0.25">
      <c r="A486" s="17" t="s">
        <v>1272</v>
      </c>
      <c r="B486" s="18" t="s">
        <v>1273</v>
      </c>
      <c r="C486" s="17" t="s">
        <v>27</v>
      </c>
      <c r="D486" s="17" t="s">
        <v>1274</v>
      </c>
      <c r="E486" s="19" t="s">
        <v>109</v>
      </c>
      <c r="F486" s="19">
        <v>579.04</v>
      </c>
      <c r="G486" s="20">
        <v>124.72</v>
      </c>
      <c r="H486" s="20">
        <v>156.16999999999999</v>
      </c>
      <c r="I486" s="492">
        <v>90428.67</v>
      </c>
      <c r="J486" s="21">
        <v>0</v>
      </c>
      <c r="K486" s="22">
        <v>0</v>
      </c>
      <c r="L486" s="21">
        <v>0</v>
      </c>
      <c r="M486" s="22">
        <v>0</v>
      </c>
      <c r="N486" s="21">
        <v>0</v>
      </c>
      <c r="O486" s="22">
        <v>0</v>
      </c>
      <c r="P486" s="21">
        <v>0</v>
      </c>
      <c r="Q486" s="22">
        <v>0</v>
      </c>
      <c r="R486" s="21">
        <v>0</v>
      </c>
      <c r="S486" s="22">
        <v>0</v>
      </c>
      <c r="T486" s="21">
        <v>0</v>
      </c>
      <c r="U486" s="22">
        <v>0</v>
      </c>
      <c r="V486" s="21">
        <v>0</v>
      </c>
      <c r="W486" s="22">
        <v>0</v>
      </c>
      <c r="X486" s="21">
        <v>0</v>
      </c>
      <c r="Y486" s="22">
        <v>0</v>
      </c>
      <c r="Z486" s="21">
        <v>0.5</v>
      </c>
      <c r="AA486" s="22">
        <v>45214.334999999999</v>
      </c>
      <c r="AB486" s="21">
        <v>0.5</v>
      </c>
      <c r="AC486" s="22">
        <v>45214.334999999999</v>
      </c>
      <c r="AD486" s="21">
        <v>0</v>
      </c>
      <c r="AE486" s="22">
        <v>0</v>
      </c>
      <c r="AF486" s="21">
        <v>0</v>
      </c>
      <c r="AG486" s="22">
        <v>0</v>
      </c>
      <c r="AH486" s="21"/>
      <c r="AI486" s="493">
        <v>0</v>
      </c>
      <c r="AJ486" s="15">
        <v>1</v>
      </c>
      <c r="AK486" s="23">
        <v>90428.67</v>
      </c>
    </row>
    <row r="487" spans="1:37" x14ac:dyDescent="0.25">
      <c r="A487" s="25" t="s">
        <v>1275</v>
      </c>
      <c r="B487" s="25"/>
      <c r="C487" s="25"/>
      <c r="D487" s="25" t="s">
        <v>1276</v>
      </c>
      <c r="E487" s="25"/>
      <c r="F487" s="25"/>
      <c r="G487" s="26"/>
      <c r="H487" s="26"/>
      <c r="I487" s="494">
        <v>143133.29999999999</v>
      </c>
      <c r="J487" s="27">
        <v>0</v>
      </c>
      <c r="K487" s="494">
        <v>0</v>
      </c>
      <c r="L487" s="27">
        <v>0</v>
      </c>
      <c r="M487" s="494">
        <v>0</v>
      </c>
      <c r="N487" s="27">
        <v>0</v>
      </c>
      <c r="O487" s="494">
        <v>0</v>
      </c>
      <c r="P487" s="27">
        <v>0.28656839463632849</v>
      </c>
      <c r="Q487" s="494">
        <v>41017.479999999996</v>
      </c>
      <c r="R487" s="27">
        <v>0.17776792682066297</v>
      </c>
      <c r="S487" s="494">
        <v>25444.51</v>
      </c>
      <c r="T487" s="27">
        <v>0.36093131367753001</v>
      </c>
      <c r="U487" s="494">
        <v>51661.29</v>
      </c>
      <c r="V487" s="27">
        <v>0</v>
      </c>
      <c r="W487" s="494">
        <v>0</v>
      </c>
      <c r="X487" s="27">
        <v>0</v>
      </c>
      <c r="Y487" s="494">
        <v>0</v>
      </c>
      <c r="Z487" s="27">
        <v>0</v>
      </c>
      <c r="AA487" s="494">
        <v>0</v>
      </c>
      <c r="AB487" s="27">
        <v>0</v>
      </c>
      <c r="AC487" s="494">
        <v>0</v>
      </c>
      <c r="AD487" s="27">
        <v>0.17473236486547855</v>
      </c>
      <c r="AE487" s="494">
        <v>25010.02</v>
      </c>
      <c r="AF487" s="27">
        <v>0</v>
      </c>
      <c r="AG487" s="494">
        <v>0</v>
      </c>
      <c r="AH487" s="27">
        <v>0</v>
      </c>
      <c r="AI487" s="494">
        <v>0</v>
      </c>
      <c r="AJ487" s="27">
        <v>1</v>
      </c>
      <c r="AK487" s="494">
        <v>143133.29999999999</v>
      </c>
    </row>
    <row r="488" spans="1:37" ht="63.75" x14ac:dyDescent="0.25">
      <c r="A488" s="17" t="s">
        <v>1277</v>
      </c>
      <c r="B488" s="18" t="s">
        <v>1278</v>
      </c>
      <c r="C488" s="17" t="s">
        <v>27</v>
      </c>
      <c r="D488" s="17" t="s">
        <v>1279</v>
      </c>
      <c r="E488" s="19" t="s">
        <v>34</v>
      </c>
      <c r="F488" s="19">
        <v>54.45</v>
      </c>
      <c r="G488" s="20">
        <v>684.03</v>
      </c>
      <c r="H488" s="20">
        <v>856.54</v>
      </c>
      <c r="I488" s="492">
        <v>46638.6</v>
      </c>
      <c r="J488" s="21">
        <v>0</v>
      </c>
      <c r="K488" s="22">
        <v>0</v>
      </c>
      <c r="L488" s="21">
        <v>0</v>
      </c>
      <c r="M488" s="22">
        <v>0</v>
      </c>
      <c r="N488" s="21">
        <v>0</v>
      </c>
      <c r="O488" s="22">
        <v>0</v>
      </c>
      <c r="P488" s="21">
        <v>0</v>
      </c>
      <c r="Q488" s="22">
        <v>0</v>
      </c>
      <c r="R488" s="21">
        <v>0</v>
      </c>
      <c r="S488" s="22">
        <v>0</v>
      </c>
      <c r="T488" s="21">
        <v>1</v>
      </c>
      <c r="U488" s="22">
        <v>46638.6</v>
      </c>
      <c r="V488" s="21">
        <v>0</v>
      </c>
      <c r="W488" s="22">
        <v>0</v>
      </c>
      <c r="X488" s="21">
        <v>0</v>
      </c>
      <c r="Y488" s="22">
        <v>0</v>
      </c>
      <c r="Z488" s="21">
        <v>0</v>
      </c>
      <c r="AA488" s="22">
        <v>0</v>
      </c>
      <c r="AB488" s="21">
        <v>0</v>
      </c>
      <c r="AC488" s="22">
        <v>0</v>
      </c>
      <c r="AD488" s="21">
        <v>0</v>
      </c>
      <c r="AE488" s="22">
        <v>0</v>
      </c>
      <c r="AF488" s="21">
        <v>0</v>
      </c>
      <c r="AG488" s="22">
        <v>0</v>
      </c>
      <c r="AH488" s="21"/>
      <c r="AI488" s="493">
        <v>0</v>
      </c>
      <c r="AJ488" s="15">
        <v>1</v>
      </c>
      <c r="AK488" s="23">
        <v>46638.6</v>
      </c>
    </row>
    <row r="489" spans="1:37" ht="63.75" x14ac:dyDescent="0.25">
      <c r="A489" s="17" t="s">
        <v>1280</v>
      </c>
      <c r="B489" s="18" t="s">
        <v>1281</v>
      </c>
      <c r="C489" s="17" t="s">
        <v>27</v>
      </c>
      <c r="D489" s="17" t="s">
        <v>1282</v>
      </c>
      <c r="E489" s="19" t="s">
        <v>34</v>
      </c>
      <c r="F489" s="19">
        <v>5.44</v>
      </c>
      <c r="G489" s="20">
        <v>737.34</v>
      </c>
      <c r="H489" s="20">
        <v>923.29</v>
      </c>
      <c r="I489" s="492">
        <v>5022.6899999999996</v>
      </c>
      <c r="J489" s="21">
        <v>0</v>
      </c>
      <c r="K489" s="22">
        <v>0</v>
      </c>
      <c r="L489" s="21">
        <v>0</v>
      </c>
      <c r="M489" s="22">
        <v>0</v>
      </c>
      <c r="N489" s="21">
        <v>0</v>
      </c>
      <c r="O489" s="22">
        <v>0</v>
      </c>
      <c r="P489" s="21">
        <v>0</v>
      </c>
      <c r="Q489" s="22">
        <v>0</v>
      </c>
      <c r="R489" s="21">
        <v>0</v>
      </c>
      <c r="S489" s="22">
        <v>0</v>
      </c>
      <c r="T489" s="21">
        <v>1</v>
      </c>
      <c r="U489" s="22">
        <v>5022.6899999999996</v>
      </c>
      <c r="V489" s="21">
        <v>0</v>
      </c>
      <c r="W489" s="22">
        <v>0</v>
      </c>
      <c r="X489" s="21">
        <v>0</v>
      </c>
      <c r="Y489" s="22">
        <v>0</v>
      </c>
      <c r="Z489" s="21">
        <v>0</v>
      </c>
      <c r="AA489" s="22">
        <v>0</v>
      </c>
      <c r="AB489" s="21">
        <v>0</v>
      </c>
      <c r="AC489" s="22">
        <v>0</v>
      </c>
      <c r="AD489" s="21">
        <v>0</v>
      </c>
      <c r="AE489" s="22">
        <v>0</v>
      </c>
      <c r="AF489" s="21">
        <v>0</v>
      </c>
      <c r="AG489" s="22">
        <v>0</v>
      </c>
      <c r="AH489" s="21"/>
      <c r="AI489" s="493">
        <v>0</v>
      </c>
      <c r="AJ489" s="15">
        <v>1</v>
      </c>
      <c r="AK489" s="23">
        <v>5022.6899999999996</v>
      </c>
    </row>
    <row r="490" spans="1:37" ht="38.25" x14ac:dyDescent="0.25">
      <c r="A490" s="17" t="s">
        <v>1283</v>
      </c>
      <c r="B490" s="18" t="s">
        <v>1284</v>
      </c>
      <c r="C490" s="17" t="s">
        <v>27</v>
      </c>
      <c r="D490" s="17" t="s">
        <v>1285</v>
      </c>
      <c r="E490" s="19" t="s">
        <v>42</v>
      </c>
      <c r="F490" s="19">
        <v>5</v>
      </c>
      <c r="G490" s="20">
        <v>947.24</v>
      </c>
      <c r="H490" s="20">
        <v>1186.1300000000001</v>
      </c>
      <c r="I490" s="492">
        <v>5930.65</v>
      </c>
      <c r="J490" s="21">
        <v>0</v>
      </c>
      <c r="K490" s="22">
        <v>0</v>
      </c>
      <c r="L490" s="21">
        <v>0</v>
      </c>
      <c r="M490" s="22">
        <v>0</v>
      </c>
      <c r="N490" s="21">
        <v>0</v>
      </c>
      <c r="O490" s="22">
        <v>0</v>
      </c>
      <c r="P490" s="21">
        <v>1</v>
      </c>
      <c r="Q490" s="22">
        <v>5930.65</v>
      </c>
      <c r="R490" s="21">
        <v>0</v>
      </c>
      <c r="S490" s="22">
        <v>0</v>
      </c>
      <c r="T490" s="21">
        <v>0</v>
      </c>
      <c r="U490" s="22">
        <v>0</v>
      </c>
      <c r="V490" s="21">
        <v>0</v>
      </c>
      <c r="W490" s="22">
        <v>0</v>
      </c>
      <c r="X490" s="21">
        <v>0</v>
      </c>
      <c r="Y490" s="22">
        <v>0</v>
      </c>
      <c r="Z490" s="21">
        <v>0</v>
      </c>
      <c r="AA490" s="22">
        <v>0</v>
      </c>
      <c r="AB490" s="21">
        <v>0</v>
      </c>
      <c r="AC490" s="22">
        <v>0</v>
      </c>
      <c r="AD490" s="21">
        <v>0</v>
      </c>
      <c r="AE490" s="22">
        <v>0</v>
      </c>
      <c r="AF490" s="21">
        <v>0</v>
      </c>
      <c r="AG490" s="22">
        <v>0</v>
      </c>
      <c r="AH490" s="21"/>
      <c r="AI490" s="493">
        <v>0</v>
      </c>
      <c r="AJ490" s="15">
        <v>1</v>
      </c>
      <c r="AK490" s="23">
        <v>5930.65</v>
      </c>
    </row>
    <row r="491" spans="1:37" ht="51" x14ac:dyDescent="0.25">
      <c r="A491" s="17" t="s">
        <v>1286</v>
      </c>
      <c r="B491" s="18" t="s">
        <v>286</v>
      </c>
      <c r="C491" s="17" t="s">
        <v>32</v>
      </c>
      <c r="D491" s="17" t="s">
        <v>287</v>
      </c>
      <c r="E491" s="19" t="s">
        <v>34</v>
      </c>
      <c r="F491" s="19">
        <v>99.15</v>
      </c>
      <c r="G491" s="20">
        <v>58.695324999999997</v>
      </c>
      <c r="H491" s="20">
        <v>73.489999999999995</v>
      </c>
      <c r="I491" s="492">
        <v>7286.53</v>
      </c>
      <c r="J491" s="21">
        <v>0</v>
      </c>
      <c r="K491" s="22">
        <v>0</v>
      </c>
      <c r="L491" s="21">
        <v>0</v>
      </c>
      <c r="M491" s="22">
        <v>0</v>
      </c>
      <c r="N491" s="21">
        <v>0</v>
      </c>
      <c r="O491" s="22">
        <v>0</v>
      </c>
      <c r="P491" s="21">
        <v>0</v>
      </c>
      <c r="Q491" s="22">
        <v>0</v>
      </c>
      <c r="R491" s="21">
        <v>1</v>
      </c>
      <c r="S491" s="22">
        <v>7286.53</v>
      </c>
      <c r="T491" s="21">
        <v>0</v>
      </c>
      <c r="U491" s="22">
        <v>0</v>
      </c>
      <c r="V491" s="21">
        <v>0</v>
      </c>
      <c r="W491" s="22">
        <v>0</v>
      </c>
      <c r="X491" s="21">
        <v>0</v>
      </c>
      <c r="Y491" s="22">
        <v>0</v>
      </c>
      <c r="Z491" s="21">
        <v>0</v>
      </c>
      <c r="AA491" s="22">
        <v>0</v>
      </c>
      <c r="AB491" s="21">
        <v>0</v>
      </c>
      <c r="AC491" s="22">
        <v>0</v>
      </c>
      <c r="AD491" s="21">
        <v>0</v>
      </c>
      <c r="AE491" s="22">
        <v>0</v>
      </c>
      <c r="AF491" s="21">
        <v>0</v>
      </c>
      <c r="AG491" s="22">
        <v>0</v>
      </c>
      <c r="AH491" s="21"/>
      <c r="AI491" s="493">
        <v>0</v>
      </c>
      <c r="AJ491" s="15">
        <v>1</v>
      </c>
      <c r="AK491" s="23">
        <v>7286.53</v>
      </c>
    </row>
    <row r="492" spans="1:37" ht="25.5" x14ac:dyDescent="0.25">
      <c r="A492" s="17" t="s">
        <v>1287</v>
      </c>
      <c r="B492" s="18" t="s">
        <v>1288</v>
      </c>
      <c r="C492" s="17" t="s">
        <v>27</v>
      </c>
      <c r="D492" s="17" t="s">
        <v>1289</v>
      </c>
      <c r="E492" s="19" t="s">
        <v>34</v>
      </c>
      <c r="F492" s="19">
        <v>163.92000000000002</v>
      </c>
      <c r="G492" s="20">
        <v>35.04</v>
      </c>
      <c r="H492" s="20">
        <v>43.87</v>
      </c>
      <c r="I492" s="492">
        <v>7191.17</v>
      </c>
      <c r="J492" s="21">
        <v>0</v>
      </c>
      <c r="K492" s="22">
        <v>0</v>
      </c>
      <c r="L492" s="21">
        <v>0</v>
      </c>
      <c r="M492" s="22">
        <v>0</v>
      </c>
      <c r="N492" s="21">
        <v>0</v>
      </c>
      <c r="O492" s="22">
        <v>0</v>
      </c>
      <c r="P492" s="21">
        <v>0</v>
      </c>
      <c r="Q492" s="22">
        <v>0</v>
      </c>
      <c r="R492" s="21">
        <v>1</v>
      </c>
      <c r="S492" s="22">
        <v>7191.17</v>
      </c>
      <c r="T492" s="21">
        <v>0</v>
      </c>
      <c r="U492" s="22">
        <v>0</v>
      </c>
      <c r="V492" s="21">
        <v>0</v>
      </c>
      <c r="W492" s="22">
        <v>0</v>
      </c>
      <c r="X492" s="21">
        <v>0</v>
      </c>
      <c r="Y492" s="22">
        <v>0</v>
      </c>
      <c r="Z492" s="21">
        <v>0</v>
      </c>
      <c r="AA492" s="22">
        <v>0</v>
      </c>
      <c r="AB492" s="21">
        <v>0</v>
      </c>
      <c r="AC492" s="22">
        <v>0</v>
      </c>
      <c r="AD492" s="21">
        <v>0</v>
      </c>
      <c r="AE492" s="22">
        <v>0</v>
      </c>
      <c r="AF492" s="21">
        <v>0</v>
      </c>
      <c r="AG492" s="22">
        <v>0</v>
      </c>
      <c r="AH492" s="21"/>
      <c r="AI492" s="493">
        <v>0</v>
      </c>
      <c r="AJ492" s="15">
        <v>1</v>
      </c>
      <c r="AK492" s="23">
        <v>7191.17</v>
      </c>
    </row>
    <row r="493" spans="1:37" ht="63.75" x14ac:dyDescent="0.25">
      <c r="A493" s="17" t="s">
        <v>1290</v>
      </c>
      <c r="B493" s="18" t="s">
        <v>1291</v>
      </c>
      <c r="C493" s="17" t="s">
        <v>27</v>
      </c>
      <c r="D493" s="17" t="s">
        <v>1292</v>
      </c>
      <c r="E493" s="19" t="s">
        <v>109</v>
      </c>
      <c r="F493" s="19">
        <v>89.2</v>
      </c>
      <c r="G493" s="20">
        <v>242.58</v>
      </c>
      <c r="H493" s="20">
        <v>303.75</v>
      </c>
      <c r="I493" s="492">
        <v>27094.5</v>
      </c>
      <c r="J493" s="21">
        <v>0</v>
      </c>
      <c r="K493" s="22">
        <v>0</v>
      </c>
      <c r="L493" s="21">
        <v>0</v>
      </c>
      <c r="M493" s="22">
        <v>0</v>
      </c>
      <c r="N493" s="21">
        <v>0</v>
      </c>
      <c r="O493" s="22">
        <v>0</v>
      </c>
      <c r="P493" s="21">
        <v>1</v>
      </c>
      <c r="Q493" s="22">
        <v>27094.5</v>
      </c>
      <c r="R493" s="21">
        <v>0</v>
      </c>
      <c r="S493" s="22">
        <v>0</v>
      </c>
      <c r="T493" s="21">
        <v>0</v>
      </c>
      <c r="U493" s="22">
        <v>0</v>
      </c>
      <c r="V493" s="21">
        <v>0</v>
      </c>
      <c r="W493" s="22">
        <v>0</v>
      </c>
      <c r="X493" s="21">
        <v>0</v>
      </c>
      <c r="Y493" s="22">
        <v>0</v>
      </c>
      <c r="Z493" s="21">
        <v>0</v>
      </c>
      <c r="AA493" s="22">
        <v>0</v>
      </c>
      <c r="AB493" s="21">
        <v>0</v>
      </c>
      <c r="AC493" s="22">
        <v>0</v>
      </c>
      <c r="AD493" s="21">
        <v>0</v>
      </c>
      <c r="AE493" s="22">
        <v>0</v>
      </c>
      <c r="AF493" s="21">
        <v>0</v>
      </c>
      <c r="AG493" s="22">
        <v>0</v>
      </c>
      <c r="AH493" s="21"/>
      <c r="AI493" s="493">
        <v>0</v>
      </c>
      <c r="AJ493" s="15">
        <v>1</v>
      </c>
      <c r="AK493" s="23">
        <v>27094.5</v>
      </c>
    </row>
    <row r="494" spans="1:37" ht="25.5" x14ac:dyDescent="0.25">
      <c r="A494" s="17" t="s">
        <v>1293</v>
      </c>
      <c r="B494" s="18" t="s">
        <v>1294</v>
      </c>
      <c r="C494" s="17" t="s">
        <v>27</v>
      </c>
      <c r="D494" s="17" t="s">
        <v>1295</v>
      </c>
      <c r="E494" s="19" t="s">
        <v>42</v>
      </c>
      <c r="F494" s="19">
        <v>3</v>
      </c>
      <c r="G494" s="20">
        <v>451.88</v>
      </c>
      <c r="H494" s="20">
        <v>565.84</v>
      </c>
      <c r="I494" s="492">
        <v>1697.52</v>
      </c>
      <c r="J494" s="21">
        <v>0</v>
      </c>
      <c r="K494" s="22">
        <v>0</v>
      </c>
      <c r="L494" s="21">
        <v>0</v>
      </c>
      <c r="M494" s="22">
        <v>0</v>
      </c>
      <c r="N494" s="21">
        <v>0</v>
      </c>
      <c r="O494" s="22">
        <v>0</v>
      </c>
      <c r="P494" s="21">
        <v>1</v>
      </c>
      <c r="Q494" s="22">
        <v>1697.52</v>
      </c>
      <c r="R494" s="21">
        <v>0</v>
      </c>
      <c r="S494" s="22">
        <v>0</v>
      </c>
      <c r="T494" s="21">
        <v>0</v>
      </c>
      <c r="U494" s="22">
        <v>0</v>
      </c>
      <c r="V494" s="21">
        <v>0</v>
      </c>
      <c r="W494" s="22">
        <v>0</v>
      </c>
      <c r="X494" s="21">
        <v>0</v>
      </c>
      <c r="Y494" s="22">
        <v>0</v>
      </c>
      <c r="Z494" s="21">
        <v>0</v>
      </c>
      <c r="AA494" s="22">
        <v>0</v>
      </c>
      <c r="AB494" s="21">
        <v>0</v>
      </c>
      <c r="AC494" s="22">
        <v>0</v>
      </c>
      <c r="AD494" s="21">
        <v>0</v>
      </c>
      <c r="AE494" s="22">
        <v>0</v>
      </c>
      <c r="AF494" s="21">
        <v>0</v>
      </c>
      <c r="AG494" s="22">
        <v>0</v>
      </c>
      <c r="AH494" s="21"/>
      <c r="AI494" s="493">
        <v>0</v>
      </c>
      <c r="AJ494" s="15">
        <v>1</v>
      </c>
      <c r="AK494" s="23">
        <v>1697.52</v>
      </c>
    </row>
    <row r="495" spans="1:37" ht="63.75" x14ac:dyDescent="0.25">
      <c r="A495" s="17" t="s">
        <v>1296</v>
      </c>
      <c r="B495" s="18" t="s">
        <v>1297</v>
      </c>
      <c r="C495" s="17" t="s">
        <v>32</v>
      </c>
      <c r="D495" s="17" t="s">
        <v>1298</v>
      </c>
      <c r="E495" s="19" t="s">
        <v>109</v>
      </c>
      <c r="F495" s="19">
        <v>89.2</v>
      </c>
      <c r="G495" s="20">
        <v>43.71</v>
      </c>
      <c r="H495" s="20">
        <v>54.73</v>
      </c>
      <c r="I495" s="492">
        <v>4881.91</v>
      </c>
      <c r="J495" s="21">
        <v>0</v>
      </c>
      <c r="K495" s="22">
        <v>0</v>
      </c>
      <c r="L495" s="21">
        <v>0</v>
      </c>
      <c r="M495" s="22">
        <v>0</v>
      </c>
      <c r="N495" s="21">
        <v>0</v>
      </c>
      <c r="O495" s="22">
        <v>0</v>
      </c>
      <c r="P495" s="21">
        <v>1</v>
      </c>
      <c r="Q495" s="22">
        <v>4881.91</v>
      </c>
      <c r="R495" s="21">
        <v>0</v>
      </c>
      <c r="S495" s="22">
        <v>0</v>
      </c>
      <c r="T495" s="21">
        <v>0</v>
      </c>
      <c r="U495" s="22">
        <v>0</v>
      </c>
      <c r="V495" s="21">
        <v>0</v>
      </c>
      <c r="W495" s="22">
        <v>0</v>
      </c>
      <c r="X495" s="21">
        <v>0</v>
      </c>
      <c r="Y495" s="22">
        <v>0</v>
      </c>
      <c r="Z495" s="21">
        <v>0</v>
      </c>
      <c r="AA495" s="22">
        <v>0</v>
      </c>
      <c r="AB495" s="21">
        <v>0</v>
      </c>
      <c r="AC495" s="22">
        <v>0</v>
      </c>
      <c r="AD495" s="21">
        <v>0</v>
      </c>
      <c r="AE495" s="22">
        <v>0</v>
      </c>
      <c r="AF495" s="21">
        <v>0</v>
      </c>
      <c r="AG495" s="22">
        <v>0</v>
      </c>
      <c r="AH495" s="21"/>
      <c r="AI495" s="493">
        <v>0</v>
      </c>
      <c r="AJ495" s="15">
        <v>1</v>
      </c>
      <c r="AK495" s="23">
        <v>4881.91</v>
      </c>
    </row>
    <row r="496" spans="1:37" ht="51" x14ac:dyDescent="0.25">
      <c r="A496" s="17" t="s">
        <v>1299</v>
      </c>
      <c r="B496" s="18" t="s">
        <v>1300</v>
      </c>
      <c r="C496" s="17" t="s">
        <v>32</v>
      </c>
      <c r="D496" s="17" t="s">
        <v>1301</v>
      </c>
      <c r="E496" s="19" t="s">
        <v>109</v>
      </c>
      <c r="F496" s="19">
        <v>7.14</v>
      </c>
      <c r="G496" s="20">
        <v>21.33</v>
      </c>
      <c r="H496" s="20">
        <v>26.7</v>
      </c>
      <c r="I496" s="492">
        <v>190.63</v>
      </c>
      <c r="J496" s="21">
        <v>0</v>
      </c>
      <c r="K496" s="22">
        <v>0</v>
      </c>
      <c r="L496" s="21">
        <v>0</v>
      </c>
      <c r="M496" s="22">
        <v>0</v>
      </c>
      <c r="N496" s="21">
        <v>0</v>
      </c>
      <c r="O496" s="22">
        <v>0</v>
      </c>
      <c r="P496" s="21">
        <v>0</v>
      </c>
      <c r="Q496" s="22">
        <v>0</v>
      </c>
      <c r="R496" s="21">
        <v>1</v>
      </c>
      <c r="S496" s="22">
        <v>190.63</v>
      </c>
      <c r="T496" s="21">
        <v>0</v>
      </c>
      <c r="U496" s="22">
        <v>0</v>
      </c>
      <c r="V496" s="21">
        <v>0</v>
      </c>
      <c r="W496" s="22">
        <v>0</v>
      </c>
      <c r="X496" s="21">
        <v>0</v>
      </c>
      <c r="Y496" s="22">
        <v>0</v>
      </c>
      <c r="Z496" s="21">
        <v>0</v>
      </c>
      <c r="AA496" s="22">
        <v>0</v>
      </c>
      <c r="AB496" s="21">
        <v>0</v>
      </c>
      <c r="AC496" s="22">
        <v>0</v>
      </c>
      <c r="AD496" s="21">
        <v>0</v>
      </c>
      <c r="AE496" s="22">
        <v>0</v>
      </c>
      <c r="AF496" s="21">
        <v>0</v>
      </c>
      <c r="AG496" s="22">
        <v>0</v>
      </c>
      <c r="AH496" s="21"/>
      <c r="AI496" s="493">
        <v>0</v>
      </c>
      <c r="AJ496" s="15">
        <v>1</v>
      </c>
      <c r="AK496" s="23">
        <v>190.63</v>
      </c>
    </row>
    <row r="497" spans="1:37" ht="38.25" x14ac:dyDescent="0.25">
      <c r="A497" s="17" t="s">
        <v>1302</v>
      </c>
      <c r="B497" s="18" t="s">
        <v>1303</v>
      </c>
      <c r="C497" s="17" t="s">
        <v>27</v>
      </c>
      <c r="D497" s="17" t="s">
        <v>1304</v>
      </c>
      <c r="E497" s="19" t="s">
        <v>34</v>
      </c>
      <c r="F497" s="19">
        <v>20.37</v>
      </c>
      <c r="G497" s="20">
        <v>88.19</v>
      </c>
      <c r="H497" s="20">
        <v>110.43</v>
      </c>
      <c r="I497" s="492">
        <v>2249.4499999999998</v>
      </c>
      <c r="J497" s="21">
        <v>0</v>
      </c>
      <c r="K497" s="22">
        <v>0</v>
      </c>
      <c r="L497" s="21">
        <v>0</v>
      </c>
      <c r="M497" s="22">
        <v>0</v>
      </c>
      <c r="N497" s="21">
        <v>0</v>
      </c>
      <c r="O497" s="22">
        <v>0</v>
      </c>
      <c r="P497" s="21">
        <v>0</v>
      </c>
      <c r="Q497" s="22">
        <v>0</v>
      </c>
      <c r="R497" s="21">
        <v>1</v>
      </c>
      <c r="S497" s="22">
        <v>2249.4499999999998</v>
      </c>
      <c r="T497" s="21">
        <v>0</v>
      </c>
      <c r="U497" s="22">
        <v>0</v>
      </c>
      <c r="V497" s="21">
        <v>0</v>
      </c>
      <c r="W497" s="22">
        <v>0</v>
      </c>
      <c r="X497" s="21">
        <v>0</v>
      </c>
      <c r="Y497" s="22">
        <v>0</v>
      </c>
      <c r="Z497" s="21">
        <v>0</v>
      </c>
      <c r="AA497" s="22">
        <v>0</v>
      </c>
      <c r="AB497" s="21">
        <v>0</v>
      </c>
      <c r="AC497" s="22">
        <v>0</v>
      </c>
      <c r="AD497" s="21">
        <v>0</v>
      </c>
      <c r="AE497" s="22">
        <v>0</v>
      </c>
      <c r="AF497" s="21">
        <v>0</v>
      </c>
      <c r="AG497" s="22">
        <v>0</v>
      </c>
      <c r="AH497" s="21"/>
      <c r="AI497" s="493">
        <v>0</v>
      </c>
      <c r="AJ497" s="15">
        <v>1</v>
      </c>
      <c r="AK497" s="23">
        <v>2249.4499999999998</v>
      </c>
    </row>
    <row r="498" spans="1:37" x14ac:dyDescent="0.25">
      <c r="A498" s="17" t="s">
        <v>1305</v>
      </c>
      <c r="B498" s="18" t="s">
        <v>1306</v>
      </c>
      <c r="C498" s="17" t="s">
        <v>40</v>
      </c>
      <c r="D498" s="17" t="s">
        <v>1307</v>
      </c>
      <c r="E498" s="19" t="s">
        <v>34</v>
      </c>
      <c r="F498" s="19">
        <v>28.9</v>
      </c>
      <c r="G498" s="20">
        <v>47.5</v>
      </c>
      <c r="H498" s="20">
        <v>59.47</v>
      </c>
      <c r="I498" s="492">
        <v>1718.68</v>
      </c>
      <c r="J498" s="21">
        <v>0</v>
      </c>
      <c r="K498" s="22">
        <v>0</v>
      </c>
      <c r="L498" s="21">
        <v>0</v>
      </c>
      <c r="M498" s="22">
        <v>0</v>
      </c>
      <c r="N498" s="21">
        <v>0</v>
      </c>
      <c r="O498" s="22">
        <v>0</v>
      </c>
      <c r="P498" s="21">
        <v>0</v>
      </c>
      <c r="Q498" s="22">
        <v>0</v>
      </c>
      <c r="R498" s="21">
        <v>1</v>
      </c>
      <c r="S498" s="22">
        <v>1718.68</v>
      </c>
      <c r="T498" s="21">
        <v>0</v>
      </c>
      <c r="U498" s="22">
        <v>0</v>
      </c>
      <c r="V498" s="21">
        <v>0</v>
      </c>
      <c r="W498" s="22">
        <v>0</v>
      </c>
      <c r="X498" s="21">
        <v>0</v>
      </c>
      <c r="Y498" s="22">
        <v>0</v>
      </c>
      <c r="Z498" s="21">
        <v>0</v>
      </c>
      <c r="AA498" s="22">
        <v>0</v>
      </c>
      <c r="AB498" s="21">
        <v>0</v>
      </c>
      <c r="AC498" s="22">
        <v>0</v>
      </c>
      <c r="AD498" s="21">
        <v>0</v>
      </c>
      <c r="AE498" s="22">
        <v>0</v>
      </c>
      <c r="AF498" s="21">
        <v>0</v>
      </c>
      <c r="AG498" s="22">
        <v>0</v>
      </c>
      <c r="AH498" s="21"/>
      <c r="AI498" s="493">
        <v>0</v>
      </c>
      <c r="AJ498" s="15">
        <v>1</v>
      </c>
      <c r="AK498" s="23">
        <v>1718.68</v>
      </c>
    </row>
    <row r="499" spans="1:37" ht="63.75" x14ac:dyDescent="0.25">
      <c r="A499" s="17" t="s">
        <v>1308</v>
      </c>
      <c r="B499" s="18" t="s">
        <v>794</v>
      </c>
      <c r="C499" s="17" t="s">
        <v>32</v>
      </c>
      <c r="D499" s="17" t="s">
        <v>795</v>
      </c>
      <c r="E499" s="19" t="s">
        <v>109</v>
      </c>
      <c r="F499" s="19">
        <v>89.2</v>
      </c>
      <c r="G499" s="20">
        <v>10.44</v>
      </c>
      <c r="H499" s="20">
        <v>13.07</v>
      </c>
      <c r="I499" s="492">
        <v>1165.8399999999999</v>
      </c>
      <c r="J499" s="21">
        <v>0</v>
      </c>
      <c r="K499" s="22">
        <v>0</v>
      </c>
      <c r="L499" s="21">
        <v>0</v>
      </c>
      <c r="M499" s="22">
        <v>0</v>
      </c>
      <c r="N499" s="21">
        <v>0</v>
      </c>
      <c r="O499" s="22">
        <v>0</v>
      </c>
      <c r="P499" s="21">
        <v>1</v>
      </c>
      <c r="Q499" s="22">
        <v>1165.8399999999999</v>
      </c>
      <c r="R499" s="21">
        <v>0</v>
      </c>
      <c r="S499" s="22">
        <v>0</v>
      </c>
      <c r="T499" s="21">
        <v>0</v>
      </c>
      <c r="U499" s="22">
        <v>0</v>
      </c>
      <c r="V499" s="21">
        <v>0</v>
      </c>
      <c r="W499" s="22">
        <v>0</v>
      </c>
      <c r="X499" s="21">
        <v>0</v>
      </c>
      <c r="Y499" s="22">
        <v>0</v>
      </c>
      <c r="Z499" s="21">
        <v>0</v>
      </c>
      <c r="AA499" s="22">
        <v>0</v>
      </c>
      <c r="AB499" s="21">
        <v>0</v>
      </c>
      <c r="AC499" s="22">
        <v>0</v>
      </c>
      <c r="AD499" s="21">
        <v>0</v>
      </c>
      <c r="AE499" s="22">
        <v>0</v>
      </c>
      <c r="AF499" s="21">
        <v>0</v>
      </c>
      <c r="AG499" s="22">
        <v>0</v>
      </c>
      <c r="AH499" s="21"/>
      <c r="AI499" s="493">
        <v>0</v>
      </c>
      <c r="AJ499" s="15">
        <v>1</v>
      </c>
      <c r="AK499" s="23">
        <v>1165.8399999999999</v>
      </c>
    </row>
    <row r="500" spans="1:37" x14ac:dyDescent="0.25">
      <c r="A500" s="17" t="s">
        <v>1309</v>
      </c>
      <c r="B500" s="18" t="s">
        <v>1310</v>
      </c>
      <c r="C500" s="17" t="s">
        <v>40</v>
      </c>
      <c r="D500" s="17" t="s">
        <v>1311</v>
      </c>
      <c r="E500" s="19" t="s">
        <v>109</v>
      </c>
      <c r="F500" s="19">
        <v>11</v>
      </c>
      <c r="G500" s="20">
        <v>17.940000000000001</v>
      </c>
      <c r="H500" s="20">
        <v>22.46</v>
      </c>
      <c r="I500" s="492">
        <v>247.06</v>
      </c>
      <c r="J500" s="21">
        <v>0</v>
      </c>
      <c r="K500" s="22">
        <v>0</v>
      </c>
      <c r="L500" s="21">
        <v>0</v>
      </c>
      <c r="M500" s="22">
        <v>0</v>
      </c>
      <c r="N500" s="21">
        <v>0</v>
      </c>
      <c r="O500" s="22">
        <v>0</v>
      </c>
      <c r="P500" s="21">
        <v>1</v>
      </c>
      <c r="Q500" s="22">
        <v>247.06</v>
      </c>
      <c r="R500" s="21">
        <v>0</v>
      </c>
      <c r="S500" s="22">
        <v>0</v>
      </c>
      <c r="T500" s="21">
        <v>0</v>
      </c>
      <c r="U500" s="22">
        <v>0</v>
      </c>
      <c r="V500" s="21">
        <v>0</v>
      </c>
      <c r="W500" s="22">
        <v>0</v>
      </c>
      <c r="X500" s="21">
        <v>0</v>
      </c>
      <c r="Y500" s="22">
        <v>0</v>
      </c>
      <c r="Z500" s="21">
        <v>0</v>
      </c>
      <c r="AA500" s="22">
        <v>0</v>
      </c>
      <c r="AB500" s="21">
        <v>0</v>
      </c>
      <c r="AC500" s="22">
        <v>0</v>
      </c>
      <c r="AD500" s="21">
        <v>0</v>
      </c>
      <c r="AE500" s="22">
        <v>0</v>
      </c>
      <c r="AF500" s="21">
        <v>0</v>
      </c>
      <c r="AG500" s="22">
        <v>0</v>
      </c>
      <c r="AH500" s="21"/>
      <c r="AI500" s="493">
        <v>0</v>
      </c>
      <c r="AJ500" s="15">
        <v>1</v>
      </c>
      <c r="AK500" s="23">
        <v>247.06</v>
      </c>
    </row>
    <row r="501" spans="1:37" ht="25.5" x14ac:dyDescent="0.25">
      <c r="A501" s="17" t="s">
        <v>1312</v>
      </c>
      <c r="B501" s="18" t="s">
        <v>1313</v>
      </c>
      <c r="C501" s="17" t="s">
        <v>27</v>
      </c>
      <c r="D501" s="17" t="s">
        <v>1314</v>
      </c>
      <c r="E501" s="19" t="s">
        <v>109</v>
      </c>
      <c r="F501" s="19">
        <v>14</v>
      </c>
      <c r="G501" s="20">
        <v>1364.44</v>
      </c>
      <c r="H501" s="20">
        <v>1708.55</v>
      </c>
      <c r="I501" s="492">
        <v>23919.7</v>
      </c>
      <c r="J501" s="21">
        <v>0</v>
      </c>
      <c r="K501" s="22">
        <v>0</v>
      </c>
      <c r="L501" s="21">
        <v>0</v>
      </c>
      <c r="M501" s="22">
        <v>0</v>
      </c>
      <c r="N501" s="21">
        <v>0</v>
      </c>
      <c r="O501" s="22">
        <v>0</v>
      </c>
      <c r="P501" s="21">
        <v>0</v>
      </c>
      <c r="Q501" s="22">
        <v>0</v>
      </c>
      <c r="R501" s="21">
        <v>0</v>
      </c>
      <c r="S501" s="22">
        <v>0</v>
      </c>
      <c r="T501" s="21">
        <v>0</v>
      </c>
      <c r="U501" s="22">
        <v>0</v>
      </c>
      <c r="V501" s="21">
        <v>0</v>
      </c>
      <c r="W501" s="22">
        <v>0</v>
      </c>
      <c r="X501" s="21">
        <v>0</v>
      </c>
      <c r="Y501" s="22">
        <v>0</v>
      </c>
      <c r="Z501" s="21">
        <v>0</v>
      </c>
      <c r="AA501" s="22">
        <v>0</v>
      </c>
      <c r="AB501" s="21">
        <v>0</v>
      </c>
      <c r="AC501" s="22">
        <v>0</v>
      </c>
      <c r="AD501" s="21">
        <v>1</v>
      </c>
      <c r="AE501" s="22">
        <v>23919.7</v>
      </c>
      <c r="AF501" s="21">
        <v>0</v>
      </c>
      <c r="AG501" s="22">
        <v>0</v>
      </c>
      <c r="AH501" s="21"/>
      <c r="AI501" s="493">
        <v>0</v>
      </c>
      <c r="AJ501" s="15">
        <v>1</v>
      </c>
      <c r="AK501" s="23">
        <v>23919.7</v>
      </c>
    </row>
    <row r="502" spans="1:37" ht="38.25" x14ac:dyDescent="0.25">
      <c r="A502" s="17" t="s">
        <v>1315</v>
      </c>
      <c r="B502" s="18" t="s">
        <v>1316</v>
      </c>
      <c r="C502" s="17" t="s">
        <v>27</v>
      </c>
      <c r="D502" s="17" t="s">
        <v>1317</v>
      </c>
      <c r="E502" s="19" t="s">
        <v>42</v>
      </c>
      <c r="F502" s="19">
        <v>45</v>
      </c>
      <c r="G502" s="20">
        <v>120.82</v>
      </c>
      <c r="H502" s="20">
        <v>151.29</v>
      </c>
      <c r="I502" s="492">
        <v>6808.05</v>
      </c>
      <c r="J502" s="21">
        <v>0</v>
      </c>
      <c r="K502" s="22">
        <v>0</v>
      </c>
      <c r="L502" s="21">
        <v>0</v>
      </c>
      <c r="M502" s="22">
        <v>0</v>
      </c>
      <c r="N502" s="21">
        <v>0</v>
      </c>
      <c r="O502" s="22">
        <v>0</v>
      </c>
      <c r="P502" s="21">
        <v>0</v>
      </c>
      <c r="Q502" s="22">
        <v>0</v>
      </c>
      <c r="R502" s="21">
        <v>1</v>
      </c>
      <c r="S502" s="22">
        <v>6808.05</v>
      </c>
      <c r="T502" s="21">
        <v>0</v>
      </c>
      <c r="U502" s="22">
        <v>0</v>
      </c>
      <c r="V502" s="21">
        <v>0</v>
      </c>
      <c r="W502" s="22">
        <v>0</v>
      </c>
      <c r="X502" s="21">
        <v>0</v>
      </c>
      <c r="Y502" s="22">
        <v>0</v>
      </c>
      <c r="Z502" s="21">
        <v>0</v>
      </c>
      <c r="AA502" s="22">
        <v>0</v>
      </c>
      <c r="AB502" s="21">
        <v>0</v>
      </c>
      <c r="AC502" s="22">
        <v>0</v>
      </c>
      <c r="AD502" s="21">
        <v>0</v>
      </c>
      <c r="AE502" s="22">
        <v>0</v>
      </c>
      <c r="AF502" s="21">
        <v>0</v>
      </c>
      <c r="AG502" s="22">
        <v>0</v>
      </c>
      <c r="AH502" s="21"/>
      <c r="AI502" s="493">
        <v>0</v>
      </c>
      <c r="AJ502" s="15">
        <v>1</v>
      </c>
      <c r="AK502" s="23">
        <v>6808.05</v>
      </c>
    </row>
    <row r="503" spans="1:37" x14ac:dyDescent="0.25">
      <c r="A503" s="17" t="s">
        <v>1318</v>
      </c>
      <c r="B503" s="18" t="s">
        <v>1319</v>
      </c>
      <c r="C503" s="17" t="s">
        <v>40</v>
      </c>
      <c r="D503" s="17" t="s">
        <v>1320</v>
      </c>
      <c r="E503" s="19" t="s">
        <v>222</v>
      </c>
      <c r="F503" s="19">
        <v>16.11</v>
      </c>
      <c r="G503" s="20">
        <v>54.05</v>
      </c>
      <c r="H503" s="20">
        <v>67.680000000000007</v>
      </c>
      <c r="I503" s="492">
        <v>1090.32</v>
      </c>
      <c r="J503" s="21">
        <v>0</v>
      </c>
      <c r="K503" s="22">
        <v>0</v>
      </c>
      <c r="L503" s="21">
        <v>0</v>
      </c>
      <c r="M503" s="22">
        <v>0</v>
      </c>
      <c r="N503" s="21">
        <v>0</v>
      </c>
      <c r="O503" s="22">
        <v>0</v>
      </c>
      <c r="P503" s="21">
        <v>0</v>
      </c>
      <c r="Q503" s="22">
        <v>0</v>
      </c>
      <c r="R503" s="21">
        <v>0</v>
      </c>
      <c r="S503" s="22">
        <v>0</v>
      </c>
      <c r="T503" s="21">
        <v>0</v>
      </c>
      <c r="U503" s="22">
        <v>0</v>
      </c>
      <c r="V503" s="21">
        <v>0</v>
      </c>
      <c r="W503" s="22">
        <v>0</v>
      </c>
      <c r="X503" s="21">
        <v>0</v>
      </c>
      <c r="Y503" s="22">
        <v>0</v>
      </c>
      <c r="Z503" s="21">
        <v>0</v>
      </c>
      <c r="AA503" s="22">
        <v>0</v>
      </c>
      <c r="AB503" s="21">
        <v>0</v>
      </c>
      <c r="AC503" s="22">
        <v>0</v>
      </c>
      <c r="AD503" s="21">
        <v>1</v>
      </c>
      <c r="AE503" s="22">
        <v>1090.32</v>
      </c>
      <c r="AF503" s="21">
        <v>0</v>
      </c>
      <c r="AG503" s="22">
        <v>0</v>
      </c>
      <c r="AH503" s="21"/>
      <c r="AI503" s="493">
        <v>0</v>
      </c>
      <c r="AJ503" s="15">
        <v>1</v>
      </c>
      <c r="AK503" s="23">
        <v>1090.32</v>
      </c>
    </row>
    <row r="504" spans="1:37" x14ac:dyDescent="0.25">
      <c r="A504" s="25" t="s">
        <v>1321</v>
      </c>
      <c r="B504" s="25"/>
      <c r="C504" s="25"/>
      <c r="D504" s="25" t="s">
        <v>1322</v>
      </c>
      <c r="E504" s="25"/>
      <c r="F504" s="25"/>
      <c r="G504" s="26"/>
      <c r="H504" s="26"/>
      <c r="I504" s="494">
        <v>334668.55999999994</v>
      </c>
      <c r="J504" s="27">
        <v>0</v>
      </c>
      <c r="K504" s="494">
        <v>0</v>
      </c>
      <c r="L504" s="27">
        <v>0</v>
      </c>
      <c r="M504" s="494">
        <v>0</v>
      </c>
      <c r="N504" s="27">
        <v>0</v>
      </c>
      <c r="O504" s="494">
        <v>0</v>
      </c>
      <c r="P504" s="27">
        <v>0</v>
      </c>
      <c r="Q504" s="494">
        <v>0</v>
      </c>
      <c r="R504" s="27">
        <v>0</v>
      </c>
      <c r="S504" s="494">
        <v>0</v>
      </c>
      <c r="T504" s="27">
        <v>0</v>
      </c>
      <c r="U504" s="494">
        <v>0</v>
      </c>
      <c r="V504" s="27">
        <v>0</v>
      </c>
      <c r="W504" s="494">
        <v>0</v>
      </c>
      <c r="X504" s="27">
        <v>0</v>
      </c>
      <c r="Y504" s="494">
        <v>0</v>
      </c>
      <c r="Z504" s="27">
        <v>0</v>
      </c>
      <c r="AA504" s="494">
        <v>0</v>
      </c>
      <c r="AB504" s="27">
        <v>0</v>
      </c>
      <c r="AC504" s="494">
        <v>0</v>
      </c>
      <c r="AD504" s="27">
        <v>1</v>
      </c>
      <c r="AE504" s="494">
        <v>334668.55999999994</v>
      </c>
      <c r="AF504" s="27">
        <v>0</v>
      </c>
      <c r="AG504" s="494">
        <v>0</v>
      </c>
      <c r="AH504" s="27">
        <v>0</v>
      </c>
      <c r="AI504" s="494">
        <v>0</v>
      </c>
      <c r="AJ504" s="27">
        <v>1</v>
      </c>
      <c r="AK504" s="494">
        <v>334668.55999999994</v>
      </c>
    </row>
    <row r="505" spans="1:37" ht="38.25" x14ac:dyDescent="0.25">
      <c r="A505" s="29" t="s">
        <v>1323</v>
      </c>
      <c r="B505" s="30" t="s">
        <v>1324</v>
      </c>
      <c r="C505" s="29" t="s">
        <v>32</v>
      </c>
      <c r="D505" s="29" t="s">
        <v>1325</v>
      </c>
      <c r="E505" s="31" t="s">
        <v>42</v>
      </c>
      <c r="F505" s="19">
        <v>18</v>
      </c>
      <c r="G505" s="32">
        <v>1846.15</v>
      </c>
      <c r="H505" s="32">
        <v>2147.44</v>
      </c>
      <c r="I505" s="495">
        <v>38653.919999999998</v>
      </c>
      <c r="J505" s="21">
        <v>0</v>
      </c>
      <c r="K505" s="22">
        <v>0</v>
      </c>
      <c r="L505" s="21">
        <v>0</v>
      </c>
      <c r="M505" s="22">
        <v>0</v>
      </c>
      <c r="N505" s="21">
        <v>0</v>
      </c>
      <c r="O505" s="22">
        <v>0</v>
      </c>
      <c r="P505" s="21">
        <v>0</v>
      </c>
      <c r="Q505" s="22">
        <v>0</v>
      </c>
      <c r="R505" s="21">
        <v>0</v>
      </c>
      <c r="S505" s="22">
        <v>0</v>
      </c>
      <c r="T505" s="21">
        <v>0</v>
      </c>
      <c r="U505" s="22">
        <v>0</v>
      </c>
      <c r="V505" s="21">
        <v>0</v>
      </c>
      <c r="W505" s="22">
        <v>0</v>
      </c>
      <c r="X505" s="21">
        <v>0</v>
      </c>
      <c r="Y505" s="22">
        <v>0</v>
      </c>
      <c r="Z505" s="21">
        <v>0</v>
      </c>
      <c r="AA505" s="22">
        <v>0</v>
      </c>
      <c r="AB505" s="21">
        <v>0</v>
      </c>
      <c r="AC505" s="22">
        <v>0</v>
      </c>
      <c r="AD505" s="21">
        <v>1</v>
      </c>
      <c r="AE505" s="22">
        <v>38653.919999999998</v>
      </c>
      <c r="AF505" s="21">
        <v>0</v>
      </c>
      <c r="AG505" s="22">
        <v>0</v>
      </c>
      <c r="AH505" s="21"/>
      <c r="AI505" s="493">
        <v>0</v>
      </c>
      <c r="AJ505" s="15">
        <v>1</v>
      </c>
      <c r="AK505" s="23">
        <v>38653.919999999998</v>
      </c>
    </row>
    <row r="506" spans="1:37" ht="38.25" x14ac:dyDescent="0.25">
      <c r="A506" s="29" t="s">
        <v>1326</v>
      </c>
      <c r="B506" s="30" t="s">
        <v>1327</v>
      </c>
      <c r="C506" s="29" t="s">
        <v>32</v>
      </c>
      <c r="D506" s="29" t="s">
        <v>1328</v>
      </c>
      <c r="E506" s="31" t="s">
        <v>42</v>
      </c>
      <c r="F506" s="19">
        <v>6</v>
      </c>
      <c r="G506" s="32">
        <v>2048.6799999999998</v>
      </c>
      <c r="H506" s="32">
        <v>2383.02</v>
      </c>
      <c r="I506" s="495">
        <v>14298.12</v>
      </c>
      <c r="J506" s="21">
        <v>0</v>
      </c>
      <c r="K506" s="22">
        <v>0</v>
      </c>
      <c r="L506" s="21">
        <v>0</v>
      </c>
      <c r="M506" s="22">
        <v>0</v>
      </c>
      <c r="N506" s="21">
        <v>0</v>
      </c>
      <c r="O506" s="22">
        <v>0</v>
      </c>
      <c r="P506" s="21">
        <v>0</v>
      </c>
      <c r="Q506" s="22">
        <v>0</v>
      </c>
      <c r="R506" s="21">
        <v>0</v>
      </c>
      <c r="S506" s="22">
        <v>0</v>
      </c>
      <c r="T506" s="21">
        <v>0</v>
      </c>
      <c r="U506" s="22">
        <v>0</v>
      </c>
      <c r="V506" s="21">
        <v>0</v>
      </c>
      <c r="W506" s="22">
        <v>0</v>
      </c>
      <c r="X506" s="21">
        <v>0</v>
      </c>
      <c r="Y506" s="22">
        <v>0</v>
      </c>
      <c r="Z506" s="21">
        <v>0</v>
      </c>
      <c r="AA506" s="22">
        <v>0</v>
      </c>
      <c r="AB506" s="21">
        <v>0</v>
      </c>
      <c r="AC506" s="22">
        <v>0</v>
      </c>
      <c r="AD506" s="21">
        <v>1</v>
      </c>
      <c r="AE506" s="22">
        <v>14298.12</v>
      </c>
      <c r="AF506" s="21">
        <v>0</v>
      </c>
      <c r="AG506" s="22">
        <v>0</v>
      </c>
      <c r="AH506" s="21"/>
      <c r="AI506" s="493">
        <v>0</v>
      </c>
      <c r="AJ506" s="15">
        <v>1</v>
      </c>
      <c r="AK506" s="23">
        <v>14298.12</v>
      </c>
    </row>
    <row r="507" spans="1:37" ht="38.25" x14ac:dyDescent="0.25">
      <c r="A507" s="29" t="s">
        <v>1329</v>
      </c>
      <c r="B507" s="30" t="s">
        <v>1330</v>
      </c>
      <c r="C507" s="29" t="s">
        <v>32</v>
      </c>
      <c r="D507" s="29" t="s">
        <v>1331</v>
      </c>
      <c r="E507" s="31" t="s">
        <v>42</v>
      </c>
      <c r="F507" s="19">
        <v>6</v>
      </c>
      <c r="G507" s="32">
        <v>4052.48</v>
      </c>
      <c r="H507" s="32">
        <v>4713.84</v>
      </c>
      <c r="I507" s="495">
        <v>28283.040000000001</v>
      </c>
      <c r="J507" s="21">
        <v>0</v>
      </c>
      <c r="K507" s="22">
        <v>0</v>
      </c>
      <c r="L507" s="21">
        <v>0</v>
      </c>
      <c r="M507" s="22">
        <v>0</v>
      </c>
      <c r="N507" s="21">
        <v>0</v>
      </c>
      <c r="O507" s="22">
        <v>0</v>
      </c>
      <c r="P507" s="21">
        <v>0</v>
      </c>
      <c r="Q507" s="22">
        <v>0</v>
      </c>
      <c r="R507" s="21">
        <v>0</v>
      </c>
      <c r="S507" s="22">
        <v>0</v>
      </c>
      <c r="T507" s="21">
        <v>0</v>
      </c>
      <c r="U507" s="22">
        <v>0</v>
      </c>
      <c r="V507" s="21">
        <v>0</v>
      </c>
      <c r="W507" s="22">
        <v>0</v>
      </c>
      <c r="X507" s="21">
        <v>0</v>
      </c>
      <c r="Y507" s="22">
        <v>0</v>
      </c>
      <c r="Z507" s="21">
        <v>0</v>
      </c>
      <c r="AA507" s="22">
        <v>0</v>
      </c>
      <c r="AB507" s="21">
        <v>0</v>
      </c>
      <c r="AC507" s="22">
        <v>0</v>
      </c>
      <c r="AD507" s="21">
        <v>1</v>
      </c>
      <c r="AE507" s="22">
        <v>28283.040000000001</v>
      </c>
      <c r="AF507" s="21">
        <v>0</v>
      </c>
      <c r="AG507" s="22">
        <v>0</v>
      </c>
      <c r="AH507" s="21"/>
      <c r="AI507" s="493">
        <v>0</v>
      </c>
      <c r="AJ507" s="15">
        <v>1</v>
      </c>
      <c r="AK507" s="23">
        <v>28283.040000000001</v>
      </c>
    </row>
    <row r="508" spans="1:37" ht="38.25" x14ac:dyDescent="0.25">
      <c r="A508" s="29" t="s">
        <v>1332</v>
      </c>
      <c r="B508" s="30" t="s">
        <v>1333</v>
      </c>
      <c r="C508" s="29" t="s">
        <v>32</v>
      </c>
      <c r="D508" s="29" t="s">
        <v>1334</v>
      </c>
      <c r="E508" s="31" t="s">
        <v>42</v>
      </c>
      <c r="F508" s="19">
        <v>3</v>
      </c>
      <c r="G508" s="32">
        <v>9483.64</v>
      </c>
      <c r="H508" s="32">
        <v>11031.37</v>
      </c>
      <c r="I508" s="495">
        <v>33094.11</v>
      </c>
      <c r="J508" s="21">
        <v>0</v>
      </c>
      <c r="K508" s="22">
        <v>0</v>
      </c>
      <c r="L508" s="21">
        <v>0</v>
      </c>
      <c r="M508" s="22">
        <v>0</v>
      </c>
      <c r="N508" s="21">
        <v>0</v>
      </c>
      <c r="O508" s="22">
        <v>0</v>
      </c>
      <c r="P508" s="21">
        <v>0</v>
      </c>
      <c r="Q508" s="22">
        <v>0</v>
      </c>
      <c r="R508" s="21">
        <v>0</v>
      </c>
      <c r="S508" s="22">
        <v>0</v>
      </c>
      <c r="T508" s="21">
        <v>0</v>
      </c>
      <c r="U508" s="22">
        <v>0</v>
      </c>
      <c r="V508" s="21">
        <v>0</v>
      </c>
      <c r="W508" s="22">
        <v>0</v>
      </c>
      <c r="X508" s="21">
        <v>0</v>
      </c>
      <c r="Y508" s="22">
        <v>0</v>
      </c>
      <c r="Z508" s="21">
        <v>0</v>
      </c>
      <c r="AA508" s="22">
        <v>0</v>
      </c>
      <c r="AB508" s="21">
        <v>0</v>
      </c>
      <c r="AC508" s="22">
        <v>0</v>
      </c>
      <c r="AD508" s="21">
        <v>1</v>
      </c>
      <c r="AE508" s="22">
        <v>33094.11</v>
      </c>
      <c r="AF508" s="21">
        <v>0</v>
      </c>
      <c r="AG508" s="22">
        <v>0</v>
      </c>
      <c r="AH508" s="21"/>
      <c r="AI508" s="493">
        <v>0</v>
      </c>
      <c r="AJ508" s="15">
        <v>1</v>
      </c>
      <c r="AK508" s="23">
        <v>33094.11</v>
      </c>
    </row>
    <row r="509" spans="1:37" ht="25.5" x14ac:dyDescent="0.25">
      <c r="A509" s="29" t="s">
        <v>1335</v>
      </c>
      <c r="B509" s="30" t="s">
        <v>1336</v>
      </c>
      <c r="C509" s="29" t="s">
        <v>27</v>
      </c>
      <c r="D509" s="29" t="s">
        <v>1337</v>
      </c>
      <c r="E509" s="31" t="s">
        <v>42</v>
      </c>
      <c r="F509" s="19">
        <v>5</v>
      </c>
      <c r="G509" s="32">
        <v>11797.05</v>
      </c>
      <c r="H509" s="32">
        <v>13722.32</v>
      </c>
      <c r="I509" s="495">
        <v>68611.600000000006</v>
      </c>
      <c r="J509" s="21">
        <v>0</v>
      </c>
      <c r="K509" s="22">
        <v>0</v>
      </c>
      <c r="L509" s="21">
        <v>0</v>
      </c>
      <c r="M509" s="22">
        <v>0</v>
      </c>
      <c r="N509" s="21">
        <v>0</v>
      </c>
      <c r="O509" s="22">
        <v>0</v>
      </c>
      <c r="P509" s="21">
        <v>0</v>
      </c>
      <c r="Q509" s="22">
        <v>0</v>
      </c>
      <c r="R509" s="21">
        <v>0</v>
      </c>
      <c r="S509" s="22">
        <v>0</v>
      </c>
      <c r="T509" s="21">
        <v>0</v>
      </c>
      <c r="U509" s="22">
        <v>0</v>
      </c>
      <c r="V509" s="21">
        <v>0</v>
      </c>
      <c r="W509" s="22">
        <v>0</v>
      </c>
      <c r="X509" s="21">
        <v>0</v>
      </c>
      <c r="Y509" s="22">
        <v>0</v>
      </c>
      <c r="Z509" s="21">
        <v>0</v>
      </c>
      <c r="AA509" s="22">
        <v>0</v>
      </c>
      <c r="AB509" s="21">
        <v>0</v>
      </c>
      <c r="AC509" s="22">
        <v>0</v>
      </c>
      <c r="AD509" s="21">
        <v>1</v>
      </c>
      <c r="AE509" s="22">
        <v>68611.600000000006</v>
      </c>
      <c r="AF509" s="21">
        <v>0</v>
      </c>
      <c r="AG509" s="22">
        <v>0</v>
      </c>
      <c r="AH509" s="21"/>
      <c r="AI509" s="493">
        <v>0</v>
      </c>
      <c r="AJ509" s="15">
        <v>1</v>
      </c>
      <c r="AK509" s="23">
        <v>68611.600000000006</v>
      </c>
    </row>
    <row r="510" spans="1:37" ht="25.5" x14ac:dyDescent="0.25">
      <c r="A510" s="29" t="s">
        <v>1338</v>
      </c>
      <c r="B510" s="30" t="s">
        <v>1339</v>
      </c>
      <c r="C510" s="29" t="s">
        <v>27</v>
      </c>
      <c r="D510" s="29" t="s">
        <v>1340</v>
      </c>
      <c r="E510" s="31" t="s">
        <v>42</v>
      </c>
      <c r="F510" s="19">
        <v>10</v>
      </c>
      <c r="G510" s="32">
        <v>12199.01</v>
      </c>
      <c r="H510" s="32">
        <v>14189.88</v>
      </c>
      <c r="I510" s="495">
        <v>141898.79999999999</v>
      </c>
      <c r="J510" s="21">
        <v>0</v>
      </c>
      <c r="K510" s="22">
        <v>0</v>
      </c>
      <c r="L510" s="21">
        <v>0</v>
      </c>
      <c r="M510" s="22">
        <v>0</v>
      </c>
      <c r="N510" s="21">
        <v>0</v>
      </c>
      <c r="O510" s="22">
        <v>0</v>
      </c>
      <c r="P510" s="21">
        <v>0</v>
      </c>
      <c r="Q510" s="22">
        <v>0</v>
      </c>
      <c r="R510" s="21">
        <v>0</v>
      </c>
      <c r="S510" s="22">
        <v>0</v>
      </c>
      <c r="T510" s="21">
        <v>0</v>
      </c>
      <c r="U510" s="22">
        <v>0</v>
      </c>
      <c r="V510" s="21">
        <v>0</v>
      </c>
      <c r="W510" s="22">
        <v>0</v>
      </c>
      <c r="X510" s="21">
        <v>0</v>
      </c>
      <c r="Y510" s="22">
        <v>0</v>
      </c>
      <c r="Z510" s="21">
        <v>0</v>
      </c>
      <c r="AA510" s="22">
        <v>0</v>
      </c>
      <c r="AB510" s="21">
        <v>0</v>
      </c>
      <c r="AC510" s="22">
        <v>0</v>
      </c>
      <c r="AD510" s="21">
        <v>1</v>
      </c>
      <c r="AE510" s="22">
        <v>141898.79999999999</v>
      </c>
      <c r="AF510" s="21">
        <v>0</v>
      </c>
      <c r="AG510" s="22">
        <v>0</v>
      </c>
      <c r="AH510" s="21"/>
      <c r="AI510" s="493">
        <v>0</v>
      </c>
      <c r="AJ510" s="15">
        <v>1</v>
      </c>
      <c r="AK510" s="23">
        <v>141898.79999999999</v>
      </c>
    </row>
    <row r="511" spans="1:37" ht="38.25" x14ac:dyDescent="0.25">
      <c r="A511" s="17" t="s">
        <v>1341</v>
      </c>
      <c r="B511" s="18" t="s">
        <v>1342</v>
      </c>
      <c r="C511" s="17" t="s">
        <v>27</v>
      </c>
      <c r="D511" s="17" t="s">
        <v>1343</v>
      </c>
      <c r="E511" s="19" t="s">
        <v>42</v>
      </c>
      <c r="F511" s="19">
        <v>8</v>
      </c>
      <c r="G511" s="20">
        <v>154.27000000000001</v>
      </c>
      <c r="H511" s="20">
        <v>193.17</v>
      </c>
      <c r="I511" s="492">
        <v>1545.36</v>
      </c>
      <c r="J511" s="21">
        <v>0</v>
      </c>
      <c r="K511" s="22">
        <v>0</v>
      </c>
      <c r="L511" s="21">
        <v>0</v>
      </c>
      <c r="M511" s="22">
        <v>0</v>
      </c>
      <c r="N511" s="21">
        <v>0</v>
      </c>
      <c r="O511" s="22">
        <v>0</v>
      </c>
      <c r="P511" s="21">
        <v>0</v>
      </c>
      <c r="Q511" s="22">
        <v>0</v>
      </c>
      <c r="R511" s="21">
        <v>0</v>
      </c>
      <c r="S511" s="22">
        <v>0</v>
      </c>
      <c r="T511" s="21">
        <v>0</v>
      </c>
      <c r="U511" s="22">
        <v>0</v>
      </c>
      <c r="V511" s="21">
        <v>0</v>
      </c>
      <c r="W511" s="22">
        <v>0</v>
      </c>
      <c r="X511" s="21">
        <v>0</v>
      </c>
      <c r="Y511" s="22">
        <v>0</v>
      </c>
      <c r="Z511" s="21">
        <v>0</v>
      </c>
      <c r="AA511" s="22">
        <v>0</v>
      </c>
      <c r="AB511" s="21">
        <v>0</v>
      </c>
      <c r="AC511" s="22">
        <v>0</v>
      </c>
      <c r="AD511" s="21">
        <v>1</v>
      </c>
      <c r="AE511" s="22">
        <v>1545.36</v>
      </c>
      <c r="AF511" s="21">
        <v>0</v>
      </c>
      <c r="AG511" s="22">
        <v>0</v>
      </c>
      <c r="AH511" s="21"/>
      <c r="AI511" s="493">
        <v>0</v>
      </c>
      <c r="AJ511" s="15">
        <v>1</v>
      </c>
      <c r="AK511" s="23">
        <v>1545.36</v>
      </c>
    </row>
    <row r="512" spans="1:37" ht="38.25" x14ac:dyDescent="0.25">
      <c r="A512" s="17" t="s">
        <v>1344</v>
      </c>
      <c r="B512" s="18" t="s">
        <v>1345</v>
      </c>
      <c r="C512" s="17" t="s">
        <v>27</v>
      </c>
      <c r="D512" s="17" t="s">
        <v>1346</v>
      </c>
      <c r="E512" s="19" t="s">
        <v>42</v>
      </c>
      <c r="F512" s="19">
        <v>6</v>
      </c>
      <c r="G512" s="20">
        <v>161.43</v>
      </c>
      <c r="H512" s="20">
        <v>202.14</v>
      </c>
      <c r="I512" s="492">
        <v>1212.8399999999999</v>
      </c>
      <c r="J512" s="21">
        <v>0</v>
      </c>
      <c r="K512" s="22">
        <v>0</v>
      </c>
      <c r="L512" s="21">
        <v>0</v>
      </c>
      <c r="M512" s="22">
        <v>0</v>
      </c>
      <c r="N512" s="21">
        <v>0</v>
      </c>
      <c r="O512" s="22">
        <v>0</v>
      </c>
      <c r="P512" s="21">
        <v>0</v>
      </c>
      <c r="Q512" s="22">
        <v>0</v>
      </c>
      <c r="R512" s="21">
        <v>0</v>
      </c>
      <c r="S512" s="22">
        <v>0</v>
      </c>
      <c r="T512" s="21">
        <v>0</v>
      </c>
      <c r="U512" s="22">
        <v>0</v>
      </c>
      <c r="V512" s="21">
        <v>0</v>
      </c>
      <c r="W512" s="22">
        <v>0</v>
      </c>
      <c r="X512" s="21">
        <v>0</v>
      </c>
      <c r="Y512" s="22">
        <v>0</v>
      </c>
      <c r="Z512" s="21">
        <v>0</v>
      </c>
      <c r="AA512" s="22">
        <v>0</v>
      </c>
      <c r="AB512" s="21">
        <v>0</v>
      </c>
      <c r="AC512" s="22">
        <v>0</v>
      </c>
      <c r="AD512" s="21">
        <v>1</v>
      </c>
      <c r="AE512" s="22">
        <v>1212.8399999999999</v>
      </c>
      <c r="AF512" s="21">
        <v>0</v>
      </c>
      <c r="AG512" s="22">
        <v>0</v>
      </c>
      <c r="AH512" s="21"/>
      <c r="AI512" s="493">
        <v>0</v>
      </c>
      <c r="AJ512" s="15">
        <v>1</v>
      </c>
      <c r="AK512" s="23">
        <v>1212.8399999999999</v>
      </c>
    </row>
    <row r="513" spans="1:37" ht="38.25" x14ac:dyDescent="0.25">
      <c r="A513" s="17" t="s">
        <v>1347</v>
      </c>
      <c r="B513" s="18" t="s">
        <v>1348</v>
      </c>
      <c r="C513" s="17" t="s">
        <v>27</v>
      </c>
      <c r="D513" s="17" t="s">
        <v>1349</v>
      </c>
      <c r="E513" s="19" t="s">
        <v>42</v>
      </c>
      <c r="F513" s="19">
        <v>5</v>
      </c>
      <c r="G513" s="20">
        <v>165.59</v>
      </c>
      <c r="H513" s="20">
        <v>207.35</v>
      </c>
      <c r="I513" s="492">
        <v>1036.75</v>
      </c>
      <c r="J513" s="21">
        <v>0</v>
      </c>
      <c r="K513" s="22">
        <v>0</v>
      </c>
      <c r="L513" s="21">
        <v>0</v>
      </c>
      <c r="M513" s="22">
        <v>0</v>
      </c>
      <c r="N513" s="21">
        <v>0</v>
      </c>
      <c r="O513" s="22">
        <v>0</v>
      </c>
      <c r="P513" s="21">
        <v>0</v>
      </c>
      <c r="Q513" s="22">
        <v>0</v>
      </c>
      <c r="R513" s="21">
        <v>0</v>
      </c>
      <c r="S513" s="22">
        <v>0</v>
      </c>
      <c r="T513" s="21">
        <v>0</v>
      </c>
      <c r="U513" s="22">
        <v>0</v>
      </c>
      <c r="V513" s="21">
        <v>0</v>
      </c>
      <c r="W513" s="22">
        <v>0</v>
      </c>
      <c r="X513" s="21">
        <v>0</v>
      </c>
      <c r="Y513" s="22">
        <v>0</v>
      </c>
      <c r="Z513" s="21">
        <v>0</v>
      </c>
      <c r="AA513" s="22">
        <v>0</v>
      </c>
      <c r="AB513" s="21">
        <v>0</v>
      </c>
      <c r="AC513" s="22">
        <v>0</v>
      </c>
      <c r="AD513" s="21">
        <v>1</v>
      </c>
      <c r="AE513" s="22">
        <v>1036.75</v>
      </c>
      <c r="AF513" s="21">
        <v>0</v>
      </c>
      <c r="AG513" s="22">
        <v>0</v>
      </c>
      <c r="AH513" s="21"/>
      <c r="AI513" s="493">
        <v>0</v>
      </c>
      <c r="AJ513" s="15">
        <v>1</v>
      </c>
      <c r="AK513" s="23">
        <v>1036.75</v>
      </c>
    </row>
    <row r="514" spans="1:37" ht="38.25" x14ac:dyDescent="0.25">
      <c r="A514" s="17" t="s">
        <v>1350</v>
      </c>
      <c r="B514" s="18" t="s">
        <v>1351</v>
      </c>
      <c r="C514" s="17" t="s">
        <v>27</v>
      </c>
      <c r="D514" s="17" t="s">
        <v>1352</v>
      </c>
      <c r="E514" s="19" t="s">
        <v>42</v>
      </c>
      <c r="F514" s="19">
        <v>3</v>
      </c>
      <c r="G514" s="20">
        <v>165.59</v>
      </c>
      <c r="H514" s="20">
        <v>207.35</v>
      </c>
      <c r="I514" s="492">
        <v>622.04999999999995</v>
      </c>
      <c r="J514" s="21">
        <v>0</v>
      </c>
      <c r="K514" s="22">
        <v>0</v>
      </c>
      <c r="L514" s="21">
        <v>0</v>
      </c>
      <c r="M514" s="22">
        <v>0</v>
      </c>
      <c r="N514" s="21">
        <v>0</v>
      </c>
      <c r="O514" s="22">
        <v>0</v>
      </c>
      <c r="P514" s="21">
        <v>0</v>
      </c>
      <c r="Q514" s="22">
        <v>0</v>
      </c>
      <c r="R514" s="21">
        <v>0</v>
      </c>
      <c r="S514" s="22">
        <v>0</v>
      </c>
      <c r="T514" s="21">
        <v>0</v>
      </c>
      <c r="U514" s="22">
        <v>0</v>
      </c>
      <c r="V514" s="21">
        <v>0</v>
      </c>
      <c r="W514" s="22">
        <v>0</v>
      </c>
      <c r="X514" s="21">
        <v>0</v>
      </c>
      <c r="Y514" s="22">
        <v>0</v>
      </c>
      <c r="Z514" s="21">
        <v>0</v>
      </c>
      <c r="AA514" s="22">
        <v>0</v>
      </c>
      <c r="AB514" s="21">
        <v>0</v>
      </c>
      <c r="AC514" s="22">
        <v>0</v>
      </c>
      <c r="AD514" s="21">
        <v>1</v>
      </c>
      <c r="AE514" s="22">
        <v>622.04999999999995</v>
      </c>
      <c r="AF514" s="21">
        <v>0</v>
      </c>
      <c r="AG514" s="22">
        <v>0</v>
      </c>
      <c r="AH514" s="21"/>
      <c r="AI514" s="493">
        <v>0</v>
      </c>
      <c r="AJ514" s="15">
        <v>1</v>
      </c>
      <c r="AK514" s="23">
        <v>622.04999999999995</v>
      </c>
    </row>
    <row r="515" spans="1:37" ht="38.25" x14ac:dyDescent="0.25">
      <c r="A515" s="17" t="s">
        <v>1353</v>
      </c>
      <c r="B515" s="18" t="s">
        <v>1354</v>
      </c>
      <c r="C515" s="17" t="s">
        <v>27</v>
      </c>
      <c r="D515" s="17" t="s">
        <v>1355</v>
      </c>
      <c r="E515" s="19" t="s">
        <v>42</v>
      </c>
      <c r="F515" s="19">
        <v>9</v>
      </c>
      <c r="G515" s="20">
        <v>245.85</v>
      </c>
      <c r="H515" s="20">
        <v>307.85000000000002</v>
      </c>
      <c r="I515" s="492">
        <v>2770.65</v>
      </c>
      <c r="J515" s="21">
        <v>0</v>
      </c>
      <c r="K515" s="22">
        <v>0</v>
      </c>
      <c r="L515" s="21">
        <v>0</v>
      </c>
      <c r="M515" s="22">
        <v>0</v>
      </c>
      <c r="N515" s="21">
        <v>0</v>
      </c>
      <c r="O515" s="22">
        <v>0</v>
      </c>
      <c r="P515" s="21">
        <v>0</v>
      </c>
      <c r="Q515" s="22">
        <v>0</v>
      </c>
      <c r="R515" s="21">
        <v>0</v>
      </c>
      <c r="S515" s="22">
        <v>0</v>
      </c>
      <c r="T515" s="21">
        <v>0</v>
      </c>
      <c r="U515" s="22">
        <v>0</v>
      </c>
      <c r="V515" s="21">
        <v>0</v>
      </c>
      <c r="W515" s="22">
        <v>0</v>
      </c>
      <c r="X515" s="21">
        <v>0</v>
      </c>
      <c r="Y515" s="22">
        <v>0</v>
      </c>
      <c r="Z515" s="21">
        <v>0</v>
      </c>
      <c r="AA515" s="22">
        <v>0</v>
      </c>
      <c r="AB515" s="21">
        <v>0</v>
      </c>
      <c r="AC515" s="22">
        <v>0</v>
      </c>
      <c r="AD515" s="21">
        <v>1</v>
      </c>
      <c r="AE515" s="22">
        <v>2770.65</v>
      </c>
      <c r="AF515" s="21">
        <v>0</v>
      </c>
      <c r="AG515" s="22">
        <v>0</v>
      </c>
      <c r="AH515" s="21"/>
      <c r="AI515" s="493">
        <v>0</v>
      </c>
      <c r="AJ515" s="15">
        <v>1</v>
      </c>
      <c r="AK515" s="23">
        <v>2770.65</v>
      </c>
    </row>
    <row r="516" spans="1:37" ht="38.25" x14ac:dyDescent="0.25">
      <c r="A516" s="17" t="s">
        <v>1356</v>
      </c>
      <c r="B516" s="18" t="s">
        <v>1357</v>
      </c>
      <c r="C516" s="17" t="s">
        <v>27</v>
      </c>
      <c r="D516" s="17" t="s">
        <v>1358</v>
      </c>
      <c r="E516" s="19" t="s">
        <v>42</v>
      </c>
      <c r="F516" s="19">
        <v>2</v>
      </c>
      <c r="G516" s="20">
        <v>527.34</v>
      </c>
      <c r="H516" s="20">
        <v>660.33</v>
      </c>
      <c r="I516" s="492">
        <v>1320.66</v>
      </c>
      <c r="J516" s="21">
        <v>0</v>
      </c>
      <c r="K516" s="22">
        <v>0</v>
      </c>
      <c r="L516" s="21">
        <v>0</v>
      </c>
      <c r="M516" s="22">
        <v>0</v>
      </c>
      <c r="N516" s="21">
        <v>0</v>
      </c>
      <c r="O516" s="22">
        <v>0</v>
      </c>
      <c r="P516" s="21">
        <v>0</v>
      </c>
      <c r="Q516" s="22">
        <v>0</v>
      </c>
      <c r="R516" s="21">
        <v>0</v>
      </c>
      <c r="S516" s="22">
        <v>0</v>
      </c>
      <c r="T516" s="21">
        <v>0</v>
      </c>
      <c r="U516" s="22">
        <v>0</v>
      </c>
      <c r="V516" s="21">
        <v>0</v>
      </c>
      <c r="W516" s="22">
        <v>0</v>
      </c>
      <c r="X516" s="21">
        <v>0</v>
      </c>
      <c r="Y516" s="22">
        <v>0</v>
      </c>
      <c r="Z516" s="21">
        <v>0</v>
      </c>
      <c r="AA516" s="22">
        <v>0</v>
      </c>
      <c r="AB516" s="21">
        <v>0</v>
      </c>
      <c r="AC516" s="22">
        <v>0</v>
      </c>
      <c r="AD516" s="21">
        <v>1</v>
      </c>
      <c r="AE516" s="22">
        <v>1320.66</v>
      </c>
      <c r="AF516" s="21">
        <v>0</v>
      </c>
      <c r="AG516" s="22">
        <v>0</v>
      </c>
      <c r="AH516" s="21"/>
      <c r="AI516" s="493">
        <v>0</v>
      </c>
      <c r="AJ516" s="15">
        <v>1</v>
      </c>
      <c r="AK516" s="23">
        <v>1320.66</v>
      </c>
    </row>
    <row r="517" spans="1:37" ht="25.5" x14ac:dyDescent="0.25">
      <c r="A517" s="17" t="s">
        <v>1359</v>
      </c>
      <c r="B517" s="18" t="s">
        <v>1360</v>
      </c>
      <c r="C517" s="17" t="s">
        <v>27</v>
      </c>
      <c r="D517" s="17" t="s">
        <v>1361</v>
      </c>
      <c r="E517" s="19" t="s">
        <v>42</v>
      </c>
      <c r="F517" s="19">
        <v>2</v>
      </c>
      <c r="G517" s="20">
        <v>527.34</v>
      </c>
      <c r="H517" s="20">
        <v>660.33</v>
      </c>
      <c r="I517" s="492">
        <v>1320.66</v>
      </c>
      <c r="J517" s="21">
        <v>0</v>
      </c>
      <c r="K517" s="22">
        <v>0</v>
      </c>
      <c r="L517" s="21">
        <v>0</v>
      </c>
      <c r="M517" s="22">
        <v>0</v>
      </c>
      <c r="N517" s="21">
        <v>0</v>
      </c>
      <c r="O517" s="22">
        <v>0</v>
      </c>
      <c r="P517" s="21">
        <v>0</v>
      </c>
      <c r="Q517" s="22">
        <v>0</v>
      </c>
      <c r="R517" s="21">
        <v>0</v>
      </c>
      <c r="S517" s="22">
        <v>0</v>
      </c>
      <c r="T517" s="21">
        <v>0</v>
      </c>
      <c r="U517" s="22">
        <v>0</v>
      </c>
      <c r="V517" s="21">
        <v>0</v>
      </c>
      <c r="W517" s="22">
        <v>0</v>
      </c>
      <c r="X517" s="21">
        <v>0</v>
      </c>
      <c r="Y517" s="22">
        <v>0</v>
      </c>
      <c r="Z517" s="21">
        <v>0</v>
      </c>
      <c r="AA517" s="22">
        <v>0</v>
      </c>
      <c r="AB517" s="21">
        <v>0</v>
      </c>
      <c r="AC517" s="22">
        <v>0</v>
      </c>
      <c r="AD517" s="21">
        <v>1</v>
      </c>
      <c r="AE517" s="22">
        <v>1320.66</v>
      </c>
      <c r="AF517" s="21">
        <v>0</v>
      </c>
      <c r="AG517" s="22">
        <v>0</v>
      </c>
      <c r="AH517" s="21"/>
      <c r="AI517" s="493">
        <v>0</v>
      </c>
      <c r="AJ517" s="15">
        <v>1</v>
      </c>
      <c r="AK517" s="23">
        <v>1320.66</v>
      </c>
    </row>
    <row r="518" spans="1:37" x14ac:dyDescent="0.25">
      <c r="A518" s="12">
        <v>12</v>
      </c>
      <c r="B518" s="12"/>
      <c r="C518" s="12"/>
      <c r="D518" s="12" t="s">
        <v>1362</v>
      </c>
      <c r="E518" s="12"/>
      <c r="F518" s="13"/>
      <c r="G518" s="14"/>
      <c r="H518" s="14"/>
      <c r="I518" s="490">
        <v>157518.82</v>
      </c>
      <c r="J518" s="491">
        <v>0</v>
      </c>
      <c r="K518" s="490">
        <v>0</v>
      </c>
      <c r="L518" s="491">
        <v>0</v>
      </c>
      <c r="M518" s="490">
        <v>0</v>
      </c>
      <c r="N518" s="491">
        <v>0</v>
      </c>
      <c r="O518" s="490">
        <v>0</v>
      </c>
      <c r="P518" s="491">
        <v>0</v>
      </c>
      <c r="Q518" s="490">
        <v>0</v>
      </c>
      <c r="R518" s="491">
        <v>3.3024606202611217E-2</v>
      </c>
      <c r="S518" s="490">
        <v>5201.9970000000003</v>
      </c>
      <c r="T518" s="491">
        <v>0.63160631853387406</v>
      </c>
      <c r="U518" s="490">
        <v>99489.881999999983</v>
      </c>
      <c r="V518" s="491">
        <v>0.29999999999999993</v>
      </c>
      <c r="W518" s="490">
        <v>47255.645999999993</v>
      </c>
      <c r="X518" s="491">
        <v>2.9278856964520178E-2</v>
      </c>
      <c r="Y518" s="490">
        <v>4611.9710000000005</v>
      </c>
      <c r="Z518" s="491">
        <v>6.090218298994368E-3</v>
      </c>
      <c r="AA518" s="490">
        <v>959.32400000000007</v>
      </c>
      <c r="AB518" s="491">
        <v>0</v>
      </c>
      <c r="AC518" s="490">
        <v>0</v>
      </c>
      <c r="AD518" s="491">
        <v>0</v>
      </c>
      <c r="AE518" s="490">
        <v>0</v>
      </c>
      <c r="AF518" s="491">
        <v>0</v>
      </c>
      <c r="AG518" s="490">
        <v>0</v>
      </c>
      <c r="AH518" s="491">
        <v>0</v>
      </c>
      <c r="AI518" s="490">
        <v>0</v>
      </c>
      <c r="AJ518" s="24">
        <v>0.99999999999999967</v>
      </c>
      <c r="AK518" s="490">
        <v>157518.82</v>
      </c>
    </row>
    <row r="519" spans="1:37" ht="38.25" x14ac:dyDescent="0.25">
      <c r="A519" s="17" t="s">
        <v>1363</v>
      </c>
      <c r="B519" s="18" t="s">
        <v>1364</v>
      </c>
      <c r="C519" s="17" t="s">
        <v>32</v>
      </c>
      <c r="D519" s="17" t="s">
        <v>1365</v>
      </c>
      <c r="E519" s="19" t="s">
        <v>34</v>
      </c>
      <c r="F519" s="19">
        <v>195.91</v>
      </c>
      <c r="G519" s="20">
        <v>70.69</v>
      </c>
      <c r="H519" s="20">
        <v>88.51</v>
      </c>
      <c r="I519" s="492">
        <v>17339.990000000002</v>
      </c>
      <c r="J519" s="21">
        <v>0</v>
      </c>
      <c r="K519" s="22">
        <v>0</v>
      </c>
      <c r="L519" s="21">
        <v>0</v>
      </c>
      <c r="M519" s="22">
        <v>0</v>
      </c>
      <c r="N519" s="21">
        <v>0</v>
      </c>
      <c r="O519" s="22">
        <v>0</v>
      </c>
      <c r="P519" s="21">
        <v>0</v>
      </c>
      <c r="Q519" s="22">
        <v>0</v>
      </c>
      <c r="R519" s="21">
        <v>0.3</v>
      </c>
      <c r="S519" s="22">
        <v>5201.9970000000003</v>
      </c>
      <c r="T519" s="21">
        <v>0.3</v>
      </c>
      <c r="U519" s="22">
        <v>5201.9970000000003</v>
      </c>
      <c r="V519" s="21">
        <v>0.3</v>
      </c>
      <c r="W519" s="22">
        <v>5201.9970000000003</v>
      </c>
      <c r="X519" s="21">
        <v>0.1</v>
      </c>
      <c r="Y519" s="22">
        <v>1733.9990000000003</v>
      </c>
      <c r="Z519" s="21">
        <v>0</v>
      </c>
      <c r="AA519" s="22">
        <v>0</v>
      </c>
      <c r="AB519" s="21">
        <v>0</v>
      </c>
      <c r="AC519" s="22">
        <v>0</v>
      </c>
      <c r="AD519" s="21">
        <v>0</v>
      </c>
      <c r="AE519" s="22">
        <v>0</v>
      </c>
      <c r="AF519" s="21">
        <v>0</v>
      </c>
      <c r="AG519" s="22">
        <v>0</v>
      </c>
      <c r="AH519" s="21"/>
      <c r="AI519" s="493">
        <v>0</v>
      </c>
      <c r="AJ519" s="15">
        <v>0.99999999999999989</v>
      </c>
      <c r="AK519" s="23">
        <v>17339.990000000002</v>
      </c>
    </row>
    <row r="520" spans="1:37" ht="25.5" x14ac:dyDescent="0.25">
      <c r="A520" s="17" t="s">
        <v>1366</v>
      </c>
      <c r="B520" s="18" t="s">
        <v>1367</v>
      </c>
      <c r="C520" s="17" t="s">
        <v>32</v>
      </c>
      <c r="D520" s="17" t="s">
        <v>1368</v>
      </c>
      <c r="E520" s="19" t="s">
        <v>34</v>
      </c>
      <c r="F520" s="19">
        <v>195.91</v>
      </c>
      <c r="G520" s="20">
        <v>3.38</v>
      </c>
      <c r="H520" s="20">
        <v>4.2300000000000004</v>
      </c>
      <c r="I520" s="492">
        <v>828.69</v>
      </c>
      <c r="J520" s="21">
        <v>0</v>
      </c>
      <c r="K520" s="22">
        <v>0</v>
      </c>
      <c r="L520" s="21">
        <v>0</v>
      </c>
      <c r="M520" s="22">
        <v>0</v>
      </c>
      <c r="N520" s="21">
        <v>0</v>
      </c>
      <c r="O520" s="22">
        <v>0</v>
      </c>
      <c r="P520" s="21">
        <v>0</v>
      </c>
      <c r="Q520" s="22">
        <v>0</v>
      </c>
      <c r="R520" s="21"/>
      <c r="S520" s="22">
        <v>0</v>
      </c>
      <c r="T520" s="21">
        <v>0.3</v>
      </c>
      <c r="U520" s="22">
        <v>248.607</v>
      </c>
      <c r="V520" s="21">
        <v>0.3</v>
      </c>
      <c r="W520" s="22">
        <v>248.607</v>
      </c>
      <c r="X520" s="21">
        <v>0.3</v>
      </c>
      <c r="Y520" s="22">
        <v>248.607</v>
      </c>
      <c r="Z520" s="21">
        <v>0.1</v>
      </c>
      <c r="AA520" s="22">
        <v>82.869000000000014</v>
      </c>
      <c r="AB520" s="21">
        <v>0</v>
      </c>
      <c r="AC520" s="22">
        <v>0</v>
      </c>
      <c r="AD520" s="21">
        <v>0</v>
      </c>
      <c r="AE520" s="22">
        <v>0</v>
      </c>
      <c r="AF520" s="21">
        <v>0</v>
      </c>
      <c r="AG520" s="22">
        <v>0</v>
      </c>
      <c r="AH520" s="21"/>
      <c r="AI520" s="493">
        <v>0</v>
      </c>
      <c r="AJ520" s="15">
        <v>0.99999999999999989</v>
      </c>
      <c r="AK520" s="23">
        <v>828.69</v>
      </c>
    </row>
    <row r="521" spans="1:37" ht="38.25" x14ac:dyDescent="0.25">
      <c r="A521" s="17" t="s">
        <v>1369</v>
      </c>
      <c r="B521" s="18" t="s">
        <v>1370</v>
      </c>
      <c r="C521" s="17" t="s">
        <v>32</v>
      </c>
      <c r="D521" s="17" t="s">
        <v>1371</v>
      </c>
      <c r="E521" s="19" t="s">
        <v>34</v>
      </c>
      <c r="F521" s="19">
        <v>195.91</v>
      </c>
      <c r="G521" s="20">
        <v>21.89</v>
      </c>
      <c r="H521" s="20">
        <v>27.41</v>
      </c>
      <c r="I521" s="492">
        <v>5369.89</v>
      </c>
      <c r="J521" s="21">
        <v>0</v>
      </c>
      <c r="K521" s="22">
        <v>0</v>
      </c>
      <c r="L521" s="21">
        <v>0</v>
      </c>
      <c r="M521" s="22">
        <v>0</v>
      </c>
      <c r="N521" s="21">
        <v>0</v>
      </c>
      <c r="O521" s="22">
        <v>0</v>
      </c>
      <c r="P521" s="21">
        <v>0</v>
      </c>
      <c r="Q521" s="22">
        <v>0</v>
      </c>
      <c r="R521" s="21"/>
      <c r="S521" s="22">
        <v>0</v>
      </c>
      <c r="T521" s="21">
        <v>0.3</v>
      </c>
      <c r="U521" s="22">
        <v>1610.9670000000001</v>
      </c>
      <c r="V521" s="21">
        <v>0.3</v>
      </c>
      <c r="W521" s="22">
        <v>1610.9670000000001</v>
      </c>
      <c r="X521" s="21">
        <v>0.3</v>
      </c>
      <c r="Y521" s="22">
        <v>1610.9670000000001</v>
      </c>
      <c r="Z521" s="21">
        <v>0.1</v>
      </c>
      <c r="AA521" s="22">
        <v>536.98900000000003</v>
      </c>
      <c r="AB521" s="21">
        <v>0</v>
      </c>
      <c r="AC521" s="22">
        <v>0</v>
      </c>
      <c r="AD521" s="21">
        <v>0</v>
      </c>
      <c r="AE521" s="22">
        <v>0</v>
      </c>
      <c r="AF521" s="21">
        <v>0</v>
      </c>
      <c r="AG521" s="22">
        <v>0</v>
      </c>
      <c r="AH521" s="21"/>
      <c r="AI521" s="493">
        <v>0</v>
      </c>
      <c r="AJ521" s="15">
        <v>0.99999999999999989</v>
      </c>
      <c r="AK521" s="23">
        <v>5369.8899999999994</v>
      </c>
    </row>
    <row r="522" spans="1:37" ht="25.5" x14ac:dyDescent="0.25">
      <c r="A522" s="17" t="s">
        <v>1372</v>
      </c>
      <c r="B522" s="18" t="s">
        <v>1373</v>
      </c>
      <c r="C522" s="17" t="s">
        <v>32</v>
      </c>
      <c r="D522" s="17" t="s">
        <v>1374</v>
      </c>
      <c r="E522" s="19" t="s">
        <v>34</v>
      </c>
      <c r="F522" s="19">
        <v>199.25</v>
      </c>
      <c r="G522" s="20">
        <v>11.35</v>
      </c>
      <c r="H522" s="20">
        <v>14.21</v>
      </c>
      <c r="I522" s="492">
        <v>2831.34</v>
      </c>
      <c r="J522" s="21">
        <v>0</v>
      </c>
      <c r="K522" s="22">
        <v>0</v>
      </c>
      <c r="L522" s="21">
        <v>0</v>
      </c>
      <c r="M522" s="22">
        <v>0</v>
      </c>
      <c r="N522" s="21">
        <v>0</v>
      </c>
      <c r="O522" s="22">
        <v>0</v>
      </c>
      <c r="P522" s="21">
        <v>0</v>
      </c>
      <c r="Q522" s="22">
        <v>0</v>
      </c>
      <c r="R522" s="21"/>
      <c r="S522" s="22">
        <v>0</v>
      </c>
      <c r="T522" s="21">
        <v>0.3</v>
      </c>
      <c r="U522" s="22">
        <v>849.40200000000004</v>
      </c>
      <c r="V522" s="21">
        <v>0.3</v>
      </c>
      <c r="W522" s="22">
        <v>849.40200000000004</v>
      </c>
      <c r="X522" s="21">
        <v>0.3</v>
      </c>
      <c r="Y522" s="22">
        <v>849.40200000000004</v>
      </c>
      <c r="Z522" s="21">
        <v>0.1</v>
      </c>
      <c r="AA522" s="22">
        <v>283.13400000000001</v>
      </c>
      <c r="AB522" s="21">
        <v>0</v>
      </c>
      <c r="AC522" s="22">
        <v>0</v>
      </c>
      <c r="AD522" s="21">
        <v>0</v>
      </c>
      <c r="AE522" s="22">
        <v>0</v>
      </c>
      <c r="AF522" s="21">
        <v>0</v>
      </c>
      <c r="AG522" s="22">
        <v>0</v>
      </c>
      <c r="AH522" s="21"/>
      <c r="AI522" s="493">
        <v>0</v>
      </c>
      <c r="AJ522" s="15">
        <v>0.99999999999999989</v>
      </c>
      <c r="AK522" s="23">
        <v>2831.34</v>
      </c>
    </row>
    <row r="523" spans="1:37" ht="25.5" x14ac:dyDescent="0.25">
      <c r="A523" s="17" t="s">
        <v>1375</v>
      </c>
      <c r="B523" s="18" t="s">
        <v>1376</v>
      </c>
      <c r="C523" s="17" t="s">
        <v>32</v>
      </c>
      <c r="D523" s="17" t="s">
        <v>1377</v>
      </c>
      <c r="E523" s="19" t="s">
        <v>34</v>
      </c>
      <c r="F523" s="19">
        <v>9.7799999999999994</v>
      </c>
      <c r="G523" s="20">
        <v>46</v>
      </c>
      <c r="H523" s="20">
        <v>57.6</v>
      </c>
      <c r="I523" s="492">
        <v>563.32000000000005</v>
      </c>
      <c r="J523" s="21">
        <v>0</v>
      </c>
      <c r="K523" s="22">
        <v>0</v>
      </c>
      <c r="L523" s="21">
        <v>0</v>
      </c>
      <c r="M523" s="22">
        <v>0</v>
      </c>
      <c r="N523" s="21">
        <v>0</v>
      </c>
      <c r="O523" s="22">
        <v>0</v>
      </c>
      <c r="P523" s="21">
        <v>0</v>
      </c>
      <c r="Q523" s="22">
        <v>0</v>
      </c>
      <c r="R523" s="21"/>
      <c r="S523" s="22">
        <v>0</v>
      </c>
      <c r="T523" s="21">
        <v>0.3</v>
      </c>
      <c r="U523" s="22">
        <v>168.99600000000001</v>
      </c>
      <c r="V523" s="21">
        <v>0.3</v>
      </c>
      <c r="W523" s="22">
        <v>168.99600000000001</v>
      </c>
      <c r="X523" s="21">
        <v>0.3</v>
      </c>
      <c r="Y523" s="22">
        <v>168.99600000000001</v>
      </c>
      <c r="Z523" s="21">
        <v>0.1</v>
      </c>
      <c r="AA523" s="22">
        <v>56.332000000000008</v>
      </c>
      <c r="AB523" s="21">
        <v>0</v>
      </c>
      <c r="AC523" s="22">
        <v>0</v>
      </c>
      <c r="AD523" s="21">
        <v>0</v>
      </c>
      <c r="AE523" s="22">
        <v>0</v>
      </c>
      <c r="AF523" s="21">
        <v>0</v>
      </c>
      <c r="AG523" s="22">
        <v>0</v>
      </c>
      <c r="AH523" s="21"/>
      <c r="AI523" s="493">
        <v>0</v>
      </c>
      <c r="AJ523" s="15">
        <v>0.99999999999999989</v>
      </c>
      <c r="AK523" s="23">
        <v>563.32000000000005</v>
      </c>
    </row>
    <row r="524" spans="1:37" ht="38.25" x14ac:dyDescent="0.25">
      <c r="A524" s="17" t="s">
        <v>1378</v>
      </c>
      <c r="B524" s="18" t="s">
        <v>1379</v>
      </c>
      <c r="C524" s="17" t="s">
        <v>27</v>
      </c>
      <c r="D524" s="17" t="s">
        <v>1380</v>
      </c>
      <c r="E524" s="19" t="s">
        <v>34</v>
      </c>
      <c r="F524" s="19">
        <v>421.1</v>
      </c>
      <c r="G524" s="20">
        <v>93.52</v>
      </c>
      <c r="H524" s="20">
        <v>117.1</v>
      </c>
      <c r="I524" s="492">
        <v>49310.81</v>
      </c>
      <c r="J524" s="21">
        <v>0</v>
      </c>
      <c r="K524" s="22">
        <v>0</v>
      </c>
      <c r="L524" s="21">
        <v>0</v>
      </c>
      <c r="M524" s="22">
        <v>0</v>
      </c>
      <c r="N524" s="21">
        <v>0</v>
      </c>
      <c r="O524" s="22">
        <v>0</v>
      </c>
      <c r="P524" s="21">
        <v>0</v>
      </c>
      <c r="Q524" s="22">
        <v>0</v>
      </c>
      <c r="R524" s="21"/>
      <c r="S524" s="22">
        <v>0</v>
      </c>
      <c r="T524" s="21">
        <v>0.7</v>
      </c>
      <c r="U524" s="22">
        <v>34517.566999999995</v>
      </c>
      <c r="V524" s="21">
        <v>0.3</v>
      </c>
      <c r="W524" s="22">
        <v>14793.242999999999</v>
      </c>
      <c r="X524" s="21">
        <v>0</v>
      </c>
      <c r="Y524" s="22">
        <v>0</v>
      </c>
      <c r="Z524" s="21">
        <v>0</v>
      </c>
      <c r="AA524" s="22">
        <v>0</v>
      </c>
      <c r="AB524" s="21">
        <v>0</v>
      </c>
      <c r="AC524" s="22">
        <v>0</v>
      </c>
      <c r="AD524" s="21">
        <v>0</v>
      </c>
      <c r="AE524" s="22">
        <v>0</v>
      </c>
      <c r="AF524" s="21">
        <v>0</v>
      </c>
      <c r="AG524" s="22">
        <v>0</v>
      </c>
      <c r="AH524" s="21"/>
      <c r="AI524" s="493">
        <v>0</v>
      </c>
      <c r="AJ524" s="15">
        <v>1</v>
      </c>
      <c r="AK524" s="23">
        <v>49310.81</v>
      </c>
    </row>
    <row r="525" spans="1:37" ht="38.25" x14ac:dyDescent="0.25">
      <c r="A525" s="17" t="s">
        <v>1381</v>
      </c>
      <c r="B525" s="18" t="s">
        <v>1382</v>
      </c>
      <c r="C525" s="17" t="s">
        <v>27</v>
      </c>
      <c r="D525" s="17" t="s">
        <v>1383</v>
      </c>
      <c r="E525" s="19" t="s">
        <v>34</v>
      </c>
      <c r="F525" s="19">
        <v>1522.57</v>
      </c>
      <c r="G525" s="20">
        <v>42.63</v>
      </c>
      <c r="H525" s="20">
        <v>53.38</v>
      </c>
      <c r="I525" s="492">
        <v>81274.78</v>
      </c>
      <c r="J525" s="21">
        <v>0</v>
      </c>
      <c r="K525" s="22">
        <v>0</v>
      </c>
      <c r="L525" s="21">
        <v>0</v>
      </c>
      <c r="M525" s="22">
        <v>0</v>
      </c>
      <c r="N525" s="21">
        <v>0</v>
      </c>
      <c r="O525" s="22">
        <v>0</v>
      </c>
      <c r="P525" s="21">
        <v>0</v>
      </c>
      <c r="Q525" s="22">
        <v>0</v>
      </c>
      <c r="R525" s="21"/>
      <c r="S525" s="22">
        <v>0</v>
      </c>
      <c r="T525" s="21">
        <v>0.7</v>
      </c>
      <c r="U525" s="22">
        <v>56892.345999999998</v>
      </c>
      <c r="V525" s="21">
        <v>0.3</v>
      </c>
      <c r="W525" s="22">
        <v>24382.433999999997</v>
      </c>
      <c r="X525" s="21">
        <v>0</v>
      </c>
      <c r="Y525" s="22">
        <v>0</v>
      </c>
      <c r="Z525" s="21">
        <v>0</v>
      </c>
      <c r="AA525" s="22">
        <v>0</v>
      </c>
      <c r="AB525" s="21">
        <v>0</v>
      </c>
      <c r="AC525" s="22">
        <v>0</v>
      </c>
      <c r="AD525" s="21">
        <v>0</v>
      </c>
      <c r="AE525" s="22">
        <v>0</v>
      </c>
      <c r="AF525" s="21">
        <v>0</v>
      </c>
      <c r="AG525" s="22">
        <v>0</v>
      </c>
      <c r="AH525" s="21"/>
      <c r="AI525" s="493">
        <v>0</v>
      </c>
      <c r="AJ525" s="15">
        <v>1</v>
      </c>
      <c r="AK525" s="23">
        <v>81274.78</v>
      </c>
    </row>
    <row r="526" spans="1:37" x14ac:dyDescent="0.25">
      <c r="A526" s="12">
        <v>13</v>
      </c>
      <c r="B526" s="12"/>
      <c r="C526" s="12"/>
      <c r="D526" s="12" t="s">
        <v>1384</v>
      </c>
      <c r="E526" s="12"/>
      <c r="F526" s="13"/>
      <c r="G526" s="14"/>
      <c r="H526" s="14"/>
      <c r="I526" s="490">
        <v>457281.68000000011</v>
      </c>
      <c r="J526" s="491">
        <v>0</v>
      </c>
      <c r="K526" s="490">
        <v>0</v>
      </c>
      <c r="L526" s="491">
        <v>0</v>
      </c>
      <c r="M526" s="490">
        <v>0</v>
      </c>
      <c r="N526" s="491">
        <v>0</v>
      </c>
      <c r="O526" s="490">
        <v>0</v>
      </c>
      <c r="P526" s="491">
        <v>0.15627564174449324</v>
      </c>
      <c r="Q526" s="490">
        <v>71461.988000000012</v>
      </c>
      <c r="R526" s="491">
        <v>0.15627564174449324</v>
      </c>
      <c r="S526" s="490">
        <v>71461.988000000012</v>
      </c>
      <c r="T526" s="491">
        <v>0.13447346720734579</v>
      </c>
      <c r="U526" s="490">
        <v>61492.253000000004</v>
      </c>
      <c r="V526" s="491">
        <v>0.11601709694558503</v>
      </c>
      <c r="W526" s="490">
        <v>53052.493000000002</v>
      </c>
      <c r="X526" s="491">
        <v>0.20877066844226072</v>
      </c>
      <c r="Y526" s="490">
        <v>95467.001999999993</v>
      </c>
      <c r="Z526" s="491">
        <v>0.20238440560312843</v>
      </c>
      <c r="AA526" s="490">
        <v>92546.680999999997</v>
      </c>
      <c r="AB526" s="491">
        <v>2.5803078312693385E-2</v>
      </c>
      <c r="AC526" s="490">
        <v>11799.275</v>
      </c>
      <c r="AD526" s="491">
        <v>0</v>
      </c>
      <c r="AE526" s="490">
        <v>0</v>
      </c>
      <c r="AF526" s="491">
        <v>0</v>
      </c>
      <c r="AG526" s="490">
        <v>0</v>
      </c>
      <c r="AH526" s="491">
        <v>0</v>
      </c>
      <c r="AI526" s="490">
        <v>0</v>
      </c>
      <c r="AJ526" s="24">
        <v>0.99999999999999978</v>
      </c>
      <c r="AK526" s="490">
        <v>457281.68000000011</v>
      </c>
    </row>
    <row r="527" spans="1:37" ht="25.5" x14ac:dyDescent="0.25">
      <c r="A527" s="17" t="s">
        <v>1385</v>
      </c>
      <c r="B527" s="18" t="s">
        <v>1386</v>
      </c>
      <c r="C527" s="17" t="s">
        <v>32</v>
      </c>
      <c r="D527" s="17" t="s">
        <v>1387</v>
      </c>
      <c r="E527" s="19" t="s">
        <v>34</v>
      </c>
      <c r="F527" s="19">
        <v>2958.12</v>
      </c>
      <c r="G527" s="20">
        <v>2.5299999999999998</v>
      </c>
      <c r="H527" s="20">
        <v>3.16</v>
      </c>
      <c r="I527" s="492">
        <v>9347.65</v>
      </c>
      <c r="J527" s="21">
        <v>0</v>
      </c>
      <c r="K527" s="22">
        <v>0</v>
      </c>
      <c r="L527" s="21">
        <v>0</v>
      </c>
      <c r="M527" s="22">
        <v>0</v>
      </c>
      <c r="N527" s="21">
        <v>0</v>
      </c>
      <c r="O527" s="22">
        <v>0</v>
      </c>
      <c r="P527" s="21">
        <v>0</v>
      </c>
      <c r="Q527" s="22">
        <v>0</v>
      </c>
      <c r="R527" s="21">
        <v>0</v>
      </c>
      <c r="S527" s="22">
        <v>0</v>
      </c>
      <c r="T527" s="21">
        <v>0.5</v>
      </c>
      <c r="U527" s="22">
        <v>4673.8249999999998</v>
      </c>
      <c r="V527" s="21">
        <v>0.5</v>
      </c>
      <c r="W527" s="22">
        <v>4673.8249999999998</v>
      </c>
      <c r="X527" s="21">
        <v>0</v>
      </c>
      <c r="Y527" s="22">
        <v>0</v>
      </c>
      <c r="Z527" s="21">
        <v>0</v>
      </c>
      <c r="AA527" s="22">
        <v>0</v>
      </c>
      <c r="AB527" s="21">
        <v>0</v>
      </c>
      <c r="AC527" s="22">
        <v>0</v>
      </c>
      <c r="AD527" s="21">
        <v>0</v>
      </c>
      <c r="AE527" s="22">
        <v>0</v>
      </c>
      <c r="AF527" s="21">
        <v>0</v>
      </c>
      <c r="AG527" s="22">
        <v>0</v>
      </c>
      <c r="AH527" s="21"/>
      <c r="AI527" s="493">
        <v>0</v>
      </c>
      <c r="AJ527" s="15">
        <v>1</v>
      </c>
      <c r="AK527" s="23">
        <v>9347.65</v>
      </c>
    </row>
    <row r="528" spans="1:37" ht="63.75" x14ac:dyDescent="0.25">
      <c r="A528" s="17" t="s">
        <v>1388</v>
      </c>
      <c r="B528" s="18" t="s">
        <v>1389</v>
      </c>
      <c r="C528" s="17" t="s">
        <v>32</v>
      </c>
      <c r="D528" s="17" t="s">
        <v>1390</v>
      </c>
      <c r="E528" s="19" t="s">
        <v>34</v>
      </c>
      <c r="F528" s="19">
        <v>2966.71</v>
      </c>
      <c r="G528" s="20">
        <v>6.33</v>
      </c>
      <c r="H528" s="20">
        <v>7.92</v>
      </c>
      <c r="I528" s="492">
        <v>23496.34</v>
      </c>
      <c r="J528" s="21">
        <v>0</v>
      </c>
      <c r="K528" s="22">
        <v>0</v>
      </c>
      <c r="L528" s="21">
        <v>0</v>
      </c>
      <c r="M528" s="22">
        <v>0</v>
      </c>
      <c r="N528" s="21">
        <v>0</v>
      </c>
      <c r="O528" s="22">
        <v>0</v>
      </c>
      <c r="P528" s="21">
        <v>0.3</v>
      </c>
      <c r="Q528" s="22">
        <v>7048.902</v>
      </c>
      <c r="R528" s="21">
        <v>0.3</v>
      </c>
      <c r="S528" s="22">
        <v>7048.902</v>
      </c>
      <c r="T528" s="21">
        <v>0.3</v>
      </c>
      <c r="U528" s="22">
        <v>7048.902</v>
      </c>
      <c r="V528" s="21">
        <v>0.1</v>
      </c>
      <c r="W528" s="22">
        <v>2349.634</v>
      </c>
      <c r="X528" s="21">
        <v>0</v>
      </c>
      <c r="Y528" s="22">
        <v>0</v>
      </c>
      <c r="Z528" s="21">
        <v>0</v>
      </c>
      <c r="AA528" s="22">
        <v>0</v>
      </c>
      <c r="AB528" s="21">
        <v>0</v>
      </c>
      <c r="AC528" s="22">
        <v>0</v>
      </c>
      <c r="AD528" s="21">
        <v>0</v>
      </c>
      <c r="AE528" s="22">
        <v>0</v>
      </c>
      <c r="AF528" s="21">
        <v>0</v>
      </c>
      <c r="AG528" s="22">
        <v>0</v>
      </c>
      <c r="AH528" s="21"/>
      <c r="AI528" s="493">
        <v>0</v>
      </c>
      <c r="AJ528" s="15">
        <v>0.99999999999999989</v>
      </c>
      <c r="AK528" s="23">
        <v>23496.339999999997</v>
      </c>
    </row>
    <row r="529" spans="1:37" ht="63.75" x14ac:dyDescent="0.25">
      <c r="A529" s="17" t="s">
        <v>1391</v>
      </c>
      <c r="B529" s="18" t="s">
        <v>1392</v>
      </c>
      <c r="C529" s="17" t="s">
        <v>32</v>
      </c>
      <c r="D529" s="17" t="s">
        <v>1393</v>
      </c>
      <c r="E529" s="19" t="s">
        <v>34</v>
      </c>
      <c r="F529" s="19">
        <v>2966.71</v>
      </c>
      <c r="G529" s="20">
        <v>44.66</v>
      </c>
      <c r="H529" s="20">
        <v>55.92</v>
      </c>
      <c r="I529" s="492">
        <v>165898.42000000001</v>
      </c>
      <c r="J529" s="21">
        <v>0</v>
      </c>
      <c r="K529" s="22">
        <v>0</v>
      </c>
      <c r="L529" s="21">
        <v>0</v>
      </c>
      <c r="M529" s="22">
        <v>0</v>
      </c>
      <c r="N529" s="21">
        <v>0</v>
      </c>
      <c r="O529" s="22">
        <v>0</v>
      </c>
      <c r="P529" s="21">
        <v>0.3</v>
      </c>
      <c r="Q529" s="22">
        <v>49769.526000000005</v>
      </c>
      <c r="R529" s="21">
        <v>0.3</v>
      </c>
      <c r="S529" s="22">
        <v>49769.526000000005</v>
      </c>
      <c r="T529" s="21">
        <v>0.3</v>
      </c>
      <c r="U529" s="22">
        <v>49769.526000000005</v>
      </c>
      <c r="V529" s="21">
        <v>0.1</v>
      </c>
      <c r="W529" s="22">
        <v>16589.842000000001</v>
      </c>
      <c r="X529" s="21">
        <v>0</v>
      </c>
      <c r="Y529" s="22">
        <v>0</v>
      </c>
      <c r="Z529" s="21">
        <v>0</v>
      </c>
      <c r="AA529" s="22">
        <v>0</v>
      </c>
      <c r="AB529" s="21">
        <v>0</v>
      </c>
      <c r="AC529" s="22">
        <v>0</v>
      </c>
      <c r="AD529" s="21">
        <v>0</v>
      </c>
      <c r="AE529" s="22">
        <v>0</v>
      </c>
      <c r="AF529" s="21">
        <v>0</v>
      </c>
      <c r="AG529" s="22">
        <v>0</v>
      </c>
      <c r="AH529" s="21"/>
      <c r="AI529" s="493">
        <v>0</v>
      </c>
      <c r="AJ529" s="15">
        <v>0.99999999999999989</v>
      </c>
      <c r="AK529" s="23">
        <v>165898.42000000001</v>
      </c>
    </row>
    <row r="530" spans="1:37" ht="38.25" x14ac:dyDescent="0.25">
      <c r="A530" s="17" t="s">
        <v>1394</v>
      </c>
      <c r="B530" s="18" t="s">
        <v>1395</v>
      </c>
      <c r="C530" s="17" t="s">
        <v>32</v>
      </c>
      <c r="D530" s="17" t="s">
        <v>1396</v>
      </c>
      <c r="E530" s="19" t="s">
        <v>34</v>
      </c>
      <c r="F530" s="19">
        <v>2119.81</v>
      </c>
      <c r="G530" s="20">
        <v>13.39</v>
      </c>
      <c r="H530" s="20">
        <v>16.760000000000002</v>
      </c>
      <c r="I530" s="492">
        <v>35528.01</v>
      </c>
      <c r="J530" s="21">
        <v>0</v>
      </c>
      <c r="K530" s="22">
        <v>0</v>
      </c>
      <c r="L530" s="21">
        <v>0</v>
      </c>
      <c r="M530" s="22">
        <v>0</v>
      </c>
      <c r="N530" s="21">
        <v>0</v>
      </c>
      <c r="O530" s="22">
        <v>0</v>
      </c>
      <c r="P530" s="21">
        <v>0</v>
      </c>
      <c r="Q530" s="22">
        <v>0</v>
      </c>
      <c r="R530" s="21">
        <v>0</v>
      </c>
      <c r="S530" s="22">
        <v>0</v>
      </c>
      <c r="T530" s="21">
        <v>0</v>
      </c>
      <c r="U530" s="22">
        <v>0</v>
      </c>
      <c r="V530" s="21">
        <v>0.4</v>
      </c>
      <c r="W530" s="22">
        <v>14211.204000000002</v>
      </c>
      <c r="X530" s="21">
        <v>0.4</v>
      </c>
      <c r="Y530" s="22">
        <v>14211.204000000002</v>
      </c>
      <c r="Z530" s="21">
        <v>0.2</v>
      </c>
      <c r="AA530" s="22">
        <v>7105.6020000000008</v>
      </c>
      <c r="AB530" s="21">
        <v>0</v>
      </c>
      <c r="AC530" s="22">
        <v>0</v>
      </c>
      <c r="AD530" s="21">
        <v>0</v>
      </c>
      <c r="AE530" s="22">
        <v>0</v>
      </c>
      <c r="AF530" s="21">
        <v>0</v>
      </c>
      <c r="AG530" s="22">
        <v>0</v>
      </c>
      <c r="AH530" s="21"/>
      <c r="AI530" s="493">
        <v>0</v>
      </c>
      <c r="AJ530" s="15">
        <v>1</v>
      </c>
      <c r="AK530" s="23">
        <v>35528.01</v>
      </c>
    </row>
    <row r="531" spans="1:37" ht="38.25" x14ac:dyDescent="0.25">
      <c r="A531" s="17" t="s">
        <v>1397</v>
      </c>
      <c r="B531" s="18" t="s">
        <v>1398</v>
      </c>
      <c r="C531" s="17" t="s">
        <v>27</v>
      </c>
      <c r="D531" s="17" t="s">
        <v>1399</v>
      </c>
      <c r="E531" s="19" t="s">
        <v>34</v>
      </c>
      <c r="F531" s="19">
        <v>2958.04</v>
      </c>
      <c r="G531" s="20">
        <v>10.28</v>
      </c>
      <c r="H531" s="20">
        <v>12.87</v>
      </c>
      <c r="I531" s="492">
        <v>38069.97</v>
      </c>
      <c r="J531" s="21">
        <v>0</v>
      </c>
      <c r="K531" s="22">
        <v>0</v>
      </c>
      <c r="L531" s="21">
        <v>0</v>
      </c>
      <c r="M531" s="22">
        <v>0</v>
      </c>
      <c r="N531" s="21">
        <v>0</v>
      </c>
      <c r="O531" s="22">
        <v>0</v>
      </c>
      <c r="P531" s="21">
        <v>0</v>
      </c>
      <c r="Q531" s="22">
        <v>0</v>
      </c>
      <c r="R531" s="21">
        <v>0</v>
      </c>
      <c r="S531" s="22">
        <v>0</v>
      </c>
      <c r="T531" s="21">
        <v>0</v>
      </c>
      <c r="U531" s="22">
        <v>0</v>
      </c>
      <c r="V531" s="21">
        <v>0.4</v>
      </c>
      <c r="W531" s="22">
        <v>15227.988000000001</v>
      </c>
      <c r="X531" s="21">
        <v>0.4</v>
      </c>
      <c r="Y531" s="22">
        <v>15227.988000000001</v>
      </c>
      <c r="Z531" s="21">
        <v>0.2</v>
      </c>
      <c r="AA531" s="22">
        <v>7613.9940000000006</v>
      </c>
      <c r="AB531" s="21">
        <v>0</v>
      </c>
      <c r="AC531" s="22">
        <v>0</v>
      </c>
      <c r="AD531" s="21">
        <v>0</v>
      </c>
      <c r="AE531" s="22">
        <v>0</v>
      </c>
      <c r="AF531" s="21">
        <v>0</v>
      </c>
      <c r="AG531" s="22">
        <v>0</v>
      </c>
      <c r="AH531" s="21"/>
      <c r="AI531" s="493">
        <v>0</v>
      </c>
      <c r="AJ531" s="15">
        <v>1</v>
      </c>
      <c r="AK531" s="23">
        <v>38069.97</v>
      </c>
    </row>
    <row r="532" spans="1:37" ht="25.5" x14ac:dyDescent="0.25">
      <c r="A532" s="17" t="s">
        <v>1400</v>
      </c>
      <c r="B532" s="18" t="s">
        <v>1401</v>
      </c>
      <c r="C532" s="17" t="s">
        <v>32</v>
      </c>
      <c r="D532" s="17" t="s">
        <v>1402</v>
      </c>
      <c r="E532" s="19" t="s">
        <v>34</v>
      </c>
      <c r="F532" s="19">
        <v>1172.48</v>
      </c>
      <c r="G532" s="20">
        <v>10.31</v>
      </c>
      <c r="H532" s="20">
        <v>12.91</v>
      </c>
      <c r="I532" s="492">
        <v>15136.71</v>
      </c>
      <c r="J532" s="21">
        <v>0</v>
      </c>
      <c r="K532" s="22">
        <v>0</v>
      </c>
      <c r="L532" s="21">
        <v>0</v>
      </c>
      <c r="M532" s="22">
        <v>0</v>
      </c>
      <c r="N532" s="21">
        <v>0</v>
      </c>
      <c r="O532" s="22">
        <v>0</v>
      </c>
      <c r="P532" s="21">
        <v>0</v>
      </c>
      <c r="Q532" s="22">
        <v>0</v>
      </c>
      <c r="R532" s="21">
        <v>0</v>
      </c>
      <c r="S532" s="22">
        <v>0</v>
      </c>
      <c r="T532" s="21">
        <v>0</v>
      </c>
      <c r="U532" s="22">
        <v>0</v>
      </c>
      <c r="V532" s="21">
        <v>0</v>
      </c>
      <c r="W532" s="22">
        <v>0</v>
      </c>
      <c r="X532" s="21">
        <v>0</v>
      </c>
      <c r="Y532" s="22">
        <v>0</v>
      </c>
      <c r="Z532" s="21">
        <v>0.5</v>
      </c>
      <c r="AA532" s="22">
        <v>7568.3549999999996</v>
      </c>
      <c r="AB532" s="21">
        <v>0.5</v>
      </c>
      <c r="AC532" s="22">
        <v>7568.3549999999996</v>
      </c>
      <c r="AD532" s="21">
        <v>0</v>
      </c>
      <c r="AE532" s="22">
        <v>0</v>
      </c>
      <c r="AF532" s="21">
        <v>0</v>
      </c>
      <c r="AG532" s="22">
        <v>0</v>
      </c>
      <c r="AH532" s="21"/>
      <c r="AI532" s="493">
        <v>0</v>
      </c>
      <c r="AJ532" s="15">
        <v>1</v>
      </c>
      <c r="AK532" s="23">
        <v>15136.71</v>
      </c>
    </row>
    <row r="533" spans="1:37" ht="51" x14ac:dyDescent="0.25">
      <c r="A533" s="17" t="s">
        <v>1403</v>
      </c>
      <c r="B533" s="18" t="s">
        <v>1404</v>
      </c>
      <c r="C533" s="17" t="s">
        <v>32</v>
      </c>
      <c r="D533" s="17" t="s">
        <v>1405</v>
      </c>
      <c r="E533" s="19" t="s">
        <v>34</v>
      </c>
      <c r="F533" s="19">
        <v>305.95999999999998</v>
      </c>
      <c r="G533" s="20">
        <v>16.32</v>
      </c>
      <c r="H533" s="20">
        <v>20.43</v>
      </c>
      <c r="I533" s="492">
        <v>6250.76</v>
      </c>
      <c r="J533" s="21">
        <v>0</v>
      </c>
      <c r="K533" s="22">
        <v>0</v>
      </c>
      <c r="L533" s="21">
        <v>0</v>
      </c>
      <c r="M533" s="22">
        <v>0</v>
      </c>
      <c r="N533" s="21">
        <v>0</v>
      </c>
      <c r="O533" s="22">
        <v>0</v>
      </c>
      <c r="P533" s="21">
        <v>0</v>
      </c>
      <c r="Q533" s="22">
        <v>0</v>
      </c>
      <c r="R533" s="21">
        <v>0</v>
      </c>
      <c r="S533" s="22">
        <v>0</v>
      </c>
      <c r="T533" s="21">
        <v>0</v>
      </c>
      <c r="U533" s="22">
        <v>0</v>
      </c>
      <c r="V533" s="21">
        <v>0</v>
      </c>
      <c r="W533" s="22">
        <v>0</v>
      </c>
      <c r="X533" s="21">
        <v>0.3</v>
      </c>
      <c r="Y533" s="22">
        <v>1875.2280000000001</v>
      </c>
      <c r="Z533" s="21">
        <v>0.5</v>
      </c>
      <c r="AA533" s="22">
        <v>3125.38</v>
      </c>
      <c r="AB533" s="21">
        <v>0.2</v>
      </c>
      <c r="AC533" s="22">
        <v>1250.152</v>
      </c>
      <c r="AD533" s="21">
        <v>0</v>
      </c>
      <c r="AE533" s="22">
        <v>0</v>
      </c>
      <c r="AF533" s="21">
        <v>0</v>
      </c>
      <c r="AG533" s="22">
        <v>0</v>
      </c>
      <c r="AH533" s="21"/>
      <c r="AI533" s="493">
        <v>0</v>
      </c>
      <c r="AJ533" s="15">
        <v>1</v>
      </c>
      <c r="AK533" s="23">
        <v>6250.76</v>
      </c>
    </row>
    <row r="534" spans="1:37" ht="63.75" x14ac:dyDescent="0.25">
      <c r="A534" s="17" t="s">
        <v>1406</v>
      </c>
      <c r="B534" s="18" t="s">
        <v>1407</v>
      </c>
      <c r="C534" s="17" t="s">
        <v>32</v>
      </c>
      <c r="D534" s="17" t="s">
        <v>1408</v>
      </c>
      <c r="E534" s="19" t="s">
        <v>34</v>
      </c>
      <c r="F534" s="19">
        <v>336.81</v>
      </c>
      <c r="G534" s="20">
        <v>35.340000000000003</v>
      </c>
      <c r="H534" s="20">
        <v>44.25</v>
      </c>
      <c r="I534" s="492">
        <v>14903.84</v>
      </c>
      <c r="J534" s="21">
        <v>0</v>
      </c>
      <c r="K534" s="22">
        <v>0</v>
      </c>
      <c r="L534" s="21">
        <v>0</v>
      </c>
      <c r="M534" s="22">
        <v>0</v>
      </c>
      <c r="N534" s="21">
        <v>0</v>
      </c>
      <c r="O534" s="22">
        <v>0</v>
      </c>
      <c r="P534" s="21">
        <v>0</v>
      </c>
      <c r="Q534" s="22">
        <v>0</v>
      </c>
      <c r="R534" s="21">
        <v>0</v>
      </c>
      <c r="S534" s="22">
        <v>0</v>
      </c>
      <c r="T534" s="21">
        <v>0</v>
      </c>
      <c r="U534" s="22">
        <v>0</v>
      </c>
      <c r="V534" s="21">
        <v>0</v>
      </c>
      <c r="W534" s="22">
        <v>0</v>
      </c>
      <c r="X534" s="21">
        <v>0.3</v>
      </c>
      <c r="Y534" s="22">
        <v>4471.152</v>
      </c>
      <c r="Z534" s="21">
        <v>0.5</v>
      </c>
      <c r="AA534" s="22">
        <v>7451.92</v>
      </c>
      <c r="AB534" s="21">
        <v>0.2</v>
      </c>
      <c r="AC534" s="22">
        <v>2980.768</v>
      </c>
      <c r="AD534" s="21">
        <v>0</v>
      </c>
      <c r="AE534" s="22">
        <v>0</v>
      </c>
      <c r="AF534" s="21">
        <v>0</v>
      </c>
      <c r="AG534" s="22">
        <v>0</v>
      </c>
      <c r="AH534" s="21"/>
      <c r="AI534" s="493">
        <v>0</v>
      </c>
      <c r="AJ534" s="15">
        <v>1</v>
      </c>
      <c r="AK534" s="23">
        <v>14903.84</v>
      </c>
    </row>
    <row r="535" spans="1:37" ht="38.25" x14ac:dyDescent="0.25">
      <c r="A535" s="17" t="s">
        <v>1409</v>
      </c>
      <c r="B535" s="18" t="s">
        <v>1410</v>
      </c>
      <c r="C535" s="17" t="s">
        <v>27</v>
      </c>
      <c r="D535" s="17" t="s">
        <v>1411</v>
      </c>
      <c r="E535" s="19" t="s">
        <v>34</v>
      </c>
      <c r="F535" s="19">
        <v>4699.25</v>
      </c>
      <c r="G535" s="20">
        <v>14.3</v>
      </c>
      <c r="H535" s="20">
        <v>17.899999999999999</v>
      </c>
      <c r="I535" s="492">
        <v>84116.57</v>
      </c>
      <c r="J535" s="21">
        <v>0</v>
      </c>
      <c r="K535" s="22">
        <v>0</v>
      </c>
      <c r="L535" s="21">
        <v>0</v>
      </c>
      <c r="M535" s="22">
        <v>0</v>
      </c>
      <c r="N535" s="21">
        <v>0</v>
      </c>
      <c r="O535" s="22">
        <v>0</v>
      </c>
      <c r="P535" s="21">
        <v>0</v>
      </c>
      <c r="Q535" s="22">
        <v>0</v>
      </c>
      <c r="R535" s="21">
        <v>0</v>
      </c>
      <c r="S535" s="22">
        <v>0</v>
      </c>
      <c r="T535" s="21">
        <v>0</v>
      </c>
      <c r="U535" s="22">
        <v>0</v>
      </c>
      <c r="V535" s="21"/>
      <c r="W535" s="22">
        <v>0</v>
      </c>
      <c r="X535" s="21">
        <v>0.5</v>
      </c>
      <c r="Y535" s="22">
        <v>42058.285000000003</v>
      </c>
      <c r="Z535" s="21">
        <v>0.5</v>
      </c>
      <c r="AA535" s="22">
        <v>42058.285000000003</v>
      </c>
      <c r="AB535" s="21">
        <v>0</v>
      </c>
      <c r="AC535" s="22">
        <v>0</v>
      </c>
      <c r="AD535" s="21">
        <v>0</v>
      </c>
      <c r="AE535" s="22">
        <v>0</v>
      </c>
      <c r="AF535" s="21">
        <v>0</v>
      </c>
      <c r="AG535" s="22">
        <v>0</v>
      </c>
      <c r="AH535" s="21"/>
      <c r="AI535" s="493">
        <v>0</v>
      </c>
      <c r="AJ535" s="15">
        <v>1</v>
      </c>
      <c r="AK535" s="23">
        <v>84116.57</v>
      </c>
    </row>
    <row r="536" spans="1:37" ht="38.25" x14ac:dyDescent="0.25">
      <c r="A536" s="17" t="s">
        <v>1412</v>
      </c>
      <c r="B536" s="18" t="s">
        <v>1413</v>
      </c>
      <c r="C536" s="17" t="s">
        <v>27</v>
      </c>
      <c r="D536" s="17" t="s">
        <v>1414</v>
      </c>
      <c r="E536" s="19" t="s">
        <v>34</v>
      </c>
      <c r="F536" s="19">
        <v>1706.64</v>
      </c>
      <c r="G536" s="20">
        <v>11.69</v>
      </c>
      <c r="H536" s="20">
        <v>14.63</v>
      </c>
      <c r="I536" s="492">
        <v>24968.14</v>
      </c>
      <c r="J536" s="21">
        <v>0</v>
      </c>
      <c r="K536" s="22">
        <v>0</v>
      </c>
      <c r="L536" s="21">
        <v>0</v>
      </c>
      <c r="M536" s="22">
        <v>0</v>
      </c>
      <c r="N536" s="21">
        <v>0</v>
      </c>
      <c r="O536" s="22">
        <v>0</v>
      </c>
      <c r="P536" s="21">
        <v>0</v>
      </c>
      <c r="Q536" s="22">
        <v>0</v>
      </c>
      <c r="R536" s="21">
        <v>0</v>
      </c>
      <c r="S536" s="22">
        <v>0</v>
      </c>
      <c r="T536" s="21">
        <v>0</v>
      </c>
      <c r="U536" s="22">
        <v>0</v>
      </c>
      <c r="V536" s="21"/>
      <c r="W536" s="22">
        <v>0</v>
      </c>
      <c r="X536" s="21">
        <v>0.5</v>
      </c>
      <c r="Y536" s="22">
        <v>12484.07</v>
      </c>
      <c r="Z536" s="21">
        <v>0.5</v>
      </c>
      <c r="AA536" s="22">
        <v>12484.07</v>
      </c>
      <c r="AB536" s="21">
        <v>0</v>
      </c>
      <c r="AC536" s="22">
        <v>0</v>
      </c>
      <c r="AD536" s="21">
        <v>0</v>
      </c>
      <c r="AE536" s="22">
        <v>0</v>
      </c>
      <c r="AF536" s="21">
        <v>0</v>
      </c>
      <c r="AG536" s="22">
        <v>0</v>
      </c>
      <c r="AH536" s="21"/>
      <c r="AI536" s="493">
        <v>0</v>
      </c>
      <c r="AJ536" s="15">
        <v>1</v>
      </c>
      <c r="AK536" s="23">
        <v>24968.14</v>
      </c>
    </row>
    <row r="537" spans="1:37" ht="38.25" x14ac:dyDescent="0.25">
      <c r="A537" s="17" t="s">
        <v>1415</v>
      </c>
      <c r="B537" s="18" t="s">
        <v>1416</v>
      </c>
      <c r="C537" s="17" t="s">
        <v>27</v>
      </c>
      <c r="D537" s="17" t="s">
        <v>1417</v>
      </c>
      <c r="E537" s="19" t="s">
        <v>34</v>
      </c>
      <c r="F537" s="19">
        <v>660.55</v>
      </c>
      <c r="G537" s="20">
        <v>12.43</v>
      </c>
      <c r="H537" s="20">
        <v>15.56</v>
      </c>
      <c r="I537" s="492">
        <v>10278.15</v>
      </c>
      <c r="J537" s="21">
        <v>0</v>
      </c>
      <c r="K537" s="22">
        <v>0</v>
      </c>
      <c r="L537" s="21">
        <v>0</v>
      </c>
      <c r="M537" s="22">
        <v>0</v>
      </c>
      <c r="N537" s="21">
        <v>0</v>
      </c>
      <c r="O537" s="22">
        <v>0</v>
      </c>
      <c r="P537" s="21">
        <v>0</v>
      </c>
      <c r="Q537" s="22">
        <v>0</v>
      </c>
      <c r="R537" s="21">
        <v>0</v>
      </c>
      <c r="S537" s="22">
        <v>0</v>
      </c>
      <c r="T537" s="21">
        <v>0</v>
      </c>
      <c r="U537" s="22">
        <v>0</v>
      </c>
      <c r="V537" s="21"/>
      <c r="W537" s="22">
        <v>0</v>
      </c>
      <c r="X537" s="21">
        <v>0.5</v>
      </c>
      <c r="Y537" s="22">
        <v>5139.0749999999998</v>
      </c>
      <c r="Z537" s="21">
        <v>0.5</v>
      </c>
      <c r="AA537" s="22">
        <v>5139.0749999999998</v>
      </c>
      <c r="AB537" s="21">
        <v>0</v>
      </c>
      <c r="AC537" s="22">
        <v>0</v>
      </c>
      <c r="AD537" s="21">
        <v>0</v>
      </c>
      <c r="AE537" s="22">
        <v>0</v>
      </c>
      <c r="AF537" s="21">
        <v>0</v>
      </c>
      <c r="AG537" s="22">
        <v>0</v>
      </c>
      <c r="AH537" s="21"/>
      <c r="AI537" s="493">
        <v>0</v>
      </c>
      <c r="AJ537" s="15">
        <v>1</v>
      </c>
      <c r="AK537" s="23">
        <v>10278.15</v>
      </c>
    </row>
    <row r="538" spans="1:37" ht="51" x14ac:dyDescent="0.25">
      <c r="A538" s="17" t="s">
        <v>1418</v>
      </c>
      <c r="B538" s="18" t="s">
        <v>1419</v>
      </c>
      <c r="C538" s="17" t="s">
        <v>27</v>
      </c>
      <c r="D538" s="17" t="s">
        <v>1420</v>
      </c>
      <c r="E538" s="19" t="s">
        <v>34</v>
      </c>
      <c r="F538" s="19">
        <v>157.5</v>
      </c>
      <c r="G538" s="20">
        <v>148.5</v>
      </c>
      <c r="H538" s="20">
        <v>185.95</v>
      </c>
      <c r="I538" s="492">
        <v>29287.119999999999</v>
      </c>
      <c r="J538" s="21">
        <v>0</v>
      </c>
      <c r="K538" s="22">
        <v>0</v>
      </c>
      <c r="L538" s="21">
        <v>0</v>
      </c>
      <c r="M538" s="22">
        <v>0</v>
      </c>
      <c r="N538" s="21">
        <v>0</v>
      </c>
      <c r="O538" s="22">
        <v>0</v>
      </c>
      <c r="P538" s="21">
        <v>0.5</v>
      </c>
      <c r="Q538" s="22">
        <v>14643.56</v>
      </c>
      <c r="R538" s="21">
        <v>0.5</v>
      </c>
      <c r="S538" s="22">
        <v>14643.56</v>
      </c>
      <c r="T538" s="21">
        <v>0</v>
      </c>
      <c r="U538" s="22">
        <v>0</v>
      </c>
      <c r="V538" s="21">
        <v>0</v>
      </c>
      <c r="W538" s="22">
        <v>0</v>
      </c>
      <c r="X538" s="21">
        <v>0</v>
      </c>
      <c r="Y538" s="22">
        <v>0</v>
      </c>
      <c r="Z538" s="21">
        <v>0</v>
      </c>
      <c r="AA538" s="22">
        <v>0</v>
      </c>
      <c r="AB538" s="21">
        <v>0</v>
      </c>
      <c r="AC538" s="22">
        <v>0</v>
      </c>
      <c r="AD538" s="21">
        <v>0</v>
      </c>
      <c r="AE538" s="22">
        <v>0</v>
      </c>
      <c r="AF538" s="21">
        <v>0</v>
      </c>
      <c r="AG538" s="22">
        <v>0</v>
      </c>
      <c r="AH538" s="21"/>
      <c r="AI538" s="493">
        <v>0</v>
      </c>
      <c r="AJ538" s="15">
        <v>1</v>
      </c>
      <c r="AK538" s="23">
        <v>29287.119999999999</v>
      </c>
    </row>
    <row r="539" spans="1:37" x14ac:dyDescent="0.25">
      <c r="A539" s="12">
        <v>14</v>
      </c>
      <c r="B539" s="12"/>
      <c r="C539" s="12"/>
      <c r="D539" s="12" t="s">
        <v>1421</v>
      </c>
      <c r="E539" s="12"/>
      <c r="F539" s="13"/>
      <c r="G539" s="14"/>
      <c r="H539" s="14"/>
      <c r="I539" s="490">
        <v>366766.2699999999</v>
      </c>
      <c r="J539" s="491">
        <v>0</v>
      </c>
      <c r="K539" s="490">
        <v>0</v>
      </c>
      <c r="L539" s="491">
        <v>0</v>
      </c>
      <c r="M539" s="490">
        <v>0</v>
      </c>
      <c r="N539" s="491">
        <v>0</v>
      </c>
      <c r="O539" s="490">
        <v>0</v>
      </c>
      <c r="P539" s="491">
        <v>0.29630716041581473</v>
      </c>
      <c r="Q539" s="490">
        <v>108675.47199999999</v>
      </c>
      <c r="R539" s="491">
        <v>0.49466775393495155</v>
      </c>
      <c r="S539" s="490">
        <v>181427.44699999996</v>
      </c>
      <c r="T539" s="491">
        <v>0.20579899836481699</v>
      </c>
      <c r="U539" s="490">
        <v>75480.131000000008</v>
      </c>
      <c r="V539" s="491">
        <v>1.6130436422084292E-3</v>
      </c>
      <c r="W539" s="490">
        <v>591.61</v>
      </c>
      <c r="X539" s="491">
        <v>1.6130436422084292E-3</v>
      </c>
      <c r="Y539" s="490">
        <v>591.61</v>
      </c>
      <c r="Z539" s="491">
        <v>0</v>
      </c>
      <c r="AA539" s="490">
        <v>0</v>
      </c>
      <c r="AB539" s="491">
        <v>0</v>
      </c>
      <c r="AC539" s="490">
        <v>0</v>
      </c>
      <c r="AD539" s="491">
        <v>0</v>
      </c>
      <c r="AE539" s="490">
        <v>0</v>
      </c>
      <c r="AF539" s="491">
        <v>0</v>
      </c>
      <c r="AG539" s="490">
        <v>0</v>
      </c>
      <c r="AH539" s="491">
        <v>0</v>
      </c>
      <c r="AI539" s="490">
        <v>0</v>
      </c>
      <c r="AJ539" s="24">
        <v>1</v>
      </c>
      <c r="AK539" s="490">
        <v>366766.2699999999</v>
      </c>
    </row>
    <row r="540" spans="1:37" ht="25.5" x14ac:dyDescent="0.25">
      <c r="A540" s="17" t="s">
        <v>1422</v>
      </c>
      <c r="B540" s="18" t="s">
        <v>1423</v>
      </c>
      <c r="C540" s="17" t="s">
        <v>32</v>
      </c>
      <c r="D540" s="17" t="s">
        <v>1424</v>
      </c>
      <c r="E540" s="19" t="s">
        <v>88</v>
      </c>
      <c r="F540" s="19">
        <v>173.71</v>
      </c>
      <c r="G540" s="20">
        <v>61.96</v>
      </c>
      <c r="H540" s="20">
        <v>77.58</v>
      </c>
      <c r="I540" s="492">
        <v>13476.42</v>
      </c>
      <c r="J540" s="21">
        <v>0</v>
      </c>
      <c r="K540" s="22">
        <v>0</v>
      </c>
      <c r="L540" s="21">
        <v>0</v>
      </c>
      <c r="M540" s="22">
        <v>0</v>
      </c>
      <c r="N540" s="21">
        <v>0</v>
      </c>
      <c r="O540" s="22">
        <v>0</v>
      </c>
      <c r="P540" s="21">
        <v>0.3</v>
      </c>
      <c r="Q540" s="22">
        <v>4042.9259999999999</v>
      </c>
      <c r="R540" s="21">
        <v>0.5</v>
      </c>
      <c r="S540" s="22">
        <v>6738.21</v>
      </c>
      <c r="T540" s="21">
        <v>0.2</v>
      </c>
      <c r="U540" s="22">
        <v>2695.2840000000001</v>
      </c>
      <c r="V540" s="21">
        <v>0</v>
      </c>
      <c r="W540" s="22">
        <v>0</v>
      </c>
      <c r="X540" s="21">
        <v>0</v>
      </c>
      <c r="Y540" s="22">
        <v>0</v>
      </c>
      <c r="Z540" s="21">
        <v>0</v>
      </c>
      <c r="AA540" s="22">
        <v>0</v>
      </c>
      <c r="AB540" s="21">
        <v>0</v>
      </c>
      <c r="AC540" s="22">
        <v>0</v>
      </c>
      <c r="AD540" s="21">
        <v>0</v>
      </c>
      <c r="AE540" s="22">
        <v>0</v>
      </c>
      <c r="AF540" s="21">
        <v>0</v>
      </c>
      <c r="AG540" s="22">
        <v>0</v>
      </c>
      <c r="AH540" s="21"/>
      <c r="AI540" s="493">
        <v>0</v>
      </c>
      <c r="AJ540" s="15">
        <v>1</v>
      </c>
      <c r="AK540" s="23">
        <v>13476.42</v>
      </c>
    </row>
    <row r="541" spans="1:37" ht="51" x14ac:dyDescent="0.25">
      <c r="A541" s="17" t="s">
        <v>1425</v>
      </c>
      <c r="B541" s="18" t="s">
        <v>1426</v>
      </c>
      <c r="C541" s="17" t="s">
        <v>32</v>
      </c>
      <c r="D541" s="17" t="s">
        <v>1427</v>
      </c>
      <c r="E541" s="19" t="s">
        <v>34</v>
      </c>
      <c r="F541" s="19">
        <v>438.69</v>
      </c>
      <c r="G541" s="20">
        <v>0.53</v>
      </c>
      <c r="H541" s="20">
        <v>0.66</v>
      </c>
      <c r="I541" s="492">
        <v>289.52999999999997</v>
      </c>
      <c r="J541" s="21">
        <v>0</v>
      </c>
      <c r="K541" s="22">
        <v>0</v>
      </c>
      <c r="L541" s="21">
        <v>0</v>
      </c>
      <c r="M541" s="22">
        <v>0</v>
      </c>
      <c r="N541" s="21">
        <v>0</v>
      </c>
      <c r="O541" s="22">
        <v>0</v>
      </c>
      <c r="P541" s="21">
        <v>0.3</v>
      </c>
      <c r="Q541" s="22">
        <v>86.858999999999995</v>
      </c>
      <c r="R541" s="21">
        <v>0.5</v>
      </c>
      <c r="S541" s="22">
        <v>144.76499999999999</v>
      </c>
      <c r="T541" s="21">
        <v>0.2</v>
      </c>
      <c r="U541" s="22">
        <v>57.905999999999999</v>
      </c>
      <c r="V541" s="21">
        <v>0</v>
      </c>
      <c r="W541" s="22">
        <v>0</v>
      </c>
      <c r="X541" s="21">
        <v>0</v>
      </c>
      <c r="Y541" s="22">
        <v>0</v>
      </c>
      <c r="Z541" s="21">
        <v>0</v>
      </c>
      <c r="AA541" s="22">
        <v>0</v>
      </c>
      <c r="AB541" s="21">
        <v>0</v>
      </c>
      <c r="AC541" s="22">
        <v>0</v>
      </c>
      <c r="AD541" s="21">
        <v>0</v>
      </c>
      <c r="AE541" s="22">
        <v>0</v>
      </c>
      <c r="AF541" s="21">
        <v>0</v>
      </c>
      <c r="AG541" s="22">
        <v>0</v>
      </c>
      <c r="AH541" s="21"/>
      <c r="AI541" s="493">
        <v>0</v>
      </c>
      <c r="AJ541" s="15">
        <v>1</v>
      </c>
      <c r="AK541" s="23">
        <v>289.52999999999997</v>
      </c>
    </row>
    <row r="542" spans="1:37" ht="38.25" x14ac:dyDescent="0.25">
      <c r="A542" s="17" t="s">
        <v>1428</v>
      </c>
      <c r="B542" s="18" t="s">
        <v>1429</v>
      </c>
      <c r="C542" s="17" t="s">
        <v>32</v>
      </c>
      <c r="D542" s="17" t="s">
        <v>1430</v>
      </c>
      <c r="E542" s="19" t="s">
        <v>88</v>
      </c>
      <c r="F542" s="19">
        <v>23.52</v>
      </c>
      <c r="G542" s="20">
        <v>1591.62</v>
      </c>
      <c r="H542" s="20">
        <v>1993.02</v>
      </c>
      <c r="I542" s="492">
        <v>46875.83</v>
      </c>
      <c r="J542" s="21">
        <v>0</v>
      </c>
      <c r="K542" s="22">
        <v>0</v>
      </c>
      <c r="L542" s="21">
        <v>0</v>
      </c>
      <c r="M542" s="22">
        <v>0</v>
      </c>
      <c r="N542" s="21">
        <v>0</v>
      </c>
      <c r="O542" s="22">
        <v>0</v>
      </c>
      <c r="P542" s="21">
        <v>0.3</v>
      </c>
      <c r="Q542" s="22">
        <v>14062.749</v>
      </c>
      <c r="R542" s="21">
        <v>0.5</v>
      </c>
      <c r="S542" s="22">
        <v>23437.915000000001</v>
      </c>
      <c r="T542" s="21">
        <v>0.2</v>
      </c>
      <c r="U542" s="22">
        <v>9375.1660000000011</v>
      </c>
      <c r="V542" s="21">
        <v>0</v>
      </c>
      <c r="W542" s="22">
        <v>0</v>
      </c>
      <c r="X542" s="21">
        <v>0</v>
      </c>
      <c r="Y542" s="22">
        <v>0</v>
      </c>
      <c r="Z542" s="21">
        <v>0</v>
      </c>
      <c r="AA542" s="22">
        <v>0</v>
      </c>
      <c r="AB542" s="21">
        <v>0</v>
      </c>
      <c r="AC542" s="22">
        <v>0</v>
      </c>
      <c r="AD542" s="21">
        <v>0</v>
      </c>
      <c r="AE542" s="22">
        <v>0</v>
      </c>
      <c r="AF542" s="21">
        <v>0</v>
      </c>
      <c r="AG542" s="22">
        <v>0</v>
      </c>
      <c r="AH542" s="21"/>
      <c r="AI542" s="493">
        <v>0</v>
      </c>
      <c r="AJ542" s="15">
        <v>1</v>
      </c>
      <c r="AK542" s="23">
        <v>46875.83</v>
      </c>
    </row>
    <row r="543" spans="1:37" ht="51" x14ac:dyDescent="0.25">
      <c r="A543" s="17" t="s">
        <v>1431</v>
      </c>
      <c r="B543" s="18" t="s">
        <v>1432</v>
      </c>
      <c r="C543" s="17" t="s">
        <v>32</v>
      </c>
      <c r="D543" s="17" t="s">
        <v>1433</v>
      </c>
      <c r="E543" s="19" t="s">
        <v>34</v>
      </c>
      <c r="F543" s="19">
        <v>1472.07</v>
      </c>
      <c r="G543" s="20">
        <v>148.5</v>
      </c>
      <c r="H543" s="20">
        <v>185.95</v>
      </c>
      <c r="I543" s="492">
        <v>273731.40999999997</v>
      </c>
      <c r="J543" s="21">
        <v>0</v>
      </c>
      <c r="K543" s="22">
        <v>0</v>
      </c>
      <c r="L543" s="21">
        <v>0</v>
      </c>
      <c r="M543" s="22">
        <v>0</v>
      </c>
      <c r="N543" s="21">
        <v>0</v>
      </c>
      <c r="O543" s="22">
        <v>0</v>
      </c>
      <c r="P543" s="21">
        <v>0.3</v>
      </c>
      <c r="Q543" s="22">
        <v>82119.422999999995</v>
      </c>
      <c r="R543" s="21">
        <v>0.5</v>
      </c>
      <c r="S543" s="22">
        <v>136865.70499999999</v>
      </c>
      <c r="T543" s="21">
        <v>0.2</v>
      </c>
      <c r="U543" s="22">
        <v>54746.281999999999</v>
      </c>
      <c r="V543" s="21">
        <v>0</v>
      </c>
      <c r="W543" s="22">
        <v>0</v>
      </c>
      <c r="X543" s="21">
        <v>0</v>
      </c>
      <c r="Y543" s="22">
        <v>0</v>
      </c>
      <c r="Z543" s="21">
        <v>0</v>
      </c>
      <c r="AA543" s="22">
        <v>0</v>
      </c>
      <c r="AB543" s="21">
        <v>0</v>
      </c>
      <c r="AC543" s="22">
        <v>0</v>
      </c>
      <c r="AD543" s="21">
        <v>0</v>
      </c>
      <c r="AE543" s="22">
        <v>0</v>
      </c>
      <c r="AF543" s="21">
        <v>0</v>
      </c>
      <c r="AG543" s="22">
        <v>0</v>
      </c>
      <c r="AH543" s="21"/>
      <c r="AI543" s="493">
        <v>0</v>
      </c>
      <c r="AJ543" s="15">
        <v>1</v>
      </c>
      <c r="AK543" s="23">
        <v>273731.40999999997</v>
      </c>
    </row>
    <row r="544" spans="1:37" ht="51" x14ac:dyDescent="0.25">
      <c r="A544" s="17" t="s">
        <v>1434</v>
      </c>
      <c r="B544" s="18" t="s">
        <v>1435</v>
      </c>
      <c r="C544" s="17" t="s">
        <v>27</v>
      </c>
      <c r="D544" s="17" t="s">
        <v>1436</v>
      </c>
      <c r="E544" s="19" t="s">
        <v>34</v>
      </c>
      <c r="F544" s="19">
        <v>482.4</v>
      </c>
      <c r="G544" s="20">
        <v>31.72</v>
      </c>
      <c r="H544" s="20">
        <v>39.71</v>
      </c>
      <c r="I544" s="492">
        <v>19156.099999999999</v>
      </c>
      <c r="J544" s="21">
        <v>0</v>
      </c>
      <c r="K544" s="22">
        <v>0</v>
      </c>
      <c r="L544" s="21">
        <v>0</v>
      </c>
      <c r="M544" s="22">
        <v>0</v>
      </c>
      <c r="N544" s="21">
        <v>0</v>
      </c>
      <c r="O544" s="22">
        <v>0</v>
      </c>
      <c r="P544" s="21">
        <v>0.3</v>
      </c>
      <c r="Q544" s="22">
        <v>5746.829999999999</v>
      </c>
      <c r="R544" s="21">
        <v>0.5</v>
      </c>
      <c r="S544" s="22">
        <v>9578.0499999999993</v>
      </c>
      <c r="T544" s="21">
        <v>0.2</v>
      </c>
      <c r="U544" s="22">
        <v>3831.22</v>
      </c>
      <c r="V544" s="21">
        <v>0</v>
      </c>
      <c r="W544" s="22">
        <v>0</v>
      </c>
      <c r="X544" s="21">
        <v>0</v>
      </c>
      <c r="Y544" s="22">
        <v>0</v>
      </c>
      <c r="Z544" s="21">
        <v>0</v>
      </c>
      <c r="AA544" s="22">
        <v>0</v>
      </c>
      <c r="AB544" s="21">
        <v>0</v>
      </c>
      <c r="AC544" s="22">
        <v>0</v>
      </c>
      <c r="AD544" s="21">
        <v>0</v>
      </c>
      <c r="AE544" s="22">
        <v>0</v>
      </c>
      <c r="AF544" s="21">
        <v>0</v>
      </c>
      <c r="AG544" s="22">
        <v>0</v>
      </c>
      <c r="AH544" s="21"/>
      <c r="AI544" s="493">
        <v>0</v>
      </c>
      <c r="AJ544" s="15">
        <v>1</v>
      </c>
      <c r="AK544" s="23">
        <v>19156.099999999999</v>
      </c>
    </row>
    <row r="545" spans="1:37" ht="38.25" x14ac:dyDescent="0.25">
      <c r="A545" s="17" t="s">
        <v>1437</v>
      </c>
      <c r="B545" s="18" t="s">
        <v>1438</v>
      </c>
      <c r="C545" s="17" t="s">
        <v>32</v>
      </c>
      <c r="D545" s="17" t="s">
        <v>1439</v>
      </c>
      <c r="E545" s="19" t="s">
        <v>109</v>
      </c>
      <c r="F545" s="19">
        <v>362.98</v>
      </c>
      <c r="G545" s="20">
        <v>15.01</v>
      </c>
      <c r="H545" s="20">
        <v>18.79</v>
      </c>
      <c r="I545" s="492">
        <v>6820.39</v>
      </c>
      <c r="J545" s="21">
        <v>0</v>
      </c>
      <c r="K545" s="22">
        <v>0</v>
      </c>
      <c r="L545" s="21">
        <v>0</v>
      </c>
      <c r="M545" s="22">
        <v>0</v>
      </c>
      <c r="N545" s="21">
        <v>0</v>
      </c>
      <c r="O545" s="22">
        <v>0</v>
      </c>
      <c r="P545" s="21">
        <v>0</v>
      </c>
      <c r="Q545" s="22">
        <v>0</v>
      </c>
      <c r="R545" s="21">
        <v>0.3</v>
      </c>
      <c r="S545" s="22">
        <v>2046.117</v>
      </c>
      <c r="T545" s="21">
        <v>0.7</v>
      </c>
      <c r="U545" s="22">
        <v>4774.2730000000001</v>
      </c>
      <c r="V545" s="21">
        <v>0</v>
      </c>
      <c r="W545" s="22">
        <v>0</v>
      </c>
      <c r="X545" s="21">
        <v>0</v>
      </c>
      <c r="Y545" s="22">
        <v>0</v>
      </c>
      <c r="Z545" s="21">
        <v>0</v>
      </c>
      <c r="AA545" s="22">
        <v>0</v>
      </c>
      <c r="AB545" s="21">
        <v>0</v>
      </c>
      <c r="AC545" s="22">
        <v>0</v>
      </c>
      <c r="AD545" s="21">
        <v>0</v>
      </c>
      <c r="AE545" s="22">
        <v>0</v>
      </c>
      <c r="AF545" s="21">
        <v>0</v>
      </c>
      <c r="AG545" s="22">
        <v>0</v>
      </c>
      <c r="AH545" s="21"/>
      <c r="AI545" s="493">
        <v>0</v>
      </c>
      <c r="AJ545" s="15">
        <v>1</v>
      </c>
      <c r="AK545" s="23">
        <v>6820.39</v>
      </c>
    </row>
    <row r="546" spans="1:37" ht="25.5" x14ac:dyDescent="0.25">
      <c r="A546" s="17" t="s">
        <v>1440</v>
      </c>
      <c r="B546" s="18" t="s">
        <v>1441</v>
      </c>
      <c r="C546" s="17" t="s">
        <v>40</v>
      </c>
      <c r="D546" s="17" t="s">
        <v>1442</v>
      </c>
      <c r="E546" s="19" t="s">
        <v>34</v>
      </c>
      <c r="F546" s="19">
        <v>53.38</v>
      </c>
      <c r="G546" s="20">
        <v>78.3</v>
      </c>
      <c r="H546" s="20">
        <v>98.04</v>
      </c>
      <c r="I546" s="492">
        <v>5233.37</v>
      </c>
      <c r="J546" s="21">
        <v>0</v>
      </c>
      <c r="K546" s="22">
        <v>0</v>
      </c>
      <c r="L546" s="21">
        <v>0</v>
      </c>
      <c r="M546" s="22">
        <v>0</v>
      </c>
      <c r="N546" s="21"/>
      <c r="O546" s="22">
        <v>0</v>
      </c>
      <c r="P546" s="21">
        <v>0.5</v>
      </c>
      <c r="Q546" s="22">
        <v>2616.6849999999999</v>
      </c>
      <c r="R546" s="21">
        <v>0.5</v>
      </c>
      <c r="S546" s="22">
        <v>2616.6849999999999</v>
      </c>
      <c r="T546" s="21">
        <v>0</v>
      </c>
      <c r="U546" s="22">
        <v>0</v>
      </c>
      <c r="V546" s="21">
        <v>0</v>
      </c>
      <c r="W546" s="22">
        <v>0</v>
      </c>
      <c r="X546" s="21">
        <v>0</v>
      </c>
      <c r="Y546" s="22">
        <v>0</v>
      </c>
      <c r="Z546" s="21">
        <v>0</v>
      </c>
      <c r="AA546" s="22">
        <v>0</v>
      </c>
      <c r="AB546" s="21">
        <v>0</v>
      </c>
      <c r="AC546" s="22">
        <v>0</v>
      </c>
      <c r="AD546" s="21">
        <v>0</v>
      </c>
      <c r="AE546" s="22">
        <v>0</v>
      </c>
      <c r="AF546" s="21">
        <v>0</v>
      </c>
      <c r="AG546" s="22">
        <v>0</v>
      </c>
      <c r="AH546" s="21"/>
      <c r="AI546" s="493">
        <v>0</v>
      </c>
      <c r="AJ546" s="15">
        <v>1</v>
      </c>
      <c r="AK546" s="23">
        <v>5233.37</v>
      </c>
    </row>
    <row r="547" spans="1:37" ht="25.5" x14ac:dyDescent="0.25">
      <c r="A547" s="17" t="s">
        <v>1443</v>
      </c>
      <c r="B547" s="18" t="s">
        <v>1444</v>
      </c>
      <c r="C547" s="17" t="s">
        <v>32</v>
      </c>
      <c r="D547" s="17" t="s">
        <v>1445</v>
      </c>
      <c r="E547" s="19" t="s">
        <v>109</v>
      </c>
      <c r="F547" s="19">
        <v>9.8800000000000008</v>
      </c>
      <c r="G547" s="20">
        <v>95.64</v>
      </c>
      <c r="H547" s="20">
        <v>119.76</v>
      </c>
      <c r="I547" s="492">
        <v>1183.22</v>
      </c>
      <c r="J547" s="21">
        <v>0</v>
      </c>
      <c r="K547" s="22">
        <v>0</v>
      </c>
      <c r="L547" s="21">
        <v>0</v>
      </c>
      <c r="M547" s="22">
        <v>0</v>
      </c>
      <c r="N547" s="21">
        <v>0</v>
      </c>
      <c r="O547" s="22">
        <v>0</v>
      </c>
      <c r="P547" s="21">
        <v>0</v>
      </c>
      <c r="Q547" s="22">
        <v>0</v>
      </c>
      <c r="R547" s="21">
        <v>0</v>
      </c>
      <c r="S547" s="22">
        <v>0</v>
      </c>
      <c r="T547" s="21">
        <v>0</v>
      </c>
      <c r="U547" s="22">
        <v>0</v>
      </c>
      <c r="V547" s="21">
        <v>0.5</v>
      </c>
      <c r="W547" s="22">
        <v>591.61</v>
      </c>
      <c r="X547" s="21">
        <v>0.5</v>
      </c>
      <c r="Y547" s="22">
        <v>591.61</v>
      </c>
      <c r="Z547" s="21">
        <v>0</v>
      </c>
      <c r="AA547" s="22">
        <v>0</v>
      </c>
      <c r="AB547" s="21">
        <v>0</v>
      </c>
      <c r="AC547" s="22">
        <v>0</v>
      </c>
      <c r="AD547" s="21">
        <v>0</v>
      </c>
      <c r="AE547" s="22">
        <v>0</v>
      </c>
      <c r="AF547" s="21">
        <v>0</v>
      </c>
      <c r="AG547" s="22">
        <v>0</v>
      </c>
      <c r="AH547" s="21"/>
      <c r="AI547" s="493">
        <v>0</v>
      </c>
      <c r="AJ547" s="15">
        <v>1</v>
      </c>
      <c r="AK547" s="23">
        <v>1183.22</v>
      </c>
    </row>
    <row r="548" spans="1:37" x14ac:dyDescent="0.25">
      <c r="A548" s="12">
        <v>15</v>
      </c>
      <c r="B548" s="12"/>
      <c r="C548" s="12"/>
      <c r="D548" s="12" t="s">
        <v>1446</v>
      </c>
      <c r="E548" s="12"/>
      <c r="F548" s="13"/>
      <c r="G548" s="14"/>
      <c r="H548" s="14"/>
      <c r="I548" s="490">
        <v>1481370.81</v>
      </c>
      <c r="J548" s="491">
        <v>0</v>
      </c>
      <c r="K548" s="490">
        <v>0</v>
      </c>
      <c r="L548" s="491">
        <v>0</v>
      </c>
      <c r="M548" s="490">
        <v>0</v>
      </c>
      <c r="N548" s="491">
        <v>0</v>
      </c>
      <c r="O548" s="490">
        <v>0</v>
      </c>
      <c r="P548" s="491">
        <v>0</v>
      </c>
      <c r="Q548" s="490">
        <v>0</v>
      </c>
      <c r="R548" s="491">
        <v>0</v>
      </c>
      <c r="S548" s="490">
        <v>0</v>
      </c>
      <c r="T548" s="491">
        <v>0</v>
      </c>
      <c r="U548" s="490">
        <v>0</v>
      </c>
      <c r="V548" s="491">
        <v>0</v>
      </c>
      <c r="W548" s="490">
        <v>0</v>
      </c>
      <c r="X548" s="491">
        <v>0.46036013764845279</v>
      </c>
      <c r="Y548" s="490">
        <v>681964.07000000007</v>
      </c>
      <c r="Z548" s="491">
        <v>0.47300697115801821</v>
      </c>
      <c r="AA548" s="490">
        <v>700698.72000000009</v>
      </c>
      <c r="AB548" s="491">
        <v>1.2646833509565374E-2</v>
      </c>
      <c r="AC548" s="490">
        <v>18734.650000000001</v>
      </c>
      <c r="AD548" s="491">
        <v>2.6993028841981837E-2</v>
      </c>
      <c r="AE548" s="490">
        <v>39986.684999999998</v>
      </c>
      <c r="AF548" s="491">
        <v>2.6993028841981837E-2</v>
      </c>
      <c r="AG548" s="490">
        <v>39986.684999999998</v>
      </c>
      <c r="AH548" s="491">
        <v>0</v>
      </c>
      <c r="AI548" s="490">
        <v>0</v>
      </c>
      <c r="AJ548" s="24">
        <v>1</v>
      </c>
      <c r="AK548" s="490">
        <v>1481370.81</v>
      </c>
    </row>
    <row r="549" spans="1:37" ht="51" x14ac:dyDescent="0.25">
      <c r="A549" s="17" t="s">
        <v>1447</v>
      </c>
      <c r="B549" s="18" t="s">
        <v>1448</v>
      </c>
      <c r="C549" s="17" t="s">
        <v>27</v>
      </c>
      <c r="D549" s="17" t="s">
        <v>1449</v>
      </c>
      <c r="E549" s="19" t="s">
        <v>34</v>
      </c>
      <c r="F549" s="19">
        <v>43.64</v>
      </c>
      <c r="G549" s="20">
        <v>685.68</v>
      </c>
      <c r="H549" s="20">
        <v>858.6</v>
      </c>
      <c r="I549" s="492">
        <v>37469.300000000003</v>
      </c>
      <c r="J549" s="21">
        <v>0</v>
      </c>
      <c r="K549" s="22">
        <v>0</v>
      </c>
      <c r="L549" s="21">
        <v>0</v>
      </c>
      <c r="M549" s="22">
        <v>0</v>
      </c>
      <c r="N549" s="21">
        <v>0</v>
      </c>
      <c r="O549" s="22">
        <v>0</v>
      </c>
      <c r="P549" s="21">
        <v>0</v>
      </c>
      <c r="Q549" s="22">
        <v>0</v>
      </c>
      <c r="R549" s="21">
        <v>0</v>
      </c>
      <c r="S549" s="22">
        <v>0</v>
      </c>
      <c r="T549" s="21">
        <v>0</v>
      </c>
      <c r="U549" s="22">
        <v>0</v>
      </c>
      <c r="V549" s="21">
        <v>0</v>
      </c>
      <c r="W549" s="22">
        <v>0</v>
      </c>
      <c r="X549" s="21">
        <v>0</v>
      </c>
      <c r="Y549" s="22">
        <v>0</v>
      </c>
      <c r="Z549" s="21">
        <v>0.5</v>
      </c>
      <c r="AA549" s="22">
        <v>18734.650000000001</v>
      </c>
      <c r="AB549" s="21">
        <v>0.5</v>
      </c>
      <c r="AC549" s="22">
        <v>18734.650000000001</v>
      </c>
      <c r="AD549" s="21">
        <v>0</v>
      </c>
      <c r="AE549" s="22">
        <v>0</v>
      </c>
      <c r="AF549" s="21">
        <v>0</v>
      </c>
      <c r="AG549" s="22">
        <v>0</v>
      </c>
      <c r="AH549" s="21"/>
      <c r="AI549" s="493">
        <v>0</v>
      </c>
      <c r="AJ549" s="15">
        <v>1</v>
      </c>
      <c r="AK549" s="23">
        <v>37469.300000000003</v>
      </c>
    </row>
    <row r="550" spans="1:37" ht="51" x14ac:dyDescent="0.25">
      <c r="A550" s="17" t="s">
        <v>1450</v>
      </c>
      <c r="B550" s="18" t="s">
        <v>1451</v>
      </c>
      <c r="C550" s="17" t="s">
        <v>27</v>
      </c>
      <c r="D550" s="17" t="s">
        <v>1452</v>
      </c>
      <c r="E550" s="19" t="s">
        <v>34</v>
      </c>
      <c r="F550" s="19">
        <v>29.81</v>
      </c>
      <c r="G550" s="20">
        <v>2142.4499999999998</v>
      </c>
      <c r="H550" s="20">
        <v>2682.77</v>
      </c>
      <c r="I550" s="492">
        <v>79973.37</v>
      </c>
      <c r="J550" s="21">
        <v>0</v>
      </c>
      <c r="K550" s="22">
        <v>0</v>
      </c>
      <c r="L550" s="21">
        <v>0</v>
      </c>
      <c r="M550" s="22">
        <v>0</v>
      </c>
      <c r="N550" s="21">
        <v>0</v>
      </c>
      <c r="O550" s="22">
        <v>0</v>
      </c>
      <c r="P550" s="21">
        <v>0</v>
      </c>
      <c r="Q550" s="22">
        <v>0</v>
      </c>
      <c r="R550" s="21">
        <v>0</v>
      </c>
      <c r="S550" s="22">
        <v>0</v>
      </c>
      <c r="T550" s="21">
        <v>0</v>
      </c>
      <c r="U550" s="22">
        <v>0</v>
      </c>
      <c r="V550" s="21">
        <v>0</v>
      </c>
      <c r="W550" s="22">
        <v>0</v>
      </c>
      <c r="X550" s="21">
        <v>0</v>
      </c>
      <c r="Y550" s="22">
        <v>0</v>
      </c>
      <c r="Z550" s="21">
        <v>0</v>
      </c>
      <c r="AA550" s="22">
        <v>0</v>
      </c>
      <c r="AB550" s="21">
        <v>0</v>
      </c>
      <c r="AC550" s="22">
        <v>0</v>
      </c>
      <c r="AD550" s="21">
        <v>0.5</v>
      </c>
      <c r="AE550" s="22">
        <v>39986.684999999998</v>
      </c>
      <c r="AF550" s="21">
        <v>0.5</v>
      </c>
      <c r="AG550" s="22">
        <v>39986.684999999998</v>
      </c>
      <c r="AH550" s="21"/>
      <c r="AI550" s="493">
        <v>0</v>
      </c>
      <c r="AJ550" s="15">
        <v>1</v>
      </c>
      <c r="AK550" s="23">
        <v>79973.37</v>
      </c>
    </row>
    <row r="551" spans="1:37" ht="63.75" x14ac:dyDescent="0.25">
      <c r="A551" s="17" t="s">
        <v>1453</v>
      </c>
      <c r="B551" s="18" t="s">
        <v>1454</v>
      </c>
      <c r="C551" s="17" t="s">
        <v>27</v>
      </c>
      <c r="D551" s="17" t="s">
        <v>1455</v>
      </c>
      <c r="E551" s="19" t="s">
        <v>34</v>
      </c>
      <c r="F551" s="19">
        <v>254.45</v>
      </c>
      <c r="G551" s="20">
        <v>881</v>
      </c>
      <c r="H551" s="20">
        <v>1103.18</v>
      </c>
      <c r="I551" s="492">
        <v>280704.15000000002</v>
      </c>
      <c r="J551" s="21">
        <v>0</v>
      </c>
      <c r="K551" s="22">
        <v>0</v>
      </c>
      <c r="L551" s="21">
        <v>0</v>
      </c>
      <c r="M551" s="22">
        <v>0</v>
      </c>
      <c r="N551" s="21">
        <v>0</v>
      </c>
      <c r="O551" s="22">
        <v>0</v>
      </c>
      <c r="P551" s="21">
        <v>0</v>
      </c>
      <c r="Q551" s="22">
        <v>0</v>
      </c>
      <c r="R551" s="21">
        <v>0</v>
      </c>
      <c r="S551" s="22">
        <v>0</v>
      </c>
      <c r="T551" s="21">
        <v>0</v>
      </c>
      <c r="U551" s="22">
        <v>0</v>
      </c>
      <c r="V551" s="21">
        <v>0</v>
      </c>
      <c r="W551" s="22">
        <v>0</v>
      </c>
      <c r="X551" s="21">
        <v>0.5</v>
      </c>
      <c r="Y551" s="22">
        <v>140352.07500000001</v>
      </c>
      <c r="Z551" s="21">
        <v>0.5</v>
      </c>
      <c r="AA551" s="22">
        <v>140352.07500000001</v>
      </c>
      <c r="AB551" s="21"/>
      <c r="AC551" s="22">
        <v>0</v>
      </c>
      <c r="AD551" s="21">
        <v>0</v>
      </c>
      <c r="AE551" s="22">
        <v>0</v>
      </c>
      <c r="AF551" s="21">
        <v>0</v>
      </c>
      <c r="AG551" s="22">
        <v>0</v>
      </c>
      <c r="AH551" s="21"/>
      <c r="AI551" s="493">
        <v>0</v>
      </c>
      <c r="AJ551" s="15">
        <v>1</v>
      </c>
      <c r="AK551" s="23">
        <v>280704.15000000002</v>
      </c>
    </row>
    <row r="552" spans="1:37" ht="51" x14ac:dyDescent="0.25">
      <c r="A552" s="17" t="s">
        <v>1456</v>
      </c>
      <c r="B552" s="18" t="s">
        <v>1457</v>
      </c>
      <c r="C552" s="17" t="s">
        <v>27</v>
      </c>
      <c r="D552" s="17" t="s">
        <v>1458</v>
      </c>
      <c r="E552" s="19" t="s">
        <v>34</v>
      </c>
      <c r="F552" s="19">
        <v>31.96</v>
      </c>
      <c r="G552" s="20">
        <v>1449.1</v>
      </c>
      <c r="H552" s="20">
        <v>1814.56</v>
      </c>
      <c r="I552" s="492">
        <v>57993.33</v>
      </c>
      <c r="J552" s="21">
        <v>0</v>
      </c>
      <c r="K552" s="22">
        <v>0</v>
      </c>
      <c r="L552" s="21">
        <v>0</v>
      </c>
      <c r="M552" s="22">
        <v>0</v>
      </c>
      <c r="N552" s="21">
        <v>0</v>
      </c>
      <c r="O552" s="22">
        <v>0</v>
      </c>
      <c r="P552" s="21">
        <v>0</v>
      </c>
      <c r="Q552" s="22">
        <v>0</v>
      </c>
      <c r="R552" s="21">
        <v>0</v>
      </c>
      <c r="S552" s="22">
        <v>0</v>
      </c>
      <c r="T552" s="21">
        <v>0</v>
      </c>
      <c r="U552" s="22">
        <v>0</v>
      </c>
      <c r="V552" s="21">
        <v>0</v>
      </c>
      <c r="W552" s="22">
        <v>0</v>
      </c>
      <c r="X552" s="21">
        <v>0.5</v>
      </c>
      <c r="Y552" s="22">
        <v>28996.665000000001</v>
      </c>
      <c r="Z552" s="21">
        <v>0.5</v>
      </c>
      <c r="AA552" s="22">
        <v>28996.665000000001</v>
      </c>
      <c r="AB552" s="21"/>
      <c r="AC552" s="22">
        <v>0</v>
      </c>
      <c r="AD552" s="21">
        <v>0</v>
      </c>
      <c r="AE552" s="22">
        <v>0</v>
      </c>
      <c r="AF552" s="21">
        <v>0</v>
      </c>
      <c r="AG552" s="22">
        <v>0</v>
      </c>
      <c r="AH552" s="21"/>
      <c r="AI552" s="493">
        <v>0</v>
      </c>
      <c r="AJ552" s="15">
        <v>1</v>
      </c>
      <c r="AK552" s="23">
        <v>57993.33</v>
      </c>
    </row>
    <row r="553" spans="1:37" ht="38.25" x14ac:dyDescent="0.25">
      <c r="A553" s="17" t="s">
        <v>1459</v>
      </c>
      <c r="B553" s="18" t="s">
        <v>1460</v>
      </c>
      <c r="C553" s="17" t="s">
        <v>27</v>
      </c>
      <c r="D553" s="17" t="s">
        <v>1461</v>
      </c>
      <c r="E553" s="19" t="s">
        <v>34</v>
      </c>
      <c r="F553" s="19">
        <v>395.5</v>
      </c>
      <c r="G553" s="20">
        <v>1871</v>
      </c>
      <c r="H553" s="20">
        <v>2342.86</v>
      </c>
      <c r="I553" s="492">
        <v>926601.13</v>
      </c>
      <c r="J553" s="21">
        <v>0</v>
      </c>
      <c r="K553" s="22">
        <v>0</v>
      </c>
      <c r="L553" s="21">
        <v>0</v>
      </c>
      <c r="M553" s="22">
        <v>0</v>
      </c>
      <c r="N553" s="21">
        <v>0</v>
      </c>
      <c r="O553" s="22">
        <v>0</v>
      </c>
      <c r="P553" s="21">
        <v>0</v>
      </c>
      <c r="Q553" s="22">
        <v>0</v>
      </c>
      <c r="R553" s="21">
        <v>0</v>
      </c>
      <c r="S553" s="22">
        <v>0</v>
      </c>
      <c r="T553" s="21">
        <v>0</v>
      </c>
      <c r="U553" s="22">
        <v>0</v>
      </c>
      <c r="V553" s="21">
        <v>0</v>
      </c>
      <c r="W553" s="22">
        <v>0</v>
      </c>
      <c r="X553" s="21">
        <v>0.5</v>
      </c>
      <c r="Y553" s="22">
        <v>463300.565</v>
      </c>
      <c r="Z553" s="21">
        <v>0.5</v>
      </c>
      <c r="AA553" s="22">
        <v>463300.565</v>
      </c>
      <c r="AB553" s="21"/>
      <c r="AC553" s="22">
        <v>0</v>
      </c>
      <c r="AD553" s="21">
        <v>0</v>
      </c>
      <c r="AE553" s="22">
        <v>0</v>
      </c>
      <c r="AF553" s="21">
        <v>0</v>
      </c>
      <c r="AG553" s="22">
        <v>0</v>
      </c>
      <c r="AH553" s="21"/>
      <c r="AI553" s="493">
        <v>0</v>
      </c>
      <c r="AJ553" s="15">
        <v>1</v>
      </c>
      <c r="AK553" s="23">
        <v>926601.13</v>
      </c>
    </row>
    <row r="554" spans="1:37" ht="51" x14ac:dyDescent="0.25">
      <c r="A554" s="17" t="s">
        <v>1462</v>
      </c>
      <c r="B554" s="18" t="s">
        <v>1463</v>
      </c>
      <c r="C554" s="17" t="s">
        <v>27</v>
      </c>
      <c r="D554" s="17" t="s">
        <v>1464</v>
      </c>
      <c r="E554" s="19" t="s">
        <v>34</v>
      </c>
      <c r="F554" s="19">
        <v>40.25</v>
      </c>
      <c r="G554" s="20">
        <v>1622.87</v>
      </c>
      <c r="H554" s="20">
        <v>2032.15</v>
      </c>
      <c r="I554" s="492">
        <v>81794.03</v>
      </c>
      <c r="J554" s="21">
        <v>0</v>
      </c>
      <c r="K554" s="22">
        <v>0</v>
      </c>
      <c r="L554" s="21">
        <v>0</v>
      </c>
      <c r="M554" s="22">
        <v>0</v>
      </c>
      <c r="N554" s="21">
        <v>0</v>
      </c>
      <c r="O554" s="22">
        <v>0</v>
      </c>
      <c r="P554" s="21">
        <v>0</v>
      </c>
      <c r="Q554" s="22">
        <v>0</v>
      </c>
      <c r="R554" s="21">
        <v>0</v>
      </c>
      <c r="S554" s="22">
        <v>0</v>
      </c>
      <c r="T554" s="21">
        <v>0</v>
      </c>
      <c r="U554" s="22">
        <v>0</v>
      </c>
      <c r="V554" s="21">
        <v>0</v>
      </c>
      <c r="W554" s="22">
        <v>0</v>
      </c>
      <c r="X554" s="21">
        <v>0.5</v>
      </c>
      <c r="Y554" s="22">
        <v>40897.014999999999</v>
      </c>
      <c r="Z554" s="21">
        <v>0.5</v>
      </c>
      <c r="AA554" s="22">
        <v>40897.014999999999</v>
      </c>
      <c r="AB554" s="21"/>
      <c r="AC554" s="22">
        <v>0</v>
      </c>
      <c r="AD554" s="21">
        <v>0</v>
      </c>
      <c r="AE554" s="22">
        <v>0</v>
      </c>
      <c r="AF554" s="21">
        <v>0</v>
      </c>
      <c r="AG554" s="22">
        <v>0</v>
      </c>
      <c r="AH554" s="21"/>
      <c r="AI554" s="493">
        <v>0</v>
      </c>
      <c r="AJ554" s="15">
        <v>1</v>
      </c>
      <c r="AK554" s="23">
        <v>81794.03</v>
      </c>
    </row>
    <row r="555" spans="1:37" ht="63.75" x14ac:dyDescent="0.25">
      <c r="A555" s="17" t="s">
        <v>1465</v>
      </c>
      <c r="B555" s="18" t="s">
        <v>1466</v>
      </c>
      <c r="C555" s="17" t="s">
        <v>27</v>
      </c>
      <c r="D555" s="17" t="s">
        <v>1467</v>
      </c>
      <c r="E555" s="19" t="s">
        <v>42</v>
      </c>
      <c r="F555" s="19">
        <v>55</v>
      </c>
      <c r="G555" s="20">
        <v>244.45</v>
      </c>
      <c r="H555" s="20">
        <v>306.10000000000002</v>
      </c>
      <c r="I555" s="492">
        <v>16835.5</v>
      </c>
      <c r="J555" s="21">
        <v>0</v>
      </c>
      <c r="K555" s="22">
        <v>0</v>
      </c>
      <c r="L555" s="21">
        <v>0</v>
      </c>
      <c r="M555" s="22">
        <v>0</v>
      </c>
      <c r="N555" s="21">
        <v>0</v>
      </c>
      <c r="O555" s="22">
        <v>0</v>
      </c>
      <c r="P555" s="21">
        <v>0</v>
      </c>
      <c r="Q555" s="22">
        <v>0</v>
      </c>
      <c r="R555" s="21">
        <v>0</v>
      </c>
      <c r="S555" s="22">
        <v>0</v>
      </c>
      <c r="T555" s="21">
        <v>0</v>
      </c>
      <c r="U555" s="22">
        <v>0</v>
      </c>
      <c r="V555" s="21">
        <v>0</v>
      </c>
      <c r="W555" s="22">
        <v>0</v>
      </c>
      <c r="X555" s="21">
        <v>0.5</v>
      </c>
      <c r="Y555" s="22">
        <v>8417.75</v>
      </c>
      <c r="Z555" s="21">
        <v>0.5</v>
      </c>
      <c r="AA555" s="22">
        <v>8417.75</v>
      </c>
      <c r="AB555" s="21"/>
      <c r="AC555" s="22">
        <v>0</v>
      </c>
      <c r="AD555" s="21">
        <v>0</v>
      </c>
      <c r="AE555" s="22">
        <v>0</v>
      </c>
      <c r="AF555" s="21">
        <v>0</v>
      </c>
      <c r="AG555" s="22">
        <v>0</v>
      </c>
      <c r="AH555" s="21"/>
      <c r="AI555" s="493">
        <v>0</v>
      </c>
      <c r="AJ555" s="15">
        <v>1</v>
      </c>
      <c r="AK555" s="23">
        <v>16835.5</v>
      </c>
    </row>
    <row r="556" spans="1:37" x14ac:dyDescent="0.25">
      <c r="A556" s="12">
        <v>16</v>
      </c>
      <c r="B556" s="12"/>
      <c r="C556" s="12"/>
      <c r="D556" s="12" t="s">
        <v>1468</v>
      </c>
      <c r="E556" s="12"/>
      <c r="F556" s="13"/>
      <c r="G556" s="14"/>
      <c r="H556" s="14"/>
      <c r="I556" s="490">
        <v>599230.64</v>
      </c>
      <c r="J556" s="491">
        <v>0</v>
      </c>
      <c r="K556" s="490">
        <v>0</v>
      </c>
      <c r="L556" s="491">
        <v>0</v>
      </c>
      <c r="M556" s="490">
        <v>0</v>
      </c>
      <c r="N556" s="491">
        <v>0</v>
      </c>
      <c r="O556" s="490">
        <v>0</v>
      </c>
      <c r="P556" s="491">
        <v>3.657156116049072E-2</v>
      </c>
      <c r="Q556" s="490">
        <v>21914.799999999999</v>
      </c>
      <c r="R556" s="491">
        <v>0</v>
      </c>
      <c r="S556" s="490">
        <v>0</v>
      </c>
      <c r="T556" s="491">
        <v>0.4106484107688485</v>
      </c>
      <c r="U556" s="490">
        <v>246073.11</v>
      </c>
      <c r="V556" s="491">
        <v>0.45328789595939217</v>
      </c>
      <c r="W556" s="490">
        <v>271623.99599999998</v>
      </c>
      <c r="X556" s="491">
        <v>9.9492132111268519E-2</v>
      </c>
      <c r="Y556" s="490">
        <v>59618.733999999989</v>
      </c>
      <c r="Z556" s="491">
        <v>0</v>
      </c>
      <c r="AA556" s="490">
        <v>0</v>
      </c>
      <c r="AB556" s="491">
        <v>0</v>
      </c>
      <c r="AC556" s="490">
        <v>0</v>
      </c>
      <c r="AD556" s="491">
        <v>0</v>
      </c>
      <c r="AE556" s="490">
        <v>0</v>
      </c>
      <c r="AF556" s="491">
        <v>0</v>
      </c>
      <c r="AG556" s="490">
        <v>0</v>
      </c>
      <c r="AH556" s="491">
        <v>0</v>
      </c>
      <c r="AI556" s="490">
        <v>0</v>
      </c>
      <c r="AJ556" s="24">
        <v>0.99999999999999989</v>
      </c>
      <c r="AK556" s="490">
        <v>599230.64</v>
      </c>
    </row>
    <row r="557" spans="1:37" ht="25.5" x14ac:dyDescent="0.25">
      <c r="A557" s="17" t="s">
        <v>1469</v>
      </c>
      <c r="B557" s="18" t="s">
        <v>1470</v>
      </c>
      <c r="C557" s="17" t="s">
        <v>27</v>
      </c>
      <c r="D557" s="17" t="s">
        <v>1471</v>
      </c>
      <c r="E557" s="19" t="s">
        <v>34</v>
      </c>
      <c r="F557" s="19">
        <v>158.52000000000001</v>
      </c>
      <c r="G557" s="20">
        <v>429.07</v>
      </c>
      <c r="H557" s="20">
        <v>537.28</v>
      </c>
      <c r="I557" s="492">
        <v>85169.62</v>
      </c>
      <c r="J557" s="21">
        <v>0</v>
      </c>
      <c r="K557" s="22">
        <v>0</v>
      </c>
      <c r="L557" s="21">
        <v>0</v>
      </c>
      <c r="M557" s="22">
        <v>0</v>
      </c>
      <c r="N557" s="21">
        <v>0</v>
      </c>
      <c r="O557" s="22">
        <v>0</v>
      </c>
      <c r="P557" s="21">
        <v>0</v>
      </c>
      <c r="Q557" s="22">
        <v>0</v>
      </c>
      <c r="R557" s="21">
        <v>0</v>
      </c>
      <c r="S557" s="22">
        <v>0</v>
      </c>
      <c r="T557" s="21"/>
      <c r="U557" s="22">
        <v>0</v>
      </c>
      <c r="V557" s="21">
        <v>0.3</v>
      </c>
      <c r="W557" s="22">
        <v>25550.885999999999</v>
      </c>
      <c r="X557" s="21">
        <v>0.7</v>
      </c>
      <c r="Y557" s="22">
        <v>59618.733999999989</v>
      </c>
      <c r="Z557" s="21">
        <v>0</v>
      </c>
      <c r="AA557" s="22">
        <v>0</v>
      </c>
      <c r="AB557" s="21">
        <v>0</v>
      </c>
      <c r="AC557" s="22">
        <v>0</v>
      </c>
      <c r="AD557" s="21">
        <v>0</v>
      </c>
      <c r="AE557" s="22">
        <v>0</v>
      </c>
      <c r="AF557" s="21">
        <v>0</v>
      </c>
      <c r="AG557" s="22">
        <v>0</v>
      </c>
      <c r="AH557" s="21"/>
      <c r="AI557" s="493">
        <v>0</v>
      </c>
      <c r="AJ557" s="15">
        <v>1</v>
      </c>
      <c r="AK557" s="23">
        <v>85169.62</v>
      </c>
    </row>
    <row r="558" spans="1:37" ht="76.5" x14ac:dyDescent="0.25">
      <c r="A558" s="17" t="s">
        <v>1472</v>
      </c>
      <c r="B558" s="18" t="s">
        <v>1473</v>
      </c>
      <c r="C558" s="17" t="s">
        <v>27</v>
      </c>
      <c r="D558" s="17" t="s">
        <v>1474</v>
      </c>
      <c r="E558" s="19" t="s">
        <v>34</v>
      </c>
      <c r="F558" s="19">
        <v>198.9</v>
      </c>
      <c r="G558" s="20">
        <v>1976</v>
      </c>
      <c r="H558" s="20">
        <v>2474.34</v>
      </c>
      <c r="I558" s="492">
        <v>492146.22</v>
      </c>
      <c r="J558" s="21">
        <v>0</v>
      </c>
      <c r="K558" s="22">
        <v>0</v>
      </c>
      <c r="L558" s="21">
        <v>0</v>
      </c>
      <c r="M558" s="22">
        <v>0</v>
      </c>
      <c r="N558" s="21">
        <v>0</v>
      </c>
      <c r="O558" s="22">
        <v>0</v>
      </c>
      <c r="P558" s="21">
        <v>0</v>
      </c>
      <c r="Q558" s="22">
        <v>0</v>
      </c>
      <c r="R558" s="21">
        <v>0</v>
      </c>
      <c r="S558" s="22">
        <v>0</v>
      </c>
      <c r="T558" s="21">
        <v>0.5</v>
      </c>
      <c r="U558" s="22">
        <v>246073.11</v>
      </c>
      <c r="V558" s="21">
        <v>0.5</v>
      </c>
      <c r="W558" s="22">
        <v>246073.11</v>
      </c>
      <c r="X558" s="21"/>
      <c r="Y558" s="22">
        <v>0</v>
      </c>
      <c r="Z558" s="21">
        <v>0</v>
      </c>
      <c r="AA558" s="22">
        <v>0</v>
      </c>
      <c r="AB558" s="21">
        <v>0</v>
      </c>
      <c r="AC558" s="22">
        <v>0</v>
      </c>
      <c r="AD558" s="21">
        <v>0</v>
      </c>
      <c r="AE558" s="22">
        <v>0</v>
      </c>
      <c r="AF558" s="21">
        <v>0</v>
      </c>
      <c r="AG558" s="22">
        <v>0</v>
      </c>
      <c r="AH558" s="21"/>
      <c r="AI558" s="493">
        <v>0</v>
      </c>
      <c r="AJ558" s="15">
        <v>1</v>
      </c>
      <c r="AK558" s="23">
        <v>492146.22</v>
      </c>
    </row>
    <row r="559" spans="1:37" x14ac:dyDescent="0.25">
      <c r="A559" s="17" t="s">
        <v>1475</v>
      </c>
      <c r="B559" s="18" t="s">
        <v>1476</v>
      </c>
      <c r="C559" s="17" t="s">
        <v>32</v>
      </c>
      <c r="D559" s="17" t="s">
        <v>1477</v>
      </c>
      <c r="E559" s="19" t="s">
        <v>34</v>
      </c>
      <c r="F559" s="19">
        <v>198.9</v>
      </c>
      <c r="G559" s="20">
        <v>87.99</v>
      </c>
      <c r="H559" s="20">
        <v>110.18</v>
      </c>
      <c r="I559" s="492">
        <v>21914.799999999999</v>
      </c>
      <c r="J559" s="21">
        <v>0</v>
      </c>
      <c r="K559" s="22">
        <v>0</v>
      </c>
      <c r="L559" s="21">
        <v>0</v>
      </c>
      <c r="M559" s="22">
        <v>0</v>
      </c>
      <c r="N559" s="21">
        <v>0</v>
      </c>
      <c r="O559" s="22">
        <v>0</v>
      </c>
      <c r="P559" s="21">
        <v>1</v>
      </c>
      <c r="Q559" s="22">
        <v>21914.799999999999</v>
      </c>
      <c r="R559" s="21">
        <v>0</v>
      </c>
      <c r="S559" s="22">
        <v>0</v>
      </c>
      <c r="T559" s="21">
        <v>0</v>
      </c>
      <c r="U559" s="22">
        <v>0</v>
      </c>
      <c r="V559" s="21"/>
      <c r="W559" s="22">
        <v>0</v>
      </c>
      <c r="X559" s="21"/>
      <c r="Y559" s="22">
        <v>0</v>
      </c>
      <c r="Z559" s="21">
        <v>0</v>
      </c>
      <c r="AA559" s="22">
        <v>0</v>
      </c>
      <c r="AB559" s="21">
        <v>0</v>
      </c>
      <c r="AC559" s="22">
        <v>0</v>
      </c>
      <c r="AD559" s="21">
        <v>0</v>
      </c>
      <c r="AE559" s="22">
        <v>0</v>
      </c>
      <c r="AF559" s="21">
        <v>0</v>
      </c>
      <c r="AG559" s="22">
        <v>0</v>
      </c>
      <c r="AH559" s="21"/>
      <c r="AI559" s="493">
        <v>0</v>
      </c>
      <c r="AJ559" s="15">
        <v>1</v>
      </c>
      <c r="AK559" s="23">
        <v>21914.799999999999</v>
      </c>
    </row>
    <row r="560" spans="1:37" x14ac:dyDescent="0.25">
      <c r="A560" s="12">
        <v>17</v>
      </c>
      <c r="B560" s="12"/>
      <c r="C560" s="12"/>
      <c r="D560" s="12" t="s">
        <v>1478</v>
      </c>
      <c r="E560" s="12"/>
      <c r="F560" s="13"/>
      <c r="G560" s="14"/>
      <c r="H560" s="14"/>
      <c r="I560" s="490">
        <v>321902.99999999994</v>
      </c>
      <c r="J560" s="491">
        <v>0</v>
      </c>
      <c r="K560" s="490">
        <v>0</v>
      </c>
      <c r="L560" s="491">
        <v>0</v>
      </c>
      <c r="M560" s="490">
        <v>0</v>
      </c>
      <c r="N560" s="491">
        <v>0</v>
      </c>
      <c r="O560" s="490">
        <v>0</v>
      </c>
      <c r="P560" s="491">
        <v>6.5357731987586345E-3</v>
      </c>
      <c r="Q560" s="490">
        <v>2103.8850000000002</v>
      </c>
      <c r="R560" s="491">
        <v>3.8721900696793758E-2</v>
      </c>
      <c r="S560" s="490">
        <v>12464.696</v>
      </c>
      <c r="T560" s="491">
        <v>3.5167081387871509E-2</v>
      </c>
      <c r="U560" s="490">
        <v>11320.388999999999</v>
      </c>
      <c r="V560" s="491">
        <v>0.24776356542188177</v>
      </c>
      <c r="W560" s="490">
        <v>79755.834999999992</v>
      </c>
      <c r="X560" s="491">
        <v>1.4983457749694784E-2</v>
      </c>
      <c r="Y560" s="490">
        <v>4823.2199999999993</v>
      </c>
      <c r="Z560" s="491">
        <v>4.6550529196683482E-2</v>
      </c>
      <c r="AA560" s="490">
        <v>14984.755000000001</v>
      </c>
      <c r="AB560" s="491">
        <v>0.58941926605219597</v>
      </c>
      <c r="AC560" s="490">
        <v>189735.83000000002</v>
      </c>
      <c r="AD560" s="491">
        <v>2.0858426296120263E-2</v>
      </c>
      <c r="AE560" s="490">
        <v>6714.39</v>
      </c>
      <c r="AF560" s="491">
        <v>0</v>
      </c>
      <c r="AG560" s="490">
        <v>0</v>
      </c>
      <c r="AH560" s="491">
        <v>0</v>
      </c>
      <c r="AI560" s="490">
        <v>0</v>
      </c>
      <c r="AJ560" s="24">
        <v>1.0000000000000002</v>
      </c>
      <c r="AK560" s="490">
        <v>321902.99999999994</v>
      </c>
    </row>
    <row r="561" spans="1:37" x14ac:dyDescent="0.25">
      <c r="A561" s="25" t="s">
        <v>1479</v>
      </c>
      <c r="B561" s="25"/>
      <c r="C561" s="25"/>
      <c r="D561" s="25" t="s">
        <v>1480</v>
      </c>
      <c r="E561" s="25"/>
      <c r="F561" s="25"/>
      <c r="G561" s="26"/>
      <c r="H561" s="26"/>
      <c r="I561" s="494">
        <v>299751.83999999997</v>
      </c>
      <c r="J561" s="27">
        <v>0</v>
      </c>
      <c r="K561" s="494">
        <v>0</v>
      </c>
      <c r="L561" s="27">
        <v>0</v>
      </c>
      <c r="M561" s="494">
        <v>0</v>
      </c>
      <c r="N561" s="27">
        <v>0</v>
      </c>
      <c r="O561" s="494">
        <v>0</v>
      </c>
      <c r="P561" s="27">
        <v>0</v>
      </c>
      <c r="Q561" s="494">
        <v>0</v>
      </c>
      <c r="R561" s="27">
        <v>0</v>
      </c>
      <c r="S561" s="494">
        <v>0</v>
      </c>
      <c r="T561" s="27">
        <v>1.2469681587275662E-2</v>
      </c>
      <c r="U561" s="494">
        <v>3737.81</v>
      </c>
      <c r="V561" s="27">
        <v>0.26607287881869218</v>
      </c>
      <c r="W561" s="494">
        <v>79755.834999999992</v>
      </c>
      <c r="X561" s="27">
        <v>1.609071023550681E-2</v>
      </c>
      <c r="Y561" s="494">
        <v>4823.2199999999993</v>
      </c>
      <c r="Z561" s="27">
        <v>4.9990535504302498E-2</v>
      </c>
      <c r="AA561" s="494">
        <v>14984.755000000001</v>
      </c>
      <c r="AB561" s="27">
        <v>0.63297636471555951</v>
      </c>
      <c r="AC561" s="494">
        <v>189735.83000000002</v>
      </c>
      <c r="AD561" s="27">
        <v>2.2399829138663507E-2</v>
      </c>
      <c r="AE561" s="494">
        <v>6714.39</v>
      </c>
      <c r="AF561" s="27">
        <v>0</v>
      </c>
      <c r="AG561" s="494">
        <v>0</v>
      </c>
      <c r="AH561" s="27">
        <v>0</v>
      </c>
      <c r="AI561" s="494">
        <v>0</v>
      </c>
      <c r="AJ561" s="27">
        <v>1.0000000000000002</v>
      </c>
      <c r="AK561" s="494">
        <v>299751.83999999997</v>
      </c>
    </row>
    <row r="562" spans="1:37" ht="38.25" x14ac:dyDescent="0.25">
      <c r="A562" s="17" t="s">
        <v>1481</v>
      </c>
      <c r="B562" s="18" t="s">
        <v>1482</v>
      </c>
      <c r="C562" s="17" t="s">
        <v>27</v>
      </c>
      <c r="D562" s="17" t="s">
        <v>1483</v>
      </c>
      <c r="E562" s="19" t="s">
        <v>42</v>
      </c>
      <c r="F562" s="19">
        <v>28</v>
      </c>
      <c r="G562" s="20">
        <v>5220</v>
      </c>
      <c r="H562" s="20">
        <v>6536.48</v>
      </c>
      <c r="I562" s="492">
        <v>183021.44</v>
      </c>
      <c r="J562" s="21">
        <v>0</v>
      </c>
      <c r="K562" s="22">
        <v>0</v>
      </c>
      <c r="L562" s="21">
        <v>0</v>
      </c>
      <c r="M562" s="22">
        <v>0</v>
      </c>
      <c r="N562" s="21">
        <v>0</v>
      </c>
      <c r="O562" s="22">
        <v>0</v>
      </c>
      <c r="P562" s="21">
        <v>0</v>
      </c>
      <c r="Q562" s="22">
        <v>0</v>
      </c>
      <c r="R562" s="21">
        <v>0</v>
      </c>
      <c r="S562" s="22">
        <v>0</v>
      </c>
      <c r="T562" s="21">
        <v>0</v>
      </c>
      <c r="U562" s="22">
        <v>0</v>
      </c>
      <c r="V562" s="21">
        <v>0</v>
      </c>
      <c r="W562" s="22">
        <v>0</v>
      </c>
      <c r="X562" s="21">
        <v>0</v>
      </c>
      <c r="Y562" s="22">
        <v>0</v>
      </c>
      <c r="Z562" s="21">
        <v>0</v>
      </c>
      <c r="AA562" s="22">
        <v>0</v>
      </c>
      <c r="AB562" s="21">
        <v>1</v>
      </c>
      <c r="AC562" s="22">
        <v>183021.44</v>
      </c>
      <c r="AD562" s="21">
        <v>0</v>
      </c>
      <c r="AE562" s="22">
        <v>0</v>
      </c>
      <c r="AF562" s="21">
        <v>0</v>
      </c>
      <c r="AG562" s="22">
        <v>0</v>
      </c>
      <c r="AH562" s="21"/>
      <c r="AI562" s="493">
        <v>0</v>
      </c>
      <c r="AJ562" s="15">
        <v>1</v>
      </c>
      <c r="AK562" s="23">
        <v>183021.44</v>
      </c>
    </row>
    <row r="563" spans="1:37" ht="63.75" x14ac:dyDescent="0.25">
      <c r="A563" s="17" t="s">
        <v>1484</v>
      </c>
      <c r="B563" s="18" t="s">
        <v>1485</v>
      </c>
      <c r="C563" s="17" t="s">
        <v>27</v>
      </c>
      <c r="D563" s="17" t="s">
        <v>1486</v>
      </c>
      <c r="E563" s="19" t="s">
        <v>42</v>
      </c>
      <c r="F563" s="19">
        <v>6</v>
      </c>
      <c r="G563" s="20">
        <v>634.26</v>
      </c>
      <c r="H563" s="20">
        <v>794.22</v>
      </c>
      <c r="I563" s="492">
        <v>4765.32</v>
      </c>
      <c r="J563" s="21">
        <v>0</v>
      </c>
      <c r="K563" s="22">
        <v>0</v>
      </c>
      <c r="L563" s="21">
        <v>0</v>
      </c>
      <c r="M563" s="22">
        <v>0</v>
      </c>
      <c r="N563" s="21">
        <v>0</v>
      </c>
      <c r="O563" s="22">
        <v>0</v>
      </c>
      <c r="P563" s="21">
        <v>0</v>
      </c>
      <c r="Q563" s="22">
        <v>0</v>
      </c>
      <c r="R563" s="21">
        <v>0</v>
      </c>
      <c r="S563" s="22">
        <v>0</v>
      </c>
      <c r="T563" s="21">
        <v>0</v>
      </c>
      <c r="U563" s="22">
        <v>0</v>
      </c>
      <c r="V563" s="21">
        <v>1</v>
      </c>
      <c r="W563" s="22">
        <v>4765.32</v>
      </c>
      <c r="X563" s="21"/>
      <c r="Y563" s="22">
        <v>0</v>
      </c>
      <c r="Z563" s="21">
        <v>0</v>
      </c>
      <c r="AA563" s="22">
        <v>0</v>
      </c>
      <c r="AB563" s="21">
        <v>0</v>
      </c>
      <c r="AC563" s="22">
        <v>0</v>
      </c>
      <c r="AD563" s="21">
        <v>0</v>
      </c>
      <c r="AE563" s="22">
        <v>0</v>
      </c>
      <c r="AF563" s="21">
        <v>0</v>
      </c>
      <c r="AG563" s="22">
        <v>0</v>
      </c>
      <c r="AH563" s="21"/>
      <c r="AI563" s="493">
        <v>0</v>
      </c>
      <c r="AJ563" s="15">
        <v>1</v>
      </c>
      <c r="AK563" s="23">
        <v>4765.32</v>
      </c>
    </row>
    <row r="564" spans="1:37" ht="63.75" x14ac:dyDescent="0.25">
      <c r="A564" s="17" t="s">
        <v>1487</v>
      </c>
      <c r="B564" s="18" t="s">
        <v>1488</v>
      </c>
      <c r="C564" s="17" t="s">
        <v>27</v>
      </c>
      <c r="D564" s="17" t="s">
        <v>1489</v>
      </c>
      <c r="E564" s="19" t="s">
        <v>42</v>
      </c>
      <c r="F564" s="19">
        <v>1</v>
      </c>
      <c r="G564" s="20">
        <v>625.22</v>
      </c>
      <c r="H564" s="20">
        <v>782.9</v>
      </c>
      <c r="I564" s="492">
        <v>782.9</v>
      </c>
      <c r="J564" s="21">
        <v>0</v>
      </c>
      <c r="K564" s="22">
        <v>0</v>
      </c>
      <c r="L564" s="21">
        <v>0</v>
      </c>
      <c r="M564" s="22">
        <v>0</v>
      </c>
      <c r="N564" s="21">
        <v>0</v>
      </c>
      <c r="O564" s="22">
        <v>0</v>
      </c>
      <c r="P564" s="21">
        <v>0</v>
      </c>
      <c r="Q564" s="22">
        <v>0</v>
      </c>
      <c r="R564" s="21">
        <v>0</v>
      </c>
      <c r="S564" s="22">
        <v>0</v>
      </c>
      <c r="T564" s="21">
        <v>0</v>
      </c>
      <c r="U564" s="22">
        <v>0</v>
      </c>
      <c r="V564" s="21">
        <v>1</v>
      </c>
      <c r="W564" s="22">
        <v>782.9</v>
      </c>
      <c r="X564" s="21"/>
      <c r="Y564" s="22">
        <v>0</v>
      </c>
      <c r="Z564" s="21">
        <v>0</v>
      </c>
      <c r="AA564" s="22">
        <v>0</v>
      </c>
      <c r="AB564" s="21">
        <v>0</v>
      </c>
      <c r="AC564" s="22">
        <v>0</v>
      </c>
      <c r="AD564" s="21">
        <v>0</v>
      </c>
      <c r="AE564" s="22">
        <v>0</v>
      </c>
      <c r="AF564" s="21">
        <v>0</v>
      </c>
      <c r="AG564" s="22">
        <v>0</v>
      </c>
      <c r="AH564" s="21"/>
      <c r="AI564" s="493">
        <v>0</v>
      </c>
      <c r="AJ564" s="15">
        <v>1</v>
      </c>
      <c r="AK564" s="23">
        <v>782.9</v>
      </c>
    </row>
    <row r="565" spans="1:37" ht="51" x14ac:dyDescent="0.25">
      <c r="A565" s="17" t="s">
        <v>1490</v>
      </c>
      <c r="B565" s="18" t="s">
        <v>1491</v>
      </c>
      <c r="C565" s="17" t="s">
        <v>27</v>
      </c>
      <c r="D565" s="17" t="s">
        <v>1492</v>
      </c>
      <c r="E565" s="19" t="s">
        <v>42</v>
      </c>
      <c r="F565" s="19">
        <v>1</v>
      </c>
      <c r="G565" s="20">
        <v>4880</v>
      </c>
      <c r="H565" s="20">
        <v>6110.73</v>
      </c>
      <c r="I565" s="492">
        <v>6110.73</v>
      </c>
      <c r="J565" s="21">
        <v>0</v>
      </c>
      <c r="K565" s="22">
        <v>0</v>
      </c>
      <c r="L565" s="21">
        <v>0</v>
      </c>
      <c r="M565" s="22">
        <v>0</v>
      </c>
      <c r="N565" s="21">
        <v>0</v>
      </c>
      <c r="O565" s="22">
        <v>0</v>
      </c>
      <c r="P565" s="21">
        <v>0</v>
      </c>
      <c r="Q565" s="22">
        <v>0</v>
      </c>
      <c r="R565" s="21">
        <v>0</v>
      </c>
      <c r="S565" s="22">
        <v>0</v>
      </c>
      <c r="T565" s="21">
        <v>0</v>
      </c>
      <c r="U565" s="22">
        <v>0</v>
      </c>
      <c r="V565" s="21">
        <v>1</v>
      </c>
      <c r="W565" s="22">
        <v>6110.73</v>
      </c>
      <c r="X565" s="21"/>
      <c r="Y565" s="22">
        <v>0</v>
      </c>
      <c r="Z565" s="21">
        <v>0</v>
      </c>
      <c r="AA565" s="22">
        <v>0</v>
      </c>
      <c r="AB565" s="21">
        <v>0</v>
      </c>
      <c r="AC565" s="22">
        <v>0</v>
      </c>
      <c r="AD565" s="21">
        <v>0</v>
      </c>
      <c r="AE565" s="22">
        <v>0</v>
      </c>
      <c r="AF565" s="21">
        <v>0</v>
      </c>
      <c r="AG565" s="22">
        <v>0</v>
      </c>
      <c r="AH565" s="21"/>
      <c r="AI565" s="493">
        <v>0</v>
      </c>
      <c r="AJ565" s="15">
        <v>1</v>
      </c>
      <c r="AK565" s="23">
        <v>6110.73</v>
      </c>
    </row>
    <row r="566" spans="1:37" ht="76.5" x14ac:dyDescent="0.25">
      <c r="A566" s="17" t="s">
        <v>1493</v>
      </c>
      <c r="B566" s="18" t="s">
        <v>1494</v>
      </c>
      <c r="C566" s="17" t="s">
        <v>32</v>
      </c>
      <c r="D566" s="17" t="s">
        <v>1495</v>
      </c>
      <c r="E566" s="19" t="s">
        <v>42</v>
      </c>
      <c r="F566" s="19">
        <v>2</v>
      </c>
      <c r="G566" s="20">
        <v>827.3</v>
      </c>
      <c r="H566" s="20">
        <v>1035.94</v>
      </c>
      <c r="I566" s="492">
        <v>2071.88</v>
      </c>
      <c r="J566" s="21">
        <v>0</v>
      </c>
      <c r="K566" s="22">
        <v>0</v>
      </c>
      <c r="L566" s="21">
        <v>0</v>
      </c>
      <c r="M566" s="22">
        <v>0</v>
      </c>
      <c r="N566" s="21">
        <v>0</v>
      </c>
      <c r="O566" s="22">
        <v>0</v>
      </c>
      <c r="P566" s="21">
        <v>0</v>
      </c>
      <c r="Q566" s="22">
        <v>0</v>
      </c>
      <c r="R566" s="21">
        <v>0</v>
      </c>
      <c r="S566" s="22">
        <v>0</v>
      </c>
      <c r="T566" s="21">
        <v>0</v>
      </c>
      <c r="U566" s="22">
        <v>0</v>
      </c>
      <c r="V566" s="21">
        <v>1</v>
      </c>
      <c r="W566" s="22">
        <v>2071.88</v>
      </c>
      <c r="X566" s="21"/>
      <c r="Y566" s="22">
        <v>0</v>
      </c>
      <c r="Z566" s="21">
        <v>0</v>
      </c>
      <c r="AA566" s="22">
        <v>0</v>
      </c>
      <c r="AB566" s="21">
        <v>0</v>
      </c>
      <c r="AC566" s="22">
        <v>0</v>
      </c>
      <c r="AD566" s="21">
        <v>0</v>
      </c>
      <c r="AE566" s="22">
        <v>0</v>
      </c>
      <c r="AF566" s="21">
        <v>0</v>
      </c>
      <c r="AG566" s="22">
        <v>0</v>
      </c>
      <c r="AH566" s="21"/>
      <c r="AI566" s="493">
        <v>0</v>
      </c>
      <c r="AJ566" s="15">
        <v>1</v>
      </c>
      <c r="AK566" s="23">
        <v>2071.88</v>
      </c>
    </row>
    <row r="567" spans="1:37" ht="51" x14ac:dyDescent="0.25">
      <c r="A567" s="17" t="s">
        <v>1496</v>
      </c>
      <c r="B567" s="18" t="s">
        <v>1497</v>
      </c>
      <c r="C567" s="17" t="s">
        <v>27</v>
      </c>
      <c r="D567" s="17" t="s">
        <v>1498</v>
      </c>
      <c r="E567" s="19" t="s">
        <v>42</v>
      </c>
      <c r="F567" s="19">
        <v>2</v>
      </c>
      <c r="G567" s="20">
        <v>2985</v>
      </c>
      <c r="H567" s="20">
        <v>3737.81</v>
      </c>
      <c r="I567" s="492">
        <v>7475.62</v>
      </c>
      <c r="J567" s="21">
        <v>0</v>
      </c>
      <c r="K567" s="22">
        <v>0</v>
      </c>
      <c r="L567" s="21">
        <v>0</v>
      </c>
      <c r="M567" s="22">
        <v>0</v>
      </c>
      <c r="N567" s="21">
        <v>0</v>
      </c>
      <c r="O567" s="22">
        <v>0</v>
      </c>
      <c r="P567" s="21">
        <v>0</v>
      </c>
      <c r="Q567" s="22">
        <v>0</v>
      </c>
      <c r="R567" s="21">
        <v>0</v>
      </c>
      <c r="S567" s="22">
        <v>0</v>
      </c>
      <c r="T567" s="21">
        <v>0.5</v>
      </c>
      <c r="U567" s="22">
        <v>3737.81</v>
      </c>
      <c r="V567" s="21">
        <v>0.5</v>
      </c>
      <c r="W567" s="22">
        <v>3737.81</v>
      </c>
      <c r="X567" s="21"/>
      <c r="Y567" s="22">
        <v>0</v>
      </c>
      <c r="Z567" s="21">
        <v>0</v>
      </c>
      <c r="AA567" s="22">
        <v>0</v>
      </c>
      <c r="AB567" s="21">
        <v>0</v>
      </c>
      <c r="AC567" s="22">
        <v>0</v>
      </c>
      <c r="AD567" s="21">
        <v>0</v>
      </c>
      <c r="AE567" s="22">
        <v>0</v>
      </c>
      <c r="AF567" s="21">
        <v>0</v>
      </c>
      <c r="AG567" s="22">
        <v>0</v>
      </c>
      <c r="AH567" s="21"/>
      <c r="AI567" s="493">
        <v>0</v>
      </c>
      <c r="AJ567" s="15">
        <v>1</v>
      </c>
      <c r="AK567" s="23">
        <v>7475.62</v>
      </c>
    </row>
    <row r="568" spans="1:37" ht="63.75" x14ac:dyDescent="0.25">
      <c r="A568" s="17" t="s">
        <v>1499</v>
      </c>
      <c r="B568" s="18" t="s">
        <v>1500</v>
      </c>
      <c r="C568" s="17" t="s">
        <v>27</v>
      </c>
      <c r="D568" s="17" t="s">
        <v>1501</v>
      </c>
      <c r="E568" s="19" t="s">
        <v>522</v>
      </c>
      <c r="F568" s="19">
        <v>2</v>
      </c>
      <c r="G568" s="20">
        <v>1182.5326499999999</v>
      </c>
      <c r="H568" s="20">
        <v>1480.76</v>
      </c>
      <c r="I568" s="492">
        <v>2961.52</v>
      </c>
      <c r="J568" s="21">
        <v>0</v>
      </c>
      <c r="K568" s="22">
        <v>0</v>
      </c>
      <c r="L568" s="21">
        <v>0</v>
      </c>
      <c r="M568" s="22">
        <v>0</v>
      </c>
      <c r="N568" s="21">
        <v>0</v>
      </c>
      <c r="O568" s="22">
        <v>0</v>
      </c>
      <c r="P568" s="21">
        <v>0</v>
      </c>
      <c r="Q568" s="22">
        <v>0</v>
      </c>
      <c r="R568" s="21">
        <v>0</v>
      </c>
      <c r="S568" s="22">
        <v>0</v>
      </c>
      <c r="T568" s="21">
        <v>0</v>
      </c>
      <c r="U568" s="22">
        <v>0</v>
      </c>
      <c r="V568" s="21">
        <v>1</v>
      </c>
      <c r="W568" s="22">
        <v>2961.52</v>
      </c>
      <c r="X568" s="21"/>
      <c r="Y568" s="22">
        <v>0</v>
      </c>
      <c r="Z568" s="21">
        <v>0</v>
      </c>
      <c r="AA568" s="22">
        <v>0</v>
      </c>
      <c r="AB568" s="21">
        <v>0</v>
      </c>
      <c r="AC568" s="22">
        <v>0</v>
      </c>
      <c r="AD568" s="21">
        <v>0</v>
      </c>
      <c r="AE568" s="22">
        <v>0</v>
      </c>
      <c r="AF568" s="21">
        <v>0</v>
      </c>
      <c r="AG568" s="22">
        <v>0</v>
      </c>
      <c r="AH568" s="21"/>
      <c r="AI568" s="493">
        <v>0</v>
      </c>
      <c r="AJ568" s="15">
        <v>1</v>
      </c>
      <c r="AK568" s="23">
        <v>2961.52</v>
      </c>
    </row>
    <row r="569" spans="1:37" ht="51" x14ac:dyDescent="0.25">
      <c r="A569" s="17" t="s">
        <v>1502</v>
      </c>
      <c r="B569" s="18" t="s">
        <v>1503</v>
      </c>
      <c r="C569" s="17" t="s">
        <v>27</v>
      </c>
      <c r="D569" s="17" t="s">
        <v>1504</v>
      </c>
      <c r="E569" s="19" t="s">
        <v>42</v>
      </c>
      <c r="F569" s="19">
        <v>2</v>
      </c>
      <c r="G569" s="20">
        <v>637.91</v>
      </c>
      <c r="H569" s="20">
        <v>798.79</v>
      </c>
      <c r="I569" s="492">
        <v>1597.58</v>
      </c>
      <c r="J569" s="21">
        <v>0</v>
      </c>
      <c r="K569" s="22">
        <v>0</v>
      </c>
      <c r="L569" s="21">
        <v>0</v>
      </c>
      <c r="M569" s="22">
        <v>0</v>
      </c>
      <c r="N569" s="21">
        <v>0</v>
      </c>
      <c r="O569" s="22">
        <v>0</v>
      </c>
      <c r="P569" s="21">
        <v>0</v>
      </c>
      <c r="Q569" s="22">
        <v>0</v>
      </c>
      <c r="R569" s="21">
        <v>0</v>
      </c>
      <c r="S569" s="22">
        <v>0</v>
      </c>
      <c r="T569" s="21">
        <v>0</v>
      </c>
      <c r="U569" s="22">
        <v>0</v>
      </c>
      <c r="V569" s="21">
        <v>1</v>
      </c>
      <c r="W569" s="22">
        <v>1597.58</v>
      </c>
      <c r="X569" s="21"/>
      <c r="Y569" s="22">
        <v>0</v>
      </c>
      <c r="Z569" s="21">
        <v>0</v>
      </c>
      <c r="AA569" s="22">
        <v>0</v>
      </c>
      <c r="AB569" s="21">
        <v>0</v>
      </c>
      <c r="AC569" s="22">
        <v>0</v>
      </c>
      <c r="AD569" s="21">
        <v>0</v>
      </c>
      <c r="AE569" s="22">
        <v>0</v>
      </c>
      <c r="AF569" s="21">
        <v>0</v>
      </c>
      <c r="AG569" s="22">
        <v>0</v>
      </c>
      <c r="AH569" s="21"/>
      <c r="AI569" s="493">
        <v>0</v>
      </c>
      <c r="AJ569" s="15">
        <v>1</v>
      </c>
      <c r="AK569" s="23">
        <v>1597.58</v>
      </c>
    </row>
    <row r="570" spans="1:37" ht="63.75" x14ac:dyDescent="0.25">
      <c r="A570" s="17" t="s">
        <v>1505</v>
      </c>
      <c r="B570" s="18" t="s">
        <v>1506</v>
      </c>
      <c r="C570" s="17" t="s">
        <v>27</v>
      </c>
      <c r="D570" s="17" t="s">
        <v>1507</v>
      </c>
      <c r="E570" s="19" t="s">
        <v>42</v>
      </c>
      <c r="F570" s="19">
        <v>3</v>
      </c>
      <c r="G570" s="20">
        <v>977.68</v>
      </c>
      <c r="H570" s="20">
        <v>1224.25</v>
      </c>
      <c r="I570" s="492">
        <v>3672.75</v>
      </c>
      <c r="J570" s="21">
        <v>0</v>
      </c>
      <c r="K570" s="22">
        <v>0</v>
      </c>
      <c r="L570" s="21">
        <v>0</v>
      </c>
      <c r="M570" s="22">
        <v>0</v>
      </c>
      <c r="N570" s="21">
        <v>0</v>
      </c>
      <c r="O570" s="22">
        <v>0</v>
      </c>
      <c r="P570" s="21">
        <v>0</v>
      </c>
      <c r="Q570" s="22">
        <v>0</v>
      </c>
      <c r="R570" s="21">
        <v>0</v>
      </c>
      <c r="S570" s="22">
        <v>0</v>
      </c>
      <c r="T570" s="21">
        <v>0</v>
      </c>
      <c r="U570" s="22">
        <v>0</v>
      </c>
      <c r="V570" s="21">
        <v>1</v>
      </c>
      <c r="W570" s="22">
        <v>3672.75</v>
      </c>
      <c r="X570" s="21"/>
      <c r="Y570" s="22">
        <v>0</v>
      </c>
      <c r="Z570" s="21">
        <v>0</v>
      </c>
      <c r="AA570" s="22">
        <v>0</v>
      </c>
      <c r="AB570" s="21">
        <v>0</v>
      </c>
      <c r="AC570" s="22">
        <v>0</v>
      </c>
      <c r="AD570" s="21">
        <v>0</v>
      </c>
      <c r="AE570" s="22">
        <v>0</v>
      </c>
      <c r="AF570" s="21">
        <v>0</v>
      </c>
      <c r="AG570" s="22">
        <v>0</v>
      </c>
      <c r="AH570" s="21"/>
      <c r="AI570" s="493">
        <v>0</v>
      </c>
      <c r="AJ570" s="15">
        <v>1</v>
      </c>
      <c r="AK570" s="23">
        <v>3672.75</v>
      </c>
    </row>
    <row r="571" spans="1:37" ht="51" x14ac:dyDescent="0.25">
      <c r="A571" s="17" t="s">
        <v>1508</v>
      </c>
      <c r="B571" s="18" t="s">
        <v>1509</v>
      </c>
      <c r="C571" s="17" t="s">
        <v>27</v>
      </c>
      <c r="D571" s="17" t="s">
        <v>1510</v>
      </c>
      <c r="E571" s="19" t="s">
        <v>42</v>
      </c>
      <c r="F571" s="19">
        <v>2</v>
      </c>
      <c r="G571" s="20">
        <v>2330</v>
      </c>
      <c r="H571" s="20">
        <v>2917.62</v>
      </c>
      <c r="I571" s="492">
        <v>5835.24</v>
      </c>
      <c r="J571" s="21">
        <v>0</v>
      </c>
      <c r="K571" s="22">
        <v>0</v>
      </c>
      <c r="L571" s="21">
        <v>0</v>
      </c>
      <c r="M571" s="22">
        <v>0</v>
      </c>
      <c r="N571" s="21">
        <v>0</v>
      </c>
      <c r="O571" s="22">
        <v>0</v>
      </c>
      <c r="P571" s="21">
        <v>0</v>
      </c>
      <c r="Q571" s="22">
        <v>0</v>
      </c>
      <c r="R571" s="21">
        <v>0</v>
      </c>
      <c r="S571" s="22">
        <v>0</v>
      </c>
      <c r="T571" s="21">
        <v>0</v>
      </c>
      <c r="U571" s="22">
        <v>0</v>
      </c>
      <c r="V571" s="21">
        <v>0.5</v>
      </c>
      <c r="W571" s="22">
        <v>2917.62</v>
      </c>
      <c r="X571" s="21">
        <v>0.5</v>
      </c>
      <c r="Y571" s="22">
        <v>2917.62</v>
      </c>
      <c r="Z571" s="21"/>
      <c r="AA571" s="22">
        <v>0</v>
      </c>
      <c r="AB571" s="21">
        <v>0</v>
      </c>
      <c r="AC571" s="22">
        <v>0</v>
      </c>
      <c r="AD571" s="21">
        <v>0</v>
      </c>
      <c r="AE571" s="22">
        <v>0</v>
      </c>
      <c r="AF571" s="21">
        <v>0</v>
      </c>
      <c r="AG571" s="22">
        <v>0</v>
      </c>
      <c r="AH571" s="21"/>
      <c r="AI571" s="493">
        <v>0</v>
      </c>
      <c r="AJ571" s="15">
        <v>1</v>
      </c>
      <c r="AK571" s="23">
        <v>5835.24</v>
      </c>
    </row>
    <row r="572" spans="1:37" ht="51" x14ac:dyDescent="0.25">
      <c r="A572" s="17" t="s">
        <v>1511</v>
      </c>
      <c r="B572" s="18" t="s">
        <v>1512</v>
      </c>
      <c r="C572" s="17" t="s">
        <v>27</v>
      </c>
      <c r="D572" s="17" t="s">
        <v>1513</v>
      </c>
      <c r="E572" s="19" t="s">
        <v>42</v>
      </c>
      <c r="F572" s="19">
        <v>2</v>
      </c>
      <c r="G572" s="20">
        <v>1280.6099999999999</v>
      </c>
      <c r="H572" s="20">
        <v>1603.57</v>
      </c>
      <c r="I572" s="492">
        <v>3207.14</v>
      </c>
      <c r="J572" s="21">
        <v>0</v>
      </c>
      <c r="K572" s="22">
        <v>0</v>
      </c>
      <c r="L572" s="21">
        <v>0</v>
      </c>
      <c r="M572" s="22">
        <v>0</v>
      </c>
      <c r="N572" s="21">
        <v>0</v>
      </c>
      <c r="O572" s="22">
        <v>0</v>
      </c>
      <c r="P572" s="21">
        <v>0</v>
      </c>
      <c r="Q572" s="22">
        <v>0</v>
      </c>
      <c r="R572" s="21">
        <v>0</v>
      </c>
      <c r="S572" s="22">
        <v>0</v>
      </c>
      <c r="T572" s="21">
        <v>0</v>
      </c>
      <c r="U572" s="22">
        <v>0</v>
      </c>
      <c r="V572" s="21">
        <v>1</v>
      </c>
      <c r="W572" s="22">
        <v>3207.14</v>
      </c>
      <c r="X572" s="21"/>
      <c r="Y572" s="22">
        <v>0</v>
      </c>
      <c r="Z572" s="21">
        <v>0</v>
      </c>
      <c r="AA572" s="22">
        <v>0</v>
      </c>
      <c r="AB572" s="21">
        <v>0</v>
      </c>
      <c r="AC572" s="22">
        <v>0</v>
      </c>
      <c r="AD572" s="21">
        <v>0</v>
      </c>
      <c r="AE572" s="22">
        <v>0</v>
      </c>
      <c r="AF572" s="21">
        <v>0</v>
      </c>
      <c r="AG572" s="22">
        <v>0</v>
      </c>
      <c r="AH572" s="21"/>
      <c r="AI572" s="493">
        <v>0</v>
      </c>
      <c r="AJ572" s="15">
        <v>1</v>
      </c>
      <c r="AK572" s="23">
        <v>3207.14</v>
      </c>
    </row>
    <row r="573" spans="1:37" ht="51" x14ac:dyDescent="0.25">
      <c r="A573" s="17" t="s">
        <v>1514</v>
      </c>
      <c r="B573" s="18" t="s">
        <v>1515</v>
      </c>
      <c r="C573" s="17" t="s">
        <v>27</v>
      </c>
      <c r="D573" s="17" t="s">
        <v>1516</v>
      </c>
      <c r="E573" s="19" t="s">
        <v>42</v>
      </c>
      <c r="F573" s="19">
        <v>1</v>
      </c>
      <c r="G573" s="20">
        <v>968.27</v>
      </c>
      <c r="H573" s="20">
        <v>1212.46</v>
      </c>
      <c r="I573" s="492">
        <v>1212.46</v>
      </c>
      <c r="J573" s="21">
        <v>0</v>
      </c>
      <c r="K573" s="22">
        <v>0</v>
      </c>
      <c r="L573" s="21">
        <v>0</v>
      </c>
      <c r="M573" s="22">
        <v>0</v>
      </c>
      <c r="N573" s="21">
        <v>0</v>
      </c>
      <c r="O573" s="22">
        <v>0</v>
      </c>
      <c r="P573" s="21">
        <v>0</v>
      </c>
      <c r="Q573" s="22">
        <v>0</v>
      </c>
      <c r="R573" s="21">
        <v>0</v>
      </c>
      <c r="S573" s="22">
        <v>0</v>
      </c>
      <c r="T573" s="21">
        <v>0</v>
      </c>
      <c r="U573" s="22">
        <v>0</v>
      </c>
      <c r="V573" s="21">
        <v>1</v>
      </c>
      <c r="W573" s="22">
        <v>1212.46</v>
      </c>
      <c r="X573" s="21"/>
      <c r="Y573" s="22">
        <v>0</v>
      </c>
      <c r="Z573" s="21">
        <v>0</v>
      </c>
      <c r="AA573" s="22">
        <v>0</v>
      </c>
      <c r="AB573" s="21">
        <v>0</v>
      </c>
      <c r="AC573" s="22">
        <v>0</v>
      </c>
      <c r="AD573" s="21">
        <v>0</v>
      </c>
      <c r="AE573" s="22">
        <v>0</v>
      </c>
      <c r="AF573" s="21">
        <v>0</v>
      </c>
      <c r="AG573" s="22">
        <v>0</v>
      </c>
      <c r="AH573" s="21"/>
      <c r="AI573" s="493">
        <v>0</v>
      </c>
      <c r="AJ573" s="15">
        <v>1</v>
      </c>
      <c r="AK573" s="23">
        <v>1212.46</v>
      </c>
    </row>
    <row r="574" spans="1:37" ht="51" x14ac:dyDescent="0.25">
      <c r="A574" s="17" t="s">
        <v>1517</v>
      </c>
      <c r="B574" s="18" t="s">
        <v>1518</v>
      </c>
      <c r="C574" s="17" t="s">
        <v>27</v>
      </c>
      <c r="D574" s="17" t="s">
        <v>1519</v>
      </c>
      <c r="E574" s="19" t="s">
        <v>42</v>
      </c>
      <c r="F574" s="19">
        <v>1</v>
      </c>
      <c r="G574" s="20">
        <v>3043.6057599999999</v>
      </c>
      <c r="H574" s="20">
        <v>3811.2</v>
      </c>
      <c r="I574" s="492">
        <v>3811.2</v>
      </c>
      <c r="J574" s="21">
        <v>0</v>
      </c>
      <c r="K574" s="22">
        <v>0</v>
      </c>
      <c r="L574" s="21">
        <v>0</v>
      </c>
      <c r="M574" s="22">
        <v>0</v>
      </c>
      <c r="N574" s="21">
        <v>0</v>
      </c>
      <c r="O574" s="22">
        <v>0</v>
      </c>
      <c r="P574" s="21">
        <v>0</v>
      </c>
      <c r="Q574" s="22">
        <v>0</v>
      </c>
      <c r="R574" s="21">
        <v>0</v>
      </c>
      <c r="S574" s="22">
        <v>0</v>
      </c>
      <c r="T574" s="21">
        <v>0</v>
      </c>
      <c r="U574" s="22">
        <v>0</v>
      </c>
      <c r="V574" s="21">
        <v>0.5</v>
      </c>
      <c r="W574" s="22">
        <v>1905.6</v>
      </c>
      <c r="X574" s="21">
        <v>0.5</v>
      </c>
      <c r="Y574" s="22">
        <v>1905.6</v>
      </c>
      <c r="Z574" s="21"/>
      <c r="AA574" s="22">
        <v>0</v>
      </c>
      <c r="AB574" s="21">
        <v>0</v>
      </c>
      <c r="AC574" s="22">
        <v>0</v>
      </c>
      <c r="AD574" s="21">
        <v>0</v>
      </c>
      <c r="AE574" s="22">
        <v>0</v>
      </c>
      <c r="AF574" s="21">
        <v>0</v>
      </c>
      <c r="AG574" s="22">
        <v>0</v>
      </c>
      <c r="AH574" s="21"/>
      <c r="AI574" s="493">
        <v>0</v>
      </c>
      <c r="AJ574" s="15">
        <v>1</v>
      </c>
      <c r="AK574" s="23">
        <v>3811.2</v>
      </c>
    </row>
    <row r="575" spans="1:37" ht="25.5" x14ac:dyDescent="0.25">
      <c r="A575" s="17" t="s">
        <v>1520</v>
      </c>
      <c r="B575" s="18" t="s">
        <v>1521</v>
      </c>
      <c r="C575" s="17" t="s">
        <v>27</v>
      </c>
      <c r="D575" s="17" t="s">
        <v>1522</v>
      </c>
      <c r="E575" s="19" t="s">
        <v>42</v>
      </c>
      <c r="F575" s="19">
        <v>2</v>
      </c>
      <c r="G575" s="20">
        <v>5362.08</v>
      </c>
      <c r="H575" s="20">
        <v>6714.39</v>
      </c>
      <c r="I575" s="492">
        <v>13428.78</v>
      </c>
      <c r="J575" s="21">
        <v>0</v>
      </c>
      <c r="K575" s="22">
        <v>0</v>
      </c>
      <c r="L575" s="21">
        <v>0</v>
      </c>
      <c r="M575" s="22">
        <v>0</v>
      </c>
      <c r="N575" s="21">
        <v>0</v>
      </c>
      <c r="O575" s="22">
        <v>0</v>
      </c>
      <c r="P575" s="21">
        <v>0</v>
      </c>
      <c r="Q575" s="22">
        <v>0</v>
      </c>
      <c r="R575" s="21">
        <v>0</v>
      </c>
      <c r="S575" s="22">
        <v>0</v>
      </c>
      <c r="T575" s="21">
        <v>0</v>
      </c>
      <c r="U575" s="22">
        <v>0</v>
      </c>
      <c r="V575" s="21"/>
      <c r="W575" s="22">
        <v>0</v>
      </c>
      <c r="X575" s="21"/>
      <c r="Y575" s="22">
        <v>0</v>
      </c>
      <c r="Z575" s="21">
        <v>0</v>
      </c>
      <c r="AA575" s="22">
        <v>0</v>
      </c>
      <c r="AB575" s="21">
        <v>0.5</v>
      </c>
      <c r="AC575" s="22">
        <v>6714.39</v>
      </c>
      <c r="AD575" s="21">
        <v>0.5</v>
      </c>
      <c r="AE575" s="22">
        <v>6714.39</v>
      </c>
      <c r="AF575" s="21">
        <v>0</v>
      </c>
      <c r="AG575" s="22">
        <v>0</v>
      </c>
      <c r="AH575" s="21"/>
      <c r="AI575" s="493">
        <v>0</v>
      </c>
      <c r="AJ575" s="15">
        <v>1</v>
      </c>
      <c r="AK575" s="23">
        <v>13428.78</v>
      </c>
    </row>
    <row r="576" spans="1:37" ht="38.25" x14ac:dyDescent="0.25">
      <c r="A576" s="17" t="s">
        <v>1523</v>
      </c>
      <c r="B576" s="18" t="s">
        <v>1524</v>
      </c>
      <c r="C576" s="17" t="s">
        <v>27</v>
      </c>
      <c r="D576" s="17" t="s">
        <v>1525</v>
      </c>
      <c r="E576" s="19" t="s">
        <v>42</v>
      </c>
      <c r="F576" s="19">
        <v>1</v>
      </c>
      <c r="G576" s="20">
        <v>1691.56</v>
      </c>
      <c r="H576" s="20">
        <v>2118.17</v>
      </c>
      <c r="I576" s="492">
        <v>2118.17</v>
      </c>
      <c r="J576" s="21">
        <v>0</v>
      </c>
      <c r="K576" s="22">
        <v>0</v>
      </c>
      <c r="L576" s="21">
        <v>0</v>
      </c>
      <c r="M576" s="22">
        <v>0</v>
      </c>
      <c r="N576" s="21">
        <v>0</v>
      </c>
      <c r="O576" s="22">
        <v>0</v>
      </c>
      <c r="P576" s="21">
        <v>0</v>
      </c>
      <c r="Q576" s="22">
        <v>0</v>
      </c>
      <c r="R576" s="21">
        <v>0</v>
      </c>
      <c r="S576" s="22">
        <v>0</v>
      </c>
      <c r="T576" s="21">
        <v>0</v>
      </c>
      <c r="U576" s="22">
        <v>0</v>
      </c>
      <c r="V576" s="21">
        <v>1</v>
      </c>
      <c r="W576" s="22">
        <v>2118.17</v>
      </c>
      <c r="X576" s="21"/>
      <c r="Y576" s="22">
        <v>0</v>
      </c>
      <c r="Z576" s="21">
        <v>0</v>
      </c>
      <c r="AA576" s="22">
        <v>0</v>
      </c>
      <c r="AB576" s="21">
        <v>0</v>
      </c>
      <c r="AC576" s="22">
        <v>0</v>
      </c>
      <c r="AD576" s="21">
        <v>0</v>
      </c>
      <c r="AE576" s="22">
        <v>0</v>
      </c>
      <c r="AF576" s="21">
        <v>0</v>
      </c>
      <c r="AG576" s="22">
        <v>0</v>
      </c>
      <c r="AH576" s="21"/>
      <c r="AI576" s="493">
        <v>0</v>
      </c>
      <c r="AJ576" s="15">
        <v>1</v>
      </c>
      <c r="AK576" s="23">
        <v>2118.17</v>
      </c>
    </row>
    <row r="577" spans="1:37" ht="51" x14ac:dyDescent="0.25">
      <c r="A577" s="17" t="s">
        <v>1526</v>
      </c>
      <c r="B577" s="18" t="s">
        <v>1527</v>
      </c>
      <c r="C577" s="17" t="s">
        <v>27</v>
      </c>
      <c r="D577" s="17" t="s">
        <v>1528</v>
      </c>
      <c r="E577" s="19" t="s">
        <v>42</v>
      </c>
      <c r="F577" s="19">
        <v>2</v>
      </c>
      <c r="G577" s="20">
        <v>1350.18</v>
      </c>
      <c r="H577" s="20">
        <v>1690.69</v>
      </c>
      <c r="I577" s="492">
        <v>3381.38</v>
      </c>
      <c r="J577" s="21">
        <v>0</v>
      </c>
      <c r="K577" s="22">
        <v>0</v>
      </c>
      <c r="L577" s="21">
        <v>0</v>
      </c>
      <c r="M577" s="22">
        <v>0</v>
      </c>
      <c r="N577" s="21">
        <v>0</v>
      </c>
      <c r="O577" s="22">
        <v>0</v>
      </c>
      <c r="P577" s="21">
        <v>0</v>
      </c>
      <c r="Q577" s="22">
        <v>0</v>
      </c>
      <c r="R577" s="21">
        <v>0</v>
      </c>
      <c r="S577" s="22">
        <v>0</v>
      </c>
      <c r="T577" s="21">
        <v>0</v>
      </c>
      <c r="U577" s="22">
        <v>0</v>
      </c>
      <c r="V577" s="21">
        <v>0.5</v>
      </c>
      <c r="W577" s="22">
        <v>1690.69</v>
      </c>
      <c r="X577" s="21"/>
      <c r="Y577" s="22">
        <v>0</v>
      </c>
      <c r="Z577" s="21">
        <v>0.5</v>
      </c>
      <c r="AA577" s="22">
        <v>1690.69</v>
      </c>
      <c r="AB577" s="21">
        <v>0</v>
      </c>
      <c r="AC577" s="22">
        <v>0</v>
      </c>
      <c r="AD577" s="21">
        <v>0</v>
      </c>
      <c r="AE577" s="22">
        <v>0</v>
      </c>
      <c r="AF577" s="21">
        <v>0</v>
      </c>
      <c r="AG577" s="22">
        <v>0</v>
      </c>
      <c r="AH577" s="21"/>
      <c r="AI577" s="493">
        <v>0</v>
      </c>
      <c r="AJ577" s="15">
        <v>1</v>
      </c>
      <c r="AK577" s="23">
        <v>3381.38</v>
      </c>
    </row>
    <row r="578" spans="1:37" ht="63.75" x14ac:dyDescent="0.25">
      <c r="A578" s="17" t="s">
        <v>1529</v>
      </c>
      <c r="B578" s="18" t="s">
        <v>1530</v>
      </c>
      <c r="C578" s="17" t="s">
        <v>27</v>
      </c>
      <c r="D578" s="17" t="s">
        <v>1531</v>
      </c>
      <c r="E578" s="19" t="s">
        <v>522</v>
      </c>
      <c r="F578" s="19">
        <v>1</v>
      </c>
      <c r="G578" s="20">
        <v>3667.989</v>
      </c>
      <c r="H578" s="20">
        <v>4593.05</v>
      </c>
      <c r="I578" s="492">
        <v>4593.05</v>
      </c>
      <c r="J578" s="21">
        <v>0</v>
      </c>
      <c r="K578" s="22">
        <v>0</v>
      </c>
      <c r="L578" s="21">
        <v>0</v>
      </c>
      <c r="M578" s="22">
        <v>0</v>
      </c>
      <c r="N578" s="21">
        <v>0</v>
      </c>
      <c r="O578" s="22">
        <v>0</v>
      </c>
      <c r="P578" s="21">
        <v>0</v>
      </c>
      <c r="Q578" s="22">
        <v>0</v>
      </c>
      <c r="R578" s="21">
        <v>0</v>
      </c>
      <c r="S578" s="22">
        <v>0</v>
      </c>
      <c r="T578" s="21">
        <v>0</v>
      </c>
      <c r="U578" s="22">
        <v>0</v>
      </c>
      <c r="V578" s="21">
        <v>0.5</v>
      </c>
      <c r="W578" s="22">
        <v>2296.5250000000001</v>
      </c>
      <c r="X578" s="21"/>
      <c r="Y578" s="22">
        <v>0</v>
      </c>
      <c r="Z578" s="21">
        <v>0.5</v>
      </c>
      <c r="AA578" s="22">
        <v>2296.5250000000001</v>
      </c>
      <c r="AB578" s="21">
        <v>0</v>
      </c>
      <c r="AC578" s="22">
        <v>0</v>
      </c>
      <c r="AD578" s="21">
        <v>0</v>
      </c>
      <c r="AE578" s="22">
        <v>0</v>
      </c>
      <c r="AF578" s="21">
        <v>0</v>
      </c>
      <c r="AG578" s="22">
        <v>0</v>
      </c>
      <c r="AH578" s="21"/>
      <c r="AI578" s="493">
        <v>0</v>
      </c>
      <c r="AJ578" s="15">
        <v>1</v>
      </c>
      <c r="AK578" s="23">
        <v>4593.05</v>
      </c>
    </row>
    <row r="579" spans="1:37" ht="51" x14ac:dyDescent="0.25">
      <c r="A579" s="17" t="s">
        <v>1532</v>
      </c>
      <c r="B579" s="18" t="s">
        <v>1533</v>
      </c>
      <c r="C579" s="17" t="s">
        <v>27</v>
      </c>
      <c r="D579" s="17" t="s">
        <v>1534</v>
      </c>
      <c r="E579" s="19" t="s">
        <v>42</v>
      </c>
      <c r="F579" s="19">
        <v>16</v>
      </c>
      <c r="G579" s="20">
        <v>1383.05</v>
      </c>
      <c r="H579" s="20">
        <v>1731.85</v>
      </c>
      <c r="I579" s="492">
        <v>27709.599999999999</v>
      </c>
      <c r="J579" s="21">
        <v>0</v>
      </c>
      <c r="K579" s="22">
        <v>0</v>
      </c>
      <c r="L579" s="21">
        <v>0</v>
      </c>
      <c r="M579" s="22">
        <v>0</v>
      </c>
      <c r="N579" s="21">
        <v>0</v>
      </c>
      <c r="O579" s="22">
        <v>0</v>
      </c>
      <c r="P579" s="21">
        <v>0</v>
      </c>
      <c r="Q579" s="22">
        <v>0</v>
      </c>
      <c r="R579" s="21">
        <v>0</v>
      </c>
      <c r="S579" s="22">
        <v>0</v>
      </c>
      <c r="T579" s="21">
        <v>0</v>
      </c>
      <c r="U579" s="22">
        <v>0</v>
      </c>
      <c r="V579" s="21">
        <v>1</v>
      </c>
      <c r="W579" s="22">
        <v>27709.599999999999</v>
      </c>
      <c r="X579" s="21"/>
      <c r="Y579" s="22">
        <v>0</v>
      </c>
      <c r="Z579" s="21">
        <v>0</v>
      </c>
      <c r="AA579" s="22">
        <v>0</v>
      </c>
      <c r="AB579" s="21">
        <v>0</v>
      </c>
      <c r="AC579" s="22">
        <v>0</v>
      </c>
      <c r="AD579" s="21">
        <v>0</v>
      </c>
      <c r="AE579" s="22">
        <v>0</v>
      </c>
      <c r="AF579" s="21">
        <v>0</v>
      </c>
      <c r="AG579" s="22">
        <v>0</v>
      </c>
      <c r="AH579" s="21"/>
      <c r="AI579" s="493">
        <v>0</v>
      </c>
      <c r="AJ579" s="15">
        <v>1</v>
      </c>
      <c r="AK579" s="23">
        <v>27709.599999999999</v>
      </c>
    </row>
    <row r="580" spans="1:37" ht="38.25" x14ac:dyDescent="0.25">
      <c r="A580" s="17" t="s">
        <v>1535</v>
      </c>
      <c r="B580" s="18" t="s">
        <v>1536</v>
      </c>
      <c r="C580" s="17" t="s">
        <v>27</v>
      </c>
      <c r="D580" s="17" t="s">
        <v>1537</v>
      </c>
      <c r="E580" s="19" t="s">
        <v>42</v>
      </c>
      <c r="F580" s="19">
        <v>1</v>
      </c>
      <c r="G580" s="20">
        <v>6780.9039999999995</v>
      </c>
      <c r="H580" s="20">
        <v>8491.0400000000009</v>
      </c>
      <c r="I580" s="492">
        <v>8491.0400000000009</v>
      </c>
      <c r="J580" s="21">
        <v>0</v>
      </c>
      <c r="K580" s="22">
        <v>0</v>
      </c>
      <c r="L580" s="21">
        <v>0</v>
      </c>
      <c r="M580" s="22">
        <v>0</v>
      </c>
      <c r="N580" s="21">
        <v>0</v>
      </c>
      <c r="O580" s="22">
        <v>0</v>
      </c>
      <c r="P580" s="21">
        <v>0</v>
      </c>
      <c r="Q580" s="22">
        <v>0</v>
      </c>
      <c r="R580" s="21">
        <v>0</v>
      </c>
      <c r="S580" s="22">
        <v>0</v>
      </c>
      <c r="T580" s="21">
        <v>0</v>
      </c>
      <c r="U580" s="22">
        <v>0</v>
      </c>
      <c r="V580" s="21">
        <v>0.5</v>
      </c>
      <c r="W580" s="22">
        <v>4245.5200000000004</v>
      </c>
      <c r="X580" s="21"/>
      <c r="Y580" s="22">
        <v>0</v>
      </c>
      <c r="Z580" s="21">
        <v>0.5</v>
      </c>
      <c r="AA580" s="22">
        <v>4245.5200000000004</v>
      </c>
      <c r="AB580" s="21">
        <v>0</v>
      </c>
      <c r="AC580" s="22">
        <v>0</v>
      </c>
      <c r="AD580" s="21">
        <v>0</v>
      </c>
      <c r="AE580" s="22">
        <v>0</v>
      </c>
      <c r="AF580" s="21">
        <v>0</v>
      </c>
      <c r="AG580" s="22">
        <v>0</v>
      </c>
      <c r="AH580" s="21"/>
      <c r="AI580" s="493">
        <v>0</v>
      </c>
      <c r="AJ580" s="15">
        <v>1</v>
      </c>
      <c r="AK580" s="23">
        <v>8491.0400000000009</v>
      </c>
    </row>
    <row r="581" spans="1:37" ht="63.75" x14ac:dyDescent="0.25">
      <c r="A581" s="17" t="s">
        <v>1538</v>
      </c>
      <c r="B581" s="18" t="s">
        <v>1539</v>
      </c>
      <c r="C581" s="17" t="s">
        <v>27</v>
      </c>
      <c r="D581" s="17" t="s">
        <v>1540</v>
      </c>
      <c r="E581" s="19" t="s">
        <v>42</v>
      </c>
      <c r="F581" s="19">
        <v>2</v>
      </c>
      <c r="G581" s="20">
        <v>911.24</v>
      </c>
      <c r="H581" s="20">
        <v>1141.05</v>
      </c>
      <c r="I581" s="492">
        <v>2282.1</v>
      </c>
      <c r="J581" s="21">
        <v>0</v>
      </c>
      <c r="K581" s="22">
        <v>0</v>
      </c>
      <c r="L581" s="21">
        <v>0</v>
      </c>
      <c r="M581" s="22">
        <v>0</v>
      </c>
      <c r="N581" s="21">
        <v>0</v>
      </c>
      <c r="O581" s="22">
        <v>0</v>
      </c>
      <c r="P581" s="21">
        <v>0</v>
      </c>
      <c r="Q581" s="22">
        <v>0</v>
      </c>
      <c r="R581" s="21">
        <v>0</v>
      </c>
      <c r="S581" s="22">
        <v>0</v>
      </c>
      <c r="T581" s="21">
        <v>0</v>
      </c>
      <c r="U581" s="22">
        <v>0</v>
      </c>
      <c r="V581" s="21">
        <v>0.5</v>
      </c>
      <c r="W581" s="22">
        <v>1141.05</v>
      </c>
      <c r="X581" s="21"/>
      <c r="Y581" s="22">
        <v>0</v>
      </c>
      <c r="Z581" s="21">
        <v>0.5</v>
      </c>
      <c r="AA581" s="22">
        <v>1141.05</v>
      </c>
      <c r="AB581" s="21">
        <v>0</v>
      </c>
      <c r="AC581" s="22">
        <v>0</v>
      </c>
      <c r="AD581" s="21">
        <v>0</v>
      </c>
      <c r="AE581" s="22">
        <v>0</v>
      </c>
      <c r="AF581" s="21">
        <v>0</v>
      </c>
      <c r="AG581" s="22">
        <v>0</v>
      </c>
      <c r="AH581" s="21"/>
      <c r="AI581" s="493">
        <v>0</v>
      </c>
      <c r="AJ581" s="15">
        <v>1</v>
      </c>
      <c r="AK581" s="23">
        <v>2282.1</v>
      </c>
    </row>
    <row r="582" spans="1:37" ht="51" x14ac:dyDescent="0.25">
      <c r="A582" s="17" t="s">
        <v>1541</v>
      </c>
      <c r="B582" s="18" t="s">
        <v>1542</v>
      </c>
      <c r="C582" s="17" t="s">
        <v>32</v>
      </c>
      <c r="D582" s="17" t="s">
        <v>1543</v>
      </c>
      <c r="E582" s="19" t="s">
        <v>34</v>
      </c>
      <c r="F582" s="19">
        <v>6.5129999999999999</v>
      </c>
      <c r="G582" s="20">
        <v>1278.43</v>
      </c>
      <c r="H582" s="20">
        <v>1600.85</v>
      </c>
      <c r="I582" s="492">
        <v>10426.33</v>
      </c>
      <c r="J582" s="21">
        <v>0</v>
      </c>
      <c r="K582" s="22">
        <v>0</v>
      </c>
      <c r="L582" s="21">
        <v>0</v>
      </c>
      <c r="M582" s="22">
        <v>0</v>
      </c>
      <c r="N582" s="21">
        <v>0</v>
      </c>
      <c r="O582" s="22">
        <v>0</v>
      </c>
      <c r="P582" s="21">
        <v>0</v>
      </c>
      <c r="Q582" s="22">
        <v>0</v>
      </c>
      <c r="R582" s="21">
        <v>0</v>
      </c>
      <c r="S582" s="22">
        <v>0</v>
      </c>
      <c r="T582" s="21">
        <v>0</v>
      </c>
      <c r="U582" s="22">
        <v>0</v>
      </c>
      <c r="V582" s="21">
        <v>0.5</v>
      </c>
      <c r="W582" s="22">
        <v>5213.165</v>
      </c>
      <c r="X582" s="21"/>
      <c r="Y582" s="22">
        <v>0</v>
      </c>
      <c r="Z582" s="21">
        <v>0.5</v>
      </c>
      <c r="AA582" s="22">
        <v>5213.165</v>
      </c>
      <c r="AB582" s="21">
        <v>0</v>
      </c>
      <c r="AC582" s="22">
        <v>0</v>
      </c>
      <c r="AD582" s="21">
        <v>0</v>
      </c>
      <c r="AE582" s="22">
        <v>0</v>
      </c>
      <c r="AF582" s="21">
        <v>0</v>
      </c>
      <c r="AG582" s="22">
        <v>0</v>
      </c>
      <c r="AH582" s="21"/>
      <c r="AI582" s="493">
        <v>0</v>
      </c>
      <c r="AJ582" s="15">
        <v>1</v>
      </c>
      <c r="AK582" s="23">
        <v>10426.33</v>
      </c>
    </row>
    <row r="583" spans="1:37" ht="38.25" x14ac:dyDescent="0.25">
      <c r="A583" s="17" t="s">
        <v>1544</v>
      </c>
      <c r="B583" s="18" t="s">
        <v>1545</v>
      </c>
      <c r="C583" s="17" t="s">
        <v>32</v>
      </c>
      <c r="D583" s="17" t="s">
        <v>1546</v>
      </c>
      <c r="E583" s="19" t="s">
        <v>34</v>
      </c>
      <c r="F583" s="19">
        <v>53.29</v>
      </c>
      <c r="G583" s="20">
        <v>11.93</v>
      </c>
      <c r="H583" s="20">
        <v>14.93</v>
      </c>
      <c r="I583" s="492">
        <v>795.61</v>
      </c>
      <c r="J583" s="21">
        <v>0</v>
      </c>
      <c r="K583" s="22">
        <v>0</v>
      </c>
      <c r="L583" s="21">
        <v>0</v>
      </c>
      <c r="M583" s="22">
        <v>0</v>
      </c>
      <c r="N583" s="21">
        <v>0</v>
      </c>
      <c r="O583" s="22">
        <v>0</v>
      </c>
      <c r="P583" s="21">
        <v>0</v>
      </c>
      <c r="Q583" s="22">
        <v>0</v>
      </c>
      <c r="R583" s="21">
        <v>0</v>
      </c>
      <c r="S583" s="22">
        <v>0</v>
      </c>
      <c r="T583" s="21">
        <v>0</v>
      </c>
      <c r="U583" s="22">
        <v>0</v>
      </c>
      <c r="V583" s="21">
        <v>0.5</v>
      </c>
      <c r="W583" s="22">
        <v>397.80500000000001</v>
      </c>
      <c r="X583" s="21"/>
      <c r="Y583" s="22">
        <v>0</v>
      </c>
      <c r="Z583" s="21">
        <v>0.5</v>
      </c>
      <c r="AA583" s="22">
        <v>397.80500000000001</v>
      </c>
      <c r="AB583" s="21">
        <v>0</v>
      </c>
      <c r="AC583" s="22">
        <v>0</v>
      </c>
      <c r="AD583" s="21">
        <v>0</v>
      </c>
      <c r="AE583" s="22">
        <v>0</v>
      </c>
      <c r="AF583" s="21">
        <v>0</v>
      </c>
      <c r="AG583" s="22">
        <v>0</v>
      </c>
      <c r="AH583" s="21"/>
      <c r="AI583" s="493">
        <v>0</v>
      </c>
      <c r="AJ583" s="15">
        <v>1</v>
      </c>
      <c r="AK583" s="23">
        <v>795.61</v>
      </c>
    </row>
    <row r="584" spans="1:37" x14ac:dyDescent="0.25">
      <c r="A584" s="25" t="s">
        <v>1547</v>
      </c>
      <c r="B584" s="25"/>
      <c r="C584" s="25"/>
      <c r="D584" s="25" t="s">
        <v>1548</v>
      </c>
      <c r="E584" s="25"/>
      <c r="F584" s="25"/>
      <c r="G584" s="26"/>
      <c r="H584" s="26"/>
      <c r="I584" s="494">
        <v>22151.159999999996</v>
      </c>
      <c r="J584" s="27">
        <v>0</v>
      </c>
      <c r="K584" s="494">
        <v>0</v>
      </c>
      <c r="L584" s="27">
        <v>0</v>
      </c>
      <c r="M584" s="494">
        <v>0</v>
      </c>
      <c r="N584" s="27">
        <v>0</v>
      </c>
      <c r="O584" s="494">
        <v>0</v>
      </c>
      <c r="P584" s="27">
        <v>9.497854739887214E-2</v>
      </c>
      <c r="Q584" s="494">
        <v>2103.8850000000002</v>
      </c>
      <c r="R584" s="27">
        <v>0.56271075645699831</v>
      </c>
      <c r="S584" s="494">
        <v>12464.696</v>
      </c>
      <c r="T584" s="27">
        <v>0.34231069614412973</v>
      </c>
      <c r="U584" s="494">
        <v>7582.5789999999997</v>
      </c>
      <c r="V584" s="27">
        <v>0</v>
      </c>
      <c r="W584" s="494">
        <v>0</v>
      </c>
      <c r="X584" s="27">
        <v>0</v>
      </c>
      <c r="Y584" s="494">
        <v>0</v>
      </c>
      <c r="Z584" s="27">
        <v>0</v>
      </c>
      <c r="AA584" s="494">
        <v>0</v>
      </c>
      <c r="AB584" s="27">
        <v>0</v>
      </c>
      <c r="AC584" s="494">
        <v>0</v>
      </c>
      <c r="AD584" s="27">
        <v>0</v>
      </c>
      <c r="AE584" s="494">
        <v>0</v>
      </c>
      <c r="AF584" s="27">
        <v>0</v>
      </c>
      <c r="AG584" s="494">
        <v>0</v>
      </c>
      <c r="AH584" s="27">
        <v>0</v>
      </c>
      <c r="AI584" s="494">
        <v>0</v>
      </c>
      <c r="AJ584" s="33">
        <v>1.0000000000000002</v>
      </c>
      <c r="AK584" s="494">
        <v>22151.159999999996</v>
      </c>
    </row>
    <row r="585" spans="1:37" ht="51" x14ac:dyDescent="0.25">
      <c r="A585" s="17" t="s">
        <v>1549</v>
      </c>
      <c r="B585" s="18" t="s">
        <v>1550</v>
      </c>
      <c r="C585" s="17" t="s">
        <v>27</v>
      </c>
      <c r="D585" s="17" t="s">
        <v>1551</v>
      </c>
      <c r="E585" s="19" t="s">
        <v>109</v>
      </c>
      <c r="F585" s="19">
        <v>44.4</v>
      </c>
      <c r="G585" s="20">
        <v>26.75</v>
      </c>
      <c r="H585" s="20">
        <v>33.49</v>
      </c>
      <c r="I585" s="492">
        <v>1486.95</v>
      </c>
      <c r="J585" s="21">
        <v>0</v>
      </c>
      <c r="K585" s="22">
        <v>0</v>
      </c>
      <c r="L585" s="21">
        <v>0</v>
      </c>
      <c r="M585" s="22">
        <v>0</v>
      </c>
      <c r="N585" s="21">
        <v>0</v>
      </c>
      <c r="O585" s="22">
        <v>0</v>
      </c>
      <c r="P585" s="21">
        <v>1</v>
      </c>
      <c r="Q585" s="22">
        <v>1486.95</v>
      </c>
      <c r="R585" s="21">
        <v>0</v>
      </c>
      <c r="S585" s="22">
        <v>0</v>
      </c>
      <c r="T585" s="21">
        <v>0</v>
      </c>
      <c r="U585" s="22">
        <v>0</v>
      </c>
      <c r="V585" s="21">
        <v>0</v>
      </c>
      <c r="W585" s="22">
        <v>0</v>
      </c>
      <c r="X585" s="21">
        <v>0</v>
      </c>
      <c r="Y585" s="22">
        <v>0</v>
      </c>
      <c r="Z585" s="21">
        <v>0</v>
      </c>
      <c r="AA585" s="22">
        <v>0</v>
      </c>
      <c r="AB585" s="21">
        <v>0</v>
      </c>
      <c r="AC585" s="22">
        <v>0</v>
      </c>
      <c r="AD585" s="21">
        <v>0</v>
      </c>
      <c r="AE585" s="22">
        <v>0</v>
      </c>
      <c r="AF585" s="21">
        <v>0</v>
      </c>
      <c r="AG585" s="22">
        <v>0</v>
      </c>
      <c r="AH585" s="21"/>
      <c r="AI585" s="493">
        <v>0</v>
      </c>
      <c r="AJ585" s="15">
        <v>1</v>
      </c>
      <c r="AK585" s="23">
        <v>1486.95</v>
      </c>
    </row>
    <row r="586" spans="1:37" ht="38.25" x14ac:dyDescent="0.25">
      <c r="A586" s="17" t="s">
        <v>1552</v>
      </c>
      <c r="B586" s="18" t="s">
        <v>1553</v>
      </c>
      <c r="C586" s="17" t="s">
        <v>27</v>
      </c>
      <c r="D586" s="17" t="s">
        <v>1554</v>
      </c>
      <c r="E586" s="19" t="s">
        <v>42</v>
      </c>
      <c r="F586" s="19">
        <v>2</v>
      </c>
      <c r="G586" s="20">
        <v>1340.91</v>
      </c>
      <c r="H586" s="20">
        <v>1679.08</v>
      </c>
      <c r="I586" s="492">
        <v>3358.16</v>
      </c>
      <c r="J586" s="21">
        <v>0</v>
      </c>
      <c r="K586" s="22">
        <v>0</v>
      </c>
      <c r="L586" s="21">
        <v>0</v>
      </c>
      <c r="M586" s="22">
        <v>0</v>
      </c>
      <c r="N586" s="21">
        <v>0</v>
      </c>
      <c r="O586" s="22">
        <v>0</v>
      </c>
      <c r="P586" s="21">
        <v>0</v>
      </c>
      <c r="Q586" s="22">
        <v>0</v>
      </c>
      <c r="R586" s="21">
        <v>0.5</v>
      </c>
      <c r="S586" s="22">
        <v>1679.08</v>
      </c>
      <c r="T586" s="21">
        <v>0.5</v>
      </c>
      <c r="U586" s="22">
        <v>1679.08</v>
      </c>
      <c r="V586" s="21">
        <v>0</v>
      </c>
      <c r="W586" s="22">
        <v>0</v>
      </c>
      <c r="X586" s="21">
        <v>0</v>
      </c>
      <c r="Y586" s="22">
        <v>0</v>
      </c>
      <c r="Z586" s="21">
        <v>0</v>
      </c>
      <c r="AA586" s="22">
        <v>0</v>
      </c>
      <c r="AB586" s="21">
        <v>0</v>
      </c>
      <c r="AC586" s="22">
        <v>0</v>
      </c>
      <c r="AD586" s="21">
        <v>0</v>
      </c>
      <c r="AE586" s="22">
        <v>0</v>
      </c>
      <c r="AF586" s="21">
        <v>0</v>
      </c>
      <c r="AG586" s="22">
        <v>0</v>
      </c>
      <c r="AH586" s="21"/>
      <c r="AI586" s="493">
        <v>0</v>
      </c>
      <c r="AJ586" s="15">
        <v>1</v>
      </c>
      <c r="AK586" s="23">
        <v>3358.16</v>
      </c>
    </row>
    <row r="587" spans="1:37" ht="38.25" x14ac:dyDescent="0.25">
      <c r="A587" s="17" t="s">
        <v>1555</v>
      </c>
      <c r="B587" s="18" t="s">
        <v>1556</v>
      </c>
      <c r="C587" s="17" t="s">
        <v>27</v>
      </c>
      <c r="D587" s="17" t="s">
        <v>1557</v>
      </c>
      <c r="E587" s="19" t="s">
        <v>42</v>
      </c>
      <c r="F587" s="19">
        <v>2</v>
      </c>
      <c r="G587" s="20">
        <v>1787.88</v>
      </c>
      <c r="H587" s="20">
        <v>2238.7800000000002</v>
      </c>
      <c r="I587" s="492">
        <v>4477.5600000000004</v>
      </c>
      <c r="J587" s="21">
        <v>0</v>
      </c>
      <c r="K587" s="22">
        <v>0</v>
      </c>
      <c r="L587" s="21">
        <v>0</v>
      </c>
      <c r="M587" s="22">
        <v>0</v>
      </c>
      <c r="N587" s="21">
        <v>0</v>
      </c>
      <c r="O587" s="22">
        <v>0</v>
      </c>
      <c r="P587" s="21">
        <v>0</v>
      </c>
      <c r="Q587" s="22">
        <v>0</v>
      </c>
      <c r="R587" s="21">
        <v>0.5</v>
      </c>
      <c r="S587" s="22">
        <v>2238.7800000000002</v>
      </c>
      <c r="T587" s="21">
        <v>0.5</v>
      </c>
      <c r="U587" s="22">
        <v>2238.7800000000002</v>
      </c>
      <c r="V587" s="21">
        <v>0</v>
      </c>
      <c r="W587" s="22">
        <v>0</v>
      </c>
      <c r="X587" s="21">
        <v>0</v>
      </c>
      <c r="Y587" s="22">
        <v>0</v>
      </c>
      <c r="Z587" s="21">
        <v>0</v>
      </c>
      <c r="AA587" s="22">
        <v>0</v>
      </c>
      <c r="AB587" s="21">
        <v>0</v>
      </c>
      <c r="AC587" s="22">
        <v>0</v>
      </c>
      <c r="AD587" s="21">
        <v>0</v>
      </c>
      <c r="AE587" s="22">
        <v>0</v>
      </c>
      <c r="AF587" s="21">
        <v>0</v>
      </c>
      <c r="AG587" s="22">
        <v>0</v>
      </c>
      <c r="AH587" s="21"/>
      <c r="AI587" s="493">
        <v>0</v>
      </c>
      <c r="AJ587" s="15">
        <v>1</v>
      </c>
      <c r="AK587" s="23">
        <v>4477.5600000000004</v>
      </c>
    </row>
    <row r="588" spans="1:37" ht="38.25" x14ac:dyDescent="0.25">
      <c r="A588" s="17" t="s">
        <v>1558</v>
      </c>
      <c r="B588" s="18" t="s">
        <v>1559</v>
      </c>
      <c r="C588" s="17" t="s">
        <v>27</v>
      </c>
      <c r="D588" s="17" t="s">
        <v>1560</v>
      </c>
      <c r="E588" s="19" t="s">
        <v>34</v>
      </c>
      <c r="F588" s="19">
        <v>24.54</v>
      </c>
      <c r="G588" s="20">
        <v>40.159999999999997</v>
      </c>
      <c r="H588" s="20">
        <v>50.28</v>
      </c>
      <c r="I588" s="492">
        <v>1233.8699999999999</v>
      </c>
      <c r="J588" s="21">
        <v>0</v>
      </c>
      <c r="K588" s="22">
        <v>0</v>
      </c>
      <c r="L588" s="21">
        <v>0</v>
      </c>
      <c r="M588" s="22">
        <v>0</v>
      </c>
      <c r="N588" s="21">
        <v>0</v>
      </c>
      <c r="O588" s="22">
        <v>0</v>
      </c>
      <c r="P588" s="21">
        <v>0.5</v>
      </c>
      <c r="Q588" s="22">
        <v>616.93499999999995</v>
      </c>
      <c r="R588" s="21">
        <v>0.5</v>
      </c>
      <c r="S588" s="22">
        <v>616.93499999999995</v>
      </c>
      <c r="T588" s="21">
        <v>0</v>
      </c>
      <c r="U588" s="22">
        <v>0</v>
      </c>
      <c r="V588" s="21">
        <v>0</v>
      </c>
      <c r="W588" s="22">
        <v>0</v>
      </c>
      <c r="X588" s="21">
        <v>0</v>
      </c>
      <c r="Y588" s="22">
        <v>0</v>
      </c>
      <c r="Z588" s="21">
        <v>0</v>
      </c>
      <c r="AA588" s="22">
        <v>0</v>
      </c>
      <c r="AB588" s="21">
        <v>0</v>
      </c>
      <c r="AC588" s="22">
        <v>0</v>
      </c>
      <c r="AD588" s="21">
        <v>0</v>
      </c>
      <c r="AE588" s="22">
        <v>0</v>
      </c>
      <c r="AF588" s="21">
        <v>0</v>
      </c>
      <c r="AG588" s="22">
        <v>0</v>
      </c>
      <c r="AH588" s="21"/>
      <c r="AI588" s="493">
        <v>0</v>
      </c>
      <c r="AJ588" s="15">
        <v>1</v>
      </c>
      <c r="AK588" s="23">
        <v>1233.8699999999999</v>
      </c>
    </row>
    <row r="589" spans="1:37" ht="51" x14ac:dyDescent="0.25">
      <c r="A589" s="17" t="s">
        <v>1561</v>
      </c>
      <c r="B589" s="18" t="s">
        <v>1562</v>
      </c>
      <c r="C589" s="17" t="s">
        <v>27</v>
      </c>
      <c r="D589" s="17" t="s">
        <v>1563</v>
      </c>
      <c r="E589" s="19" t="s">
        <v>906</v>
      </c>
      <c r="F589" s="19">
        <v>6</v>
      </c>
      <c r="G589" s="20">
        <v>630</v>
      </c>
      <c r="H589" s="20">
        <v>788.88</v>
      </c>
      <c r="I589" s="492">
        <v>4733.28</v>
      </c>
      <c r="J589" s="21">
        <v>0</v>
      </c>
      <c r="K589" s="22">
        <v>0</v>
      </c>
      <c r="L589" s="21">
        <v>0</v>
      </c>
      <c r="M589" s="22">
        <v>0</v>
      </c>
      <c r="N589" s="21">
        <v>0</v>
      </c>
      <c r="O589" s="22">
        <v>0</v>
      </c>
      <c r="P589" s="21">
        <v>0</v>
      </c>
      <c r="Q589" s="22">
        <v>0</v>
      </c>
      <c r="R589" s="21">
        <v>0.5</v>
      </c>
      <c r="S589" s="22">
        <v>2366.64</v>
      </c>
      <c r="T589" s="21">
        <v>0.5</v>
      </c>
      <c r="U589" s="22">
        <v>2366.64</v>
      </c>
      <c r="V589" s="21">
        <v>0</v>
      </c>
      <c r="W589" s="22">
        <v>0</v>
      </c>
      <c r="X589" s="21">
        <v>0</v>
      </c>
      <c r="Y589" s="22">
        <v>0</v>
      </c>
      <c r="Z589" s="21">
        <v>0</v>
      </c>
      <c r="AA589" s="22">
        <v>0</v>
      </c>
      <c r="AB589" s="21">
        <v>0</v>
      </c>
      <c r="AC589" s="22">
        <v>0</v>
      </c>
      <c r="AD589" s="21">
        <v>0</v>
      </c>
      <c r="AE589" s="22">
        <v>0</v>
      </c>
      <c r="AF589" s="21">
        <v>0</v>
      </c>
      <c r="AG589" s="22">
        <v>0</v>
      </c>
      <c r="AH589" s="21"/>
      <c r="AI589" s="493">
        <v>0</v>
      </c>
      <c r="AJ589" s="15">
        <v>1</v>
      </c>
      <c r="AK589" s="23">
        <v>4733.28</v>
      </c>
    </row>
    <row r="590" spans="1:37" ht="51" x14ac:dyDescent="0.25">
      <c r="A590" s="17" t="s">
        <v>1564</v>
      </c>
      <c r="B590" s="18" t="s">
        <v>1565</v>
      </c>
      <c r="C590" s="17" t="s">
        <v>27</v>
      </c>
      <c r="D590" s="17" t="s">
        <v>1566</v>
      </c>
      <c r="E590" s="19" t="s">
        <v>906</v>
      </c>
      <c r="F590" s="19">
        <v>1</v>
      </c>
      <c r="G590" s="20">
        <v>279.45</v>
      </c>
      <c r="H590" s="20">
        <v>349.92</v>
      </c>
      <c r="I590" s="492">
        <v>349.92</v>
      </c>
      <c r="J590" s="21">
        <v>0</v>
      </c>
      <c r="K590" s="22">
        <v>0</v>
      </c>
      <c r="L590" s="21">
        <v>0</v>
      </c>
      <c r="M590" s="22">
        <v>0</v>
      </c>
      <c r="N590" s="21">
        <v>0</v>
      </c>
      <c r="O590" s="22">
        <v>0</v>
      </c>
      <c r="P590" s="21">
        <v>0</v>
      </c>
      <c r="Q590" s="22">
        <v>0</v>
      </c>
      <c r="R590" s="21">
        <v>1</v>
      </c>
      <c r="S590" s="22">
        <v>349.92</v>
      </c>
      <c r="T590" s="21">
        <v>0</v>
      </c>
      <c r="U590" s="22">
        <v>0</v>
      </c>
      <c r="V590" s="21">
        <v>0</v>
      </c>
      <c r="W590" s="22">
        <v>0</v>
      </c>
      <c r="X590" s="21">
        <v>0</v>
      </c>
      <c r="Y590" s="22">
        <v>0</v>
      </c>
      <c r="Z590" s="21">
        <v>0</v>
      </c>
      <c r="AA590" s="22">
        <v>0</v>
      </c>
      <c r="AB590" s="21">
        <v>0</v>
      </c>
      <c r="AC590" s="22">
        <v>0</v>
      </c>
      <c r="AD590" s="21">
        <v>0</v>
      </c>
      <c r="AE590" s="22">
        <v>0</v>
      </c>
      <c r="AF590" s="21">
        <v>0</v>
      </c>
      <c r="AG590" s="22">
        <v>0</v>
      </c>
      <c r="AH590" s="21"/>
      <c r="AI590" s="493">
        <v>0</v>
      </c>
      <c r="AJ590" s="15">
        <v>1</v>
      </c>
      <c r="AK590" s="23">
        <v>349.92</v>
      </c>
    </row>
    <row r="591" spans="1:37" ht="51" x14ac:dyDescent="0.25">
      <c r="A591" s="17" t="s">
        <v>1567</v>
      </c>
      <c r="B591" s="18" t="s">
        <v>1568</v>
      </c>
      <c r="C591" s="17" t="s">
        <v>27</v>
      </c>
      <c r="D591" s="17" t="s">
        <v>1569</v>
      </c>
      <c r="E591" s="19" t="s">
        <v>906</v>
      </c>
      <c r="F591" s="19">
        <v>3</v>
      </c>
      <c r="G591" s="20">
        <v>1151.8235560000001</v>
      </c>
      <c r="H591" s="20">
        <v>1442.31</v>
      </c>
      <c r="I591" s="492">
        <v>4326.93</v>
      </c>
      <c r="J591" s="21">
        <v>0</v>
      </c>
      <c r="K591" s="22">
        <v>0</v>
      </c>
      <c r="L591" s="21">
        <v>0</v>
      </c>
      <c r="M591" s="22">
        <v>0</v>
      </c>
      <c r="N591" s="21">
        <v>0</v>
      </c>
      <c r="O591" s="22">
        <v>0</v>
      </c>
      <c r="P591" s="21">
        <v>0</v>
      </c>
      <c r="Q591" s="22">
        <v>0</v>
      </c>
      <c r="R591" s="21">
        <v>0.7</v>
      </c>
      <c r="S591" s="22">
        <v>3028.8510000000001</v>
      </c>
      <c r="T591" s="21">
        <v>0.3</v>
      </c>
      <c r="U591" s="22">
        <v>1298.079</v>
      </c>
      <c r="V591" s="21">
        <v>0</v>
      </c>
      <c r="W591" s="22">
        <v>0</v>
      </c>
      <c r="X591" s="21">
        <v>0</v>
      </c>
      <c r="Y591" s="22">
        <v>0</v>
      </c>
      <c r="Z591" s="21">
        <v>0</v>
      </c>
      <c r="AA591" s="22">
        <v>0</v>
      </c>
      <c r="AB591" s="21">
        <v>0</v>
      </c>
      <c r="AC591" s="22">
        <v>0</v>
      </c>
      <c r="AD591" s="21">
        <v>0</v>
      </c>
      <c r="AE591" s="22">
        <v>0</v>
      </c>
      <c r="AF591" s="21">
        <v>0</v>
      </c>
      <c r="AG591" s="22">
        <v>0</v>
      </c>
      <c r="AH591" s="21"/>
      <c r="AI591" s="493">
        <v>0</v>
      </c>
      <c r="AJ591" s="15">
        <v>1</v>
      </c>
      <c r="AK591" s="23">
        <v>4326.93</v>
      </c>
    </row>
    <row r="592" spans="1:37" ht="25.5" x14ac:dyDescent="0.25">
      <c r="A592" s="17" t="s">
        <v>1570</v>
      </c>
      <c r="B592" s="18" t="s">
        <v>1571</v>
      </c>
      <c r="C592" s="17" t="s">
        <v>32</v>
      </c>
      <c r="D592" s="17" t="s">
        <v>1572</v>
      </c>
      <c r="E592" s="19" t="s">
        <v>34</v>
      </c>
      <c r="F592" s="19">
        <v>3.96</v>
      </c>
      <c r="G592" s="20">
        <v>440.54</v>
      </c>
      <c r="H592" s="20">
        <v>551.64</v>
      </c>
      <c r="I592" s="492">
        <v>2184.4899999999998</v>
      </c>
      <c r="J592" s="21">
        <v>0</v>
      </c>
      <c r="K592" s="22">
        <v>0</v>
      </c>
      <c r="L592" s="21">
        <v>0</v>
      </c>
      <c r="M592" s="22">
        <v>0</v>
      </c>
      <c r="N592" s="21">
        <v>0</v>
      </c>
      <c r="O592" s="22">
        <v>0</v>
      </c>
      <c r="P592" s="21">
        <v>0</v>
      </c>
      <c r="Q592" s="22">
        <v>0</v>
      </c>
      <c r="R592" s="21">
        <v>1</v>
      </c>
      <c r="S592" s="22">
        <v>2184.4899999999998</v>
      </c>
      <c r="T592" s="21">
        <v>0</v>
      </c>
      <c r="U592" s="22">
        <v>0</v>
      </c>
      <c r="V592" s="21">
        <v>0</v>
      </c>
      <c r="W592" s="22">
        <v>0</v>
      </c>
      <c r="X592" s="21">
        <v>0</v>
      </c>
      <c r="Y592" s="22">
        <v>0</v>
      </c>
      <c r="Z592" s="21">
        <v>0</v>
      </c>
      <c r="AA592" s="22">
        <v>0</v>
      </c>
      <c r="AB592" s="21">
        <v>0</v>
      </c>
      <c r="AC592" s="22">
        <v>0</v>
      </c>
      <c r="AD592" s="21">
        <v>0</v>
      </c>
      <c r="AE592" s="22">
        <v>0</v>
      </c>
      <c r="AF592" s="21">
        <v>0</v>
      </c>
      <c r="AG592" s="22">
        <v>0</v>
      </c>
      <c r="AH592" s="21"/>
      <c r="AI592" s="493">
        <v>0</v>
      </c>
      <c r="AJ592" s="15">
        <v>1</v>
      </c>
      <c r="AK592" s="23">
        <v>2184.4899999999998</v>
      </c>
    </row>
    <row r="593" spans="1:37" x14ac:dyDescent="0.25">
      <c r="A593" s="12">
        <v>18</v>
      </c>
      <c r="B593" s="12"/>
      <c r="C593" s="12"/>
      <c r="D593" s="12" t="s">
        <v>1573</v>
      </c>
      <c r="E593" s="12"/>
      <c r="F593" s="13"/>
      <c r="G593" s="14"/>
      <c r="H593" s="14"/>
      <c r="I593" s="490">
        <v>50194.65</v>
      </c>
      <c r="J593" s="491">
        <v>0</v>
      </c>
      <c r="K593" s="490">
        <v>0</v>
      </c>
      <c r="L593" s="491">
        <v>0</v>
      </c>
      <c r="M593" s="490">
        <v>0</v>
      </c>
      <c r="N593" s="491">
        <v>0</v>
      </c>
      <c r="O593" s="490">
        <v>0</v>
      </c>
      <c r="P593" s="491">
        <v>0</v>
      </c>
      <c r="Q593" s="490">
        <v>0</v>
      </c>
      <c r="R593" s="491">
        <v>0.10335703107801329</v>
      </c>
      <c r="S593" s="490">
        <v>5187.97</v>
      </c>
      <c r="T593" s="491">
        <v>1.5666609887707156E-2</v>
      </c>
      <c r="U593" s="490">
        <v>786.38</v>
      </c>
      <c r="V593" s="491">
        <v>0</v>
      </c>
      <c r="W593" s="490">
        <v>0</v>
      </c>
      <c r="X593" s="491">
        <v>2.0516130703172549E-3</v>
      </c>
      <c r="Y593" s="490">
        <v>102.98</v>
      </c>
      <c r="Z593" s="491">
        <v>0.20190438622442827</v>
      </c>
      <c r="AA593" s="490">
        <v>10134.519999999999</v>
      </c>
      <c r="AB593" s="491">
        <v>0.20190438622442827</v>
      </c>
      <c r="AC593" s="490">
        <v>10134.519999999999</v>
      </c>
      <c r="AD593" s="491">
        <v>0</v>
      </c>
      <c r="AE593" s="490">
        <v>0</v>
      </c>
      <c r="AF593" s="491">
        <v>7.9856319348775226E-2</v>
      </c>
      <c r="AG593" s="490">
        <v>4008.3600000000006</v>
      </c>
      <c r="AH593" s="491">
        <v>0.39525965416633041</v>
      </c>
      <c r="AI593" s="490">
        <v>19839.919999999998</v>
      </c>
      <c r="AJ593" s="24">
        <v>1</v>
      </c>
      <c r="AK593" s="490">
        <v>50194.65</v>
      </c>
    </row>
    <row r="594" spans="1:37" ht="25.5" x14ac:dyDescent="0.25">
      <c r="A594" s="17" t="s">
        <v>1574</v>
      </c>
      <c r="B594" s="18" t="s">
        <v>1575</v>
      </c>
      <c r="C594" s="17" t="s">
        <v>27</v>
      </c>
      <c r="D594" s="17" t="s">
        <v>1576</v>
      </c>
      <c r="E594" s="19" t="s">
        <v>42</v>
      </c>
      <c r="F594" s="19">
        <v>13</v>
      </c>
      <c r="G594" s="20">
        <v>7.55</v>
      </c>
      <c r="H594" s="20">
        <v>9.4499999999999993</v>
      </c>
      <c r="I594" s="492">
        <v>122.85</v>
      </c>
      <c r="J594" s="21">
        <v>0</v>
      </c>
      <c r="K594" s="22">
        <v>0</v>
      </c>
      <c r="L594" s="21">
        <v>0</v>
      </c>
      <c r="M594" s="22">
        <v>0</v>
      </c>
      <c r="N594" s="21">
        <v>0</v>
      </c>
      <c r="O594" s="22">
        <v>0</v>
      </c>
      <c r="P594" s="21">
        <v>0</v>
      </c>
      <c r="Q594" s="22">
        <v>0</v>
      </c>
      <c r="R594" s="21">
        <v>0</v>
      </c>
      <c r="S594" s="22">
        <v>0</v>
      </c>
      <c r="T594" s="21">
        <v>0</v>
      </c>
      <c r="U594" s="22">
        <v>0</v>
      </c>
      <c r="V594" s="21">
        <v>0</v>
      </c>
      <c r="W594" s="22">
        <v>0</v>
      </c>
      <c r="X594" s="21">
        <v>0</v>
      </c>
      <c r="Y594" s="22">
        <v>0</v>
      </c>
      <c r="Z594" s="21">
        <v>0</v>
      </c>
      <c r="AA594" s="22">
        <v>0</v>
      </c>
      <c r="AB594" s="21">
        <v>0</v>
      </c>
      <c r="AC594" s="22">
        <v>0</v>
      </c>
      <c r="AD594" s="21"/>
      <c r="AE594" s="22">
        <v>0</v>
      </c>
      <c r="AF594" s="21">
        <v>0.5</v>
      </c>
      <c r="AG594" s="22">
        <v>61.424999999999997</v>
      </c>
      <c r="AH594" s="21">
        <v>0.5</v>
      </c>
      <c r="AI594" s="493">
        <v>61.424999999999997</v>
      </c>
      <c r="AJ594" s="15">
        <v>1</v>
      </c>
      <c r="AK594" s="23">
        <v>122.85</v>
      </c>
    </row>
    <row r="595" spans="1:37" ht="25.5" x14ac:dyDescent="0.25">
      <c r="A595" s="17" t="s">
        <v>1577</v>
      </c>
      <c r="B595" s="18" t="s">
        <v>1578</v>
      </c>
      <c r="C595" s="17" t="s">
        <v>32</v>
      </c>
      <c r="D595" s="17" t="s">
        <v>1579</v>
      </c>
      <c r="E595" s="19" t="s">
        <v>42</v>
      </c>
      <c r="F595" s="19">
        <v>7</v>
      </c>
      <c r="G595" s="20">
        <v>39.6</v>
      </c>
      <c r="H595" s="20">
        <v>49.58</v>
      </c>
      <c r="I595" s="492">
        <v>347.06</v>
      </c>
      <c r="J595" s="21">
        <v>0</v>
      </c>
      <c r="K595" s="22">
        <v>0</v>
      </c>
      <c r="L595" s="21">
        <v>0</v>
      </c>
      <c r="M595" s="22">
        <v>0</v>
      </c>
      <c r="N595" s="21">
        <v>0</v>
      </c>
      <c r="O595" s="22">
        <v>0</v>
      </c>
      <c r="P595" s="21">
        <v>0</v>
      </c>
      <c r="Q595" s="22">
        <v>0</v>
      </c>
      <c r="R595" s="21">
        <v>1</v>
      </c>
      <c r="S595" s="22">
        <v>347.06</v>
      </c>
      <c r="T595" s="21">
        <v>0</v>
      </c>
      <c r="U595" s="22">
        <v>0</v>
      </c>
      <c r="V595" s="21">
        <v>0</v>
      </c>
      <c r="W595" s="22">
        <v>0</v>
      </c>
      <c r="X595" s="21">
        <v>0</v>
      </c>
      <c r="Y595" s="22">
        <v>0</v>
      </c>
      <c r="Z595" s="21">
        <v>0</v>
      </c>
      <c r="AA595" s="22">
        <v>0</v>
      </c>
      <c r="AB595" s="21">
        <v>0</v>
      </c>
      <c r="AC595" s="22">
        <v>0</v>
      </c>
      <c r="AD595" s="21">
        <v>0</v>
      </c>
      <c r="AE595" s="22">
        <v>0</v>
      </c>
      <c r="AF595" s="21">
        <v>0</v>
      </c>
      <c r="AG595" s="22">
        <v>0</v>
      </c>
      <c r="AH595" s="21"/>
      <c r="AI595" s="493">
        <v>0</v>
      </c>
      <c r="AJ595" s="15">
        <v>1</v>
      </c>
      <c r="AK595" s="23">
        <v>347.06</v>
      </c>
    </row>
    <row r="596" spans="1:37" ht="38.25" x14ac:dyDescent="0.25">
      <c r="A596" s="17" t="s">
        <v>1580</v>
      </c>
      <c r="B596" s="18" t="s">
        <v>1581</v>
      </c>
      <c r="C596" s="17" t="s">
        <v>32</v>
      </c>
      <c r="D596" s="17" t="s">
        <v>1582</v>
      </c>
      <c r="E596" s="19" t="s">
        <v>42</v>
      </c>
      <c r="F596" s="19">
        <v>7</v>
      </c>
      <c r="G596" s="20">
        <v>530.33000000000004</v>
      </c>
      <c r="H596" s="20">
        <v>664.07</v>
      </c>
      <c r="I596" s="492">
        <v>4648.49</v>
      </c>
      <c r="J596" s="21">
        <v>0</v>
      </c>
      <c r="K596" s="22">
        <v>0</v>
      </c>
      <c r="L596" s="21">
        <v>0</v>
      </c>
      <c r="M596" s="22">
        <v>0</v>
      </c>
      <c r="N596" s="21">
        <v>0</v>
      </c>
      <c r="O596" s="22">
        <v>0</v>
      </c>
      <c r="P596" s="21">
        <v>0</v>
      </c>
      <c r="Q596" s="22">
        <v>0</v>
      </c>
      <c r="R596" s="21">
        <v>1</v>
      </c>
      <c r="S596" s="22">
        <v>4648.49</v>
      </c>
      <c r="T596" s="21">
        <v>0</v>
      </c>
      <c r="U596" s="22">
        <v>0</v>
      </c>
      <c r="V596" s="21">
        <v>0</v>
      </c>
      <c r="W596" s="22">
        <v>0</v>
      </c>
      <c r="X596" s="21">
        <v>0</v>
      </c>
      <c r="Y596" s="22">
        <v>0</v>
      </c>
      <c r="Z596" s="21">
        <v>0</v>
      </c>
      <c r="AA596" s="22">
        <v>0</v>
      </c>
      <c r="AB596" s="21">
        <v>0</v>
      </c>
      <c r="AC596" s="22">
        <v>0</v>
      </c>
      <c r="AD596" s="21">
        <v>0</v>
      </c>
      <c r="AE596" s="22">
        <v>0</v>
      </c>
      <c r="AF596" s="21">
        <v>0</v>
      </c>
      <c r="AG596" s="22">
        <v>0</v>
      </c>
      <c r="AH596" s="21"/>
      <c r="AI596" s="493">
        <v>0</v>
      </c>
      <c r="AJ596" s="15">
        <v>1</v>
      </c>
      <c r="AK596" s="23">
        <v>4648.49</v>
      </c>
    </row>
    <row r="597" spans="1:37" ht="25.5" x14ac:dyDescent="0.25">
      <c r="A597" s="17" t="s">
        <v>1583</v>
      </c>
      <c r="B597" s="18" t="s">
        <v>1584</v>
      </c>
      <c r="C597" s="17" t="s">
        <v>27</v>
      </c>
      <c r="D597" s="17" t="s">
        <v>1585</v>
      </c>
      <c r="E597" s="19" t="s">
        <v>906</v>
      </c>
      <c r="F597" s="19">
        <v>7</v>
      </c>
      <c r="G597" s="20">
        <v>89.72</v>
      </c>
      <c r="H597" s="20">
        <v>112.34</v>
      </c>
      <c r="I597" s="492">
        <v>786.38</v>
      </c>
      <c r="J597" s="21">
        <v>0</v>
      </c>
      <c r="K597" s="22">
        <v>0</v>
      </c>
      <c r="L597" s="21">
        <v>0</v>
      </c>
      <c r="M597" s="22">
        <v>0</v>
      </c>
      <c r="N597" s="21">
        <v>0</v>
      </c>
      <c r="O597" s="22">
        <v>0</v>
      </c>
      <c r="P597" s="21">
        <v>0</v>
      </c>
      <c r="Q597" s="22">
        <v>0</v>
      </c>
      <c r="R597" s="21">
        <v>0</v>
      </c>
      <c r="S597" s="22">
        <v>0</v>
      </c>
      <c r="T597" s="21">
        <v>1</v>
      </c>
      <c r="U597" s="22">
        <v>786.38</v>
      </c>
      <c r="V597" s="21">
        <v>0</v>
      </c>
      <c r="W597" s="22">
        <v>0</v>
      </c>
      <c r="X597" s="21">
        <v>0</v>
      </c>
      <c r="Y597" s="22">
        <v>0</v>
      </c>
      <c r="Z597" s="21">
        <v>0</v>
      </c>
      <c r="AA597" s="22">
        <v>0</v>
      </c>
      <c r="AB597" s="21">
        <v>0</v>
      </c>
      <c r="AC597" s="22">
        <v>0</v>
      </c>
      <c r="AD597" s="21">
        <v>0</v>
      </c>
      <c r="AE597" s="22">
        <v>0</v>
      </c>
      <c r="AF597" s="21">
        <v>0</v>
      </c>
      <c r="AG597" s="22">
        <v>0</v>
      </c>
      <c r="AH597" s="21"/>
      <c r="AI597" s="493">
        <v>0</v>
      </c>
      <c r="AJ597" s="15">
        <v>1</v>
      </c>
      <c r="AK597" s="23">
        <v>786.38</v>
      </c>
    </row>
    <row r="598" spans="1:37" ht="38.25" x14ac:dyDescent="0.25">
      <c r="A598" s="17" t="s">
        <v>1586</v>
      </c>
      <c r="B598" s="18" t="s">
        <v>1587</v>
      </c>
      <c r="C598" s="17" t="s">
        <v>27</v>
      </c>
      <c r="D598" s="17" t="s">
        <v>1588</v>
      </c>
      <c r="E598" s="19" t="s">
        <v>42</v>
      </c>
      <c r="F598" s="19">
        <v>3</v>
      </c>
      <c r="G598" s="20">
        <v>2.34</v>
      </c>
      <c r="H598" s="20">
        <v>2.93</v>
      </c>
      <c r="I598" s="492">
        <v>8.7899999999999991</v>
      </c>
      <c r="J598" s="21">
        <v>0</v>
      </c>
      <c r="K598" s="22">
        <v>0</v>
      </c>
      <c r="L598" s="21">
        <v>0</v>
      </c>
      <c r="M598" s="22">
        <v>0</v>
      </c>
      <c r="N598" s="21">
        <v>0</v>
      </c>
      <c r="O598" s="22">
        <v>0</v>
      </c>
      <c r="P598" s="21">
        <v>0</v>
      </c>
      <c r="Q598" s="22">
        <v>0</v>
      </c>
      <c r="R598" s="21">
        <v>0</v>
      </c>
      <c r="S598" s="22">
        <v>0</v>
      </c>
      <c r="T598" s="21">
        <v>0</v>
      </c>
      <c r="U598" s="22">
        <v>0</v>
      </c>
      <c r="V598" s="21">
        <v>0</v>
      </c>
      <c r="W598" s="22">
        <v>0</v>
      </c>
      <c r="X598" s="21">
        <v>0</v>
      </c>
      <c r="Y598" s="22">
        <v>0</v>
      </c>
      <c r="Z598" s="21">
        <v>0</v>
      </c>
      <c r="AA598" s="22">
        <v>0</v>
      </c>
      <c r="AB598" s="21"/>
      <c r="AC598" s="22">
        <v>0</v>
      </c>
      <c r="AD598" s="21"/>
      <c r="AE598" s="22">
        <v>0</v>
      </c>
      <c r="AF598" s="21">
        <v>0.5</v>
      </c>
      <c r="AG598" s="22">
        <v>4.3949999999999996</v>
      </c>
      <c r="AH598" s="21">
        <v>0.5</v>
      </c>
      <c r="AI598" s="493">
        <v>4.3949999999999996</v>
      </c>
      <c r="AJ598" s="15">
        <v>1</v>
      </c>
      <c r="AK598" s="23">
        <v>8.7899999999999991</v>
      </c>
    </row>
    <row r="599" spans="1:37" ht="51" x14ac:dyDescent="0.25">
      <c r="A599" s="17" t="s">
        <v>1589</v>
      </c>
      <c r="B599" s="18" t="s">
        <v>1590</v>
      </c>
      <c r="C599" s="17" t="s">
        <v>27</v>
      </c>
      <c r="D599" s="17" t="s">
        <v>1591</v>
      </c>
      <c r="E599" s="19" t="s">
        <v>42</v>
      </c>
      <c r="F599" s="19">
        <v>16</v>
      </c>
      <c r="G599" s="20">
        <v>126.2</v>
      </c>
      <c r="H599" s="20">
        <v>158.02000000000001</v>
      </c>
      <c r="I599" s="492">
        <v>2528.3200000000002</v>
      </c>
      <c r="J599" s="21">
        <v>0</v>
      </c>
      <c r="K599" s="22">
        <v>0</v>
      </c>
      <c r="L599" s="21">
        <v>0</v>
      </c>
      <c r="M599" s="22">
        <v>0</v>
      </c>
      <c r="N599" s="21">
        <v>0</v>
      </c>
      <c r="O599" s="22">
        <v>0</v>
      </c>
      <c r="P599" s="21">
        <v>0</v>
      </c>
      <c r="Q599" s="22">
        <v>0</v>
      </c>
      <c r="R599" s="21">
        <v>0</v>
      </c>
      <c r="S599" s="22">
        <v>0</v>
      </c>
      <c r="T599" s="21">
        <v>0</v>
      </c>
      <c r="U599" s="22">
        <v>0</v>
      </c>
      <c r="V599" s="21">
        <v>0</v>
      </c>
      <c r="W599" s="22">
        <v>0</v>
      </c>
      <c r="X599" s="21">
        <v>0</v>
      </c>
      <c r="Y599" s="22">
        <v>0</v>
      </c>
      <c r="Z599" s="21">
        <v>0</v>
      </c>
      <c r="AA599" s="22">
        <v>0</v>
      </c>
      <c r="AB599" s="21"/>
      <c r="AC599" s="22">
        <v>0</v>
      </c>
      <c r="AD599" s="21"/>
      <c r="AE599" s="22">
        <v>0</v>
      </c>
      <c r="AF599" s="21">
        <v>0.5</v>
      </c>
      <c r="AG599" s="22">
        <v>1264.1600000000001</v>
      </c>
      <c r="AH599" s="21">
        <v>0.5</v>
      </c>
      <c r="AI599" s="493">
        <v>1264.1600000000001</v>
      </c>
      <c r="AJ599" s="15">
        <v>1</v>
      </c>
      <c r="AK599" s="23">
        <v>2528.3200000000002</v>
      </c>
    </row>
    <row r="600" spans="1:37" ht="25.5" x14ac:dyDescent="0.25">
      <c r="A600" s="17" t="s">
        <v>1592</v>
      </c>
      <c r="B600" s="18" t="s">
        <v>1593</v>
      </c>
      <c r="C600" s="17" t="s">
        <v>32</v>
      </c>
      <c r="D600" s="17" t="s">
        <v>1594</v>
      </c>
      <c r="E600" s="19" t="s">
        <v>42</v>
      </c>
      <c r="F600" s="19">
        <v>18</v>
      </c>
      <c r="G600" s="20">
        <v>8.5399999999999991</v>
      </c>
      <c r="H600" s="20">
        <v>10.69</v>
      </c>
      <c r="I600" s="492">
        <v>192.42</v>
      </c>
      <c r="J600" s="21">
        <v>0</v>
      </c>
      <c r="K600" s="22">
        <v>0</v>
      </c>
      <c r="L600" s="21">
        <v>0</v>
      </c>
      <c r="M600" s="22">
        <v>0</v>
      </c>
      <c r="N600" s="21">
        <v>0</v>
      </c>
      <c r="O600" s="22">
        <v>0</v>
      </c>
      <c r="P600" s="21">
        <v>0</v>
      </c>
      <c r="Q600" s="22">
        <v>0</v>
      </c>
      <c r="R600" s="21">
        <v>1</v>
      </c>
      <c r="S600" s="22">
        <v>192.42</v>
      </c>
      <c r="T600" s="21">
        <v>0</v>
      </c>
      <c r="U600" s="22">
        <v>0</v>
      </c>
      <c r="V600" s="21">
        <v>0</v>
      </c>
      <c r="W600" s="22">
        <v>0</v>
      </c>
      <c r="X600" s="21">
        <v>0</v>
      </c>
      <c r="Y600" s="22">
        <v>0</v>
      </c>
      <c r="Z600" s="21">
        <v>0</v>
      </c>
      <c r="AA600" s="22">
        <v>0</v>
      </c>
      <c r="AB600" s="21">
        <v>0</v>
      </c>
      <c r="AC600" s="22">
        <v>0</v>
      </c>
      <c r="AD600" s="21">
        <v>0</v>
      </c>
      <c r="AE600" s="22">
        <v>0</v>
      </c>
      <c r="AF600" s="21">
        <v>0</v>
      </c>
      <c r="AG600" s="22">
        <v>0</v>
      </c>
      <c r="AH600" s="21"/>
      <c r="AI600" s="493">
        <v>0</v>
      </c>
      <c r="AJ600" s="15">
        <v>1</v>
      </c>
      <c r="AK600" s="23">
        <v>192.42</v>
      </c>
    </row>
    <row r="601" spans="1:37" ht="51" x14ac:dyDescent="0.25">
      <c r="A601" s="17" t="s">
        <v>1595</v>
      </c>
      <c r="B601" s="18" t="s">
        <v>1596</v>
      </c>
      <c r="C601" s="17" t="s">
        <v>32</v>
      </c>
      <c r="D601" s="17" t="s">
        <v>1597</v>
      </c>
      <c r="E601" s="19" t="s">
        <v>42</v>
      </c>
      <c r="F601" s="19">
        <v>16</v>
      </c>
      <c r="G601" s="20">
        <v>194.68</v>
      </c>
      <c r="H601" s="20">
        <v>243.77</v>
      </c>
      <c r="I601" s="492">
        <v>3900.32</v>
      </c>
      <c r="J601" s="21">
        <v>0</v>
      </c>
      <c r="K601" s="22">
        <v>0</v>
      </c>
      <c r="L601" s="21">
        <v>0</v>
      </c>
      <c r="M601" s="22">
        <v>0</v>
      </c>
      <c r="N601" s="21">
        <v>0</v>
      </c>
      <c r="O601" s="22">
        <v>0</v>
      </c>
      <c r="P601" s="21">
        <v>0</v>
      </c>
      <c r="Q601" s="22">
        <v>0</v>
      </c>
      <c r="R601" s="21">
        <v>0</v>
      </c>
      <c r="S601" s="22">
        <v>0</v>
      </c>
      <c r="T601" s="21">
        <v>0</v>
      </c>
      <c r="U601" s="22">
        <v>0</v>
      </c>
      <c r="V601" s="21">
        <v>0</v>
      </c>
      <c r="W601" s="22">
        <v>0</v>
      </c>
      <c r="X601" s="21">
        <v>0</v>
      </c>
      <c r="Y601" s="22">
        <v>0</v>
      </c>
      <c r="Z601" s="21">
        <v>0</v>
      </c>
      <c r="AA601" s="22">
        <v>0</v>
      </c>
      <c r="AB601" s="21"/>
      <c r="AC601" s="22">
        <v>0</v>
      </c>
      <c r="AD601" s="21">
        <v>0</v>
      </c>
      <c r="AE601" s="22">
        <v>0</v>
      </c>
      <c r="AF601" s="21">
        <v>0.5</v>
      </c>
      <c r="AG601" s="22">
        <v>1950.16</v>
      </c>
      <c r="AH601" s="21">
        <v>0.5</v>
      </c>
      <c r="AI601" s="493">
        <v>1950.16</v>
      </c>
      <c r="AJ601" s="15">
        <v>1</v>
      </c>
      <c r="AK601" s="23">
        <v>3900.32</v>
      </c>
    </row>
    <row r="602" spans="1:37" ht="38.25" x14ac:dyDescent="0.25">
      <c r="A602" s="17" t="s">
        <v>1598</v>
      </c>
      <c r="B602" s="18" t="s">
        <v>1599</v>
      </c>
      <c r="C602" s="17" t="s">
        <v>32</v>
      </c>
      <c r="D602" s="17" t="s">
        <v>1600</v>
      </c>
      <c r="E602" s="19" t="s">
        <v>42</v>
      </c>
      <c r="F602" s="19">
        <v>4</v>
      </c>
      <c r="G602" s="20">
        <v>108.8</v>
      </c>
      <c r="H602" s="20">
        <v>136.22999999999999</v>
      </c>
      <c r="I602" s="492">
        <v>544.91999999999996</v>
      </c>
      <c r="J602" s="21">
        <v>0</v>
      </c>
      <c r="K602" s="22">
        <v>0</v>
      </c>
      <c r="L602" s="21">
        <v>0</v>
      </c>
      <c r="M602" s="22">
        <v>0</v>
      </c>
      <c r="N602" s="21">
        <v>0</v>
      </c>
      <c r="O602" s="22">
        <v>0</v>
      </c>
      <c r="P602" s="21">
        <v>0</v>
      </c>
      <c r="Q602" s="22">
        <v>0</v>
      </c>
      <c r="R602" s="21">
        <v>0</v>
      </c>
      <c r="S602" s="22">
        <v>0</v>
      </c>
      <c r="T602" s="21">
        <v>0</v>
      </c>
      <c r="U602" s="22">
        <v>0</v>
      </c>
      <c r="V602" s="21">
        <v>0</v>
      </c>
      <c r="W602" s="22">
        <v>0</v>
      </c>
      <c r="X602" s="21">
        <v>0</v>
      </c>
      <c r="Y602" s="22">
        <v>0</v>
      </c>
      <c r="Z602" s="21">
        <v>0</v>
      </c>
      <c r="AA602" s="22">
        <v>0</v>
      </c>
      <c r="AB602" s="21"/>
      <c r="AC602" s="22">
        <v>0</v>
      </c>
      <c r="AD602" s="21"/>
      <c r="AE602" s="22">
        <v>0</v>
      </c>
      <c r="AF602" s="21">
        <v>0.5</v>
      </c>
      <c r="AG602" s="22">
        <v>272.45999999999998</v>
      </c>
      <c r="AH602" s="21">
        <v>0.5</v>
      </c>
      <c r="AI602" s="493">
        <v>272.45999999999998</v>
      </c>
      <c r="AJ602" s="15">
        <v>1</v>
      </c>
      <c r="AK602" s="23">
        <v>544.91999999999996</v>
      </c>
    </row>
    <row r="603" spans="1:37" ht="38.25" x14ac:dyDescent="0.25">
      <c r="A603" s="17" t="s">
        <v>1601</v>
      </c>
      <c r="B603" s="18" t="s">
        <v>1602</v>
      </c>
      <c r="C603" s="17" t="s">
        <v>32</v>
      </c>
      <c r="D603" s="17" t="s">
        <v>1603</v>
      </c>
      <c r="E603" s="19" t="s">
        <v>42</v>
      </c>
      <c r="F603" s="19">
        <v>4</v>
      </c>
      <c r="G603" s="20">
        <v>181.99</v>
      </c>
      <c r="H603" s="20">
        <v>227.88</v>
      </c>
      <c r="I603" s="492">
        <v>911.52</v>
      </c>
      <c r="J603" s="21">
        <v>0</v>
      </c>
      <c r="K603" s="22">
        <v>0</v>
      </c>
      <c r="L603" s="21">
        <v>0</v>
      </c>
      <c r="M603" s="22">
        <v>0</v>
      </c>
      <c r="N603" s="21">
        <v>0</v>
      </c>
      <c r="O603" s="22">
        <v>0</v>
      </c>
      <c r="P603" s="21">
        <v>0</v>
      </c>
      <c r="Q603" s="22">
        <v>0</v>
      </c>
      <c r="R603" s="21">
        <v>0</v>
      </c>
      <c r="S603" s="22">
        <v>0</v>
      </c>
      <c r="T603" s="21">
        <v>0</v>
      </c>
      <c r="U603" s="22">
        <v>0</v>
      </c>
      <c r="V603" s="21">
        <v>0</v>
      </c>
      <c r="W603" s="22">
        <v>0</v>
      </c>
      <c r="X603" s="21">
        <v>0</v>
      </c>
      <c r="Y603" s="22">
        <v>0</v>
      </c>
      <c r="Z603" s="21">
        <v>0</v>
      </c>
      <c r="AA603" s="22">
        <v>0</v>
      </c>
      <c r="AB603" s="21"/>
      <c r="AC603" s="22">
        <v>0</v>
      </c>
      <c r="AD603" s="21">
        <v>0</v>
      </c>
      <c r="AE603" s="22">
        <v>0</v>
      </c>
      <c r="AF603" s="21">
        <v>0.5</v>
      </c>
      <c r="AG603" s="22">
        <v>455.76</v>
      </c>
      <c r="AH603" s="21">
        <v>0.5</v>
      </c>
      <c r="AI603" s="493">
        <v>455.76</v>
      </c>
      <c r="AJ603" s="15">
        <v>1</v>
      </c>
      <c r="AK603" s="23">
        <v>911.52</v>
      </c>
    </row>
    <row r="604" spans="1:37" ht="51" x14ac:dyDescent="0.25">
      <c r="A604" s="17" t="s">
        <v>1604</v>
      </c>
      <c r="B604" s="18" t="s">
        <v>1605</v>
      </c>
      <c r="C604" s="17" t="s">
        <v>27</v>
      </c>
      <c r="D604" s="17" t="s">
        <v>1606</v>
      </c>
      <c r="E604" s="19" t="s">
        <v>42</v>
      </c>
      <c r="F604" s="19">
        <v>1</v>
      </c>
      <c r="G604" s="20">
        <v>1146.75</v>
      </c>
      <c r="H604" s="20">
        <v>1435.96</v>
      </c>
      <c r="I604" s="492">
        <v>1435.96</v>
      </c>
      <c r="J604" s="21">
        <v>0</v>
      </c>
      <c r="K604" s="22">
        <v>0</v>
      </c>
      <c r="L604" s="21">
        <v>0</v>
      </c>
      <c r="M604" s="22">
        <v>0</v>
      </c>
      <c r="N604" s="21">
        <v>0</v>
      </c>
      <c r="O604" s="22">
        <v>0</v>
      </c>
      <c r="P604" s="21">
        <v>0</v>
      </c>
      <c r="Q604" s="22">
        <v>0</v>
      </c>
      <c r="R604" s="21">
        <v>0</v>
      </c>
      <c r="S604" s="22">
        <v>0</v>
      </c>
      <c r="T604" s="21">
        <v>0</v>
      </c>
      <c r="U604" s="22">
        <v>0</v>
      </c>
      <c r="V604" s="21">
        <v>0</v>
      </c>
      <c r="W604" s="22">
        <v>0</v>
      </c>
      <c r="X604" s="21"/>
      <c r="Y604" s="22">
        <v>0</v>
      </c>
      <c r="Z604" s="21">
        <v>0.5</v>
      </c>
      <c r="AA604" s="22">
        <v>717.98</v>
      </c>
      <c r="AB604" s="21">
        <v>0.5</v>
      </c>
      <c r="AC604" s="22">
        <v>717.98</v>
      </c>
      <c r="AD604" s="21">
        <v>0</v>
      </c>
      <c r="AE604" s="22">
        <v>0</v>
      </c>
      <c r="AF604" s="21">
        <v>0</v>
      </c>
      <c r="AG604" s="22">
        <v>0</v>
      </c>
      <c r="AH604" s="21"/>
      <c r="AI604" s="493">
        <v>0</v>
      </c>
      <c r="AJ604" s="15">
        <v>1</v>
      </c>
      <c r="AK604" s="23">
        <v>1435.96</v>
      </c>
    </row>
    <row r="605" spans="1:37" ht="51" x14ac:dyDescent="0.25">
      <c r="A605" s="17" t="s">
        <v>1607</v>
      </c>
      <c r="B605" s="18" t="s">
        <v>1608</v>
      </c>
      <c r="C605" s="17" t="s">
        <v>27</v>
      </c>
      <c r="D605" s="17" t="s">
        <v>1609</v>
      </c>
      <c r="E605" s="19" t="s">
        <v>42</v>
      </c>
      <c r="F605" s="19">
        <v>3</v>
      </c>
      <c r="G605" s="20">
        <v>716.67</v>
      </c>
      <c r="H605" s="20">
        <v>897.41</v>
      </c>
      <c r="I605" s="492">
        <v>2692.23</v>
      </c>
      <c r="J605" s="21">
        <v>0</v>
      </c>
      <c r="K605" s="22">
        <v>0</v>
      </c>
      <c r="L605" s="21">
        <v>0</v>
      </c>
      <c r="M605" s="22">
        <v>0</v>
      </c>
      <c r="N605" s="21">
        <v>0</v>
      </c>
      <c r="O605" s="22">
        <v>0</v>
      </c>
      <c r="P605" s="21">
        <v>0</v>
      </c>
      <c r="Q605" s="22">
        <v>0</v>
      </c>
      <c r="R605" s="21">
        <v>0</v>
      </c>
      <c r="S605" s="22">
        <v>0</v>
      </c>
      <c r="T605" s="21">
        <v>0</v>
      </c>
      <c r="U605" s="22">
        <v>0</v>
      </c>
      <c r="V605" s="21">
        <v>0</v>
      </c>
      <c r="W605" s="22">
        <v>0</v>
      </c>
      <c r="X605" s="21"/>
      <c r="Y605" s="22">
        <v>0</v>
      </c>
      <c r="Z605" s="21">
        <v>0.5</v>
      </c>
      <c r="AA605" s="22">
        <v>1346.115</v>
      </c>
      <c r="AB605" s="21">
        <v>0.5</v>
      </c>
      <c r="AC605" s="22">
        <v>1346.115</v>
      </c>
      <c r="AD605" s="21">
        <v>0</v>
      </c>
      <c r="AE605" s="22">
        <v>0</v>
      </c>
      <c r="AF605" s="21">
        <v>0</v>
      </c>
      <c r="AG605" s="22">
        <v>0</v>
      </c>
      <c r="AH605" s="21"/>
      <c r="AI605" s="493">
        <v>0</v>
      </c>
      <c r="AJ605" s="15">
        <v>1</v>
      </c>
      <c r="AK605" s="23">
        <v>2692.23</v>
      </c>
    </row>
    <row r="606" spans="1:37" ht="51" x14ac:dyDescent="0.25">
      <c r="A606" s="17" t="s">
        <v>1610</v>
      </c>
      <c r="B606" s="18" t="s">
        <v>1611</v>
      </c>
      <c r="C606" s="17" t="s">
        <v>27</v>
      </c>
      <c r="D606" s="17" t="s">
        <v>1612</v>
      </c>
      <c r="E606" s="19" t="s">
        <v>42</v>
      </c>
      <c r="F606" s="19">
        <v>1</v>
      </c>
      <c r="G606" s="20">
        <v>1155.3</v>
      </c>
      <c r="H606" s="20">
        <v>1446.66</v>
      </c>
      <c r="I606" s="492">
        <v>1446.66</v>
      </c>
      <c r="J606" s="21">
        <v>0</v>
      </c>
      <c r="K606" s="22">
        <v>0</v>
      </c>
      <c r="L606" s="21">
        <v>0</v>
      </c>
      <c r="M606" s="22">
        <v>0</v>
      </c>
      <c r="N606" s="21">
        <v>0</v>
      </c>
      <c r="O606" s="22">
        <v>0</v>
      </c>
      <c r="P606" s="21">
        <v>0</v>
      </c>
      <c r="Q606" s="22">
        <v>0</v>
      </c>
      <c r="R606" s="21">
        <v>0</v>
      </c>
      <c r="S606" s="22">
        <v>0</v>
      </c>
      <c r="T606" s="21">
        <v>0</v>
      </c>
      <c r="U606" s="22">
        <v>0</v>
      </c>
      <c r="V606" s="21">
        <v>0</v>
      </c>
      <c r="W606" s="22">
        <v>0</v>
      </c>
      <c r="X606" s="21"/>
      <c r="Y606" s="22">
        <v>0</v>
      </c>
      <c r="Z606" s="21">
        <v>0.5</v>
      </c>
      <c r="AA606" s="22">
        <v>723.33</v>
      </c>
      <c r="AB606" s="21">
        <v>0.5</v>
      </c>
      <c r="AC606" s="22">
        <v>723.33</v>
      </c>
      <c r="AD606" s="21">
        <v>0</v>
      </c>
      <c r="AE606" s="22">
        <v>0</v>
      </c>
      <c r="AF606" s="21">
        <v>0</v>
      </c>
      <c r="AG606" s="22">
        <v>0</v>
      </c>
      <c r="AH606" s="21"/>
      <c r="AI606" s="493">
        <v>0</v>
      </c>
      <c r="AJ606" s="15">
        <v>1</v>
      </c>
      <c r="AK606" s="23">
        <v>1446.66</v>
      </c>
    </row>
    <row r="607" spans="1:37" ht="51" x14ac:dyDescent="0.25">
      <c r="A607" s="17" t="s">
        <v>1613</v>
      </c>
      <c r="B607" s="18" t="s">
        <v>1614</v>
      </c>
      <c r="C607" s="17" t="s">
        <v>27</v>
      </c>
      <c r="D607" s="17" t="s">
        <v>1615</v>
      </c>
      <c r="E607" s="19" t="s">
        <v>42</v>
      </c>
      <c r="F607" s="19">
        <v>1</v>
      </c>
      <c r="G607" s="20">
        <v>1175.55</v>
      </c>
      <c r="H607" s="20">
        <v>1472.02</v>
      </c>
      <c r="I607" s="492">
        <v>1472.02</v>
      </c>
      <c r="J607" s="21">
        <v>0</v>
      </c>
      <c r="K607" s="22">
        <v>0</v>
      </c>
      <c r="L607" s="21">
        <v>0</v>
      </c>
      <c r="M607" s="22">
        <v>0</v>
      </c>
      <c r="N607" s="21">
        <v>0</v>
      </c>
      <c r="O607" s="22">
        <v>0</v>
      </c>
      <c r="P607" s="21">
        <v>0</v>
      </c>
      <c r="Q607" s="22">
        <v>0</v>
      </c>
      <c r="R607" s="21">
        <v>0</v>
      </c>
      <c r="S607" s="22">
        <v>0</v>
      </c>
      <c r="T607" s="21">
        <v>0</v>
      </c>
      <c r="U607" s="22">
        <v>0</v>
      </c>
      <c r="V607" s="21">
        <v>0</v>
      </c>
      <c r="W607" s="22">
        <v>0</v>
      </c>
      <c r="X607" s="21"/>
      <c r="Y607" s="22">
        <v>0</v>
      </c>
      <c r="Z607" s="21">
        <v>0.5</v>
      </c>
      <c r="AA607" s="22">
        <v>736.01</v>
      </c>
      <c r="AB607" s="21">
        <v>0.5</v>
      </c>
      <c r="AC607" s="22">
        <v>736.01</v>
      </c>
      <c r="AD607" s="21">
        <v>0</v>
      </c>
      <c r="AE607" s="22">
        <v>0</v>
      </c>
      <c r="AF607" s="21">
        <v>0</v>
      </c>
      <c r="AG607" s="22">
        <v>0</v>
      </c>
      <c r="AH607" s="21"/>
      <c r="AI607" s="493">
        <v>0</v>
      </c>
      <c r="AJ607" s="15">
        <v>1</v>
      </c>
      <c r="AK607" s="23">
        <v>1472.02</v>
      </c>
    </row>
    <row r="608" spans="1:37" ht="51" x14ac:dyDescent="0.25">
      <c r="A608" s="17" t="s">
        <v>1616</v>
      </c>
      <c r="B608" s="18" t="s">
        <v>1617</v>
      </c>
      <c r="C608" s="17" t="s">
        <v>27</v>
      </c>
      <c r="D608" s="17" t="s">
        <v>1618</v>
      </c>
      <c r="E608" s="19" t="s">
        <v>42</v>
      </c>
      <c r="F608" s="19">
        <v>1</v>
      </c>
      <c r="G608" s="20">
        <v>1190.74</v>
      </c>
      <c r="H608" s="20">
        <v>1491.04</v>
      </c>
      <c r="I608" s="492">
        <v>1491.04</v>
      </c>
      <c r="J608" s="21">
        <v>0</v>
      </c>
      <c r="K608" s="22">
        <v>0</v>
      </c>
      <c r="L608" s="21">
        <v>0</v>
      </c>
      <c r="M608" s="22">
        <v>0</v>
      </c>
      <c r="N608" s="21">
        <v>0</v>
      </c>
      <c r="O608" s="22">
        <v>0</v>
      </c>
      <c r="P608" s="21">
        <v>0</v>
      </c>
      <c r="Q608" s="22">
        <v>0</v>
      </c>
      <c r="R608" s="21">
        <v>0</v>
      </c>
      <c r="S608" s="22">
        <v>0</v>
      </c>
      <c r="T608" s="21">
        <v>0</v>
      </c>
      <c r="U608" s="22">
        <v>0</v>
      </c>
      <c r="V608" s="21">
        <v>0</v>
      </c>
      <c r="W608" s="22">
        <v>0</v>
      </c>
      <c r="X608" s="21"/>
      <c r="Y608" s="22">
        <v>0</v>
      </c>
      <c r="Z608" s="21">
        <v>0.5</v>
      </c>
      <c r="AA608" s="22">
        <v>745.52</v>
      </c>
      <c r="AB608" s="21">
        <v>0.5</v>
      </c>
      <c r="AC608" s="22">
        <v>745.52</v>
      </c>
      <c r="AD608" s="21">
        <v>0</v>
      </c>
      <c r="AE608" s="22">
        <v>0</v>
      </c>
      <c r="AF608" s="21">
        <v>0</v>
      </c>
      <c r="AG608" s="22">
        <v>0</v>
      </c>
      <c r="AH608" s="21"/>
      <c r="AI608" s="493">
        <v>0</v>
      </c>
      <c r="AJ608" s="15">
        <v>1</v>
      </c>
      <c r="AK608" s="23">
        <v>1491.04</v>
      </c>
    </row>
    <row r="609" spans="1:37" ht="38.25" x14ac:dyDescent="0.25">
      <c r="A609" s="17" t="s">
        <v>1619</v>
      </c>
      <c r="B609" s="18" t="s">
        <v>1620</v>
      </c>
      <c r="C609" s="17" t="s">
        <v>27</v>
      </c>
      <c r="D609" s="17" t="s">
        <v>1621</v>
      </c>
      <c r="E609" s="19" t="s">
        <v>42</v>
      </c>
      <c r="F609" s="19">
        <v>1</v>
      </c>
      <c r="G609" s="20">
        <v>1443.43</v>
      </c>
      <c r="H609" s="20">
        <v>1807.46</v>
      </c>
      <c r="I609" s="492">
        <v>1807.46</v>
      </c>
      <c r="J609" s="21">
        <v>0</v>
      </c>
      <c r="K609" s="22">
        <v>0</v>
      </c>
      <c r="L609" s="21">
        <v>0</v>
      </c>
      <c r="M609" s="22">
        <v>0</v>
      </c>
      <c r="N609" s="21">
        <v>0</v>
      </c>
      <c r="O609" s="22">
        <v>0</v>
      </c>
      <c r="P609" s="21">
        <v>0</v>
      </c>
      <c r="Q609" s="22">
        <v>0</v>
      </c>
      <c r="R609" s="21">
        <v>0</v>
      </c>
      <c r="S609" s="22">
        <v>0</v>
      </c>
      <c r="T609" s="21">
        <v>0</v>
      </c>
      <c r="U609" s="22">
        <v>0</v>
      </c>
      <c r="V609" s="21">
        <v>0</v>
      </c>
      <c r="W609" s="22">
        <v>0</v>
      </c>
      <c r="X609" s="21"/>
      <c r="Y609" s="22">
        <v>0</v>
      </c>
      <c r="Z609" s="21">
        <v>0.5</v>
      </c>
      <c r="AA609" s="22">
        <v>903.73</v>
      </c>
      <c r="AB609" s="21">
        <v>0.5</v>
      </c>
      <c r="AC609" s="22">
        <v>903.73</v>
      </c>
      <c r="AD609" s="21">
        <v>0</v>
      </c>
      <c r="AE609" s="22">
        <v>0</v>
      </c>
      <c r="AF609" s="21">
        <v>0</v>
      </c>
      <c r="AG609" s="22">
        <v>0</v>
      </c>
      <c r="AH609" s="21"/>
      <c r="AI609" s="493">
        <v>0</v>
      </c>
      <c r="AJ609" s="15">
        <v>1</v>
      </c>
      <c r="AK609" s="23">
        <v>1807.46</v>
      </c>
    </row>
    <row r="610" spans="1:37" ht="38.25" x14ac:dyDescent="0.25">
      <c r="A610" s="17" t="s">
        <v>1622</v>
      </c>
      <c r="B610" s="18" t="s">
        <v>1623</v>
      </c>
      <c r="C610" s="17" t="s">
        <v>27</v>
      </c>
      <c r="D610" s="17" t="s">
        <v>1624</v>
      </c>
      <c r="E610" s="19" t="s">
        <v>42</v>
      </c>
      <c r="F610" s="19">
        <v>1</v>
      </c>
      <c r="G610" s="20">
        <v>890.01</v>
      </c>
      <c r="H610" s="20">
        <v>1114.47</v>
      </c>
      <c r="I610" s="492">
        <v>1114.47</v>
      </c>
      <c r="J610" s="21">
        <v>0</v>
      </c>
      <c r="K610" s="22">
        <v>0</v>
      </c>
      <c r="L610" s="21">
        <v>0</v>
      </c>
      <c r="M610" s="22">
        <v>0</v>
      </c>
      <c r="N610" s="21">
        <v>0</v>
      </c>
      <c r="O610" s="22">
        <v>0</v>
      </c>
      <c r="P610" s="21">
        <v>0</v>
      </c>
      <c r="Q610" s="22">
        <v>0</v>
      </c>
      <c r="R610" s="21">
        <v>0</v>
      </c>
      <c r="S610" s="22">
        <v>0</v>
      </c>
      <c r="T610" s="21">
        <v>0</v>
      </c>
      <c r="U610" s="22">
        <v>0</v>
      </c>
      <c r="V610" s="21">
        <v>0</v>
      </c>
      <c r="W610" s="22">
        <v>0</v>
      </c>
      <c r="X610" s="21"/>
      <c r="Y610" s="22">
        <v>0</v>
      </c>
      <c r="Z610" s="21">
        <v>0.5</v>
      </c>
      <c r="AA610" s="22">
        <v>557.23500000000001</v>
      </c>
      <c r="AB610" s="21">
        <v>0.5</v>
      </c>
      <c r="AC610" s="22">
        <v>557.23500000000001</v>
      </c>
      <c r="AD610" s="21">
        <v>0</v>
      </c>
      <c r="AE610" s="22">
        <v>0</v>
      </c>
      <c r="AF610" s="21">
        <v>0</v>
      </c>
      <c r="AG610" s="22">
        <v>0</v>
      </c>
      <c r="AH610" s="21"/>
      <c r="AI610" s="493">
        <v>0</v>
      </c>
      <c r="AJ610" s="15">
        <v>1</v>
      </c>
      <c r="AK610" s="23">
        <v>1114.47</v>
      </c>
    </row>
    <row r="611" spans="1:37" ht="38.25" x14ac:dyDescent="0.25">
      <c r="A611" s="17" t="s">
        <v>1625</v>
      </c>
      <c r="B611" s="18" t="s">
        <v>1626</v>
      </c>
      <c r="C611" s="17" t="s">
        <v>27</v>
      </c>
      <c r="D611" s="17" t="s">
        <v>1627</v>
      </c>
      <c r="E611" s="19" t="s">
        <v>42</v>
      </c>
      <c r="F611" s="19">
        <v>1</v>
      </c>
      <c r="G611" s="20">
        <v>3128.33</v>
      </c>
      <c r="H611" s="20">
        <v>3917.29</v>
      </c>
      <c r="I611" s="492">
        <v>3917.29</v>
      </c>
      <c r="J611" s="21">
        <v>0</v>
      </c>
      <c r="K611" s="22">
        <v>0</v>
      </c>
      <c r="L611" s="21">
        <v>0</v>
      </c>
      <c r="M611" s="22">
        <v>0</v>
      </c>
      <c r="N611" s="21">
        <v>0</v>
      </c>
      <c r="O611" s="22">
        <v>0</v>
      </c>
      <c r="P611" s="21">
        <v>0</v>
      </c>
      <c r="Q611" s="22">
        <v>0</v>
      </c>
      <c r="R611" s="21">
        <v>0</v>
      </c>
      <c r="S611" s="22">
        <v>0</v>
      </c>
      <c r="T611" s="21">
        <v>0</v>
      </c>
      <c r="U611" s="22">
        <v>0</v>
      </c>
      <c r="V611" s="21">
        <v>0</v>
      </c>
      <c r="W611" s="22">
        <v>0</v>
      </c>
      <c r="X611" s="21"/>
      <c r="Y611" s="22">
        <v>0</v>
      </c>
      <c r="Z611" s="21">
        <v>0.5</v>
      </c>
      <c r="AA611" s="22">
        <v>1958.645</v>
      </c>
      <c r="AB611" s="21">
        <v>0.5</v>
      </c>
      <c r="AC611" s="22">
        <v>1958.645</v>
      </c>
      <c r="AD611" s="21">
        <v>0</v>
      </c>
      <c r="AE611" s="22">
        <v>0</v>
      </c>
      <c r="AF611" s="21">
        <v>0</v>
      </c>
      <c r="AG611" s="22">
        <v>0</v>
      </c>
      <c r="AH611" s="21"/>
      <c r="AI611" s="493">
        <v>0</v>
      </c>
      <c r="AJ611" s="15">
        <v>1</v>
      </c>
      <c r="AK611" s="23">
        <v>3917.29</v>
      </c>
    </row>
    <row r="612" spans="1:37" ht="38.25" x14ac:dyDescent="0.25">
      <c r="A612" s="17" t="s">
        <v>1628</v>
      </c>
      <c r="B612" s="18" t="s">
        <v>1629</v>
      </c>
      <c r="C612" s="17" t="s">
        <v>27</v>
      </c>
      <c r="D612" s="17" t="s">
        <v>1630</v>
      </c>
      <c r="E612" s="19" t="s">
        <v>42</v>
      </c>
      <c r="F612" s="19">
        <v>1</v>
      </c>
      <c r="G612" s="20">
        <v>3906.66</v>
      </c>
      <c r="H612" s="20">
        <v>4891.91</v>
      </c>
      <c r="I612" s="492">
        <v>4891.91</v>
      </c>
      <c r="J612" s="21">
        <v>0</v>
      </c>
      <c r="K612" s="22">
        <v>0</v>
      </c>
      <c r="L612" s="21">
        <v>0</v>
      </c>
      <c r="M612" s="22">
        <v>0</v>
      </c>
      <c r="N612" s="21">
        <v>0</v>
      </c>
      <c r="O612" s="22">
        <v>0</v>
      </c>
      <c r="P612" s="21">
        <v>0</v>
      </c>
      <c r="Q612" s="22">
        <v>0</v>
      </c>
      <c r="R612" s="21">
        <v>0</v>
      </c>
      <c r="S612" s="22">
        <v>0</v>
      </c>
      <c r="T612" s="21">
        <v>0</v>
      </c>
      <c r="U612" s="22">
        <v>0</v>
      </c>
      <c r="V612" s="21">
        <v>0</v>
      </c>
      <c r="W612" s="22">
        <v>0</v>
      </c>
      <c r="X612" s="21"/>
      <c r="Y612" s="22">
        <v>0</v>
      </c>
      <c r="Z612" s="21">
        <v>0.5</v>
      </c>
      <c r="AA612" s="22">
        <v>2445.9549999999999</v>
      </c>
      <c r="AB612" s="21">
        <v>0.5</v>
      </c>
      <c r="AC612" s="22">
        <v>2445.9549999999999</v>
      </c>
      <c r="AD612" s="21">
        <v>0</v>
      </c>
      <c r="AE612" s="22">
        <v>0</v>
      </c>
      <c r="AF612" s="21">
        <v>0</v>
      </c>
      <c r="AG612" s="22">
        <v>0</v>
      </c>
      <c r="AH612" s="21"/>
      <c r="AI612" s="493">
        <v>0</v>
      </c>
      <c r="AJ612" s="15">
        <v>1</v>
      </c>
      <c r="AK612" s="23">
        <v>4891.91</v>
      </c>
    </row>
    <row r="613" spans="1:37" ht="38.25" x14ac:dyDescent="0.25">
      <c r="A613" s="17" t="s">
        <v>1631</v>
      </c>
      <c r="B613" s="18" t="s">
        <v>1632</v>
      </c>
      <c r="C613" s="17" t="s">
        <v>27</v>
      </c>
      <c r="D613" s="17" t="s">
        <v>1633</v>
      </c>
      <c r="E613" s="19" t="s">
        <v>906</v>
      </c>
      <c r="F613" s="19">
        <v>11</v>
      </c>
      <c r="G613" s="20">
        <v>751.77</v>
      </c>
      <c r="H613" s="20">
        <v>941.36</v>
      </c>
      <c r="I613" s="492">
        <v>10354.959999999999</v>
      </c>
      <c r="J613" s="21">
        <v>0</v>
      </c>
      <c r="K613" s="22">
        <v>0</v>
      </c>
      <c r="L613" s="21">
        <v>0</v>
      </c>
      <c r="M613" s="22">
        <v>0</v>
      </c>
      <c r="N613" s="21">
        <v>0</v>
      </c>
      <c r="O613" s="22">
        <v>0</v>
      </c>
      <c r="P613" s="21">
        <v>0</v>
      </c>
      <c r="Q613" s="22">
        <v>0</v>
      </c>
      <c r="R613" s="21">
        <v>0</v>
      </c>
      <c r="S613" s="22">
        <v>0</v>
      </c>
      <c r="T613" s="21">
        <v>0</v>
      </c>
      <c r="U613" s="22">
        <v>0</v>
      </c>
      <c r="V613" s="21">
        <v>0</v>
      </c>
      <c r="W613" s="22">
        <v>0</v>
      </c>
      <c r="X613" s="21">
        <v>0</v>
      </c>
      <c r="Y613" s="22">
        <v>0</v>
      </c>
      <c r="Z613" s="21">
        <v>0</v>
      </c>
      <c r="AA613" s="22">
        <v>0</v>
      </c>
      <c r="AB613" s="21">
        <v>0</v>
      </c>
      <c r="AC613" s="22">
        <v>0</v>
      </c>
      <c r="AD613" s="21">
        <v>0</v>
      </c>
      <c r="AE613" s="22">
        <v>0</v>
      </c>
      <c r="AF613" s="21"/>
      <c r="AG613" s="22">
        <v>0</v>
      </c>
      <c r="AH613" s="21">
        <v>1</v>
      </c>
      <c r="AI613" s="493">
        <v>10354.959999999999</v>
      </c>
      <c r="AJ613" s="15">
        <v>1</v>
      </c>
      <c r="AK613" s="23">
        <v>10354.959999999999</v>
      </c>
    </row>
    <row r="614" spans="1:37" ht="25.5" x14ac:dyDescent="0.25">
      <c r="A614" s="17" t="s">
        <v>1634</v>
      </c>
      <c r="B614" s="18" t="s">
        <v>1635</v>
      </c>
      <c r="C614" s="17" t="s">
        <v>40</v>
      </c>
      <c r="D614" s="17" t="s">
        <v>1636</v>
      </c>
      <c r="E614" s="19" t="s">
        <v>42</v>
      </c>
      <c r="F614" s="19">
        <v>20</v>
      </c>
      <c r="G614" s="20">
        <v>218.68</v>
      </c>
      <c r="H614" s="20">
        <v>273.83</v>
      </c>
      <c r="I614" s="492">
        <v>5476.6</v>
      </c>
      <c r="J614" s="21">
        <v>0</v>
      </c>
      <c r="K614" s="22">
        <v>0</v>
      </c>
      <c r="L614" s="21">
        <v>0</v>
      </c>
      <c r="M614" s="22">
        <v>0</v>
      </c>
      <c r="N614" s="21">
        <v>0</v>
      </c>
      <c r="O614" s="22">
        <v>0</v>
      </c>
      <c r="P614" s="21">
        <v>0</v>
      </c>
      <c r="Q614" s="22">
        <v>0</v>
      </c>
      <c r="R614" s="21">
        <v>0</v>
      </c>
      <c r="S614" s="22">
        <v>0</v>
      </c>
      <c r="T614" s="21">
        <v>0</v>
      </c>
      <c r="U614" s="22">
        <v>0</v>
      </c>
      <c r="V614" s="21">
        <v>0</v>
      </c>
      <c r="W614" s="22">
        <v>0</v>
      </c>
      <c r="X614" s="21">
        <v>0</v>
      </c>
      <c r="Y614" s="22">
        <v>0</v>
      </c>
      <c r="Z614" s="21">
        <v>0</v>
      </c>
      <c r="AA614" s="22">
        <v>0</v>
      </c>
      <c r="AB614" s="21">
        <v>0</v>
      </c>
      <c r="AC614" s="22">
        <v>0</v>
      </c>
      <c r="AD614" s="21">
        <v>0</v>
      </c>
      <c r="AE614" s="22">
        <v>0</v>
      </c>
      <c r="AF614" s="21"/>
      <c r="AG614" s="22">
        <v>0</v>
      </c>
      <c r="AH614" s="21">
        <v>1</v>
      </c>
      <c r="AI614" s="493">
        <v>5476.6</v>
      </c>
      <c r="AJ614" s="15">
        <v>1</v>
      </c>
      <c r="AK614" s="23">
        <v>5476.6</v>
      </c>
    </row>
    <row r="615" spans="1:37" ht="38.25" x14ac:dyDescent="0.25">
      <c r="A615" s="17" t="s">
        <v>1637</v>
      </c>
      <c r="B615" s="18" t="s">
        <v>1638</v>
      </c>
      <c r="C615" s="17" t="s">
        <v>32</v>
      </c>
      <c r="D615" s="17" t="s">
        <v>1639</v>
      </c>
      <c r="E615" s="19" t="s">
        <v>42</v>
      </c>
      <c r="F615" s="19">
        <v>1</v>
      </c>
      <c r="G615" s="20">
        <v>82.24</v>
      </c>
      <c r="H615" s="20">
        <v>102.98</v>
      </c>
      <c r="I615" s="492">
        <v>102.98</v>
      </c>
      <c r="J615" s="21">
        <v>0</v>
      </c>
      <c r="K615" s="22">
        <v>0</v>
      </c>
      <c r="L615" s="21">
        <v>0</v>
      </c>
      <c r="M615" s="22">
        <v>0</v>
      </c>
      <c r="N615" s="21">
        <v>0</v>
      </c>
      <c r="O615" s="22">
        <v>0</v>
      </c>
      <c r="P615" s="21">
        <v>0</v>
      </c>
      <c r="Q615" s="22">
        <v>0</v>
      </c>
      <c r="R615" s="21">
        <v>0</v>
      </c>
      <c r="S615" s="22">
        <v>0</v>
      </c>
      <c r="T615" s="21">
        <v>0</v>
      </c>
      <c r="U615" s="22">
        <v>0</v>
      </c>
      <c r="V615" s="21">
        <v>0</v>
      </c>
      <c r="W615" s="22">
        <v>0</v>
      </c>
      <c r="X615" s="21">
        <v>1</v>
      </c>
      <c r="Y615" s="22">
        <v>102.98</v>
      </c>
      <c r="Z615" s="21">
        <v>0</v>
      </c>
      <c r="AA615" s="22">
        <v>0</v>
      </c>
      <c r="AB615" s="21">
        <v>0</v>
      </c>
      <c r="AC615" s="22">
        <v>0</v>
      </c>
      <c r="AD615" s="21">
        <v>0</v>
      </c>
      <c r="AE615" s="22">
        <v>0</v>
      </c>
      <c r="AF615" s="21">
        <v>0</v>
      </c>
      <c r="AG615" s="22">
        <v>0</v>
      </c>
      <c r="AH615" s="21"/>
      <c r="AI615" s="493">
        <v>0</v>
      </c>
      <c r="AJ615" s="15">
        <v>1</v>
      </c>
      <c r="AK615" s="23">
        <v>102.98</v>
      </c>
    </row>
    <row r="616" spans="1:37" x14ac:dyDescent="0.25">
      <c r="A616" s="12">
        <v>19</v>
      </c>
      <c r="B616" s="12"/>
      <c r="C616" s="12"/>
      <c r="D616" s="12" t="s">
        <v>1640</v>
      </c>
      <c r="E616" s="12"/>
      <c r="F616" s="13"/>
      <c r="G616" s="14"/>
      <c r="H616" s="14"/>
      <c r="I616" s="490">
        <v>50572.079999999994</v>
      </c>
      <c r="J616" s="491">
        <v>0</v>
      </c>
      <c r="K616" s="490">
        <v>0</v>
      </c>
      <c r="L616" s="491">
        <v>0</v>
      </c>
      <c r="M616" s="490">
        <v>0</v>
      </c>
      <c r="N616" s="491">
        <v>0</v>
      </c>
      <c r="O616" s="490">
        <v>0</v>
      </c>
      <c r="P616" s="491">
        <v>0</v>
      </c>
      <c r="Q616" s="490">
        <v>0</v>
      </c>
      <c r="R616" s="491">
        <v>0</v>
      </c>
      <c r="S616" s="490">
        <v>0</v>
      </c>
      <c r="T616" s="491">
        <v>0</v>
      </c>
      <c r="U616" s="490">
        <v>0</v>
      </c>
      <c r="V616" s="491">
        <v>0</v>
      </c>
      <c r="W616" s="490">
        <v>0</v>
      </c>
      <c r="X616" s="491">
        <v>0</v>
      </c>
      <c r="Y616" s="490">
        <v>0</v>
      </c>
      <c r="Z616" s="491">
        <v>0</v>
      </c>
      <c r="AA616" s="490">
        <v>0</v>
      </c>
      <c r="AB616" s="491">
        <v>0</v>
      </c>
      <c r="AC616" s="490">
        <v>0</v>
      </c>
      <c r="AD616" s="491">
        <v>3.3042184541351674E-2</v>
      </c>
      <c r="AE616" s="490">
        <v>1671.0119999999999</v>
      </c>
      <c r="AF616" s="491">
        <v>0.62868205144024136</v>
      </c>
      <c r="AG616" s="490">
        <v>31793.758999999998</v>
      </c>
      <c r="AH616" s="491">
        <v>0.33827576401840703</v>
      </c>
      <c r="AI616" s="490">
        <v>17107.309000000001</v>
      </c>
      <c r="AJ616" s="24">
        <v>1</v>
      </c>
      <c r="AK616" s="490">
        <v>50572.079999999994</v>
      </c>
    </row>
    <row r="617" spans="1:37" x14ac:dyDescent="0.25">
      <c r="A617" s="25" t="s">
        <v>1641</v>
      </c>
      <c r="B617" s="25"/>
      <c r="C617" s="25"/>
      <c r="D617" s="25" t="s">
        <v>1642</v>
      </c>
      <c r="E617" s="25"/>
      <c r="F617" s="25"/>
      <c r="G617" s="26"/>
      <c r="H617" s="26"/>
      <c r="I617" s="494">
        <v>47728.110000000008</v>
      </c>
      <c r="J617" s="27">
        <v>0</v>
      </c>
      <c r="K617" s="494">
        <v>0</v>
      </c>
      <c r="L617" s="27">
        <v>0</v>
      </c>
      <c r="M617" s="494">
        <v>0</v>
      </c>
      <c r="N617" s="27">
        <v>0</v>
      </c>
      <c r="O617" s="494">
        <v>0</v>
      </c>
      <c r="P617" s="27">
        <v>0</v>
      </c>
      <c r="Q617" s="494">
        <v>0</v>
      </c>
      <c r="R617" s="27">
        <v>0</v>
      </c>
      <c r="S617" s="494">
        <v>0</v>
      </c>
      <c r="T617" s="27">
        <v>0</v>
      </c>
      <c r="U617" s="494">
        <v>0</v>
      </c>
      <c r="V617" s="27">
        <v>0</v>
      </c>
      <c r="W617" s="494">
        <v>0</v>
      </c>
      <c r="X617" s="27">
        <v>0</v>
      </c>
      <c r="Y617" s="494">
        <v>0</v>
      </c>
      <c r="Z617" s="27">
        <v>0</v>
      </c>
      <c r="AA617" s="494">
        <v>0</v>
      </c>
      <c r="AB617" s="27">
        <v>0</v>
      </c>
      <c r="AC617" s="494">
        <v>0</v>
      </c>
      <c r="AD617" s="27">
        <v>0</v>
      </c>
      <c r="AE617" s="494">
        <v>0</v>
      </c>
      <c r="AF617" s="27">
        <v>0.64156743269322813</v>
      </c>
      <c r="AG617" s="494">
        <v>30620.800999999996</v>
      </c>
      <c r="AH617" s="27">
        <v>0.35843256730677159</v>
      </c>
      <c r="AI617" s="494">
        <v>17107.309000000001</v>
      </c>
      <c r="AJ617" s="27">
        <v>0.99999999999999978</v>
      </c>
      <c r="AK617" s="494">
        <v>47728.110000000008</v>
      </c>
    </row>
    <row r="618" spans="1:37" ht="25.5" x14ac:dyDescent="0.25">
      <c r="A618" s="17" t="s">
        <v>1643</v>
      </c>
      <c r="B618" s="18" t="s">
        <v>1644</v>
      </c>
      <c r="C618" s="17" t="s">
        <v>27</v>
      </c>
      <c r="D618" s="17" t="s">
        <v>1645</v>
      </c>
      <c r="E618" s="19" t="s">
        <v>906</v>
      </c>
      <c r="F618" s="19">
        <v>47</v>
      </c>
      <c r="G618" s="20">
        <v>35.67</v>
      </c>
      <c r="H618" s="20">
        <v>44.66</v>
      </c>
      <c r="I618" s="492">
        <v>2099.02</v>
      </c>
      <c r="J618" s="21">
        <v>0</v>
      </c>
      <c r="K618" s="22">
        <v>0</v>
      </c>
      <c r="L618" s="21">
        <v>0</v>
      </c>
      <c r="M618" s="22">
        <v>0</v>
      </c>
      <c r="N618" s="21">
        <v>0</v>
      </c>
      <c r="O618" s="22">
        <v>0</v>
      </c>
      <c r="P618" s="21">
        <v>0</v>
      </c>
      <c r="Q618" s="22">
        <v>0</v>
      </c>
      <c r="R618" s="21">
        <v>0</v>
      </c>
      <c r="S618" s="22">
        <v>0</v>
      </c>
      <c r="T618" s="21">
        <v>0</v>
      </c>
      <c r="U618" s="22">
        <v>0</v>
      </c>
      <c r="V618" s="21">
        <v>0</v>
      </c>
      <c r="W618" s="22">
        <v>0</v>
      </c>
      <c r="X618" s="21">
        <v>0</v>
      </c>
      <c r="Y618" s="22">
        <v>0</v>
      </c>
      <c r="Z618" s="21">
        <v>0</v>
      </c>
      <c r="AA618" s="22">
        <v>0</v>
      </c>
      <c r="AB618" s="21">
        <v>0</v>
      </c>
      <c r="AC618" s="22">
        <v>0</v>
      </c>
      <c r="AD618" s="21">
        <v>0</v>
      </c>
      <c r="AE618" s="22">
        <v>0</v>
      </c>
      <c r="AF618" s="21">
        <v>1</v>
      </c>
      <c r="AG618" s="22">
        <v>2099.02</v>
      </c>
      <c r="AH618" s="21"/>
      <c r="AI618" s="493">
        <v>0</v>
      </c>
      <c r="AJ618" s="15">
        <v>1</v>
      </c>
      <c r="AK618" s="23">
        <v>2099.02</v>
      </c>
    </row>
    <row r="619" spans="1:37" ht="25.5" x14ac:dyDescent="0.25">
      <c r="A619" s="17" t="s">
        <v>1646</v>
      </c>
      <c r="B619" s="18" t="s">
        <v>1647</v>
      </c>
      <c r="C619" s="17" t="s">
        <v>27</v>
      </c>
      <c r="D619" s="17" t="s">
        <v>1648</v>
      </c>
      <c r="E619" s="19" t="s">
        <v>906</v>
      </c>
      <c r="F619" s="19">
        <v>2</v>
      </c>
      <c r="G619" s="20">
        <v>3418.38</v>
      </c>
      <c r="H619" s="20">
        <v>4280.49</v>
      </c>
      <c r="I619" s="492">
        <v>8560.98</v>
      </c>
      <c r="J619" s="21">
        <v>0</v>
      </c>
      <c r="K619" s="22">
        <v>0</v>
      </c>
      <c r="L619" s="21">
        <v>0</v>
      </c>
      <c r="M619" s="22">
        <v>0</v>
      </c>
      <c r="N619" s="21">
        <v>0</v>
      </c>
      <c r="O619" s="22">
        <v>0</v>
      </c>
      <c r="P619" s="21">
        <v>0</v>
      </c>
      <c r="Q619" s="22">
        <v>0</v>
      </c>
      <c r="R619" s="21">
        <v>0</v>
      </c>
      <c r="S619" s="22">
        <v>0</v>
      </c>
      <c r="T619" s="21">
        <v>0</v>
      </c>
      <c r="U619" s="22">
        <v>0</v>
      </c>
      <c r="V619" s="21">
        <v>0</v>
      </c>
      <c r="W619" s="22">
        <v>0</v>
      </c>
      <c r="X619" s="21">
        <v>0</v>
      </c>
      <c r="Y619" s="22">
        <v>0</v>
      </c>
      <c r="Z619" s="21">
        <v>0</v>
      </c>
      <c r="AA619" s="22">
        <v>0</v>
      </c>
      <c r="AB619" s="21">
        <v>0</v>
      </c>
      <c r="AC619" s="22">
        <v>0</v>
      </c>
      <c r="AD619" s="21"/>
      <c r="AE619" s="22">
        <v>0</v>
      </c>
      <c r="AF619" s="21">
        <v>0.6</v>
      </c>
      <c r="AG619" s="22">
        <v>5136.5879999999997</v>
      </c>
      <c r="AH619" s="21">
        <v>0.4</v>
      </c>
      <c r="AI619" s="493">
        <v>3424.3919999999998</v>
      </c>
      <c r="AJ619" s="15">
        <v>1</v>
      </c>
      <c r="AK619" s="23">
        <v>8560.98</v>
      </c>
    </row>
    <row r="620" spans="1:37" ht="25.5" x14ac:dyDescent="0.25">
      <c r="A620" s="17" t="s">
        <v>1649</v>
      </c>
      <c r="B620" s="18" t="s">
        <v>1650</v>
      </c>
      <c r="C620" s="17" t="s">
        <v>27</v>
      </c>
      <c r="D620" s="17" t="s">
        <v>1651</v>
      </c>
      <c r="E620" s="19" t="s">
        <v>906</v>
      </c>
      <c r="F620" s="19">
        <v>28</v>
      </c>
      <c r="G620" s="20">
        <v>34.6</v>
      </c>
      <c r="H620" s="20">
        <v>43.32</v>
      </c>
      <c r="I620" s="492">
        <v>1212.96</v>
      </c>
      <c r="J620" s="21">
        <v>0</v>
      </c>
      <c r="K620" s="22">
        <v>0</v>
      </c>
      <c r="L620" s="21">
        <v>0</v>
      </c>
      <c r="M620" s="22">
        <v>0</v>
      </c>
      <c r="N620" s="21">
        <v>0</v>
      </c>
      <c r="O620" s="22">
        <v>0</v>
      </c>
      <c r="P620" s="21">
        <v>0</v>
      </c>
      <c r="Q620" s="22">
        <v>0</v>
      </c>
      <c r="R620" s="21">
        <v>0</v>
      </c>
      <c r="S620" s="22">
        <v>0</v>
      </c>
      <c r="T620" s="21">
        <v>0</v>
      </c>
      <c r="U620" s="22">
        <v>0</v>
      </c>
      <c r="V620" s="21">
        <v>0</v>
      </c>
      <c r="W620" s="22">
        <v>0</v>
      </c>
      <c r="X620" s="21">
        <v>0</v>
      </c>
      <c r="Y620" s="22">
        <v>0</v>
      </c>
      <c r="Z620" s="21">
        <v>0</v>
      </c>
      <c r="AA620" s="22">
        <v>0</v>
      </c>
      <c r="AB620" s="21">
        <v>0</v>
      </c>
      <c r="AC620" s="22">
        <v>0</v>
      </c>
      <c r="AD620" s="21">
        <v>0</v>
      </c>
      <c r="AE620" s="22">
        <v>0</v>
      </c>
      <c r="AF620" s="21">
        <v>1</v>
      </c>
      <c r="AG620" s="22">
        <v>1212.96</v>
      </c>
      <c r="AH620" s="21"/>
      <c r="AI620" s="493">
        <v>0</v>
      </c>
      <c r="AJ620" s="15">
        <v>1</v>
      </c>
      <c r="AK620" s="23">
        <v>1212.96</v>
      </c>
    </row>
    <row r="621" spans="1:37" x14ac:dyDescent="0.25">
      <c r="A621" s="17" t="s">
        <v>1652</v>
      </c>
      <c r="B621" s="18" t="s">
        <v>1653</v>
      </c>
      <c r="C621" s="17" t="s">
        <v>40</v>
      </c>
      <c r="D621" s="17" t="s">
        <v>1654</v>
      </c>
      <c r="E621" s="19" t="s">
        <v>42</v>
      </c>
      <c r="F621" s="19">
        <v>4</v>
      </c>
      <c r="G621" s="20">
        <v>191.64</v>
      </c>
      <c r="H621" s="20">
        <v>239.97</v>
      </c>
      <c r="I621" s="492">
        <v>959.88</v>
      </c>
      <c r="J621" s="21">
        <v>0</v>
      </c>
      <c r="K621" s="22">
        <v>0</v>
      </c>
      <c r="L621" s="21">
        <v>0</v>
      </c>
      <c r="M621" s="22">
        <v>0</v>
      </c>
      <c r="N621" s="21">
        <v>0</v>
      </c>
      <c r="O621" s="22">
        <v>0</v>
      </c>
      <c r="P621" s="21">
        <v>0</v>
      </c>
      <c r="Q621" s="22">
        <v>0</v>
      </c>
      <c r="R621" s="21">
        <v>0</v>
      </c>
      <c r="S621" s="22">
        <v>0</v>
      </c>
      <c r="T621" s="21">
        <v>0</v>
      </c>
      <c r="U621" s="22">
        <v>0</v>
      </c>
      <c r="V621" s="21">
        <v>0</v>
      </c>
      <c r="W621" s="22">
        <v>0</v>
      </c>
      <c r="X621" s="21">
        <v>0</v>
      </c>
      <c r="Y621" s="22">
        <v>0</v>
      </c>
      <c r="Z621" s="21">
        <v>0</v>
      </c>
      <c r="AA621" s="22">
        <v>0</v>
      </c>
      <c r="AB621" s="21">
        <v>0</v>
      </c>
      <c r="AC621" s="22">
        <v>0</v>
      </c>
      <c r="AD621" s="21">
        <v>0</v>
      </c>
      <c r="AE621" s="22">
        <v>0</v>
      </c>
      <c r="AF621" s="21">
        <v>1</v>
      </c>
      <c r="AG621" s="22">
        <v>959.88</v>
      </c>
      <c r="AH621" s="21"/>
      <c r="AI621" s="493">
        <v>0</v>
      </c>
      <c r="AJ621" s="15">
        <v>1</v>
      </c>
      <c r="AK621" s="23">
        <v>959.88</v>
      </c>
    </row>
    <row r="622" spans="1:37" ht="25.5" x14ac:dyDescent="0.25">
      <c r="A622" s="17" t="s">
        <v>1655</v>
      </c>
      <c r="B622" s="18" t="s">
        <v>1656</v>
      </c>
      <c r="C622" s="17" t="s">
        <v>40</v>
      </c>
      <c r="D622" s="17" t="s">
        <v>1657</v>
      </c>
      <c r="E622" s="19" t="s">
        <v>42</v>
      </c>
      <c r="F622" s="19">
        <v>3</v>
      </c>
      <c r="G622" s="20">
        <v>436.2</v>
      </c>
      <c r="H622" s="20">
        <v>546.20000000000005</v>
      </c>
      <c r="I622" s="492">
        <v>1638.6</v>
      </c>
      <c r="J622" s="21">
        <v>0</v>
      </c>
      <c r="K622" s="22">
        <v>0</v>
      </c>
      <c r="L622" s="21">
        <v>0</v>
      </c>
      <c r="M622" s="22">
        <v>0</v>
      </c>
      <c r="N622" s="21">
        <v>0</v>
      </c>
      <c r="O622" s="22">
        <v>0</v>
      </c>
      <c r="P622" s="21">
        <v>0</v>
      </c>
      <c r="Q622" s="22">
        <v>0</v>
      </c>
      <c r="R622" s="21">
        <v>0</v>
      </c>
      <c r="S622" s="22">
        <v>0</v>
      </c>
      <c r="T622" s="21">
        <v>0</v>
      </c>
      <c r="U622" s="22">
        <v>0</v>
      </c>
      <c r="V622" s="21">
        <v>0</v>
      </c>
      <c r="W622" s="22">
        <v>0</v>
      </c>
      <c r="X622" s="21">
        <v>0</v>
      </c>
      <c r="Y622" s="22">
        <v>0</v>
      </c>
      <c r="Z622" s="21">
        <v>0</v>
      </c>
      <c r="AA622" s="22">
        <v>0</v>
      </c>
      <c r="AB622" s="21">
        <v>0</v>
      </c>
      <c r="AC622" s="22">
        <v>0</v>
      </c>
      <c r="AD622" s="21">
        <v>0</v>
      </c>
      <c r="AE622" s="22">
        <v>0</v>
      </c>
      <c r="AF622" s="21">
        <v>1</v>
      </c>
      <c r="AG622" s="22">
        <v>1638.6</v>
      </c>
      <c r="AH622" s="21"/>
      <c r="AI622" s="493">
        <v>0</v>
      </c>
      <c r="AJ622" s="15">
        <v>1</v>
      </c>
      <c r="AK622" s="23">
        <v>1638.6</v>
      </c>
    </row>
    <row r="623" spans="1:37" ht="38.25" x14ac:dyDescent="0.25">
      <c r="A623" s="17" t="s">
        <v>1658</v>
      </c>
      <c r="B623" s="18" t="s">
        <v>1659</v>
      </c>
      <c r="C623" s="17" t="s">
        <v>27</v>
      </c>
      <c r="D623" s="17" t="s">
        <v>1660</v>
      </c>
      <c r="E623" s="19" t="s">
        <v>34</v>
      </c>
      <c r="F623" s="19">
        <v>15.18</v>
      </c>
      <c r="G623" s="20">
        <v>156.02000000000001</v>
      </c>
      <c r="H623" s="20">
        <v>195.36</v>
      </c>
      <c r="I623" s="492">
        <v>2965.56</v>
      </c>
      <c r="J623" s="21">
        <v>0</v>
      </c>
      <c r="K623" s="22">
        <v>0</v>
      </c>
      <c r="L623" s="21">
        <v>0</v>
      </c>
      <c r="M623" s="22">
        <v>0</v>
      </c>
      <c r="N623" s="21">
        <v>0</v>
      </c>
      <c r="O623" s="22">
        <v>0</v>
      </c>
      <c r="P623" s="21">
        <v>0</v>
      </c>
      <c r="Q623" s="22">
        <v>0</v>
      </c>
      <c r="R623" s="21">
        <v>0</v>
      </c>
      <c r="S623" s="22">
        <v>0</v>
      </c>
      <c r="T623" s="21">
        <v>0</v>
      </c>
      <c r="U623" s="22">
        <v>0</v>
      </c>
      <c r="V623" s="21">
        <v>0</v>
      </c>
      <c r="W623" s="22">
        <v>0</v>
      </c>
      <c r="X623" s="21">
        <v>0</v>
      </c>
      <c r="Y623" s="22">
        <v>0</v>
      </c>
      <c r="Z623" s="21">
        <v>0</v>
      </c>
      <c r="AA623" s="22">
        <v>0</v>
      </c>
      <c r="AB623" s="21">
        <v>0</v>
      </c>
      <c r="AC623" s="22">
        <v>0</v>
      </c>
      <c r="AD623" s="21"/>
      <c r="AE623" s="22">
        <v>0</v>
      </c>
      <c r="AF623" s="21">
        <v>0.5</v>
      </c>
      <c r="AG623" s="22">
        <v>1482.78</v>
      </c>
      <c r="AH623" s="21">
        <v>0.5</v>
      </c>
      <c r="AI623" s="493">
        <v>1482.78</v>
      </c>
      <c r="AJ623" s="15">
        <v>1</v>
      </c>
      <c r="AK623" s="23">
        <v>2965.56</v>
      </c>
    </row>
    <row r="624" spans="1:37" ht="38.25" x14ac:dyDescent="0.25">
      <c r="A624" s="17" t="s">
        <v>1661</v>
      </c>
      <c r="B624" s="18" t="s">
        <v>1662</v>
      </c>
      <c r="C624" s="17" t="s">
        <v>27</v>
      </c>
      <c r="D624" s="17" t="s">
        <v>1663</v>
      </c>
      <c r="E624" s="19" t="s">
        <v>34</v>
      </c>
      <c r="F624" s="19">
        <v>64</v>
      </c>
      <c r="G624" s="20">
        <v>125.55</v>
      </c>
      <c r="H624" s="20">
        <v>157.21</v>
      </c>
      <c r="I624" s="492">
        <v>10061.44</v>
      </c>
      <c r="J624" s="21">
        <v>0</v>
      </c>
      <c r="K624" s="22">
        <v>0</v>
      </c>
      <c r="L624" s="21">
        <v>0</v>
      </c>
      <c r="M624" s="22">
        <v>0</v>
      </c>
      <c r="N624" s="21">
        <v>0</v>
      </c>
      <c r="O624" s="22">
        <v>0</v>
      </c>
      <c r="P624" s="21">
        <v>0</v>
      </c>
      <c r="Q624" s="22">
        <v>0</v>
      </c>
      <c r="R624" s="21">
        <v>0</v>
      </c>
      <c r="S624" s="22">
        <v>0</v>
      </c>
      <c r="T624" s="21">
        <v>0</v>
      </c>
      <c r="U624" s="22">
        <v>0</v>
      </c>
      <c r="V624" s="21">
        <v>0</v>
      </c>
      <c r="W624" s="22">
        <v>0</v>
      </c>
      <c r="X624" s="21">
        <v>0</v>
      </c>
      <c r="Y624" s="22">
        <v>0</v>
      </c>
      <c r="Z624" s="21">
        <v>0</v>
      </c>
      <c r="AA624" s="22">
        <v>0</v>
      </c>
      <c r="AB624" s="21">
        <v>0</v>
      </c>
      <c r="AC624" s="22">
        <v>0</v>
      </c>
      <c r="AD624" s="21"/>
      <c r="AE624" s="22">
        <v>0</v>
      </c>
      <c r="AF624" s="21">
        <v>0.5</v>
      </c>
      <c r="AG624" s="22">
        <v>5030.72</v>
      </c>
      <c r="AH624" s="21">
        <v>0.5</v>
      </c>
      <c r="AI624" s="493">
        <v>5030.72</v>
      </c>
      <c r="AJ624" s="15">
        <v>1</v>
      </c>
      <c r="AK624" s="23">
        <v>10061.44</v>
      </c>
    </row>
    <row r="625" spans="1:37" ht="51" x14ac:dyDescent="0.25">
      <c r="A625" s="17" t="s">
        <v>1664</v>
      </c>
      <c r="B625" s="18" t="s">
        <v>1665</v>
      </c>
      <c r="C625" s="17" t="s">
        <v>27</v>
      </c>
      <c r="D625" s="17" t="s">
        <v>1666</v>
      </c>
      <c r="E625" s="19" t="s">
        <v>42</v>
      </c>
      <c r="F625" s="19">
        <v>6</v>
      </c>
      <c r="G625" s="20">
        <v>107.45</v>
      </c>
      <c r="H625" s="20">
        <v>134.54</v>
      </c>
      <c r="I625" s="492">
        <v>807.24</v>
      </c>
      <c r="J625" s="21">
        <v>0</v>
      </c>
      <c r="K625" s="22">
        <v>0</v>
      </c>
      <c r="L625" s="21">
        <v>0</v>
      </c>
      <c r="M625" s="22">
        <v>0</v>
      </c>
      <c r="N625" s="21">
        <v>0</v>
      </c>
      <c r="O625" s="22">
        <v>0</v>
      </c>
      <c r="P625" s="21">
        <v>0</v>
      </c>
      <c r="Q625" s="22">
        <v>0</v>
      </c>
      <c r="R625" s="21">
        <v>0</v>
      </c>
      <c r="S625" s="22">
        <v>0</v>
      </c>
      <c r="T625" s="21">
        <v>0</v>
      </c>
      <c r="U625" s="22">
        <v>0</v>
      </c>
      <c r="V625" s="21">
        <v>0</v>
      </c>
      <c r="W625" s="22">
        <v>0</v>
      </c>
      <c r="X625" s="21">
        <v>0</v>
      </c>
      <c r="Y625" s="22">
        <v>0</v>
      </c>
      <c r="Z625" s="21">
        <v>0</v>
      </c>
      <c r="AA625" s="22">
        <v>0</v>
      </c>
      <c r="AB625" s="21">
        <v>0</v>
      </c>
      <c r="AC625" s="22">
        <v>0</v>
      </c>
      <c r="AD625" s="21"/>
      <c r="AE625" s="22">
        <v>0</v>
      </c>
      <c r="AF625" s="21">
        <v>0.5</v>
      </c>
      <c r="AG625" s="22">
        <v>403.62</v>
      </c>
      <c r="AH625" s="21">
        <v>0.5</v>
      </c>
      <c r="AI625" s="493">
        <v>403.62</v>
      </c>
      <c r="AJ625" s="15">
        <v>1</v>
      </c>
      <c r="AK625" s="23">
        <v>807.24</v>
      </c>
    </row>
    <row r="626" spans="1:37" ht="38.25" x14ac:dyDescent="0.25">
      <c r="A626" s="17" t="s">
        <v>1667</v>
      </c>
      <c r="B626" s="18" t="s">
        <v>1668</v>
      </c>
      <c r="C626" s="17" t="s">
        <v>32</v>
      </c>
      <c r="D626" s="17" t="s">
        <v>1669</v>
      </c>
      <c r="E626" s="19" t="s">
        <v>42</v>
      </c>
      <c r="F626" s="19">
        <v>3</v>
      </c>
      <c r="G626" s="20">
        <v>272.73</v>
      </c>
      <c r="H626" s="20">
        <v>341.51</v>
      </c>
      <c r="I626" s="492">
        <v>1024.53</v>
      </c>
      <c r="J626" s="21">
        <v>0</v>
      </c>
      <c r="K626" s="22">
        <v>0</v>
      </c>
      <c r="L626" s="21">
        <v>0</v>
      </c>
      <c r="M626" s="22">
        <v>0</v>
      </c>
      <c r="N626" s="21">
        <v>0</v>
      </c>
      <c r="O626" s="22">
        <v>0</v>
      </c>
      <c r="P626" s="21">
        <v>0</v>
      </c>
      <c r="Q626" s="22">
        <v>0</v>
      </c>
      <c r="R626" s="21">
        <v>0</v>
      </c>
      <c r="S626" s="22">
        <v>0</v>
      </c>
      <c r="T626" s="21">
        <v>0</v>
      </c>
      <c r="U626" s="22">
        <v>0</v>
      </c>
      <c r="V626" s="21">
        <v>0</v>
      </c>
      <c r="W626" s="22">
        <v>0</v>
      </c>
      <c r="X626" s="21">
        <v>0</v>
      </c>
      <c r="Y626" s="22">
        <v>0</v>
      </c>
      <c r="Z626" s="21">
        <v>0</v>
      </c>
      <c r="AA626" s="22">
        <v>0</v>
      </c>
      <c r="AB626" s="21">
        <v>0</v>
      </c>
      <c r="AC626" s="22">
        <v>0</v>
      </c>
      <c r="AD626" s="21"/>
      <c r="AE626" s="22">
        <v>0</v>
      </c>
      <c r="AF626" s="21">
        <v>0.5</v>
      </c>
      <c r="AG626" s="22">
        <v>512.26499999999999</v>
      </c>
      <c r="AH626" s="21">
        <v>0.5</v>
      </c>
      <c r="AI626" s="493">
        <v>512.26499999999999</v>
      </c>
      <c r="AJ626" s="15">
        <v>1</v>
      </c>
      <c r="AK626" s="23">
        <v>1024.53</v>
      </c>
    </row>
    <row r="627" spans="1:37" ht="38.25" x14ac:dyDescent="0.25">
      <c r="A627" s="17" t="s">
        <v>1670</v>
      </c>
      <c r="B627" s="18" t="s">
        <v>1671</v>
      </c>
      <c r="C627" s="17" t="s">
        <v>32</v>
      </c>
      <c r="D627" s="17" t="s">
        <v>1672</v>
      </c>
      <c r="E627" s="19" t="s">
        <v>42</v>
      </c>
      <c r="F627" s="19">
        <v>2</v>
      </c>
      <c r="G627" s="20">
        <v>283.67</v>
      </c>
      <c r="H627" s="20">
        <v>355.21</v>
      </c>
      <c r="I627" s="492">
        <v>710.42</v>
      </c>
      <c r="J627" s="21">
        <v>0</v>
      </c>
      <c r="K627" s="22">
        <v>0</v>
      </c>
      <c r="L627" s="21">
        <v>0</v>
      </c>
      <c r="M627" s="22">
        <v>0</v>
      </c>
      <c r="N627" s="21">
        <v>0</v>
      </c>
      <c r="O627" s="22">
        <v>0</v>
      </c>
      <c r="P627" s="21">
        <v>0</v>
      </c>
      <c r="Q627" s="22">
        <v>0</v>
      </c>
      <c r="R627" s="21">
        <v>0</v>
      </c>
      <c r="S627" s="22">
        <v>0</v>
      </c>
      <c r="T627" s="21">
        <v>0</v>
      </c>
      <c r="U627" s="22">
        <v>0</v>
      </c>
      <c r="V627" s="21">
        <v>0</v>
      </c>
      <c r="W627" s="22">
        <v>0</v>
      </c>
      <c r="X627" s="21">
        <v>0</v>
      </c>
      <c r="Y627" s="22">
        <v>0</v>
      </c>
      <c r="Z627" s="21">
        <v>0</v>
      </c>
      <c r="AA627" s="22">
        <v>0</v>
      </c>
      <c r="AB627" s="21">
        <v>0</v>
      </c>
      <c r="AC627" s="22">
        <v>0</v>
      </c>
      <c r="AD627" s="21"/>
      <c r="AE627" s="22">
        <v>0</v>
      </c>
      <c r="AF627" s="21">
        <v>0.5</v>
      </c>
      <c r="AG627" s="22">
        <v>355.21</v>
      </c>
      <c r="AH627" s="21">
        <v>0.5</v>
      </c>
      <c r="AI627" s="493">
        <v>355.21</v>
      </c>
      <c r="AJ627" s="15">
        <v>1</v>
      </c>
      <c r="AK627" s="23">
        <v>710.42</v>
      </c>
    </row>
    <row r="628" spans="1:37" ht="25.5" x14ac:dyDescent="0.25">
      <c r="A628" s="17" t="s">
        <v>1673</v>
      </c>
      <c r="B628" s="18" t="s">
        <v>1674</v>
      </c>
      <c r="C628" s="17" t="s">
        <v>27</v>
      </c>
      <c r="D628" s="17" t="s">
        <v>1675</v>
      </c>
      <c r="E628" s="19" t="s">
        <v>522</v>
      </c>
      <c r="F628" s="19">
        <v>2</v>
      </c>
      <c r="G628" s="20">
        <v>1003.62</v>
      </c>
      <c r="H628" s="20">
        <v>1256.73</v>
      </c>
      <c r="I628" s="492">
        <v>2513.46</v>
      </c>
      <c r="J628" s="21">
        <v>0</v>
      </c>
      <c r="K628" s="22">
        <v>0</v>
      </c>
      <c r="L628" s="21">
        <v>0</v>
      </c>
      <c r="M628" s="22">
        <v>0</v>
      </c>
      <c r="N628" s="21">
        <v>0</v>
      </c>
      <c r="O628" s="22">
        <v>0</v>
      </c>
      <c r="P628" s="21">
        <v>0</v>
      </c>
      <c r="Q628" s="22">
        <v>0</v>
      </c>
      <c r="R628" s="21">
        <v>0</v>
      </c>
      <c r="S628" s="22">
        <v>0</v>
      </c>
      <c r="T628" s="21">
        <v>0</v>
      </c>
      <c r="U628" s="22">
        <v>0</v>
      </c>
      <c r="V628" s="21">
        <v>0</v>
      </c>
      <c r="W628" s="22">
        <v>0</v>
      </c>
      <c r="X628" s="21">
        <v>0</v>
      </c>
      <c r="Y628" s="22">
        <v>0</v>
      </c>
      <c r="Z628" s="21">
        <v>0</v>
      </c>
      <c r="AA628" s="22">
        <v>0</v>
      </c>
      <c r="AB628" s="21">
        <v>0</v>
      </c>
      <c r="AC628" s="22">
        <v>0</v>
      </c>
      <c r="AD628" s="21">
        <v>0</v>
      </c>
      <c r="AE628" s="22">
        <v>0</v>
      </c>
      <c r="AF628" s="21">
        <v>1</v>
      </c>
      <c r="AG628" s="22">
        <v>2513.46</v>
      </c>
      <c r="AH628" s="21"/>
      <c r="AI628" s="493">
        <v>0</v>
      </c>
      <c r="AJ628" s="15">
        <v>1</v>
      </c>
      <c r="AK628" s="23">
        <v>2513.46</v>
      </c>
    </row>
    <row r="629" spans="1:37" ht="25.5" x14ac:dyDescent="0.25">
      <c r="A629" s="17" t="s">
        <v>1676</v>
      </c>
      <c r="B629" s="18" t="s">
        <v>1677</v>
      </c>
      <c r="C629" s="17" t="s">
        <v>27</v>
      </c>
      <c r="D629" s="17" t="s">
        <v>1678</v>
      </c>
      <c r="E629" s="19" t="s">
        <v>906</v>
      </c>
      <c r="F629" s="19">
        <v>2</v>
      </c>
      <c r="G629" s="20">
        <v>1003.62</v>
      </c>
      <c r="H629" s="20">
        <v>1256.73</v>
      </c>
      <c r="I629" s="492">
        <v>2513.46</v>
      </c>
      <c r="J629" s="21">
        <v>0</v>
      </c>
      <c r="K629" s="22">
        <v>0</v>
      </c>
      <c r="L629" s="21">
        <v>0</v>
      </c>
      <c r="M629" s="22">
        <v>0</v>
      </c>
      <c r="N629" s="21">
        <v>0</v>
      </c>
      <c r="O629" s="22">
        <v>0</v>
      </c>
      <c r="P629" s="21">
        <v>0</v>
      </c>
      <c r="Q629" s="22">
        <v>0</v>
      </c>
      <c r="R629" s="21">
        <v>0</v>
      </c>
      <c r="S629" s="22">
        <v>0</v>
      </c>
      <c r="T629" s="21">
        <v>0</v>
      </c>
      <c r="U629" s="22">
        <v>0</v>
      </c>
      <c r="V629" s="21">
        <v>0</v>
      </c>
      <c r="W629" s="22">
        <v>0</v>
      </c>
      <c r="X629" s="21">
        <v>0</v>
      </c>
      <c r="Y629" s="22">
        <v>0</v>
      </c>
      <c r="Z629" s="21">
        <v>0</v>
      </c>
      <c r="AA629" s="22">
        <v>0</v>
      </c>
      <c r="AB629" s="21">
        <v>0</v>
      </c>
      <c r="AC629" s="22">
        <v>0</v>
      </c>
      <c r="AD629" s="21">
        <v>0</v>
      </c>
      <c r="AE629" s="22">
        <v>0</v>
      </c>
      <c r="AF629" s="21">
        <v>1</v>
      </c>
      <c r="AG629" s="22">
        <v>2513.46</v>
      </c>
      <c r="AH629" s="21"/>
      <c r="AI629" s="493">
        <v>0</v>
      </c>
      <c r="AJ629" s="15">
        <v>1</v>
      </c>
      <c r="AK629" s="23">
        <v>2513.46</v>
      </c>
    </row>
    <row r="630" spans="1:37" ht="25.5" x14ac:dyDescent="0.25">
      <c r="A630" s="17" t="s">
        <v>1679</v>
      </c>
      <c r="B630" s="18" t="s">
        <v>1680</v>
      </c>
      <c r="C630" s="17" t="s">
        <v>27</v>
      </c>
      <c r="D630" s="17" t="s">
        <v>1681</v>
      </c>
      <c r="E630" s="19" t="s">
        <v>109</v>
      </c>
      <c r="F630" s="19">
        <v>5</v>
      </c>
      <c r="G630" s="20">
        <v>118.42</v>
      </c>
      <c r="H630" s="20">
        <v>148.28</v>
      </c>
      <c r="I630" s="492">
        <v>741.4</v>
      </c>
      <c r="J630" s="21">
        <v>0</v>
      </c>
      <c r="K630" s="22">
        <v>0</v>
      </c>
      <c r="L630" s="21">
        <v>0</v>
      </c>
      <c r="M630" s="22">
        <v>0</v>
      </c>
      <c r="N630" s="21">
        <v>0</v>
      </c>
      <c r="O630" s="22">
        <v>0</v>
      </c>
      <c r="P630" s="21">
        <v>0</v>
      </c>
      <c r="Q630" s="22">
        <v>0</v>
      </c>
      <c r="R630" s="21">
        <v>0</v>
      </c>
      <c r="S630" s="22">
        <v>0</v>
      </c>
      <c r="T630" s="21">
        <v>0</v>
      </c>
      <c r="U630" s="22">
        <v>0</v>
      </c>
      <c r="V630" s="21">
        <v>0</v>
      </c>
      <c r="W630" s="22">
        <v>0</v>
      </c>
      <c r="X630" s="21">
        <v>0</v>
      </c>
      <c r="Y630" s="22">
        <v>0</v>
      </c>
      <c r="Z630" s="21">
        <v>0</v>
      </c>
      <c r="AA630" s="22">
        <v>0</v>
      </c>
      <c r="AB630" s="21">
        <v>0</v>
      </c>
      <c r="AC630" s="22">
        <v>0</v>
      </c>
      <c r="AD630" s="21"/>
      <c r="AE630" s="22">
        <v>0</v>
      </c>
      <c r="AF630" s="21">
        <v>0.5</v>
      </c>
      <c r="AG630" s="22">
        <v>370.7</v>
      </c>
      <c r="AH630" s="21">
        <v>0.5</v>
      </c>
      <c r="AI630" s="493">
        <v>370.7</v>
      </c>
      <c r="AJ630" s="15">
        <v>1</v>
      </c>
      <c r="AK630" s="23">
        <v>741.4</v>
      </c>
    </row>
    <row r="631" spans="1:37" ht="25.5" x14ac:dyDescent="0.25">
      <c r="A631" s="17" t="s">
        <v>1682</v>
      </c>
      <c r="B631" s="18" t="s">
        <v>1683</v>
      </c>
      <c r="C631" s="17" t="s">
        <v>27</v>
      </c>
      <c r="D631" s="17" t="s">
        <v>1684</v>
      </c>
      <c r="E631" s="19" t="s">
        <v>109</v>
      </c>
      <c r="F631" s="19">
        <v>24.75</v>
      </c>
      <c r="G631" s="20">
        <v>94.73</v>
      </c>
      <c r="H631" s="20">
        <v>118.62</v>
      </c>
      <c r="I631" s="492">
        <v>2935.84</v>
      </c>
      <c r="J631" s="21">
        <v>0</v>
      </c>
      <c r="K631" s="22">
        <v>0</v>
      </c>
      <c r="L631" s="21">
        <v>0</v>
      </c>
      <c r="M631" s="22">
        <v>0</v>
      </c>
      <c r="N631" s="21">
        <v>0</v>
      </c>
      <c r="O631" s="22">
        <v>0</v>
      </c>
      <c r="P631" s="21">
        <v>0</v>
      </c>
      <c r="Q631" s="22">
        <v>0</v>
      </c>
      <c r="R631" s="21">
        <v>0</v>
      </c>
      <c r="S631" s="22">
        <v>0</v>
      </c>
      <c r="T631" s="21">
        <v>0</v>
      </c>
      <c r="U631" s="22">
        <v>0</v>
      </c>
      <c r="V631" s="21">
        <v>0</v>
      </c>
      <c r="W631" s="22">
        <v>0</v>
      </c>
      <c r="X631" s="21">
        <v>0</v>
      </c>
      <c r="Y631" s="22">
        <v>0</v>
      </c>
      <c r="Z631" s="21">
        <v>0</v>
      </c>
      <c r="AA631" s="22">
        <v>0</v>
      </c>
      <c r="AB631" s="21">
        <v>0</v>
      </c>
      <c r="AC631" s="22">
        <v>0</v>
      </c>
      <c r="AD631" s="21"/>
      <c r="AE631" s="22">
        <v>0</v>
      </c>
      <c r="AF631" s="21">
        <v>0.5</v>
      </c>
      <c r="AG631" s="22">
        <v>1467.92</v>
      </c>
      <c r="AH631" s="21">
        <v>0.5</v>
      </c>
      <c r="AI631" s="493">
        <v>1467.92</v>
      </c>
      <c r="AJ631" s="15">
        <v>1</v>
      </c>
      <c r="AK631" s="23">
        <v>2935.84</v>
      </c>
    </row>
    <row r="632" spans="1:37" ht="76.5" x14ac:dyDescent="0.25">
      <c r="A632" s="17" t="s">
        <v>1685</v>
      </c>
      <c r="B632" s="18" t="s">
        <v>1686</v>
      </c>
      <c r="C632" s="17" t="s">
        <v>32</v>
      </c>
      <c r="D632" s="17" t="s">
        <v>1687</v>
      </c>
      <c r="E632" s="19" t="s">
        <v>109</v>
      </c>
      <c r="F632" s="19">
        <v>4.16</v>
      </c>
      <c r="G632" s="20">
        <v>523.41999999999996</v>
      </c>
      <c r="H632" s="20">
        <v>655.42</v>
      </c>
      <c r="I632" s="492">
        <v>2726.54</v>
      </c>
      <c r="J632" s="21">
        <v>0</v>
      </c>
      <c r="K632" s="22">
        <v>0</v>
      </c>
      <c r="L632" s="21">
        <v>0</v>
      </c>
      <c r="M632" s="22">
        <v>0</v>
      </c>
      <c r="N632" s="21">
        <v>0</v>
      </c>
      <c r="O632" s="22">
        <v>0</v>
      </c>
      <c r="P632" s="21">
        <v>0</v>
      </c>
      <c r="Q632" s="22">
        <v>0</v>
      </c>
      <c r="R632" s="21">
        <v>0</v>
      </c>
      <c r="S632" s="22">
        <v>0</v>
      </c>
      <c r="T632" s="21">
        <v>0</v>
      </c>
      <c r="U632" s="22">
        <v>0</v>
      </c>
      <c r="V632" s="21">
        <v>0</v>
      </c>
      <c r="W632" s="22">
        <v>0</v>
      </c>
      <c r="X632" s="21">
        <v>0</v>
      </c>
      <c r="Y632" s="22">
        <v>0</v>
      </c>
      <c r="Z632" s="21">
        <v>0</v>
      </c>
      <c r="AA632" s="22">
        <v>0</v>
      </c>
      <c r="AB632" s="21">
        <v>0</v>
      </c>
      <c r="AC632" s="22">
        <v>0</v>
      </c>
      <c r="AD632" s="21"/>
      <c r="AE632" s="22">
        <v>0</v>
      </c>
      <c r="AF632" s="21">
        <v>0.7</v>
      </c>
      <c r="AG632" s="22">
        <v>1908.5779999999997</v>
      </c>
      <c r="AH632" s="21">
        <v>0.3</v>
      </c>
      <c r="AI632" s="493">
        <v>817.96199999999999</v>
      </c>
      <c r="AJ632" s="15">
        <v>1</v>
      </c>
      <c r="AK632" s="23">
        <v>2726.54</v>
      </c>
    </row>
    <row r="633" spans="1:37" ht="25.5" x14ac:dyDescent="0.25">
      <c r="A633" s="17" t="s">
        <v>1688</v>
      </c>
      <c r="B633" s="18" t="s">
        <v>1689</v>
      </c>
      <c r="C633" s="17" t="s">
        <v>27</v>
      </c>
      <c r="D633" s="17" t="s">
        <v>1690</v>
      </c>
      <c r="E633" s="19" t="s">
        <v>109</v>
      </c>
      <c r="F633" s="19">
        <v>15.57</v>
      </c>
      <c r="G633" s="20">
        <v>148.59</v>
      </c>
      <c r="H633" s="20">
        <v>186.06</v>
      </c>
      <c r="I633" s="492">
        <v>2896.95</v>
      </c>
      <c r="J633" s="21">
        <v>0</v>
      </c>
      <c r="K633" s="22">
        <v>0</v>
      </c>
      <c r="L633" s="21">
        <v>0</v>
      </c>
      <c r="M633" s="22">
        <v>0</v>
      </c>
      <c r="N633" s="21">
        <v>0</v>
      </c>
      <c r="O633" s="22">
        <v>0</v>
      </c>
      <c r="P633" s="21">
        <v>0</v>
      </c>
      <c r="Q633" s="22">
        <v>0</v>
      </c>
      <c r="R633" s="21">
        <v>0</v>
      </c>
      <c r="S633" s="22">
        <v>0</v>
      </c>
      <c r="T633" s="21">
        <v>0</v>
      </c>
      <c r="U633" s="22">
        <v>0</v>
      </c>
      <c r="V633" s="21">
        <v>0</v>
      </c>
      <c r="W633" s="22">
        <v>0</v>
      </c>
      <c r="X633" s="21">
        <v>0</v>
      </c>
      <c r="Y633" s="22">
        <v>0</v>
      </c>
      <c r="Z633" s="21">
        <v>0</v>
      </c>
      <c r="AA633" s="22">
        <v>0</v>
      </c>
      <c r="AB633" s="21">
        <v>0</v>
      </c>
      <c r="AC633" s="22">
        <v>0</v>
      </c>
      <c r="AD633" s="21"/>
      <c r="AE633" s="22">
        <v>0</v>
      </c>
      <c r="AF633" s="21">
        <v>0.7</v>
      </c>
      <c r="AG633" s="22">
        <v>2027.8649999999998</v>
      </c>
      <c r="AH633" s="21">
        <v>0.3</v>
      </c>
      <c r="AI633" s="493">
        <v>869.08499999999992</v>
      </c>
      <c r="AJ633" s="15">
        <v>1</v>
      </c>
      <c r="AK633" s="23">
        <v>2896.95</v>
      </c>
    </row>
    <row r="634" spans="1:37" ht="38.25" x14ac:dyDescent="0.25">
      <c r="A634" s="17" t="s">
        <v>1691</v>
      </c>
      <c r="B634" s="18" t="s">
        <v>1692</v>
      </c>
      <c r="C634" s="17" t="s">
        <v>32</v>
      </c>
      <c r="D634" s="17" t="s">
        <v>1693</v>
      </c>
      <c r="E634" s="19" t="s">
        <v>34</v>
      </c>
      <c r="F634" s="19">
        <v>5.77</v>
      </c>
      <c r="G634" s="20">
        <v>17.260000000000002</v>
      </c>
      <c r="H634" s="20">
        <v>21.61</v>
      </c>
      <c r="I634" s="492">
        <v>124.68</v>
      </c>
      <c r="J634" s="21">
        <v>0</v>
      </c>
      <c r="K634" s="22">
        <v>0</v>
      </c>
      <c r="L634" s="21">
        <v>0</v>
      </c>
      <c r="M634" s="22">
        <v>0</v>
      </c>
      <c r="N634" s="21">
        <v>0</v>
      </c>
      <c r="O634" s="22">
        <v>0</v>
      </c>
      <c r="P634" s="21">
        <v>0</v>
      </c>
      <c r="Q634" s="22">
        <v>0</v>
      </c>
      <c r="R634" s="21">
        <v>0</v>
      </c>
      <c r="S634" s="22">
        <v>0</v>
      </c>
      <c r="T634" s="21">
        <v>0</v>
      </c>
      <c r="U634" s="22">
        <v>0</v>
      </c>
      <c r="V634" s="21">
        <v>0</v>
      </c>
      <c r="W634" s="22">
        <v>0</v>
      </c>
      <c r="X634" s="21">
        <v>0</v>
      </c>
      <c r="Y634" s="22">
        <v>0</v>
      </c>
      <c r="Z634" s="21">
        <v>0</v>
      </c>
      <c r="AA634" s="22">
        <v>0</v>
      </c>
      <c r="AB634" s="21">
        <v>0</v>
      </c>
      <c r="AC634" s="22">
        <v>0</v>
      </c>
      <c r="AD634" s="21">
        <v>0</v>
      </c>
      <c r="AE634" s="22">
        <v>0</v>
      </c>
      <c r="AF634" s="21"/>
      <c r="AG634" s="22">
        <v>0</v>
      </c>
      <c r="AH634" s="21">
        <v>1</v>
      </c>
      <c r="AI634" s="493">
        <v>124.68</v>
      </c>
      <c r="AJ634" s="15">
        <v>1</v>
      </c>
      <c r="AK634" s="23">
        <v>124.68</v>
      </c>
    </row>
    <row r="635" spans="1:37" ht="51" x14ac:dyDescent="0.25">
      <c r="A635" s="17" t="s">
        <v>1694</v>
      </c>
      <c r="B635" s="18" t="s">
        <v>1695</v>
      </c>
      <c r="C635" s="17" t="s">
        <v>32</v>
      </c>
      <c r="D635" s="17" t="s">
        <v>1696</v>
      </c>
      <c r="E635" s="19" t="s">
        <v>88</v>
      </c>
      <c r="F635" s="19">
        <v>0.78</v>
      </c>
      <c r="G635" s="20">
        <v>727.98</v>
      </c>
      <c r="H635" s="20">
        <v>911.57</v>
      </c>
      <c r="I635" s="492">
        <v>711.02</v>
      </c>
      <c r="J635" s="21">
        <v>0</v>
      </c>
      <c r="K635" s="22">
        <v>0</v>
      </c>
      <c r="L635" s="21">
        <v>0</v>
      </c>
      <c r="M635" s="22">
        <v>0</v>
      </c>
      <c r="N635" s="21">
        <v>0</v>
      </c>
      <c r="O635" s="22">
        <v>0</v>
      </c>
      <c r="P635" s="21">
        <v>0</v>
      </c>
      <c r="Q635" s="22">
        <v>0</v>
      </c>
      <c r="R635" s="21">
        <v>0</v>
      </c>
      <c r="S635" s="22">
        <v>0</v>
      </c>
      <c r="T635" s="21">
        <v>0</v>
      </c>
      <c r="U635" s="22">
        <v>0</v>
      </c>
      <c r="V635" s="21">
        <v>0</v>
      </c>
      <c r="W635" s="22">
        <v>0</v>
      </c>
      <c r="X635" s="21">
        <v>0</v>
      </c>
      <c r="Y635" s="22">
        <v>0</v>
      </c>
      <c r="Z635" s="21">
        <v>0</v>
      </c>
      <c r="AA635" s="22">
        <v>0</v>
      </c>
      <c r="AB635" s="21">
        <v>0</v>
      </c>
      <c r="AC635" s="22">
        <v>0</v>
      </c>
      <c r="AD635" s="21"/>
      <c r="AE635" s="22">
        <v>0</v>
      </c>
      <c r="AF635" s="21">
        <v>0.5</v>
      </c>
      <c r="AG635" s="22">
        <v>355.51</v>
      </c>
      <c r="AH635" s="21">
        <v>0.5</v>
      </c>
      <c r="AI635" s="493">
        <v>355.51</v>
      </c>
      <c r="AJ635" s="15">
        <v>1</v>
      </c>
      <c r="AK635" s="23">
        <v>711.02</v>
      </c>
    </row>
    <row r="636" spans="1:37" ht="38.25" x14ac:dyDescent="0.25">
      <c r="A636" s="17" t="s">
        <v>1697</v>
      </c>
      <c r="B636" s="18" t="s">
        <v>143</v>
      </c>
      <c r="C636" s="17" t="s">
        <v>32</v>
      </c>
      <c r="D636" s="17" t="s">
        <v>144</v>
      </c>
      <c r="E636" s="19" t="s">
        <v>88</v>
      </c>
      <c r="F636" s="19">
        <v>1.78</v>
      </c>
      <c r="G636" s="20">
        <v>83.15</v>
      </c>
      <c r="H636" s="20">
        <v>104.12</v>
      </c>
      <c r="I636" s="492">
        <v>185.33</v>
      </c>
      <c r="J636" s="21">
        <v>0</v>
      </c>
      <c r="K636" s="22">
        <v>0</v>
      </c>
      <c r="L636" s="21">
        <v>0</v>
      </c>
      <c r="M636" s="22">
        <v>0</v>
      </c>
      <c r="N636" s="21">
        <v>0</v>
      </c>
      <c r="O636" s="22">
        <v>0</v>
      </c>
      <c r="P636" s="21">
        <v>0</v>
      </c>
      <c r="Q636" s="22">
        <v>0</v>
      </c>
      <c r="R636" s="21">
        <v>0</v>
      </c>
      <c r="S636" s="22">
        <v>0</v>
      </c>
      <c r="T636" s="21">
        <v>0</v>
      </c>
      <c r="U636" s="22">
        <v>0</v>
      </c>
      <c r="V636" s="21">
        <v>0</v>
      </c>
      <c r="W636" s="22">
        <v>0</v>
      </c>
      <c r="X636" s="21">
        <v>0</v>
      </c>
      <c r="Y636" s="22">
        <v>0</v>
      </c>
      <c r="Z636" s="21">
        <v>0</v>
      </c>
      <c r="AA636" s="22">
        <v>0</v>
      </c>
      <c r="AB636" s="21">
        <v>0</v>
      </c>
      <c r="AC636" s="22">
        <v>0</v>
      </c>
      <c r="AD636" s="21"/>
      <c r="AE636" s="22">
        <v>0</v>
      </c>
      <c r="AF636" s="21">
        <v>0.5</v>
      </c>
      <c r="AG636" s="22">
        <v>92.665000000000006</v>
      </c>
      <c r="AH636" s="21">
        <v>0.5</v>
      </c>
      <c r="AI636" s="493">
        <v>92.665000000000006</v>
      </c>
      <c r="AJ636" s="15">
        <v>1</v>
      </c>
      <c r="AK636" s="23">
        <v>185.33</v>
      </c>
    </row>
    <row r="637" spans="1:37" ht="38.25" x14ac:dyDescent="0.25">
      <c r="A637" s="17" t="s">
        <v>1698</v>
      </c>
      <c r="B637" s="18" t="s">
        <v>1699</v>
      </c>
      <c r="C637" s="17" t="s">
        <v>27</v>
      </c>
      <c r="D637" s="17" t="s">
        <v>1700</v>
      </c>
      <c r="E637" s="19" t="s">
        <v>34</v>
      </c>
      <c r="F637" s="19">
        <v>14.16</v>
      </c>
      <c r="G637" s="20">
        <v>60.8</v>
      </c>
      <c r="H637" s="20">
        <v>76.13</v>
      </c>
      <c r="I637" s="492">
        <v>1078</v>
      </c>
      <c r="J637" s="21">
        <v>0</v>
      </c>
      <c r="K637" s="22">
        <v>0</v>
      </c>
      <c r="L637" s="21">
        <v>0</v>
      </c>
      <c r="M637" s="22">
        <v>0</v>
      </c>
      <c r="N637" s="21">
        <v>0</v>
      </c>
      <c r="O637" s="22">
        <v>0</v>
      </c>
      <c r="P637" s="21">
        <v>0</v>
      </c>
      <c r="Q637" s="22">
        <v>0</v>
      </c>
      <c r="R637" s="21">
        <v>0</v>
      </c>
      <c r="S637" s="22">
        <v>0</v>
      </c>
      <c r="T637" s="21">
        <v>0</v>
      </c>
      <c r="U637" s="22">
        <v>0</v>
      </c>
      <c r="V637" s="21">
        <v>0</v>
      </c>
      <c r="W637" s="22">
        <v>0</v>
      </c>
      <c r="X637" s="21">
        <v>0</v>
      </c>
      <c r="Y637" s="22">
        <v>0</v>
      </c>
      <c r="Z637" s="21">
        <v>0</v>
      </c>
      <c r="AA637" s="22">
        <v>0</v>
      </c>
      <c r="AB637" s="21">
        <v>0</v>
      </c>
      <c r="AC637" s="22">
        <v>0</v>
      </c>
      <c r="AD637" s="21"/>
      <c r="AE637" s="22">
        <v>0</v>
      </c>
      <c r="AF637" s="21">
        <v>0.5</v>
      </c>
      <c r="AG637" s="22">
        <v>539</v>
      </c>
      <c r="AH637" s="21">
        <v>0.5</v>
      </c>
      <c r="AI637" s="493">
        <v>539</v>
      </c>
      <c r="AJ637" s="15">
        <v>1</v>
      </c>
      <c r="AK637" s="23">
        <v>1078</v>
      </c>
    </row>
    <row r="638" spans="1:37" ht="25.5" x14ac:dyDescent="0.25">
      <c r="A638" s="17" t="s">
        <v>1701</v>
      </c>
      <c r="B638" s="18" t="s">
        <v>1702</v>
      </c>
      <c r="C638" s="17" t="s">
        <v>27</v>
      </c>
      <c r="D638" s="17" t="s">
        <v>1703</v>
      </c>
      <c r="E638" s="19" t="s">
        <v>522</v>
      </c>
      <c r="F638" s="19">
        <v>1</v>
      </c>
      <c r="G638" s="20">
        <v>1006.87</v>
      </c>
      <c r="H638" s="20">
        <v>1260.8</v>
      </c>
      <c r="I638" s="492">
        <v>1260.8</v>
      </c>
      <c r="J638" s="21">
        <v>0</v>
      </c>
      <c r="K638" s="22">
        <v>0</v>
      </c>
      <c r="L638" s="21">
        <v>0</v>
      </c>
      <c r="M638" s="22">
        <v>0</v>
      </c>
      <c r="N638" s="21">
        <v>0</v>
      </c>
      <c r="O638" s="22">
        <v>0</v>
      </c>
      <c r="P638" s="21">
        <v>0</v>
      </c>
      <c r="Q638" s="22">
        <v>0</v>
      </c>
      <c r="R638" s="21">
        <v>0</v>
      </c>
      <c r="S638" s="22">
        <v>0</v>
      </c>
      <c r="T638" s="21">
        <v>0</v>
      </c>
      <c r="U638" s="22">
        <v>0</v>
      </c>
      <c r="V638" s="21">
        <v>0</v>
      </c>
      <c r="W638" s="22">
        <v>0</v>
      </c>
      <c r="X638" s="21">
        <v>0</v>
      </c>
      <c r="Y638" s="22">
        <v>0</v>
      </c>
      <c r="Z638" s="21">
        <v>0</v>
      </c>
      <c r="AA638" s="22">
        <v>0</v>
      </c>
      <c r="AB638" s="21">
        <v>0</v>
      </c>
      <c r="AC638" s="22">
        <v>0</v>
      </c>
      <c r="AD638" s="21">
        <v>0</v>
      </c>
      <c r="AE638" s="22">
        <v>0</v>
      </c>
      <c r="AF638" s="21"/>
      <c r="AG638" s="22">
        <v>0</v>
      </c>
      <c r="AH638" s="21">
        <v>1</v>
      </c>
      <c r="AI638" s="493">
        <v>1260.8</v>
      </c>
      <c r="AJ638" s="15">
        <v>1</v>
      </c>
      <c r="AK638" s="23">
        <v>1260.8</v>
      </c>
    </row>
    <row r="639" spans="1:37" x14ac:dyDescent="0.25">
      <c r="A639" s="25" t="s">
        <v>1704</v>
      </c>
      <c r="B639" s="25"/>
      <c r="C639" s="25"/>
      <c r="D639" s="25" t="s">
        <v>1705</v>
      </c>
      <c r="E639" s="25"/>
      <c r="F639" s="25"/>
      <c r="G639" s="26"/>
      <c r="H639" s="26"/>
      <c r="I639" s="494">
        <v>2843.97</v>
      </c>
      <c r="J639" s="27">
        <v>0</v>
      </c>
      <c r="K639" s="494">
        <v>0</v>
      </c>
      <c r="L639" s="27">
        <v>0</v>
      </c>
      <c r="M639" s="494">
        <v>0</v>
      </c>
      <c r="N639" s="27">
        <v>0</v>
      </c>
      <c r="O639" s="494">
        <v>0</v>
      </c>
      <c r="P639" s="27">
        <v>0</v>
      </c>
      <c r="Q639" s="494">
        <v>0</v>
      </c>
      <c r="R639" s="27">
        <v>0</v>
      </c>
      <c r="S639" s="494">
        <v>0</v>
      </c>
      <c r="T639" s="27">
        <v>0</v>
      </c>
      <c r="U639" s="494">
        <v>0</v>
      </c>
      <c r="V639" s="27">
        <v>0</v>
      </c>
      <c r="W639" s="494">
        <v>0</v>
      </c>
      <c r="X639" s="27">
        <v>0</v>
      </c>
      <c r="Y639" s="494">
        <v>0</v>
      </c>
      <c r="Z639" s="27">
        <v>0</v>
      </c>
      <c r="AA639" s="494">
        <v>0</v>
      </c>
      <c r="AB639" s="27">
        <v>0</v>
      </c>
      <c r="AC639" s="494">
        <v>0</v>
      </c>
      <c r="AD639" s="27">
        <v>0.58756315994894459</v>
      </c>
      <c r="AE639" s="494">
        <v>1671.0119999999999</v>
      </c>
      <c r="AF639" s="27">
        <v>0.41243684005105535</v>
      </c>
      <c r="AG639" s="494">
        <v>1172.9579999999999</v>
      </c>
      <c r="AH639" s="27">
        <v>0</v>
      </c>
      <c r="AI639" s="494">
        <v>0</v>
      </c>
      <c r="AJ639" s="33">
        <v>1</v>
      </c>
      <c r="AK639" s="494">
        <v>2843.97</v>
      </c>
    </row>
    <row r="640" spans="1:37" ht="25.5" x14ac:dyDescent="0.25">
      <c r="A640" s="17" t="s">
        <v>1706</v>
      </c>
      <c r="B640" s="18" t="s">
        <v>1707</v>
      </c>
      <c r="C640" s="17" t="s">
        <v>27</v>
      </c>
      <c r="D640" s="17" t="s">
        <v>1708</v>
      </c>
      <c r="E640" s="19" t="s">
        <v>906</v>
      </c>
      <c r="F640" s="19">
        <v>2</v>
      </c>
      <c r="G640" s="20">
        <v>155.47</v>
      </c>
      <c r="H640" s="20">
        <v>194.67</v>
      </c>
      <c r="I640" s="492">
        <v>389.34</v>
      </c>
      <c r="J640" s="21">
        <v>0</v>
      </c>
      <c r="K640" s="22">
        <v>0</v>
      </c>
      <c r="L640" s="21">
        <v>0</v>
      </c>
      <c r="M640" s="22">
        <v>0</v>
      </c>
      <c r="N640" s="21">
        <v>0</v>
      </c>
      <c r="O640" s="22">
        <v>0</v>
      </c>
      <c r="P640" s="21">
        <v>0</v>
      </c>
      <c r="Q640" s="22">
        <v>0</v>
      </c>
      <c r="R640" s="21">
        <v>0</v>
      </c>
      <c r="S640" s="22">
        <v>0</v>
      </c>
      <c r="T640" s="21">
        <v>0</v>
      </c>
      <c r="U640" s="22">
        <v>0</v>
      </c>
      <c r="V640" s="21">
        <v>0</v>
      </c>
      <c r="W640" s="22">
        <v>0</v>
      </c>
      <c r="X640" s="21">
        <v>0</v>
      </c>
      <c r="Y640" s="22">
        <v>0</v>
      </c>
      <c r="Z640" s="21">
        <v>0</v>
      </c>
      <c r="AA640" s="22">
        <v>0</v>
      </c>
      <c r="AB640" s="21">
        <v>0</v>
      </c>
      <c r="AC640" s="22">
        <v>0</v>
      </c>
      <c r="AD640" s="21">
        <v>1</v>
      </c>
      <c r="AE640" s="22">
        <v>389.34</v>
      </c>
      <c r="AF640" s="21">
        <v>0</v>
      </c>
      <c r="AG640" s="22">
        <v>0</v>
      </c>
      <c r="AH640" s="21"/>
      <c r="AI640" s="493">
        <v>0</v>
      </c>
      <c r="AJ640" s="15">
        <v>1</v>
      </c>
      <c r="AK640" s="23">
        <v>389.34</v>
      </c>
    </row>
    <row r="641" spans="1:37" ht="25.5" x14ac:dyDescent="0.25">
      <c r="A641" s="17" t="s">
        <v>1709</v>
      </c>
      <c r="B641" s="18" t="s">
        <v>1710</v>
      </c>
      <c r="C641" s="17" t="s">
        <v>27</v>
      </c>
      <c r="D641" s="17" t="s">
        <v>1711</v>
      </c>
      <c r="E641" s="19" t="s">
        <v>906</v>
      </c>
      <c r="F641" s="19">
        <v>1</v>
      </c>
      <c r="G641" s="20">
        <v>125.49</v>
      </c>
      <c r="H641" s="20">
        <v>157.13</v>
      </c>
      <c r="I641" s="492">
        <v>157.13</v>
      </c>
      <c r="J641" s="21">
        <v>0</v>
      </c>
      <c r="K641" s="22">
        <v>0</v>
      </c>
      <c r="L641" s="21">
        <v>0</v>
      </c>
      <c r="M641" s="22">
        <v>0</v>
      </c>
      <c r="N641" s="21">
        <v>0</v>
      </c>
      <c r="O641" s="22">
        <v>0</v>
      </c>
      <c r="P641" s="21">
        <v>0</v>
      </c>
      <c r="Q641" s="22">
        <v>0</v>
      </c>
      <c r="R641" s="21">
        <v>0</v>
      </c>
      <c r="S641" s="22">
        <v>0</v>
      </c>
      <c r="T641" s="21">
        <v>0</v>
      </c>
      <c r="U641" s="22">
        <v>0</v>
      </c>
      <c r="V641" s="21">
        <v>0</v>
      </c>
      <c r="W641" s="22">
        <v>0</v>
      </c>
      <c r="X641" s="21">
        <v>0</v>
      </c>
      <c r="Y641" s="22">
        <v>0</v>
      </c>
      <c r="Z641" s="21">
        <v>0</v>
      </c>
      <c r="AA641" s="22">
        <v>0</v>
      </c>
      <c r="AB641" s="21">
        <v>0</v>
      </c>
      <c r="AC641" s="22">
        <v>0</v>
      </c>
      <c r="AD641" s="21">
        <v>1</v>
      </c>
      <c r="AE641" s="22">
        <v>157.13</v>
      </c>
      <c r="AF641" s="21">
        <v>0</v>
      </c>
      <c r="AG641" s="22">
        <v>0</v>
      </c>
      <c r="AH641" s="21"/>
      <c r="AI641" s="493">
        <v>0</v>
      </c>
      <c r="AJ641" s="15">
        <v>1</v>
      </c>
      <c r="AK641" s="23">
        <v>157.13</v>
      </c>
    </row>
    <row r="642" spans="1:37" ht="25.5" x14ac:dyDescent="0.25">
      <c r="A642" s="17" t="s">
        <v>1712</v>
      </c>
      <c r="B642" s="18" t="s">
        <v>1713</v>
      </c>
      <c r="C642" s="17" t="s">
        <v>27</v>
      </c>
      <c r="D642" s="17" t="s">
        <v>1714</v>
      </c>
      <c r="E642" s="19" t="s">
        <v>906</v>
      </c>
      <c r="F642" s="19">
        <v>2</v>
      </c>
      <c r="G642" s="20">
        <v>51.61</v>
      </c>
      <c r="H642" s="20">
        <v>64.62</v>
      </c>
      <c r="I642" s="492">
        <v>129.24</v>
      </c>
      <c r="J642" s="21">
        <v>0</v>
      </c>
      <c r="K642" s="22">
        <v>0</v>
      </c>
      <c r="L642" s="21">
        <v>0</v>
      </c>
      <c r="M642" s="22">
        <v>0</v>
      </c>
      <c r="N642" s="21">
        <v>0</v>
      </c>
      <c r="O642" s="22">
        <v>0</v>
      </c>
      <c r="P642" s="21">
        <v>0</v>
      </c>
      <c r="Q642" s="22">
        <v>0</v>
      </c>
      <c r="R642" s="21">
        <v>0</v>
      </c>
      <c r="S642" s="22">
        <v>0</v>
      </c>
      <c r="T642" s="21">
        <v>0</v>
      </c>
      <c r="U642" s="22">
        <v>0</v>
      </c>
      <c r="V642" s="21">
        <v>0</v>
      </c>
      <c r="W642" s="22">
        <v>0</v>
      </c>
      <c r="X642" s="21">
        <v>0</v>
      </c>
      <c r="Y642" s="22">
        <v>0</v>
      </c>
      <c r="Z642" s="21">
        <v>0</v>
      </c>
      <c r="AA642" s="22">
        <v>0</v>
      </c>
      <c r="AB642" s="21">
        <v>0</v>
      </c>
      <c r="AC642" s="22">
        <v>0</v>
      </c>
      <c r="AD642" s="21">
        <v>1</v>
      </c>
      <c r="AE642" s="22">
        <v>129.24</v>
      </c>
      <c r="AF642" s="21">
        <v>0</v>
      </c>
      <c r="AG642" s="22">
        <v>0</v>
      </c>
      <c r="AH642" s="21"/>
      <c r="AI642" s="493">
        <v>0</v>
      </c>
      <c r="AJ642" s="15">
        <v>1</v>
      </c>
      <c r="AK642" s="23">
        <v>129.24</v>
      </c>
    </row>
    <row r="643" spans="1:37" ht="25.5" x14ac:dyDescent="0.25">
      <c r="A643" s="17" t="s">
        <v>1715</v>
      </c>
      <c r="B643" s="18" t="s">
        <v>1716</v>
      </c>
      <c r="C643" s="17" t="s">
        <v>27</v>
      </c>
      <c r="D643" s="17" t="s">
        <v>1717</v>
      </c>
      <c r="E643" s="19" t="s">
        <v>906</v>
      </c>
      <c r="F643" s="19">
        <v>1</v>
      </c>
      <c r="G643" s="20">
        <v>77.489999999999995</v>
      </c>
      <c r="H643" s="20">
        <v>97.03</v>
      </c>
      <c r="I643" s="492">
        <v>97.03</v>
      </c>
      <c r="J643" s="21">
        <v>0</v>
      </c>
      <c r="K643" s="22">
        <v>0</v>
      </c>
      <c r="L643" s="21">
        <v>0</v>
      </c>
      <c r="M643" s="22">
        <v>0</v>
      </c>
      <c r="N643" s="21">
        <v>0</v>
      </c>
      <c r="O643" s="22">
        <v>0</v>
      </c>
      <c r="P643" s="21">
        <v>0</v>
      </c>
      <c r="Q643" s="22">
        <v>0</v>
      </c>
      <c r="R643" s="21">
        <v>0</v>
      </c>
      <c r="S643" s="22">
        <v>0</v>
      </c>
      <c r="T643" s="21">
        <v>0</v>
      </c>
      <c r="U643" s="22">
        <v>0</v>
      </c>
      <c r="V643" s="21">
        <v>0</v>
      </c>
      <c r="W643" s="22">
        <v>0</v>
      </c>
      <c r="X643" s="21">
        <v>0</v>
      </c>
      <c r="Y643" s="22">
        <v>0</v>
      </c>
      <c r="Z643" s="21">
        <v>0</v>
      </c>
      <c r="AA643" s="22">
        <v>0</v>
      </c>
      <c r="AB643" s="21">
        <v>0</v>
      </c>
      <c r="AC643" s="22">
        <v>0</v>
      </c>
      <c r="AD643" s="21">
        <v>1</v>
      </c>
      <c r="AE643" s="22">
        <v>97.03</v>
      </c>
      <c r="AF643" s="21">
        <v>0</v>
      </c>
      <c r="AG643" s="22">
        <v>0</v>
      </c>
      <c r="AH643" s="21"/>
      <c r="AI643" s="493">
        <v>0</v>
      </c>
      <c r="AJ643" s="15">
        <v>1</v>
      </c>
      <c r="AK643" s="23">
        <v>97.03</v>
      </c>
    </row>
    <row r="644" spans="1:37" ht="25.5" x14ac:dyDescent="0.25">
      <c r="A644" s="17" t="s">
        <v>1718</v>
      </c>
      <c r="B644" s="18" t="s">
        <v>1719</v>
      </c>
      <c r="C644" s="17" t="s">
        <v>27</v>
      </c>
      <c r="D644" s="17" t="s">
        <v>1720</v>
      </c>
      <c r="E644" s="19" t="s">
        <v>906</v>
      </c>
      <c r="F644" s="19">
        <v>1</v>
      </c>
      <c r="G644" s="20">
        <v>77.489999999999995</v>
      </c>
      <c r="H644" s="20">
        <v>97.03</v>
      </c>
      <c r="I644" s="492">
        <v>97.03</v>
      </c>
      <c r="J644" s="21">
        <v>0</v>
      </c>
      <c r="K644" s="22">
        <v>0</v>
      </c>
      <c r="L644" s="21">
        <v>0</v>
      </c>
      <c r="M644" s="22">
        <v>0</v>
      </c>
      <c r="N644" s="21">
        <v>0</v>
      </c>
      <c r="O644" s="22">
        <v>0</v>
      </c>
      <c r="P644" s="21">
        <v>0</v>
      </c>
      <c r="Q644" s="22">
        <v>0</v>
      </c>
      <c r="R644" s="21">
        <v>0</v>
      </c>
      <c r="S644" s="22">
        <v>0</v>
      </c>
      <c r="T644" s="21">
        <v>0</v>
      </c>
      <c r="U644" s="22">
        <v>0</v>
      </c>
      <c r="V644" s="21">
        <v>0</v>
      </c>
      <c r="W644" s="22">
        <v>0</v>
      </c>
      <c r="X644" s="21">
        <v>0</v>
      </c>
      <c r="Y644" s="22">
        <v>0</v>
      </c>
      <c r="Z644" s="21">
        <v>0</v>
      </c>
      <c r="AA644" s="22">
        <v>0</v>
      </c>
      <c r="AB644" s="21">
        <v>0</v>
      </c>
      <c r="AC644" s="22">
        <v>0</v>
      </c>
      <c r="AD644" s="21">
        <v>1</v>
      </c>
      <c r="AE644" s="22">
        <v>97.03</v>
      </c>
      <c r="AF644" s="21">
        <v>0</v>
      </c>
      <c r="AG644" s="22">
        <v>0</v>
      </c>
      <c r="AH644" s="21"/>
      <c r="AI644" s="493">
        <v>0</v>
      </c>
      <c r="AJ644" s="15">
        <v>1</v>
      </c>
      <c r="AK644" s="23">
        <v>97.03</v>
      </c>
    </row>
    <row r="645" spans="1:37" ht="25.5" x14ac:dyDescent="0.25">
      <c r="A645" s="17" t="s">
        <v>1721</v>
      </c>
      <c r="B645" s="18" t="s">
        <v>1722</v>
      </c>
      <c r="C645" s="17" t="s">
        <v>27</v>
      </c>
      <c r="D645" s="17" t="s">
        <v>1723</v>
      </c>
      <c r="E645" s="19" t="s">
        <v>906</v>
      </c>
      <c r="F645" s="19">
        <v>1</v>
      </c>
      <c r="G645" s="20">
        <v>76.5</v>
      </c>
      <c r="H645" s="20">
        <v>95.79</v>
      </c>
      <c r="I645" s="492">
        <v>95.79</v>
      </c>
      <c r="J645" s="21">
        <v>0</v>
      </c>
      <c r="K645" s="22">
        <v>0</v>
      </c>
      <c r="L645" s="21">
        <v>0</v>
      </c>
      <c r="M645" s="22">
        <v>0</v>
      </c>
      <c r="N645" s="21">
        <v>0</v>
      </c>
      <c r="O645" s="22">
        <v>0</v>
      </c>
      <c r="P645" s="21">
        <v>0</v>
      </c>
      <c r="Q645" s="22">
        <v>0</v>
      </c>
      <c r="R645" s="21">
        <v>0</v>
      </c>
      <c r="S645" s="22">
        <v>0</v>
      </c>
      <c r="T645" s="21">
        <v>0</v>
      </c>
      <c r="U645" s="22">
        <v>0</v>
      </c>
      <c r="V645" s="21">
        <v>0</v>
      </c>
      <c r="W645" s="22">
        <v>0</v>
      </c>
      <c r="X645" s="21">
        <v>0</v>
      </c>
      <c r="Y645" s="22">
        <v>0</v>
      </c>
      <c r="Z645" s="21">
        <v>0</v>
      </c>
      <c r="AA645" s="22">
        <v>0</v>
      </c>
      <c r="AB645" s="21">
        <v>0</v>
      </c>
      <c r="AC645" s="22">
        <v>0</v>
      </c>
      <c r="AD645" s="21">
        <v>1</v>
      </c>
      <c r="AE645" s="22">
        <v>95.79</v>
      </c>
      <c r="AF645" s="21">
        <v>0</v>
      </c>
      <c r="AG645" s="22">
        <v>0</v>
      </c>
      <c r="AH645" s="21"/>
      <c r="AI645" s="493">
        <v>0</v>
      </c>
      <c r="AJ645" s="15">
        <v>1</v>
      </c>
      <c r="AK645" s="23">
        <v>95.79</v>
      </c>
    </row>
    <row r="646" spans="1:37" ht="25.5" x14ac:dyDescent="0.25">
      <c r="A646" s="17" t="s">
        <v>1724</v>
      </c>
      <c r="B646" s="18" t="s">
        <v>1725</v>
      </c>
      <c r="C646" s="17" t="s">
        <v>27</v>
      </c>
      <c r="D646" s="17" t="s">
        <v>1726</v>
      </c>
      <c r="E646" s="19" t="s">
        <v>906</v>
      </c>
      <c r="F646" s="19">
        <v>2</v>
      </c>
      <c r="G646" s="20">
        <v>26.83</v>
      </c>
      <c r="H646" s="20">
        <v>33.590000000000003</v>
      </c>
      <c r="I646" s="492">
        <v>67.180000000000007</v>
      </c>
      <c r="J646" s="21">
        <v>0</v>
      </c>
      <c r="K646" s="22">
        <v>0</v>
      </c>
      <c r="L646" s="21">
        <v>0</v>
      </c>
      <c r="M646" s="22">
        <v>0</v>
      </c>
      <c r="N646" s="21">
        <v>0</v>
      </c>
      <c r="O646" s="22">
        <v>0</v>
      </c>
      <c r="P646" s="21">
        <v>0</v>
      </c>
      <c r="Q646" s="22">
        <v>0</v>
      </c>
      <c r="R646" s="21">
        <v>0</v>
      </c>
      <c r="S646" s="22">
        <v>0</v>
      </c>
      <c r="T646" s="21">
        <v>0</v>
      </c>
      <c r="U646" s="22">
        <v>0</v>
      </c>
      <c r="V646" s="21">
        <v>0</v>
      </c>
      <c r="W646" s="22">
        <v>0</v>
      </c>
      <c r="X646" s="21">
        <v>0</v>
      </c>
      <c r="Y646" s="22">
        <v>0</v>
      </c>
      <c r="Z646" s="21">
        <v>0</v>
      </c>
      <c r="AA646" s="22">
        <v>0</v>
      </c>
      <c r="AB646" s="21">
        <v>0</v>
      </c>
      <c r="AC646" s="22">
        <v>0</v>
      </c>
      <c r="AD646" s="21">
        <v>1</v>
      </c>
      <c r="AE646" s="22">
        <v>67.180000000000007</v>
      </c>
      <c r="AF646" s="21">
        <v>0</v>
      </c>
      <c r="AG646" s="22">
        <v>0</v>
      </c>
      <c r="AH646" s="21"/>
      <c r="AI646" s="493">
        <v>0</v>
      </c>
      <c r="AJ646" s="15">
        <v>1</v>
      </c>
      <c r="AK646" s="23">
        <v>67.180000000000007</v>
      </c>
    </row>
    <row r="647" spans="1:37" ht="51" x14ac:dyDescent="0.25">
      <c r="A647" s="17" t="s">
        <v>1727</v>
      </c>
      <c r="B647" s="18" t="s">
        <v>1728</v>
      </c>
      <c r="C647" s="17" t="s">
        <v>27</v>
      </c>
      <c r="D647" s="17" t="s">
        <v>1729</v>
      </c>
      <c r="E647" s="19" t="s">
        <v>42</v>
      </c>
      <c r="F647" s="19">
        <v>4</v>
      </c>
      <c r="G647" s="20">
        <v>289.35000000000002</v>
      </c>
      <c r="H647" s="20">
        <v>362.32</v>
      </c>
      <c r="I647" s="492">
        <v>1449.28</v>
      </c>
      <c r="J647" s="21">
        <v>0</v>
      </c>
      <c r="K647" s="22">
        <v>0</v>
      </c>
      <c r="L647" s="21">
        <v>0</v>
      </c>
      <c r="M647" s="22">
        <v>0</v>
      </c>
      <c r="N647" s="21">
        <v>0</v>
      </c>
      <c r="O647" s="22">
        <v>0</v>
      </c>
      <c r="P647" s="21">
        <v>0</v>
      </c>
      <c r="Q647" s="22">
        <v>0</v>
      </c>
      <c r="R647" s="21">
        <v>0</v>
      </c>
      <c r="S647" s="22">
        <v>0</v>
      </c>
      <c r="T647" s="21">
        <v>0</v>
      </c>
      <c r="U647" s="22">
        <v>0</v>
      </c>
      <c r="V647" s="21">
        <v>0</v>
      </c>
      <c r="W647" s="22">
        <v>0</v>
      </c>
      <c r="X647" s="21">
        <v>0</v>
      </c>
      <c r="Y647" s="22">
        <v>0</v>
      </c>
      <c r="Z647" s="21">
        <v>0</v>
      </c>
      <c r="AA647" s="22">
        <v>0</v>
      </c>
      <c r="AB647" s="21">
        <v>0</v>
      </c>
      <c r="AC647" s="22">
        <v>0</v>
      </c>
      <c r="AD647" s="21">
        <v>0.4</v>
      </c>
      <c r="AE647" s="22">
        <v>579.71199999999999</v>
      </c>
      <c r="AF647" s="21">
        <v>0.6</v>
      </c>
      <c r="AG647" s="22">
        <v>869.56799999999998</v>
      </c>
      <c r="AH647" s="21"/>
      <c r="AI647" s="493">
        <v>0</v>
      </c>
      <c r="AJ647" s="15">
        <v>1</v>
      </c>
      <c r="AK647" s="23">
        <v>1449.28</v>
      </c>
    </row>
    <row r="648" spans="1:37" ht="63.75" x14ac:dyDescent="0.25">
      <c r="A648" s="17" t="s">
        <v>1730</v>
      </c>
      <c r="B648" s="18" t="s">
        <v>1731</v>
      </c>
      <c r="C648" s="17" t="s">
        <v>27</v>
      </c>
      <c r="D648" s="17" t="s">
        <v>1732</v>
      </c>
      <c r="E648" s="19" t="s">
        <v>42</v>
      </c>
      <c r="F648" s="19">
        <v>3</v>
      </c>
      <c r="G648" s="20">
        <v>15.59</v>
      </c>
      <c r="H648" s="20">
        <v>19.52</v>
      </c>
      <c r="I648" s="492">
        <v>58.56</v>
      </c>
      <c r="J648" s="21">
        <v>0</v>
      </c>
      <c r="K648" s="22">
        <v>0</v>
      </c>
      <c r="L648" s="21">
        <v>0</v>
      </c>
      <c r="M648" s="22">
        <v>0</v>
      </c>
      <c r="N648" s="21">
        <v>0</v>
      </c>
      <c r="O648" s="22">
        <v>0</v>
      </c>
      <c r="P648" s="21">
        <v>0</v>
      </c>
      <c r="Q648" s="22">
        <v>0</v>
      </c>
      <c r="R648" s="21">
        <v>0</v>
      </c>
      <c r="S648" s="22">
        <v>0</v>
      </c>
      <c r="T648" s="21">
        <v>0</v>
      </c>
      <c r="U648" s="22">
        <v>0</v>
      </c>
      <c r="V648" s="21">
        <v>0</v>
      </c>
      <c r="W648" s="22">
        <v>0</v>
      </c>
      <c r="X648" s="21">
        <v>0</v>
      </c>
      <c r="Y648" s="22">
        <v>0</v>
      </c>
      <c r="Z648" s="21">
        <v>0</v>
      </c>
      <c r="AA648" s="22">
        <v>0</v>
      </c>
      <c r="AB648" s="21">
        <v>0</v>
      </c>
      <c r="AC648" s="22">
        <v>0</v>
      </c>
      <c r="AD648" s="21">
        <v>1</v>
      </c>
      <c r="AE648" s="22">
        <v>58.56</v>
      </c>
      <c r="AF648" s="21">
        <v>0</v>
      </c>
      <c r="AG648" s="22">
        <v>0</v>
      </c>
      <c r="AH648" s="21"/>
      <c r="AI648" s="493">
        <v>0</v>
      </c>
      <c r="AJ648" s="15">
        <v>1</v>
      </c>
      <c r="AK648" s="23">
        <v>58.56</v>
      </c>
    </row>
    <row r="649" spans="1:37" ht="63.75" x14ac:dyDescent="0.25">
      <c r="A649" s="17" t="s">
        <v>1733</v>
      </c>
      <c r="B649" s="18" t="s">
        <v>1734</v>
      </c>
      <c r="C649" s="17" t="s">
        <v>27</v>
      </c>
      <c r="D649" s="17" t="s">
        <v>1735</v>
      </c>
      <c r="E649" s="19" t="s">
        <v>42</v>
      </c>
      <c r="F649" s="19">
        <v>3</v>
      </c>
      <c r="G649" s="20">
        <v>15.59</v>
      </c>
      <c r="H649" s="20">
        <v>19.52</v>
      </c>
      <c r="I649" s="492">
        <v>58.56</v>
      </c>
      <c r="J649" s="21">
        <v>0</v>
      </c>
      <c r="K649" s="22">
        <v>0</v>
      </c>
      <c r="L649" s="21">
        <v>0</v>
      </c>
      <c r="M649" s="22">
        <v>0</v>
      </c>
      <c r="N649" s="21">
        <v>0</v>
      </c>
      <c r="O649" s="22">
        <v>0</v>
      </c>
      <c r="P649" s="21">
        <v>0</v>
      </c>
      <c r="Q649" s="22">
        <v>0</v>
      </c>
      <c r="R649" s="21">
        <v>0</v>
      </c>
      <c r="S649" s="22">
        <v>0</v>
      </c>
      <c r="T649" s="21">
        <v>0</v>
      </c>
      <c r="U649" s="22">
        <v>0</v>
      </c>
      <c r="V649" s="21">
        <v>0</v>
      </c>
      <c r="W649" s="22">
        <v>0</v>
      </c>
      <c r="X649" s="21">
        <v>0</v>
      </c>
      <c r="Y649" s="22">
        <v>0</v>
      </c>
      <c r="Z649" s="21">
        <v>0</v>
      </c>
      <c r="AA649" s="22">
        <v>0</v>
      </c>
      <c r="AB649" s="21">
        <v>0</v>
      </c>
      <c r="AC649" s="22">
        <v>0</v>
      </c>
      <c r="AD649" s="21">
        <v>0</v>
      </c>
      <c r="AE649" s="22">
        <v>0</v>
      </c>
      <c r="AF649" s="21">
        <v>1</v>
      </c>
      <c r="AG649" s="22">
        <v>58.56</v>
      </c>
      <c r="AH649" s="21"/>
      <c r="AI649" s="493">
        <v>0</v>
      </c>
      <c r="AJ649" s="15">
        <v>1</v>
      </c>
      <c r="AK649" s="23">
        <v>58.56</v>
      </c>
    </row>
    <row r="650" spans="1:37" ht="63.75" x14ac:dyDescent="0.25">
      <c r="A650" s="17" t="s">
        <v>1736</v>
      </c>
      <c r="B650" s="18" t="s">
        <v>1737</v>
      </c>
      <c r="C650" s="17" t="s">
        <v>27</v>
      </c>
      <c r="D650" s="17" t="s">
        <v>1738</v>
      </c>
      <c r="E650" s="19" t="s">
        <v>42</v>
      </c>
      <c r="F650" s="19">
        <v>3</v>
      </c>
      <c r="G650" s="20">
        <v>65.180000000000007</v>
      </c>
      <c r="H650" s="20">
        <v>81.61</v>
      </c>
      <c r="I650" s="492">
        <v>244.83</v>
      </c>
      <c r="J650" s="21">
        <v>0</v>
      </c>
      <c r="K650" s="22">
        <v>0</v>
      </c>
      <c r="L650" s="21">
        <v>0</v>
      </c>
      <c r="M650" s="22">
        <v>0</v>
      </c>
      <c r="N650" s="21">
        <v>0</v>
      </c>
      <c r="O650" s="22">
        <v>0</v>
      </c>
      <c r="P650" s="21">
        <v>0</v>
      </c>
      <c r="Q650" s="22">
        <v>0</v>
      </c>
      <c r="R650" s="21">
        <v>0</v>
      </c>
      <c r="S650" s="22">
        <v>0</v>
      </c>
      <c r="T650" s="21">
        <v>0</v>
      </c>
      <c r="U650" s="22">
        <v>0</v>
      </c>
      <c r="V650" s="21">
        <v>0</v>
      </c>
      <c r="W650" s="22">
        <v>0</v>
      </c>
      <c r="X650" s="21">
        <v>0</v>
      </c>
      <c r="Y650" s="22">
        <v>0</v>
      </c>
      <c r="Z650" s="21">
        <v>0</v>
      </c>
      <c r="AA650" s="22">
        <v>0</v>
      </c>
      <c r="AB650" s="21">
        <v>0</v>
      </c>
      <c r="AC650" s="22">
        <v>0</v>
      </c>
      <c r="AD650" s="21">
        <v>0</v>
      </c>
      <c r="AE650" s="22">
        <v>0</v>
      </c>
      <c r="AF650" s="21">
        <v>1</v>
      </c>
      <c r="AG650" s="22">
        <v>244.83</v>
      </c>
      <c r="AH650" s="21"/>
      <c r="AI650" s="493">
        <v>0</v>
      </c>
      <c r="AJ650" s="15">
        <v>1</v>
      </c>
      <c r="AK650" s="23">
        <v>244.83</v>
      </c>
    </row>
    <row r="651" spans="1:37" x14ac:dyDescent="0.25">
      <c r="A651" s="12">
        <v>20</v>
      </c>
      <c r="B651" s="12"/>
      <c r="C651" s="12"/>
      <c r="D651" s="12" t="s">
        <v>1739</v>
      </c>
      <c r="E651" s="12"/>
      <c r="F651" s="13"/>
      <c r="G651" s="14"/>
      <c r="H651" s="14"/>
      <c r="I651" s="490">
        <v>85318.43</v>
      </c>
      <c r="J651" s="491">
        <v>0</v>
      </c>
      <c r="K651" s="490">
        <v>0</v>
      </c>
      <c r="L651" s="491">
        <v>0</v>
      </c>
      <c r="M651" s="490">
        <v>0</v>
      </c>
      <c r="N651" s="491">
        <v>0</v>
      </c>
      <c r="O651" s="490">
        <v>0</v>
      </c>
      <c r="P651" s="491">
        <v>0</v>
      </c>
      <c r="Q651" s="490">
        <v>0</v>
      </c>
      <c r="R651" s="491">
        <v>0</v>
      </c>
      <c r="S651" s="490">
        <v>0</v>
      </c>
      <c r="T651" s="491">
        <v>0</v>
      </c>
      <c r="U651" s="490">
        <v>0</v>
      </c>
      <c r="V651" s="491">
        <v>0</v>
      </c>
      <c r="W651" s="490">
        <v>0</v>
      </c>
      <c r="X651" s="491">
        <v>0.38861439433426054</v>
      </c>
      <c r="Y651" s="490">
        <v>33155.97</v>
      </c>
      <c r="Z651" s="491">
        <v>0.39659004508170165</v>
      </c>
      <c r="AA651" s="490">
        <v>33836.44</v>
      </c>
      <c r="AB651" s="491">
        <v>0</v>
      </c>
      <c r="AC651" s="490">
        <v>0</v>
      </c>
      <c r="AD651" s="491">
        <v>0</v>
      </c>
      <c r="AE651" s="490">
        <v>0</v>
      </c>
      <c r="AF651" s="491">
        <v>0.10739778029201898</v>
      </c>
      <c r="AG651" s="490">
        <v>9163.01</v>
      </c>
      <c r="AH651" s="491">
        <v>0.10739778029201898</v>
      </c>
      <c r="AI651" s="490">
        <v>9163.01</v>
      </c>
      <c r="AJ651" s="24">
        <v>1.0000000000000002</v>
      </c>
      <c r="AK651" s="490">
        <v>85318.43</v>
      </c>
    </row>
    <row r="652" spans="1:37" ht="25.5" x14ac:dyDescent="0.25">
      <c r="A652" s="17" t="s">
        <v>1740</v>
      </c>
      <c r="B652" s="18" t="s">
        <v>1741</v>
      </c>
      <c r="C652" s="17" t="s">
        <v>27</v>
      </c>
      <c r="D652" s="17" t="s">
        <v>1742</v>
      </c>
      <c r="E652" s="19" t="s">
        <v>906</v>
      </c>
      <c r="F652" s="19">
        <v>57</v>
      </c>
      <c r="G652" s="20">
        <v>60.67</v>
      </c>
      <c r="H652" s="20">
        <v>75.97</v>
      </c>
      <c r="I652" s="492">
        <v>4330.29</v>
      </c>
      <c r="J652" s="21">
        <v>0</v>
      </c>
      <c r="K652" s="22">
        <v>0</v>
      </c>
      <c r="L652" s="21">
        <v>0</v>
      </c>
      <c r="M652" s="22">
        <v>0</v>
      </c>
      <c r="N652" s="21">
        <v>0</v>
      </c>
      <c r="O652" s="22">
        <v>0</v>
      </c>
      <c r="P652" s="21">
        <v>0</v>
      </c>
      <c r="Q652" s="22">
        <v>0</v>
      </c>
      <c r="R652" s="21">
        <v>0</v>
      </c>
      <c r="S652" s="22">
        <v>0</v>
      </c>
      <c r="T652" s="21">
        <v>0</v>
      </c>
      <c r="U652" s="22">
        <v>0</v>
      </c>
      <c r="V652" s="21">
        <v>0</v>
      </c>
      <c r="W652" s="22">
        <v>0</v>
      </c>
      <c r="X652" s="21">
        <v>0</v>
      </c>
      <c r="Y652" s="22">
        <v>0</v>
      </c>
      <c r="Z652" s="21">
        <v>1</v>
      </c>
      <c r="AA652" s="22">
        <v>4330.29</v>
      </c>
      <c r="AB652" s="21">
        <v>0</v>
      </c>
      <c r="AC652" s="22">
        <v>0</v>
      </c>
      <c r="AD652" s="21">
        <v>0</v>
      </c>
      <c r="AE652" s="22">
        <v>0</v>
      </c>
      <c r="AF652" s="21">
        <v>0</v>
      </c>
      <c r="AG652" s="22">
        <v>0</v>
      </c>
      <c r="AH652" s="21"/>
      <c r="AI652" s="493">
        <v>0</v>
      </c>
      <c r="AJ652" s="15">
        <v>1</v>
      </c>
      <c r="AK652" s="23">
        <v>4330.29</v>
      </c>
    </row>
    <row r="653" spans="1:37" ht="25.5" x14ac:dyDescent="0.25">
      <c r="A653" s="17" t="s">
        <v>1743</v>
      </c>
      <c r="B653" s="18" t="s">
        <v>1744</v>
      </c>
      <c r="C653" s="17" t="s">
        <v>27</v>
      </c>
      <c r="D653" s="17" t="s">
        <v>1745</v>
      </c>
      <c r="E653" s="19" t="s">
        <v>522</v>
      </c>
      <c r="F653" s="19">
        <v>2</v>
      </c>
      <c r="G653" s="20">
        <v>543.41999999999996</v>
      </c>
      <c r="H653" s="20">
        <v>680.47</v>
      </c>
      <c r="I653" s="492">
        <v>1360.94</v>
      </c>
      <c r="J653" s="21">
        <v>0</v>
      </c>
      <c r="K653" s="22">
        <v>0</v>
      </c>
      <c r="L653" s="21">
        <v>0</v>
      </c>
      <c r="M653" s="22">
        <v>0</v>
      </c>
      <c r="N653" s="21">
        <v>0</v>
      </c>
      <c r="O653" s="22">
        <v>0</v>
      </c>
      <c r="P653" s="21">
        <v>0</v>
      </c>
      <c r="Q653" s="22">
        <v>0</v>
      </c>
      <c r="R653" s="21">
        <v>0</v>
      </c>
      <c r="S653" s="22">
        <v>0</v>
      </c>
      <c r="T653" s="21">
        <v>0</v>
      </c>
      <c r="U653" s="22">
        <v>0</v>
      </c>
      <c r="V653" s="21">
        <v>0</v>
      </c>
      <c r="W653" s="22">
        <v>0</v>
      </c>
      <c r="X653" s="21">
        <v>0</v>
      </c>
      <c r="Y653" s="22">
        <v>0</v>
      </c>
      <c r="Z653" s="21">
        <v>0</v>
      </c>
      <c r="AA653" s="22">
        <v>0</v>
      </c>
      <c r="AB653" s="21">
        <v>0</v>
      </c>
      <c r="AC653" s="22">
        <v>0</v>
      </c>
      <c r="AD653" s="21"/>
      <c r="AE653" s="22">
        <v>0</v>
      </c>
      <c r="AF653" s="21">
        <v>0.5</v>
      </c>
      <c r="AG653" s="22">
        <v>680.47</v>
      </c>
      <c r="AH653" s="21">
        <v>0.5</v>
      </c>
      <c r="AI653" s="493">
        <v>680.47</v>
      </c>
      <c r="AJ653" s="15">
        <v>1</v>
      </c>
      <c r="AK653" s="23">
        <v>1360.94</v>
      </c>
    </row>
    <row r="654" spans="1:37" ht="25.5" x14ac:dyDescent="0.25">
      <c r="A654" s="17" t="s">
        <v>1746</v>
      </c>
      <c r="B654" s="18" t="s">
        <v>1747</v>
      </c>
      <c r="C654" s="17" t="s">
        <v>27</v>
      </c>
      <c r="D654" s="17" t="s">
        <v>1748</v>
      </c>
      <c r="E654" s="19" t="s">
        <v>906</v>
      </c>
      <c r="F654" s="19">
        <v>176</v>
      </c>
      <c r="G654" s="20">
        <v>64.400000000000006</v>
      </c>
      <c r="H654" s="20">
        <v>80.64</v>
      </c>
      <c r="I654" s="492">
        <v>14192.64</v>
      </c>
      <c r="J654" s="21">
        <v>0</v>
      </c>
      <c r="K654" s="22">
        <v>0</v>
      </c>
      <c r="L654" s="21">
        <v>0</v>
      </c>
      <c r="M654" s="22">
        <v>0</v>
      </c>
      <c r="N654" s="21">
        <v>0</v>
      </c>
      <c r="O654" s="22">
        <v>0</v>
      </c>
      <c r="P654" s="21">
        <v>0</v>
      </c>
      <c r="Q654" s="22">
        <v>0</v>
      </c>
      <c r="R654" s="21">
        <v>0</v>
      </c>
      <c r="S654" s="22">
        <v>0</v>
      </c>
      <c r="T654" s="21">
        <v>0</v>
      </c>
      <c r="U654" s="22">
        <v>0</v>
      </c>
      <c r="V654" s="21">
        <v>0</v>
      </c>
      <c r="W654" s="22">
        <v>0</v>
      </c>
      <c r="X654" s="21">
        <v>0</v>
      </c>
      <c r="Y654" s="22">
        <v>0</v>
      </c>
      <c r="Z654" s="21">
        <v>1</v>
      </c>
      <c r="AA654" s="22">
        <v>14192.64</v>
      </c>
      <c r="AB654" s="21">
        <v>0</v>
      </c>
      <c r="AC654" s="22">
        <v>0</v>
      </c>
      <c r="AD654" s="21"/>
      <c r="AE654" s="22">
        <v>0</v>
      </c>
      <c r="AF654" s="21">
        <v>0</v>
      </c>
      <c r="AG654" s="22">
        <v>0</v>
      </c>
      <c r="AH654" s="21"/>
      <c r="AI654" s="493">
        <v>0</v>
      </c>
      <c r="AJ654" s="15">
        <v>1</v>
      </c>
      <c r="AK654" s="23">
        <v>14192.64</v>
      </c>
    </row>
    <row r="655" spans="1:37" ht="25.5" x14ac:dyDescent="0.25">
      <c r="A655" s="17" t="s">
        <v>1749</v>
      </c>
      <c r="B655" s="18" t="s">
        <v>1750</v>
      </c>
      <c r="C655" s="17" t="s">
        <v>27</v>
      </c>
      <c r="D655" s="17" t="s">
        <v>1751</v>
      </c>
      <c r="E655" s="19" t="s">
        <v>906</v>
      </c>
      <c r="F655" s="19">
        <v>48</v>
      </c>
      <c r="G655" s="20">
        <v>44.95</v>
      </c>
      <c r="H655" s="20">
        <v>56.28</v>
      </c>
      <c r="I655" s="492">
        <v>2701.44</v>
      </c>
      <c r="J655" s="21">
        <v>0</v>
      </c>
      <c r="K655" s="22">
        <v>0</v>
      </c>
      <c r="L655" s="21">
        <v>0</v>
      </c>
      <c r="M655" s="22">
        <v>0</v>
      </c>
      <c r="N655" s="21">
        <v>0</v>
      </c>
      <c r="O655" s="22">
        <v>0</v>
      </c>
      <c r="P655" s="21">
        <v>0</v>
      </c>
      <c r="Q655" s="22">
        <v>0</v>
      </c>
      <c r="R655" s="21">
        <v>0</v>
      </c>
      <c r="S655" s="22">
        <v>0</v>
      </c>
      <c r="T655" s="21">
        <v>0</v>
      </c>
      <c r="U655" s="22">
        <v>0</v>
      </c>
      <c r="V655" s="21">
        <v>0</v>
      </c>
      <c r="W655" s="22">
        <v>0</v>
      </c>
      <c r="X655" s="21">
        <v>0</v>
      </c>
      <c r="Y655" s="22">
        <v>0</v>
      </c>
      <c r="Z655" s="21">
        <v>0</v>
      </c>
      <c r="AA655" s="22">
        <v>0</v>
      </c>
      <c r="AB655" s="21">
        <v>0</v>
      </c>
      <c r="AC655" s="22">
        <v>0</v>
      </c>
      <c r="AD655" s="21"/>
      <c r="AE655" s="22">
        <v>0</v>
      </c>
      <c r="AF655" s="21">
        <v>0.5</v>
      </c>
      <c r="AG655" s="22">
        <v>1350.72</v>
      </c>
      <c r="AH655" s="21">
        <v>0.5</v>
      </c>
      <c r="AI655" s="493">
        <v>1350.72</v>
      </c>
      <c r="AJ655" s="15">
        <v>1</v>
      </c>
      <c r="AK655" s="23">
        <v>2701.44</v>
      </c>
    </row>
    <row r="656" spans="1:37" ht="25.5" x14ac:dyDescent="0.25">
      <c r="A656" s="17" t="s">
        <v>1752</v>
      </c>
      <c r="B656" s="18" t="s">
        <v>1753</v>
      </c>
      <c r="C656" s="17" t="s">
        <v>27</v>
      </c>
      <c r="D656" s="17" t="s">
        <v>1754</v>
      </c>
      <c r="E656" s="19" t="s">
        <v>522</v>
      </c>
      <c r="F656" s="19">
        <v>24</v>
      </c>
      <c r="G656" s="20">
        <v>44.95</v>
      </c>
      <c r="H656" s="20">
        <v>56.28</v>
      </c>
      <c r="I656" s="492">
        <v>1350.72</v>
      </c>
      <c r="J656" s="21">
        <v>0</v>
      </c>
      <c r="K656" s="22">
        <v>0</v>
      </c>
      <c r="L656" s="21">
        <v>0</v>
      </c>
      <c r="M656" s="22">
        <v>0</v>
      </c>
      <c r="N656" s="21">
        <v>0</v>
      </c>
      <c r="O656" s="22">
        <v>0</v>
      </c>
      <c r="P656" s="21">
        <v>0</v>
      </c>
      <c r="Q656" s="22">
        <v>0</v>
      </c>
      <c r="R656" s="21">
        <v>0</v>
      </c>
      <c r="S656" s="22">
        <v>0</v>
      </c>
      <c r="T656" s="21">
        <v>0</v>
      </c>
      <c r="U656" s="22">
        <v>0</v>
      </c>
      <c r="V656" s="21">
        <v>0</v>
      </c>
      <c r="W656" s="22">
        <v>0</v>
      </c>
      <c r="X656" s="21">
        <v>0</v>
      </c>
      <c r="Y656" s="22">
        <v>0</v>
      </c>
      <c r="Z656" s="21">
        <v>1</v>
      </c>
      <c r="AA656" s="22">
        <v>1350.72</v>
      </c>
      <c r="AB656" s="21">
        <v>0</v>
      </c>
      <c r="AC656" s="22">
        <v>0</v>
      </c>
      <c r="AD656" s="21">
        <v>0</v>
      </c>
      <c r="AE656" s="22">
        <v>0</v>
      </c>
      <c r="AF656" s="21">
        <v>0</v>
      </c>
      <c r="AG656" s="22">
        <v>0</v>
      </c>
      <c r="AH656" s="21"/>
      <c r="AI656" s="493">
        <v>0</v>
      </c>
      <c r="AJ656" s="15">
        <v>1</v>
      </c>
      <c r="AK656" s="23">
        <v>1350.72</v>
      </c>
    </row>
    <row r="657" spans="1:37" ht="25.5" x14ac:dyDescent="0.25">
      <c r="A657" s="17" t="s">
        <v>1755</v>
      </c>
      <c r="B657" s="18" t="s">
        <v>1756</v>
      </c>
      <c r="C657" s="17" t="s">
        <v>27</v>
      </c>
      <c r="D657" s="17" t="s">
        <v>1757</v>
      </c>
      <c r="E657" s="19" t="s">
        <v>906</v>
      </c>
      <c r="F657" s="19">
        <v>12</v>
      </c>
      <c r="G657" s="20">
        <v>79.489999999999995</v>
      </c>
      <c r="H657" s="20">
        <v>99.53</v>
      </c>
      <c r="I657" s="492">
        <v>1194.3599999999999</v>
      </c>
      <c r="J657" s="21">
        <v>0</v>
      </c>
      <c r="K657" s="22">
        <v>0</v>
      </c>
      <c r="L657" s="21">
        <v>0</v>
      </c>
      <c r="M657" s="22">
        <v>0</v>
      </c>
      <c r="N657" s="21">
        <v>0</v>
      </c>
      <c r="O657" s="22">
        <v>0</v>
      </c>
      <c r="P657" s="21">
        <v>0</v>
      </c>
      <c r="Q657" s="22">
        <v>0</v>
      </c>
      <c r="R657" s="21">
        <v>0</v>
      </c>
      <c r="S657" s="22">
        <v>0</v>
      </c>
      <c r="T657" s="21">
        <v>0</v>
      </c>
      <c r="U657" s="22">
        <v>0</v>
      </c>
      <c r="V657" s="21">
        <v>0</v>
      </c>
      <c r="W657" s="22">
        <v>0</v>
      </c>
      <c r="X657" s="21">
        <v>0</v>
      </c>
      <c r="Y657" s="22">
        <v>0</v>
      </c>
      <c r="Z657" s="21">
        <v>0</v>
      </c>
      <c r="AA657" s="22">
        <v>0</v>
      </c>
      <c r="AB657" s="21">
        <v>0</v>
      </c>
      <c r="AC657" s="22">
        <v>0</v>
      </c>
      <c r="AD657" s="21"/>
      <c r="AE657" s="22">
        <v>0</v>
      </c>
      <c r="AF657" s="21">
        <v>0.5</v>
      </c>
      <c r="AG657" s="22">
        <v>597.17999999999995</v>
      </c>
      <c r="AH657" s="21">
        <v>0.5</v>
      </c>
      <c r="AI657" s="493">
        <v>597.17999999999995</v>
      </c>
      <c r="AJ657" s="15">
        <v>1</v>
      </c>
      <c r="AK657" s="23">
        <v>1194.3599999999999</v>
      </c>
    </row>
    <row r="658" spans="1:37" ht="25.5" x14ac:dyDescent="0.25">
      <c r="A658" s="17" t="s">
        <v>1758</v>
      </c>
      <c r="B658" s="18" t="s">
        <v>1759</v>
      </c>
      <c r="C658" s="17" t="s">
        <v>27</v>
      </c>
      <c r="D658" s="17" t="s">
        <v>1760</v>
      </c>
      <c r="E658" s="19" t="s">
        <v>906</v>
      </c>
      <c r="F658" s="19">
        <v>64</v>
      </c>
      <c r="G658" s="20">
        <v>21.95</v>
      </c>
      <c r="H658" s="20">
        <v>27.48</v>
      </c>
      <c r="I658" s="492">
        <v>1758.72</v>
      </c>
      <c r="J658" s="21">
        <v>0</v>
      </c>
      <c r="K658" s="22">
        <v>0</v>
      </c>
      <c r="L658" s="21">
        <v>0</v>
      </c>
      <c r="M658" s="22">
        <v>0</v>
      </c>
      <c r="N658" s="21">
        <v>0</v>
      </c>
      <c r="O658" s="22">
        <v>0</v>
      </c>
      <c r="P658" s="21">
        <v>0</v>
      </c>
      <c r="Q658" s="22">
        <v>0</v>
      </c>
      <c r="R658" s="21">
        <v>0</v>
      </c>
      <c r="S658" s="22">
        <v>0</v>
      </c>
      <c r="T658" s="21">
        <v>0</v>
      </c>
      <c r="U658" s="22">
        <v>0</v>
      </c>
      <c r="V658" s="21">
        <v>0</v>
      </c>
      <c r="W658" s="22">
        <v>0</v>
      </c>
      <c r="X658" s="21">
        <v>0</v>
      </c>
      <c r="Y658" s="22">
        <v>0</v>
      </c>
      <c r="Z658" s="21">
        <v>0</v>
      </c>
      <c r="AA658" s="22">
        <v>0</v>
      </c>
      <c r="AB658" s="21">
        <v>0</v>
      </c>
      <c r="AC658" s="22">
        <v>0</v>
      </c>
      <c r="AD658" s="21"/>
      <c r="AE658" s="22">
        <v>0</v>
      </c>
      <c r="AF658" s="21">
        <v>0.5</v>
      </c>
      <c r="AG658" s="22">
        <v>879.36</v>
      </c>
      <c r="AH658" s="21">
        <v>0.5</v>
      </c>
      <c r="AI658" s="493">
        <v>879.36</v>
      </c>
      <c r="AJ658" s="15">
        <v>1</v>
      </c>
      <c r="AK658" s="23">
        <v>1758.72</v>
      </c>
    </row>
    <row r="659" spans="1:37" ht="25.5" x14ac:dyDescent="0.25">
      <c r="A659" s="17" t="s">
        <v>1761</v>
      </c>
      <c r="B659" s="18" t="s">
        <v>1762</v>
      </c>
      <c r="C659" s="17" t="s">
        <v>27</v>
      </c>
      <c r="D659" s="17" t="s">
        <v>1763</v>
      </c>
      <c r="E659" s="19" t="s">
        <v>906</v>
      </c>
      <c r="F659" s="19">
        <v>24</v>
      </c>
      <c r="G659" s="20">
        <v>69.95</v>
      </c>
      <c r="H659" s="20">
        <v>87.59</v>
      </c>
      <c r="I659" s="492">
        <v>2102.16</v>
      </c>
      <c r="J659" s="21">
        <v>0</v>
      </c>
      <c r="K659" s="22">
        <v>0</v>
      </c>
      <c r="L659" s="21">
        <v>0</v>
      </c>
      <c r="M659" s="22">
        <v>0</v>
      </c>
      <c r="N659" s="21">
        <v>0</v>
      </c>
      <c r="O659" s="22">
        <v>0</v>
      </c>
      <c r="P659" s="21">
        <v>0</v>
      </c>
      <c r="Q659" s="22">
        <v>0</v>
      </c>
      <c r="R659" s="21">
        <v>0</v>
      </c>
      <c r="S659" s="22">
        <v>0</v>
      </c>
      <c r="T659" s="21">
        <v>0</v>
      </c>
      <c r="U659" s="22">
        <v>0</v>
      </c>
      <c r="V659" s="21">
        <v>0</v>
      </c>
      <c r="W659" s="22">
        <v>0</v>
      </c>
      <c r="X659" s="21">
        <v>0</v>
      </c>
      <c r="Y659" s="22">
        <v>0</v>
      </c>
      <c r="Z659" s="21">
        <v>0</v>
      </c>
      <c r="AA659" s="22">
        <v>0</v>
      </c>
      <c r="AB659" s="21">
        <v>0</v>
      </c>
      <c r="AC659" s="22">
        <v>0</v>
      </c>
      <c r="AD659" s="21"/>
      <c r="AE659" s="22">
        <v>0</v>
      </c>
      <c r="AF659" s="21">
        <v>0.5</v>
      </c>
      <c r="AG659" s="22">
        <v>1051.08</v>
      </c>
      <c r="AH659" s="21">
        <v>0.5</v>
      </c>
      <c r="AI659" s="493">
        <v>1051.08</v>
      </c>
      <c r="AJ659" s="15">
        <v>1</v>
      </c>
      <c r="AK659" s="23">
        <v>2102.16</v>
      </c>
    </row>
    <row r="660" spans="1:37" ht="25.5" x14ac:dyDescent="0.25">
      <c r="A660" s="17" t="s">
        <v>1764</v>
      </c>
      <c r="B660" s="18" t="s">
        <v>1765</v>
      </c>
      <c r="C660" s="17" t="s">
        <v>27</v>
      </c>
      <c r="D660" s="17" t="s">
        <v>1766</v>
      </c>
      <c r="E660" s="19" t="s">
        <v>906</v>
      </c>
      <c r="F660" s="19">
        <v>44</v>
      </c>
      <c r="G660" s="20">
        <v>52.67</v>
      </c>
      <c r="H660" s="20">
        <v>65.95</v>
      </c>
      <c r="I660" s="492">
        <v>2901.8</v>
      </c>
      <c r="J660" s="21">
        <v>0</v>
      </c>
      <c r="K660" s="22">
        <v>0</v>
      </c>
      <c r="L660" s="21">
        <v>0</v>
      </c>
      <c r="M660" s="22">
        <v>0</v>
      </c>
      <c r="N660" s="21">
        <v>0</v>
      </c>
      <c r="O660" s="22">
        <v>0</v>
      </c>
      <c r="P660" s="21">
        <v>0</v>
      </c>
      <c r="Q660" s="22">
        <v>0</v>
      </c>
      <c r="R660" s="21">
        <v>0</v>
      </c>
      <c r="S660" s="22">
        <v>0</v>
      </c>
      <c r="T660" s="21">
        <v>0</v>
      </c>
      <c r="U660" s="22">
        <v>0</v>
      </c>
      <c r="V660" s="21">
        <v>0</v>
      </c>
      <c r="W660" s="22">
        <v>0</v>
      </c>
      <c r="X660" s="21">
        <v>0</v>
      </c>
      <c r="Y660" s="22">
        <v>0</v>
      </c>
      <c r="Z660" s="21">
        <v>0</v>
      </c>
      <c r="AA660" s="22">
        <v>0</v>
      </c>
      <c r="AB660" s="21">
        <v>0</v>
      </c>
      <c r="AC660" s="22">
        <v>0</v>
      </c>
      <c r="AD660" s="21">
        <v>0</v>
      </c>
      <c r="AE660" s="22">
        <v>0</v>
      </c>
      <c r="AF660" s="21">
        <v>0.5</v>
      </c>
      <c r="AG660" s="22">
        <v>1450.9</v>
      </c>
      <c r="AH660" s="21">
        <v>0.5</v>
      </c>
      <c r="AI660" s="493">
        <v>1450.9</v>
      </c>
      <c r="AJ660" s="15">
        <v>1</v>
      </c>
      <c r="AK660" s="23">
        <v>2901.8</v>
      </c>
    </row>
    <row r="661" spans="1:37" ht="25.5" x14ac:dyDescent="0.25">
      <c r="A661" s="17" t="s">
        <v>1767</v>
      </c>
      <c r="B661" s="18" t="s">
        <v>1768</v>
      </c>
      <c r="C661" s="17" t="s">
        <v>27</v>
      </c>
      <c r="D661" s="17" t="s">
        <v>1769</v>
      </c>
      <c r="E661" s="19" t="s">
        <v>522</v>
      </c>
      <c r="F661" s="19">
        <v>9</v>
      </c>
      <c r="G661" s="20">
        <v>89.54</v>
      </c>
      <c r="H661" s="20">
        <v>112.12</v>
      </c>
      <c r="I661" s="492">
        <v>1009.08</v>
      </c>
      <c r="J661" s="21">
        <v>0</v>
      </c>
      <c r="K661" s="22">
        <v>0</v>
      </c>
      <c r="L661" s="21">
        <v>0</v>
      </c>
      <c r="M661" s="22">
        <v>0</v>
      </c>
      <c r="N661" s="21">
        <v>0</v>
      </c>
      <c r="O661" s="22">
        <v>0</v>
      </c>
      <c r="P661" s="21">
        <v>0</v>
      </c>
      <c r="Q661" s="22">
        <v>0</v>
      </c>
      <c r="R661" s="21">
        <v>0</v>
      </c>
      <c r="S661" s="22">
        <v>0</v>
      </c>
      <c r="T661" s="21">
        <v>0</v>
      </c>
      <c r="U661" s="22">
        <v>0</v>
      </c>
      <c r="V661" s="21">
        <v>0</v>
      </c>
      <c r="W661" s="22">
        <v>0</v>
      </c>
      <c r="X661" s="21">
        <v>0</v>
      </c>
      <c r="Y661" s="22">
        <v>0</v>
      </c>
      <c r="Z661" s="21">
        <v>1</v>
      </c>
      <c r="AA661" s="22">
        <v>1009.08</v>
      </c>
      <c r="AB661" s="21">
        <v>0</v>
      </c>
      <c r="AC661" s="22">
        <v>0</v>
      </c>
      <c r="AD661" s="21">
        <v>0</v>
      </c>
      <c r="AE661" s="22">
        <v>0</v>
      </c>
      <c r="AF661" s="21">
        <v>0</v>
      </c>
      <c r="AG661" s="22">
        <v>0</v>
      </c>
      <c r="AH661" s="21"/>
      <c r="AI661" s="493">
        <v>0</v>
      </c>
      <c r="AJ661" s="15">
        <v>1</v>
      </c>
      <c r="AK661" s="23">
        <v>1009.08</v>
      </c>
    </row>
    <row r="662" spans="1:37" ht="25.5" x14ac:dyDescent="0.25">
      <c r="A662" s="17" t="s">
        <v>1770</v>
      </c>
      <c r="B662" s="18" t="s">
        <v>1771</v>
      </c>
      <c r="C662" s="17" t="s">
        <v>27</v>
      </c>
      <c r="D662" s="17" t="s">
        <v>1772</v>
      </c>
      <c r="E662" s="19" t="s">
        <v>906</v>
      </c>
      <c r="F662" s="19">
        <v>9</v>
      </c>
      <c r="G662" s="20">
        <v>61.45</v>
      </c>
      <c r="H662" s="20">
        <v>76.94</v>
      </c>
      <c r="I662" s="492">
        <v>692.46</v>
      </c>
      <c r="J662" s="21">
        <v>0</v>
      </c>
      <c r="K662" s="22">
        <v>0</v>
      </c>
      <c r="L662" s="21">
        <v>0</v>
      </c>
      <c r="M662" s="22">
        <v>0</v>
      </c>
      <c r="N662" s="21">
        <v>0</v>
      </c>
      <c r="O662" s="22">
        <v>0</v>
      </c>
      <c r="P662" s="21">
        <v>0</v>
      </c>
      <c r="Q662" s="22">
        <v>0</v>
      </c>
      <c r="R662" s="21">
        <v>0</v>
      </c>
      <c r="S662" s="22">
        <v>0</v>
      </c>
      <c r="T662" s="21">
        <v>0</v>
      </c>
      <c r="U662" s="22">
        <v>0</v>
      </c>
      <c r="V662" s="21">
        <v>0</v>
      </c>
      <c r="W662" s="22">
        <v>0</v>
      </c>
      <c r="X662" s="21">
        <v>0</v>
      </c>
      <c r="Y662" s="22">
        <v>0</v>
      </c>
      <c r="Z662" s="21">
        <v>1</v>
      </c>
      <c r="AA662" s="22">
        <v>692.46</v>
      </c>
      <c r="AB662" s="21">
        <v>0</v>
      </c>
      <c r="AC662" s="22">
        <v>0</v>
      </c>
      <c r="AD662" s="21">
        <v>0</v>
      </c>
      <c r="AE662" s="22">
        <v>0</v>
      </c>
      <c r="AF662" s="21">
        <v>0</v>
      </c>
      <c r="AG662" s="22">
        <v>0</v>
      </c>
      <c r="AH662" s="21"/>
      <c r="AI662" s="493">
        <v>0</v>
      </c>
      <c r="AJ662" s="15">
        <v>1</v>
      </c>
      <c r="AK662" s="23">
        <v>692.46</v>
      </c>
    </row>
    <row r="663" spans="1:37" ht="25.5" x14ac:dyDescent="0.25">
      <c r="A663" s="17" t="s">
        <v>1773</v>
      </c>
      <c r="B663" s="18" t="s">
        <v>1774</v>
      </c>
      <c r="C663" s="17" t="s">
        <v>27</v>
      </c>
      <c r="D663" s="17" t="s">
        <v>1775</v>
      </c>
      <c r="E663" s="19" t="s">
        <v>522</v>
      </c>
      <c r="F663" s="19">
        <v>3</v>
      </c>
      <c r="G663" s="20">
        <v>99.34</v>
      </c>
      <c r="H663" s="20">
        <v>124.39</v>
      </c>
      <c r="I663" s="492">
        <v>373.17</v>
      </c>
      <c r="J663" s="21">
        <v>0</v>
      </c>
      <c r="K663" s="22">
        <v>0</v>
      </c>
      <c r="L663" s="21">
        <v>0</v>
      </c>
      <c r="M663" s="22">
        <v>0</v>
      </c>
      <c r="N663" s="21">
        <v>0</v>
      </c>
      <c r="O663" s="22">
        <v>0</v>
      </c>
      <c r="P663" s="21">
        <v>0</v>
      </c>
      <c r="Q663" s="22">
        <v>0</v>
      </c>
      <c r="R663" s="21">
        <v>0</v>
      </c>
      <c r="S663" s="22">
        <v>0</v>
      </c>
      <c r="T663" s="21">
        <v>0</v>
      </c>
      <c r="U663" s="22">
        <v>0</v>
      </c>
      <c r="V663" s="21">
        <v>0</v>
      </c>
      <c r="W663" s="22">
        <v>0</v>
      </c>
      <c r="X663" s="21">
        <v>0</v>
      </c>
      <c r="Y663" s="22">
        <v>0</v>
      </c>
      <c r="Z663" s="21">
        <v>0</v>
      </c>
      <c r="AA663" s="22">
        <v>0</v>
      </c>
      <c r="AB663" s="21">
        <v>0</v>
      </c>
      <c r="AC663" s="22">
        <v>0</v>
      </c>
      <c r="AD663" s="21"/>
      <c r="AE663" s="22">
        <v>0</v>
      </c>
      <c r="AF663" s="21">
        <v>0.5</v>
      </c>
      <c r="AG663" s="22">
        <v>186.58500000000001</v>
      </c>
      <c r="AH663" s="21">
        <v>0.5</v>
      </c>
      <c r="AI663" s="493">
        <v>186.58500000000001</v>
      </c>
      <c r="AJ663" s="15">
        <v>1</v>
      </c>
      <c r="AK663" s="23">
        <v>373.17</v>
      </c>
    </row>
    <row r="664" spans="1:37" ht="25.5" x14ac:dyDescent="0.25">
      <c r="A664" s="17" t="s">
        <v>1776</v>
      </c>
      <c r="B664" s="18" t="s">
        <v>1777</v>
      </c>
      <c r="C664" s="17" t="s">
        <v>27</v>
      </c>
      <c r="D664" s="17" t="s">
        <v>1778</v>
      </c>
      <c r="E664" s="19" t="s">
        <v>522</v>
      </c>
      <c r="F664" s="19">
        <v>6</v>
      </c>
      <c r="G664" s="20">
        <v>88.01</v>
      </c>
      <c r="H664" s="20">
        <v>110.2</v>
      </c>
      <c r="I664" s="492">
        <v>661.2</v>
      </c>
      <c r="J664" s="21">
        <v>0</v>
      </c>
      <c r="K664" s="22">
        <v>0</v>
      </c>
      <c r="L664" s="21">
        <v>0</v>
      </c>
      <c r="M664" s="22">
        <v>0</v>
      </c>
      <c r="N664" s="21">
        <v>0</v>
      </c>
      <c r="O664" s="22">
        <v>0</v>
      </c>
      <c r="P664" s="21">
        <v>0</v>
      </c>
      <c r="Q664" s="22">
        <v>0</v>
      </c>
      <c r="R664" s="21">
        <v>0</v>
      </c>
      <c r="S664" s="22">
        <v>0</v>
      </c>
      <c r="T664" s="21">
        <v>0</v>
      </c>
      <c r="U664" s="22">
        <v>0</v>
      </c>
      <c r="V664" s="21">
        <v>0</v>
      </c>
      <c r="W664" s="22">
        <v>0</v>
      </c>
      <c r="X664" s="21">
        <v>0</v>
      </c>
      <c r="Y664" s="22">
        <v>0</v>
      </c>
      <c r="Z664" s="21">
        <v>0</v>
      </c>
      <c r="AA664" s="22">
        <v>0</v>
      </c>
      <c r="AB664" s="21">
        <v>0</v>
      </c>
      <c r="AC664" s="22">
        <v>0</v>
      </c>
      <c r="AD664" s="21">
        <v>0</v>
      </c>
      <c r="AE664" s="22">
        <v>0</v>
      </c>
      <c r="AF664" s="21">
        <v>0.5</v>
      </c>
      <c r="AG664" s="22">
        <v>330.6</v>
      </c>
      <c r="AH664" s="21">
        <v>0.5</v>
      </c>
      <c r="AI664" s="493">
        <v>330.6</v>
      </c>
      <c r="AJ664" s="15">
        <v>1</v>
      </c>
      <c r="AK664" s="23">
        <v>661.2</v>
      </c>
    </row>
    <row r="665" spans="1:37" ht="25.5" x14ac:dyDescent="0.25">
      <c r="A665" s="17" t="s">
        <v>1779</v>
      </c>
      <c r="B665" s="18" t="s">
        <v>1780</v>
      </c>
      <c r="C665" s="17" t="s">
        <v>27</v>
      </c>
      <c r="D665" s="17" t="s">
        <v>1781</v>
      </c>
      <c r="E665" s="19" t="s">
        <v>42</v>
      </c>
      <c r="F665" s="19">
        <v>13</v>
      </c>
      <c r="G665" s="20">
        <v>405.39</v>
      </c>
      <c r="H665" s="20">
        <v>507.62</v>
      </c>
      <c r="I665" s="492">
        <v>6599.06</v>
      </c>
      <c r="J665" s="21">
        <v>0</v>
      </c>
      <c r="K665" s="22">
        <v>0</v>
      </c>
      <c r="L665" s="21">
        <v>0</v>
      </c>
      <c r="M665" s="22">
        <v>0</v>
      </c>
      <c r="N665" s="21">
        <v>0</v>
      </c>
      <c r="O665" s="22">
        <v>0</v>
      </c>
      <c r="P665" s="21">
        <v>0</v>
      </c>
      <c r="Q665" s="22">
        <v>0</v>
      </c>
      <c r="R665" s="21">
        <v>0</v>
      </c>
      <c r="S665" s="22">
        <v>0</v>
      </c>
      <c r="T665" s="21">
        <v>0</v>
      </c>
      <c r="U665" s="22">
        <v>0</v>
      </c>
      <c r="V665" s="21">
        <v>0</v>
      </c>
      <c r="W665" s="22">
        <v>0</v>
      </c>
      <c r="X665" s="21">
        <v>0</v>
      </c>
      <c r="Y665" s="22">
        <v>0</v>
      </c>
      <c r="Z665" s="21">
        <v>1</v>
      </c>
      <c r="AA665" s="22">
        <v>6599.06</v>
      </c>
      <c r="AB665" s="21">
        <v>0</v>
      </c>
      <c r="AC665" s="22">
        <v>0</v>
      </c>
      <c r="AD665" s="21">
        <v>0</v>
      </c>
      <c r="AE665" s="22">
        <v>0</v>
      </c>
      <c r="AF665" s="21">
        <v>0</v>
      </c>
      <c r="AG665" s="22">
        <v>0</v>
      </c>
      <c r="AH665" s="21"/>
      <c r="AI665" s="493">
        <v>0</v>
      </c>
      <c r="AJ665" s="15">
        <v>1</v>
      </c>
      <c r="AK665" s="23">
        <v>6599.06</v>
      </c>
    </row>
    <row r="666" spans="1:37" ht="25.5" x14ac:dyDescent="0.25">
      <c r="A666" s="17" t="s">
        <v>1782</v>
      </c>
      <c r="B666" s="18" t="s">
        <v>1783</v>
      </c>
      <c r="C666" s="17" t="s">
        <v>27</v>
      </c>
      <c r="D666" s="17" t="s">
        <v>1784</v>
      </c>
      <c r="E666" s="19" t="s">
        <v>522</v>
      </c>
      <c r="F666" s="19">
        <v>4</v>
      </c>
      <c r="G666" s="20">
        <v>369.29</v>
      </c>
      <c r="H666" s="20">
        <v>462.42</v>
      </c>
      <c r="I666" s="492">
        <v>1849.68</v>
      </c>
      <c r="J666" s="21">
        <v>0</v>
      </c>
      <c r="K666" s="22">
        <v>0</v>
      </c>
      <c r="L666" s="21">
        <v>0</v>
      </c>
      <c r="M666" s="22">
        <v>0</v>
      </c>
      <c r="N666" s="21">
        <v>0</v>
      </c>
      <c r="O666" s="22">
        <v>0</v>
      </c>
      <c r="P666" s="21">
        <v>0</v>
      </c>
      <c r="Q666" s="22">
        <v>0</v>
      </c>
      <c r="R666" s="21">
        <v>0</v>
      </c>
      <c r="S666" s="22">
        <v>0</v>
      </c>
      <c r="T666" s="21">
        <v>0</v>
      </c>
      <c r="U666" s="22">
        <v>0</v>
      </c>
      <c r="V666" s="21">
        <v>0</v>
      </c>
      <c r="W666" s="22">
        <v>0</v>
      </c>
      <c r="X666" s="21">
        <v>0</v>
      </c>
      <c r="Y666" s="22">
        <v>0</v>
      </c>
      <c r="Z666" s="21">
        <v>0</v>
      </c>
      <c r="AA666" s="22">
        <v>0</v>
      </c>
      <c r="AB666" s="21">
        <v>0</v>
      </c>
      <c r="AC666" s="22">
        <v>0</v>
      </c>
      <c r="AD666" s="21">
        <v>0</v>
      </c>
      <c r="AE666" s="22">
        <v>0</v>
      </c>
      <c r="AF666" s="21">
        <v>0.5</v>
      </c>
      <c r="AG666" s="22">
        <v>924.84</v>
      </c>
      <c r="AH666" s="21">
        <v>0.5</v>
      </c>
      <c r="AI666" s="493">
        <v>924.84</v>
      </c>
      <c r="AJ666" s="15">
        <v>1</v>
      </c>
      <c r="AK666" s="23">
        <v>1849.68</v>
      </c>
    </row>
    <row r="667" spans="1:37" ht="25.5" x14ac:dyDescent="0.25">
      <c r="A667" s="17" t="s">
        <v>1785</v>
      </c>
      <c r="B667" s="18" t="s">
        <v>1786</v>
      </c>
      <c r="C667" s="17" t="s">
        <v>27</v>
      </c>
      <c r="D667" s="17" t="s">
        <v>1787</v>
      </c>
      <c r="E667" s="19" t="s">
        <v>522</v>
      </c>
      <c r="F667" s="19">
        <v>5</v>
      </c>
      <c r="G667" s="20">
        <v>245.74</v>
      </c>
      <c r="H667" s="20">
        <v>307.70999999999998</v>
      </c>
      <c r="I667" s="492">
        <v>1538.55</v>
      </c>
      <c r="J667" s="21">
        <v>0</v>
      </c>
      <c r="K667" s="22">
        <v>0</v>
      </c>
      <c r="L667" s="21">
        <v>0</v>
      </c>
      <c r="M667" s="22">
        <v>0</v>
      </c>
      <c r="N667" s="21">
        <v>0</v>
      </c>
      <c r="O667" s="22">
        <v>0</v>
      </c>
      <c r="P667" s="21">
        <v>0</v>
      </c>
      <c r="Q667" s="22">
        <v>0</v>
      </c>
      <c r="R667" s="21">
        <v>0</v>
      </c>
      <c r="S667" s="22">
        <v>0</v>
      </c>
      <c r="T667" s="21">
        <v>0</v>
      </c>
      <c r="U667" s="22">
        <v>0</v>
      </c>
      <c r="V667" s="21">
        <v>0</v>
      </c>
      <c r="W667" s="22">
        <v>0</v>
      </c>
      <c r="X667" s="21">
        <v>0</v>
      </c>
      <c r="Y667" s="22">
        <v>0</v>
      </c>
      <c r="Z667" s="21">
        <v>0</v>
      </c>
      <c r="AA667" s="22">
        <v>0</v>
      </c>
      <c r="AB667" s="21">
        <v>0</v>
      </c>
      <c r="AC667" s="22">
        <v>0</v>
      </c>
      <c r="AD667" s="21"/>
      <c r="AE667" s="22">
        <v>0</v>
      </c>
      <c r="AF667" s="21">
        <v>0.5</v>
      </c>
      <c r="AG667" s="22">
        <v>769.27499999999998</v>
      </c>
      <c r="AH667" s="21">
        <v>0.5</v>
      </c>
      <c r="AI667" s="493">
        <v>769.27499999999998</v>
      </c>
      <c r="AJ667" s="15">
        <v>1</v>
      </c>
      <c r="AK667" s="23">
        <v>1538.55</v>
      </c>
    </row>
    <row r="668" spans="1:37" ht="25.5" x14ac:dyDescent="0.25">
      <c r="A668" s="17" t="s">
        <v>1788</v>
      </c>
      <c r="B668" s="18" t="s">
        <v>1789</v>
      </c>
      <c r="C668" s="17" t="s">
        <v>27</v>
      </c>
      <c r="D668" s="17" t="s">
        <v>1790</v>
      </c>
      <c r="E668" s="19" t="s">
        <v>906</v>
      </c>
      <c r="F668" s="19">
        <v>10</v>
      </c>
      <c r="G668" s="20">
        <v>150.46</v>
      </c>
      <c r="H668" s="20">
        <v>188.4</v>
      </c>
      <c r="I668" s="492">
        <v>1884</v>
      </c>
      <c r="J668" s="21">
        <v>0</v>
      </c>
      <c r="K668" s="22">
        <v>0</v>
      </c>
      <c r="L668" s="21">
        <v>0</v>
      </c>
      <c r="M668" s="22">
        <v>0</v>
      </c>
      <c r="N668" s="21">
        <v>0</v>
      </c>
      <c r="O668" s="22">
        <v>0</v>
      </c>
      <c r="P668" s="21">
        <v>0</v>
      </c>
      <c r="Q668" s="22">
        <v>0</v>
      </c>
      <c r="R668" s="21">
        <v>0</v>
      </c>
      <c r="S668" s="22">
        <v>0</v>
      </c>
      <c r="T668" s="21">
        <v>0</v>
      </c>
      <c r="U668" s="22">
        <v>0</v>
      </c>
      <c r="V668" s="21">
        <v>0</v>
      </c>
      <c r="W668" s="22">
        <v>0</v>
      </c>
      <c r="X668" s="21">
        <v>0</v>
      </c>
      <c r="Y668" s="22">
        <v>0</v>
      </c>
      <c r="Z668" s="21">
        <v>0</v>
      </c>
      <c r="AA668" s="22">
        <v>0</v>
      </c>
      <c r="AB668" s="21">
        <v>0</v>
      </c>
      <c r="AC668" s="22">
        <v>0</v>
      </c>
      <c r="AD668" s="21">
        <v>0</v>
      </c>
      <c r="AE668" s="22">
        <v>0</v>
      </c>
      <c r="AF668" s="21">
        <v>0.5</v>
      </c>
      <c r="AG668" s="22">
        <v>942</v>
      </c>
      <c r="AH668" s="21">
        <v>0.5</v>
      </c>
      <c r="AI668" s="493">
        <v>942</v>
      </c>
      <c r="AJ668" s="15">
        <v>1</v>
      </c>
      <c r="AK668" s="23">
        <v>1884</v>
      </c>
    </row>
    <row r="669" spans="1:37" ht="38.25" x14ac:dyDescent="0.25">
      <c r="A669" s="17" t="s">
        <v>1791</v>
      </c>
      <c r="B669" s="18" t="s">
        <v>1792</v>
      </c>
      <c r="C669" s="17" t="s">
        <v>27</v>
      </c>
      <c r="D669" s="17" t="s">
        <v>1793</v>
      </c>
      <c r="E669" s="19" t="s">
        <v>222</v>
      </c>
      <c r="F669" s="19">
        <v>413.44</v>
      </c>
      <c r="G669" s="20">
        <v>22.34</v>
      </c>
      <c r="H669" s="20">
        <v>27.97</v>
      </c>
      <c r="I669" s="492">
        <v>11563.91</v>
      </c>
      <c r="J669" s="21">
        <v>0</v>
      </c>
      <c r="K669" s="22">
        <v>0</v>
      </c>
      <c r="L669" s="21">
        <v>0</v>
      </c>
      <c r="M669" s="22">
        <v>0</v>
      </c>
      <c r="N669" s="21">
        <v>0</v>
      </c>
      <c r="O669" s="22">
        <v>0</v>
      </c>
      <c r="P669" s="21">
        <v>0</v>
      </c>
      <c r="Q669" s="22">
        <v>0</v>
      </c>
      <c r="R669" s="21">
        <v>0</v>
      </c>
      <c r="S669" s="22">
        <v>0</v>
      </c>
      <c r="T669" s="21">
        <v>0</v>
      </c>
      <c r="U669" s="22">
        <v>0</v>
      </c>
      <c r="V669" s="21">
        <v>0</v>
      </c>
      <c r="W669" s="22">
        <v>0</v>
      </c>
      <c r="X669" s="21">
        <v>1</v>
      </c>
      <c r="Y669" s="22">
        <v>11563.91</v>
      </c>
      <c r="Z669" s="21">
        <v>0</v>
      </c>
      <c r="AA669" s="22">
        <v>0</v>
      </c>
      <c r="AB669" s="21">
        <v>0</v>
      </c>
      <c r="AC669" s="22">
        <v>0</v>
      </c>
      <c r="AD669" s="21">
        <v>0</v>
      </c>
      <c r="AE669" s="22">
        <v>0</v>
      </c>
      <c r="AF669" s="21">
        <v>0</v>
      </c>
      <c r="AG669" s="22">
        <v>0</v>
      </c>
      <c r="AH669" s="21"/>
      <c r="AI669" s="493">
        <v>0</v>
      </c>
      <c r="AJ669" s="15">
        <v>1</v>
      </c>
      <c r="AK669" s="23">
        <v>11563.91</v>
      </c>
    </row>
    <row r="670" spans="1:37" ht="51" x14ac:dyDescent="0.25">
      <c r="A670" s="17" t="s">
        <v>1794</v>
      </c>
      <c r="B670" s="18" t="s">
        <v>1795</v>
      </c>
      <c r="C670" s="17" t="s">
        <v>32</v>
      </c>
      <c r="D670" s="17" t="s">
        <v>1796</v>
      </c>
      <c r="E670" s="19" t="s">
        <v>34</v>
      </c>
      <c r="F670" s="19">
        <v>15.93</v>
      </c>
      <c r="G670" s="20">
        <v>20.2</v>
      </c>
      <c r="H670" s="20">
        <v>25.29</v>
      </c>
      <c r="I670" s="492">
        <v>402.86</v>
      </c>
      <c r="J670" s="21">
        <v>0</v>
      </c>
      <c r="K670" s="22">
        <v>0</v>
      </c>
      <c r="L670" s="21">
        <v>0</v>
      </c>
      <c r="M670" s="22">
        <v>0</v>
      </c>
      <c r="N670" s="21">
        <v>0</v>
      </c>
      <c r="O670" s="22">
        <v>0</v>
      </c>
      <c r="P670" s="21">
        <v>0</v>
      </c>
      <c r="Q670" s="22">
        <v>0</v>
      </c>
      <c r="R670" s="21">
        <v>0</v>
      </c>
      <c r="S670" s="22">
        <v>0</v>
      </c>
      <c r="T670" s="21">
        <v>0</v>
      </c>
      <c r="U670" s="22">
        <v>0</v>
      </c>
      <c r="V670" s="21">
        <v>0</v>
      </c>
      <c r="W670" s="22">
        <v>0</v>
      </c>
      <c r="X670" s="21">
        <v>1</v>
      </c>
      <c r="Y670" s="22">
        <v>402.86</v>
      </c>
      <c r="Z670" s="21">
        <v>0</v>
      </c>
      <c r="AA670" s="22">
        <v>0</v>
      </c>
      <c r="AB670" s="21">
        <v>0</v>
      </c>
      <c r="AC670" s="22">
        <v>0</v>
      </c>
      <c r="AD670" s="21">
        <v>0</v>
      </c>
      <c r="AE670" s="22">
        <v>0</v>
      </c>
      <c r="AF670" s="21">
        <v>0</v>
      </c>
      <c r="AG670" s="22">
        <v>0</v>
      </c>
      <c r="AH670" s="21"/>
      <c r="AI670" s="493">
        <v>0</v>
      </c>
      <c r="AJ670" s="15">
        <v>1</v>
      </c>
      <c r="AK670" s="23">
        <v>402.86</v>
      </c>
    </row>
    <row r="671" spans="1:37" ht="25.5" x14ac:dyDescent="0.25">
      <c r="A671" s="17" t="s">
        <v>1797</v>
      </c>
      <c r="B671" s="18" t="s">
        <v>1798</v>
      </c>
      <c r="C671" s="17" t="s">
        <v>27</v>
      </c>
      <c r="D671" s="17" t="s">
        <v>1799</v>
      </c>
      <c r="E671" s="19" t="s">
        <v>42</v>
      </c>
      <c r="F671" s="19">
        <v>45</v>
      </c>
      <c r="G671" s="20">
        <v>5.0199999999999996</v>
      </c>
      <c r="H671" s="20">
        <v>6.28</v>
      </c>
      <c r="I671" s="492">
        <v>282.60000000000002</v>
      </c>
      <c r="J671" s="21">
        <v>0</v>
      </c>
      <c r="K671" s="22">
        <v>0</v>
      </c>
      <c r="L671" s="21">
        <v>0</v>
      </c>
      <c r="M671" s="22">
        <v>0</v>
      </c>
      <c r="N671" s="21">
        <v>0</v>
      </c>
      <c r="O671" s="22">
        <v>0</v>
      </c>
      <c r="P671" s="21">
        <v>0</v>
      </c>
      <c r="Q671" s="22">
        <v>0</v>
      </c>
      <c r="R671" s="21">
        <v>0</v>
      </c>
      <c r="S671" s="22">
        <v>0</v>
      </c>
      <c r="T671" s="21">
        <v>0</v>
      </c>
      <c r="U671" s="22">
        <v>0</v>
      </c>
      <c r="V671" s="21">
        <v>0</v>
      </c>
      <c r="W671" s="22">
        <v>0</v>
      </c>
      <c r="X671" s="21">
        <v>1</v>
      </c>
      <c r="Y671" s="22">
        <v>282.60000000000002</v>
      </c>
      <c r="Z671" s="21">
        <v>0</v>
      </c>
      <c r="AA671" s="22">
        <v>0</v>
      </c>
      <c r="AB671" s="21">
        <v>0</v>
      </c>
      <c r="AC671" s="22">
        <v>0</v>
      </c>
      <c r="AD671" s="21">
        <v>0</v>
      </c>
      <c r="AE671" s="22">
        <v>0</v>
      </c>
      <c r="AF671" s="21">
        <v>0</v>
      </c>
      <c r="AG671" s="22">
        <v>0</v>
      </c>
      <c r="AH671" s="21"/>
      <c r="AI671" s="493">
        <v>0</v>
      </c>
      <c r="AJ671" s="15">
        <v>1</v>
      </c>
      <c r="AK671" s="23">
        <v>282.60000000000002</v>
      </c>
    </row>
    <row r="672" spans="1:37" ht="38.25" x14ac:dyDescent="0.25">
      <c r="A672" s="17" t="s">
        <v>1800</v>
      </c>
      <c r="B672" s="18" t="s">
        <v>1801</v>
      </c>
      <c r="C672" s="17" t="s">
        <v>27</v>
      </c>
      <c r="D672" s="17" t="s">
        <v>1802</v>
      </c>
      <c r="E672" s="19" t="s">
        <v>906</v>
      </c>
      <c r="F672" s="19">
        <v>3</v>
      </c>
      <c r="G672" s="20">
        <v>245.66</v>
      </c>
      <c r="H672" s="20">
        <v>307.61</v>
      </c>
      <c r="I672" s="492">
        <v>922.83</v>
      </c>
      <c r="J672" s="21">
        <v>0</v>
      </c>
      <c r="K672" s="22">
        <v>0</v>
      </c>
      <c r="L672" s="21">
        <v>0</v>
      </c>
      <c r="M672" s="22">
        <v>0</v>
      </c>
      <c r="N672" s="21">
        <v>0</v>
      </c>
      <c r="O672" s="22">
        <v>0</v>
      </c>
      <c r="P672" s="21">
        <v>0</v>
      </c>
      <c r="Q672" s="22">
        <v>0</v>
      </c>
      <c r="R672" s="21">
        <v>0</v>
      </c>
      <c r="S672" s="22">
        <v>0</v>
      </c>
      <c r="T672" s="21">
        <v>0</v>
      </c>
      <c r="U672" s="22">
        <v>0</v>
      </c>
      <c r="V672" s="21">
        <v>0</v>
      </c>
      <c r="W672" s="22">
        <v>0</v>
      </c>
      <c r="X672" s="21">
        <v>0</v>
      </c>
      <c r="Y672" s="22">
        <v>0</v>
      </c>
      <c r="Z672" s="21">
        <v>1</v>
      </c>
      <c r="AA672" s="22">
        <v>922.83</v>
      </c>
      <c r="AB672" s="21">
        <v>0</v>
      </c>
      <c r="AC672" s="22">
        <v>0</v>
      </c>
      <c r="AD672" s="21">
        <v>0</v>
      </c>
      <c r="AE672" s="22">
        <v>0</v>
      </c>
      <c r="AF672" s="21">
        <v>0</v>
      </c>
      <c r="AG672" s="22">
        <v>0</v>
      </c>
      <c r="AH672" s="21"/>
      <c r="AI672" s="493">
        <v>0</v>
      </c>
      <c r="AJ672" s="15">
        <v>1</v>
      </c>
      <c r="AK672" s="23">
        <v>922.83</v>
      </c>
    </row>
    <row r="673" spans="1:37" ht="38.25" x14ac:dyDescent="0.25">
      <c r="A673" s="17" t="s">
        <v>1803</v>
      </c>
      <c r="B673" s="18" t="s">
        <v>1804</v>
      </c>
      <c r="C673" s="17" t="s">
        <v>27</v>
      </c>
      <c r="D673" s="17" t="s">
        <v>1805</v>
      </c>
      <c r="E673" s="19" t="s">
        <v>906</v>
      </c>
      <c r="F673" s="19">
        <v>4</v>
      </c>
      <c r="G673" s="20">
        <v>185.63</v>
      </c>
      <c r="H673" s="20">
        <v>232.44</v>
      </c>
      <c r="I673" s="492">
        <v>929.76</v>
      </c>
      <c r="J673" s="21">
        <v>0</v>
      </c>
      <c r="K673" s="22">
        <v>0</v>
      </c>
      <c r="L673" s="21">
        <v>0</v>
      </c>
      <c r="M673" s="22">
        <v>0</v>
      </c>
      <c r="N673" s="21">
        <v>0</v>
      </c>
      <c r="O673" s="22">
        <v>0</v>
      </c>
      <c r="P673" s="21">
        <v>0</v>
      </c>
      <c r="Q673" s="22">
        <v>0</v>
      </c>
      <c r="R673" s="21">
        <v>0</v>
      </c>
      <c r="S673" s="22">
        <v>0</v>
      </c>
      <c r="T673" s="21">
        <v>0</v>
      </c>
      <c r="U673" s="22">
        <v>0</v>
      </c>
      <c r="V673" s="21">
        <v>0</v>
      </c>
      <c r="W673" s="22">
        <v>0</v>
      </c>
      <c r="X673" s="21">
        <v>0</v>
      </c>
      <c r="Y673" s="22">
        <v>0</v>
      </c>
      <c r="Z673" s="21">
        <v>1</v>
      </c>
      <c r="AA673" s="22">
        <v>929.76</v>
      </c>
      <c r="AB673" s="21">
        <v>0</v>
      </c>
      <c r="AC673" s="22">
        <v>0</v>
      </c>
      <c r="AD673" s="21">
        <v>0</v>
      </c>
      <c r="AE673" s="22">
        <v>0</v>
      </c>
      <c r="AF673" s="21">
        <v>0</v>
      </c>
      <c r="AG673" s="22">
        <v>0</v>
      </c>
      <c r="AH673" s="21"/>
      <c r="AI673" s="493">
        <v>0</v>
      </c>
      <c r="AJ673" s="15">
        <v>1</v>
      </c>
      <c r="AK673" s="23">
        <v>929.76</v>
      </c>
    </row>
    <row r="674" spans="1:37" ht="25.5" x14ac:dyDescent="0.25">
      <c r="A674" s="17" t="s">
        <v>1806</v>
      </c>
      <c r="B674" s="18" t="s">
        <v>1807</v>
      </c>
      <c r="C674" s="17" t="s">
        <v>27</v>
      </c>
      <c r="D674" s="17" t="s">
        <v>1808</v>
      </c>
      <c r="E674" s="19" t="s">
        <v>948</v>
      </c>
      <c r="F674" s="19">
        <v>20</v>
      </c>
      <c r="G674" s="20">
        <v>152.12</v>
      </c>
      <c r="H674" s="20">
        <v>190.48</v>
      </c>
      <c r="I674" s="492">
        <v>3809.6</v>
      </c>
      <c r="J674" s="21">
        <v>0</v>
      </c>
      <c r="K674" s="22">
        <v>0</v>
      </c>
      <c r="L674" s="21">
        <v>0</v>
      </c>
      <c r="M674" s="22">
        <v>0</v>
      </c>
      <c r="N674" s="21">
        <v>0</v>
      </c>
      <c r="O674" s="22">
        <v>0</v>
      </c>
      <c r="P674" s="21">
        <v>0</v>
      </c>
      <c r="Q674" s="22">
        <v>0</v>
      </c>
      <c r="R674" s="21">
        <v>0</v>
      </c>
      <c r="S674" s="22">
        <v>0</v>
      </c>
      <c r="T674" s="21">
        <v>0</v>
      </c>
      <c r="U674" s="22">
        <v>0</v>
      </c>
      <c r="V674" s="21">
        <v>0</v>
      </c>
      <c r="W674" s="22">
        <v>0</v>
      </c>
      <c r="X674" s="21">
        <v>0</v>
      </c>
      <c r="Y674" s="22">
        <v>0</v>
      </c>
      <c r="Z674" s="21">
        <v>1</v>
      </c>
      <c r="AA674" s="22">
        <v>3809.6</v>
      </c>
      <c r="AB674" s="21">
        <v>0</v>
      </c>
      <c r="AC674" s="22">
        <v>0</v>
      </c>
      <c r="AD674" s="21">
        <v>0</v>
      </c>
      <c r="AE674" s="22">
        <v>0</v>
      </c>
      <c r="AF674" s="21">
        <v>0</v>
      </c>
      <c r="AG674" s="22">
        <v>0</v>
      </c>
      <c r="AH674" s="21"/>
      <c r="AI674" s="493">
        <v>0</v>
      </c>
      <c r="AJ674" s="15">
        <v>1</v>
      </c>
      <c r="AK674" s="23">
        <v>3809.6</v>
      </c>
    </row>
    <row r="675" spans="1:37" ht="25.5" x14ac:dyDescent="0.25">
      <c r="A675" s="17" t="s">
        <v>1809</v>
      </c>
      <c r="B675" s="18" t="s">
        <v>1810</v>
      </c>
      <c r="C675" s="17" t="s">
        <v>27</v>
      </c>
      <c r="D675" s="17" t="s">
        <v>1811</v>
      </c>
      <c r="E675" s="19" t="s">
        <v>906</v>
      </c>
      <c r="F675" s="19">
        <v>130</v>
      </c>
      <c r="G675" s="20">
        <v>128.43</v>
      </c>
      <c r="H675" s="20">
        <v>160.82</v>
      </c>
      <c r="I675" s="492">
        <v>20906.599999999999</v>
      </c>
      <c r="J675" s="21">
        <v>0</v>
      </c>
      <c r="K675" s="22">
        <v>0</v>
      </c>
      <c r="L675" s="21">
        <v>0</v>
      </c>
      <c r="M675" s="22">
        <v>0</v>
      </c>
      <c r="N675" s="21">
        <v>0</v>
      </c>
      <c r="O675" s="22">
        <v>0</v>
      </c>
      <c r="P675" s="21">
        <v>0</v>
      </c>
      <c r="Q675" s="22">
        <v>0</v>
      </c>
      <c r="R675" s="21">
        <v>0</v>
      </c>
      <c r="S675" s="22">
        <v>0</v>
      </c>
      <c r="T675" s="21">
        <v>0</v>
      </c>
      <c r="U675" s="22">
        <v>0</v>
      </c>
      <c r="V675" s="21">
        <v>0</v>
      </c>
      <c r="W675" s="22">
        <v>0</v>
      </c>
      <c r="X675" s="21">
        <v>1</v>
      </c>
      <c r="Y675" s="22">
        <v>20906.599999999999</v>
      </c>
      <c r="Z675" s="21">
        <v>0</v>
      </c>
      <c r="AA675" s="22">
        <v>0</v>
      </c>
      <c r="AB675" s="21">
        <v>0</v>
      </c>
      <c r="AC675" s="22">
        <v>0</v>
      </c>
      <c r="AD675" s="21">
        <v>0</v>
      </c>
      <c r="AE675" s="22">
        <v>0</v>
      </c>
      <c r="AF675" s="21">
        <v>0</v>
      </c>
      <c r="AG675" s="22">
        <v>0</v>
      </c>
      <c r="AH675" s="21"/>
      <c r="AI675" s="493">
        <v>0</v>
      </c>
      <c r="AJ675" s="15">
        <v>1</v>
      </c>
      <c r="AK675" s="23">
        <v>20906.599999999999</v>
      </c>
    </row>
    <row r="676" spans="1:37" x14ac:dyDescent="0.25">
      <c r="A676" s="12">
        <v>21</v>
      </c>
      <c r="B676" s="12"/>
      <c r="C676" s="12"/>
      <c r="D676" s="12" t="s">
        <v>1812</v>
      </c>
      <c r="E676" s="12"/>
      <c r="F676" s="13"/>
      <c r="G676" s="14"/>
      <c r="H676" s="14"/>
      <c r="I676" s="490">
        <v>4930.42</v>
      </c>
      <c r="J676" s="491">
        <v>3.7451170488518218E-2</v>
      </c>
      <c r="K676" s="490">
        <v>184.65</v>
      </c>
      <c r="L676" s="491">
        <v>0</v>
      </c>
      <c r="M676" s="490">
        <v>0</v>
      </c>
      <c r="N676" s="491">
        <v>0</v>
      </c>
      <c r="O676" s="490">
        <v>0</v>
      </c>
      <c r="P676" s="491">
        <v>0</v>
      </c>
      <c r="Q676" s="490">
        <v>0</v>
      </c>
      <c r="R676" s="491">
        <v>0</v>
      </c>
      <c r="S676" s="490">
        <v>0</v>
      </c>
      <c r="T676" s="491">
        <v>0</v>
      </c>
      <c r="U676" s="490">
        <v>0</v>
      </c>
      <c r="V676" s="491">
        <v>0</v>
      </c>
      <c r="W676" s="490">
        <v>0</v>
      </c>
      <c r="X676" s="491">
        <v>0</v>
      </c>
      <c r="Y676" s="490">
        <v>0</v>
      </c>
      <c r="Z676" s="491">
        <v>0</v>
      </c>
      <c r="AA676" s="490">
        <v>0</v>
      </c>
      <c r="AB676" s="491">
        <v>0</v>
      </c>
      <c r="AC676" s="490">
        <v>0</v>
      </c>
      <c r="AD676" s="491">
        <v>0</v>
      </c>
      <c r="AE676" s="490">
        <v>0</v>
      </c>
      <c r="AF676" s="491">
        <v>0.46254882951148174</v>
      </c>
      <c r="AG676" s="490">
        <v>2280.56</v>
      </c>
      <c r="AH676" s="491">
        <v>0.5</v>
      </c>
      <c r="AI676" s="490">
        <v>2465.21</v>
      </c>
      <c r="AJ676" s="24">
        <v>1</v>
      </c>
      <c r="AK676" s="490">
        <v>4930.42</v>
      </c>
    </row>
    <row r="677" spans="1:37" ht="25.5" x14ac:dyDescent="0.25">
      <c r="A677" s="17" t="s">
        <v>1813</v>
      </c>
      <c r="B677" s="18" t="s">
        <v>1814</v>
      </c>
      <c r="C677" s="17" t="s">
        <v>27</v>
      </c>
      <c r="D677" s="17" t="s">
        <v>1815</v>
      </c>
      <c r="E677" s="19" t="s">
        <v>42</v>
      </c>
      <c r="F677" s="19">
        <v>3</v>
      </c>
      <c r="G677" s="20">
        <v>98.31</v>
      </c>
      <c r="H677" s="20">
        <v>123.1</v>
      </c>
      <c r="I677" s="492">
        <v>369.3</v>
      </c>
      <c r="J677" s="21">
        <v>0.5</v>
      </c>
      <c r="K677" s="22">
        <v>184.65</v>
      </c>
      <c r="L677" s="21">
        <v>0</v>
      </c>
      <c r="M677" s="22">
        <v>0</v>
      </c>
      <c r="N677" s="21">
        <v>0</v>
      </c>
      <c r="O677" s="22">
        <v>0</v>
      </c>
      <c r="P677" s="21">
        <v>0</v>
      </c>
      <c r="Q677" s="22">
        <v>0</v>
      </c>
      <c r="R677" s="21">
        <v>0</v>
      </c>
      <c r="S677" s="22">
        <v>0</v>
      </c>
      <c r="T677" s="21">
        <v>0</v>
      </c>
      <c r="U677" s="22">
        <v>0</v>
      </c>
      <c r="V677" s="21">
        <v>0</v>
      </c>
      <c r="W677" s="22">
        <v>0</v>
      </c>
      <c r="X677" s="21">
        <v>0</v>
      </c>
      <c r="Y677" s="22">
        <v>0</v>
      </c>
      <c r="Z677" s="21">
        <v>0</v>
      </c>
      <c r="AA677" s="22">
        <v>0</v>
      </c>
      <c r="AB677" s="21">
        <v>0</v>
      </c>
      <c r="AC677" s="22">
        <v>0</v>
      </c>
      <c r="AD677" s="21">
        <v>0</v>
      </c>
      <c r="AE677" s="22">
        <v>0</v>
      </c>
      <c r="AF677" s="21"/>
      <c r="AG677" s="22">
        <v>0</v>
      </c>
      <c r="AH677" s="21">
        <v>0.5</v>
      </c>
      <c r="AI677" s="493">
        <v>184.65</v>
      </c>
      <c r="AJ677" s="15">
        <v>1</v>
      </c>
      <c r="AK677" s="23">
        <v>369.3</v>
      </c>
    </row>
    <row r="678" spans="1:37" ht="25.5" x14ac:dyDescent="0.25">
      <c r="A678" s="17" t="s">
        <v>1816</v>
      </c>
      <c r="B678" s="18" t="s">
        <v>1817</v>
      </c>
      <c r="C678" s="17" t="s">
        <v>27</v>
      </c>
      <c r="D678" s="17" t="s">
        <v>1818</v>
      </c>
      <c r="E678" s="19" t="s">
        <v>109</v>
      </c>
      <c r="F678" s="19">
        <v>6.52</v>
      </c>
      <c r="G678" s="20">
        <v>44.79</v>
      </c>
      <c r="H678" s="20">
        <v>56.08</v>
      </c>
      <c r="I678" s="492">
        <v>365.64</v>
      </c>
      <c r="J678" s="21">
        <v>0</v>
      </c>
      <c r="K678" s="22">
        <v>0</v>
      </c>
      <c r="L678" s="21">
        <v>0</v>
      </c>
      <c r="M678" s="22">
        <v>0</v>
      </c>
      <c r="N678" s="21">
        <v>0</v>
      </c>
      <c r="O678" s="22">
        <v>0</v>
      </c>
      <c r="P678" s="21">
        <v>0</v>
      </c>
      <c r="Q678" s="22">
        <v>0</v>
      </c>
      <c r="R678" s="21">
        <v>0</v>
      </c>
      <c r="S678" s="22">
        <v>0</v>
      </c>
      <c r="T678" s="21">
        <v>0</v>
      </c>
      <c r="U678" s="22">
        <v>0</v>
      </c>
      <c r="V678" s="21">
        <v>0</v>
      </c>
      <c r="W678" s="22">
        <v>0</v>
      </c>
      <c r="X678" s="21">
        <v>0</v>
      </c>
      <c r="Y678" s="22">
        <v>0</v>
      </c>
      <c r="Z678" s="21">
        <v>0</v>
      </c>
      <c r="AA678" s="22">
        <v>0</v>
      </c>
      <c r="AB678" s="21">
        <v>0</v>
      </c>
      <c r="AC678" s="22">
        <v>0</v>
      </c>
      <c r="AD678" s="21">
        <v>0</v>
      </c>
      <c r="AE678" s="22">
        <v>0</v>
      </c>
      <c r="AF678" s="21">
        <v>0.5</v>
      </c>
      <c r="AG678" s="22">
        <v>182.82</v>
      </c>
      <c r="AH678" s="21">
        <v>0.5</v>
      </c>
      <c r="AI678" s="493">
        <v>182.82</v>
      </c>
      <c r="AJ678" s="15">
        <v>1</v>
      </c>
      <c r="AK678" s="23">
        <v>365.64</v>
      </c>
    </row>
    <row r="679" spans="1:37" ht="51" x14ac:dyDescent="0.25">
      <c r="A679" s="17" t="s">
        <v>1819</v>
      </c>
      <c r="B679" s="18" t="s">
        <v>1820</v>
      </c>
      <c r="C679" s="17" t="s">
        <v>32</v>
      </c>
      <c r="D679" s="17" t="s">
        <v>1821</v>
      </c>
      <c r="E679" s="19" t="s">
        <v>88</v>
      </c>
      <c r="F679" s="19">
        <v>3.89</v>
      </c>
      <c r="G679" s="20">
        <v>861.31</v>
      </c>
      <c r="H679" s="20">
        <v>1078.53</v>
      </c>
      <c r="I679" s="492">
        <v>4195.4799999999996</v>
      </c>
      <c r="J679" s="21">
        <v>0</v>
      </c>
      <c r="K679" s="22">
        <v>0</v>
      </c>
      <c r="L679" s="21">
        <v>0</v>
      </c>
      <c r="M679" s="22">
        <v>0</v>
      </c>
      <c r="N679" s="21">
        <v>0</v>
      </c>
      <c r="O679" s="22">
        <v>0</v>
      </c>
      <c r="P679" s="21">
        <v>0</v>
      </c>
      <c r="Q679" s="22">
        <v>0</v>
      </c>
      <c r="R679" s="21">
        <v>0</v>
      </c>
      <c r="S679" s="22">
        <v>0</v>
      </c>
      <c r="T679" s="21">
        <v>0</v>
      </c>
      <c r="U679" s="22">
        <v>0</v>
      </c>
      <c r="V679" s="21">
        <v>0</v>
      </c>
      <c r="W679" s="22">
        <v>0</v>
      </c>
      <c r="X679" s="21">
        <v>0</v>
      </c>
      <c r="Y679" s="22">
        <v>0</v>
      </c>
      <c r="Z679" s="21">
        <v>0</v>
      </c>
      <c r="AA679" s="22">
        <v>0</v>
      </c>
      <c r="AB679" s="21">
        <v>0</v>
      </c>
      <c r="AC679" s="22">
        <v>0</v>
      </c>
      <c r="AD679" s="21">
        <v>0</v>
      </c>
      <c r="AE679" s="22">
        <v>0</v>
      </c>
      <c r="AF679" s="21">
        <v>0.5</v>
      </c>
      <c r="AG679" s="22">
        <v>2097.7399999999998</v>
      </c>
      <c r="AH679" s="21">
        <v>0.5</v>
      </c>
      <c r="AI679" s="493">
        <v>2097.7399999999998</v>
      </c>
      <c r="AJ679" s="15">
        <v>1</v>
      </c>
      <c r="AK679" s="23">
        <v>4195.4799999999996</v>
      </c>
    </row>
    <row r="680" spans="1:37" x14ac:dyDescent="0.25">
      <c r="A680" s="83">
        <v>22</v>
      </c>
      <c r="B680" s="12"/>
      <c r="C680" s="12"/>
      <c r="D680" s="12" t="s">
        <v>1822</v>
      </c>
      <c r="E680" s="12"/>
      <c r="F680" s="13"/>
      <c r="G680" s="14"/>
      <c r="H680" s="14"/>
      <c r="I680" s="490">
        <v>78210.260000000009</v>
      </c>
      <c r="J680" s="491">
        <v>4.0446681803640597E-2</v>
      </c>
      <c r="K680" s="490">
        <v>3163.3455000000004</v>
      </c>
      <c r="L680" s="491">
        <v>0.12134004541092175</v>
      </c>
      <c r="M680" s="490">
        <v>9490.0364999999983</v>
      </c>
      <c r="N680" s="491">
        <v>0.2426800908218435</v>
      </c>
      <c r="O680" s="490">
        <v>18980.072999999997</v>
      </c>
      <c r="P680" s="491">
        <v>4.0446681803640597E-2</v>
      </c>
      <c r="Q680" s="490">
        <v>3163.3455000000004</v>
      </c>
      <c r="R680" s="491">
        <v>4.0446681803640597E-2</v>
      </c>
      <c r="S680" s="490">
        <v>3163.3455000000004</v>
      </c>
      <c r="T680" s="491">
        <v>4.0446681803640597E-2</v>
      </c>
      <c r="U680" s="490">
        <v>3163.3455000000004</v>
      </c>
      <c r="V680" s="491">
        <v>4.0446681803640597E-2</v>
      </c>
      <c r="W680" s="490">
        <v>3163.3455000000004</v>
      </c>
      <c r="X680" s="491">
        <v>4.0446681803640597E-2</v>
      </c>
      <c r="Y680" s="490">
        <v>3163.3455000000004</v>
      </c>
      <c r="Z680" s="491">
        <v>4.0446681803640597E-2</v>
      </c>
      <c r="AA680" s="490">
        <v>3163.3455000000004</v>
      </c>
      <c r="AB680" s="491">
        <v>4.0446681803640597E-2</v>
      </c>
      <c r="AC680" s="490">
        <v>3163.3455000000004</v>
      </c>
      <c r="AD680" s="491">
        <v>4.0446681803640597E-2</v>
      </c>
      <c r="AE680" s="490">
        <v>3163.3455000000004</v>
      </c>
      <c r="AF680" s="491">
        <v>0.1563437137275851</v>
      </c>
      <c r="AG680" s="490">
        <v>12227.682500000001</v>
      </c>
      <c r="AH680" s="491">
        <v>0.11561601380688415</v>
      </c>
      <c r="AI680" s="490">
        <v>9042.3585000000003</v>
      </c>
      <c r="AJ680" s="24">
        <v>1.0000000000000002</v>
      </c>
      <c r="AK680" s="490">
        <v>78210.25999999998</v>
      </c>
    </row>
    <row r="681" spans="1:37" ht="25.5" x14ac:dyDescent="0.25">
      <c r="A681" s="17" t="s">
        <v>1823</v>
      </c>
      <c r="B681" s="18" t="s">
        <v>1824</v>
      </c>
      <c r="C681" s="17" t="s">
        <v>27</v>
      </c>
      <c r="D681" s="17" t="s">
        <v>1825</v>
      </c>
      <c r="E681" s="19" t="s">
        <v>34</v>
      </c>
      <c r="F681" s="19">
        <v>2356.0100000000002</v>
      </c>
      <c r="G681" s="20">
        <v>2.7</v>
      </c>
      <c r="H681" s="20">
        <v>3.38</v>
      </c>
      <c r="I681" s="492">
        <v>7963.31</v>
      </c>
      <c r="J681" s="21">
        <v>0</v>
      </c>
      <c r="K681" s="22">
        <v>0</v>
      </c>
      <c r="L681" s="21">
        <v>0</v>
      </c>
      <c r="M681" s="22">
        <v>0</v>
      </c>
      <c r="N681" s="21">
        <v>0</v>
      </c>
      <c r="O681" s="22">
        <v>0</v>
      </c>
      <c r="P681" s="21">
        <v>0</v>
      </c>
      <c r="Q681" s="22">
        <v>0</v>
      </c>
      <c r="R681" s="21">
        <v>0</v>
      </c>
      <c r="S681" s="22">
        <v>0</v>
      </c>
      <c r="T681" s="21">
        <v>0</v>
      </c>
      <c r="U681" s="22">
        <v>0</v>
      </c>
      <c r="V681" s="21">
        <v>0</v>
      </c>
      <c r="W681" s="22">
        <v>0</v>
      </c>
      <c r="X681" s="21">
        <v>0</v>
      </c>
      <c r="Y681" s="22">
        <v>0</v>
      </c>
      <c r="Z681" s="21">
        <v>0</v>
      </c>
      <c r="AA681" s="22">
        <v>0</v>
      </c>
      <c r="AB681" s="21">
        <v>0</v>
      </c>
      <c r="AC681" s="22">
        <v>0</v>
      </c>
      <c r="AD681" s="21">
        <v>0</v>
      </c>
      <c r="AE681" s="22">
        <v>0</v>
      </c>
      <c r="AF681" s="21">
        <v>0.7</v>
      </c>
      <c r="AG681" s="22">
        <v>5574.317</v>
      </c>
      <c r="AH681" s="21">
        <v>0.3</v>
      </c>
      <c r="AI681" s="493">
        <v>2388.9929999999999</v>
      </c>
      <c r="AJ681" s="15">
        <v>1</v>
      </c>
      <c r="AK681" s="23">
        <v>7963.3099999999995</v>
      </c>
    </row>
    <row r="682" spans="1:37" ht="25.5" x14ac:dyDescent="0.25">
      <c r="A682" s="17" t="s">
        <v>1826</v>
      </c>
      <c r="B682" s="18" t="s">
        <v>1827</v>
      </c>
      <c r="C682" s="17" t="s">
        <v>27</v>
      </c>
      <c r="D682" s="17" t="s">
        <v>1828</v>
      </c>
      <c r="E682" s="19" t="s">
        <v>42</v>
      </c>
      <c r="F682" s="19">
        <v>111</v>
      </c>
      <c r="G682" s="20">
        <v>25.91</v>
      </c>
      <c r="H682" s="20">
        <v>32.44</v>
      </c>
      <c r="I682" s="492">
        <v>3600.84</v>
      </c>
      <c r="J682" s="21">
        <v>0</v>
      </c>
      <c r="K682" s="22">
        <v>0</v>
      </c>
      <c r="L682" s="21">
        <v>0</v>
      </c>
      <c r="M682" s="22">
        <v>0</v>
      </c>
      <c r="N682" s="21">
        <v>0</v>
      </c>
      <c r="O682" s="22">
        <v>0</v>
      </c>
      <c r="P682" s="21">
        <v>0</v>
      </c>
      <c r="Q682" s="22">
        <v>0</v>
      </c>
      <c r="R682" s="21">
        <v>0</v>
      </c>
      <c r="S682" s="22">
        <v>0</v>
      </c>
      <c r="T682" s="21">
        <v>0</v>
      </c>
      <c r="U682" s="22">
        <v>0</v>
      </c>
      <c r="V682" s="21">
        <v>0</v>
      </c>
      <c r="W682" s="22">
        <v>0</v>
      </c>
      <c r="X682" s="21">
        <v>0</v>
      </c>
      <c r="Y682" s="22">
        <v>0</v>
      </c>
      <c r="Z682" s="21">
        <v>0</v>
      </c>
      <c r="AA682" s="22">
        <v>0</v>
      </c>
      <c r="AB682" s="21">
        <v>0</v>
      </c>
      <c r="AC682" s="22">
        <v>0</v>
      </c>
      <c r="AD682" s="21">
        <v>0</v>
      </c>
      <c r="AE682" s="22">
        <v>0</v>
      </c>
      <c r="AF682" s="21">
        <v>0.5</v>
      </c>
      <c r="AG682" s="22">
        <v>1800.42</v>
      </c>
      <c r="AH682" s="21">
        <v>0.5</v>
      </c>
      <c r="AI682" s="493">
        <v>1800.42</v>
      </c>
      <c r="AJ682" s="15">
        <v>1</v>
      </c>
      <c r="AK682" s="23">
        <v>3600.84</v>
      </c>
    </row>
    <row r="683" spans="1:37" ht="25.5" x14ac:dyDescent="0.25">
      <c r="A683" s="17" t="s">
        <v>1829</v>
      </c>
      <c r="B683" s="18" t="s">
        <v>1830</v>
      </c>
      <c r="C683" s="17" t="s">
        <v>32</v>
      </c>
      <c r="D683" s="17" t="s">
        <v>1831</v>
      </c>
      <c r="E683" s="19" t="s">
        <v>34</v>
      </c>
      <c r="F683" s="19">
        <v>53.84</v>
      </c>
      <c r="G683" s="20">
        <v>2.68</v>
      </c>
      <c r="H683" s="20">
        <v>3.35</v>
      </c>
      <c r="I683" s="492">
        <v>180.36</v>
      </c>
      <c r="J683" s="21">
        <v>0</v>
      </c>
      <c r="K683" s="22">
        <v>0</v>
      </c>
      <c r="L683" s="21">
        <v>0</v>
      </c>
      <c r="M683" s="22">
        <v>0</v>
      </c>
      <c r="N683" s="21">
        <v>0</v>
      </c>
      <c r="O683" s="22">
        <v>0</v>
      </c>
      <c r="P683" s="21">
        <v>0</v>
      </c>
      <c r="Q683" s="22">
        <v>0</v>
      </c>
      <c r="R683" s="21">
        <v>0</v>
      </c>
      <c r="S683" s="22">
        <v>0</v>
      </c>
      <c r="T683" s="21">
        <v>0</v>
      </c>
      <c r="U683" s="22">
        <v>0</v>
      </c>
      <c r="V683" s="21">
        <v>0</v>
      </c>
      <c r="W683" s="22">
        <v>0</v>
      </c>
      <c r="X683" s="21">
        <v>0</v>
      </c>
      <c r="Y683" s="22">
        <v>0</v>
      </c>
      <c r="Z683" s="21">
        <v>0</v>
      </c>
      <c r="AA683" s="22">
        <v>0</v>
      </c>
      <c r="AB683" s="21">
        <v>0</v>
      </c>
      <c r="AC683" s="22">
        <v>0</v>
      </c>
      <c r="AD683" s="21">
        <v>0</v>
      </c>
      <c r="AE683" s="22">
        <v>0</v>
      </c>
      <c r="AF683" s="21">
        <v>0.5</v>
      </c>
      <c r="AG683" s="22">
        <v>90.18</v>
      </c>
      <c r="AH683" s="21">
        <v>0.5</v>
      </c>
      <c r="AI683" s="493">
        <v>90.18</v>
      </c>
      <c r="AJ683" s="15">
        <v>1</v>
      </c>
      <c r="AK683" s="23">
        <v>180.36</v>
      </c>
    </row>
    <row r="684" spans="1:37" ht="25.5" x14ac:dyDescent="0.25">
      <c r="A684" s="17" t="s">
        <v>1832</v>
      </c>
      <c r="B684" s="18" t="s">
        <v>1833</v>
      </c>
      <c r="C684" s="17" t="s">
        <v>32</v>
      </c>
      <c r="D684" s="17" t="s">
        <v>1834</v>
      </c>
      <c r="E684" s="19" t="s">
        <v>34</v>
      </c>
      <c r="F684" s="19">
        <v>45.42</v>
      </c>
      <c r="G684" s="20">
        <v>2.08</v>
      </c>
      <c r="H684" s="20">
        <v>2.6</v>
      </c>
      <c r="I684" s="492">
        <v>118.09</v>
      </c>
      <c r="J684" s="21">
        <v>0</v>
      </c>
      <c r="K684" s="22">
        <v>0</v>
      </c>
      <c r="L684" s="21">
        <v>0</v>
      </c>
      <c r="M684" s="22">
        <v>0</v>
      </c>
      <c r="N684" s="21">
        <v>0</v>
      </c>
      <c r="O684" s="22">
        <v>0</v>
      </c>
      <c r="P684" s="21">
        <v>0</v>
      </c>
      <c r="Q684" s="22">
        <v>0</v>
      </c>
      <c r="R684" s="21">
        <v>0</v>
      </c>
      <c r="S684" s="22">
        <v>0</v>
      </c>
      <c r="T684" s="21">
        <v>0</v>
      </c>
      <c r="U684" s="22">
        <v>0</v>
      </c>
      <c r="V684" s="21">
        <v>0</v>
      </c>
      <c r="W684" s="22">
        <v>0</v>
      </c>
      <c r="X684" s="21">
        <v>0</v>
      </c>
      <c r="Y684" s="22">
        <v>0</v>
      </c>
      <c r="Z684" s="21">
        <v>0</v>
      </c>
      <c r="AA684" s="22">
        <v>0</v>
      </c>
      <c r="AB684" s="21">
        <v>0</v>
      </c>
      <c r="AC684" s="22">
        <v>0</v>
      </c>
      <c r="AD684" s="21">
        <v>0</v>
      </c>
      <c r="AE684" s="22">
        <v>0</v>
      </c>
      <c r="AF684" s="21">
        <v>0.5</v>
      </c>
      <c r="AG684" s="22">
        <v>59.045000000000002</v>
      </c>
      <c r="AH684" s="21">
        <v>0.5</v>
      </c>
      <c r="AI684" s="493">
        <v>59.045000000000002</v>
      </c>
      <c r="AJ684" s="15">
        <v>1</v>
      </c>
      <c r="AK684" s="23">
        <v>118.09</v>
      </c>
    </row>
    <row r="685" spans="1:37" ht="25.5" x14ac:dyDescent="0.25">
      <c r="A685" s="17" t="s">
        <v>1835</v>
      </c>
      <c r="B685" s="18" t="s">
        <v>1836</v>
      </c>
      <c r="C685" s="17" t="s">
        <v>32</v>
      </c>
      <c r="D685" s="17" t="s">
        <v>1837</v>
      </c>
      <c r="E685" s="19" t="s">
        <v>34</v>
      </c>
      <c r="F685" s="19">
        <v>157.5</v>
      </c>
      <c r="G685" s="20">
        <v>0.82</v>
      </c>
      <c r="H685" s="20">
        <v>1.02</v>
      </c>
      <c r="I685" s="492">
        <v>160.65</v>
      </c>
      <c r="J685" s="21">
        <v>0</v>
      </c>
      <c r="K685" s="22">
        <v>0</v>
      </c>
      <c r="L685" s="21">
        <v>0</v>
      </c>
      <c r="M685" s="22">
        <v>0</v>
      </c>
      <c r="N685" s="21">
        <v>0</v>
      </c>
      <c r="O685" s="22">
        <v>0</v>
      </c>
      <c r="P685" s="21">
        <v>0</v>
      </c>
      <c r="Q685" s="22">
        <v>0</v>
      </c>
      <c r="R685" s="21">
        <v>0</v>
      </c>
      <c r="S685" s="22">
        <v>0</v>
      </c>
      <c r="T685" s="21">
        <v>0</v>
      </c>
      <c r="U685" s="22">
        <v>0</v>
      </c>
      <c r="V685" s="21">
        <v>0</v>
      </c>
      <c r="W685" s="22">
        <v>0</v>
      </c>
      <c r="X685" s="21">
        <v>0</v>
      </c>
      <c r="Y685" s="22">
        <v>0</v>
      </c>
      <c r="Z685" s="21">
        <v>0</v>
      </c>
      <c r="AA685" s="22">
        <v>0</v>
      </c>
      <c r="AB685" s="21">
        <v>0</v>
      </c>
      <c r="AC685" s="22">
        <v>0</v>
      </c>
      <c r="AD685" s="21">
        <v>0</v>
      </c>
      <c r="AE685" s="22">
        <v>0</v>
      </c>
      <c r="AF685" s="21">
        <v>0.5</v>
      </c>
      <c r="AG685" s="22">
        <v>80.325000000000003</v>
      </c>
      <c r="AH685" s="21">
        <v>0.5</v>
      </c>
      <c r="AI685" s="493">
        <v>80.325000000000003</v>
      </c>
      <c r="AJ685" s="15">
        <v>1</v>
      </c>
      <c r="AK685" s="23">
        <v>160.65</v>
      </c>
    </row>
    <row r="686" spans="1:37" ht="25.5" x14ac:dyDescent="0.25">
      <c r="A686" s="17" t="s">
        <v>1838</v>
      </c>
      <c r="B686" s="18" t="s">
        <v>1839</v>
      </c>
      <c r="C686" s="17" t="s">
        <v>32</v>
      </c>
      <c r="D686" s="17" t="s">
        <v>1840</v>
      </c>
      <c r="E686" s="19" t="s">
        <v>34</v>
      </c>
      <c r="F686" s="19">
        <v>12.46</v>
      </c>
      <c r="G686" s="20">
        <v>16.2</v>
      </c>
      <c r="H686" s="20">
        <v>20.28</v>
      </c>
      <c r="I686" s="492">
        <v>252.68</v>
      </c>
      <c r="J686" s="21">
        <v>0</v>
      </c>
      <c r="K686" s="22">
        <v>0</v>
      </c>
      <c r="L686" s="21">
        <v>0</v>
      </c>
      <c r="M686" s="22">
        <v>0</v>
      </c>
      <c r="N686" s="21">
        <v>0</v>
      </c>
      <c r="O686" s="22">
        <v>0</v>
      </c>
      <c r="P686" s="21">
        <v>0</v>
      </c>
      <c r="Q686" s="22">
        <v>0</v>
      </c>
      <c r="R686" s="21">
        <v>0</v>
      </c>
      <c r="S686" s="22">
        <v>0</v>
      </c>
      <c r="T686" s="21">
        <v>0</v>
      </c>
      <c r="U686" s="22">
        <v>0</v>
      </c>
      <c r="V686" s="21">
        <v>0</v>
      </c>
      <c r="W686" s="22">
        <v>0</v>
      </c>
      <c r="X686" s="21">
        <v>0</v>
      </c>
      <c r="Y686" s="22">
        <v>0</v>
      </c>
      <c r="Z686" s="21">
        <v>0</v>
      </c>
      <c r="AA686" s="22">
        <v>0</v>
      </c>
      <c r="AB686" s="21">
        <v>0</v>
      </c>
      <c r="AC686" s="22">
        <v>0</v>
      </c>
      <c r="AD686" s="21">
        <v>0</v>
      </c>
      <c r="AE686" s="22">
        <v>0</v>
      </c>
      <c r="AF686" s="21">
        <v>0.5</v>
      </c>
      <c r="AG686" s="22">
        <v>126.34</v>
      </c>
      <c r="AH686" s="21">
        <v>0.5</v>
      </c>
      <c r="AI686" s="493">
        <v>126.34</v>
      </c>
      <c r="AJ686" s="15">
        <v>1</v>
      </c>
      <c r="AK686" s="23">
        <v>252.68</v>
      </c>
    </row>
    <row r="687" spans="1:37" ht="25.5" x14ac:dyDescent="0.25">
      <c r="A687" s="17" t="s">
        <v>1841</v>
      </c>
      <c r="B687" s="18" t="s">
        <v>1842</v>
      </c>
      <c r="C687" s="17" t="s">
        <v>32</v>
      </c>
      <c r="D687" s="17" t="s">
        <v>1843</v>
      </c>
      <c r="E687" s="19" t="s">
        <v>34</v>
      </c>
      <c r="F687" s="19">
        <v>1441.85</v>
      </c>
      <c r="G687" s="20">
        <v>1.48</v>
      </c>
      <c r="H687" s="20">
        <v>1.85</v>
      </c>
      <c r="I687" s="492">
        <v>2667.42</v>
      </c>
      <c r="J687" s="21">
        <v>0</v>
      </c>
      <c r="K687" s="22">
        <v>0</v>
      </c>
      <c r="L687" s="21">
        <v>0</v>
      </c>
      <c r="M687" s="22">
        <v>0</v>
      </c>
      <c r="N687" s="21">
        <v>0</v>
      </c>
      <c r="O687" s="22">
        <v>0</v>
      </c>
      <c r="P687" s="21">
        <v>0</v>
      </c>
      <c r="Q687" s="22">
        <v>0</v>
      </c>
      <c r="R687" s="21">
        <v>0</v>
      </c>
      <c r="S687" s="22">
        <v>0</v>
      </c>
      <c r="T687" s="21">
        <v>0</v>
      </c>
      <c r="U687" s="22">
        <v>0</v>
      </c>
      <c r="V687" s="21">
        <v>0</v>
      </c>
      <c r="W687" s="22">
        <v>0</v>
      </c>
      <c r="X687" s="21">
        <v>0</v>
      </c>
      <c r="Y687" s="22">
        <v>0</v>
      </c>
      <c r="Z687" s="21">
        <v>0</v>
      </c>
      <c r="AA687" s="22">
        <v>0</v>
      </c>
      <c r="AB687" s="21">
        <v>0</v>
      </c>
      <c r="AC687" s="22">
        <v>0</v>
      </c>
      <c r="AD687" s="21">
        <v>0</v>
      </c>
      <c r="AE687" s="22">
        <v>0</v>
      </c>
      <c r="AF687" s="21">
        <v>0.5</v>
      </c>
      <c r="AG687" s="22">
        <v>1333.71</v>
      </c>
      <c r="AH687" s="21">
        <v>0.5</v>
      </c>
      <c r="AI687" s="493">
        <v>1333.71</v>
      </c>
      <c r="AJ687" s="15">
        <v>1</v>
      </c>
      <c r="AK687" s="23">
        <v>2667.42</v>
      </c>
    </row>
    <row r="688" spans="1:37" ht="25.5" x14ac:dyDescent="0.25">
      <c r="A688" s="17" t="s">
        <v>1844</v>
      </c>
      <c r="B688" s="18" t="s">
        <v>1845</v>
      </c>
      <c r="C688" s="17" t="s">
        <v>40</v>
      </c>
      <c r="D688" s="17" t="s">
        <v>1846</v>
      </c>
      <c r="E688" s="19" t="s">
        <v>88</v>
      </c>
      <c r="F688" s="19">
        <v>230.04</v>
      </c>
      <c r="G688" s="20">
        <v>120.55</v>
      </c>
      <c r="H688" s="20">
        <v>150.94999999999999</v>
      </c>
      <c r="I688" s="492">
        <v>34724.53</v>
      </c>
      <c r="J688" s="21">
        <v>0.05</v>
      </c>
      <c r="K688" s="22">
        <v>1736.2265</v>
      </c>
      <c r="L688" s="21">
        <v>0.15</v>
      </c>
      <c r="M688" s="22">
        <v>5208.6794999999993</v>
      </c>
      <c r="N688" s="21">
        <v>0.3</v>
      </c>
      <c r="O688" s="22">
        <v>10417.358999999999</v>
      </c>
      <c r="P688" s="21">
        <v>0.05</v>
      </c>
      <c r="Q688" s="22">
        <v>1736.2265</v>
      </c>
      <c r="R688" s="21">
        <v>0.05</v>
      </c>
      <c r="S688" s="22">
        <v>1736.2265</v>
      </c>
      <c r="T688" s="21">
        <v>0.05</v>
      </c>
      <c r="U688" s="22">
        <v>1736.2265</v>
      </c>
      <c r="V688" s="21">
        <v>0.05</v>
      </c>
      <c r="W688" s="22">
        <v>1736.2265</v>
      </c>
      <c r="X688" s="21">
        <v>0.05</v>
      </c>
      <c r="Y688" s="22">
        <v>1736.2265</v>
      </c>
      <c r="Z688" s="21">
        <v>0.05</v>
      </c>
      <c r="AA688" s="22">
        <v>1736.2265</v>
      </c>
      <c r="AB688" s="21">
        <v>0.05</v>
      </c>
      <c r="AC688" s="22">
        <v>1736.2265</v>
      </c>
      <c r="AD688" s="21">
        <v>0.05</v>
      </c>
      <c r="AE688" s="22">
        <v>1736.2265</v>
      </c>
      <c r="AF688" s="21">
        <v>0.05</v>
      </c>
      <c r="AG688" s="22">
        <v>1736.2265</v>
      </c>
      <c r="AH688" s="21">
        <v>0.05</v>
      </c>
      <c r="AI688" s="493">
        <v>1736.2265</v>
      </c>
      <c r="AJ688" s="15">
        <v>1.0000000000000004</v>
      </c>
      <c r="AK688" s="23">
        <v>34724.53</v>
      </c>
    </row>
    <row r="689" spans="1:39" ht="25.5" x14ac:dyDescent="0.25">
      <c r="A689" s="17" t="s">
        <v>1847</v>
      </c>
      <c r="B689" s="18" t="s">
        <v>1848</v>
      </c>
      <c r="C689" s="17" t="s">
        <v>27</v>
      </c>
      <c r="D689" s="17" t="s">
        <v>1849</v>
      </c>
      <c r="E689" s="19" t="s">
        <v>42</v>
      </c>
      <c r="F689" s="19">
        <v>58</v>
      </c>
      <c r="G689" s="20">
        <v>393</v>
      </c>
      <c r="H689" s="20">
        <v>492.11</v>
      </c>
      <c r="I689" s="492">
        <v>28542.38</v>
      </c>
      <c r="J689" s="21">
        <v>0.05</v>
      </c>
      <c r="K689" s="22">
        <v>1427.1190000000001</v>
      </c>
      <c r="L689" s="21">
        <v>0.15</v>
      </c>
      <c r="M689" s="22">
        <v>4281.357</v>
      </c>
      <c r="N689" s="21">
        <v>0.3</v>
      </c>
      <c r="O689" s="22">
        <v>8562.7139999999999</v>
      </c>
      <c r="P689" s="21">
        <v>0.05</v>
      </c>
      <c r="Q689" s="22">
        <v>1427.1190000000001</v>
      </c>
      <c r="R689" s="21">
        <v>0.05</v>
      </c>
      <c r="S689" s="22">
        <v>1427.1190000000001</v>
      </c>
      <c r="T689" s="21">
        <v>0.05</v>
      </c>
      <c r="U689" s="22">
        <v>1427.1190000000001</v>
      </c>
      <c r="V689" s="21">
        <v>0.05</v>
      </c>
      <c r="W689" s="22">
        <v>1427.1190000000001</v>
      </c>
      <c r="X689" s="21">
        <v>0.05</v>
      </c>
      <c r="Y689" s="22">
        <v>1427.1190000000001</v>
      </c>
      <c r="Z689" s="21">
        <v>0.05</v>
      </c>
      <c r="AA689" s="22">
        <v>1427.1190000000001</v>
      </c>
      <c r="AB689" s="21">
        <v>0.05</v>
      </c>
      <c r="AC689" s="22">
        <v>1427.1190000000001</v>
      </c>
      <c r="AD689" s="21">
        <v>0.05</v>
      </c>
      <c r="AE689" s="22">
        <v>1427.1190000000001</v>
      </c>
      <c r="AF689" s="21">
        <v>0.05</v>
      </c>
      <c r="AG689" s="22">
        <v>1427.1190000000001</v>
      </c>
      <c r="AH689" s="21">
        <v>0.05</v>
      </c>
      <c r="AI689" s="493">
        <v>1427.1190000000001</v>
      </c>
      <c r="AJ689" s="15">
        <v>1.0000000000000004</v>
      </c>
      <c r="AK689" s="23">
        <v>28542.37999999999</v>
      </c>
    </row>
    <row r="690" spans="1:39" ht="15" customHeight="1" x14ac:dyDescent="0.25">
      <c r="B690" s="486"/>
      <c r="C690" s="486"/>
      <c r="D690" s="487" t="s">
        <v>2101</v>
      </c>
      <c r="E690" s="486"/>
      <c r="F690" s="486"/>
      <c r="G690" s="486"/>
      <c r="H690" s="486"/>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5"/>
      <c r="AK690" s="36"/>
      <c r="AL690" s="16"/>
      <c r="AM690" s="16"/>
    </row>
    <row r="691" spans="1:39" x14ac:dyDescent="0.25">
      <c r="A691" s="496">
        <v>2</v>
      </c>
      <c r="B691" s="496"/>
      <c r="C691" s="496"/>
      <c r="D691" s="497" t="s">
        <v>84</v>
      </c>
      <c r="E691" s="498"/>
      <c r="F691" s="499"/>
      <c r="G691" s="499"/>
      <c r="H691" s="499"/>
      <c r="I691" s="500">
        <v>2037.92</v>
      </c>
      <c r="J691" s="501">
        <v>0</v>
      </c>
      <c r="K691" s="500">
        <v>0</v>
      </c>
      <c r="L691" s="501">
        <v>0</v>
      </c>
      <c r="M691" s="500">
        <v>0</v>
      </c>
      <c r="N691" s="501">
        <v>0</v>
      </c>
      <c r="O691" s="500">
        <v>0</v>
      </c>
      <c r="P691" s="501">
        <v>0</v>
      </c>
      <c r="Q691" s="500">
        <v>0</v>
      </c>
      <c r="R691" s="501">
        <v>0</v>
      </c>
      <c r="S691" s="500">
        <v>0</v>
      </c>
      <c r="T691" s="501">
        <v>0</v>
      </c>
      <c r="U691" s="500">
        <v>0</v>
      </c>
      <c r="V691" s="501">
        <v>0</v>
      </c>
      <c r="W691" s="500">
        <v>0</v>
      </c>
      <c r="X691" s="501">
        <v>1</v>
      </c>
      <c r="Y691" s="500">
        <v>2037.92</v>
      </c>
      <c r="Z691" s="501">
        <v>0</v>
      </c>
      <c r="AA691" s="500">
        <v>0</v>
      </c>
      <c r="AB691" s="501">
        <v>0</v>
      </c>
      <c r="AC691" s="500">
        <v>0</v>
      </c>
      <c r="AD691" s="501">
        <v>0</v>
      </c>
      <c r="AE691" s="500">
        <v>0</v>
      </c>
      <c r="AF691" s="501">
        <v>0</v>
      </c>
      <c r="AG691" s="500">
        <v>0</v>
      </c>
      <c r="AH691" s="501">
        <v>0</v>
      </c>
      <c r="AI691" s="502">
        <v>0</v>
      </c>
      <c r="AJ691" s="503">
        <v>1</v>
      </c>
      <c r="AK691" s="502">
        <v>2037.92</v>
      </c>
    </row>
    <row r="692" spans="1:39" ht="38.25" x14ac:dyDescent="0.25">
      <c r="A692" s="504" t="s">
        <v>1851</v>
      </c>
      <c r="B692" s="504">
        <v>98528</v>
      </c>
      <c r="C692" s="504" t="s">
        <v>32</v>
      </c>
      <c r="D692" s="505" t="s">
        <v>1852</v>
      </c>
      <c r="E692" s="504" t="s">
        <v>1853</v>
      </c>
      <c r="F692" s="504">
        <v>8</v>
      </c>
      <c r="G692" s="506">
        <v>203.44</v>
      </c>
      <c r="H692" s="506">
        <v>254.74</v>
      </c>
      <c r="I692" s="506">
        <v>2037.92</v>
      </c>
      <c r="J692" s="21">
        <v>0</v>
      </c>
      <c r="K692" s="22">
        <v>0</v>
      </c>
      <c r="L692" s="21">
        <v>0</v>
      </c>
      <c r="M692" s="22">
        <v>0</v>
      </c>
      <c r="N692" s="21">
        <v>0</v>
      </c>
      <c r="O692" s="22">
        <v>0</v>
      </c>
      <c r="P692" s="21">
        <v>0</v>
      </c>
      <c r="Q692" s="22">
        <v>0</v>
      </c>
      <c r="R692" s="21">
        <v>0</v>
      </c>
      <c r="S692" s="22">
        <v>0</v>
      </c>
      <c r="T692" s="21">
        <v>0</v>
      </c>
      <c r="U692" s="22">
        <v>0</v>
      </c>
      <c r="V692" s="21">
        <v>0</v>
      </c>
      <c r="W692" s="22">
        <v>0</v>
      </c>
      <c r="X692" s="21">
        <v>1</v>
      </c>
      <c r="Y692" s="22">
        <v>2037.92</v>
      </c>
      <c r="Z692" s="21">
        <v>0</v>
      </c>
      <c r="AA692" s="22">
        <v>0</v>
      </c>
      <c r="AB692" s="21">
        <v>0</v>
      </c>
      <c r="AC692" s="22">
        <v>0</v>
      </c>
      <c r="AD692" s="21">
        <v>0</v>
      </c>
      <c r="AE692" s="22">
        <v>0</v>
      </c>
      <c r="AF692" s="21">
        <v>0</v>
      </c>
      <c r="AG692" s="22">
        <v>0</v>
      </c>
      <c r="AH692" s="21">
        <v>0</v>
      </c>
      <c r="AI692" s="493">
        <v>0</v>
      </c>
      <c r="AJ692" s="15">
        <v>1</v>
      </c>
      <c r="AK692" s="23">
        <v>2037.92</v>
      </c>
    </row>
    <row r="693" spans="1:39" x14ac:dyDescent="0.25">
      <c r="A693" s="496">
        <v>3</v>
      </c>
      <c r="B693" s="496"/>
      <c r="C693" s="496"/>
      <c r="D693" s="497" t="s">
        <v>203</v>
      </c>
      <c r="E693" s="498"/>
      <c r="F693" s="498"/>
      <c r="G693" s="499"/>
      <c r="H693" s="499"/>
      <c r="I693" s="500">
        <v>61090.090000000004</v>
      </c>
      <c r="J693" s="501">
        <v>0</v>
      </c>
      <c r="K693" s="500">
        <v>0</v>
      </c>
      <c r="L693" s="501">
        <v>0</v>
      </c>
      <c r="M693" s="500">
        <v>0</v>
      </c>
      <c r="N693" s="501">
        <v>0</v>
      </c>
      <c r="O693" s="500">
        <v>0</v>
      </c>
      <c r="P693" s="501">
        <v>0</v>
      </c>
      <c r="Q693" s="500">
        <v>0</v>
      </c>
      <c r="R693" s="501">
        <v>1</v>
      </c>
      <c r="S693" s="500">
        <v>61090.090000000004</v>
      </c>
      <c r="T693" s="501">
        <v>0</v>
      </c>
      <c r="U693" s="500">
        <v>0</v>
      </c>
      <c r="V693" s="501">
        <v>0</v>
      </c>
      <c r="W693" s="500">
        <v>0</v>
      </c>
      <c r="X693" s="501">
        <v>0</v>
      </c>
      <c r="Y693" s="500">
        <v>0</v>
      </c>
      <c r="Z693" s="501">
        <v>0</v>
      </c>
      <c r="AA693" s="500">
        <v>0</v>
      </c>
      <c r="AB693" s="501">
        <v>0</v>
      </c>
      <c r="AC693" s="500">
        <v>0</v>
      </c>
      <c r="AD693" s="501">
        <v>0</v>
      </c>
      <c r="AE693" s="500">
        <v>0</v>
      </c>
      <c r="AF693" s="501">
        <v>0</v>
      </c>
      <c r="AG693" s="500">
        <v>0</v>
      </c>
      <c r="AH693" s="501">
        <v>0</v>
      </c>
      <c r="AI693" s="502">
        <v>0</v>
      </c>
      <c r="AJ693" s="503">
        <v>1</v>
      </c>
      <c r="AK693" s="502">
        <v>61090.090000000004</v>
      </c>
    </row>
    <row r="694" spans="1:39" ht="25.5" x14ac:dyDescent="0.25">
      <c r="A694" s="504" t="s">
        <v>1854</v>
      </c>
      <c r="B694" s="504">
        <v>96543</v>
      </c>
      <c r="C694" s="504" t="s">
        <v>32</v>
      </c>
      <c r="D694" s="505" t="s">
        <v>1855</v>
      </c>
      <c r="E694" s="504" t="s">
        <v>222</v>
      </c>
      <c r="F694" s="504">
        <v>229.48000000000002</v>
      </c>
      <c r="G694" s="506">
        <v>16.64</v>
      </c>
      <c r="H694" s="506">
        <v>20.83</v>
      </c>
      <c r="I694" s="506">
        <v>4780.0600000000004</v>
      </c>
      <c r="J694" s="21">
        <v>0</v>
      </c>
      <c r="K694" s="22">
        <v>0</v>
      </c>
      <c r="L694" s="21">
        <v>0</v>
      </c>
      <c r="M694" s="22">
        <v>0</v>
      </c>
      <c r="N694" s="21">
        <v>0</v>
      </c>
      <c r="O694" s="22">
        <v>0</v>
      </c>
      <c r="P694" s="21">
        <v>0</v>
      </c>
      <c r="Q694" s="22">
        <v>0</v>
      </c>
      <c r="R694" s="21">
        <v>1</v>
      </c>
      <c r="S694" s="22">
        <v>4780.0600000000004</v>
      </c>
      <c r="T694" s="21"/>
      <c r="U694" s="22">
        <v>0</v>
      </c>
      <c r="V694" s="21">
        <v>0</v>
      </c>
      <c r="W694" s="22">
        <v>0</v>
      </c>
      <c r="X694" s="21">
        <v>0</v>
      </c>
      <c r="Y694" s="22">
        <v>0</v>
      </c>
      <c r="Z694" s="21">
        <v>0</v>
      </c>
      <c r="AA694" s="22">
        <v>0</v>
      </c>
      <c r="AB694" s="21">
        <v>0</v>
      </c>
      <c r="AC694" s="22">
        <v>0</v>
      </c>
      <c r="AD694" s="21">
        <v>0</v>
      </c>
      <c r="AE694" s="22">
        <v>0</v>
      </c>
      <c r="AF694" s="21">
        <v>0</v>
      </c>
      <c r="AG694" s="22">
        <v>0</v>
      </c>
      <c r="AH694" s="21">
        <v>0</v>
      </c>
      <c r="AI694" s="493">
        <v>0</v>
      </c>
      <c r="AJ694" s="15">
        <v>1</v>
      </c>
      <c r="AK694" s="23">
        <v>4780.0600000000004</v>
      </c>
    </row>
    <row r="695" spans="1:39" ht="25.5" x14ac:dyDescent="0.25">
      <c r="A695" s="504" t="s">
        <v>1856</v>
      </c>
      <c r="B695" s="504">
        <v>96544</v>
      </c>
      <c r="C695" s="504" t="s">
        <v>32</v>
      </c>
      <c r="D695" s="505" t="s">
        <v>1857</v>
      </c>
      <c r="E695" s="504" t="s">
        <v>222</v>
      </c>
      <c r="F695" s="504">
        <v>0.6</v>
      </c>
      <c r="G695" s="506">
        <v>15.48</v>
      </c>
      <c r="H695" s="506">
        <v>19.38</v>
      </c>
      <c r="I695" s="506">
        <v>11.62</v>
      </c>
      <c r="J695" s="21">
        <v>0</v>
      </c>
      <c r="K695" s="22">
        <v>0</v>
      </c>
      <c r="L695" s="21">
        <v>0</v>
      </c>
      <c r="M695" s="22">
        <v>0</v>
      </c>
      <c r="N695" s="21">
        <v>0</v>
      </c>
      <c r="O695" s="22">
        <v>0</v>
      </c>
      <c r="P695" s="21">
        <v>0</v>
      </c>
      <c r="Q695" s="22">
        <v>0</v>
      </c>
      <c r="R695" s="21">
        <v>1</v>
      </c>
      <c r="S695" s="22">
        <v>11.62</v>
      </c>
      <c r="T695" s="21"/>
      <c r="U695" s="22">
        <v>0</v>
      </c>
      <c r="V695" s="21">
        <v>0</v>
      </c>
      <c r="W695" s="22">
        <v>0</v>
      </c>
      <c r="X695" s="21">
        <v>0</v>
      </c>
      <c r="Y695" s="22">
        <v>0</v>
      </c>
      <c r="Z695" s="21">
        <v>0</v>
      </c>
      <c r="AA695" s="22">
        <v>0</v>
      </c>
      <c r="AB695" s="21">
        <v>0</v>
      </c>
      <c r="AC695" s="22">
        <v>0</v>
      </c>
      <c r="AD695" s="21">
        <v>0</v>
      </c>
      <c r="AE695" s="22">
        <v>0</v>
      </c>
      <c r="AF695" s="21">
        <v>0</v>
      </c>
      <c r="AG695" s="22">
        <v>0</v>
      </c>
      <c r="AH695" s="21">
        <v>0</v>
      </c>
      <c r="AI695" s="493">
        <v>0</v>
      </c>
      <c r="AJ695" s="15">
        <v>1</v>
      </c>
      <c r="AK695" s="23">
        <v>11.62</v>
      </c>
    </row>
    <row r="696" spans="1:39" ht="25.5" x14ac:dyDescent="0.25">
      <c r="A696" s="504" t="s">
        <v>1858</v>
      </c>
      <c r="B696" s="504">
        <v>96545</v>
      </c>
      <c r="C696" s="504" t="s">
        <v>32</v>
      </c>
      <c r="D696" s="505" t="s">
        <v>1859</v>
      </c>
      <c r="E696" s="504" t="s">
        <v>222</v>
      </c>
      <c r="F696" s="504">
        <v>435.08</v>
      </c>
      <c r="G696" s="506">
        <v>14.29</v>
      </c>
      <c r="H696" s="506">
        <v>17.89</v>
      </c>
      <c r="I696" s="506">
        <v>7783.58</v>
      </c>
      <c r="J696" s="21">
        <v>0</v>
      </c>
      <c r="K696" s="22">
        <v>0</v>
      </c>
      <c r="L696" s="21">
        <v>0</v>
      </c>
      <c r="M696" s="22">
        <v>0</v>
      </c>
      <c r="N696" s="21">
        <v>0</v>
      </c>
      <c r="O696" s="22">
        <v>0</v>
      </c>
      <c r="P696" s="21">
        <v>0</v>
      </c>
      <c r="Q696" s="22">
        <v>0</v>
      </c>
      <c r="R696" s="21">
        <v>1</v>
      </c>
      <c r="S696" s="22">
        <v>7783.58</v>
      </c>
      <c r="T696" s="21"/>
      <c r="U696" s="22">
        <v>0</v>
      </c>
      <c r="V696" s="21">
        <v>0</v>
      </c>
      <c r="W696" s="22">
        <v>0</v>
      </c>
      <c r="X696" s="21">
        <v>0</v>
      </c>
      <c r="Y696" s="22">
        <v>0</v>
      </c>
      <c r="Z696" s="21">
        <v>0</v>
      </c>
      <c r="AA696" s="22">
        <v>0</v>
      </c>
      <c r="AB696" s="21">
        <v>0</v>
      </c>
      <c r="AC696" s="22">
        <v>0</v>
      </c>
      <c r="AD696" s="21">
        <v>0</v>
      </c>
      <c r="AE696" s="22">
        <v>0</v>
      </c>
      <c r="AF696" s="21">
        <v>0</v>
      </c>
      <c r="AG696" s="22">
        <v>0</v>
      </c>
      <c r="AH696" s="21">
        <v>0</v>
      </c>
      <c r="AI696" s="493">
        <v>0</v>
      </c>
      <c r="AJ696" s="15">
        <v>1</v>
      </c>
      <c r="AK696" s="23">
        <v>7783.58</v>
      </c>
    </row>
    <row r="697" spans="1:39" ht="25.5" x14ac:dyDescent="0.25">
      <c r="A697" s="504" t="s">
        <v>1860</v>
      </c>
      <c r="B697" s="504">
        <v>96546</v>
      </c>
      <c r="C697" s="504" t="s">
        <v>32</v>
      </c>
      <c r="D697" s="505" t="s">
        <v>1861</v>
      </c>
      <c r="E697" s="504" t="s">
        <v>222</v>
      </c>
      <c r="F697" s="504">
        <v>827.55</v>
      </c>
      <c r="G697" s="506">
        <v>12.69</v>
      </c>
      <c r="H697" s="506">
        <v>15.89</v>
      </c>
      <c r="I697" s="506">
        <v>13149.76</v>
      </c>
      <c r="J697" s="21">
        <v>0</v>
      </c>
      <c r="K697" s="22">
        <v>0</v>
      </c>
      <c r="L697" s="21">
        <v>0</v>
      </c>
      <c r="M697" s="22">
        <v>0</v>
      </c>
      <c r="N697" s="21">
        <v>0</v>
      </c>
      <c r="O697" s="22">
        <v>0</v>
      </c>
      <c r="P697" s="21">
        <v>0</v>
      </c>
      <c r="Q697" s="22">
        <v>0</v>
      </c>
      <c r="R697" s="21">
        <v>1</v>
      </c>
      <c r="S697" s="22">
        <v>13149.76</v>
      </c>
      <c r="T697" s="21"/>
      <c r="U697" s="22">
        <v>0</v>
      </c>
      <c r="V697" s="21">
        <v>0</v>
      </c>
      <c r="W697" s="22">
        <v>0</v>
      </c>
      <c r="X697" s="21">
        <v>0</v>
      </c>
      <c r="Y697" s="22">
        <v>0</v>
      </c>
      <c r="Z697" s="21">
        <v>0</v>
      </c>
      <c r="AA697" s="22">
        <v>0</v>
      </c>
      <c r="AB697" s="21">
        <v>0</v>
      </c>
      <c r="AC697" s="22">
        <v>0</v>
      </c>
      <c r="AD697" s="21">
        <v>0</v>
      </c>
      <c r="AE697" s="22">
        <v>0</v>
      </c>
      <c r="AF697" s="21">
        <v>0</v>
      </c>
      <c r="AG697" s="22">
        <v>0</v>
      </c>
      <c r="AH697" s="21">
        <v>0</v>
      </c>
      <c r="AI697" s="493">
        <v>0</v>
      </c>
      <c r="AJ697" s="15">
        <v>1</v>
      </c>
      <c r="AK697" s="23">
        <v>13149.76</v>
      </c>
    </row>
    <row r="698" spans="1:39" ht="38.25" x14ac:dyDescent="0.25">
      <c r="A698" s="504" t="s">
        <v>1862</v>
      </c>
      <c r="B698" s="504">
        <v>104920</v>
      </c>
      <c r="C698" s="504" t="s">
        <v>32</v>
      </c>
      <c r="D698" s="505" t="s">
        <v>1863</v>
      </c>
      <c r="E698" s="504" t="s">
        <v>222</v>
      </c>
      <c r="F698" s="504">
        <v>961.82999999999993</v>
      </c>
      <c r="G698" s="506">
        <v>10.039999999999999</v>
      </c>
      <c r="H698" s="506">
        <v>12.57</v>
      </c>
      <c r="I698" s="506">
        <v>12090.2</v>
      </c>
      <c r="J698" s="21">
        <v>0</v>
      </c>
      <c r="K698" s="22">
        <v>0</v>
      </c>
      <c r="L698" s="21">
        <v>0</v>
      </c>
      <c r="M698" s="22">
        <v>0</v>
      </c>
      <c r="N698" s="21">
        <v>0</v>
      </c>
      <c r="O698" s="22">
        <v>0</v>
      </c>
      <c r="P698" s="21">
        <v>0</v>
      </c>
      <c r="Q698" s="22">
        <v>0</v>
      </c>
      <c r="R698" s="21">
        <v>1</v>
      </c>
      <c r="S698" s="22">
        <v>12090.2</v>
      </c>
      <c r="T698" s="21"/>
      <c r="U698" s="22">
        <v>0</v>
      </c>
      <c r="V698" s="21">
        <v>0</v>
      </c>
      <c r="W698" s="22">
        <v>0</v>
      </c>
      <c r="X698" s="21">
        <v>0</v>
      </c>
      <c r="Y698" s="22">
        <v>0</v>
      </c>
      <c r="Z698" s="21">
        <v>0</v>
      </c>
      <c r="AA698" s="22">
        <v>0</v>
      </c>
      <c r="AB698" s="21">
        <v>0</v>
      </c>
      <c r="AC698" s="22">
        <v>0</v>
      </c>
      <c r="AD698" s="21">
        <v>0</v>
      </c>
      <c r="AE698" s="22">
        <v>0</v>
      </c>
      <c r="AF698" s="21">
        <v>0</v>
      </c>
      <c r="AG698" s="22">
        <v>0</v>
      </c>
      <c r="AH698" s="21">
        <v>0</v>
      </c>
      <c r="AI698" s="493">
        <v>0</v>
      </c>
      <c r="AJ698" s="15">
        <v>1</v>
      </c>
      <c r="AK698" s="23">
        <v>12090.2</v>
      </c>
    </row>
    <row r="699" spans="1:39" ht="38.25" x14ac:dyDescent="0.25">
      <c r="A699" s="504" t="s">
        <v>1864</v>
      </c>
      <c r="B699" s="504">
        <v>104921</v>
      </c>
      <c r="C699" s="504" t="s">
        <v>32</v>
      </c>
      <c r="D699" s="505" t="s">
        <v>1865</v>
      </c>
      <c r="E699" s="504" t="s">
        <v>222</v>
      </c>
      <c r="F699" s="504">
        <v>390.5</v>
      </c>
      <c r="G699" s="506">
        <v>9.59</v>
      </c>
      <c r="H699" s="506">
        <v>12</v>
      </c>
      <c r="I699" s="506">
        <v>4686</v>
      </c>
      <c r="J699" s="21">
        <v>0</v>
      </c>
      <c r="K699" s="22">
        <v>0</v>
      </c>
      <c r="L699" s="21">
        <v>0</v>
      </c>
      <c r="M699" s="22">
        <v>0</v>
      </c>
      <c r="N699" s="21">
        <v>0</v>
      </c>
      <c r="O699" s="22">
        <v>0</v>
      </c>
      <c r="P699" s="21">
        <v>0</v>
      </c>
      <c r="Q699" s="22">
        <v>0</v>
      </c>
      <c r="R699" s="21">
        <v>1</v>
      </c>
      <c r="S699" s="22">
        <v>4686</v>
      </c>
      <c r="T699" s="21"/>
      <c r="U699" s="22">
        <v>0</v>
      </c>
      <c r="V699" s="21">
        <v>0</v>
      </c>
      <c r="W699" s="22">
        <v>0</v>
      </c>
      <c r="X699" s="21">
        <v>0</v>
      </c>
      <c r="Y699" s="22">
        <v>0</v>
      </c>
      <c r="Z699" s="21">
        <v>0</v>
      </c>
      <c r="AA699" s="22">
        <v>0</v>
      </c>
      <c r="AB699" s="21">
        <v>0</v>
      </c>
      <c r="AC699" s="22">
        <v>0</v>
      </c>
      <c r="AD699" s="21">
        <v>0</v>
      </c>
      <c r="AE699" s="22">
        <v>0</v>
      </c>
      <c r="AF699" s="21">
        <v>0</v>
      </c>
      <c r="AG699" s="22">
        <v>0</v>
      </c>
      <c r="AH699" s="21">
        <v>0</v>
      </c>
      <c r="AI699" s="493">
        <v>0</v>
      </c>
      <c r="AJ699" s="15">
        <v>1</v>
      </c>
      <c r="AK699" s="23">
        <v>4686</v>
      </c>
    </row>
    <row r="700" spans="1:39" ht="38.25" x14ac:dyDescent="0.25">
      <c r="A700" s="504" t="s">
        <v>1866</v>
      </c>
      <c r="B700" s="507">
        <v>103670</v>
      </c>
      <c r="C700" s="507" t="s">
        <v>32</v>
      </c>
      <c r="D700" s="508" t="s">
        <v>1867</v>
      </c>
      <c r="E700" s="507" t="s">
        <v>1868</v>
      </c>
      <c r="F700" s="504">
        <v>35.21</v>
      </c>
      <c r="G700" s="506">
        <v>218</v>
      </c>
      <c r="H700" s="506">
        <v>272.97000000000003</v>
      </c>
      <c r="I700" s="506">
        <v>9611.27</v>
      </c>
      <c r="J700" s="21">
        <v>0</v>
      </c>
      <c r="K700" s="22">
        <v>0</v>
      </c>
      <c r="L700" s="21">
        <v>0</v>
      </c>
      <c r="M700" s="22">
        <v>0</v>
      </c>
      <c r="N700" s="21">
        <v>0</v>
      </c>
      <c r="O700" s="22">
        <v>0</v>
      </c>
      <c r="P700" s="21">
        <v>0</v>
      </c>
      <c r="Q700" s="22">
        <v>0</v>
      </c>
      <c r="R700" s="21">
        <v>1</v>
      </c>
      <c r="S700" s="22">
        <v>9611.27</v>
      </c>
      <c r="T700" s="21"/>
      <c r="U700" s="22">
        <v>0</v>
      </c>
      <c r="V700" s="21">
        <v>0</v>
      </c>
      <c r="W700" s="22">
        <v>0</v>
      </c>
      <c r="X700" s="21">
        <v>0</v>
      </c>
      <c r="Y700" s="22">
        <v>0</v>
      </c>
      <c r="Z700" s="21">
        <v>0</v>
      </c>
      <c r="AA700" s="22">
        <v>0</v>
      </c>
      <c r="AB700" s="21">
        <v>0</v>
      </c>
      <c r="AC700" s="22">
        <v>0</v>
      </c>
      <c r="AD700" s="21">
        <v>0</v>
      </c>
      <c r="AE700" s="22">
        <v>0</v>
      </c>
      <c r="AF700" s="21">
        <v>0</v>
      </c>
      <c r="AG700" s="22">
        <v>0</v>
      </c>
      <c r="AH700" s="21">
        <v>0</v>
      </c>
      <c r="AI700" s="493">
        <v>0</v>
      </c>
      <c r="AJ700" s="15">
        <v>1</v>
      </c>
      <c r="AK700" s="23">
        <v>9611.27</v>
      </c>
    </row>
    <row r="701" spans="1:39" ht="25.5" x14ac:dyDescent="0.25">
      <c r="A701" s="504" t="s">
        <v>1869</v>
      </c>
      <c r="B701" s="507" t="s">
        <v>1870</v>
      </c>
      <c r="C701" s="507" t="s">
        <v>1871</v>
      </c>
      <c r="D701" s="508" t="s">
        <v>1872</v>
      </c>
      <c r="E701" s="507" t="s">
        <v>1873</v>
      </c>
      <c r="F701" s="504">
        <v>9.75</v>
      </c>
      <c r="G701" s="506">
        <v>735.33</v>
      </c>
      <c r="H701" s="506">
        <v>920.78</v>
      </c>
      <c r="I701" s="506">
        <v>8977.6</v>
      </c>
      <c r="J701" s="21">
        <v>0</v>
      </c>
      <c r="K701" s="22">
        <v>0</v>
      </c>
      <c r="L701" s="21">
        <v>0</v>
      </c>
      <c r="M701" s="22">
        <v>0</v>
      </c>
      <c r="N701" s="21">
        <v>0</v>
      </c>
      <c r="O701" s="22">
        <v>0</v>
      </c>
      <c r="P701" s="21">
        <v>0</v>
      </c>
      <c r="Q701" s="22">
        <v>0</v>
      </c>
      <c r="R701" s="21">
        <v>1</v>
      </c>
      <c r="S701" s="22">
        <v>8977.6</v>
      </c>
      <c r="T701" s="21"/>
      <c r="U701" s="22">
        <v>0</v>
      </c>
      <c r="V701" s="21">
        <v>0</v>
      </c>
      <c r="W701" s="22">
        <v>0</v>
      </c>
      <c r="X701" s="21">
        <v>0</v>
      </c>
      <c r="Y701" s="22">
        <v>0</v>
      </c>
      <c r="Z701" s="21">
        <v>0</v>
      </c>
      <c r="AA701" s="22">
        <v>0</v>
      </c>
      <c r="AB701" s="21">
        <v>0</v>
      </c>
      <c r="AC701" s="22">
        <v>0</v>
      </c>
      <c r="AD701" s="21">
        <v>0</v>
      </c>
      <c r="AE701" s="22">
        <v>0</v>
      </c>
      <c r="AF701" s="21">
        <v>0</v>
      </c>
      <c r="AG701" s="22">
        <v>0</v>
      </c>
      <c r="AH701" s="21">
        <v>0</v>
      </c>
      <c r="AI701" s="493">
        <v>0</v>
      </c>
      <c r="AJ701" s="15">
        <v>1</v>
      </c>
      <c r="AK701" s="23">
        <v>8977.6</v>
      </c>
    </row>
    <row r="702" spans="1:39" x14ac:dyDescent="0.25">
      <c r="A702" s="496">
        <v>4</v>
      </c>
      <c r="B702" s="496"/>
      <c r="C702" s="496"/>
      <c r="D702" s="497" t="s">
        <v>238</v>
      </c>
      <c r="E702" s="498"/>
      <c r="F702" s="498"/>
      <c r="G702" s="499"/>
      <c r="H702" s="499"/>
      <c r="I702" s="500">
        <v>279741.15000000002</v>
      </c>
      <c r="J702" s="501">
        <v>0</v>
      </c>
      <c r="K702" s="500">
        <v>0</v>
      </c>
      <c r="L702" s="501">
        <v>0</v>
      </c>
      <c r="M702" s="500">
        <v>0</v>
      </c>
      <c r="N702" s="501">
        <v>0</v>
      </c>
      <c r="O702" s="500">
        <v>0</v>
      </c>
      <c r="P702" s="501">
        <v>0</v>
      </c>
      <c r="Q702" s="500">
        <v>0</v>
      </c>
      <c r="R702" s="501">
        <v>0.29999999999999993</v>
      </c>
      <c r="S702" s="500">
        <v>83922.344999999987</v>
      </c>
      <c r="T702" s="501">
        <v>0.5</v>
      </c>
      <c r="U702" s="500">
        <v>139870.57500000001</v>
      </c>
      <c r="V702" s="501">
        <v>0.19999999999999998</v>
      </c>
      <c r="W702" s="500">
        <v>55948.23</v>
      </c>
      <c r="X702" s="501">
        <v>0</v>
      </c>
      <c r="Y702" s="500">
        <v>0</v>
      </c>
      <c r="Z702" s="501">
        <v>0</v>
      </c>
      <c r="AA702" s="500">
        <v>0</v>
      </c>
      <c r="AB702" s="501">
        <v>0</v>
      </c>
      <c r="AC702" s="500">
        <v>0</v>
      </c>
      <c r="AD702" s="501">
        <v>0</v>
      </c>
      <c r="AE702" s="500">
        <v>0</v>
      </c>
      <c r="AF702" s="501">
        <v>0</v>
      </c>
      <c r="AG702" s="500">
        <v>0</v>
      </c>
      <c r="AH702" s="501">
        <v>0</v>
      </c>
      <c r="AI702" s="502">
        <v>0</v>
      </c>
      <c r="AJ702" s="503">
        <v>0.99999999999999989</v>
      </c>
      <c r="AK702" s="502">
        <v>279741.15000000002</v>
      </c>
    </row>
    <row r="703" spans="1:39" ht="38.25" x14ac:dyDescent="0.25">
      <c r="A703" s="504" t="s">
        <v>1874</v>
      </c>
      <c r="B703" s="504">
        <v>92760</v>
      </c>
      <c r="C703" s="504" t="s">
        <v>32</v>
      </c>
      <c r="D703" s="505" t="s">
        <v>1875</v>
      </c>
      <c r="E703" s="504" t="s">
        <v>222</v>
      </c>
      <c r="F703" s="504">
        <v>5.5</v>
      </c>
      <c r="G703" s="506">
        <v>12.17</v>
      </c>
      <c r="H703" s="506">
        <v>15.23</v>
      </c>
      <c r="I703" s="506">
        <v>83.76</v>
      </c>
      <c r="J703" s="21">
        <v>0</v>
      </c>
      <c r="K703" s="22">
        <v>0</v>
      </c>
      <c r="L703" s="21">
        <v>0</v>
      </c>
      <c r="M703" s="22">
        <v>0</v>
      </c>
      <c r="N703" s="21">
        <v>0</v>
      </c>
      <c r="O703" s="22">
        <v>0</v>
      </c>
      <c r="P703" s="21">
        <v>0</v>
      </c>
      <c r="Q703" s="22">
        <v>0</v>
      </c>
      <c r="R703" s="21">
        <v>0.3</v>
      </c>
      <c r="S703" s="22">
        <v>25.128</v>
      </c>
      <c r="T703" s="21">
        <v>0.5</v>
      </c>
      <c r="U703" s="22">
        <v>41.88</v>
      </c>
      <c r="V703" s="21">
        <v>0.2</v>
      </c>
      <c r="W703" s="22">
        <v>16.752000000000002</v>
      </c>
      <c r="X703" s="21">
        <v>0</v>
      </c>
      <c r="Y703" s="22">
        <v>0</v>
      </c>
      <c r="Z703" s="21">
        <v>0</v>
      </c>
      <c r="AA703" s="22">
        <v>0</v>
      </c>
      <c r="AB703" s="21">
        <v>0</v>
      </c>
      <c r="AC703" s="22">
        <v>0</v>
      </c>
      <c r="AD703" s="21">
        <v>0</v>
      </c>
      <c r="AE703" s="22">
        <v>0</v>
      </c>
      <c r="AF703" s="21">
        <v>0</v>
      </c>
      <c r="AG703" s="22">
        <v>0</v>
      </c>
      <c r="AH703" s="21">
        <v>0</v>
      </c>
      <c r="AI703" s="493">
        <v>0</v>
      </c>
      <c r="AJ703" s="15">
        <v>1</v>
      </c>
      <c r="AK703" s="23">
        <v>83.760000000000019</v>
      </c>
    </row>
    <row r="704" spans="1:39" ht="38.25" x14ac:dyDescent="0.25">
      <c r="A704" s="504" t="s">
        <v>1876</v>
      </c>
      <c r="B704" s="504">
        <v>92761</v>
      </c>
      <c r="C704" s="504" t="s">
        <v>32</v>
      </c>
      <c r="D704" s="505" t="s">
        <v>1877</v>
      </c>
      <c r="E704" s="504" t="s">
        <v>222</v>
      </c>
      <c r="F704" s="504">
        <v>715.08</v>
      </c>
      <c r="G704" s="506">
        <v>11.68</v>
      </c>
      <c r="H704" s="506">
        <v>14.62</v>
      </c>
      <c r="I704" s="506">
        <v>10454.459999999999</v>
      </c>
      <c r="J704" s="21">
        <v>0</v>
      </c>
      <c r="K704" s="22">
        <v>0</v>
      </c>
      <c r="L704" s="21">
        <v>0</v>
      </c>
      <c r="M704" s="22">
        <v>0</v>
      </c>
      <c r="N704" s="21">
        <v>0</v>
      </c>
      <c r="O704" s="22">
        <v>0</v>
      </c>
      <c r="P704" s="21">
        <v>0</v>
      </c>
      <c r="Q704" s="22">
        <v>0</v>
      </c>
      <c r="R704" s="21">
        <v>0.3</v>
      </c>
      <c r="S704" s="22">
        <v>3136.3379999999997</v>
      </c>
      <c r="T704" s="21">
        <v>0.5</v>
      </c>
      <c r="U704" s="22">
        <v>5227.2299999999996</v>
      </c>
      <c r="V704" s="21">
        <v>0.2</v>
      </c>
      <c r="W704" s="22">
        <v>2090.8919999999998</v>
      </c>
      <c r="X704" s="21">
        <v>0</v>
      </c>
      <c r="Y704" s="22">
        <v>0</v>
      </c>
      <c r="Z704" s="21">
        <v>0</v>
      </c>
      <c r="AA704" s="22">
        <v>0</v>
      </c>
      <c r="AB704" s="21">
        <v>0</v>
      </c>
      <c r="AC704" s="22">
        <v>0</v>
      </c>
      <c r="AD704" s="21">
        <v>0</v>
      </c>
      <c r="AE704" s="22">
        <v>0</v>
      </c>
      <c r="AF704" s="21">
        <v>0</v>
      </c>
      <c r="AG704" s="22">
        <v>0</v>
      </c>
      <c r="AH704" s="21">
        <v>0</v>
      </c>
      <c r="AI704" s="493">
        <v>0</v>
      </c>
      <c r="AJ704" s="15">
        <v>1</v>
      </c>
      <c r="AK704" s="23">
        <v>10454.459999999999</v>
      </c>
    </row>
    <row r="705" spans="1:37" ht="38.25" x14ac:dyDescent="0.25">
      <c r="A705" s="504" t="s">
        <v>1878</v>
      </c>
      <c r="B705" s="504">
        <v>92762</v>
      </c>
      <c r="C705" s="504" t="s">
        <v>32</v>
      </c>
      <c r="D705" s="505" t="s">
        <v>1879</v>
      </c>
      <c r="E705" s="504" t="s">
        <v>222</v>
      </c>
      <c r="F705" s="504">
        <v>357.34000000000003</v>
      </c>
      <c r="G705" s="506">
        <v>10.57</v>
      </c>
      <c r="H705" s="506">
        <v>13.23</v>
      </c>
      <c r="I705" s="506">
        <v>4727.6000000000004</v>
      </c>
      <c r="J705" s="21">
        <v>0</v>
      </c>
      <c r="K705" s="22">
        <v>0</v>
      </c>
      <c r="L705" s="21">
        <v>0</v>
      </c>
      <c r="M705" s="22">
        <v>0</v>
      </c>
      <c r="N705" s="21">
        <v>0</v>
      </c>
      <c r="O705" s="22">
        <v>0</v>
      </c>
      <c r="P705" s="21">
        <v>0</v>
      </c>
      <c r="Q705" s="22">
        <v>0</v>
      </c>
      <c r="R705" s="21">
        <v>0.3</v>
      </c>
      <c r="S705" s="22">
        <v>1418.28</v>
      </c>
      <c r="T705" s="21">
        <v>0.5</v>
      </c>
      <c r="U705" s="22">
        <v>2363.8000000000002</v>
      </c>
      <c r="V705" s="21">
        <v>0.2</v>
      </c>
      <c r="W705" s="22">
        <v>945.5200000000001</v>
      </c>
      <c r="X705" s="21">
        <v>0</v>
      </c>
      <c r="Y705" s="22">
        <v>0</v>
      </c>
      <c r="Z705" s="21">
        <v>0</v>
      </c>
      <c r="AA705" s="22">
        <v>0</v>
      </c>
      <c r="AB705" s="21">
        <v>0</v>
      </c>
      <c r="AC705" s="22">
        <v>0</v>
      </c>
      <c r="AD705" s="21">
        <v>0</v>
      </c>
      <c r="AE705" s="22">
        <v>0</v>
      </c>
      <c r="AF705" s="21">
        <v>0</v>
      </c>
      <c r="AG705" s="22">
        <v>0</v>
      </c>
      <c r="AH705" s="21">
        <v>0</v>
      </c>
      <c r="AI705" s="493">
        <v>0</v>
      </c>
      <c r="AJ705" s="15">
        <v>1</v>
      </c>
      <c r="AK705" s="23">
        <v>4727.6000000000004</v>
      </c>
    </row>
    <row r="706" spans="1:37" ht="51" x14ac:dyDescent="0.25">
      <c r="A706" s="504" t="s">
        <v>1880</v>
      </c>
      <c r="B706" s="507">
        <v>104107</v>
      </c>
      <c r="C706" s="507" t="s">
        <v>32</v>
      </c>
      <c r="D706" s="508" t="s">
        <v>1881</v>
      </c>
      <c r="E706" s="507" t="s">
        <v>222</v>
      </c>
      <c r="F706" s="504">
        <v>1287.58</v>
      </c>
      <c r="G706" s="506">
        <v>10.029999999999999</v>
      </c>
      <c r="H706" s="506">
        <v>12.55</v>
      </c>
      <c r="I706" s="506">
        <v>16159.12</v>
      </c>
      <c r="J706" s="21">
        <v>0</v>
      </c>
      <c r="K706" s="22">
        <v>0</v>
      </c>
      <c r="L706" s="21">
        <v>0</v>
      </c>
      <c r="M706" s="22">
        <v>0</v>
      </c>
      <c r="N706" s="21">
        <v>0</v>
      </c>
      <c r="O706" s="22">
        <v>0</v>
      </c>
      <c r="P706" s="21">
        <v>0</v>
      </c>
      <c r="Q706" s="22">
        <v>0</v>
      </c>
      <c r="R706" s="21">
        <v>0.3</v>
      </c>
      <c r="S706" s="22">
        <v>4847.7359999999999</v>
      </c>
      <c r="T706" s="21">
        <v>0.5</v>
      </c>
      <c r="U706" s="22">
        <v>8079.56</v>
      </c>
      <c r="V706" s="21">
        <v>0.2</v>
      </c>
      <c r="W706" s="22">
        <v>3231.8240000000005</v>
      </c>
      <c r="X706" s="21">
        <v>0</v>
      </c>
      <c r="Y706" s="22">
        <v>0</v>
      </c>
      <c r="Z706" s="21">
        <v>0</v>
      </c>
      <c r="AA706" s="22">
        <v>0</v>
      </c>
      <c r="AB706" s="21">
        <v>0</v>
      </c>
      <c r="AC706" s="22">
        <v>0</v>
      </c>
      <c r="AD706" s="21">
        <v>0</v>
      </c>
      <c r="AE706" s="22">
        <v>0</v>
      </c>
      <c r="AF706" s="21">
        <v>0</v>
      </c>
      <c r="AG706" s="22">
        <v>0</v>
      </c>
      <c r="AH706" s="21">
        <v>0</v>
      </c>
      <c r="AI706" s="493">
        <v>0</v>
      </c>
      <c r="AJ706" s="15">
        <v>1</v>
      </c>
      <c r="AK706" s="23">
        <v>16159.12</v>
      </c>
    </row>
    <row r="707" spans="1:37" ht="38.25" x14ac:dyDescent="0.25">
      <c r="A707" s="504" t="s">
        <v>1882</v>
      </c>
      <c r="B707" s="507">
        <v>92768</v>
      </c>
      <c r="C707" s="507" t="s">
        <v>32</v>
      </c>
      <c r="D707" s="508" t="s">
        <v>1883</v>
      </c>
      <c r="E707" s="507" t="s">
        <v>222</v>
      </c>
      <c r="F707" s="504">
        <v>104.1</v>
      </c>
      <c r="G707" s="506">
        <v>12.12</v>
      </c>
      <c r="H707" s="506">
        <v>15.17</v>
      </c>
      <c r="I707" s="506">
        <v>1579.19</v>
      </c>
      <c r="J707" s="21">
        <v>0</v>
      </c>
      <c r="K707" s="22">
        <v>0</v>
      </c>
      <c r="L707" s="21">
        <v>0</v>
      </c>
      <c r="M707" s="22">
        <v>0</v>
      </c>
      <c r="N707" s="21">
        <v>0</v>
      </c>
      <c r="O707" s="22">
        <v>0</v>
      </c>
      <c r="P707" s="21">
        <v>0</v>
      </c>
      <c r="Q707" s="22">
        <v>0</v>
      </c>
      <c r="R707" s="21">
        <v>0.3</v>
      </c>
      <c r="S707" s="22">
        <v>473.75700000000001</v>
      </c>
      <c r="T707" s="21">
        <v>0.5</v>
      </c>
      <c r="U707" s="22">
        <v>789.59500000000003</v>
      </c>
      <c r="V707" s="21">
        <v>0.2</v>
      </c>
      <c r="W707" s="22">
        <v>315.83800000000002</v>
      </c>
      <c r="X707" s="21">
        <v>0</v>
      </c>
      <c r="Y707" s="22">
        <v>0</v>
      </c>
      <c r="Z707" s="21">
        <v>0</v>
      </c>
      <c r="AA707" s="22">
        <v>0</v>
      </c>
      <c r="AB707" s="21">
        <v>0</v>
      </c>
      <c r="AC707" s="22">
        <v>0</v>
      </c>
      <c r="AD707" s="21">
        <v>0</v>
      </c>
      <c r="AE707" s="22">
        <v>0</v>
      </c>
      <c r="AF707" s="21">
        <v>0</v>
      </c>
      <c r="AG707" s="22">
        <v>0</v>
      </c>
      <c r="AH707" s="21">
        <v>0</v>
      </c>
      <c r="AI707" s="493">
        <v>0</v>
      </c>
      <c r="AJ707" s="15">
        <v>1</v>
      </c>
      <c r="AK707" s="23">
        <v>1579.19</v>
      </c>
    </row>
    <row r="708" spans="1:37" ht="38.25" x14ac:dyDescent="0.25">
      <c r="A708" s="504" t="s">
        <v>1884</v>
      </c>
      <c r="B708" s="507">
        <v>92769</v>
      </c>
      <c r="C708" s="507" t="s">
        <v>32</v>
      </c>
      <c r="D708" s="508" t="s">
        <v>1885</v>
      </c>
      <c r="E708" s="507" t="s">
        <v>222</v>
      </c>
      <c r="F708" s="504">
        <v>0.7</v>
      </c>
      <c r="G708" s="506">
        <v>11.8</v>
      </c>
      <c r="H708" s="506">
        <v>14.77</v>
      </c>
      <c r="I708" s="506">
        <v>10.33</v>
      </c>
      <c r="J708" s="21">
        <v>0</v>
      </c>
      <c r="K708" s="22">
        <v>0</v>
      </c>
      <c r="L708" s="21">
        <v>0</v>
      </c>
      <c r="M708" s="22">
        <v>0</v>
      </c>
      <c r="N708" s="21">
        <v>0</v>
      </c>
      <c r="O708" s="22">
        <v>0</v>
      </c>
      <c r="P708" s="21">
        <v>0</v>
      </c>
      <c r="Q708" s="22">
        <v>0</v>
      </c>
      <c r="R708" s="21">
        <v>0.3</v>
      </c>
      <c r="S708" s="22">
        <v>3.0989999999999998</v>
      </c>
      <c r="T708" s="21">
        <v>0.5</v>
      </c>
      <c r="U708" s="22">
        <v>5.165</v>
      </c>
      <c r="V708" s="21">
        <v>0.2</v>
      </c>
      <c r="W708" s="22">
        <v>2.0660000000000003</v>
      </c>
      <c r="X708" s="21">
        <v>0</v>
      </c>
      <c r="Y708" s="22">
        <v>0</v>
      </c>
      <c r="Z708" s="21">
        <v>0</v>
      </c>
      <c r="AA708" s="22">
        <v>0</v>
      </c>
      <c r="AB708" s="21">
        <v>0</v>
      </c>
      <c r="AC708" s="22">
        <v>0</v>
      </c>
      <c r="AD708" s="21">
        <v>0</v>
      </c>
      <c r="AE708" s="22">
        <v>0</v>
      </c>
      <c r="AF708" s="21">
        <v>0</v>
      </c>
      <c r="AG708" s="22">
        <v>0</v>
      </c>
      <c r="AH708" s="21">
        <v>0</v>
      </c>
      <c r="AI708" s="493">
        <v>0</v>
      </c>
      <c r="AJ708" s="15">
        <v>1</v>
      </c>
      <c r="AK708" s="23">
        <v>10.33</v>
      </c>
    </row>
    <row r="709" spans="1:37" ht="38.25" x14ac:dyDescent="0.25">
      <c r="A709" s="504" t="s">
        <v>1886</v>
      </c>
      <c r="B709" s="507">
        <v>92770</v>
      </c>
      <c r="C709" s="507" t="s">
        <v>32</v>
      </c>
      <c r="D709" s="508" t="s">
        <v>1887</v>
      </c>
      <c r="E709" s="507" t="s">
        <v>222</v>
      </c>
      <c r="F709" s="504">
        <v>563</v>
      </c>
      <c r="G709" s="506">
        <v>11.33</v>
      </c>
      <c r="H709" s="506">
        <v>14.18</v>
      </c>
      <c r="I709" s="506">
        <v>7983.34</v>
      </c>
      <c r="J709" s="21">
        <v>0</v>
      </c>
      <c r="K709" s="22">
        <v>0</v>
      </c>
      <c r="L709" s="21">
        <v>0</v>
      </c>
      <c r="M709" s="22">
        <v>0</v>
      </c>
      <c r="N709" s="21">
        <v>0</v>
      </c>
      <c r="O709" s="22">
        <v>0</v>
      </c>
      <c r="P709" s="21">
        <v>0</v>
      </c>
      <c r="Q709" s="22">
        <v>0</v>
      </c>
      <c r="R709" s="21">
        <v>0.3</v>
      </c>
      <c r="S709" s="22">
        <v>2395.002</v>
      </c>
      <c r="T709" s="21">
        <v>0.5</v>
      </c>
      <c r="U709" s="22">
        <v>3991.67</v>
      </c>
      <c r="V709" s="21">
        <v>0.2</v>
      </c>
      <c r="W709" s="22">
        <v>1596.6680000000001</v>
      </c>
      <c r="X709" s="21">
        <v>0</v>
      </c>
      <c r="Y709" s="22">
        <v>0</v>
      </c>
      <c r="Z709" s="21">
        <v>0</v>
      </c>
      <c r="AA709" s="22">
        <v>0</v>
      </c>
      <c r="AB709" s="21">
        <v>0</v>
      </c>
      <c r="AC709" s="22">
        <v>0</v>
      </c>
      <c r="AD709" s="21">
        <v>0</v>
      </c>
      <c r="AE709" s="22">
        <v>0</v>
      </c>
      <c r="AF709" s="21">
        <v>0</v>
      </c>
      <c r="AG709" s="22">
        <v>0</v>
      </c>
      <c r="AH709" s="21">
        <v>0</v>
      </c>
      <c r="AI709" s="493">
        <v>0</v>
      </c>
      <c r="AJ709" s="15">
        <v>1</v>
      </c>
      <c r="AK709" s="23">
        <v>7983.34</v>
      </c>
    </row>
    <row r="710" spans="1:37" ht="25.5" x14ac:dyDescent="0.25">
      <c r="A710" s="504" t="s">
        <v>1888</v>
      </c>
      <c r="B710" s="507" t="s">
        <v>1889</v>
      </c>
      <c r="C710" s="507" t="s">
        <v>1871</v>
      </c>
      <c r="D710" s="508" t="s">
        <v>1890</v>
      </c>
      <c r="E710" s="507" t="s">
        <v>1891</v>
      </c>
      <c r="F710" s="504">
        <v>305.95999999999998</v>
      </c>
      <c r="G710" s="506">
        <v>276.47000000000003</v>
      </c>
      <c r="H710" s="506">
        <v>346.19</v>
      </c>
      <c r="I710" s="506">
        <v>105920.29</v>
      </c>
      <c r="J710" s="21">
        <v>0</v>
      </c>
      <c r="K710" s="22">
        <v>0</v>
      </c>
      <c r="L710" s="21">
        <v>0</v>
      </c>
      <c r="M710" s="22">
        <v>0</v>
      </c>
      <c r="N710" s="21">
        <v>0</v>
      </c>
      <c r="O710" s="22">
        <v>0</v>
      </c>
      <c r="P710" s="21">
        <v>0</v>
      </c>
      <c r="Q710" s="22">
        <v>0</v>
      </c>
      <c r="R710" s="21">
        <v>0.3</v>
      </c>
      <c r="S710" s="22">
        <v>31776.086999999996</v>
      </c>
      <c r="T710" s="21">
        <v>0.5</v>
      </c>
      <c r="U710" s="22">
        <v>52960.144999999997</v>
      </c>
      <c r="V710" s="21">
        <v>0.2</v>
      </c>
      <c r="W710" s="22">
        <v>21184.058000000001</v>
      </c>
      <c r="X710" s="21">
        <v>0</v>
      </c>
      <c r="Y710" s="22">
        <v>0</v>
      </c>
      <c r="Z710" s="21">
        <v>0</v>
      </c>
      <c r="AA710" s="22">
        <v>0</v>
      </c>
      <c r="AB710" s="21">
        <v>0</v>
      </c>
      <c r="AC710" s="22">
        <v>0</v>
      </c>
      <c r="AD710" s="21">
        <v>0</v>
      </c>
      <c r="AE710" s="22">
        <v>0</v>
      </c>
      <c r="AF710" s="21">
        <v>0</v>
      </c>
      <c r="AG710" s="22">
        <v>0</v>
      </c>
      <c r="AH710" s="21">
        <v>0</v>
      </c>
      <c r="AI710" s="493">
        <v>0</v>
      </c>
      <c r="AJ710" s="15">
        <v>1</v>
      </c>
      <c r="AK710" s="23">
        <v>105920.29</v>
      </c>
    </row>
    <row r="711" spans="1:37" ht="38.25" x14ac:dyDescent="0.25">
      <c r="A711" s="504" t="s">
        <v>1892</v>
      </c>
      <c r="B711" s="507">
        <v>103670</v>
      </c>
      <c r="C711" s="507" t="s">
        <v>32</v>
      </c>
      <c r="D711" s="508" t="s">
        <v>1893</v>
      </c>
      <c r="E711" s="507" t="s">
        <v>1868</v>
      </c>
      <c r="F711" s="504">
        <v>37.910000000000004</v>
      </c>
      <c r="G711" s="506">
        <v>218</v>
      </c>
      <c r="H711" s="506">
        <v>272.97000000000003</v>
      </c>
      <c r="I711" s="506">
        <v>10348.290000000001</v>
      </c>
      <c r="J711" s="21">
        <v>0</v>
      </c>
      <c r="K711" s="22">
        <v>0</v>
      </c>
      <c r="L711" s="21">
        <v>0</v>
      </c>
      <c r="M711" s="22">
        <v>0</v>
      </c>
      <c r="N711" s="21">
        <v>0</v>
      </c>
      <c r="O711" s="22">
        <v>0</v>
      </c>
      <c r="P711" s="21">
        <v>0</v>
      </c>
      <c r="Q711" s="22">
        <v>0</v>
      </c>
      <c r="R711" s="21">
        <v>0.3</v>
      </c>
      <c r="S711" s="22">
        <v>3104.4870000000001</v>
      </c>
      <c r="T711" s="21">
        <v>0.5</v>
      </c>
      <c r="U711" s="22">
        <v>5174.1450000000004</v>
      </c>
      <c r="V711" s="21">
        <v>0.2</v>
      </c>
      <c r="W711" s="22">
        <v>2069.6580000000004</v>
      </c>
      <c r="X711" s="21">
        <v>0</v>
      </c>
      <c r="Y711" s="22">
        <v>0</v>
      </c>
      <c r="Z711" s="21">
        <v>0</v>
      </c>
      <c r="AA711" s="22">
        <v>0</v>
      </c>
      <c r="AB711" s="21">
        <v>0</v>
      </c>
      <c r="AC711" s="22">
        <v>0</v>
      </c>
      <c r="AD711" s="21">
        <v>0</v>
      </c>
      <c r="AE711" s="22">
        <v>0</v>
      </c>
      <c r="AF711" s="21">
        <v>0</v>
      </c>
      <c r="AG711" s="22">
        <v>0</v>
      </c>
      <c r="AH711" s="21">
        <v>0</v>
      </c>
      <c r="AI711" s="493">
        <v>0</v>
      </c>
      <c r="AJ711" s="15">
        <v>1</v>
      </c>
      <c r="AK711" s="23">
        <v>10348.290000000001</v>
      </c>
    </row>
    <row r="712" spans="1:37" ht="51" x14ac:dyDescent="0.25">
      <c r="A712" s="504" t="s">
        <v>1894</v>
      </c>
      <c r="B712" s="507">
        <v>92413</v>
      </c>
      <c r="C712" s="507" t="s">
        <v>32</v>
      </c>
      <c r="D712" s="508" t="s">
        <v>1895</v>
      </c>
      <c r="E712" s="507" t="s">
        <v>1891</v>
      </c>
      <c r="F712" s="504">
        <v>378.12</v>
      </c>
      <c r="G712" s="506">
        <v>69.88</v>
      </c>
      <c r="H712" s="506">
        <v>87.5</v>
      </c>
      <c r="I712" s="506">
        <v>33085.5</v>
      </c>
      <c r="J712" s="21">
        <v>0</v>
      </c>
      <c r="K712" s="22">
        <v>0</v>
      </c>
      <c r="L712" s="21">
        <v>0</v>
      </c>
      <c r="M712" s="22">
        <v>0</v>
      </c>
      <c r="N712" s="21">
        <v>0</v>
      </c>
      <c r="O712" s="22">
        <v>0</v>
      </c>
      <c r="P712" s="21">
        <v>0</v>
      </c>
      <c r="Q712" s="22">
        <v>0</v>
      </c>
      <c r="R712" s="21">
        <v>0.3</v>
      </c>
      <c r="S712" s="22">
        <v>9925.65</v>
      </c>
      <c r="T712" s="21">
        <v>0.5</v>
      </c>
      <c r="U712" s="22">
        <v>16542.75</v>
      </c>
      <c r="V712" s="21">
        <v>0.2</v>
      </c>
      <c r="W712" s="22">
        <v>6617.1</v>
      </c>
      <c r="X712" s="21">
        <v>0</v>
      </c>
      <c r="Y712" s="22">
        <v>0</v>
      </c>
      <c r="Z712" s="21">
        <v>0</v>
      </c>
      <c r="AA712" s="22">
        <v>0</v>
      </c>
      <c r="AB712" s="21">
        <v>0</v>
      </c>
      <c r="AC712" s="22">
        <v>0</v>
      </c>
      <c r="AD712" s="21">
        <v>0</v>
      </c>
      <c r="AE712" s="22">
        <v>0</v>
      </c>
      <c r="AF712" s="21">
        <v>0</v>
      </c>
      <c r="AG712" s="22">
        <v>0</v>
      </c>
      <c r="AH712" s="21">
        <v>0</v>
      </c>
      <c r="AI712" s="493">
        <v>0</v>
      </c>
      <c r="AJ712" s="15">
        <v>1</v>
      </c>
      <c r="AK712" s="23">
        <v>33085.5</v>
      </c>
    </row>
    <row r="713" spans="1:37" ht="51" x14ac:dyDescent="0.25">
      <c r="A713" s="504" t="s">
        <v>1896</v>
      </c>
      <c r="B713" s="507">
        <v>92448</v>
      </c>
      <c r="C713" s="507" t="s">
        <v>32</v>
      </c>
      <c r="D713" s="508" t="s">
        <v>1897</v>
      </c>
      <c r="E713" s="507" t="s">
        <v>1898</v>
      </c>
      <c r="F713" s="504">
        <v>411.28999999999996</v>
      </c>
      <c r="G713" s="506">
        <v>102.59</v>
      </c>
      <c r="H713" s="506">
        <v>128.46</v>
      </c>
      <c r="I713" s="506">
        <v>52834.31</v>
      </c>
      <c r="J713" s="21">
        <v>0</v>
      </c>
      <c r="K713" s="22">
        <v>0</v>
      </c>
      <c r="L713" s="21">
        <v>0</v>
      </c>
      <c r="M713" s="22">
        <v>0</v>
      </c>
      <c r="N713" s="21">
        <v>0</v>
      </c>
      <c r="O713" s="22">
        <v>0</v>
      </c>
      <c r="P713" s="21">
        <v>0</v>
      </c>
      <c r="Q713" s="22">
        <v>0</v>
      </c>
      <c r="R713" s="21">
        <v>0.3</v>
      </c>
      <c r="S713" s="22">
        <v>15850.292999999998</v>
      </c>
      <c r="T713" s="21">
        <v>0.5</v>
      </c>
      <c r="U713" s="22">
        <v>26417.154999999999</v>
      </c>
      <c r="V713" s="21">
        <v>0.2</v>
      </c>
      <c r="W713" s="22">
        <v>10566.862000000001</v>
      </c>
      <c r="X713" s="21">
        <v>0</v>
      </c>
      <c r="Y713" s="22">
        <v>0</v>
      </c>
      <c r="Z713" s="21">
        <v>0</v>
      </c>
      <c r="AA713" s="22">
        <v>0</v>
      </c>
      <c r="AB713" s="21">
        <v>0</v>
      </c>
      <c r="AC713" s="22">
        <v>0</v>
      </c>
      <c r="AD713" s="21">
        <v>0</v>
      </c>
      <c r="AE713" s="22">
        <v>0</v>
      </c>
      <c r="AF713" s="21">
        <v>0</v>
      </c>
      <c r="AG713" s="22">
        <v>0</v>
      </c>
      <c r="AH713" s="21">
        <v>0</v>
      </c>
      <c r="AI713" s="493">
        <v>0</v>
      </c>
      <c r="AJ713" s="15">
        <v>1</v>
      </c>
      <c r="AK713" s="23">
        <v>52834.31</v>
      </c>
    </row>
    <row r="714" spans="1:37" ht="25.5" x14ac:dyDescent="0.25">
      <c r="A714" s="504" t="s">
        <v>1899</v>
      </c>
      <c r="B714" s="507" t="s">
        <v>1870</v>
      </c>
      <c r="C714" s="507" t="s">
        <v>1871</v>
      </c>
      <c r="D714" s="508" t="s">
        <v>1872</v>
      </c>
      <c r="E714" s="507" t="s">
        <v>1873</v>
      </c>
      <c r="F714" s="504">
        <v>39.700000000000003</v>
      </c>
      <c r="G714" s="506">
        <v>735.33</v>
      </c>
      <c r="H714" s="506">
        <v>920.78</v>
      </c>
      <c r="I714" s="506">
        <v>36554.959999999999</v>
      </c>
      <c r="J714" s="21">
        <v>0</v>
      </c>
      <c r="K714" s="22">
        <v>0</v>
      </c>
      <c r="L714" s="21">
        <v>0</v>
      </c>
      <c r="M714" s="22">
        <v>0</v>
      </c>
      <c r="N714" s="21">
        <v>0</v>
      </c>
      <c r="O714" s="22">
        <v>0</v>
      </c>
      <c r="P714" s="21">
        <v>0</v>
      </c>
      <c r="Q714" s="22">
        <v>0</v>
      </c>
      <c r="R714" s="21">
        <v>0.3</v>
      </c>
      <c r="S714" s="22">
        <v>10966.487999999999</v>
      </c>
      <c r="T714" s="21">
        <v>0.5</v>
      </c>
      <c r="U714" s="22">
        <v>18277.48</v>
      </c>
      <c r="V714" s="21">
        <v>0.2</v>
      </c>
      <c r="W714" s="22">
        <v>7310.9920000000002</v>
      </c>
      <c r="X714" s="21">
        <v>0</v>
      </c>
      <c r="Y714" s="22">
        <v>0</v>
      </c>
      <c r="Z714" s="21">
        <v>0</v>
      </c>
      <c r="AA714" s="22">
        <v>0</v>
      </c>
      <c r="AB714" s="21">
        <v>0</v>
      </c>
      <c r="AC714" s="22">
        <v>0</v>
      </c>
      <c r="AD714" s="21">
        <v>0</v>
      </c>
      <c r="AE714" s="22">
        <v>0</v>
      </c>
      <c r="AF714" s="21">
        <v>0</v>
      </c>
      <c r="AG714" s="22">
        <v>0</v>
      </c>
      <c r="AH714" s="21">
        <v>0</v>
      </c>
      <c r="AI714" s="493">
        <v>0</v>
      </c>
      <c r="AJ714" s="15">
        <v>1</v>
      </c>
      <c r="AK714" s="23">
        <v>36554.959999999999</v>
      </c>
    </row>
    <row r="715" spans="1:37" x14ac:dyDescent="0.25">
      <c r="A715" s="509">
        <v>5</v>
      </c>
      <c r="B715" s="509"/>
      <c r="C715" s="509"/>
      <c r="D715" s="510" t="s">
        <v>272</v>
      </c>
      <c r="E715" s="511"/>
      <c r="F715" s="498"/>
      <c r="G715" s="512"/>
      <c r="H715" s="512"/>
      <c r="I715" s="500">
        <v>16800.97</v>
      </c>
      <c r="J715" s="501">
        <v>0</v>
      </c>
      <c r="K715" s="500">
        <v>0</v>
      </c>
      <c r="L715" s="501">
        <v>0</v>
      </c>
      <c r="M715" s="500">
        <v>0</v>
      </c>
      <c r="N715" s="501">
        <v>0</v>
      </c>
      <c r="O715" s="500">
        <v>0</v>
      </c>
      <c r="P715" s="501">
        <v>0</v>
      </c>
      <c r="Q715" s="500">
        <v>0</v>
      </c>
      <c r="R715" s="501">
        <v>0</v>
      </c>
      <c r="S715" s="500">
        <v>0</v>
      </c>
      <c r="T715" s="501">
        <v>0</v>
      </c>
      <c r="U715" s="500">
        <v>0</v>
      </c>
      <c r="V715" s="501">
        <v>0.5</v>
      </c>
      <c r="W715" s="500">
        <v>8400.4850000000006</v>
      </c>
      <c r="X715" s="501">
        <v>0.5</v>
      </c>
      <c r="Y715" s="500">
        <v>8400.4850000000006</v>
      </c>
      <c r="Z715" s="501">
        <v>0</v>
      </c>
      <c r="AA715" s="500">
        <v>0</v>
      </c>
      <c r="AB715" s="501">
        <v>0</v>
      </c>
      <c r="AC715" s="500">
        <v>0</v>
      </c>
      <c r="AD715" s="501">
        <v>0</v>
      </c>
      <c r="AE715" s="500">
        <v>0</v>
      </c>
      <c r="AF715" s="501">
        <v>0</v>
      </c>
      <c r="AG715" s="500">
        <v>0</v>
      </c>
      <c r="AH715" s="501">
        <v>0</v>
      </c>
      <c r="AI715" s="502">
        <v>0</v>
      </c>
      <c r="AJ715" s="503">
        <v>1</v>
      </c>
      <c r="AK715" s="502">
        <v>16800.97</v>
      </c>
    </row>
    <row r="716" spans="1:37" ht="51" x14ac:dyDescent="0.25">
      <c r="A716" s="513" t="s">
        <v>1900</v>
      </c>
      <c r="B716" s="513">
        <v>96358</v>
      </c>
      <c r="C716" s="513" t="s">
        <v>32</v>
      </c>
      <c r="D716" s="514" t="s">
        <v>1901</v>
      </c>
      <c r="E716" s="513" t="s">
        <v>1891</v>
      </c>
      <c r="F716" s="504">
        <v>145.4</v>
      </c>
      <c r="G716" s="506">
        <v>92.28</v>
      </c>
      <c r="H716" s="506">
        <v>115.55</v>
      </c>
      <c r="I716" s="506">
        <v>16800.97</v>
      </c>
      <c r="J716" s="21">
        <v>0</v>
      </c>
      <c r="K716" s="22">
        <v>0</v>
      </c>
      <c r="L716" s="21">
        <v>0</v>
      </c>
      <c r="M716" s="22">
        <v>0</v>
      </c>
      <c r="N716" s="21">
        <v>0</v>
      </c>
      <c r="O716" s="22">
        <v>0</v>
      </c>
      <c r="P716" s="21">
        <v>0</v>
      </c>
      <c r="Q716" s="22">
        <v>0</v>
      </c>
      <c r="R716" s="21">
        <v>0</v>
      </c>
      <c r="S716" s="22">
        <v>0</v>
      </c>
      <c r="T716" s="21">
        <v>0</v>
      </c>
      <c r="U716" s="22">
        <v>0</v>
      </c>
      <c r="V716" s="21">
        <v>0.5</v>
      </c>
      <c r="W716" s="22">
        <v>8400.4850000000006</v>
      </c>
      <c r="X716" s="21">
        <v>0.5</v>
      </c>
      <c r="Y716" s="22">
        <v>8400.4850000000006</v>
      </c>
      <c r="Z716" s="21">
        <v>0</v>
      </c>
      <c r="AA716" s="22">
        <v>0</v>
      </c>
      <c r="AB716" s="21">
        <v>0</v>
      </c>
      <c r="AC716" s="22">
        <v>0</v>
      </c>
      <c r="AD716" s="21">
        <v>0</v>
      </c>
      <c r="AE716" s="22">
        <v>0</v>
      </c>
      <c r="AF716" s="21">
        <v>0</v>
      </c>
      <c r="AG716" s="22">
        <v>0</v>
      </c>
      <c r="AH716" s="21">
        <v>0</v>
      </c>
      <c r="AI716" s="493">
        <v>0</v>
      </c>
      <c r="AJ716" s="15">
        <v>1</v>
      </c>
      <c r="AK716" s="23">
        <v>16800.97</v>
      </c>
    </row>
    <row r="717" spans="1:37" x14ac:dyDescent="0.25">
      <c r="A717" s="38">
        <v>6</v>
      </c>
      <c r="B717" s="38"/>
      <c r="C717" s="38"/>
      <c r="D717" s="39" t="s">
        <v>288</v>
      </c>
      <c r="E717" s="40"/>
      <c r="F717" s="498"/>
      <c r="G717" s="41"/>
      <c r="H717" s="41"/>
      <c r="I717" s="500">
        <v>1959.8600000000001</v>
      </c>
      <c r="J717" s="501">
        <v>0</v>
      </c>
      <c r="K717" s="500">
        <v>0</v>
      </c>
      <c r="L717" s="501">
        <v>0</v>
      </c>
      <c r="M717" s="500">
        <v>0</v>
      </c>
      <c r="N717" s="501">
        <v>0</v>
      </c>
      <c r="O717" s="500">
        <v>0</v>
      </c>
      <c r="P717" s="501">
        <v>0</v>
      </c>
      <c r="Q717" s="500">
        <v>0</v>
      </c>
      <c r="R717" s="501">
        <v>0</v>
      </c>
      <c r="S717" s="500">
        <v>0</v>
      </c>
      <c r="T717" s="501">
        <v>0</v>
      </c>
      <c r="U717" s="500">
        <v>0</v>
      </c>
      <c r="V717" s="501">
        <v>0.2071066300654128</v>
      </c>
      <c r="W717" s="500">
        <v>405.9</v>
      </c>
      <c r="X717" s="501">
        <v>0</v>
      </c>
      <c r="Y717" s="500">
        <v>0</v>
      </c>
      <c r="Z717" s="501">
        <v>0.79289336993458714</v>
      </c>
      <c r="AA717" s="500">
        <v>1553.96</v>
      </c>
      <c r="AB717" s="501">
        <v>0</v>
      </c>
      <c r="AC717" s="500">
        <v>0</v>
      </c>
      <c r="AD717" s="501">
        <v>0</v>
      </c>
      <c r="AE717" s="500">
        <v>0</v>
      </c>
      <c r="AF717" s="501">
        <v>0</v>
      </c>
      <c r="AG717" s="500">
        <v>0</v>
      </c>
      <c r="AH717" s="501">
        <v>0</v>
      </c>
      <c r="AI717" s="502">
        <v>0</v>
      </c>
      <c r="AJ717" s="503">
        <v>1</v>
      </c>
      <c r="AK717" s="502">
        <v>1959.8600000000001</v>
      </c>
    </row>
    <row r="718" spans="1:37" x14ac:dyDescent="0.25">
      <c r="A718" s="38" t="s">
        <v>289</v>
      </c>
      <c r="B718" s="38"/>
      <c r="C718" s="38"/>
      <c r="D718" s="39" t="s">
        <v>290</v>
      </c>
      <c r="E718" s="40"/>
      <c r="F718" s="498"/>
      <c r="G718" s="41"/>
      <c r="H718" s="41"/>
      <c r="I718" s="500">
        <v>808.36</v>
      </c>
      <c r="J718" s="501">
        <v>0</v>
      </c>
      <c r="K718" s="500">
        <v>0</v>
      </c>
      <c r="L718" s="501">
        <v>0</v>
      </c>
      <c r="M718" s="500">
        <v>0</v>
      </c>
      <c r="N718" s="501">
        <v>0</v>
      </c>
      <c r="O718" s="500">
        <v>0</v>
      </c>
      <c r="P718" s="501">
        <v>0</v>
      </c>
      <c r="Q718" s="500">
        <v>0</v>
      </c>
      <c r="R718" s="501">
        <v>0</v>
      </c>
      <c r="S718" s="500">
        <v>0</v>
      </c>
      <c r="T718" s="501">
        <v>0</v>
      </c>
      <c r="U718" s="500">
        <v>0</v>
      </c>
      <c r="V718" s="501">
        <v>0</v>
      </c>
      <c r="W718" s="500">
        <v>0</v>
      </c>
      <c r="X718" s="501">
        <v>0</v>
      </c>
      <c r="Y718" s="500">
        <v>0</v>
      </c>
      <c r="Z718" s="501">
        <v>1</v>
      </c>
      <c r="AA718" s="500">
        <v>808.36</v>
      </c>
      <c r="AB718" s="501">
        <v>0</v>
      </c>
      <c r="AC718" s="500">
        <v>0</v>
      </c>
      <c r="AD718" s="501">
        <v>0</v>
      </c>
      <c r="AE718" s="500">
        <v>0</v>
      </c>
      <c r="AF718" s="501">
        <v>0</v>
      </c>
      <c r="AG718" s="500">
        <v>0</v>
      </c>
      <c r="AH718" s="501">
        <v>0</v>
      </c>
      <c r="AI718" s="502">
        <v>0</v>
      </c>
      <c r="AJ718" s="503">
        <v>1</v>
      </c>
      <c r="AK718" s="502">
        <v>808.36</v>
      </c>
    </row>
    <row r="719" spans="1:37" ht="38.25" x14ac:dyDescent="0.25">
      <c r="A719" s="513" t="s">
        <v>1902</v>
      </c>
      <c r="B719" s="513">
        <v>94492</v>
      </c>
      <c r="C719" s="513" t="s">
        <v>32</v>
      </c>
      <c r="D719" s="514" t="s">
        <v>1903</v>
      </c>
      <c r="E719" s="513" t="s">
        <v>906</v>
      </c>
      <c r="F719" s="504">
        <v>8</v>
      </c>
      <c r="G719" s="506">
        <v>45.78</v>
      </c>
      <c r="H719" s="506">
        <v>57.32</v>
      </c>
      <c r="I719" s="506">
        <v>458.56</v>
      </c>
      <c r="J719" s="21">
        <v>0</v>
      </c>
      <c r="K719" s="22">
        <v>0</v>
      </c>
      <c r="L719" s="21">
        <v>0</v>
      </c>
      <c r="M719" s="22">
        <v>0</v>
      </c>
      <c r="N719" s="21">
        <v>0</v>
      </c>
      <c r="O719" s="22">
        <v>0</v>
      </c>
      <c r="P719" s="21">
        <v>0</v>
      </c>
      <c r="Q719" s="22">
        <v>0</v>
      </c>
      <c r="R719" s="21">
        <v>0</v>
      </c>
      <c r="S719" s="22">
        <v>0</v>
      </c>
      <c r="T719" s="21">
        <v>0</v>
      </c>
      <c r="U719" s="22">
        <v>0</v>
      </c>
      <c r="V719" s="21">
        <v>0</v>
      </c>
      <c r="W719" s="22">
        <v>0</v>
      </c>
      <c r="X719" s="21">
        <v>0</v>
      </c>
      <c r="Y719" s="22">
        <v>0</v>
      </c>
      <c r="Z719" s="21">
        <v>1</v>
      </c>
      <c r="AA719" s="22">
        <v>458.56</v>
      </c>
      <c r="AB719" s="21">
        <v>0</v>
      </c>
      <c r="AC719" s="22">
        <v>0</v>
      </c>
      <c r="AD719" s="21">
        <v>0</v>
      </c>
      <c r="AE719" s="22">
        <v>0</v>
      </c>
      <c r="AF719" s="21">
        <v>0</v>
      </c>
      <c r="AG719" s="22">
        <v>0</v>
      </c>
      <c r="AH719" s="21">
        <v>0</v>
      </c>
      <c r="AI719" s="493">
        <v>0</v>
      </c>
      <c r="AJ719" s="15">
        <v>1</v>
      </c>
      <c r="AK719" s="23">
        <v>458.56</v>
      </c>
    </row>
    <row r="720" spans="1:37" ht="38.25" x14ac:dyDescent="0.25">
      <c r="A720" s="513" t="s">
        <v>1904</v>
      </c>
      <c r="B720" s="515">
        <v>89625</v>
      </c>
      <c r="C720" s="513" t="s">
        <v>32</v>
      </c>
      <c r="D720" s="514" t="s">
        <v>1905</v>
      </c>
      <c r="E720" s="513" t="s">
        <v>1853</v>
      </c>
      <c r="F720" s="504">
        <v>6</v>
      </c>
      <c r="G720" s="506">
        <v>18.03</v>
      </c>
      <c r="H720" s="506">
        <v>22.57</v>
      </c>
      <c r="I720" s="506">
        <v>135.41999999999999</v>
      </c>
      <c r="J720" s="21">
        <v>0</v>
      </c>
      <c r="K720" s="22">
        <v>0</v>
      </c>
      <c r="L720" s="21">
        <v>0</v>
      </c>
      <c r="M720" s="22">
        <v>0</v>
      </c>
      <c r="N720" s="21">
        <v>0</v>
      </c>
      <c r="O720" s="22">
        <v>0</v>
      </c>
      <c r="P720" s="21">
        <v>0</v>
      </c>
      <c r="Q720" s="22">
        <v>0</v>
      </c>
      <c r="R720" s="21">
        <v>0</v>
      </c>
      <c r="S720" s="22">
        <v>0</v>
      </c>
      <c r="T720" s="21">
        <v>0</v>
      </c>
      <c r="U720" s="22">
        <v>0</v>
      </c>
      <c r="V720" s="21">
        <v>0</v>
      </c>
      <c r="W720" s="22">
        <v>0</v>
      </c>
      <c r="X720" s="21">
        <v>0</v>
      </c>
      <c r="Y720" s="22">
        <v>0</v>
      </c>
      <c r="Z720" s="21">
        <v>1</v>
      </c>
      <c r="AA720" s="22">
        <v>135.41999999999999</v>
      </c>
      <c r="AB720" s="21">
        <v>0</v>
      </c>
      <c r="AC720" s="22">
        <v>0</v>
      </c>
      <c r="AD720" s="21">
        <v>0</v>
      </c>
      <c r="AE720" s="22">
        <v>0</v>
      </c>
      <c r="AF720" s="21">
        <v>0</v>
      </c>
      <c r="AG720" s="22">
        <v>0</v>
      </c>
      <c r="AH720" s="21">
        <v>0</v>
      </c>
      <c r="AI720" s="493">
        <v>0</v>
      </c>
      <c r="AJ720" s="15">
        <v>1</v>
      </c>
      <c r="AK720" s="23">
        <v>135.41999999999999</v>
      </c>
    </row>
    <row r="721" spans="1:37" ht="25.5" x14ac:dyDescent="0.25">
      <c r="A721" s="513" t="s">
        <v>1906</v>
      </c>
      <c r="B721" s="515">
        <v>94797</v>
      </c>
      <c r="C721" s="513" t="s">
        <v>32</v>
      </c>
      <c r="D721" s="514" t="s">
        <v>1907</v>
      </c>
      <c r="E721" s="513" t="s">
        <v>906</v>
      </c>
      <c r="F721" s="504">
        <v>3</v>
      </c>
      <c r="G721" s="506">
        <v>57.07</v>
      </c>
      <c r="H721" s="506">
        <v>71.459999999999994</v>
      </c>
      <c r="I721" s="506">
        <v>214.38</v>
      </c>
      <c r="J721" s="21">
        <v>0</v>
      </c>
      <c r="K721" s="22">
        <v>0</v>
      </c>
      <c r="L721" s="21">
        <v>0</v>
      </c>
      <c r="M721" s="22">
        <v>0</v>
      </c>
      <c r="N721" s="21">
        <v>0</v>
      </c>
      <c r="O721" s="22">
        <v>0</v>
      </c>
      <c r="P721" s="21">
        <v>0</v>
      </c>
      <c r="Q721" s="22">
        <v>0</v>
      </c>
      <c r="R721" s="21">
        <v>0</v>
      </c>
      <c r="S721" s="22">
        <v>0</v>
      </c>
      <c r="T721" s="21">
        <v>0</v>
      </c>
      <c r="U721" s="22">
        <v>0</v>
      </c>
      <c r="V721" s="21">
        <v>0</v>
      </c>
      <c r="W721" s="22">
        <v>0</v>
      </c>
      <c r="X721" s="21">
        <v>0</v>
      </c>
      <c r="Y721" s="22">
        <v>0</v>
      </c>
      <c r="Z721" s="21">
        <v>1</v>
      </c>
      <c r="AA721" s="22">
        <v>214.38</v>
      </c>
      <c r="AB721" s="21">
        <v>0</v>
      </c>
      <c r="AC721" s="22">
        <v>0</v>
      </c>
      <c r="AD721" s="21">
        <v>0</v>
      </c>
      <c r="AE721" s="22">
        <v>0</v>
      </c>
      <c r="AF721" s="21">
        <v>0</v>
      </c>
      <c r="AG721" s="22">
        <v>0</v>
      </c>
      <c r="AH721" s="21">
        <v>0</v>
      </c>
      <c r="AI721" s="493">
        <v>0</v>
      </c>
      <c r="AJ721" s="15">
        <v>1</v>
      </c>
      <c r="AK721" s="23">
        <v>214.38</v>
      </c>
    </row>
    <row r="722" spans="1:37" x14ac:dyDescent="0.25">
      <c r="A722" s="516" t="s">
        <v>330</v>
      </c>
      <c r="B722" s="516"/>
      <c r="C722" s="516"/>
      <c r="D722" s="517" t="s">
        <v>331</v>
      </c>
      <c r="E722" s="518"/>
      <c r="F722" s="498"/>
      <c r="G722" s="519"/>
      <c r="H722" s="519"/>
      <c r="I722" s="500">
        <v>1151.5</v>
      </c>
      <c r="J722" s="501">
        <v>0</v>
      </c>
      <c r="K722" s="500">
        <v>0</v>
      </c>
      <c r="L722" s="501">
        <v>0</v>
      </c>
      <c r="M722" s="500">
        <v>0</v>
      </c>
      <c r="N722" s="501">
        <v>0</v>
      </c>
      <c r="O722" s="500">
        <v>0</v>
      </c>
      <c r="P722" s="501">
        <v>0</v>
      </c>
      <c r="Q722" s="500">
        <v>0</v>
      </c>
      <c r="R722" s="501">
        <v>0</v>
      </c>
      <c r="S722" s="500">
        <v>0</v>
      </c>
      <c r="T722" s="501">
        <v>0</v>
      </c>
      <c r="U722" s="500">
        <v>0</v>
      </c>
      <c r="V722" s="501">
        <v>0.3524967433782023</v>
      </c>
      <c r="W722" s="500">
        <v>405.9</v>
      </c>
      <c r="X722" s="501">
        <v>0</v>
      </c>
      <c r="Y722" s="500">
        <v>0</v>
      </c>
      <c r="Z722" s="501">
        <v>0.64750325662179764</v>
      </c>
      <c r="AA722" s="500">
        <v>745.6</v>
      </c>
      <c r="AB722" s="501">
        <v>0</v>
      </c>
      <c r="AC722" s="500">
        <v>0</v>
      </c>
      <c r="AD722" s="501">
        <v>0</v>
      </c>
      <c r="AE722" s="500">
        <v>0</v>
      </c>
      <c r="AF722" s="501">
        <v>0</v>
      </c>
      <c r="AG722" s="500">
        <v>0</v>
      </c>
      <c r="AH722" s="501">
        <v>0</v>
      </c>
      <c r="AI722" s="502">
        <v>0</v>
      </c>
      <c r="AJ722" s="503">
        <v>1</v>
      </c>
      <c r="AK722" s="502">
        <v>1151.5</v>
      </c>
    </row>
    <row r="723" spans="1:37" ht="38.25" x14ac:dyDescent="0.25">
      <c r="A723" s="513" t="s">
        <v>1908</v>
      </c>
      <c r="B723" s="513" t="s">
        <v>1909</v>
      </c>
      <c r="C723" s="513" t="s">
        <v>1871</v>
      </c>
      <c r="D723" s="514" t="s">
        <v>1910</v>
      </c>
      <c r="E723" s="513" t="s">
        <v>109</v>
      </c>
      <c r="F723" s="504">
        <v>8</v>
      </c>
      <c r="G723" s="506">
        <v>74.430000000000007</v>
      </c>
      <c r="H723" s="506">
        <v>93.2</v>
      </c>
      <c r="I723" s="506">
        <v>745.6</v>
      </c>
      <c r="J723" s="21">
        <v>0</v>
      </c>
      <c r="K723" s="22">
        <v>0</v>
      </c>
      <c r="L723" s="21">
        <v>0</v>
      </c>
      <c r="M723" s="22">
        <v>0</v>
      </c>
      <c r="N723" s="21">
        <v>0</v>
      </c>
      <c r="O723" s="22">
        <v>0</v>
      </c>
      <c r="P723" s="21">
        <v>0</v>
      </c>
      <c r="Q723" s="22">
        <v>0</v>
      </c>
      <c r="R723" s="21">
        <v>0</v>
      </c>
      <c r="S723" s="22">
        <v>0</v>
      </c>
      <c r="T723" s="21">
        <v>0</v>
      </c>
      <c r="U723" s="22">
        <v>0</v>
      </c>
      <c r="V723" s="21">
        <v>0</v>
      </c>
      <c r="W723" s="22">
        <v>0</v>
      </c>
      <c r="X723" s="21">
        <v>0</v>
      </c>
      <c r="Y723" s="22">
        <v>0</v>
      </c>
      <c r="Z723" s="21">
        <v>1</v>
      </c>
      <c r="AA723" s="22">
        <v>745.6</v>
      </c>
      <c r="AB723" s="21">
        <v>0</v>
      </c>
      <c r="AC723" s="22">
        <v>0</v>
      </c>
      <c r="AD723" s="21">
        <v>0</v>
      </c>
      <c r="AE723" s="22">
        <v>0</v>
      </c>
      <c r="AF723" s="21">
        <v>0</v>
      </c>
      <c r="AG723" s="22">
        <v>0</v>
      </c>
      <c r="AH723" s="21">
        <v>0</v>
      </c>
      <c r="AI723" s="493">
        <v>0</v>
      </c>
      <c r="AJ723" s="15">
        <v>1</v>
      </c>
      <c r="AK723" s="23">
        <v>745.6</v>
      </c>
    </row>
    <row r="724" spans="1:37" ht="38.25" x14ac:dyDescent="0.25">
      <c r="A724" s="513" t="s">
        <v>1911</v>
      </c>
      <c r="B724" s="515" t="s">
        <v>1912</v>
      </c>
      <c r="C724" s="513" t="s">
        <v>1871</v>
      </c>
      <c r="D724" s="514" t="s">
        <v>1913</v>
      </c>
      <c r="E724" s="513" t="s">
        <v>1853</v>
      </c>
      <c r="F724" s="504">
        <v>3</v>
      </c>
      <c r="G724" s="506">
        <v>108.05</v>
      </c>
      <c r="H724" s="506">
        <v>135.30000000000001</v>
      </c>
      <c r="I724" s="506">
        <v>405.9</v>
      </c>
      <c r="J724" s="21">
        <v>0</v>
      </c>
      <c r="K724" s="22">
        <v>0</v>
      </c>
      <c r="L724" s="21">
        <v>0</v>
      </c>
      <c r="M724" s="22">
        <v>0</v>
      </c>
      <c r="N724" s="21">
        <v>0</v>
      </c>
      <c r="O724" s="22">
        <v>0</v>
      </c>
      <c r="P724" s="21">
        <v>0</v>
      </c>
      <c r="Q724" s="22">
        <v>0</v>
      </c>
      <c r="R724" s="21">
        <v>0</v>
      </c>
      <c r="S724" s="22">
        <v>0</v>
      </c>
      <c r="T724" s="21">
        <v>0</v>
      </c>
      <c r="U724" s="22">
        <v>0</v>
      </c>
      <c r="V724" s="21">
        <v>1</v>
      </c>
      <c r="W724" s="22">
        <v>405.9</v>
      </c>
      <c r="X724" s="21">
        <v>0</v>
      </c>
      <c r="Y724" s="22">
        <v>0</v>
      </c>
      <c r="Z724" s="21">
        <v>0</v>
      </c>
      <c r="AA724" s="22">
        <v>0</v>
      </c>
      <c r="AB724" s="21">
        <v>0</v>
      </c>
      <c r="AC724" s="22">
        <v>0</v>
      </c>
      <c r="AD724" s="21">
        <v>0</v>
      </c>
      <c r="AE724" s="22">
        <v>0</v>
      </c>
      <c r="AF724" s="21">
        <v>0</v>
      </c>
      <c r="AG724" s="22">
        <v>0</v>
      </c>
      <c r="AH724" s="21">
        <v>0</v>
      </c>
      <c r="AI724" s="493">
        <v>0</v>
      </c>
      <c r="AJ724" s="15">
        <v>1</v>
      </c>
      <c r="AK724" s="23">
        <v>405.9</v>
      </c>
    </row>
    <row r="725" spans="1:37" x14ac:dyDescent="0.25">
      <c r="A725" s="38">
        <v>8</v>
      </c>
      <c r="B725" s="38"/>
      <c r="C725" s="38"/>
      <c r="D725" s="39" t="s">
        <v>1931</v>
      </c>
      <c r="E725" s="40"/>
      <c r="F725" s="498"/>
      <c r="G725" s="41"/>
      <c r="H725" s="41"/>
      <c r="I725" s="500">
        <v>1630.49</v>
      </c>
      <c r="J725" s="501">
        <v>0</v>
      </c>
      <c r="K725" s="500">
        <v>0</v>
      </c>
      <c r="L725" s="501">
        <v>0</v>
      </c>
      <c r="M725" s="500">
        <v>0</v>
      </c>
      <c r="N725" s="501">
        <v>0</v>
      </c>
      <c r="O725" s="500">
        <v>0</v>
      </c>
      <c r="P725" s="501">
        <v>0</v>
      </c>
      <c r="Q725" s="500">
        <v>0</v>
      </c>
      <c r="R725" s="501">
        <v>1</v>
      </c>
      <c r="S725" s="500">
        <v>1630.49</v>
      </c>
      <c r="T725" s="501">
        <v>0</v>
      </c>
      <c r="U725" s="500">
        <v>0</v>
      </c>
      <c r="V725" s="501">
        <v>0</v>
      </c>
      <c r="W725" s="500">
        <v>0</v>
      </c>
      <c r="X725" s="501">
        <v>0</v>
      </c>
      <c r="Y725" s="500">
        <v>0</v>
      </c>
      <c r="Z725" s="501">
        <v>0</v>
      </c>
      <c r="AA725" s="500">
        <v>0</v>
      </c>
      <c r="AB725" s="501">
        <v>0</v>
      </c>
      <c r="AC725" s="500">
        <v>0</v>
      </c>
      <c r="AD725" s="501">
        <v>0</v>
      </c>
      <c r="AE725" s="500">
        <v>0</v>
      </c>
      <c r="AF725" s="501">
        <v>0</v>
      </c>
      <c r="AG725" s="500">
        <v>0</v>
      </c>
      <c r="AH725" s="501">
        <v>0</v>
      </c>
      <c r="AI725" s="502">
        <v>0</v>
      </c>
      <c r="AJ725" s="503">
        <v>1</v>
      </c>
      <c r="AK725" s="502">
        <v>1630.49</v>
      </c>
    </row>
    <row r="726" spans="1:37" ht="38.25" x14ac:dyDescent="0.25">
      <c r="A726" s="42" t="s">
        <v>1932</v>
      </c>
      <c r="B726" s="43">
        <v>100799</v>
      </c>
      <c r="C726" s="44" t="s">
        <v>32</v>
      </c>
      <c r="D726" s="44" t="s">
        <v>1933</v>
      </c>
      <c r="E726" s="44" t="s">
        <v>109</v>
      </c>
      <c r="F726" s="504">
        <v>44</v>
      </c>
      <c r="G726" s="506">
        <v>13.2</v>
      </c>
      <c r="H726" s="506">
        <v>16.52</v>
      </c>
      <c r="I726" s="506">
        <v>726.88</v>
      </c>
      <c r="J726" s="21">
        <v>0</v>
      </c>
      <c r="K726" s="22">
        <v>0</v>
      </c>
      <c r="L726" s="21">
        <v>0</v>
      </c>
      <c r="M726" s="22">
        <v>0</v>
      </c>
      <c r="N726" s="21">
        <v>0</v>
      </c>
      <c r="O726" s="22">
        <v>0</v>
      </c>
      <c r="P726" s="21">
        <v>0</v>
      </c>
      <c r="Q726" s="22">
        <v>0</v>
      </c>
      <c r="R726" s="21">
        <v>1</v>
      </c>
      <c r="S726" s="22">
        <v>726.88</v>
      </c>
      <c r="T726" s="21">
        <v>0</v>
      </c>
      <c r="U726" s="22">
        <v>0</v>
      </c>
      <c r="V726" s="21"/>
      <c r="W726" s="22">
        <v>0</v>
      </c>
      <c r="X726" s="21">
        <v>0</v>
      </c>
      <c r="Y726" s="22">
        <v>0</v>
      </c>
      <c r="Z726" s="21">
        <v>0</v>
      </c>
      <c r="AA726" s="22">
        <v>0</v>
      </c>
      <c r="AB726" s="21">
        <v>0</v>
      </c>
      <c r="AC726" s="22">
        <v>0</v>
      </c>
      <c r="AD726" s="21">
        <v>0</v>
      </c>
      <c r="AE726" s="22">
        <v>0</v>
      </c>
      <c r="AF726" s="21">
        <v>0</v>
      </c>
      <c r="AG726" s="22">
        <v>0</v>
      </c>
      <c r="AH726" s="21">
        <v>0</v>
      </c>
      <c r="AI726" s="493">
        <v>0</v>
      </c>
      <c r="AJ726" s="15">
        <v>1</v>
      </c>
      <c r="AK726" s="23">
        <v>726.88</v>
      </c>
    </row>
    <row r="727" spans="1:37" ht="25.5" x14ac:dyDescent="0.25">
      <c r="A727" s="42" t="s">
        <v>1934</v>
      </c>
      <c r="B727" s="43">
        <v>103029</v>
      </c>
      <c r="C727" s="44" t="s">
        <v>32</v>
      </c>
      <c r="D727" s="44" t="s">
        <v>1935</v>
      </c>
      <c r="E727" s="44" t="s">
        <v>1853</v>
      </c>
      <c r="F727" s="504">
        <v>1</v>
      </c>
      <c r="G727" s="506">
        <v>29</v>
      </c>
      <c r="H727" s="506">
        <v>36.31</v>
      </c>
      <c r="I727" s="506">
        <v>36.31</v>
      </c>
      <c r="J727" s="21">
        <v>0</v>
      </c>
      <c r="K727" s="22">
        <v>0</v>
      </c>
      <c r="L727" s="21">
        <v>0</v>
      </c>
      <c r="M727" s="22">
        <v>0</v>
      </c>
      <c r="N727" s="21">
        <v>0</v>
      </c>
      <c r="O727" s="22">
        <v>0</v>
      </c>
      <c r="P727" s="21">
        <v>0</v>
      </c>
      <c r="Q727" s="22">
        <v>0</v>
      </c>
      <c r="R727" s="21">
        <v>1</v>
      </c>
      <c r="S727" s="22">
        <v>36.31</v>
      </c>
      <c r="T727" s="21">
        <v>0</v>
      </c>
      <c r="U727" s="22">
        <v>0</v>
      </c>
      <c r="V727" s="21"/>
      <c r="W727" s="22">
        <v>0</v>
      </c>
      <c r="X727" s="21">
        <v>0</v>
      </c>
      <c r="Y727" s="22">
        <v>0</v>
      </c>
      <c r="Z727" s="21">
        <v>0</v>
      </c>
      <c r="AA727" s="22">
        <v>0</v>
      </c>
      <c r="AB727" s="21">
        <v>0</v>
      </c>
      <c r="AC727" s="22">
        <v>0</v>
      </c>
      <c r="AD727" s="21">
        <v>0</v>
      </c>
      <c r="AE727" s="22">
        <v>0</v>
      </c>
      <c r="AF727" s="21">
        <v>0</v>
      </c>
      <c r="AG727" s="22">
        <v>0</v>
      </c>
      <c r="AH727" s="21">
        <v>0</v>
      </c>
      <c r="AI727" s="493">
        <v>0</v>
      </c>
      <c r="AJ727" s="15">
        <v>1</v>
      </c>
      <c r="AK727" s="23">
        <v>36.31</v>
      </c>
    </row>
    <row r="728" spans="1:37" ht="51" x14ac:dyDescent="0.25">
      <c r="A728" s="42" t="s">
        <v>1936</v>
      </c>
      <c r="B728" s="43">
        <v>92692</v>
      </c>
      <c r="C728" s="44" t="s">
        <v>32</v>
      </c>
      <c r="D728" s="44" t="s">
        <v>1937</v>
      </c>
      <c r="E728" s="44" t="s">
        <v>1853</v>
      </c>
      <c r="F728" s="504">
        <v>2</v>
      </c>
      <c r="G728" s="506">
        <v>9.9600000000000009</v>
      </c>
      <c r="H728" s="506">
        <v>12.47</v>
      </c>
      <c r="I728" s="506">
        <v>24.94</v>
      </c>
      <c r="J728" s="21">
        <v>0</v>
      </c>
      <c r="K728" s="22">
        <v>0</v>
      </c>
      <c r="L728" s="21">
        <v>0</v>
      </c>
      <c r="M728" s="22">
        <v>0</v>
      </c>
      <c r="N728" s="21">
        <v>0</v>
      </c>
      <c r="O728" s="22">
        <v>0</v>
      </c>
      <c r="P728" s="21">
        <v>0</v>
      </c>
      <c r="Q728" s="22">
        <v>0</v>
      </c>
      <c r="R728" s="21">
        <v>1</v>
      </c>
      <c r="S728" s="22">
        <v>24.94</v>
      </c>
      <c r="T728" s="21">
        <v>0</v>
      </c>
      <c r="U728" s="22">
        <v>0</v>
      </c>
      <c r="V728" s="21"/>
      <c r="W728" s="22">
        <v>0</v>
      </c>
      <c r="X728" s="21">
        <v>0</v>
      </c>
      <c r="Y728" s="22">
        <v>0</v>
      </c>
      <c r="Z728" s="21">
        <v>0</v>
      </c>
      <c r="AA728" s="22">
        <v>0</v>
      </c>
      <c r="AB728" s="21">
        <v>0</v>
      </c>
      <c r="AC728" s="22">
        <v>0</v>
      </c>
      <c r="AD728" s="21">
        <v>0</v>
      </c>
      <c r="AE728" s="22">
        <v>0</v>
      </c>
      <c r="AF728" s="21">
        <v>0</v>
      </c>
      <c r="AG728" s="22">
        <v>0</v>
      </c>
      <c r="AH728" s="21">
        <v>0</v>
      </c>
      <c r="AI728" s="493">
        <v>0</v>
      </c>
      <c r="AJ728" s="15">
        <v>1</v>
      </c>
      <c r="AK728" s="23">
        <v>24.94</v>
      </c>
    </row>
    <row r="729" spans="1:37" ht="51" x14ac:dyDescent="0.25">
      <c r="A729" s="42" t="s">
        <v>1938</v>
      </c>
      <c r="B729" s="43">
        <v>92699</v>
      </c>
      <c r="C729" s="44" t="s">
        <v>32</v>
      </c>
      <c r="D729" s="44" t="s">
        <v>1939</v>
      </c>
      <c r="E729" s="44" t="s">
        <v>1853</v>
      </c>
      <c r="F729" s="504">
        <v>2</v>
      </c>
      <c r="G729" s="506">
        <v>13.86</v>
      </c>
      <c r="H729" s="506">
        <v>17.350000000000001</v>
      </c>
      <c r="I729" s="506">
        <v>34.700000000000003</v>
      </c>
      <c r="J729" s="21">
        <v>0</v>
      </c>
      <c r="K729" s="22">
        <v>0</v>
      </c>
      <c r="L729" s="21">
        <v>0</v>
      </c>
      <c r="M729" s="22">
        <v>0</v>
      </c>
      <c r="N729" s="21">
        <v>0</v>
      </c>
      <c r="O729" s="22">
        <v>0</v>
      </c>
      <c r="P729" s="21">
        <v>0</v>
      </c>
      <c r="Q729" s="22">
        <v>0</v>
      </c>
      <c r="R729" s="21">
        <v>1</v>
      </c>
      <c r="S729" s="22">
        <v>34.700000000000003</v>
      </c>
      <c r="T729" s="21">
        <v>0</v>
      </c>
      <c r="U729" s="22">
        <v>0</v>
      </c>
      <c r="V729" s="21"/>
      <c r="W729" s="22">
        <v>0</v>
      </c>
      <c r="X729" s="21">
        <v>0</v>
      </c>
      <c r="Y729" s="22">
        <v>0</v>
      </c>
      <c r="Z729" s="21">
        <v>0</v>
      </c>
      <c r="AA729" s="22">
        <v>0</v>
      </c>
      <c r="AB729" s="21">
        <v>0</v>
      </c>
      <c r="AC729" s="22">
        <v>0</v>
      </c>
      <c r="AD729" s="21">
        <v>0</v>
      </c>
      <c r="AE729" s="22">
        <v>0</v>
      </c>
      <c r="AF729" s="21">
        <v>0</v>
      </c>
      <c r="AG729" s="22">
        <v>0</v>
      </c>
      <c r="AH729" s="21">
        <v>0</v>
      </c>
      <c r="AI729" s="493">
        <v>0</v>
      </c>
      <c r="AJ729" s="15">
        <v>1</v>
      </c>
      <c r="AK729" s="23">
        <v>34.700000000000003</v>
      </c>
    </row>
    <row r="730" spans="1:37" ht="38.25" x14ac:dyDescent="0.25">
      <c r="A730" s="42" t="s">
        <v>1940</v>
      </c>
      <c r="B730" s="43">
        <v>92704</v>
      </c>
      <c r="C730" s="44" t="s">
        <v>32</v>
      </c>
      <c r="D730" s="44" t="s">
        <v>1941</v>
      </c>
      <c r="E730" s="44" t="s">
        <v>1853</v>
      </c>
      <c r="F730" s="504">
        <v>1</v>
      </c>
      <c r="G730" s="506">
        <v>18.68</v>
      </c>
      <c r="H730" s="506">
        <v>23.39</v>
      </c>
      <c r="I730" s="506">
        <v>23.39</v>
      </c>
      <c r="J730" s="21">
        <v>0</v>
      </c>
      <c r="K730" s="22">
        <v>0</v>
      </c>
      <c r="L730" s="21">
        <v>0</v>
      </c>
      <c r="M730" s="22">
        <v>0</v>
      </c>
      <c r="N730" s="21">
        <v>0</v>
      </c>
      <c r="O730" s="22">
        <v>0</v>
      </c>
      <c r="P730" s="21">
        <v>0</v>
      </c>
      <c r="Q730" s="22">
        <v>0</v>
      </c>
      <c r="R730" s="21">
        <v>1</v>
      </c>
      <c r="S730" s="22">
        <v>23.39</v>
      </c>
      <c r="T730" s="21">
        <v>0</v>
      </c>
      <c r="U730" s="22">
        <v>0</v>
      </c>
      <c r="V730" s="21"/>
      <c r="W730" s="22">
        <v>0</v>
      </c>
      <c r="X730" s="21">
        <v>0</v>
      </c>
      <c r="Y730" s="22">
        <v>0</v>
      </c>
      <c r="Z730" s="21">
        <v>0</v>
      </c>
      <c r="AA730" s="22">
        <v>0</v>
      </c>
      <c r="AB730" s="21">
        <v>0</v>
      </c>
      <c r="AC730" s="22">
        <v>0</v>
      </c>
      <c r="AD730" s="21">
        <v>0</v>
      </c>
      <c r="AE730" s="22">
        <v>0</v>
      </c>
      <c r="AF730" s="21">
        <v>0</v>
      </c>
      <c r="AG730" s="22">
        <v>0</v>
      </c>
      <c r="AH730" s="21">
        <v>0</v>
      </c>
      <c r="AI730" s="493">
        <v>0</v>
      </c>
      <c r="AJ730" s="15">
        <v>1</v>
      </c>
      <c r="AK730" s="23">
        <v>23.39</v>
      </c>
    </row>
    <row r="731" spans="1:37" ht="38.25" x14ac:dyDescent="0.25">
      <c r="A731" s="42" t="s">
        <v>1942</v>
      </c>
      <c r="B731" s="43">
        <v>103008</v>
      </c>
      <c r="C731" s="44" t="s">
        <v>32</v>
      </c>
      <c r="D731" s="44" t="s">
        <v>1943</v>
      </c>
      <c r="E731" s="44" t="s">
        <v>1853</v>
      </c>
      <c r="F731" s="504">
        <v>2</v>
      </c>
      <c r="G731" s="506">
        <v>77.180000000000007</v>
      </c>
      <c r="H731" s="506">
        <v>96.64</v>
      </c>
      <c r="I731" s="506">
        <v>193.28</v>
      </c>
      <c r="J731" s="21">
        <v>0</v>
      </c>
      <c r="K731" s="22">
        <v>0</v>
      </c>
      <c r="L731" s="21">
        <v>0</v>
      </c>
      <c r="M731" s="22">
        <v>0</v>
      </c>
      <c r="N731" s="21">
        <v>0</v>
      </c>
      <c r="O731" s="22">
        <v>0</v>
      </c>
      <c r="P731" s="21">
        <v>0</v>
      </c>
      <c r="Q731" s="22">
        <v>0</v>
      </c>
      <c r="R731" s="21">
        <v>1</v>
      </c>
      <c r="S731" s="22">
        <v>193.28</v>
      </c>
      <c r="T731" s="21">
        <v>0</v>
      </c>
      <c r="U731" s="22">
        <v>0</v>
      </c>
      <c r="V731" s="21"/>
      <c r="W731" s="22">
        <v>0</v>
      </c>
      <c r="X731" s="21">
        <v>0</v>
      </c>
      <c r="Y731" s="22">
        <v>0</v>
      </c>
      <c r="Z731" s="21">
        <v>0</v>
      </c>
      <c r="AA731" s="22">
        <v>0</v>
      </c>
      <c r="AB731" s="21">
        <v>0</v>
      </c>
      <c r="AC731" s="22">
        <v>0</v>
      </c>
      <c r="AD731" s="21">
        <v>0</v>
      </c>
      <c r="AE731" s="22">
        <v>0</v>
      </c>
      <c r="AF731" s="21">
        <v>0</v>
      </c>
      <c r="AG731" s="22">
        <v>0</v>
      </c>
      <c r="AH731" s="21">
        <v>0</v>
      </c>
      <c r="AI731" s="493">
        <v>0</v>
      </c>
      <c r="AJ731" s="15">
        <v>1</v>
      </c>
      <c r="AK731" s="23">
        <v>193.28</v>
      </c>
    </row>
    <row r="732" spans="1:37" ht="25.5" x14ac:dyDescent="0.25">
      <c r="A732" s="42" t="s">
        <v>1944</v>
      </c>
      <c r="B732" s="43" t="s">
        <v>1945</v>
      </c>
      <c r="C732" s="44" t="s">
        <v>1871</v>
      </c>
      <c r="D732" s="44" t="s">
        <v>1946</v>
      </c>
      <c r="E732" s="44" t="s">
        <v>1853</v>
      </c>
      <c r="F732" s="504">
        <v>2</v>
      </c>
      <c r="G732" s="506">
        <v>32.17</v>
      </c>
      <c r="H732" s="506">
        <v>40.28</v>
      </c>
      <c r="I732" s="506">
        <v>80.56</v>
      </c>
      <c r="J732" s="21">
        <v>0</v>
      </c>
      <c r="K732" s="22">
        <v>0</v>
      </c>
      <c r="L732" s="21">
        <v>0</v>
      </c>
      <c r="M732" s="22">
        <v>0</v>
      </c>
      <c r="N732" s="21">
        <v>0</v>
      </c>
      <c r="O732" s="22">
        <v>0</v>
      </c>
      <c r="P732" s="21">
        <v>0</v>
      </c>
      <c r="Q732" s="22">
        <v>0</v>
      </c>
      <c r="R732" s="21">
        <v>1</v>
      </c>
      <c r="S732" s="22">
        <v>80.56</v>
      </c>
      <c r="T732" s="21">
        <v>0</v>
      </c>
      <c r="U732" s="22">
        <v>0</v>
      </c>
      <c r="V732" s="21"/>
      <c r="W732" s="22">
        <v>0</v>
      </c>
      <c r="X732" s="21">
        <v>0</v>
      </c>
      <c r="Y732" s="22">
        <v>0</v>
      </c>
      <c r="Z732" s="21">
        <v>0</v>
      </c>
      <c r="AA732" s="22">
        <v>0</v>
      </c>
      <c r="AB732" s="21">
        <v>0</v>
      </c>
      <c r="AC732" s="22">
        <v>0</v>
      </c>
      <c r="AD732" s="21">
        <v>0</v>
      </c>
      <c r="AE732" s="22">
        <v>0</v>
      </c>
      <c r="AF732" s="21">
        <v>0</v>
      </c>
      <c r="AG732" s="22">
        <v>0</v>
      </c>
      <c r="AH732" s="21">
        <v>0</v>
      </c>
      <c r="AI732" s="493">
        <v>0</v>
      </c>
      <c r="AJ732" s="15">
        <v>1</v>
      </c>
      <c r="AK732" s="23">
        <v>80.56</v>
      </c>
    </row>
    <row r="733" spans="1:37" ht="25.5" x14ac:dyDescent="0.25">
      <c r="A733" s="42" t="s">
        <v>1947</v>
      </c>
      <c r="B733" s="43" t="s">
        <v>1948</v>
      </c>
      <c r="C733" s="44" t="s">
        <v>1871</v>
      </c>
      <c r="D733" s="44" t="s">
        <v>1949</v>
      </c>
      <c r="E733" s="44" t="s">
        <v>1853</v>
      </c>
      <c r="F733" s="504">
        <v>1</v>
      </c>
      <c r="G733" s="506">
        <v>37.770000000000003</v>
      </c>
      <c r="H733" s="506">
        <v>47.29</v>
      </c>
      <c r="I733" s="506">
        <v>47.29</v>
      </c>
      <c r="J733" s="21">
        <v>0</v>
      </c>
      <c r="K733" s="22">
        <v>0</v>
      </c>
      <c r="L733" s="21">
        <v>0</v>
      </c>
      <c r="M733" s="22">
        <v>0</v>
      </c>
      <c r="N733" s="21">
        <v>0</v>
      </c>
      <c r="O733" s="22">
        <v>0</v>
      </c>
      <c r="P733" s="21">
        <v>0</v>
      </c>
      <c r="Q733" s="22">
        <v>0</v>
      </c>
      <c r="R733" s="21">
        <v>1</v>
      </c>
      <c r="S733" s="22">
        <v>47.29</v>
      </c>
      <c r="T733" s="21">
        <v>0</v>
      </c>
      <c r="U733" s="22">
        <v>0</v>
      </c>
      <c r="V733" s="21"/>
      <c r="W733" s="22">
        <v>0</v>
      </c>
      <c r="X733" s="21">
        <v>0</v>
      </c>
      <c r="Y733" s="22">
        <v>0</v>
      </c>
      <c r="Z733" s="21">
        <v>0</v>
      </c>
      <c r="AA733" s="22">
        <v>0</v>
      </c>
      <c r="AB733" s="21">
        <v>0</v>
      </c>
      <c r="AC733" s="22">
        <v>0</v>
      </c>
      <c r="AD733" s="21">
        <v>0</v>
      </c>
      <c r="AE733" s="22">
        <v>0</v>
      </c>
      <c r="AF733" s="21">
        <v>0</v>
      </c>
      <c r="AG733" s="22">
        <v>0</v>
      </c>
      <c r="AH733" s="21">
        <v>0</v>
      </c>
      <c r="AI733" s="493">
        <v>0</v>
      </c>
      <c r="AJ733" s="15">
        <v>1</v>
      </c>
      <c r="AK733" s="23">
        <v>47.29</v>
      </c>
    </row>
    <row r="734" spans="1:37" ht="25.5" x14ac:dyDescent="0.25">
      <c r="A734" s="42" t="s">
        <v>1950</v>
      </c>
      <c r="B734" s="43" t="s">
        <v>1951</v>
      </c>
      <c r="C734" s="44" t="s">
        <v>1871</v>
      </c>
      <c r="D734" s="44" t="s">
        <v>1952</v>
      </c>
      <c r="E734" s="44" t="s">
        <v>1853</v>
      </c>
      <c r="F734" s="504">
        <v>2</v>
      </c>
      <c r="G734" s="506">
        <v>69.709999999999994</v>
      </c>
      <c r="H734" s="506">
        <v>87.29</v>
      </c>
      <c r="I734" s="506">
        <v>174.58</v>
      </c>
      <c r="J734" s="21">
        <v>0</v>
      </c>
      <c r="K734" s="22">
        <v>0</v>
      </c>
      <c r="L734" s="21">
        <v>0</v>
      </c>
      <c r="M734" s="22">
        <v>0</v>
      </c>
      <c r="N734" s="21">
        <v>0</v>
      </c>
      <c r="O734" s="22">
        <v>0</v>
      </c>
      <c r="P734" s="21">
        <v>0</v>
      </c>
      <c r="Q734" s="22">
        <v>0</v>
      </c>
      <c r="R734" s="21">
        <v>1</v>
      </c>
      <c r="S734" s="22">
        <v>174.58</v>
      </c>
      <c r="T734" s="21">
        <v>0</v>
      </c>
      <c r="U734" s="22">
        <v>0</v>
      </c>
      <c r="V734" s="21"/>
      <c r="W734" s="22">
        <v>0</v>
      </c>
      <c r="X734" s="21">
        <v>0</v>
      </c>
      <c r="Y734" s="22">
        <v>0</v>
      </c>
      <c r="Z734" s="21">
        <v>0</v>
      </c>
      <c r="AA734" s="22">
        <v>0</v>
      </c>
      <c r="AB734" s="21">
        <v>0</v>
      </c>
      <c r="AC734" s="22">
        <v>0</v>
      </c>
      <c r="AD734" s="21">
        <v>0</v>
      </c>
      <c r="AE734" s="22">
        <v>0</v>
      </c>
      <c r="AF734" s="21">
        <v>0</v>
      </c>
      <c r="AG734" s="22">
        <v>0</v>
      </c>
      <c r="AH734" s="21">
        <v>0</v>
      </c>
      <c r="AI734" s="493">
        <v>0</v>
      </c>
      <c r="AJ734" s="15">
        <v>1</v>
      </c>
      <c r="AK734" s="23">
        <v>174.58</v>
      </c>
    </row>
    <row r="735" spans="1:37" ht="25.5" x14ac:dyDescent="0.25">
      <c r="A735" s="42" t="s">
        <v>1953</v>
      </c>
      <c r="B735" s="43" t="s">
        <v>1954</v>
      </c>
      <c r="C735" s="44" t="s">
        <v>1871</v>
      </c>
      <c r="D735" s="44" t="s">
        <v>1955</v>
      </c>
      <c r="E735" s="44" t="s">
        <v>1853</v>
      </c>
      <c r="F735" s="504">
        <v>2</v>
      </c>
      <c r="G735" s="506">
        <v>68.91</v>
      </c>
      <c r="H735" s="506">
        <v>86.28</v>
      </c>
      <c r="I735" s="506">
        <v>172.56</v>
      </c>
      <c r="J735" s="21">
        <v>0</v>
      </c>
      <c r="K735" s="22">
        <v>0</v>
      </c>
      <c r="L735" s="21">
        <v>0</v>
      </c>
      <c r="M735" s="22">
        <v>0</v>
      </c>
      <c r="N735" s="21">
        <v>0</v>
      </c>
      <c r="O735" s="22">
        <v>0</v>
      </c>
      <c r="P735" s="21">
        <v>0</v>
      </c>
      <c r="Q735" s="22">
        <v>0</v>
      </c>
      <c r="R735" s="21">
        <v>1</v>
      </c>
      <c r="S735" s="22">
        <v>172.56</v>
      </c>
      <c r="T735" s="21">
        <v>0</v>
      </c>
      <c r="U735" s="22">
        <v>0</v>
      </c>
      <c r="V735" s="21"/>
      <c r="W735" s="22">
        <v>0</v>
      </c>
      <c r="X735" s="21">
        <v>0</v>
      </c>
      <c r="Y735" s="22">
        <v>0</v>
      </c>
      <c r="Z735" s="21">
        <v>0</v>
      </c>
      <c r="AA735" s="22">
        <v>0</v>
      </c>
      <c r="AB735" s="21">
        <v>0</v>
      </c>
      <c r="AC735" s="22">
        <v>0</v>
      </c>
      <c r="AD735" s="21">
        <v>0</v>
      </c>
      <c r="AE735" s="22">
        <v>0</v>
      </c>
      <c r="AF735" s="21">
        <v>0</v>
      </c>
      <c r="AG735" s="22">
        <v>0</v>
      </c>
      <c r="AH735" s="21">
        <v>0</v>
      </c>
      <c r="AI735" s="493">
        <v>0</v>
      </c>
      <c r="AJ735" s="15">
        <v>1</v>
      </c>
      <c r="AK735" s="23">
        <v>172.56</v>
      </c>
    </row>
    <row r="736" spans="1:37" x14ac:dyDescent="0.25">
      <c r="A736" s="42" t="s">
        <v>1956</v>
      </c>
      <c r="B736" s="513" t="s">
        <v>1957</v>
      </c>
      <c r="C736" s="520" t="s">
        <v>32</v>
      </c>
      <c r="D736" s="520" t="s">
        <v>1958</v>
      </c>
      <c r="E736" s="44" t="s">
        <v>1853</v>
      </c>
      <c r="F736" s="504">
        <v>2</v>
      </c>
      <c r="G736" s="506">
        <v>12.76</v>
      </c>
      <c r="H736" s="506">
        <v>15.97</v>
      </c>
      <c r="I736" s="506">
        <v>31.94</v>
      </c>
      <c r="J736" s="21">
        <v>0</v>
      </c>
      <c r="K736" s="22">
        <v>0</v>
      </c>
      <c r="L736" s="21">
        <v>0</v>
      </c>
      <c r="M736" s="22">
        <v>0</v>
      </c>
      <c r="N736" s="21">
        <v>0</v>
      </c>
      <c r="O736" s="22">
        <v>0</v>
      </c>
      <c r="P736" s="21">
        <v>0</v>
      </c>
      <c r="Q736" s="22">
        <v>0</v>
      </c>
      <c r="R736" s="21">
        <v>1</v>
      </c>
      <c r="S736" s="22">
        <v>31.94</v>
      </c>
      <c r="T736" s="21">
        <v>0</v>
      </c>
      <c r="U736" s="22">
        <v>0</v>
      </c>
      <c r="V736" s="21"/>
      <c r="W736" s="22">
        <v>0</v>
      </c>
      <c r="X736" s="21">
        <v>0</v>
      </c>
      <c r="Y736" s="22">
        <v>0</v>
      </c>
      <c r="Z736" s="21">
        <v>0</v>
      </c>
      <c r="AA736" s="22">
        <v>0</v>
      </c>
      <c r="AB736" s="21">
        <v>0</v>
      </c>
      <c r="AC736" s="22">
        <v>0</v>
      </c>
      <c r="AD736" s="21">
        <v>0</v>
      </c>
      <c r="AE736" s="22">
        <v>0</v>
      </c>
      <c r="AF736" s="21">
        <v>0</v>
      </c>
      <c r="AG736" s="22">
        <v>0</v>
      </c>
      <c r="AH736" s="21">
        <v>0</v>
      </c>
      <c r="AI736" s="493">
        <v>0</v>
      </c>
      <c r="AJ736" s="15">
        <v>1</v>
      </c>
      <c r="AK736" s="23">
        <v>31.94</v>
      </c>
    </row>
    <row r="737" spans="1:38" ht="25.5" x14ac:dyDescent="0.25">
      <c r="A737" s="42" t="s">
        <v>1959</v>
      </c>
      <c r="B737" s="43" t="s">
        <v>1960</v>
      </c>
      <c r="C737" s="44" t="s">
        <v>1871</v>
      </c>
      <c r="D737" s="44" t="s">
        <v>1961</v>
      </c>
      <c r="E737" s="44" t="s">
        <v>1853</v>
      </c>
      <c r="F737" s="504">
        <v>1</v>
      </c>
      <c r="G737" s="506">
        <v>28.24</v>
      </c>
      <c r="H737" s="506">
        <v>35.36</v>
      </c>
      <c r="I737" s="506">
        <v>35.36</v>
      </c>
      <c r="J737" s="21">
        <v>0</v>
      </c>
      <c r="K737" s="22">
        <v>0</v>
      </c>
      <c r="L737" s="21">
        <v>0</v>
      </c>
      <c r="M737" s="22">
        <v>0</v>
      </c>
      <c r="N737" s="21">
        <v>0</v>
      </c>
      <c r="O737" s="22">
        <v>0</v>
      </c>
      <c r="P737" s="21">
        <v>0</v>
      </c>
      <c r="Q737" s="22">
        <v>0</v>
      </c>
      <c r="R737" s="21">
        <v>1</v>
      </c>
      <c r="S737" s="22">
        <v>35.36</v>
      </c>
      <c r="T737" s="21">
        <v>0</v>
      </c>
      <c r="U737" s="22">
        <v>0</v>
      </c>
      <c r="V737" s="21"/>
      <c r="W737" s="22">
        <v>0</v>
      </c>
      <c r="X737" s="21">
        <v>0</v>
      </c>
      <c r="Y737" s="22">
        <v>0</v>
      </c>
      <c r="Z737" s="21">
        <v>0</v>
      </c>
      <c r="AA737" s="22">
        <v>0</v>
      </c>
      <c r="AB737" s="21">
        <v>0</v>
      </c>
      <c r="AC737" s="22">
        <v>0</v>
      </c>
      <c r="AD737" s="21">
        <v>0</v>
      </c>
      <c r="AE737" s="22">
        <v>0</v>
      </c>
      <c r="AF737" s="21">
        <v>0</v>
      </c>
      <c r="AG737" s="22">
        <v>0</v>
      </c>
      <c r="AH737" s="21">
        <v>0</v>
      </c>
      <c r="AI737" s="493">
        <v>0</v>
      </c>
      <c r="AJ737" s="15">
        <v>1</v>
      </c>
      <c r="AK737" s="23">
        <v>35.36</v>
      </c>
    </row>
    <row r="738" spans="1:38" ht="25.5" x14ac:dyDescent="0.25">
      <c r="A738" s="42" t="s">
        <v>1962</v>
      </c>
      <c r="B738" s="43" t="s">
        <v>1963</v>
      </c>
      <c r="C738" s="44" t="s">
        <v>1871</v>
      </c>
      <c r="D738" s="44" t="s">
        <v>1964</v>
      </c>
      <c r="E738" s="44" t="s">
        <v>1853</v>
      </c>
      <c r="F738" s="504">
        <v>2</v>
      </c>
      <c r="G738" s="506">
        <v>19.45</v>
      </c>
      <c r="H738" s="506">
        <v>24.35</v>
      </c>
      <c r="I738" s="506">
        <v>48.7</v>
      </c>
      <c r="J738" s="21">
        <v>0</v>
      </c>
      <c r="K738" s="22">
        <v>0</v>
      </c>
      <c r="L738" s="21">
        <v>0</v>
      </c>
      <c r="M738" s="22">
        <v>0</v>
      </c>
      <c r="N738" s="21">
        <v>0</v>
      </c>
      <c r="O738" s="22">
        <v>0</v>
      </c>
      <c r="P738" s="21">
        <v>0</v>
      </c>
      <c r="Q738" s="22">
        <v>0</v>
      </c>
      <c r="R738" s="21">
        <v>1</v>
      </c>
      <c r="S738" s="22">
        <v>48.7</v>
      </c>
      <c r="T738" s="21">
        <v>0</v>
      </c>
      <c r="U738" s="22">
        <v>0</v>
      </c>
      <c r="V738" s="21"/>
      <c r="W738" s="22">
        <v>0</v>
      </c>
      <c r="X738" s="21">
        <v>0</v>
      </c>
      <c r="Y738" s="22">
        <v>0</v>
      </c>
      <c r="Z738" s="21">
        <v>0</v>
      </c>
      <c r="AA738" s="22">
        <v>0</v>
      </c>
      <c r="AB738" s="21">
        <v>0</v>
      </c>
      <c r="AC738" s="22">
        <v>0</v>
      </c>
      <c r="AD738" s="21">
        <v>0</v>
      </c>
      <c r="AE738" s="22">
        <v>0</v>
      </c>
      <c r="AF738" s="21">
        <v>0</v>
      </c>
      <c r="AG738" s="22">
        <v>0</v>
      </c>
      <c r="AH738" s="21">
        <v>0</v>
      </c>
      <c r="AI738" s="493">
        <v>0</v>
      </c>
      <c r="AJ738" s="15">
        <v>1</v>
      </c>
      <c r="AK738" s="23">
        <v>48.7</v>
      </c>
    </row>
    <row r="739" spans="1:38" x14ac:dyDescent="0.25">
      <c r="A739" s="45">
        <v>18</v>
      </c>
      <c r="B739" s="45"/>
      <c r="C739" s="45"/>
      <c r="D739" s="46" t="s">
        <v>1573</v>
      </c>
      <c r="E739" s="47"/>
      <c r="F739" s="47"/>
      <c r="G739" s="48"/>
      <c r="H739" s="48"/>
      <c r="I739" s="500">
        <v>768.67</v>
      </c>
      <c r="J739" s="501">
        <v>0</v>
      </c>
      <c r="K739" s="500">
        <v>0</v>
      </c>
      <c r="L739" s="501">
        <v>0</v>
      </c>
      <c r="M739" s="500">
        <v>0</v>
      </c>
      <c r="N739" s="501">
        <v>0</v>
      </c>
      <c r="O739" s="500">
        <v>0</v>
      </c>
      <c r="P739" s="501">
        <v>0</v>
      </c>
      <c r="Q739" s="500">
        <v>0</v>
      </c>
      <c r="R739" s="501">
        <v>0</v>
      </c>
      <c r="S739" s="500">
        <v>0</v>
      </c>
      <c r="T739" s="501">
        <v>0</v>
      </c>
      <c r="U739" s="500">
        <v>0</v>
      </c>
      <c r="V739" s="501">
        <v>0</v>
      </c>
      <c r="W739" s="500">
        <v>0</v>
      </c>
      <c r="X739" s="501">
        <v>0</v>
      </c>
      <c r="Y739" s="500">
        <v>0</v>
      </c>
      <c r="Z739" s="501">
        <v>0</v>
      </c>
      <c r="AA739" s="500">
        <v>0</v>
      </c>
      <c r="AB739" s="501">
        <v>1</v>
      </c>
      <c r="AC739" s="500">
        <v>768.67</v>
      </c>
      <c r="AD739" s="501">
        <v>0</v>
      </c>
      <c r="AE739" s="500">
        <v>0</v>
      </c>
      <c r="AF739" s="501">
        <v>0</v>
      </c>
      <c r="AG739" s="500">
        <v>0</v>
      </c>
      <c r="AH739" s="501">
        <v>0</v>
      </c>
      <c r="AI739" s="502">
        <v>0</v>
      </c>
      <c r="AJ739" s="503">
        <v>1</v>
      </c>
      <c r="AK739" s="502">
        <v>768.67</v>
      </c>
    </row>
    <row r="740" spans="1:38" ht="25.5" x14ac:dyDescent="0.25">
      <c r="A740" s="43" t="s">
        <v>1968</v>
      </c>
      <c r="B740" s="43">
        <v>100858</v>
      </c>
      <c r="C740" s="43" t="s">
        <v>32</v>
      </c>
      <c r="D740" s="49" t="s">
        <v>1969</v>
      </c>
      <c r="E740" s="43" t="s">
        <v>1853</v>
      </c>
      <c r="F740" s="504">
        <v>1</v>
      </c>
      <c r="G740" s="506">
        <v>522.71</v>
      </c>
      <c r="H740" s="506">
        <v>654.53</v>
      </c>
      <c r="I740" s="506">
        <v>654.53</v>
      </c>
      <c r="J740" s="21">
        <v>0</v>
      </c>
      <c r="K740" s="22">
        <v>0</v>
      </c>
      <c r="L740" s="21">
        <v>0</v>
      </c>
      <c r="M740" s="22">
        <v>0</v>
      </c>
      <c r="N740" s="21">
        <v>0</v>
      </c>
      <c r="O740" s="22">
        <v>0</v>
      </c>
      <c r="P740" s="21">
        <v>0</v>
      </c>
      <c r="Q740" s="22">
        <v>0</v>
      </c>
      <c r="R740" s="21">
        <v>0</v>
      </c>
      <c r="S740" s="22">
        <v>0</v>
      </c>
      <c r="T740" s="21">
        <v>0</v>
      </c>
      <c r="U740" s="22">
        <v>0</v>
      </c>
      <c r="V740" s="21">
        <v>0</v>
      </c>
      <c r="W740" s="22">
        <v>0</v>
      </c>
      <c r="X740" s="21">
        <v>0</v>
      </c>
      <c r="Y740" s="22">
        <v>0</v>
      </c>
      <c r="Z740" s="21">
        <v>0</v>
      </c>
      <c r="AA740" s="22">
        <v>0</v>
      </c>
      <c r="AB740" s="21">
        <v>1</v>
      </c>
      <c r="AC740" s="22">
        <v>654.53</v>
      </c>
      <c r="AD740" s="21">
        <v>0</v>
      </c>
      <c r="AE740" s="22">
        <v>0</v>
      </c>
      <c r="AF740" s="21">
        <v>0</v>
      </c>
      <c r="AG740" s="22">
        <v>0</v>
      </c>
      <c r="AH740" s="21">
        <v>0</v>
      </c>
      <c r="AI740" s="493">
        <v>0</v>
      </c>
      <c r="AJ740" s="15">
        <v>1</v>
      </c>
      <c r="AK740" s="23">
        <v>654.53</v>
      </c>
    </row>
    <row r="741" spans="1:38" ht="39" thickBot="1" x14ac:dyDescent="0.3">
      <c r="A741" s="43" t="s">
        <v>1970</v>
      </c>
      <c r="B741" s="43">
        <v>86913</v>
      </c>
      <c r="C741" s="43" t="s">
        <v>32</v>
      </c>
      <c r="D741" s="49" t="s">
        <v>1971</v>
      </c>
      <c r="E741" s="43" t="s">
        <v>1853</v>
      </c>
      <c r="F741" s="504">
        <v>2</v>
      </c>
      <c r="G741" s="506">
        <v>45.58</v>
      </c>
      <c r="H741" s="506">
        <v>57.07</v>
      </c>
      <c r="I741" s="506">
        <v>114.14</v>
      </c>
      <c r="J741" s="21">
        <v>0</v>
      </c>
      <c r="K741" s="22">
        <v>0</v>
      </c>
      <c r="L741" s="21">
        <v>0</v>
      </c>
      <c r="M741" s="22">
        <v>0</v>
      </c>
      <c r="N741" s="21">
        <v>0</v>
      </c>
      <c r="O741" s="22">
        <v>0</v>
      </c>
      <c r="P741" s="21">
        <v>0</v>
      </c>
      <c r="Q741" s="22">
        <v>0</v>
      </c>
      <c r="R741" s="21">
        <v>0</v>
      </c>
      <c r="S741" s="22">
        <v>0</v>
      </c>
      <c r="T741" s="21">
        <v>0</v>
      </c>
      <c r="U741" s="22">
        <v>0</v>
      </c>
      <c r="V741" s="21">
        <v>0</v>
      </c>
      <c r="W741" s="22">
        <v>0</v>
      </c>
      <c r="X741" s="21">
        <v>0</v>
      </c>
      <c r="Y741" s="22">
        <v>0</v>
      </c>
      <c r="Z741" s="21">
        <v>0</v>
      </c>
      <c r="AA741" s="22">
        <v>0</v>
      </c>
      <c r="AB741" s="21">
        <v>1</v>
      </c>
      <c r="AC741" s="22">
        <v>114.14</v>
      </c>
      <c r="AD741" s="21">
        <v>0</v>
      </c>
      <c r="AE741" s="22">
        <v>0</v>
      </c>
      <c r="AF741" s="21">
        <v>0</v>
      </c>
      <c r="AG741" s="22">
        <v>0</v>
      </c>
      <c r="AH741" s="21">
        <v>0</v>
      </c>
      <c r="AI741" s="493">
        <v>0</v>
      </c>
      <c r="AJ741" s="50">
        <v>1</v>
      </c>
      <c r="AK741" s="23">
        <v>114.14</v>
      </c>
    </row>
    <row r="742" spans="1:38" x14ac:dyDescent="0.25">
      <c r="A742" s="51"/>
      <c r="B742" s="51"/>
      <c r="C742" s="51"/>
      <c r="D742" s="51"/>
      <c r="E742" s="51"/>
      <c r="F742" s="51"/>
      <c r="G742" s="52"/>
      <c r="H742" s="52"/>
      <c r="I742" s="53"/>
      <c r="J742" s="54"/>
      <c r="K742" s="55"/>
      <c r="L742" s="54"/>
      <c r="M742" s="55"/>
      <c r="N742" s="54"/>
      <c r="O742" s="55"/>
      <c r="P742" s="54"/>
      <c r="Q742" s="55"/>
      <c r="R742" s="54"/>
      <c r="S742" s="55"/>
      <c r="T742" s="54"/>
      <c r="U742" s="55"/>
      <c r="V742" s="54"/>
      <c r="W742" s="55"/>
      <c r="X742" s="54"/>
      <c r="Y742" s="55"/>
      <c r="Z742" s="54"/>
      <c r="AA742" s="55"/>
      <c r="AB742" s="54"/>
      <c r="AC742" s="55"/>
      <c r="AD742" s="54"/>
      <c r="AE742" s="55"/>
      <c r="AF742" s="54"/>
      <c r="AG742" s="55"/>
      <c r="AH742" s="54"/>
      <c r="AI742" s="55"/>
      <c r="AJ742" s="56"/>
      <c r="AK742" s="57"/>
    </row>
    <row r="743" spans="1:38" s="60" customFormat="1" ht="30.75" customHeight="1" thickBot="1" x14ac:dyDescent="0.3">
      <c r="A743" s="614" t="s">
        <v>2102</v>
      </c>
      <c r="B743" s="615"/>
      <c r="C743" s="615"/>
      <c r="D743" s="615"/>
      <c r="E743" s="616"/>
      <c r="F743" s="623" t="s">
        <v>2103</v>
      </c>
      <c r="G743" s="638"/>
      <c r="H743" s="625">
        <v>5880003.3957013721</v>
      </c>
      <c r="I743" s="639"/>
      <c r="J743" s="58" t="s">
        <v>2104</v>
      </c>
      <c r="K743" s="59">
        <v>222330.23630000011</v>
      </c>
      <c r="L743" s="58" t="s">
        <v>2104</v>
      </c>
      <c r="M743" s="59">
        <v>206216.00235</v>
      </c>
      <c r="N743" s="58" t="s">
        <v>2104</v>
      </c>
      <c r="O743" s="59">
        <v>350395.49963999988</v>
      </c>
      <c r="P743" s="58" t="s">
        <v>2104</v>
      </c>
      <c r="Q743" s="59">
        <v>598955.70129999972</v>
      </c>
      <c r="R743" s="58" t="s">
        <v>2104</v>
      </c>
      <c r="S743" s="59">
        <v>662013.34129999985</v>
      </c>
      <c r="T743" s="58" t="s">
        <v>2104</v>
      </c>
      <c r="U743" s="59">
        <v>887908.66330000025</v>
      </c>
      <c r="V743" s="58" t="s">
        <v>2104</v>
      </c>
      <c r="W743" s="59">
        <v>652533.33629999985</v>
      </c>
      <c r="X743" s="58" t="s">
        <v>2104</v>
      </c>
      <c r="Y743" s="59">
        <v>1021141.6092999999</v>
      </c>
      <c r="Z743" s="58" t="s">
        <v>2104</v>
      </c>
      <c r="AA743" s="59">
        <v>1181805.2308000003</v>
      </c>
      <c r="AB743" s="58" t="s">
        <v>2104</v>
      </c>
      <c r="AC743" s="59">
        <v>697976.54279999994</v>
      </c>
      <c r="AD743" s="58" t="s">
        <v>2104</v>
      </c>
      <c r="AE743" s="59">
        <v>601735.80780000018</v>
      </c>
      <c r="AF743" s="58" t="s">
        <v>2104</v>
      </c>
      <c r="AG743" s="59">
        <v>174428.01191000003</v>
      </c>
      <c r="AH743" s="58" t="s">
        <v>2104</v>
      </c>
      <c r="AI743" s="59">
        <v>79879.096900000004</v>
      </c>
      <c r="AJ743" s="58" t="s">
        <v>2104</v>
      </c>
      <c r="AK743" s="59">
        <v>7337319.0799999926</v>
      </c>
    </row>
    <row r="744" spans="1:38" s="60" customFormat="1" ht="30.75" customHeight="1" x14ac:dyDescent="0.25">
      <c r="A744" s="617"/>
      <c r="B744" s="618"/>
      <c r="C744" s="618"/>
      <c r="D744" s="618"/>
      <c r="E744" s="619"/>
      <c r="F744" s="623" t="s">
        <v>1991</v>
      </c>
      <c r="G744" s="638"/>
      <c r="H744" s="625">
        <v>1457315.6842986206</v>
      </c>
      <c r="I744" s="639"/>
      <c r="J744" s="61" t="s">
        <v>2105</v>
      </c>
      <c r="K744" s="521">
        <v>3.0301290413555292E-2</v>
      </c>
      <c r="L744" s="61" t="s">
        <v>2105</v>
      </c>
      <c r="M744" s="521">
        <v>2.8105088534598689E-2</v>
      </c>
      <c r="N744" s="61" t="s">
        <v>2105</v>
      </c>
      <c r="O744" s="521">
        <v>4.775524899756714E-2</v>
      </c>
      <c r="P744" s="61" t="s">
        <v>2105</v>
      </c>
      <c r="Q744" s="521">
        <v>8.1631409888201334E-2</v>
      </c>
      <c r="R744" s="61" t="s">
        <v>2105</v>
      </c>
      <c r="S744" s="521">
        <v>9.0225507993036677E-2</v>
      </c>
      <c r="T744" s="61" t="s">
        <v>2105</v>
      </c>
      <c r="U744" s="521">
        <v>0.12101268237335552</v>
      </c>
      <c r="V744" s="61" t="s">
        <v>2105</v>
      </c>
      <c r="W744" s="521">
        <v>8.8933482268567302E-2</v>
      </c>
      <c r="X744" s="61" t="s">
        <v>2105</v>
      </c>
      <c r="Y744" s="521">
        <v>0.13917094216107076</v>
      </c>
      <c r="Z744" s="61" t="s">
        <v>2105</v>
      </c>
      <c r="AA744" s="521">
        <v>0.16106771668433445</v>
      </c>
      <c r="AB744" s="61" t="s">
        <v>2105</v>
      </c>
      <c r="AC744" s="521">
        <v>9.5126916955613802E-2</v>
      </c>
      <c r="AD744" s="61" t="s">
        <v>2105</v>
      </c>
      <c r="AE744" s="521">
        <v>8.201030938401016E-2</v>
      </c>
      <c r="AF744" s="61" t="s">
        <v>2105</v>
      </c>
      <c r="AG744" s="521">
        <v>2.3772717256559626E-2</v>
      </c>
      <c r="AH744" s="61" t="s">
        <v>2105</v>
      </c>
      <c r="AI744" s="521">
        <v>1.0886687089530266E-2</v>
      </c>
      <c r="AJ744" s="627">
        <v>1</v>
      </c>
      <c r="AK744" s="628"/>
      <c r="AL744" s="62"/>
    </row>
    <row r="745" spans="1:38" s="60" customFormat="1" ht="30.75" customHeight="1" x14ac:dyDescent="0.25">
      <c r="A745" s="617"/>
      <c r="B745" s="618"/>
      <c r="C745" s="618"/>
      <c r="D745" s="618"/>
      <c r="E745" s="619"/>
      <c r="F745" s="633" t="s">
        <v>2106</v>
      </c>
      <c r="G745" s="634"/>
      <c r="H745" s="599">
        <v>7337319.0799999926</v>
      </c>
      <c r="I745" s="600"/>
      <c r="J745" s="483" t="s">
        <v>2107</v>
      </c>
      <c r="K745" s="522">
        <v>3.0301290413555292E-2</v>
      </c>
      <c r="L745" s="483" t="s">
        <v>2107</v>
      </c>
      <c r="M745" s="522">
        <v>5.8406378948153981E-2</v>
      </c>
      <c r="N745" s="483" t="s">
        <v>2107</v>
      </c>
      <c r="O745" s="522">
        <v>0.10616162794572112</v>
      </c>
      <c r="P745" s="483" t="s">
        <v>2107</v>
      </c>
      <c r="Q745" s="522">
        <v>0.18779303783392245</v>
      </c>
      <c r="R745" s="483" t="s">
        <v>2107</v>
      </c>
      <c r="S745" s="522">
        <v>0.27801854582695912</v>
      </c>
      <c r="T745" s="483" t="s">
        <v>2107</v>
      </c>
      <c r="U745" s="522">
        <v>0.39903122820031467</v>
      </c>
      <c r="V745" s="483" t="s">
        <v>2107</v>
      </c>
      <c r="W745" s="522">
        <v>0.48796471046888196</v>
      </c>
      <c r="X745" s="483" t="s">
        <v>2107</v>
      </c>
      <c r="Y745" s="522">
        <v>0.62713565262995274</v>
      </c>
      <c r="Z745" s="483" t="s">
        <v>2107</v>
      </c>
      <c r="AA745" s="522">
        <v>0.78820336931428714</v>
      </c>
      <c r="AB745" s="483" t="s">
        <v>2107</v>
      </c>
      <c r="AC745" s="522">
        <v>0.88333028626990095</v>
      </c>
      <c r="AD745" s="483" t="s">
        <v>2107</v>
      </c>
      <c r="AE745" s="522">
        <v>0.96534059565391117</v>
      </c>
      <c r="AF745" s="483" t="s">
        <v>2107</v>
      </c>
      <c r="AG745" s="522">
        <v>0.98911331291047078</v>
      </c>
      <c r="AH745" s="483" t="s">
        <v>2107</v>
      </c>
      <c r="AI745" s="522">
        <v>1.0000000000000011</v>
      </c>
      <c r="AJ745" s="629"/>
      <c r="AK745" s="630"/>
      <c r="AL745" s="63"/>
    </row>
    <row r="746" spans="1:38" s="60" customFormat="1" ht="30.75" customHeight="1" x14ac:dyDescent="0.25">
      <c r="A746" s="620"/>
      <c r="B746" s="621"/>
      <c r="C746" s="621"/>
      <c r="D746" s="621"/>
      <c r="E746" s="622"/>
      <c r="F746" s="635"/>
      <c r="G746" s="636"/>
      <c r="H746" s="601"/>
      <c r="I746" s="602"/>
      <c r="J746" s="483" t="s">
        <v>2108</v>
      </c>
      <c r="K746" s="523">
        <v>222330.23630000011</v>
      </c>
      <c r="L746" s="483" t="s">
        <v>2108</v>
      </c>
      <c r="M746" s="523">
        <v>428546.23865000007</v>
      </c>
      <c r="N746" s="483" t="s">
        <v>2108</v>
      </c>
      <c r="O746" s="523">
        <v>778941.73829000001</v>
      </c>
      <c r="P746" s="483" t="s">
        <v>2108</v>
      </c>
      <c r="Q746" s="523">
        <v>1377897.4395899996</v>
      </c>
      <c r="R746" s="483" t="s">
        <v>2108</v>
      </c>
      <c r="S746" s="523">
        <v>2039910.7808899996</v>
      </c>
      <c r="T746" s="483" t="s">
        <v>2108</v>
      </c>
      <c r="U746" s="523">
        <v>2927819.4441899997</v>
      </c>
      <c r="V746" s="483" t="s">
        <v>2108</v>
      </c>
      <c r="W746" s="523">
        <v>3580352.7804899998</v>
      </c>
      <c r="X746" s="483" t="s">
        <v>2108</v>
      </c>
      <c r="Y746" s="523">
        <v>4601494.3897899995</v>
      </c>
      <c r="Z746" s="483" t="s">
        <v>2108</v>
      </c>
      <c r="AA746" s="523">
        <v>5783299.6205899995</v>
      </c>
      <c r="AB746" s="483" t="s">
        <v>2108</v>
      </c>
      <c r="AC746" s="523">
        <v>6481276.1633899994</v>
      </c>
      <c r="AD746" s="483" t="s">
        <v>2108</v>
      </c>
      <c r="AE746" s="523">
        <v>7083011.97119</v>
      </c>
      <c r="AF746" s="483" t="s">
        <v>2108</v>
      </c>
      <c r="AG746" s="523">
        <v>7257439.9830999998</v>
      </c>
      <c r="AH746" s="483" t="s">
        <v>2108</v>
      </c>
      <c r="AI746" s="523">
        <v>7337319.0800000001</v>
      </c>
      <c r="AJ746" s="631"/>
      <c r="AK746" s="632"/>
    </row>
    <row r="747" spans="1:38" ht="15.75" thickBot="1" x14ac:dyDescent="0.3"/>
    <row r="748" spans="1:38" s="69" customFormat="1" ht="11.25" customHeight="1" x14ac:dyDescent="0.25">
      <c r="A748" s="603" t="s">
        <v>2109</v>
      </c>
      <c r="B748" s="604"/>
      <c r="C748" s="604"/>
      <c r="D748" s="604"/>
      <c r="E748" s="604"/>
      <c r="F748" s="604"/>
      <c r="G748" s="604"/>
      <c r="H748" s="604"/>
      <c r="I748" s="605"/>
      <c r="J748" s="64" t="s">
        <v>2104</v>
      </c>
      <c r="K748" s="65">
        <v>258888.73278799999</v>
      </c>
      <c r="L748" s="64" t="s">
        <v>2104</v>
      </c>
      <c r="M748" s="65">
        <v>191763.07893999998</v>
      </c>
      <c r="N748" s="64" t="s">
        <v>2104</v>
      </c>
      <c r="O748" s="65">
        <v>471061.33842799999</v>
      </c>
      <c r="P748" s="64" t="s">
        <v>2104</v>
      </c>
      <c r="Q748" s="65">
        <v>706691.15000399994</v>
      </c>
      <c r="R748" s="64" t="s">
        <v>2104</v>
      </c>
      <c r="S748" s="65">
        <v>664514.76704800001</v>
      </c>
      <c r="T748" s="64" t="s">
        <v>2104</v>
      </c>
      <c r="U748" s="65">
        <v>338550.77321200003</v>
      </c>
      <c r="V748" s="64" t="s">
        <v>2104</v>
      </c>
      <c r="W748" s="65">
        <v>522191.78000400006</v>
      </c>
      <c r="X748" s="64" t="s">
        <v>2104</v>
      </c>
      <c r="Y748" s="65">
        <v>1265021.4708400001</v>
      </c>
      <c r="Z748" s="64" t="s">
        <v>2104</v>
      </c>
      <c r="AA748" s="65">
        <v>1036005.9356000002</v>
      </c>
      <c r="AB748" s="64" t="s">
        <v>2104</v>
      </c>
      <c r="AC748" s="65">
        <v>640005.255336</v>
      </c>
      <c r="AD748" s="64" t="s">
        <v>2104</v>
      </c>
      <c r="AE748" s="65">
        <v>602837.97242400004</v>
      </c>
      <c r="AF748" s="64" t="s">
        <v>2104</v>
      </c>
      <c r="AG748" s="65">
        <v>151797.865376</v>
      </c>
      <c r="AH748" s="64" t="s">
        <v>2104</v>
      </c>
      <c r="AI748" s="66">
        <v>0</v>
      </c>
      <c r="AJ748" s="67"/>
      <c r="AK748" s="68"/>
    </row>
    <row r="749" spans="1:38" ht="24" x14ac:dyDescent="0.25">
      <c r="A749" s="606"/>
      <c r="B749" s="607"/>
      <c r="C749" s="607"/>
      <c r="D749" s="607"/>
      <c r="E749" s="607"/>
      <c r="F749" s="607"/>
      <c r="G749" s="607"/>
      <c r="H749" s="607"/>
      <c r="I749" s="608"/>
      <c r="J749" s="64" t="s">
        <v>2105</v>
      </c>
      <c r="K749" s="70">
        <v>5.5048416549395407E-2</v>
      </c>
      <c r="L749" s="64" t="s">
        <v>2105</v>
      </c>
      <c r="M749" s="70">
        <v>6.0904510784609407E-2</v>
      </c>
      <c r="N749" s="64" t="s">
        <v>2105</v>
      </c>
      <c r="O749" s="70">
        <v>7.8451365533209735E-2</v>
      </c>
      <c r="P749" s="64" t="s">
        <v>2105</v>
      </c>
      <c r="Q749" s="70">
        <v>0.11060353561669349</v>
      </c>
      <c r="R749" s="64" t="s">
        <v>2105</v>
      </c>
      <c r="S749" s="70">
        <v>0.1332210437914543</v>
      </c>
      <c r="T749" s="64" t="s">
        <v>2105</v>
      </c>
      <c r="U749" s="70">
        <v>5.8524112458102802E-2</v>
      </c>
      <c r="V749" s="64" t="s">
        <v>2105</v>
      </c>
      <c r="W749" s="70">
        <v>5.6308949366198451E-2</v>
      </c>
      <c r="X749" s="64" t="s">
        <v>2105</v>
      </c>
      <c r="Y749" s="70">
        <v>8.8815186333198376E-2</v>
      </c>
      <c r="Z749" s="64" t="s">
        <v>2105</v>
      </c>
      <c r="AA749" s="70">
        <v>7.6162061545780826E-2</v>
      </c>
      <c r="AB749" s="64" t="s">
        <v>2105</v>
      </c>
      <c r="AC749" s="70">
        <v>6.7391244803276878E-2</v>
      </c>
      <c r="AD749" s="64" t="s">
        <v>2105</v>
      </c>
      <c r="AE749" s="70">
        <v>9.8878848882950843E-2</v>
      </c>
      <c r="AF749" s="64" t="s">
        <v>2105</v>
      </c>
      <c r="AG749" s="70">
        <v>0.11569072433512945</v>
      </c>
      <c r="AH749" s="64" t="s">
        <v>2105</v>
      </c>
      <c r="AI749" s="70">
        <v>0</v>
      </c>
    </row>
    <row r="750" spans="1:38" ht="24" x14ac:dyDescent="0.25">
      <c r="A750" s="606"/>
      <c r="B750" s="607"/>
      <c r="C750" s="607"/>
      <c r="D750" s="607"/>
      <c r="E750" s="607"/>
      <c r="F750" s="607"/>
      <c r="G750" s="607"/>
      <c r="H750" s="607"/>
      <c r="I750" s="608"/>
      <c r="J750" s="64" t="s">
        <v>2107</v>
      </c>
      <c r="K750" s="70">
        <v>5.5048416549395407E-2</v>
      </c>
      <c r="L750" s="64" t="s">
        <v>2107</v>
      </c>
      <c r="M750" s="70">
        <v>0.11595292733400481</v>
      </c>
      <c r="N750" s="64" t="s">
        <v>2107</v>
      </c>
      <c r="O750" s="70">
        <v>0.19440429286721456</v>
      </c>
      <c r="P750" s="64" t="s">
        <v>2107</v>
      </c>
      <c r="Q750" s="70">
        <v>0.30500782848390806</v>
      </c>
      <c r="R750" s="64" t="s">
        <v>2107</v>
      </c>
      <c r="S750" s="70">
        <v>0.43822887227536234</v>
      </c>
      <c r="T750" s="64" t="s">
        <v>2107</v>
      </c>
      <c r="U750" s="70">
        <v>0.49675298473346513</v>
      </c>
      <c r="V750" s="64" t="s">
        <v>2107</v>
      </c>
      <c r="W750" s="70">
        <v>0.55306193409966353</v>
      </c>
      <c r="X750" s="64" t="s">
        <v>2107</v>
      </c>
      <c r="Y750" s="70">
        <v>0.64187712043286194</v>
      </c>
      <c r="Z750" s="64" t="s">
        <v>2107</v>
      </c>
      <c r="AA750" s="70">
        <v>0.7180391819786428</v>
      </c>
      <c r="AB750" s="64" t="s">
        <v>2107</v>
      </c>
      <c r="AC750" s="70">
        <v>0.78543042678191965</v>
      </c>
      <c r="AD750" s="64" t="s">
        <v>2107</v>
      </c>
      <c r="AE750" s="70">
        <v>0.8843092756648705</v>
      </c>
      <c r="AF750" s="64" t="s">
        <v>2107</v>
      </c>
      <c r="AG750" s="70">
        <v>1</v>
      </c>
      <c r="AH750" s="64" t="s">
        <v>2107</v>
      </c>
      <c r="AI750" s="70">
        <v>0</v>
      </c>
    </row>
    <row r="751" spans="1:38" ht="24.75" thickBot="1" x14ac:dyDescent="0.3">
      <c r="A751" s="609"/>
      <c r="B751" s="610"/>
      <c r="C751" s="610"/>
      <c r="D751" s="610"/>
      <c r="E751" s="610"/>
      <c r="F751" s="610"/>
      <c r="G751" s="610"/>
      <c r="H751" s="610"/>
      <c r="I751" s="611"/>
      <c r="J751" s="64" t="s">
        <v>2108</v>
      </c>
      <c r="K751" s="65">
        <v>258888.73278799999</v>
      </c>
      <c r="L751" s="64" t="s">
        <v>2108</v>
      </c>
      <c r="M751" s="65">
        <v>450651.81172799994</v>
      </c>
      <c r="N751" s="64" t="s">
        <v>2108</v>
      </c>
      <c r="O751" s="65">
        <v>921713.15015599993</v>
      </c>
      <c r="P751" s="64" t="s">
        <v>2108</v>
      </c>
      <c r="Q751" s="65">
        <v>1628404.3001599999</v>
      </c>
      <c r="R751" s="64" t="s">
        <v>2108</v>
      </c>
      <c r="S751" s="65">
        <v>2292919.067208</v>
      </c>
      <c r="T751" s="64" t="s">
        <v>2108</v>
      </c>
      <c r="U751" s="65">
        <v>2631469.8404200003</v>
      </c>
      <c r="V751" s="64" t="s">
        <v>2108</v>
      </c>
      <c r="W751" s="65">
        <v>3153661.6204240005</v>
      </c>
      <c r="X751" s="64" t="s">
        <v>2108</v>
      </c>
      <c r="Y751" s="65">
        <v>4418683.0912640002</v>
      </c>
      <c r="Z751" s="64" t="s">
        <v>2108</v>
      </c>
      <c r="AA751" s="65">
        <v>5454689.0268640006</v>
      </c>
      <c r="AB751" s="64" t="s">
        <v>2108</v>
      </c>
      <c r="AC751" s="65">
        <v>6094694.2822000002</v>
      </c>
      <c r="AD751" s="64" t="s">
        <v>2108</v>
      </c>
      <c r="AE751" s="65">
        <v>6697532.2546239998</v>
      </c>
      <c r="AF751" s="64" t="s">
        <v>2108</v>
      </c>
      <c r="AG751" s="65">
        <v>6849330.1200000001</v>
      </c>
      <c r="AH751" s="64" t="s">
        <v>2108</v>
      </c>
      <c r="AI751" s="65">
        <v>0</v>
      </c>
    </row>
  </sheetData>
  <autoFilter ref="A4:AL741"/>
  <mergeCells count="24">
    <mergeCell ref="H745:I746"/>
    <mergeCell ref="A748:I751"/>
    <mergeCell ref="AF3:AG3"/>
    <mergeCell ref="AH3:AI3"/>
    <mergeCell ref="AJ3:AK3"/>
    <mergeCell ref="A743:E746"/>
    <mergeCell ref="F743:G743"/>
    <mergeCell ref="H743:I743"/>
    <mergeCell ref="F744:G744"/>
    <mergeCell ref="H744:I744"/>
    <mergeCell ref="AJ744:AK746"/>
    <mergeCell ref="F745:G746"/>
    <mergeCell ref="T3:U3"/>
    <mergeCell ref="V3:W3"/>
    <mergeCell ref="X3:Y3"/>
    <mergeCell ref="Z3:AA3"/>
    <mergeCell ref="AB3:AC3"/>
    <mergeCell ref="AD3:AE3"/>
    <mergeCell ref="A3:I3"/>
    <mergeCell ref="J3:K3"/>
    <mergeCell ref="L3:M3"/>
    <mergeCell ref="N3:O3"/>
    <mergeCell ref="P3:Q3"/>
    <mergeCell ref="R3:S3"/>
  </mergeCells>
  <conditionalFormatting sqref="J6:AI22">
    <cfRule type="cellIs" dxfId="76" priority="74" operator="equal">
      <formula>0</formula>
    </cfRule>
  </conditionalFormatting>
  <conditionalFormatting sqref="AJ5:AJ22">
    <cfRule type="cellIs" dxfId="75" priority="113" operator="equal">
      <formula>0</formula>
    </cfRule>
  </conditionalFormatting>
  <conditionalFormatting sqref="AK6:AK22 J24:AK63 J65:AK75 J77:AK90 J92:AK96 J99:AK111 J113:AK126 J128:AK133 J135:AK138 J141:AK199 J201:AK245 J247:AK320 J322:AK377 J379:AK410 J412:AK428 J430:AK452 J454:AK463 J465:AK478 J481:AK486 J488:AK503 J505:AK517 J519:AK525 J527:AK538 J540:AK547 J549:AK555 J557:AK559 J562:AK583 J585:AK592 J594:AK615 J618:AK638 J640:AK650 J652:AK675 J677:AK679 J681:AK689 J692:AK692 J694:AK701 J703:AK714 J716:AK716 J719:AK721 J723:AK724 J726:AK738 J740:AK741">
    <cfRule type="cellIs" dxfId="74" priority="1" operator="equal">
      <formula>0</formula>
    </cfRule>
  </conditionalFormatting>
  <printOptions horizontalCentered="1"/>
  <pageMargins left="0.51181102362204722" right="0.51181102362204722" top="0.59055118110236227" bottom="0.78740157480314965" header="0.31496062992125984" footer="0.31496062992125984"/>
  <pageSetup paperSize="9" scale="68" fitToHeight="0"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H700"/>
  <sheetViews>
    <sheetView view="pageBreakPreview" topLeftCell="A10" zoomScale="70" zoomScaleNormal="25" zoomScaleSheetLayoutView="70" workbookViewId="0">
      <selection activeCell="O145" sqref="O145"/>
    </sheetView>
  </sheetViews>
  <sheetFormatPr defaultColWidth="9.140625" defaultRowHeight="14.25" x14ac:dyDescent="0.2"/>
  <cols>
    <col min="1" max="1" width="7.7109375" style="258" bestFit="1" customWidth="1"/>
    <col min="2" max="2" width="110.7109375" style="243" bestFit="1" customWidth="1"/>
    <col min="3" max="3" width="19" style="245" customWidth="1"/>
    <col min="4" max="4" width="22.28515625" style="245" customWidth="1"/>
    <col min="5" max="5" width="2.28515625" style="245" customWidth="1"/>
    <col min="6" max="6" width="11.5703125" style="247" customWidth="1"/>
    <col min="7" max="7" width="19.7109375" style="245" customWidth="1"/>
    <col min="8" max="8" width="10.140625" style="247" customWidth="1"/>
    <col min="9" max="9" width="19.7109375" style="245" customWidth="1"/>
    <col min="10" max="10" width="10.140625" style="247" customWidth="1"/>
    <col min="11" max="11" width="19.7109375" style="245" customWidth="1"/>
    <col min="12" max="12" width="10.140625" style="247" customWidth="1"/>
    <col min="13" max="13" width="21.28515625" style="204" customWidth="1"/>
    <col min="14" max="14" width="10.140625" style="236" customWidth="1"/>
    <col min="15" max="15" width="21.28515625" style="204" customWidth="1"/>
    <col min="16" max="16" width="10.140625" style="236" customWidth="1"/>
    <col min="17" max="17" width="21" style="204" customWidth="1"/>
    <col min="18" max="18" width="10.140625" style="236" customWidth="1"/>
    <col min="19" max="19" width="21.5703125" style="204" customWidth="1"/>
    <col min="20" max="20" width="10.140625" style="236" customWidth="1"/>
    <col min="21" max="21" width="22" style="204" customWidth="1"/>
    <col min="22" max="22" width="10.140625" style="236" customWidth="1"/>
    <col min="23" max="23" width="20.140625" style="204" customWidth="1"/>
    <col min="24" max="24" width="10.140625" style="236" customWidth="1"/>
    <col min="25" max="25" width="21" style="204" customWidth="1"/>
    <col min="26" max="26" width="10.140625" style="236" customWidth="1"/>
    <col min="27" max="27" width="21.28515625" style="204" customWidth="1"/>
    <col min="28" max="28" width="10.140625" style="236" customWidth="1"/>
    <col min="29" max="30" width="22.7109375" style="204" customWidth="1"/>
    <col min="31" max="31" width="18.140625" style="204" bestFit="1" customWidth="1"/>
    <col min="32" max="32" width="5.140625" style="204" bestFit="1" customWidth="1"/>
    <col min="33" max="33" width="8.140625" style="204" bestFit="1" customWidth="1"/>
    <col min="34" max="34" width="8.140625" style="204" customWidth="1"/>
    <col min="35" max="35" width="8.140625" style="204" bestFit="1" customWidth="1"/>
    <col min="36" max="36" width="7" style="204" customWidth="1"/>
    <col min="37" max="37" width="8.140625" style="204" bestFit="1" customWidth="1"/>
    <col min="38" max="38" width="7" style="204" customWidth="1"/>
    <col min="39" max="39" width="8.140625" style="204" bestFit="1" customWidth="1"/>
    <col min="40" max="40" width="6.7109375" style="204" customWidth="1"/>
    <col min="41" max="41" width="8.140625" style="204" bestFit="1" customWidth="1"/>
    <col min="42" max="42" width="7" style="204" customWidth="1"/>
    <col min="43" max="43" width="8.140625" style="204" bestFit="1" customWidth="1"/>
    <col min="44" max="44" width="7" style="204" customWidth="1"/>
    <col min="45" max="45" width="8.140625" style="204" bestFit="1" customWidth="1"/>
    <col min="46" max="46" width="7" style="204" customWidth="1"/>
    <col min="47" max="47" width="8.140625" style="204" bestFit="1" customWidth="1"/>
    <col min="48" max="48" width="7" style="204" customWidth="1"/>
    <col min="49" max="49" width="8.140625" style="204" bestFit="1" customWidth="1"/>
    <col min="50" max="50" width="7" style="204" customWidth="1"/>
    <col min="51" max="51" width="8.140625" style="204" bestFit="1" customWidth="1"/>
    <col min="52" max="52" width="7" style="204" customWidth="1"/>
    <col min="53" max="53" width="8.140625" style="204" bestFit="1" customWidth="1"/>
    <col min="54" max="54" width="7" style="204" customWidth="1"/>
    <col min="55" max="55" width="8.140625" style="204" bestFit="1" customWidth="1"/>
    <col min="56" max="57" width="7" style="204" bestFit="1" customWidth="1"/>
    <col min="58" max="58" width="9.140625" style="204" bestFit="1" customWidth="1"/>
    <col min="59" max="59" width="7" style="204" bestFit="1" customWidth="1"/>
    <col min="60" max="16384" width="9.140625" style="204"/>
  </cols>
  <sheetData>
    <row r="1" spans="1:58" ht="15" x14ac:dyDescent="0.2">
      <c r="A1" s="201"/>
      <c r="B1" s="202"/>
      <c r="C1" s="203"/>
      <c r="D1" s="203"/>
      <c r="E1" s="651">
        <v>1</v>
      </c>
      <c r="F1" s="653"/>
      <c r="G1" s="653"/>
      <c r="H1" s="653"/>
      <c r="I1" s="653"/>
      <c r="J1" s="653"/>
      <c r="K1" s="653"/>
      <c r="L1" s="653"/>
      <c r="M1" s="654"/>
      <c r="N1" s="655"/>
      <c r="O1" s="653"/>
      <c r="P1" s="653"/>
      <c r="Q1" s="653"/>
      <c r="R1" s="653"/>
      <c r="S1" s="653"/>
      <c r="T1" s="653"/>
      <c r="U1" s="654"/>
      <c r="V1" s="653"/>
      <c r="W1" s="653"/>
      <c r="X1" s="653"/>
      <c r="Y1" s="653"/>
      <c r="Z1" s="653"/>
      <c r="AA1" s="653"/>
      <c r="AB1" s="653"/>
      <c r="AC1" s="653"/>
    </row>
    <row r="2" spans="1:58" ht="15" x14ac:dyDescent="0.2">
      <c r="A2" s="205"/>
      <c r="B2" s="206"/>
      <c r="C2" s="207"/>
      <c r="D2" s="207"/>
      <c r="E2" s="652"/>
      <c r="F2" s="656"/>
      <c r="G2" s="656"/>
      <c r="H2" s="656"/>
      <c r="I2" s="656"/>
      <c r="J2" s="656"/>
      <c r="K2" s="656"/>
      <c r="L2" s="656"/>
      <c r="M2" s="657"/>
      <c r="N2" s="658"/>
      <c r="O2" s="656"/>
      <c r="P2" s="656"/>
      <c r="Q2" s="656"/>
      <c r="R2" s="656"/>
      <c r="S2" s="656"/>
      <c r="T2" s="656"/>
      <c r="U2" s="657"/>
      <c r="V2" s="656"/>
      <c r="W2" s="656"/>
      <c r="X2" s="656"/>
      <c r="Y2" s="656"/>
      <c r="Z2" s="656"/>
      <c r="AA2" s="656"/>
      <c r="AB2" s="656"/>
      <c r="AC2" s="656"/>
    </row>
    <row r="3" spans="1:58" ht="15" x14ac:dyDescent="0.2">
      <c r="A3" s="205"/>
      <c r="B3" s="206"/>
      <c r="C3" s="207"/>
      <c r="D3" s="207"/>
      <c r="E3" s="652"/>
      <c r="F3" s="656"/>
      <c r="G3" s="656"/>
      <c r="H3" s="656"/>
      <c r="I3" s="656"/>
      <c r="J3" s="656"/>
      <c r="K3" s="656"/>
      <c r="L3" s="656"/>
      <c r="M3" s="657"/>
      <c r="N3" s="658"/>
      <c r="O3" s="656"/>
      <c r="P3" s="656"/>
      <c r="Q3" s="656"/>
      <c r="R3" s="656"/>
      <c r="S3" s="656"/>
      <c r="T3" s="656"/>
      <c r="U3" s="657"/>
      <c r="V3" s="656"/>
      <c r="W3" s="656"/>
      <c r="X3" s="656"/>
      <c r="Y3" s="656"/>
      <c r="Z3" s="656"/>
      <c r="AA3" s="656"/>
      <c r="AB3" s="656"/>
      <c r="AC3" s="656"/>
    </row>
    <row r="4" spans="1:58" ht="15" x14ac:dyDescent="0.2">
      <c r="A4" s="205"/>
      <c r="B4" s="206"/>
      <c r="C4" s="207"/>
      <c r="D4" s="207"/>
      <c r="E4" s="652"/>
      <c r="F4" s="656"/>
      <c r="G4" s="656"/>
      <c r="H4" s="656"/>
      <c r="I4" s="656"/>
      <c r="J4" s="656"/>
      <c r="K4" s="656"/>
      <c r="L4" s="656"/>
      <c r="M4" s="657"/>
      <c r="N4" s="658"/>
      <c r="O4" s="656"/>
      <c r="P4" s="656"/>
      <c r="Q4" s="656"/>
      <c r="R4" s="656"/>
      <c r="S4" s="656"/>
      <c r="T4" s="656"/>
      <c r="U4" s="657"/>
      <c r="V4" s="656"/>
      <c r="W4" s="656"/>
      <c r="X4" s="656"/>
      <c r="Y4" s="656"/>
      <c r="Z4" s="656"/>
      <c r="AA4" s="656"/>
      <c r="AB4" s="656"/>
      <c r="AC4" s="656"/>
      <c r="AF4" s="208"/>
    </row>
    <row r="5" spans="1:58" ht="15" x14ac:dyDescent="0.2">
      <c r="A5" s="205"/>
      <c r="B5" s="206"/>
      <c r="C5" s="207"/>
      <c r="D5" s="207"/>
      <c r="E5" s="652"/>
      <c r="F5" s="656"/>
      <c r="G5" s="656"/>
      <c r="H5" s="656"/>
      <c r="I5" s="656"/>
      <c r="J5" s="656"/>
      <c r="K5" s="656"/>
      <c r="L5" s="656"/>
      <c r="M5" s="657"/>
      <c r="N5" s="658"/>
      <c r="O5" s="656"/>
      <c r="P5" s="656"/>
      <c r="Q5" s="656"/>
      <c r="R5" s="656"/>
      <c r="S5" s="656"/>
      <c r="T5" s="656"/>
      <c r="U5" s="657"/>
      <c r="V5" s="656"/>
      <c r="W5" s="656"/>
      <c r="X5" s="656"/>
      <c r="Y5" s="656"/>
      <c r="Z5" s="656"/>
      <c r="AA5" s="656"/>
      <c r="AB5" s="656"/>
      <c r="AC5" s="656"/>
    </row>
    <row r="6" spans="1:58" ht="15" x14ac:dyDescent="0.2">
      <c r="A6" s="205"/>
      <c r="B6" s="206"/>
      <c r="C6" s="207"/>
      <c r="D6" s="207"/>
      <c r="E6" s="652"/>
      <c r="F6" s="656"/>
      <c r="G6" s="656"/>
      <c r="H6" s="656"/>
      <c r="I6" s="656"/>
      <c r="J6" s="656"/>
      <c r="K6" s="656"/>
      <c r="L6" s="656"/>
      <c r="M6" s="657"/>
      <c r="N6" s="658"/>
      <c r="O6" s="656"/>
      <c r="P6" s="656"/>
      <c r="Q6" s="656"/>
      <c r="R6" s="656"/>
      <c r="S6" s="656"/>
      <c r="T6" s="656"/>
      <c r="U6" s="657"/>
      <c r="V6" s="656"/>
      <c r="W6" s="656"/>
      <c r="X6" s="656"/>
      <c r="Y6" s="656"/>
      <c r="Z6" s="656"/>
      <c r="AA6" s="656"/>
      <c r="AB6" s="656"/>
      <c r="AC6" s="656"/>
    </row>
    <row r="7" spans="1:58" ht="15" x14ac:dyDescent="0.2">
      <c r="A7" s="209" t="str">
        <f>[4]RESUMO!A7</f>
        <v>Obra: Adequação Escola de Contas - Edifício Anexo III</v>
      </c>
      <c r="B7" s="206"/>
      <c r="C7" s="207"/>
      <c r="D7" s="207"/>
      <c r="E7" s="652"/>
      <c r="F7" s="640"/>
      <c r="G7" s="640"/>
      <c r="H7" s="640"/>
      <c r="I7" s="640"/>
      <c r="J7" s="640"/>
      <c r="K7" s="640"/>
      <c r="L7" s="640"/>
      <c r="M7" s="659"/>
      <c r="N7" s="660"/>
      <c r="O7" s="640"/>
      <c r="P7" s="640"/>
      <c r="Q7" s="640"/>
      <c r="R7" s="640"/>
      <c r="S7" s="640"/>
      <c r="T7" s="640"/>
      <c r="U7" s="659"/>
      <c r="V7" s="640"/>
      <c r="W7" s="640"/>
      <c r="X7" s="640"/>
      <c r="Y7" s="640"/>
      <c r="Z7" s="640"/>
      <c r="AA7" s="640"/>
      <c r="AB7" s="640"/>
      <c r="AC7" s="640"/>
    </row>
    <row r="8" spans="1:58" ht="15" customHeight="1" x14ac:dyDescent="0.2">
      <c r="A8" s="209" t="str">
        <f>[4]RESUMO!A8</f>
        <v>CONCORRÊNCIA Nº. 90001/TCERO/2024</v>
      </c>
      <c r="B8" s="210"/>
      <c r="C8" s="211"/>
      <c r="D8" s="211"/>
      <c r="E8" s="652"/>
      <c r="F8" s="640"/>
      <c r="G8" s="640"/>
      <c r="H8" s="640"/>
      <c r="I8" s="640"/>
      <c r="J8" s="640"/>
      <c r="K8" s="640"/>
      <c r="L8" s="640"/>
      <c r="M8" s="659"/>
      <c r="N8" s="660"/>
      <c r="O8" s="640"/>
      <c r="P8" s="640"/>
      <c r="Q8" s="640"/>
      <c r="R8" s="640"/>
      <c r="S8" s="640"/>
      <c r="T8" s="640"/>
      <c r="U8" s="659"/>
      <c r="V8" s="640"/>
      <c r="W8" s="640"/>
      <c r="X8" s="640"/>
      <c r="Y8" s="640"/>
      <c r="Z8" s="640"/>
      <c r="AA8" s="640"/>
      <c r="AB8" s="640"/>
      <c r="AC8" s="640"/>
    </row>
    <row r="9" spans="1:58" ht="18" customHeight="1" x14ac:dyDescent="0.25">
      <c r="A9" s="645" t="s">
        <v>2110</v>
      </c>
      <c r="B9" s="646"/>
      <c r="C9" s="646"/>
      <c r="D9" s="646"/>
      <c r="E9" s="212">
        <v>1</v>
      </c>
      <c r="F9" s="647" t="s">
        <v>2111</v>
      </c>
      <c r="G9" s="648"/>
      <c r="H9" s="648"/>
      <c r="I9" s="648"/>
      <c r="J9" s="648"/>
      <c r="K9" s="648"/>
      <c r="L9" s="648"/>
      <c r="M9" s="649"/>
      <c r="N9" s="650" t="s">
        <v>2111</v>
      </c>
      <c r="O9" s="648"/>
      <c r="P9" s="648"/>
      <c r="Q9" s="648"/>
      <c r="R9" s="648"/>
      <c r="S9" s="648"/>
      <c r="T9" s="648"/>
      <c r="U9" s="649"/>
      <c r="V9" s="648" t="s">
        <v>2111</v>
      </c>
      <c r="W9" s="648"/>
      <c r="X9" s="648"/>
      <c r="Y9" s="648"/>
      <c r="Z9" s="648"/>
      <c r="AA9" s="648"/>
      <c r="AB9" s="648"/>
      <c r="AC9" s="648"/>
    </row>
    <row r="10" spans="1:58" s="208" customFormat="1" ht="15" customHeight="1" x14ac:dyDescent="0.2">
      <c r="A10" s="213" t="s">
        <v>7</v>
      </c>
      <c r="B10" s="214" t="str">
        <f>VLOOKUP(A10,[4]PLANILHA!$1:$1048576,4,0)</f>
        <v>Descrição</v>
      </c>
      <c r="C10" s="669" t="s">
        <v>2112</v>
      </c>
      <c r="D10" s="669"/>
      <c r="E10" s="524">
        <v>1</v>
      </c>
      <c r="F10" s="669" t="s">
        <v>2081</v>
      </c>
      <c r="G10" s="669"/>
      <c r="H10" s="641" t="s">
        <v>2082</v>
      </c>
      <c r="I10" s="643"/>
      <c r="J10" s="641" t="s">
        <v>2083</v>
      </c>
      <c r="K10" s="643"/>
      <c r="L10" s="641" t="s">
        <v>2084</v>
      </c>
      <c r="M10" s="642"/>
      <c r="N10" s="670" t="s">
        <v>2085</v>
      </c>
      <c r="O10" s="643"/>
      <c r="P10" s="641" t="s">
        <v>2086</v>
      </c>
      <c r="Q10" s="643"/>
      <c r="R10" s="641" t="s">
        <v>2087</v>
      </c>
      <c r="S10" s="643"/>
      <c r="T10" s="641" t="s">
        <v>2088</v>
      </c>
      <c r="U10" s="642"/>
      <c r="V10" s="644" t="s">
        <v>2089</v>
      </c>
      <c r="W10" s="643"/>
      <c r="X10" s="641" t="s">
        <v>2090</v>
      </c>
      <c r="Y10" s="643"/>
      <c r="Z10" s="641" t="s">
        <v>2091</v>
      </c>
      <c r="AA10" s="643"/>
      <c r="AB10" s="641" t="s">
        <v>2092</v>
      </c>
      <c r="AC10" s="642"/>
    </row>
    <row r="11" spans="1:58" s="223" customFormat="1" ht="21.75" customHeight="1" x14ac:dyDescent="0.25">
      <c r="A11" s="260">
        <v>1</v>
      </c>
      <c r="B11" s="215" t="s">
        <v>24</v>
      </c>
      <c r="C11" s="216">
        <f>SUM(F11,H11,J11,L11,N11,P11,R11,T11,V11,X11,Z11,AB11)</f>
        <v>0.99999999999999967</v>
      </c>
      <c r="D11" s="217">
        <v>648005.80000000016</v>
      </c>
      <c r="E11" s="217"/>
      <c r="F11" s="218">
        <f>G11/$D$11</f>
        <v>0.26281358482902462</v>
      </c>
      <c r="G11" s="219">
        <f>SUM(G12:G28)</f>
        <v>170304.72728799999</v>
      </c>
      <c r="H11" s="218">
        <f>I11/$D$11</f>
        <v>6.4930856236163306E-2</v>
      </c>
      <c r="I11" s="219">
        <f>SUM(I12:I28)</f>
        <v>42075.57144</v>
      </c>
      <c r="J11" s="218">
        <f>K11/$D$11</f>
        <v>6.4871370638966488E-2</v>
      </c>
      <c r="K11" s="219">
        <f>SUM(K12:K28)</f>
        <v>42037.024427999997</v>
      </c>
      <c r="L11" s="218">
        <f>M11/$D$11</f>
        <v>7.049599942469649E-2</v>
      </c>
      <c r="M11" s="220">
        <f>SUM(M12:M28)</f>
        <v>45681.816504000002</v>
      </c>
      <c r="N11" s="221">
        <f>O11/$D$11</f>
        <v>6.9363747281274313E-2</v>
      </c>
      <c r="O11" s="219">
        <f>SUM(O12:O28)</f>
        <v>44948.110547999997</v>
      </c>
      <c r="P11" s="218">
        <f>Q11/$D$11</f>
        <v>6.70996536018659E-2</v>
      </c>
      <c r="Q11" s="219">
        <f>SUM(Q12:Q28)</f>
        <v>43480.964712000001</v>
      </c>
      <c r="R11" s="218">
        <f>S11/$D$11</f>
        <v>6.705957184951121E-2</v>
      </c>
      <c r="S11" s="219">
        <f>SUM(S12:S28)</f>
        <v>43454.991504000005</v>
      </c>
      <c r="T11" s="218">
        <f>U11/$D$11</f>
        <v>6.9323665528919637E-2</v>
      </c>
      <c r="U11" s="220">
        <f>SUM(U12:U28)</f>
        <v>44922.137340000001</v>
      </c>
      <c r="V11" s="525">
        <f>W11/$D$11</f>
        <v>6.8254082139388231E-2</v>
      </c>
      <c r="W11" s="219">
        <f>SUM(W12:W28)</f>
        <v>44229.041099999995</v>
      </c>
      <c r="X11" s="218">
        <f>Y11/$D$11</f>
        <v>6.4831015148321181E-2</v>
      </c>
      <c r="Y11" s="219">
        <f>SUM(Y12:Y28)</f>
        <v>42010.873835999999</v>
      </c>
      <c r="Z11" s="218">
        <f>AA11/$D$11</f>
        <v>6.5989512630905453E-2</v>
      </c>
      <c r="AA11" s="219">
        <f>SUM(AA12:AA28)</f>
        <v>42761.586924000003</v>
      </c>
      <c r="AB11" s="218">
        <f>AC11/$D$11</f>
        <v>6.496694069096294E-2</v>
      </c>
      <c r="AC11" s="219">
        <f>SUM(AC12:AC28)</f>
        <v>42098.954376000002</v>
      </c>
      <c r="AD11" s="222">
        <f>AC11+AA11+Y11+W11+U11+Q11+S11+O11+M11+K11+G11+I11</f>
        <v>648005.79999999993</v>
      </c>
      <c r="AE11" s="223" t="b">
        <f>AD11=D11</f>
        <v>1</v>
      </c>
    </row>
    <row r="12" spans="1:58" s="233" customFormat="1" ht="18" customHeight="1" x14ac:dyDescent="0.25">
      <c r="A12" s="224" t="s">
        <v>25</v>
      </c>
      <c r="B12" s="225" t="s">
        <v>28</v>
      </c>
      <c r="C12" s="226">
        <f t="shared" ref="C12:C76" si="0">SUM(F12,H12,J12,L12,N12,P12,R12,T12,V12,X12,Z12,AB12)</f>
        <v>1</v>
      </c>
      <c r="D12" s="227">
        <v>359567.4</v>
      </c>
      <c r="E12" s="227"/>
      <c r="F12" s="228">
        <v>8.3400000000000002E-2</v>
      </c>
      <c r="G12" s="229">
        <f>$D12*F12</f>
        <v>29987.921160000002</v>
      </c>
      <c r="H12" s="228">
        <v>8.3400000000000002E-2</v>
      </c>
      <c r="I12" s="229">
        <f>$D12*H12</f>
        <v>29987.921160000002</v>
      </c>
      <c r="J12" s="228">
        <v>8.3299999999999999E-2</v>
      </c>
      <c r="K12" s="229">
        <f>$D12*J12</f>
        <v>29951.96442</v>
      </c>
      <c r="L12" s="228">
        <v>8.3299999999999999E-2</v>
      </c>
      <c r="M12" s="230">
        <f>$D12*L12</f>
        <v>29951.96442</v>
      </c>
      <c r="N12" s="231">
        <v>8.3299999999999999E-2</v>
      </c>
      <c r="O12" s="229">
        <f>$D12*N12</f>
        <v>29951.96442</v>
      </c>
      <c r="P12" s="228">
        <v>8.3299999999999999E-2</v>
      </c>
      <c r="Q12" s="229">
        <f>$D12*P12</f>
        <v>29951.96442</v>
      </c>
      <c r="R12" s="228">
        <v>8.3299999999999999E-2</v>
      </c>
      <c r="S12" s="229">
        <f>$D12*R12</f>
        <v>29951.96442</v>
      </c>
      <c r="T12" s="228">
        <v>8.3299999999999999E-2</v>
      </c>
      <c r="U12" s="230">
        <f>$D12*T12</f>
        <v>29951.96442</v>
      </c>
      <c r="V12" s="526">
        <v>8.3299999999999999E-2</v>
      </c>
      <c r="W12" s="229">
        <f>$D12*V12</f>
        <v>29951.96442</v>
      </c>
      <c r="X12" s="228">
        <v>8.3299999999999999E-2</v>
      </c>
      <c r="Y12" s="229">
        <f>$D12*X12</f>
        <v>29951.96442</v>
      </c>
      <c r="Z12" s="228">
        <v>8.3400000000000002E-2</v>
      </c>
      <c r="AA12" s="229">
        <f>$D12*Z12</f>
        <v>29987.921160000002</v>
      </c>
      <c r="AB12" s="228">
        <v>8.3400000000000002E-2</v>
      </c>
      <c r="AC12" s="229">
        <f>$D12*AB12</f>
        <v>29987.921160000002</v>
      </c>
      <c r="AD12" s="232">
        <f>AC12+AA12+Y12+W12+U12+Q12+S12+O12+M12+K12+G12+I12</f>
        <v>359567.4</v>
      </c>
      <c r="AE12" s="223" t="b">
        <f t="shared" ref="AE12:AE75" si="1">AD12=D12</f>
        <v>1</v>
      </c>
      <c r="AF12" s="233">
        <v>1</v>
      </c>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F12" s="234"/>
    </row>
    <row r="13" spans="1:58" ht="25.5" customHeight="1" x14ac:dyDescent="0.25">
      <c r="A13" s="235" t="s">
        <v>30</v>
      </c>
      <c r="B13" s="225" t="s">
        <v>33</v>
      </c>
      <c r="C13" s="226">
        <f t="shared" si="0"/>
        <v>1</v>
      </c>
      <c r="D13" s="227">
        <v>1852.74</v>
      </c>
      <c r="E13" s="227"/>
      <c r="F13" s="228">
        <v>1</v>
      </c>
      <c r="G13" s="229">
        <f t="shared" ref="G13:G28" si="2">$D13*F13</f>
        <v>1852.74</v>
      </c>
      <c r="H13" s="228"/>
      <c r="I13" s="229"/>
      <c r="J13" s="228"/>
      <c r="K13" s="229"/>
      <c r="L13" s="228"/>
      <c r="M13" s="230"/>
      <c r="N13" s="231"/>
      <c r="O13" s="229"/>
      <c r="P13" s="228"/>
      <c r="Q13" s="229"/>
      <c r="R13" s="228"/>
      <c r="S13" s="229"/>
      <c r="T13" s="228"/>
      <c r="U13" s="230"/>
      <c r="V13" s="526"/>
      <c r="W13" s="229"/>
      <c r="X13" s="228"/>
      <c r="Y13" s="229"/>
      <c r="Z13" s="228"/>
      <c r="AA13" s="229"/>
      <c r="AB13" s="228"/>
      <c r="AC13" s="229"/>
      <c r="AD13" s="232">
        <f t="shared" ref="AD13:AD76" si="3">AC13+AA13+Y13+W13+U13+Q13+S13+O13+M13+K13+G13+I13</f>
        <v>1852.74</v>
      </c>
      <c r="AE13" s="223" t="b">
        <f t="shared" si="1"/>
        <v>1</v>
      </c>
      <c r="AF13" s="204">
        <v>0</v>
      </c>
      <c r="BF13" s="234"/>
    </row>
    <row r="14" spans="1:58" ht="15" x14ac:dyDescent="0.25">
      <c r="A14" s="235" t="s">
        <v>35</v>
      </c>
      <c r="B14" s="225" t="s">
        <v>37</v>
      </c>
      <c r="C14" s="226">
        <f>SUM(F14,H14,J14,L14,N14,P14,R14,T14,V14,X14,Z14,AB14)</f>
        <v>1</v>
      </c>
      <c r="D14" s="227">
        <v>24941.26</v>
      </c>
      <c r="E14" s="227"/>
      <c r="F14" s="228">
        <v>1</v>
      </c>
      <c r="G14" s="229">
        <f t="shared" si="2"/>
        <v>24941.26</v>
      </c>
      <c r="H14" s="228">
        <v>0</v>
      </c>
      <c r="I14" s="229">
        <f t="shared" ref="I14:I28" si="4">$D14*H14</f>
        <v>0</v>
      </c>
      <c r="J14" s="228"/>
      <c r="K14" s="229"/>
      <c r="L14" s="228"/>
      <c r="M14" s="230"/>
      <c r="N14" s="231"/>
      <c r="O14" s="229"/>
      <c r="P14" s="228"/>
      <c r="Q14" s="229"/>
      <c r="R14" s="228"/>
      <c r="S14" s="229"/>
      <c r="T14" s="228"/>
      <c r="U14" s="230"/>
      <c r="V14" s="526"/>
      <c r="W14" s="229"/>
      <c r="X14" s="228"/>
      <c r="Y14" s="229"/>
      <c r="Z14" s="228"/>
      <c r="AA14" s="229"/>
      <c r="AB14" s="228"/>
      <c r="AC14" s="229"/>
      <c r="AD14" s="232">
        <f t="shared" si="3"/>
        <v>24941.26</v>
      </c>
      <c r="AE14" s="223" t="b">
        <f t="shared" si="1"/>
        <v>1</v>
      </c>
      <c r="AF14" s="204">
        <v>2</v>
      </c>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F14" s="234"/>
    </row>
    <row r="15" spans="1:58" ht="15" x14ac:dyDescent="0.25">
      <c r="A15" s="235" t="s">
        <v>38</v>
      </c>
      <c r="B15" s="225" t="s">
        <v>41</v>
      </c>
      <c r="C15" s="226">
        <f t="shared" si="0"/>
        <v>1</v>
      </c>
      <c r="D15" s="227">
        <v>1878.3</v>
      </c>
      <c r="E15" s="227"/>
      <c r="F15" s="228">
        <v>1</v>
      </c>
      <c r="G15" s="229">
        <f t="shared" si="2"/>
        <v>1878.3</v>
      </c>
      <c r="H15" s="228">
        <v>0</v>
      </c>
      <c r="I15" s="229">
        <f t="shared" si="4"/>
        <v>0</v>
      </c>
      <c r="J15" s="228"/>
      <c r="K15" s="229"/>
      <c r="L15" s="228"/>
      <c r="M15" s="230"/>
      <c r="N15" s="231"/>
      <c r="O15" s="229"/>
      <c r="P15" s="228"/>
      <c r="Q15" s="229"/>
      <c r="R15" s="228"/>
      <c r="S15" s="229"/>
      <c r="T15" s="228"/>
      <c r="U15" s="230"/>
      <c r="V15" s="526"/>
      <c r="W15" s="229"/>
      <c r="X15" s="228"/>
      <c r="Y15" s="229"/>
      <c r="Z15" s="228"/>
      <c r="AA15" s="229"/>
      <c r="AB15" s="228"/>
      <c r="AC15" s="229"/>
      <c r="AD15" s="232">
        <f t="shared" si="3"/>
        <v>1878.3</v>
      </c>
      <c r="AE15" s="223" t="b">
        <f t="shared" si="1"/>
        <v>1</v>
      </c>
      <c r="AF15" s="204">
        <v>0</v>
      </c>
      <c r="BF15" s="234"/>
    </row>
    <row r="16" spans="1:58" ht="30" x14ac:dyDescent="0.25">
      <c r="A16" s="235" t="s">
        <v>43</v>
      </c>
      <c r="B16" s="225" t="s">
        <v>45</v>
      </c>
      <c r="C16" s="226">
        <f t="shared" si="0"/>
        <v>1</v>
      </c>
      <c r="D16" s="227">
        <v>18809</v>
      </c>
      <c r="E16" s="227"/>
      <c r="F16" s="228">
        <v>1</v>
      </c>
      <c r="G16" s="229">
        <f t="shared" si="2"/>
        <v>18809</v>
      </c>
      <c r="H16" s="228">
        <v>0</v>
      </c>
      <c r="I16" s="229">
        <f t="shared" si="4"/>
        <v>0</v>
      </c>
      <c r="J16" s="228"/>
      <c r="K16" s="229"/>
      <c r="L16" s="228"/>
      <c r="M16" s="230"/>
      <c r="N16" s="231"/>
      <c r="O16" s="229"/>
      <c r="P16" s="228"/>
      <c r="Q16" s="229"/>
      <c r="R16" s="228"/>
      <c r="S16" s="229"/>
      <c r="T16" s="228"/>
      <c r="U16" s="230"/>
      <c r="V16" s="526"/>
      <c r="W16" s="229"/>
      <c r="X16" s="228"/>
      <c r="Y16" s="229"/>
      <c r="Z16" s="228"/>
      <c r="AA16" s="229"/>
      <c r="AB16" s="228"/>
      <c r="AC16" s="229"/>
      <c r="AD16" s="232">
        <f t="shared" si="3"/>
        <v>18809</v>
      </c>
      <c r="AE16" s="223" t="b">
        <f t="shared" si="1"/>
        <v>1</v>
      </c>
      <c r="AF16" s="233">
        <v>3</v>
      </c>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F16" s="234"/>
    </row>
    <row r="17" spans="1:59" ht="30" x14ac:dyDescent="0.25">
      <c r="A17" s="235" t="s">
        <v>46</v>
      </c>
      <c r="B17" s="225" t="s">
        <v>48</v>
      </c>
      <c r="C17" s="226">
        <f t="shared" si="0"/>
        <v>1</v>
      </c>
      <c r="D17" s="227">
        <v>36603.599999999999</v>
      </c>
      <c r="E17" s="227"/>
      <c r="F17" s="228">
        <v>1</v>
      </c>
      <c r="G17" s="229">
        <f t="shared" si="2"/>
        <v>36603.599999999999</v>
      </c>
      <c r="H17" s="228">
        <v>0</v>
      </c>
      <c r="I17" s="229">
        <f t="shared" si="4"/>
        <v>0</v>
      </c>
      <c r="J17" s="228"/>
      <c r="K17" s="229"/>
      <c r="L17" s="228"/>
      <c r="M17" s="230"/>
      <c r="N17" s="231"/>
      <c r="O17" s="229"/>
      <c r="P17" s="228"/>
      <c r="Q17" s="229"/>
      <c r="R17" s="228"/>
      <c r="S17" s="229"/>
      <c r="T17" s="228"/>
      <c r="U17" s="230"/>
      <c r="V17" s="526"/>
      <c r="W17" s="229"/>
      <c r="X17" s="228"/>
      <c r="Y17" s="229"/>
      <c r="Z17" s="228"/>
      <c r="AA17" s="229"/>
      <c r="AB17" s="228"/>
      <c r="AC17" s="229"/>
      <c r="AD17" s="232">
        <f t="shared" si="3"/>
        <v>36603.599999999999</v>
      </c>
      <c r="AE17" s="223" t="b">
        <f t="shared" si="1"/>
        <v>1</v>
      </c>
      <c r="AF17" s="204">
        <v>0</v>
      </c>
      <c r="BF17" s="234"/>
    </row>
    <row r="18" spans="1:59" ht="30" x14ac:dyDescent="0.25">
      <c r="A18" s="235" t="s">
        <v>49</v>
      </c>
      <c r="B18" s="225" t="s">
        <v>51</v>
      </c>
      <c r="C18" s="226">
        <f t="shared" si="0"/>
        <v>1</v>
      </c>
      <c r="D18" s="227">
        <v>15522.5</v>
      </c>
      <c r="E18" s="227"/>
      <c r="F18" s="228">
        <v>1</v>
      </c>
      <c r="G18" s="229">
        <f t="shared" si="2"/>
        <v>15522.5</v>
      </c>
      <c r="H18" s="228">
        <v>0</v>
      </c>
      <c r="I18" s="229">
        <f t="shared" si="4"/>
        <v>0</v>
      </c>
      <c r="J18" s="228"/>
      <c r="K18" s="229"/>
      <c r="L18" s="228"/>
      <c r="M18" s="230"/>
      <c r="N18" s="231"/>
      <c r="O18" s="229"/>
      <c r="P18" s="228"/>
      <c r="Q18" s="229"/>
      <c r="R18" s="228"/>
      <c r="S18" s="229"/>
      <c r="T18" s="228"/>
      <c r="U18" s="230"/>
      <c r="V18" s="526"/>
      <c r="W18" s="229"/>
      <c r="X18" s="228"/>
      <c r="Y18" s="229"/>
      <c r="Z18" s="228"/>
      <c r="AA18" s="229"/>
      <c r="AB18" s="228"/>
      <c r="AC18" s="229"/>
      <c r="AD18" s="232">
        <f t="shared" si="3"/>
        <v>15522.5</v>
      </c>
      <c r="AE18" s="223" t="b">
        <f t="shared" si="1"/>
        <v>1</v>
      </c>
      <c r="AF18" s="204">
        <v>4</v>
      </c>
      <c r="BF18" s="234"/>
    </row>
    <row r="19" spans="1:59" ht="30" x14ac:dyDescent="0.25">
      <c r="A19" s="235" t="s">
        <v>52</v>
      </c>
      <c r="B19" s="225" t="s">
        <v>54</v>
      </c>
      <c r="C19" s="226">
        <f t="shared" si="0"/>
        <v>1</v>
      </c>
      <c r="D19" s="227">
        <v>12816.82</v>
      </c>
      <c r="E19" s="227"/>
      <c r="F19" s="228">
        <v>1</v>
      </c>
      <c r="G19" s="229">
        <f t="shared" si="2"/>
        <v>12816.82</v>
      </c>
      <c r="H19" s="228">
        <v>0</v>
      </c>
      <c r="I19" s="229">
        <f t="shared" si="4"/>
        <v>0</v>
      </c>
      <c r="J19" s="228"/>
      <c r="K19" s="229"/>
      <c r="L19" s="228"/>
      <c r="M19" s="230"/>
      <c r="N19" s="231"/>
      <c r="O19" s="229"/>
      <c r="P19" s="228"/>
      <c r="Q19" s="229"/>
      <c r="R19" s="228"/>
      <c r="S19" s="229"/>
      <c r="T19" s="228"/>
      <c r="U19" s="230"/>
      <c r="V19" s="526"/>
      <c r="W19" s="229"/>
      <c r="X19" s="228"/>
      <c r="Y19" s="229"/>
      <c r="Z19" s="228"/>
      <c r="AA19" s="229"/>
      <c r="AB19" s="228"/>
      <c r="AC19" s="229"/>
      <c r="AD19" s="232">
        <f t="shared" si="3"/>
        <v>12816.82</v>
      </c>
      <c r="AE19" s="223" t="b">
        <f t="shared" si="1"/>
        <v>1</v>
      </c>
      <c r="AF19" s="204">
        <v>0</v>
      </c>
      <c r="BF19" s="234"/>
    </row>
    <row r="20" spans="1:59" ht="15" x14ac:dyDescent="0.25">
      <c r="A20" s="235" t="s">
        <v>55</v>
      </c>
      <c r="B20" s="225" t="s">
        <v>57</v>
      </c>
      <c r="C20" s="226">
        <f t="shared" si="0"/>
        <v>1</v>
      </c>
      <c r="D20" s="227">
        <v>86577.36</v>
      </c>
      <c r="E20" s="227"/>
      <c r="F20" s="228">
        <v>8.3299999999999999E-2</v>
      </c>
      <c r="G20" s="229">
        <f t="shared" si="2"/>
        <v>7211.894088</v>
      </c>
      <c r="H20" s="228">
        <v>8.4000000000000005E-2</v>
      </c>
      <c r="I20" s="229">
        <f t="shared" si="4"/>
        <v>7272.4982400000008</v>
      </c>
      <c r="J20" s="228">
        <v>8.3299999999999999E-2</v>
      </c>
      <c r="K20" s="229">
        <f t="shared" ref="K20:K28" si="5">$D20*J20</f>
        <v>7211.894088</v>
      </c>
      <c r="L20" s="228">
        <v>8.3000000000000004E-2</v>
      </c>
      <c r="M20" s="230">
        <f t="shared" ref="M20:M28" si="6">$D20*L20</f>
        <v>7185.9208800000006</v>
      </c>
      <c r="N20" s="231">
        <v>8.3299999999999999E-2</v>
      </c>
      <c r="O20" s="229">
        <f t="shared" ref="O20:O28" si="7">$D20*N20</f>
        <v>7211.894088</v>
      </c>
      <c r="P20" s="228">
        <v>8.3299999999999999E-2</v>
      </c>
      <c r="Q20" s="229">
        <f t="shared" ref="Q20:Q28" si="8">$D20*P20</f>
        <v>7211.894088</v>
      </c>
      <c r="R20" s="228">
        <v>8.3000000000000004E-2</v>
      </c>
      <c r="S20" s="229">
        <f t="shared" ref="S20:S28" si="9">$D20*R20</f>
        <v>7185.9208800000006</v>
      </c>
      <c r="T20" s="228">
        <v>8.3000000000000004E-2</v>
      </c>
      <c r="U20" s="230">
        <f t="shared" ref="U20:U28" si="10">$D20*T20</f>
        <v>7185.9208800000006</v>
      </c>
      <c r="V20" s="526">
        <v>8.3299999999999999E-2</v>
      </c>
      <c r="W20" s="229">
        <f t="shared" ref="W20:W28" si="11">$D20*V20</f>
        <v>7211.894088</v>
      </c>
      <c r="X20" s="228">
        <v>8.3400000000000002E-2</v>
      </c>
      <c r="Y20" s="229">
        <f t="shared" ref="Y20:Y28" si="12">$D20*X20</f>
        <v>7220.5518240000001</v>
      </c>
      <c r="Z20" s="228">
        <v>8.3500000000000005E-2</v>
      </c>
      <c r="AA20" s="229">
        <f t="shared" ref="AA20:AA28" si="13">$D20*Z20</f>
        <v>7229.2095600000002</v>
      </c>
      <c r="AB20" s="228">
        <v>8.3599999999999994E-2</v>
      </c>
      <c r="AC20" s="229">
        <f t="shared" ref="AC20:AC28" si="14">$D20*AB20</f>
        <v>7237.8672959999994</v>
      </c>
      <c r="AD20" s="232">
        <f t="shared" si="3"/>
        <v>86577.36</v>
      </c>
      <c r="AE20" s="223" t="b">
        <f t="shared" si="1"/>
        <v>1</v>
      </c>
      <c r="AF20" s="233">
        <v>5</v>
      </c>
      <c r="BF20" s="234"/>
    </row>
    <row r="21" spans="1:59" ht="30" x14ac:dyDescent="0.25">
      <c r="A21" s="235" t="s">
        <v>59</v>
      </c>
      <c r="B21" s="225" t="s">
        <v>61</v>
      </c>
      <c r="C21" s="226">
        <f t="shared" si="0"/>
        <v>1</v>
      </c>
      <c r="D21" s="227">
        <v>11550.28</v>
      </c>
      <c r="E21" s="227"/>
      <c r="F21" s="228">
        <v>1</v>
      </c>
      <c r="G21" s="229">
        <f t="shared" si="2"/>
        <v>11550.28</v>
      </c>
      <c r="H21" s="228"/>
      <c r="I21" s="229"/>
      <c r="J21" s="228"/>
      <c r="K21" s="229"/>
      <c r="L21" s="228"/>
      <c r="M21" s="230"/>
      <c r="N21" s="231"/>
      <c r="O21" s="229"/>
      <c r="P21" s="228"/>
      <c r="Q21" s="229"/>
      <c r="R21" s="228"/>
      <c r="S21" s="229"/>
      <c r="T21" s="228"/>
      <c r="U21" s="230"/>
      <c r="V21" s="526"/>
      <c r="W21" s="229"/>
      <c r="X21" s="228"/>
      <c r="Y21" s="229"/>
      <c r="Z21" s="228"/>
      <c r="AA21" s="229"/>
      <c r="AB21" s="228"/>
      <c r="AC21" s="229"/>
      <c r="AD21" s="232">
        <f t="shared" si="3"/>
        <v>11550.28</v>
      </c>
      <c r="AE21" s="223" t="b">
        <f t="shared" si="1"/>
        <v>1</v>
      </c>
      <c r="AF21" s="204">
        <v>0</v>
      </c>
      <c r="BF21" s="234"/>
    </row>
    <row r="22" spans="1:59" ht="15" x14ac:dyDescent="0.25">
      <c r="A22" s="235" t="s">
        <v>62</v>
      </c>
      <c r="B22" s="225" t="s">
        <v>64</v>
      </c>
      <c r="C22" s="226">
        <f t="shared" si="0"/>
        <v>1</v>
      </c>
      <c r="D22" s="227">
        <v>57.31</v>
      </c>
      <c r="E22" s="227"/>
      <c r="F22" s="228">
        <v>1</v>
      </c>
      <c r="G22" s="229">
        <f t="shared" si="2"/>
        <v>57.31</v>
      </c>
      <c r="H22" s="228"/>
      <c r="I22" s="229"/>
      <c r="J22" s="228"/>
      <c r="K22" s="229"/>
      <c r="L22" s="228"/>
      <c r="M22" s="230"/>
      <c r="N22" s="231"/>
      <c r="O22" s="229"/>
      <c r="P22" s="228"/>
      <c r="Q22" s="229"/>
      <c r="R22" s="228"/>
      <c r="S22" s="229"/>
      <c r="T22" s="228"/>
      <c r="U22" s="230"/>
      <c r="V22" s="526"/>
      <c r="W22" s="229"/>
      <c r="X22" s="228"/>
      <c r="Y22" s="229"/>
      <c r="Z22" s="228"/>
      <c r="AA22" s="229"/>
      <c r="AB22" s="228"/>
      <c r="AC22" s="229"/>
      <c r="AD22" s="232">
        <f t="shared" si="3"/>
        <v>57.31</v>
      </c>
      <c r="AE22" s="223" t="b">
        <f t="shared" si="1"/>
        <v>1</v>
      </c>
      <c r="AF22" s="204">
        <v>6</v>
      </c>
      <c r="BF22" s="234"/>
    </row>
    <row r="23" spans="1:59" ht="15" x14ac:dyDescent="0.25">
      <c r="A23" s="235" t="s">
        <v>65</v>
      </c>
      <c r="B23" s="225" t="s">
        <v>67</v>
      </c>
      <c r="C23" s="226">
        <f t="shared" si="0"/>
        <v>1</v>
      </c>
      <c r="D23" s="227">
        <v>657.52</v>
      </c>
      <c r="E23" s="227"/>
      <c r="F23" s="228">
        <v>1</v>
      </c>
      <c r="G23" s="229">
        <f t="shared" si="2"/>
        <v>657.52</v>
      </c>
      <c r="H23" s="228"/>
      <c r="I23" s="229"/>
      <c r="J23" s="228"/>
      <c r="K23" s="229"/>
      <c r="L23" s="228"/>
      <c r="M23" s="230"/>
      <c r="N23" s="231"/>
      <c r="O23" s="229"/>
      <c r="P23" s="228"/>
      <c r="Q23" s="229"/>
      <c r="R23" s="228"/>
      <c r="S23" s="229"/>
      <c r="T23" s="228"/>
      <c r="U23" s="230"/>
      <c r="V23" s="526"/>
      <c r="W23" s="229"/>
      <c r="X23" s="228"/>
      <c r="Y23" s="229"/>
      <c r="Z23" s="228"/>
      <c r="AA23" s="229"/>
      <c r="AB23" s="228"/>
      <c r="AC23" s="229"/>
      <c r="AD23" s="232">
        <f t="shared" si="3"/>
        <v>657.52</v>
      </c>
      <c r="AE23" s="223" t="b">
        <f t="shared" si="1"/>
        <v>1</v>
      </c>
      <c r="AF23" s="204">
        <v>0</v>
      </c>
      <c r="BF23" s="234"/>
    </row>
    <row r="24" spans="1:59" ht="15" x14ac:dyDescent="0.25">
      <c r="A24" s="235" t="s">
        <v>68</v>
      </c>
      <c r="B24" s="225" t="s">
        <v>70</v>
      </c>
      <c r="C24" s="226">
        <f t="shared" si="0"/>
        <v>1</v>
      </c>
      <c r="D24" s="227">
        <v>711.9</v>
      </c>
      <c r="E24" s="227"/>
      <c r="F24" s="228">
        <v>0</v>
      </c>
      <c r="G24" s="229">
        <f t="shared" si="2"/>
        <v>0</v>
      </c>
      <c r="H24" s="228">
        <v>0</v>
      </c>
      <c r="I24" s="229">
        <f t="shared" si="4"/>
        <v>0</v>
      </c>
      <c r="J24" s="228"/>
      <c r="K24" s="229">
        <f t="shared" si="5"/>
        <v>0</v>
      </c>
      <c r="L24" s="228"/>
      <c r="M24" s="230">
        <f t="shared" si="6"/>
        <v>0</v>
      </c>
      <c r="N24" s="231"/>
      <c r="O24" s="229">
        <f t="shared" si="7"/>
        <v>0</v>
      </c>
      <c r="P24" s="228"/>
      <c r="Q24" s="229">
        <f t="shared" si="8"/>
        <v>0</v>
      </c>
      <c r="R24" s="228"/>
      <c r="S24" s="229">
        <f t="shared" si="9"/>
        <v>0</v>
      </c>
      <c r="T24" s="228"/>
      <c r="U24" s="230">
        <f t="shared" si="10"/>
        <v>0</v>
      </c>
      <c r="V24" s="526"/>
      <c r="W24" s="229">
        <f t="shared" si="11"/>
        <v>0</v>
      </c>
      <c r="X24" s="228"/>
      <c r="Y24" s="229">
        <f t="shared" si="12"/>
        <v>0</v>
      </c>
      <c r="Z24" s="228">
        <v>1</v>
      </c>
      <c r="AA24" s="229">
        <f t="shared" si="13"/>
        <v>711.9</v>
      </c>
      <c r="AB24" s="228"/>
      <c r="AC24" s="229">
        <f t="shared" si="14"/>
        <v>0</v>
      </c>
      <c r="AD24" s="232">
        <f t="shared" si="3"/>
        <v>711.9</v>
      </c>
      <c r="AE24" s="223" t="b">
        <f t="shared" si="1"/>
        <v>1</v>
      </c>
      <c r="AF24" s="204" t="s">
        <v>289</v>
      </c>
      <c r="BF24" s="234"/>
    </row>
    <row r="25" spans="1:59" ht="15" x14ac:dyDescent="0.25">
      <c r="A25" s="235" t="s">
        <v>72</v>
      </c>
      <c r="B25" s="225" t="s">
        <v>74</v>
      </c>
      <c r="C25" s="226">
        <f t="shared" si="0"/>
        <v>1</v>
      </c>
      <c r="D25" s="227">
        <v>2723.89</v>
      </c>
      <c r="E25" s="227"/>
      <c r="F25" s="228">
        <v>1</v>
      </c>
      <c r="G25" s="229">
        <f t="shared" si="2"/>
        <v>2723.89</v>
      </c>
      <c r="H25" s="228"/>
      <c r="I25" s="229"/>
      <c r="J25" s="228"/>
      <c r="K25" s="229"/>
      <c r="L25" s="228"/>
      <c r="M25" s="230"/>
      <c r="N25" s="231"/>
      <c r="O25" s="229"/>
      <c r="P25" s="228"/>
      <c r="Q25" s="229"/>
      <c r="R25" s="228"/>
      <c r="S25" s="229"/>
      <c r="T25" s="228"/>
      <c r="U25" s="230"/>
      <c r="V25" s="526"/>
      <c r="W25" s="229"/>
      <c r="X25" s="228"/>
      <c r="Y25" s="229"/>
      <c r="Z25" s="228"/>
      <c r="AA25" s="229"/>
      <c r="AB25" s="228"/>
      <c r="AC25" s="229"/>
      <c r="AD25" s="232">
        <f t="shared" si="3"/>
        <v>2723.89</v>
      </c>
      <c r="AE25" s="223" t="b">
        <f t="shared" si="1"/>
        <v>1</v>
      </c>
      <c r="AF25" s="204">
        <v>0</v>
      </c>
      <c r="BF25" s="234"/>
    </row>
    <row r="26" spans="1:59" ht="15" x14ac:dyDescent="0.25">
      <c r="A26" s="235" t="s">
        <v>75</v>
      </c>
      <c r="B26" s="225" t="s">
        <v>77</v>
      </c>
      <c r="C26" s="226">
        <f t="shared" si="0"/>
        <v>1</v>
      </c>
      <c r="D26" s="227">
        <v>876.54</v>
      </c>
      <c r="E26" s="227"/>
      <c r="F26" s="228">
        <v>1</v>
      </c>
      <c r="G26" s="229">
        <f t="shared" si="2"/>
        <v>876.54</v>
      </c>
      <c r="H26" s="228"/>
      <c r="I26" s="229"/>
      <c r="J26" s="228"/>
      <c r="K26" s="229"/>
      <c r="L26" s="228"/>
      <c r="M26" s="230"/>
      <c r="N26" s="231"/>
      <c r="O26" s="229"/>
      <c r="P26" s="228"/>
      <c r="Q26" s="229"/>
      <c r="R26" s="228"/>
      <c r="S26" s="229"/>
      <c r="T26" s="228"/>
      <c r="U26" s="230"/>
      <c r="V26" s="526"/>
      <c r="W26" s="229"/>
      <c r="X26" s="228"/>
      <c r="Y26" s="229"/>
      <c r="Z26" s="228"/>
      <c r="AA26" s="229"/>
      <c r="AB26" s="228"/>
      <c r="AC26" s="229"/>
      <c r="AD26" s="232">
        <f t="shared" si="3"/>
        <v>876.54</v>
      </c>
      <c r="AE26" s="223" t="b">
        <f t="shared" si="1"/>
        <v>1</v>
      </c>
      <c r="AF26" s="204" t="s">
        <v>330</v>
      </c>
      <c r="BF26" s="234"/>
    </row>
    <row r="27" spans="1:59" ht="15" x14ac:dyDescent="0.25">
      <c r="A27" s="235" t="s">
        <v>78</v>
      </c>
      <c r="B27" s="225" t="s">
        <v>80</v>
      </c>
      <c r="C27" s="226">
        <f t="shared" si="0"/>
        <v>1</v>
      </c>
      <c r="D27" s="227">
        <v>58013.88</v>
      </c>
      <c r="E27" s="227"/>
      <c r="F27" s="228">
        <v>8.3000000000000004E-2</v>
      </c>
      <c r="G27" s="229">
        <f t="shared" si="2"/>
        <v>4815.1520399999999</v>
      </c>
      <c r="H27" s="228">
        <v>8.3000000000000004E-2</v>
      </c>
      <c r="I27" s="229">
        <f t="shared" si="4"/>
        <v>4815.1520399999999</v>
      </c>
      <c r="J27" s="228">
        <v>8.4000000000000005E-2</v>
      </c>
      <c r="K27" s="229">
        <f t="shared" si="5"/>
        <v>4873.1659200000004</v>
      </c>
      <c r="L27" s="228">
        <v>8.3299999999999999E-2</v>
      </c>
      <c r="M27" s="230">
        <f t="shared" si="6"/>
        <v>4832.5562039999995</v>
      </c>
      <c r="N27" s="231">
        <v>8.3000000000000004E-2</v>
      </c>
      <c r="O27" s="229">
        <f t="shared" si="7"/>
        <v>4815.1520399999999</v>
      </c>
      <c r="P27" s="228">
        <v>8.3299999999999999E-2</v>
      </c>
      <c r="Q27" s="229">
        <f t="shared" si="8"/>
        <v>4832.5562039999995</v>
      </c>
      <c r="R27" s="228">
        <v>8.3299999999999999E-2</v>
      </c>
      <c r="S27" s="229">
        <f t="shared" si="9"/>
        <v>4832.5562039999995</v>
      </c>
      <c r="T27" s="228">
        <v>8.3000000000000004E-2</v>
      </c>
      <c r="U27" s="230">
        <f t="shared" si="10"/>
        <v>4815.1520399999999</v>
      </c>
      <c r="V27" s="526">
        <v>8.3400000000000002E-2</v>
      </c>
      <c r="W27" s="229">
        <f t="shared" si="11"/>
        <v>4838.3575920000003</v>
      </c>
      <c r="X27" s="228">
        <v>8.3400000000000002E-2</v>
      </c>
      <c r="Y27" s="229">
        <f t="shared" si="12"/>
        <v>4838.3575920000003</v>
      </c>
      <c r="Z27" s="228">
        <v>8.3299999999999999E-2</v>
      </c>
      <c r="AA27" s="229">
        <f t="shared" si="13"/>
        <v>4832.5562039999995</v>
      </c>
      <c r="AB27" s="228">
        <v>8.4000000000000005E-2</v>
      </c>
      <c r="AC27" s="229">
        <f t="shared" si="14"/>
        <v>4873.1659200000004</v>
      </c>
      <c r="AD27" s="232">
        <f t="shared" si="3"/>
        <v>58013.880000000005</v>
      </c>
      <c r="AE27" s="223" t="b">
        <f t="shared" si="1"/>
        <v>1</v>
      </c>
      <c r="AF27" s="204">
        <v>0</v>
      </c>
      <c r="BF27" s="234"/>
    </row>
    <row r="28" spans="1:59" ht="30" x14ac:dyDescent="0.25">
      <c r="A28" s="235" t="s">
        <v>81</v>
      </c>
      <c r="B28" s="225" t="s">
        <v>83</v>
      </c>
      <c r="C28" s="226">
        <f t="shared" si="0"/>
        <v>1</v>
      </c>
      <c r="D28" s="227">
        <v>14845.5</v>
      </c>
      <c r="E28" s="227"/>
      <c r="F28" s="228">
        <v>0</v>
      </c>
      <c r="G28" s="229">
        <f t="shared" si="2"/>
        <v>0</v>
      </c>
      <c r="H28" s="228">
        <v>0</v>
      </c>
      <c r="I28" s="229">
        <f t="shared" si="4"/>
        <v>0</v>
      </c>
      <c r="J28" s="228"/>
      <c r="K28" s="229">
        <f t="shared" si="5"/>
        <v>0</v>
      </c>
      <c r="L28" s="228">
        <v>0.25</v>
      </c>
      <c r="M28" s="230">
        <f t="shared" si="6"/>
        <v>3711.375</v>
      </c>
      <c r="N28" s="231">
        <v>0.2</v>
      </c>
      <c r="O28" s="229">
        <f t="shared" si="7"/>
        <v>2969.1000000000004</v>
      </c>
      <c r="P28" s="228">
        <v>0.1</v>
      </c>
      <c r="Q28" s="229">
        <f t="shared" si="8"/>
        <v>1484.5500000000002</v>
      </c>
      <c r="R28" s="228">
        <v>0.1</v>
      </c>
      <c r="S28" s="229">
        <f t="shared" si="9"/>
        <v>1484.5500000000002</v>
      </c>
      <c r="T28" s="228">
        <v>0.2</v>
      </c>
      <c r="U28" s="230">
        <f t="shared" si="10"/>
        <v>2969.1000000000004</v>
      </c>
      <c r="V28" s="526">
        <v>0.15</v>
      </c>
      <c r="W28" s="229">
        <f t="shared" si="11"/>
        <v>2226.8249999999998</v>
      </c>
      <c r="X28" s="228"/>
      <c r="Y28" s="229">
        <f t="shared" si="12"/>
        <v>0</v>
      </c>
      <c r="Z28" s="228"/>
      <c r="AA28" s="229">
        <f t="shared" si="13"/>
        <v>0</v>
      </c>
      <c r="AB28" s="228"/>
      <c r="AC28" s="229">
        <f t="shared" si="14"/>
        <v>0</v>
      </c>
      <c r="AD28" s="232">
        <f t="shared" si="3"/>
        <v>14845.5</v>
      </c>
      <c r="AE28" s="223" t="b">
        <f t="shared" si="1"/>
        <v>1</v>
      </c>
      <c r="AF28" s="204" t="s">
        <v>372</v>
      </c>
      <c r="BF28" s="234"/>
    </row>
    <row r="29" spans="1:59" s="223" customFormat="1" ht="21.75" customHeight="1" x14ac:dyDescent="0.25">
      <c r="A29" s="260">
        <v>2</v>
      </c>
      <c r="B29" s="215" t="s">
        <v>84</v>
      </c>
      <c r="C29" s="216">
        <f>SUM(F29,H29,J29,L29,N29,P29,R29,T29,V29,X29,Z29,AB29)</f>
        <v>1.0000000000000002</v>
      </c>
      <c r="D29" s="217">
        <v>84328.689999999988</v>
      </c>
      <c r="E29" s="217"/>
      <c r="F29" s="218">
        <f>G29/$D$29</f>
        <v>0.30567609908324211</v>
      </c>
      <c r="G29" s="219">
        <f>SUM(G30:G69)</f>
        <v>25777.265000000003</v>
      </c>
      <c r="H29" s="218">
        <f>I29/$D$29</f>
        <v>0.34428613796799179</v>
      </c>
      <c r="I29" s="219">
        <f>SUM(I30:I69)</f>
        <v>29033.199000000004</v>
      </c>
      <c r="J29" s="218">
        <f>K29/$D$29</f>
        <v>0.33149503448944839</v>
      </c>
      <c r="K29" s="219">
        <f>SUM(K30:K69)</f>
        <v>27954.541999999998</v>
      </c>
      <c r="L29" s="218">
        <f>M29/$D$29</f>
        <v>0</v>
      </c>
      <c r="M29" s="220">
        <f>SUM(M30:M69)</f>
        <v>0</v>
      </c>
      <c r="N29" s="221">
        <f>O29/$D$29</f>
        <v>0</v>
      </c>
      <c r="O29" s="219">
        <f>SUM(O30:O69)</f>
        <v>0</v>
      </c>
      <c r="P29" s="218">
        <f>Q29/$D$29</f>
        <v>0</v>
      </c>
      <c r="Q29" s="219">
        <f>SUM(Q30:Q69)</f>
        <v>0</v>
      </c>
      <c r="R29" s="218">
        <f>S29/$D$29</f>
        <v>0</v>
      </c>
      <c r="S29" s="219">
        <f>SUM(S30:S69)</f>
        <v>0</v>
      </c>
      <c r="T29" s="218">
        <f>U29/$D$29</f>
        <v>0</v>
      </c>
      <c r="U29" s="220">
        <f>SUM(U30:U69)</f>
        <v>0</v>
      </c>
      <c r="V29" s="525">
        <f>W29/$D$29</f>
        <v>1.6845441332006938E-2</v>
      </c>
      <c r="W29" s="219">
        <f>SUM(W30:W69)</f>
        <v>1420.5540000000001</v>
      </c>
      <c r="X29" s="218">
        <f>Y29/$D$29</f>
        <v>0</v>
      </c>
      <c r="Y29" s="219">
        <f>SUM(Y30:Y69)</f>
        <v>0</v>
      </c>
      <c r="Z29" s="218">
        <f>AA29/$D$29</f>
        <v>0</v>
      </c>
      <c r="AA29" s="219">
        <f>SUM(AA30:AA69)</f>
        <v>0</v>
      </c>
      <c r="AB29" s="218">
        <f>AC29/$D$29</f>
        <v>1.697287127311002E-3</v>
      </c>
      <c r="AC29" s="219">
        <f>SUM(AC30:AC69)</f>
        <v>143.13</v>
      </c>
      <c r="AD29" s="222">
        <f>AC29+AA29+Y29+W29+U29+Q29+S29+O29+M29+K29+G29+I29</f>
        <v>84328.69</v>
      </c>
      <c r="AE29" s="223" t="b">
        <f t="shared" si="1"/>
        <v>1</v>
      </c>
      <c r="AF29" s="223">
        <v>0</v>
      </c>
    </row>
    <row r="30" spans="1:59" ht="15" x14ac:dyDescent="0.25">
      <c r="A30" s="235" t="s">
        <v>85</v>
      </c>
      <c r="B30" s="225" t="s">
        <v>87</v>
      </c>
      <c r="C30" s="226">
        <f t="shared" si="0"/>
        <v>1</v>
      </c>
      <c r="D30" s="227">
        <v>3327.71</v>
      </c>
      <c r="E30" s="227"/>
      <c r="F30" s="228">
        <v>0.5</v>
      </c>
      <c r="G30" s="229">
        <f>$D30*F30</f>
        <v>1663.855</v>
      </c>
      <c r="H30" s="228">
        <v>0.5</v>
      </c>
      <c r="I30" s="229">
        <f t="shared" ref="I30:I69" si="15">$D30*H30</f>
        <v>1663.855</v>
      </c>
      <c r="J30" s="228"/>
      <c r="K30" s="229"/>
      <c r="L30" s="228"/>
      <c r="M30" s="230"/>
      <c r="N30" s="231"/>
      <c r="O30" s="229"/>
      <c r="P30" s="228"/>
      <c r="Q30" s="229"/>
      <c r="R30" s="228"/>
      <c r="S30" s="229"/>
      <c r="T30" s="228"/>
      <c r="U30" s="230"/>
      <c r="V30" s="526"/>
      <c r="W30" s="229"/>
      <c r="X30" s="228"/>
      <c r="Y30" s="229"/>
      <c r="Z30" s="228"/>
      <c r="AA30" s="229"/>
      <c r="AB30" s="228"/>
      <c r="AC30" s="229"/>
      <c r="AD30" s="232">
        <f t="shared" si="3"/>
        <v>3327.71</v>
      </c>
      <c r="AE30" s="223" t="b">
        <f t="shared" si="1"/>
        <v>1</v>
      </c>
      <c r="AF30" s="204" t="s">
        <v>388</v>
      </c>
      <c r="BF30" s="234"/>
    </row>
    <row r="31" spans="1:59" ht="15" x14ac:dyDescent="0.25">
      <c r="A31" s="235" t="s">
        <v>89</v>
      </c>
      <c r="B31" s="225" t="s">
        <v>91</v>
      </c>
      <c r="C31" s="226">
        <f t="shared" si="0"/>
        <v>1</v>
      </c>
      <c r="D31" s="227">
        <v>540.62</v>
      </c>
      <c r="E31" s="227"/>
      <c r="F31" s="228">
        <v>1</v>
      </c>
      <c r="G31" s="229">
        <f t="shared" ref="G31:G69" si="16">$D31*F31</f>
        <v>540.62</v>
      </c>
      <c r="H31" s="228">
        <v>0</v>
      </c>
      <c r="I31" s="229">
        <f t="shared" si="15"/>
        <v>0</v>
      </c>
      <c r="J31" s="228"/>
      <c r="K31" s="229"/>
      <c r="L31" s="228"/>
      <c r="M31" s="230"/>
      <c r="N31" s="231"/>
      <c r="O31" s="229"/>
      <c r="P31" s="228"/>
      <c r="Q31" s="229"/>
      <c r="R31" s="228"/>
      <c r="S31" s="229"/>
      <c r="T31" s="228"/>
      <c r="U31" s="230"/>
      <c r="V31" s="526"/>
      <c r="W31" s="229"/>
      <c r="X31" s="228"/>
      <c r="Y31" s="229"/>
      <c r="Z31" s="228"/>
      <c r="AA31" s="229"/>
      <c r="AB31" s="228"/>
      <c r="AC31" s="229"/>
      <c r="AD31" s="232">
        <f t="shared" si="3"/>
        <v>540.62</v>
      </c>
      <c r="AE31" s="223" t="b">
        <f t="shared" si="1"/>
        <v>1</v>
      </c>
      <c r="AF31" s="204">
        <v>0</v>
      </c>
      <c r="BF31" s="234"/>
    </row>
    <row r="32" spans="1:59" ht="30" x14ac:dyDescent="0.25">
      <c r="A32" s="235" t="s">
        <v>92</v>
      </c>
      <c r="B32" s="225" t="s">
        <v>94</v>
      </c>
      <c r="C32" s="226">
        <f t="shared" si="0"/>
        <v>1</v>
      </c>
      <c r="D32" s="227">
        <v>667.88</v>
      </c>
      <c r="E32" s="227"/>
      <c r="F32" s="228">
        <v>1</v>
      </c>
      <c r="G32" s="229">
        <f t="shared" si="16"/>
        <v>667.88</v>
      </c>
      <c r="H32" s="228">
        <v>0</v>
      </c>
      <c r="I32" s="229">
        <f t="shared" si="15"/>
        <v>0</v>
      </c>
      <c r="J32" s="228"/>
      <c r="K32" s="229"/>
      <c r="L32" s="228"/>
      <c r="M32" s="230"/>
      <c r="N32" s="231"/>
      <c r="O32" s="229"/>
      <c r="P32" s="228"/>
      <c r="Q32" s="229"/>
      <c r="R32" s="228"/>
      <c r="S32" s="229"/>
      <c r="T32" s="228"/>
      <c r="U32" s="230"/>
      <c r="V32" s="526"/>
      <c r="W32" s="229"/>
      <c r="X32" s="228"/>
      <c r="Y32" s="229"/>
      <c r="Z32" s="228"/>
      <c r="AA32" s="229"/>
      <c r="AB32" s="228"/>
      <c r="AC32" s="229"/>
      <c r="AD32" s="232">
        <f t="shared" si="3"/>
        <v>667.88</v>
      </c>
      <c r="AE32" s="223" t="b">
        <f t="shared" si="1"/>
        <v>1</v>
      </c>
      <c r="AF32" s="204">
        <v>7</v>
      </c>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row>
    <row r="33" spans="1:60" ht="30" x14ac:dyDescent="0.25">
      <c r="A33" s="235" t="s">
        <v>95</v>
      </c>
      <c r="B33" s="225" t="s">
        <v>97</v>
      </c>
      <c r="C33" s="226">
        <f t="shared" si="0"/>
        <v>1</v>
      </c>
      <c r="D33" s="227">
        <v>363.53</v>
      </c>
      <c r="E33" s="227"/>
      <c r="F33" s="228">
        <v>0</v>
      </c>
      <c r="G33" s="229">
        <f t="shared" si="16"/>
        <v>0</v>
      </c>
      <c r="H33" s="228">
        <v>1</v>
      </c>
      <c r="I33" s="229">
        <f t="shared" si="15"/>
        <v>363.53</v>
      </c>
      <c r="J33" s="228"/>
      <c r="K33" s="229"/>
      <c r="L33" s="228"/>
      <c r="M33" s="230"/>
      <c r="N33" s="231"/>
      <c r="O33" s="229"/>
      <c r="P33" s="228"/>
      <c r="Q33" s="229"/>
      <c r="R33" s="228"/>
      <c r="S33" s="229"/>
      <c r="T33" s="228"/>
      <c r="U33" s="230"/>
      <c r="V33" s="526"/>
      <c r="W33" s="229"/>
      <c r="X33" s="228"/>
      <c r="Y33" s="229"/>
      <c r="Z33" s="228"/>
      <c r="AA33" s="229"/>
      <c r="AB33" s="228"/>
      <c r="AC33" s="229"/>
      <c r="AD33" s="232">
        <f t="shared" si="3"/>
        <v>363.53</v>
      </c>
      <c r="AE33" s="223" t="b">
        <f t="shared" si="1"/>
        <v>1</v>
      </c>
      <c r="AF33" s="223">
        <v>0</v>
      </c>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row>
    <row r="34" spans="1:60" ht="30" x14ac:dyDescent="0.25">
      <c r="A34" s="235" t="s">
        <v>98</v>
      </c>
      <c r="B34" s="225" t="s">
        <v>99</v>
      </c>
      <c r="C34" s="226">
        <f t="shared" si="0"/>
        <v>1</v>
      </c>
      <c r="D34" s="227">
        <v>219.7</v>
      </c>
      <c r="E34" s="227"/>
      <c r="F34" s="228">
        <v>1</v>
      </c>
      <c r="G34" s="229">
        <f t="shared" si="16"/>
        <v>219.7</v>
      </c>
      <c r="H34" s="228">
        <v>0</v>
      </c>
      <c r="I34" s="229">
        <f t="shared" si="15"/>
        <v>0</v>
      </c>
      <c r="J34" s="228"/>
      <c r="K34" s="229"/>
      <c r="L34" s="228"/>
      <c r="M34" s="230"/>
      <c r="N34" s="231"/>
      <c r="O34" s="229"/>
      <c r="P34" s="228"/>
      <c r="Q34" s="229"/>
      <c r="R34" s="228"/>
      <c r="S34" s="229"/>
      <c r="T34" s="228"/>
      <c r="U34" s="230"/>
      <c r="V34" s="526"/>
      <c r="W34" s="229"/>
      <c r="X34" s="228"/>
      <c r="Y34" s="229"/>
      <c r="Z34" s="228"/>
      <c r="AA34" s="229"/>
      <c r="AB34" s="228"/>
      <c r="AC34" s="229"/>
      <c r="AD34" s="232">
        <f t="shared" si="3"/>
        <v>219.7</v>
      </c>
      <c r="AE34" s="223" t="b">
        <f t="shared" si="1"/>
        <v>1</v>
      </c>
      <c r="AF34" s="204" t="s">
        <v>397</v>
      </c>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row>
    <row r="35" spans="1:60" ht="15" x14ac:dyDescent="0.25">
      <c r="A35" s="235" t="s">
        <v>100</v>
      </c>
      <c r="B35" s="225" t="s">
        <v>102</v>
      </c>
      <c r="C35" s="226">
        <f t="shared" si="0"/>
        <v>1</v>
      </c>
      <c r="D35" s="227">
        <v>34688.639999999999</v>
      </c>
      <c r="E35" s="227"/>
      <c r="F35" s="228">
        <v>0.1</v>
      </c>
      <c r="G35" s="229">
        <f t="shared" si="16"/>
        <v>3468.864</v>
      </c>
      <c r="H35" s="228">
        <v>0.2</v>
      </c>
      <c r="I35" s="229">
        <f t="shared" si="15"/>
        <v>6937.7280000000001</v>
      </c>
      <c r="J35" s="228">
        <v>0.7</v>
      </c>
      <c r="K35" s="229">
        <f>$D35*J35</f>
        <v>24282.047999999999</v>
      </c>
      <c r="L35" s="228"/>
      <c r="M35" s="230"/>
      <c r="N35" s="231"/>
      <c r="O35" s="229"/>
      <c r="P35" s="228"/>
      <c r="Q35" s="229"/>
      <c r="R35" s="228"/>
      <c r="S35" s="229"/>
      <c r="T35" s="228"/>
      <c r="U35" s="230"/>
      <c r="V35" s="526"/>
      <c r="W35" s="229"/>
      <c r="X35" s="228"/>
      <c r="Y35" s="229"/>
      <c r="Z35" s="228"/>
      <c r="AA35" s="229"/>
      <c r="AB35" s="228"/>
      <c r="AC35" s="229"/>
      <c r="AD35" s="232">
        <f t="shared" si="3"/>
        <v>34688.639999999999</v>
      </c>
      <c r="AE35" s="223" t="b">
        <f t="shared" si="1"/>
        <v>1</v>
      </c>
      <c r="AF35" s="204">
        <v>0</v>
      </c>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row>
    <row r="36" spans="1:60" ht="30" x14ac:dyDescent="0.25">
      <c r="A36" s="235" t="s">
        <v>103</v>
      </c>
      <c r="B36" s="225" t="s">
        <v>105</v>
      </c>
      <c r="C36" s="226">
        <f t="shared" si="0"/>
        <v>1</v>
      </c>
      <c r="D36" s="227">
        <v>5246.42</v>
      </c>
      <c r="E36" s="227"/>
      <c r="F36" s="228">
        <v>0.1</v>
      </c>
      <c r="G36" s="229">
        <f t="shared" si="16"/>
        <v>524.64200000000005</v>
      </c>
      <c r="H36" s="228">
        <v>0.2</v>
      </c>
      <c r="I36" s="229">
        <f t="shared" si="15"/>
        <v>1049.2840000000001</v>
      </c>
      <c r="J36" s="228">
        <v>0.7</v>
      </c>
      <c r="K36" s="229">
        <f>$D36*J36</f>
        <v>3672.4939999999997</v>
      </c>
      <c r="L36" s="228"/>
      <c r="M36" s="230"/>
      <c r="N36" s="231"/>
      <c r="O36" s="229"/>
      <c r="P36" s="228"/>
      <c r="Q36" s="229"/>
      <c r="R36" s="228"/>
      <c r="S36" s="229"/>
      <c r="T36" s="228"/>
      <c r="U36" s="230"/>
      <c r="V36" s="526"/>
      <c r="W36" s="229"/>
      <c r="X36" s="228"/>
      <c r="Y36" s="229"/>
      <c r="Z36" s="228"/>
      <c r="AA36" s="229"/>
      <c r="AB36" s="228"/>
      <c r="AC36" s="229"/>
      <c r="AD36" s="232">
        <f t="shared" si="3"/>
        <v>5246.42</v>
      </c>
      <c r="AE36" s="223" t="b">
        <f t="shared" si="1"/>
        <v>1</v>
      </c>
      <c r="AF36" s="204" t="s">
        <v>571</v>
      </c>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row>
    <row r="37" spans="1:60" ht="15" x14ac:dyDescent="0.25">
      <c r="A37" s="235" t="s">
        <v>106</v>
      </c>
      <c r="B37" s="225" t="s">
        <v>108</v>
      </c>
      <c r="C37" s="226">
        <f t="shared" si="0"/>
        <v>1</v>
      </c>
      <c r="D37" s="227">
        <v>1740.94</v>
      </c>
      <c r="E37" s="227"/>
      <c r="F37" s="228">
        <v>1</v>
      </c>
      <c r="G37" s="229">
        <f t="shared" si="16"/>
        <v>1740.94</v>
      </c>
      <c r="H37" s="228">
        <v>0</v>
      </c>
      <c r="I37" s="229">
        <f t="shared" si="15"/>
        <v>0</v>
      </c>
      <c r="J37" s="228"/>
      <c r="K37" s="229"/>
      <c r="L37" s="228"/>
      <c r="M37" s="230"/>
      <c r="N37" s="231"/>
      <c r="O37" s="229"/>
      <c r="P37" s="228"/>
      <c r="Q37" s="229"/>
      <c r="R37" s="228"/>
      <c r="S37" s="229"/>
      <c r="T37" s="228"/>
      <c r="U37" s="230"/>
      <c r="V37" s="526"/>
      <c r="W37" s="229"/>
      <c r="X37" s="228"/>
      <c r="Y37" s="229"/>
      <c r="Z37" s="228"/>
      <c r="AA37" s="229"/>
      <c r="AB37" s="228"/>
      <c r="AC37" s="229"/>
      <c r="AD37" s="232">
        <f t="shared" si="3"/>
        <v>1740.94</v>
      </c>
      <c r="AE37" s="223" t="b">
        <f t="shared" si="1"/>
        <v>1</v>
      </c>
      <c r="AF37" s="204">
        <v>0</v>
      </c>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row>
    <row r="38" spans="1:60" ht="15" x14ac:dyDescent="0.25">
      <c r="A38" s="235" t="s">
        <v>110</v>
      </c>
      <c r="B38" s="225" t="s">
        <v>112</v>
      </c>
      <c r="C38" s="226">
        <f t="shared" si="0"/>
        <v>1</v>
      </c>
      <c r="D38" s="227">
        <v>101.98</v>
      </c>
      <c r="E38" s="227"/>
      <c r="F38" s="228">
        <v>1</v>
      </c>
      <c r="G38" s="229">
        <f t="shared" si="16"/>
        <v>101.98</v>
      </c>
      <c r="H38" s="228">
        <v>0</v>
      </c>
      <c r="I38" s="229">
        <f t="shared" si="15"/>
        <v>0</v>
      </c>
      <c r="J38" s="228"/>
      <c r="K38" s="229"/>
      <c r="L38" s="228"/>
      <c r="M38" s="230"/>
      <c r="N38" s="231"/>
      <c r="O38" s="229"/>
      <c r="P38" s="228"/>
      <c r="Q38" s="229"/>
      <c r="R38" s="228"/>
      <c r="S38" s="229"/>
      <c r="T38" s="228"/>
      <c r="U38" s="230"/>
      <c r="V38" s="526"/>
      <c r="W38" s="229"/>
      <c r="X38" s="228"/>
      <c r="Y38" s="229"/>
      <c r="Z38" s="228"/>
      <c r="AA38" s="229"/>
      <c r="AB38" s="228"/>
      <c r="AC38" s="229"/>
      <c r="AD38" s="232">
        <f t="shared" si="3"/>
        <v>101.98</v>
      </c>
      <c r="AE38" s="223" t="b">
        <f t="shared" si="1"/>
        <v>1</v>
      </c>
      <c r="AF38" s="204" t="s">
        <v>695</v>
      </c>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row>
    <row r="39" spans="1:60" ht="15" x14ac:dyDescent="0.25">
      <c r="A39" s="235" t="s">
        <v>113</v>
      </c>
      <c r="B39" s="225" t="s">
        <v>115</v>
      </c>
      <c r="C39" s="226">
        <f t="shared" si="0"/>
        <v>1</v>
      </c>
      <c r="D39" s="227">
        <v>24.02</v>
      </c>
      <c r="E39" s="227"/>
      <c r="F39" s="228">
        <v>1</v>
      </c>
      <c r="G39" s="229">
        <f t="shared" si="16"/>
        <v>24.02</v>
      </c>
      <c r="H39" s="228">
        <v>0</v>
      </c>
      <c r="I39" s="229">
        <f t="shared" si="15"/>
        <v>0</v>
      </c>
      <c r="J39" s="228"/>
      <c r="K39" s="229"/>
      <c r="L39" s="228"/>
      <c r="M39" s="230"/>
      <c r="N39" s="231"/>
      <c r="O39" s="229"/>
      <c r="P39" s="228"/>
      <c r="Q39" s="229"/>
      <c r="R39" s="228"/>
      <c r="S39" s="229"/>
      <c r="T39" s="228"/>
      <c r="U39" s="230"/>
      <c r="V39" s="526"/>
      <c r="W39" s="229"/>
      <c r="X39" s="228"/>
      <c r="Y39" s="229"/>
      <c r="Z39" s="228"/>
      <c r="AA39" s="229"/>
      <c r="AB39" s="228"/>
      <c r="AC39" s="229"/>
      <c r="AD39" s="232">
        <f t="shared" si="3"/>
        <v>24.02</v>
      </c>
      <c r="AE39" s="223" t="b">
        <f t="shared" si="1"/>
        <v>1</v>
      </c>
      <c r="AF39" s="204">
        <v>0</v>
      </c>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row>
    <row r="40" spans="1:60" ht="30" x14ac:dyDescent="0.25">
      <c r="A40" s="235" t="s">
        <v>116</v>
      </c>
      <c r="B40" s="225" t="s">
        <v>118</v>
      </c>
      <c r="C40" s="226">
        <f t="shared" si="0"/>
        <v>1</v>
      </c>
      <c r="D40" s="227">
        <v>4547.01</v>
      </c>
      <c r="E40" s="227"/>
      <c r="F40" s="228">
        <v>1</v>
      </c>
      <c r="G40" s="229">
        <f t="shared" si="16"/>
        <v>4547.01</v>
      </c>
      <c r="H40" s="228">
        <v>0</v>
      </c>
      <c r="I40" s="229">
        <f t="shared" si="15"/>
        <v>0</v>
      </c>
      <c r="J40" s="228"/>
      <c r="K40" s="229"/>
      <c r="L40" s="228"/>
      <c r="M40" s="230"/>
      <c r="N40" s="231"/>
      <c r="O40" s="229"/>
      <c r="P40" s="228"/>
      <c r="Q40" s="229"/>
      <c r="R40" s="228"/>
      <c r="S40" s="229"/>
      <c r="T40" s="228"/>
      <c r="U40" s="230"/>
      <c r="V40" s="526"/>
      <c r="W40" s="229"/>
      <c r="X40" s="228"/>
      <c r="Y40" s="229"/>
      <c r="Z40" s="228"/>
      <c r="AA40" s="229"/>
      <c r="AB40" s="228"/>
      <c r="AC40" s="229"/>
      <c r="AD40" s="232">
        <f t="shared" si="3"/>
        <v>4547.01</v>
      </c>
      <c r="AE40" s="223" t="b">
        <f t="shared" si="1"/>
        <v>1</v>
      </c>
      <c r="AF40" s="204" t="s">
        <v>858</v>
      </c>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row>
    <row r="41" spans="1:60" ht="15" x14ac:dyDescent="0.25">
      <c r="A41" s="235" t="s">
        <v>119</v>
      </c>
      <c r="B41" s="225" t="s">
        <v>121</v>
      </c>
      <c r="C41" s="226">
        <f t="shared" si="0"/>
        <v>1</v>
      </c>
      <c r="D41" s="227">
        <v>1162.77</v>
      </c>
      <c r="E41" s="227"/>
      <c r="F41" s="228">
        <v>1</v>
      </c>
      <c r="G41" s="229">
        <f t="shared" si="16"/>
        <v>1162.77</v>
      </c>
      <c r="H41" s="228">
        <v>0</v>
      </c>
      <c r="I41" s="229">
        <f t="shared" si="15"/>
        <v>0</v>
      </c>
      <c r="J41" s="228"/>
      <c r="K41" s="229"/>
      <c r="L41" s="228"/>
      <c r="M41" s="230"/>
      <c r="N41" s="231"/>
      <c r="O41" s="229"/>
      <c r="P41" s="228"/>
      <c r="Q41" s="229"/>
      <c r="R41" s="228"/>
      <c r="S41" s="229"/>
      <c r="T41" s="228"/>
      <c r="U41" s="230"/>
      <c r="V41" s="526"/>
      <c r="W41" s="229"/>
      <c r="X41" s="228"/>
      <c r="Y41" s="229"/>
      <c r="Z41" s="228"/>
      <c r="AA41" s="229"/>
      <c r="AB41" s="228"/>
      <c r="AC41" s="229"/>
      <c r="AD41" s="232">
        <f t="shared" si="3"/>
        <v>1162.77</v>
      </c>
      <c r="AE41" s="223" t="b">
        <f t="shared" si="1"/>
        <v>1</v>
      </c>
      <c r="AF41" s="204">
        <v>0</v>
      </c>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row>
    <row r="42" spans="1:60" ht="15" x14ac:dyDescent="0.25">
      <c r="A42" s="235" t="s">
        <v>122</v>
      </c>
      <c r="B42" s="225" t="s">
        <v>124</v>
      </c>
      <c r="C42" s="226">
        <f t="shared" si="0"/>
        <v>1</v>
      </c>
      <c r="D42" s="227">
        <v>569</v>
      </c>
      <c r="E42" s="227"/>
      <c r="F42" s="228">
        <v>1</v>
      </c>
      <c r="G42" s="229">
        <f t="shared" si="16"/>
        <v>569</v>
      </c>
      <c r="H42" s="228">
        <v>0</v>
      </c>
      <c r="I42" s="229">
        <f t="shared" si="15"/>
        <v>0</v>
      </c>
      <c r="J42" s="228"/>
      <c r="K42" s="229"/>
      <c r="L42" s="228"/>
      <c r="M42" s="230"/>
      <c r="N42" s="231"/>
      <c r="O42" s="229"/>
      <c r="P42" s="228"/>
      <c r="Q42" s="229"/>
      <c r="R42" s="228"/>
      <c r="S42" s="229"/>
      <c r="T42" s="228"/>
      <c r="U42" s="230"/>
      <c r="V42" s="526"/>
      <c r="W42" s="229"/>
      <c r="X42" s="228"/>
      <c r="Y42" s="229"/>
      <c r="Z42" s="228"/>
      <c r="AA42" s="229"/>
      <c r="AB42" s="228"/>
      <c r="AC42" s="229"/>
      <c r="AD42" s="232">
        <f t="shared" si="3"/>
        <v>569</v>
      </c>
      <c r="AE42" s="223" t="b">
        <f t="shared" si="1"/>
        <v>1</v>
      </c>
      <c r="AF42" s="204" t="s">
        <v>990</v>
      </c>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row>
    <row r="43" spans="1:60" ht="15" x14ac:dyDescent="0.25">
      <c r="A43" s="235" t="s">
        <v>125</v>
      </c>
      <c r="B43" s="225" t="s">
        <v>127</v>
      </c>
      <c r="C43" s="226">
        <v>1</v>
      </c>
      <c r="D43" s="227">
        <v>4735.18</v>
      </c>
      <c r="E43" s="227"/>
      <c r="F43" s="228">
        <v>0.3</v>
      </c>
      <c r="G43" s="229">
        <f t="shared" si="16"/>
        <v>1420.5540000000001</v>
      </c>
      <c r="H43" s="228">
        <v>0.4</v>
      </c>
      <c r="I43" s="229">
        <f t="shared" si="15"/>
        <v>1894.0720000000001</v>
      </c>
      <c r="J43" s="228"/>
      <c r="K43" s="229">
        <f>$D43*J43</f>
        <v>0</v>
      </c>
      <c r="L43" s="228"/>
      <c r="M43" s="230">
        <f>$D43*L43</f>
        <v>0</v>
      </c>
      <c r="N43" s="231"/>
      <c r="O43" s="229">
        <f>$D43*N43</f>
        <v>0</v>
      </c>
      <c r="P43" s="228"/>
      <c r="Q43" s="229">
        <f>$D43*P43</f>
        <v>0</v>
      </c>
      <c r="R43" s="228"/>
      <c r="S43" s="229">
        <f>$D43*R43</f>
        <v>0</v>
      </c>
      <c r="T43" s="228"/>
      <c r="U43" s="230">
        <f>$D43*T43</f>
        <v>0</v>
      </c>
      <c r="V43" s="526">
        <v>0.3</v>
      </c>
      <c r="W43" s="229">
        <f>$D43*V43</f>
        <v>1420.5540000000001</v>
      </c>
      <c r="X43" s="228"/>
      <c r="Y43" s="229">
        <f>$D43*X43</f>
        <v>0</v>
      </c>
      <c r="Z43" s="228"/>
      <c r="AA43" s="229">
        <f>$D43*Z43</f>
        <v>0</v>
      </c>
      <c r="AB43" s="228"/>
      <c r="AC43" s="229">
        <f>$D43*AB43</f>
        <v>0</v>
      </c>
      <c r="AD43" s="232">
        <f t="shared" si="3"/>
        <v>4735.18</v>
      </c>
      <c r="AE43" s="223" t="b">
        <f t="shared" si="1"/>
        <v>1</v>
      </c>
      <c r="AF43" s="204">
        <v>0</v>
      </c>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row>
    <row r="44" spans="1:60" ht="15" x14ac:dyDescent="0.25">
      <c r="A44" s="235" t="s">
        <v>128</v>
      </c>
      <c r="B44" s="225" t="s">
        <v>129</v>
      </c>
      <c r="C44" s="226">
        <f t="shared" si="0"/>
        <v>1</v>
      </c>
      <c r="D44" s="227">
        <v>5801.32</v>
      </c>
      <c r="E44" s="227"/>
      <c r="F44" s="228">
        <v>0</v>
      </c>
      <c r="G44" s="229">
        <f t="shared" si="16"/>
        <v>0</v>
      </c>
      <c r="H44" s="228">
        <v>1</v>
      </c>
      <c r="I44" s="229">
        <f t="shared" si="15"/>
        <v>5801.32</v>
      </c>
      <c r="J44" s="228"/>
      <c r="K44" s="229"/>
      <c r="L44" s="228"/>
      <c r="M44" s="230"/>
      <c r="N44" s="231"/>
      <c r="O44" s="229"/>
      <c r="P44" s="228"/>
      <c r="Q44" s="229"/>
      <c r="R44" s="228"/>
      <c r="S44" s="229"/>
      <c r="T44" s="228"/>
      <c r="U44" s="230"/>
      <c r="V44" s="526"/>
      <c r="W44" s="229"/>
      <c r="X44" s="228"/>
      <c r="Y44" s="229"/>
      <c r="Z44" s="228"/>
      <c r="AA44" s="229"/>
      <c r="AB44" s="228"/>
      <c r="AC44" s="229"/>
      <c r="AD44" s="232">
        <f t="shared" si="3"/>
        <v>5801.32</v>
      </c>
      <c r="AE44" s="223" t="b">
        <f t="shared" si="1"/>
        <v>1</v>
      </c>
      <c r="AF44" s="204" t="s">
        <v>1064</v>
      </c>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row>
    <row r="45" spans="1:60" ht="15" x14ac:dyDescent="0.25">
      <c r="A45" s="235" t="s">
        <v>130</v>
      </c>
      <c r="B45" s="225" t="s">
        <v>132</v>
      </c>
      <c r="C45" s="226">
        <f t="shared" si="0"/>
        <v>1</v>
      </c>
      <c r="D45" s="227">
        <v>1060.24</v>
      </c>
      <c r="E45" s="227"/>
      <c r="F45" s="228">
        <v>0</v>
      </c>
      <c r="G45" s="229">
        <f t="shared" si="16"/>
        <v>0</v>
      </c>
      <c r="H45" s="228">
        <v>1</v>
      </c>
      <c r="I45" s="229">
        <f t="shared" si="15"/>
        <v>1060.24</v>
      </c>
      <c r="J45" s="228"/>
      <c r="K45" s="229"/>
      <c r="L45" s="228"/>
      <c r="M45" s="230"/>
      <c r="N45" s="231"/>
      <c r="O45" s="229"/>
      <c r="P45" s="228"/>
      <c r="Q45" s="229"/>
      <c r="R45" s="228"/>
      <c r="S45" s="229"/>
      <c r="T45" s="228"/>
      <c r="U45" s="230"/>
      <c r="V45" s="526"/>
      <c r="W45" s="229"/>
      <c r="X45" s="228"/>
      <c r="Y45" s="229"/>
      <c r="Z45" s="228"/>
      <c r="AA45" s="229"/>
      <c r="AB45" s="228"/>
      <c r="AC45" s="229"/>
      <c r="AD45" s="232">
        <f t="shared" si="3"/>
        <v>1060.24</v>
      </c>
      <c r="AE45" s="223" t="b">
        <f t="shared" si="1"/>
        <v>1</v>
      </c>
      <c r="AF45" s="204">
        <v>0</v>
      </c>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row>
    <row r="46" spans="1:60" ht="15" x14ac:dyDescent="0.25">
      <c r="A46" s="235" t="s">
        <v>133</v>
      </c>
      <c r="B46" s="225" t="s">
        <v>135</v>
      </c>
      <c r="C46" s="226">
        <f t="shared" si="0"/>
        <v>1</v>
      </c>
      <c r="D46" s="227">
        <v>477.47</v>
      </c>
      <c r="E46" s="227"/>
      <c r="F46" s="228">
        <v>0</v>
      </c>
      <c r="G46" s="229">
        <f t="shared" si="16"/>
        <v>0</v>
      </c>
      <c r="H46" s="228">
        <v>1</v>
      </c>
      <c r="I46" s="229">
        <f t="shared" si="15"/>
        <v>477.47</v>
      </c>
      <c r="J46" s="228"/>
      <c r="K46" s="229"/>
      <c r="L46" s="228"/>
      <c r="M46" s="230"/>
      <c r="N46" s="231"/>
      <c r="O46" s="229"/>
      <c r="P46" s="228"/>
      <c r="Q46" s="229"/>
      <c r="R46" s="228"/>
      <c r="S46" s="229"/>
      <c r="T46" s="228"/>
      <c r="U46" s="230"/>
      <c r="V46" s="526"/>
      <c r="W46" s="229"/>
      <c r="X46" s="228"/>
      <c r="Y46" s="229"/>
      <c r="Z46" s="228"/>
      <c r="AA46" s="229"/>
      <c r="AB46" s="228"/>
      <c r="AC46" s="229"/>
      <c r="AD46" s="232">
        <f t="shared" si="3"/>
        <v>477.47</v>
      </c>
      <c r="AE46" s="223" t="b">
        <f t="shared" si="1"/>
        <v>1</v>
      </c>
      <c r="AF46" s="204">
        <v>8</v>
      </c>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row>
    <row r="47" spans="1:60" ht="15" x14ac:dyDescent="0.25">
      <c r="A47" s="235" t="s">
        <v>136</v>
      </c>
      <c r="B47" s="225" t="s">
        <v>138</v>
      </c>
      <c r="C47" s="226">
        <f t="shared" si="0"/>
        <v>1</v>
      </c>
      <c r="D47" s="227">
        <v>70.709999999999994</v>
      </c>
      <c r="E47" s="227"/>
      <c r="F47" s="228">
        <v>0</v>
      </c>
      <c r="G47" s="229">
        <f t="shared" si="16"/>
        <v>0</v>
      </c>
      <c r="H47" s="228">
        <v>1</v>
      </c>
      <c r="I47" s="229">
        <f t="shared" si="15"/>
        <v>70.709999999999994</v>
      </c>
      <c r="J47" s="228"/>
      <c r="K47" s="229"/>
      <c r="L47" s="228"/>
      <c r="M47" s="230"/>
      <c r="N47" s="231"/>
      <c r="O47" s="229"/>
      <c r="P47" s="228"/>
      <c r="Q47" s="229"/>
      <c r="R47" s="228"/>
      <c r="S47" s="229"/>
      <c r="T47" s="228"/>
      <c r="U47" s="230"/>
      <c r="V47" s="526"/>
      <c r="W47" s="229"/>
      <c r="X47" s="228"/>
      <c r="Y47" s="229"/>
      <c r="Z47" s="228"/>
      <c r="AA47" s="229"/>
      <c r="AB47" s="228"/>
      <c r="AC47" s="229"/>
      <c r="AD47" s="232">
        <f t="shared" si="3"/>
        <v>70.709999999999994</v>
      </c>
      <c r="AE47" s="223" t="b">
        <f t="shared" si="1"/>
        <v>1</v>
      </c>
      <c r="AF47" s="204">
        <v>0</v>
      </c>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row>
    <row r="48" spans="1:60" ht="15" x14ac:dyDescent="0.25">
      <c r="A48" s="235" t="s">
        <v>139</v>
      </c>
      <c r="B48" s="225" t="s">
        <v>141</v>
      </c>
      <c r="C48" s="226">
        <f t="shared" si="0"/>
        <v>1</v>
      </c>
      <c r="D48" s="227">
        <v>2282.15</v>
      </c>
      <c r="E48" s="227"/>
      <c r="F48" s="228">
        <v>1</v>
      </c>
      <c r="G48" s="229">
        <f t="shared" si="16"/>
        <v>2282.15</v>
      </c>
      <c r="H48" s="228">
        <v>0</v>
      </c>
      <c r="I48" s="229">
        <f t="shared" si="15"/>
        <v>0</v>
      </c>
      <c r="J48" s="228"/>
      <c r="K48" s="229"/>
      <c r="L48" s="228"/>
      <c r="M48" s="230"/>
      <c r="N48" s="231"/>
      <c r="O48" s="229"/>
      <c r="P48" s="228"/>
      <c r="Q48" s="229"/>
      <c r="R48" s="228"/>
      <c r="S48" s="229"/>
      <c r="T48" s="228"/>
      <c r="U48" s="230"/>
      <c r="V48" s="526"/>
      <c r="W48" s="229"/>
      <c r="X48" s="228"/>
      <c r="Y48" s="229"/>
      <c r="Z48" s="228"/>
      <c r="AA48" s="229"/>
      <c r="AB48" s="228"/>
      <c r="AC48" s="229"/>
      <c r="AD48" s="232">
        <f t="shared" si="3"/>
        <v>2282.15</v>
      </c>
      <c r="AE48" s="223" t="b">
        <f t="shared" si="1"/>
        <v>1</v>
      </c>
      <c r="AF48" s="204">
        <v>9</v>
      </c>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row>
    <row r="49" spans="1:59" ht="30" x14ac:dyDescent="0.25">
      <c r="A49" s="235" t="s">
        <v>142</v>
      </c>
      <c r="B49" s="225" t="s">
        <v>144</v>
      </c>
      <c r="C49" s="226">
        <f t="shared" si="0"/>
        <v>1</v>
      </c>
      <c r="D49" s="227">
        <v>259.56</v>
      </c>
      <c r="E49" s="227"/>
      <c r="F49" s="228">
        <v>0</v>
      </c>
      <c r="G49" s="229">
        <f t="shared" si="16"/>
        <v>0</v>
      </c>
      <c r="H49" s="228">
        <v>1</v>
      </c>
      <c r="I49" s="229">
        <f t="shared" si="15"/>
        <v>259.56</v>
      </c>
      <c r="J49" s="228"/>
      <c r="K49" s="229"/>
      <c r="L49" s="228"/>
      <c r="M49" s="230"/>
      <c r="N49" s="231"/>
      <c r="O49" s="229"/>
      <c r="P49" s="228"/>
      <c r="Q49" s="229"/>
      <c r="R49" s="228"/>
      <c r="S49" s="229"/>
      <c r="T49" s="228"/>
      <c r="U49" s="230"/>
      <c r="V49" s="526"/>
      <c r="W49" s="229"/>
      <c r="X49" s="228"/>
      <c r="Y49" s="229"/>
      <c r="Z49" s="228"/>
      <c r="AA49" s="229"/>
      <c r="AB49" s="228"/>
      <c r="AC49" s="229"/>
      <c r="AD49" s="232">
        <f t="shared" si="3"/>
        <v>259.56</v>
      </c>
      <c r="AE49" s="223" t="b">
        <f t="shared" si="1"/>
        <v>1</v>
      </c>
      <c r="AF49" s="204">
        <v>0</v>
      </c>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row>
    <row r="50" spans="1:59" ht="15" x14ac:dyDescent="0.25">
      <c r="A50" s="235" t="s">
        <v>145</v>
      </c>
      <c r="B50" s="225" t="s">
        <v>147</v>
      </c>
      <c r="C50" s="226">
        <f t="shared" si="0"/>
        <v>1</v>
      </c>
      <c r="D50" s="227">
        <v>853.48</v>
      </c>
      <c r="E50" s="227"/>
      <c r="F50" s="228">
        <v>0</v>
      </c>
      <c r="G50" s="229">
        <f t="shared" si="16"/>
        <v>0</v>
      </c>
      <c r="H50" s="228">
        <v>1</v>
      </c>
      <c r="I50" s="229">
        <f t="shared" si="15"/>
        <v>853.48</v>
      </c>
      <c r="J50" s="228"/>
      <c r="K50" s="229"/>
      <c r="L50" s="228"/>
      <c r="M50" s="230"/>
      <c r="N50" s="231"/>
      <c r="O50" s="229"/>
      <c r="P50" s="228"/>
      <c r="Q50" s="229"/>
      <c r="R50" s="228"/>
      <c r="S50" s="229"/>
      <c r="T50" s="228"/>
      <c r="U50" s="230"/>
      <c r="V50" s="526"/>
      <c r="W50" s="229"/>
      <c r="X50" s="228"/>
      <c r="Y50" s="229"/>
      <c r="Z50" s="228"/>
      <c r="AA50" s="229"/>
      <c r="AB50" s="228"/>
      <c r="AC50" s="229"/>
      <c r="AD50" s="232">
        <f t="shared" si="3"/>
        <v>853.48</v>
      </c>
      <c r="AE50" s="223" t="b">
        <f t="shared" si="1"/>
        <v>1</v>
      </c>
      <c r="AF50" s="204">
        <v>10</v>
      </c>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row>
    <row r="51" spans="1:59" ht="15" x14ac:dyDescent="0.25">
      <c r="A51" s="235" t="s">
        <v>148</v>
      </c>
      <c r="B51" s="225" t="s">
        <v>150</v>
      </c>
      <c r="C51" s="226">
        <f t="shared" si="0"/>
        <v>1</v>
      </c>
      <c r="D51" s="227">
        <v>1.34</v>
      </c>
      <c r="E51" s="227"/>
      <c r="F51" s="228">
        <v>0</v>
      </c>
      <c r="G51" s="229">
        <f t="shared" si="16"/>
        <v>0</v>
      </c>
      <c r="H51" s="228">
        <v>1</v>
      </c>
      <c r="I51" s="229">
        <f t="shared" si="15"/>
        <v>1.34</v>
      </c>
      <c r="J51" s="228"/>
      <c r="K51" s="229"/>
      <c r="L51" s="228"/>
      <c r="M51" s="230"/>
      <c r="N51" s="231"/>
      <c r="O51" s="229"/>
      <c r="P51" s="228"/>
      <c r="Q51" s="229"/>
      <c r="R51" s="228"/>
      <c r="S51" s="229"/>
      <c r="T51" s="228"/>
      <c r="U51" s="230"/>
      <c r="V51" s="526"/>
      <c r="W51" s="229"/>
      <c r="X51" s="228"/>
      <c r="Y51" s="229"/>
      <c r="Z51" s="228"/>
      <c r="AA51" s="229"/>
      <c r="AB51" s="228"/>
      <c r="AC51" s="229"/>
      <c r="AD51" s="232">
        <f t="shared" si="3"/>
        <v>1.34</v>
      </c>
      <c r="AE51" s="223" t="b">
        <f t="shared" si="1"/>
        <v>1</v>
      </c>
      <c r="AF51" s="204">
        <v>0</v>
      </c>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row>
    <row r="52" spans="1:59" ht="15" x14ac:dyDescent="0.25">
      <c r="A52" s="235" t="s">
        <v>151</v>
      </c>
      <c r="B52" s="225" t="s">
        <v>153</v>
      </c>
      <c r="C52" s="226">
        <f t="shared" si="0"/>
        <v>1</v>
      </c>
      <c r="D52" s="227">
        <v>625.85</v>
      </c>
      <c r="E52" s="227"/>
      <c r="F52" s="228">
        <v>0</v>
      </c>
      <c r="G52" s="229">
        <f t="shared" si="16"/>
        <v>0</v>
      </c>
      <c r="H52" s="228">
        <v>1</v>
      </c>
      <c r="I52" s="229">
        <f t="shared" si="15"/>
        <v>625.85</v>
      </c>
      <c r="J52" s="228"/>
      <c r="K52" s="229"/>
      <c r="L52" s="228"/>
      <c r="M52" s="230"/>
      <c r="N52" s="231"/>
      <c r="O52" s="229"/>
      <c r="P52" s="228"/>
      <c r="Q52" s="229"/>
      <c r="R52" s="228"/>
      <c r="S52" s="229"/>
      <c r="T52" s="228"/>
      <c r="U52" s="230"/>
      <c r="V52" s="526"/>
      <c r="W52" s="229"/>
      <c r="X52" s="228"/>
      <c r="Y52" s="229"/>
      <c r="Z52" s="228"/>
      <c r="AA52" s="229"/>
      <c r="AB52" s="228"/>
      <c r="AC52" s="229"/>
      <c r="AD52" s="232">
        <f t="shared" si="3"/>
        <v>625.85</v>
      </c>
      <c r="AE52" s="223" t="b">
        <f t="shared" si="1"/>
        <v>1</v>
      </c>
      <c r="AF52" s="204">
        <v>11</v>
      </c>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row>
    <row r="53" spans="1:59" ht="15" x14ac:dyDescent="0.25">
      <c r="A53" s="235" t="s">
        <v>154</v>
      </c>
      <c r="B53" s="225" t="s">
        <v>156</v>
      </c>
      <c r="C53" s="226">
        <f t="shared" si="0"/>
        <v>1</v>
      </c>
      <c r="D53" s="227">
        <v>526.47</v>
      </c>
      <c r="E53" s="227"/>
      <c r="F53" s="228">
        <v>0</v>
      </c>
      <c r="G53" s="229">
        <f t="shared" si="16"/>
        <v>0</v>
      </c>
      <c r="H53" s="228">
        <v>1</v>
      </c>
      <c r="I53" s="229">
        <f t="shared" si="15"/>
        <v>526.47</v>
      </c>
      <c r="J53" s="228"/>
      <c r="K53" s="229"/>
      <c r="L53" s="228"/>
      <c r="M53" s="230"/>
      <c r="N53" s="231"/>
      <c r="O53" s="229"/>
      <c r="P53" s="228"/>
      <c r="Q53" s="229"/>
      <c r="R53" s="228"/>
      <c r="S53" s="229"/>
      <c r="T53" s="228"/>
      <c r="U53" s="230"/>
      <c r="V53" s="526"/>
      <c r="W53" s="229"/>
      <c r="X53" s="228"/>
      <c r="Y53" s="229"/>
      <c r="Z53" s="228"/>
      <c r="AA53" s="229"/>
      <c r="AB53" s="228"/>
      <c r="AC53" s="229"/>
      <c r="AD53" s="232">
        <f t="shared" si="3"/>
        <v>526.47</v>
      </c>
      <c r="AE53" s="223" t="b">
        <f t="shared" si="1"/>
        <v>1</v>
      </c>
      <c r="AF53" s="204">
        <v>0</v>
      </c>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row>
    <row r="54" spans="1:59" ht="15" x14ac:dyDescent="0.25">
      <c r="A54" s="235" t="s">
        <v>157</v>
      </c>
      <c r="B54" s="225" t="s">
        <v>159</v>
      </c>
      <c r="C54" s="226">
        <f t="shared" si="0"/>
        <v>1</v>
      </c>
      <c r="D54" s="227">
        <v>856.77</v>
      </c>
      <c r="E54" s="227"/>
      <c r="F54" s="228">
        <v>0</v>
      </c>
      <c r="G54" s="229">
        <f t="shared" si="16"/>
        <v>0</v>
      </c>
      <c r="H54" s="228">
        <v>1</v>
      </c>
      <c r="I54" s="229">
        <f t="shared" si="15"/>
        <v>856.77</v>
      </c>
      <c r="J54" s="228"/>
      <c r="K54" s="229"/>
      <c r="L54" s="228"/>
      <c r="M54" s="230"/>
      <c r="N54" s="231"/>
      <c r="O54" s="229"/>
      <c r="P54" s="228"/>
      <c r="Q54" s="229"/>
      <c r="R54" s="228"/>
      <c r="S54" s="229"/>
      <c r="T54" s="228"/>
      <c r="U54" s="230"/>
      <c r="V54" s="526"/>
      <c r="W54" s="229"/>
      <c r="X54" s="228"/>
      <c r="Y54" s="229"/>
      <c r="Z54" s="228"/>
      <c r="AA54" s="229"/>
      <c r="AB54" s="228"/>
      <c r="AC54" s="229"/>
      <c r="AD54" s="232">
        <f t="shared" si="3"/>
        <v>856.77</v>
      </c>
      <c r="AE54" s="223" t="b">
        <f t="shared" si="1"/>
        <v>1</v>
      </c>
      <c r="AF54" s="204" t="s">
        <v>1255</v>
      </c>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row>
    <row r="55" spans="1:59" ht="30" x14ac:dyDescent="0.25">
      <c r="A55" s="235" t="s">
        <v>160</v>
      </c>
      <c r="B55" s="225" t="s">
        <v>162</v>
      </c>
      <c r="C55" s="226">
        <f t="shared" si="0"/>
        <v>1</v>
      </c>
      <c r="D55" s="227">
        <v>4644.72</v>
      </c>
      <c r="E55" s="227"/>
      <c r="F55" s="228">
        <v>1</v>
      </c>
      <c r="G55" s="229">
        <f t="shared" si="16"/>
        <v>4644.72</v>
      </c>
      <c r="H55" s="228">
        <v>0</v>
      </c>
      <c r="I55" s="229">
        <f t="shared" si="15"/>
        <v>0</v>
      </c>
      <c r="J55" s="228"/>
      <c r="K55" s="229"/>
      <c r="L55" s="228"/>
      <c r="M55" s="230"/>
      <c r="N55" s="231"/>
      <c r="O55" s="229"/>
      <c r="P55" s="228"/>
      <c r="Q55" s="229"/>
      <c r="R55" s="228"/>
      <c r="S55" s="229"/>
      <c r="T55" s="228"/>
      <c r="U55" s="230"/>
      <c r="V55" s="526"/>
      <c r="W55" s="229"/>
      <c r="X55" s="228"/>
      <c r="Y55" s="229"/>
      <c r="Z55" s="228"/>
      <c r="AA55" s="229"/>
      <c r="AB55" s="228"/>
      <c r="AC55" s="229"/>
      <c r="AD55" s="232">
        <f t="shared" si="3"/>
        <v>4644.72</v>
      </c>
      <c r="AE55" s="223" t="b">
        <f t="shared" si="1"/>
        <v>1</v>
      </c>
      <c r="AF55" s="204">
        <v>0</v>
      </c>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row>
    <row r="56" spans="1:59" ht="15" x14ac:dyDescent="0.25">
      <c r="A56" s="235" t="s">
        <v>163</v>
      </c>
      <c r="B56" s="225" t="s">
        <v>165</v>
      </c>
      <c r="C56" s="226">
        <f t="shared" si="0"/>
        <v>1</v>
      </c>
      <c r="D56" s="227">
        <v>1384.54</v>
      </c>
      <c r="E56" s="227"/>
      <c r="F56" s="228">
        <v>0</v>
      </c>
      <c r="G56" s="229">
        <f t="shared" si="16"/>
        <v>0</v>
      </c>
      <c r="H56" s="228">
        <v>1</v>
      </c>
      <c r="I56" s="229">
        <f t="shared" si="15"/>
        <v>1384.54</v>
      </c>
      <c r="J56" s="228"/>
      <c r="K56" s="229"/>
      <c r="L56" s="228"/>
      <c r="M56" s="230"/>
      <c r="N56" s="231"/>
      <c r="O56" s="229"/>
      <c r="P56" s="228"/>
      <c r="Q56" s="229"/>
      <c r="R56" s="228"/>
      <c r="S56" s="229"/>
      <c r="T56" s="228"/>
      <c r="U56" s="230"/>
      <c r="V56" s="526"/>
      <c r="W56" s="229"/>
      <c r="X56" s="228"/>
      <c r="Y56" s="229"/>
      <c r="Z56" s="228"/>
      <c r="AA56" s="229"/>
      <c r="AB56" s="228"/>
      <c r="AC56" s="229"/>
      <c r="AD56" s="232">
        <f t="shared" si="3"/>
        <v>1384.54</v>
      </c>
      <c r="AE56" s="223" t="b">
        <f t="shared" si="1"/>
        <v>1</v>
      </c>
      <c r="AF56" s="204" t="s">
        <v>1275</v>
      </c>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row>
    <row r="57" spans="1:59" ht="15" x14ac:dyDescent="0.25">
      <c r="A57" s="235" t="s">
        <v>166</v>
      </c>
      <c r="B57" s="225" t="s">
        <v>168</v>
      </c>
      <c r="C57" s="226">
        <f t="shared" si="0"/>
        <v>1</v>
      </c>
      <c r="D57" s="227">
        <v>76.75</v>
      </c>
      <c r="E57" s="227"/>
      <c r="F57" s="228">
        <v>0</v>
      </c>
      <c r="G57" s="229">
        <f t="shared" si="16"/>
        <v>0</v>
      </c>
      <c r="H57" s="228">
        <v>1</v>
      </c>
      <c r="I57" s="229">
        <f t="shared" si="15"/>
        <v>76.75</v>
      </c>
      <c r="J57" s="228"/>
      <c r="K57" s="229"/>
      <c r="L57" s="228"/>
      <c r="M57" s="230"/>
      <c r="N57" s="231"/>
      <c r="O57" s="229"/>
      <c r="P57" s="228"/>
      <c r="Q57" s="229"/>
      <c r="R57" s="228"/>
      <c r="S57" s="229"/>
      <c r="T57" s="228"/>
      <c r="U57" s="230"/>
      <c r="V57" s="526"/>
      <c r="W57" s="229"/>
      <c r="X57" s="228"/>
      <c r="Y57" s="229"/>
      <c r="Z57" s="228"/>
      <c r="AA57" s="229"/>
      <c r="AB57" s="228"/>
      <c r="AC57" s="229"/>
      <c r="AD57" s="232">
        <f t="shared" si="3"/>
        <v>76.75</v>
      </c>
      <c r="AE57" s="223" t="b">
        <f t="shared" si="1"/>
        <v>1</v>
      </c>
      <c r="AF57" s="204">
        <v>0</v>
      </c>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row>
    <row r="58" spans="1:59" ht="15" x14ac:dyDescent="0.25">
      <c r="A58" s="235" t="s">
        <v>169</v>
      </c>
      <c r="B58" s="225" t="s">
        <v>171</v>
      </c>
      <c r="C58" s="226">
        <f t="shared" si="0"/>
        <v>1</v>
      </c>
      <c r="D58" s="227">
        <v>467.94</v>
      </c>
      <c r="E58" s="227"/>
      <c r="F58" s="228">
        <v>0</v>
      </c>
      <c r="G58" s="229">
        <f t="shared" si="16"/>
        <v>0</v>
      </c>
      <c r="H58" s="228">
        <v>1</v>
      </c>
      <c r="I58" s="229">
        <f t="shared" si="15"/>
        <v>467.94</v>
      </c>
      <c r="J58" s="228"/>
      <c r="K58" s="229"/>
      <c r="L58" s="228"/>
      <c r="M58" s="230"/>
      <c r="N58" s="231"/>
      <c r="O58" s="229"/>
      <c r="P58" s="228"/>
      <c r="Q58" s="229"/>
      <c r="R58" s="228"/>
      <c r="S58" s="229"/>
      <c r="T58" s="228"/>
      <c r="U58" s="230"/>
      <c r="V58" s="526"/>
      <c r="W58" s="229"/>
      <c r="X58" s="228"/>
      <c r="Y58" s="229"/>
      <c r="Z58" s="228"/>
      <c r="AA58" s="229"/>
      <c r="AB58" s="228"/>
      <c r="AC58" s="229"/>
      <c r="AD58" s="232">
        <f t="shared" si="3"/>
        <v>467.94</v>
      </c>
      <c r="AE58" s="223" t="b">
        <f t="shared" si="1"/>
        <v>1</v>
      </c>
      <c r="AF58" s="204" t="s">
        <v>1321</v>
      </c>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row>
    <row r="59" spans="1:59" ht="15" x14ac:dyDescent="0.25">
      <c r="A59" s="235" t="s">
        <v>172</v>
      </c>
      <c r="B59" s="225" t="s">
        <v>174</v>
      </c>
      <c r="C59" s="226">
        <f t="shared" si="0"/>
        <v>1</v>
      </c>
      <c r="D59" s="227">
        <v>115.05</v>
      </c>
      <c r="E59" s="227"/>
      <c r="F59" s="228">
        <v>1</v>
      </c>
      <c r="G59" s="229">
        <f t="shared" si="16"/>
        <v>115.05</v>
      </c>
      <c r="H59" s="228">
        <v>0</v>
      </c>
      <c r="I59" s="229">
        <f t="shared" si="15"/>
        <v>0</v>
      </c>
      <c r="J59" s="228"/>
      <c r="K59" s="229"/>
      <c r="L59" s="228"/>
      <c r="M59" s="230"/>
      <c r="N59" s="231"/>
      <c r="O59" s="229"/>
      <c r="P59" s="228"/>
      <c r="Q59" s="229"/>
      <c r="R59" s="228"/>
      <c r="S59" s="229"/>
      <c r="T59" s="228"/>
      <c r="U59" s="230"/>
      <c r="V59" s="526"/>
      <c r="W59" s="229"/>
      <c r="X59" s="228"/>
      <c r="Y59" s="229"/>
      <c r="Z59" s="228"/>
      <c r="AA59" s="229"/>
      <c r="AB59" s="228"/>
      <c r="AC59" s="229"/>
      <c r="AD59" s="232">
        <f t="shared" si="3"/>
        <v>115.05</v>
      </c>
      <c r="AE59" s="223" t="b">
        <f t="shared" si="1"/>
        <v>1</v>
      </c>
      <c r="AF59" s="204">
        <v>0</v>
      </c>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row>
    <row r="60" spans="1:59" ht="15" x14ac:dyDescent="0.25">
      <c r="A60" s="235" t="s">
        <v>175</v>
      </c>
      <c r="B60" s="225" t="s">
        <v>177</v>
      </c>
      <c r="C60" s="226">
        <f t="shared" si="0"/>
        <v>1</v>
      </c>
      <c r="D60" s="227">
        <v>97.11</v>
      </c>
      <c r="E60" s="227"/>
      <c r="F60" s="228">
        <v>1</v>
      </c>
      <c r="G60" s="229">
        <f t="shared" si="16"/>
        <v>97.11</v>
      </c>
      <c r="H60" s="228">
        <v>0</v>
      </c>
      <c r="I60" s="229">
        <f t="shared" si="15"/>
        <v>0</v>
      </c>
      <c r="J60" s="228"/>
      <c r="K60" s="229"/>
      <c r="L60" s="228"/>
      <c r="M60" s="230"/>
      <c r="N60" s="231"/>
      <c r="O60" s="229"/>
      <c r="P60" s="228"/>
      <c r="Q60" s="229"/>
      <c r="R60" s="228"/>
      <c r="S60" s="229"/>
      <c r="T60" s="228"/>
      <c r="U60" s="230"/>
      <c r="V60" s="526"/>
      <c r="W60" s="229"/>
      <c r="X60" s="228"/>
      <c r="Y60" s="229"/>
      <c r="Z60" s="228"/>
      <c r="AA60" s="229"/>
      <c r="AB60" s="228"/>
      <c r="AC60" s="229"/>
      <c r="AD60" s="232">
        <f t="shared" si="3"/>
        <v>97.11</v>
      </c>
      <c r="AE60" s="223" t="b">
        <f t="shared" si="1"/>
        <v>1</v>
      </c>
      <c r="AF60" s="204">
        <v>12</v>
      </c>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row>
    <row r="61" spans="1:59" ht="15" x14ac:dyDescent="0.25">
      <c r="A61" s="235" t="s">
        <v>178</v>
      </c>
      <c r="B61" s="225" t="s">
        <v>180</v>
      </c>
      <c r="C61" s="226">
        <f t="shared" si="0"/>
        <v>1</v>
      </c>
      <c r="D61" s="227">
        <v>767.06</v>
      </c>
      <c r="E61" s="227"/>
      <c r="F61" s="228">
        <v>1</v>
      </c>
      <c r="G61" s="229">
        <f t="shared" si="16"/>
        <v>767.06</v>
      </c>
      <c r="H61" s="228">
        <v>0</v>
      </c>
      <c r="I61" s="229">
        <f t="shared" si="15"/>
        <v>0</v>
      </c>
      <c r="J61" s="228"/>
      <c r="K61" s="229"/>
      <c r="L61" s="228"/>
      <c r="M61" s="230"/>
      <c r="N61" s="231"/>
      <c r="O61" s="229"/>
      <c r="P61" s="228"/>
      <c r="Q61" s="229"/>
      <c r="R61" s="228"/>
      <c r="S61" s="229"/>
      <c r="T61" s="228"/>
      <c r="U61" s="230"/>
      <c r="V61" s="526"/>
      <c r="W61" s="229"/>
      <c r="X61" s="228"/>
      <c r="Y61" s="229"/>
      <c r="Z61" s="228"/>
      <c r="AA61" s="229"/>
      <c r="AB61" s="228"/>
      <c r="AC61" s="229"/>
      <c r="AD61" s="232">
        <f t="shared" si="3"/>
        <v>767.06</v>
      </c>
      <c r="AE61" s="223" t="b">
        <f t="shared" si="1"/>
        <v>1</v>
      </c>
      <c r="AF61" s="204">
        <v>0</v>
      </c>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row>
    <row r="62" spans="1:59" ht="15" x14ac:dyDescent="0.25">
      <c r="A62" s="235" t="s">
        <v>181</v>
      </c>
      <c r="B62" s="225" t="s">
        <v>183</v>
      </c>
      <c r="C62" s="226">
        <f t="shared" si="0"/>
        <v>1</v>
      </c>
      <c r="D62" s="227">
        <v>34.58</v>
      </c>
      <c r="E62" s="227"/>
      <c r="F62" s="228">
        <v>0</v>
      </c>
      <c r="G62" s="229">
        <f t="shared" si="16"/>
        <v>0</v>
      </c>
      <c r="H62" s="228">
        <v>1</v>
      </c>
      <c r="I62" s="229">
        <f t="shared" si="15"/>
        <v>34.58</v>
      </c>
      <c r="J62" s="228"/>
      <c r="K62" s="229"/>
      <c r="L62" s="228"/>
      <c r="M62" s="230"/>
      <c r="N62" s="231"/>
      <c r="O62" s="229"/>
      <c r="P62" s="228"/>
      <c r="Q62" s="229"/>
      <c r="R62" s="228"/>
      <c r="S62" s="229"/>
      <c r="T62" s="228"/>
      <c r="U62" s="230"/>
      <c r="V62" s="526"/>
      <c r="W62" s="229"/>
      <c r="X62" s="228"/>
      <c r="Y62" s="229"/>
      <c r="Z62" s="228"/>
      <c r="AA62" s="229"/>
      <c r="AB62" s="228"/>
      <c r="AC62" s="229"/>
      <c r="AD62" s="232">
        <f t="shared" si="3"/>
        <v>34.58</v>
      </c>
      <c r="AE62" s="223" t="b">
        <f t="shared" si="1"/>
        <v>1</v>
      </c>
      <c r="AF62" s="204">
        <v>13</v>
      </c>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row>
    <row r="63" spans="1:59" ht="15" x14ac:dyDescent="0.25">
      <c r="A63" s="235" t="s">
        <v>184</v>
      </c>
      <c r="B63" s="225" t="s">
        <v>186</v>
      </c>
      <c r="C63" s="226">
        <f t="shared" si="0"/>
        <v>1</v>
      </c>
      <c r="D63" s="227">
        <v>46.4</v>
      </c>
      <c r="E63" s="227"/>
      <c r="F63" s="228">
        <v>0</v>
      </c>
      <c r="G63" s="229">
        <f t="shared" si="16"/>
        <v>0</v>
      </c>
      <c r="H63" s="228">
        <v>1</v>
      </c>
      <c r="I63" s="229">
        <f t="shared" si="15"/>
        <v>46.4</v>
      </c>
      <c r="J63" s="228"/>
      <c r="K63" s="229"/>
      <c r="L63" s="228"/>
      <c r="M63" s="230"/>
      <c r="N63" s="231"/>
      <c r="O63" s="229"/>
      <c r="P63" s="228"/>
      <c r="Q63" s="229"/>
      <c r="R63" s="228"/>
      <c r="S63" s="229"/>
      <c r="T63" s="228"/>
      <c r="U63" s="230"/>
      <c r="V63" s="526"/>
      <c r="W63" s="229"/>
      <c r="X63" s="228"/>
      <c r="Y63" s="229"/>
      <c r="Z63" s="228"/>
      <c r="AA63" s="229"/>
      <c r="AB63" s="228"/>
      <c r="AC63" s="229"/>
      <c r="AD63" s="232">
        <f t="shared" si="3"/>
        <v>46.4</v>
      </c>
      <c r="AE63" s="223" t="b">
        <f t="shared" si="1"/>
        <v>1</v>
      </c>
      <c r="AF63" s="204">
        <v>0</v>
      </c>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row>
    <row r="64" spans="1:59" ht="15" x14ac:dyDescent="0.25">
      <c r="A64" s="235" t="s">
        <v>187</v>
      </c>
      <c r="B64" s="225" t="s">
        <v>189</v>
      </c>
      <c r="C64" s="226">
        <f t="shared" si="0"/>
        <v>1</v>
      </c>
      <c r="D64" s="227">
        <v>4581.3100000000004</v>
      </c>
      <c r="E64" s="227"/>
      <c r="F64" s="228">
        <v>0</v>
      </c>
      <c r="G64" s="229">
        <f t="shared" si="16"/>
        <v>0</v>
      </c>
      <c r="H64" s="228">
        <v>1</v>
      </c>
      <c r="I64" s="229">
        <f t="shared" si="15"/>
        <v>4581.3100000000004</v>
      </c>
      <c r="J64" s="228"/>
      <c r="K64" s="229"/>
      <c r="L64" s="228"/>
      <c r="M64" s="230"/>
      <c r="N64" s="231"/>
      <c r="O64" s="229"/>
      <c r="P64" s="228"/>
      <c r="Q64" s="229"/>
      <c r="R64" s="228"/>
      <c r="S64" s="229"/>
      <c r="T64" s="228"/>
      <c r="U64" s="230"/>
      <c r="V64" s="526"/>
      <c r="W64" s="229"/>
      <c r="X64" s="228"/>
      <c r="Y64" s="229"/>
      <c r="Z64" s="228"/>
      <c r="AA64" s="229"/>
      <c r="AB64" s="228"/>
      <c r="AC64" s="229"/>
      <c r="AD64" s="232">
        <f t="shared" si="3"/>
        <v>4581.3100000000004</v>
      </c>
      <c r="AE64" s="223" t="b">
        <f t="shared" si="1"/>
        <v>1</v>
      </c>
      <c r="AF64" s="204">
        <v>14</v>
      </c>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row>
    <row r="65" spans="1:60" ht="15" x14ac:dyDescent="0.25">
      <c r="A65" s="235" t="s">
        <v>190</v>
      </c>
      <c r="B65" s="225" t="s">
        <v>192</v>
      </c>
      <c r="C65" s="226">
        <f t="shared" si="0"/>
        <v>1</v>
      </c>
      <c r="D65" s="227">
        <v>286.26</v>
      </c>
      <c r="E65" s="227"/>
      <c r="F65" s="228">
        <v>0.5</v>
      </c>
      <c r="G65" s="229">
        <f t="shared" si="16"/>
        <v>143.13</v>
      </c>
      <c r="H65" s="228">
        <v>0</v>
      </c>
      <c r="I65" s="229">
        <f t="shared" si="15"/>
        <v>0</v>
      </c>
      <c r="J65" s="228"/>
      <c r="K65" s="229">
        <f>$D65*J65</f>
        <v>0</v>
      </c>
      <c r="L65" s="228"/>
      <c r="M65" s="230">
        <f>$D65*L65</f>
        <v>0</v>
      </c>
      <c r="N65" s="231"/>
      <c r="O65" s="229">
        <f>$D65*N65</f>
        <v>0</v>
      </c>
      <c r="P65" s="228"/>
      <c r="Q65" s="229">
        <f>$D65*P65</f>
        <v>0</v>
      </c>
      <c r="R65" s="228"/>
      <c r="S65" s="229">
        <f>$D65*R65</f>
        <v>0</v>
      </c>
      <c r="T65" s="228"/>
      <c r="U65" s="230">
        <f>$D65*T65</f>
        <v>0</v>
      </c>
      <c r="V65" s="526">
        <v>0</v>
      </c>
      <c r="W65" s="229">
        <f>$D65*V65</f>
        <v>0</v>
      </c>
      <c r="X65" s="228"/>
      <c r="Y65" s="229">
        <f>$D65*X65</f>
        <v>0</v>
      </c>
      <c r="Z65" s="228"/>
      <c r="AA65" s="229">
        <f>$D65*Z65</f>
        <v>0</v>
      </c>
      <c r="AB65" s="228">
        <v>0.5</v>
      </c>
      <c r="AC65" s="229">
        <f>$D65*AB65</f>
        <v>143.13</v>
      </c>
      <c r="AD65" s="232">
        <f t="shared" si="3"/>
        <v>286.26</v>
      </c>
      <c r="AE65" s="223" t="b">
        <f t="shared" si="1"/>
        <v>1</v>
      </c>
      <c r="AF65" s="204">
        <v>0</v>
      </c>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row>
    <row r="66" spans="1:60" ht="30" x14ac:dyDescent="0.25">
      <c r="A66" s="235" t="s">
        <v>193</v>
      </c>
      <c r="B66" s="225" t="s">
        <v>144</v>
      </c>
      <c r="C66" s="226">
        <f t="shared" si="0"/>
        <v>1</v>
      </c>
      <c r="D66" s="227">
        <v>298.82</v>
      </c>
      <c r="E66" s="227"/>
      <c r="F66" s="228">
        <v>1</v>
      </c>
      <c r="G66" s="229">
        <f t="shared" si="16"/>
        <v>298.82</v>
      </c>
      <c r="H66" s="228">
        <v>0</v>
      </c>
      <c r="I66" s="229">
        <f t="shared" si="15"/>
        <v>0</v>
      </c>
      <c r="J66" s="228"/>
      <c r="K66" s="229"/>
      <c r="L66" s="228"/>
      <c r="M66" s="230"/>
      <c r="N66" s="231"/>
      <c r="O66" s="229"/>
      <c r="P66" s="228"/>
      <c r="Q66" s="229"/>
      <c r="R66" s="228"/>
      <c r="S66" s="229"/>
      <c r="T66" s="228"/>
      <c r="U66" s="230"/>
      <c r="V66" s="526"/>
      <c r="W66" s="229"/>
      <c r="X66" s="228"/>
      <c r="Y66" s="229"/>
      <c r="Z66" s="228"/>
      <c r="AA66" s="229"/>
      <c r="AB66" s="228"/>
      <c r="AC66" s="229"/>
      <c r="AD66" s="232">
        <f t="shared" si="3"/>
        <v>298.82</v>
      </c>
      <c r="AE66" s="223" t="b">
        <f t="shared" si="1"/>
        <v>1</v>
      </c>
      <c r="AF66" s="204">
        <v>15</v>
      </c>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row>
    <row r="67" spans="1:60" ht="15" x14ac:dyDescent="0.25">
      <c r="A67" s="235" t="s">
        <v>194</v>
      </c>
      <c r="B67" s="225" t="s">
        <v>196</v>
      </c>
      <c r="C67" s="226">
        <f t="shared" si="0"/>
        <v>1</v>
      </c>
      <c r="D67" s="227">
        <v>5.48</v>
      </c>
      <c r="E67" s="227"/>
      <c r="F67" s="228">
        <v>1</v>
      </c>
      <c r="G67" s="229">
        <f t="shared" si="16"/>
        <v>5.48</v>
      </c>
      <c r="H67" s="228">
        <v>0</v>
      </c>
      <c r="I67" s="229">
        <f t="shared" si="15"/>
        <v>0</v>
      </c>
      <c r="J67" s="228"/>
      <c r="K67" s="229"/>
      <c r="L67" s="228"/>
      <c r="M67" s="230"/>
      <c r="N67" s="231"/>
      <c r="O67" s="229"/>
      <c r="P67" s="228"/>
      <c r="Q67" s="229"/>
      <c r="R67" s="228"/>
      <c r="S67" s="229"/>
      <c r="T67" s="228"/>
      <c r="U67" s="230"/>
      <c r="V67" s="526"/>
      <c r="W67" s="229"/>
      <c r="X67" s="228"/>
      <c r="Y67" s="229"/>
      <c r="Z67" s="228"/>
      <c r="AA67" s="229"/>
      <c r="AB67" s="228"/>
      <c r="AC67" s="229"/>
      <c r="AD67" s="232">
        <f t="shared" si="3"/>
        <v>5.48</v>
      </c>
      <c r="AE67" s="223" t="b">
        <f t="shared" si="1"/>
        <v>1</v>
      </c>
      <c r="AF67" s="204">
        <v>0</v>
      </c>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row>
    <row r="68" spans="1:60" ht="15" x14ac:dyDescent="0.25">
      <c r="A68" s="235" t="s">
        <v>197</v>
      </c>
      <c r="B68" s="225" t="s">
        <v>199</v>
      </c>
      <c r="C68" s="226">
        <f t="shared" si="0"/>
        <v>1</v>
      </c>
      <c r="D68" s="227">
        <v>321.06</v>
      </c>
      <c r="E68" s="227"/>
      <c r="F68" s="228">
        <v>1</v>
      </c>
      <c r="G68" s="229">
        <f t="shared" si="16"/>
        <v>321.06</v>
      </c>
      <c r="H68" s="228">
        <v>0</v>
      </c>
      <c r="I68" s="229">
        <f t="shared" si="15"/>
        <v>0</v>
      </c>
      <c r="J68" s="228"/>
      <c r="K68" s="229"/>
      <c r="L68" s="228"/>
      <c r="M68" s="230"/>
      <c r="N68" s="231"/>
      <c r="O68" s="229"/>
      <c r="P68" s="228"/>
      <c r="Q68" s="229"/>
      <c r="R68" s="228"/>
      <c r="S68" s="229"/>
      <c r="T68" s="228"/>
      <c r="U68" s="230"/>
      <c r="V68" s="526"/>
      <c r="W68" s="229"/>
      <c r="X68" s="228"/>
      <c r="Y68" s="229"/>
      <c r="Z68" s="228"/>
      <c r="AA68" s="229"/>
      <c r="AB68" s="228"/>
      <c r="AC68" s="229"/>
      <c r="AD68" s="232">
        <f t="shared" si="3"/>
        <v>321.06</v>
      </c>
      <c r="AE68" s="223" t="b">
        <f t="shared" si="1"/>
        <v>1</v>
      </c>
      <c r="AF68" s="204">
        <v>16</v>
      </c>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row>
    <row r="69" spans="1:60" ht="15" x14ac:dyDescent="0.25">
      <c r="A69" s="235" t="s">
        <v>200</v>
      </c>
      <c r="B69" s="225" t="s">
        <v>202</v>
      </c>
      <c r="C69" s="226">
        <f t="shared" si="0"/>
        <v>1</v>
      </c>
      <c r="D69" s="227">
        <v>450.85</v>
      </c>
      <c r="E69" s="227"/>
      <c r="F69" s="228">
        <v>1</v>
      </c>
      <c r="G69" s="229">
        <f t="shared" si="16"/>
        <v>450.85</v>
      </c>
      <c r="H69" s="228">
        <v>0</v>
      </c>
      <c r="I69" s="229">
        <f t="shared" si="15"/>
        <v>0</v>
      </c>
      <c r="J69" s="228"/>
      <c r="K69" s="229"/>
      <c r="L69" s="228"/>
      <c r="M69" s="230"/>
      <c r="N69" s="231"/>
      <c r="O69" s="229"/>
      <c r="P69" s="228"/>
      <c r="Q69" s="229"/>
      <c r="R69" s="228"/>
      <c r="S69" s="229"/>
      <c r="T69" s="228"/>
      <c r="U69" s="230"/>
      <c r="V69" s="526"/>
      <c r="W69" s="229"/>
      <c r="X69" s="228"/>
      <c r="Y69" s="229"/>
      <c r="Z69" s="228"/>
      <c r="AA69" s="229"/>
      <c r="AB69" s="228"/>
      <c r="AC69" s="229"/>
      <c r="AD69" s="232">
        <f t="shared" si="3"/>
        <v>450.85</v>
      </c>
      <c r="AE69" s="223" t="b">
        <f t="shared" si="1"/>
        <v>1</v>
      </c>
      <c r="AF69" s="204">
        <v>0</v>
      </c>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row>
    <row r="70" spans="1:60" s="223" customFormat="1" ht="21.75" customHeight="1" x14ac:dyDescent="0.25">
      <c r="A70" s="260">
        <v>3</v>
      </c>
      <c r="B70" s="215" t="s">
        <v>203</v>
      </c>
      <c r="C70" s="216">
        <f t="shared" si="0"/>
        <v>1</v>
      </c>
      <c r="D70" s="217">
        <v>64497.38</v>
      </c>
      <c r="E70" s="217"/>
      <c r="F70" s="218">
        <f>AVERAGE(F71:F81)</f>
        <v>0.27272727272727271</v>
      </c>
      <c r="G70" s="219">
        <f>SUM(G71:G81)</f>
        <v>25816.299999999996</v>
      </c>
      <c r="H70" s="218">
        <f>AVERAGE(H71:H81)</f>
        <v>0.50909090909090904</v>
      </c>
      <c r="I70" s="219">
        <f>SUM(I71:I81)</f>
        <v>14503.480000000001</v>
      </c>
      <c r="J70" s="218">
        <f>AVERAGE(J71:J81)</f>
        <v>0.21818181818181823</v>
      </c>
      <c r="K70" s="219">
        <f>SUM(K71:K81)</f>
        <v>24177.599999999999</v>
      </c>
      <c r="L70" s="218">
        <f>AVERAGE(L71:L81)</f>
        <v>0</v>
      </c>
      <c r="M70" s="220">
        <f>SUM(M71:M81)</f>
        <v>0</v>
      </c>
      <c r="N70" s="221">
        <f>AVERAGE(N71:N81)</f>
        <v>0</v>
      </c>
      <c r="O70" s="219">
        <f>SUM(O71:O81)</f>
        <v>0</v>
      </c>
      <c r="P70" s="218">
        <f>AVERAGE(P71:P81)</f>
        <v>0</v>
      </c>
      <c r="Q70" s="219">
        <f>SUM(Q71:Q81)</f>
        <v>0</v>
      </c>
      <c r="R70" s="218">
        <f>AVERAGE(R71:R81)</f>
        <v>0</v>
      </c>
      <c r="S70" s="219">
        <f>SUM(S71:S81)</f>
        <v>0</v>
      </c>
      <c r="T70" s="218">
        <f>AVERAGE(T71:T81)</f>
        <v>0</v>
      </c>
      <c r="U70" s="220">
        <f>SUM(U71:U81)</f>
        <v>0</v>
      </c>
      <c r="V70" s="525">
        <f>AVERAGE(V71:V81)</f>
        <v>0</v>
      </c>
      <c r="W70" s="219">
        <f>SUM(W71:W81)</f>
        <v>0</v>
      </c>
      <c r="X70" s="218">
        <f>AVERAGE(X71:X81)</f>
        <v>0</v>
      </c>
      <c r="Y70" s="219">
        <f>SUM(Y71:Y81)</f>
        <v>0</v>
      </c>
      <c r="Z70" s="218">
        <f>AVERAGE(Z71:Z81)</f>
        <v>0</v>
      </c>
      <c r="AA70" s="219">
        <f>SUM(AA71:AA81)</f>
        <v>0</v>
      </c>
      <c r="AB70" s="218">
        <f>AVERAGE(AB71:AB81)</f>
        <v>0</v>
      </c>
      <c r="AC70" s="219">
        <f>SUM(AC71:AC81)</f>
        <v>0</v>
      </c>
      <c r="AD70" s="222">
        <f t="shared" si="3"/>
        <v>64497.38</v>
      </c>
      <c r="AE70" s="223" t="b">
        <f t="shared" si="1"/>
        <v>1</v>
      </c>
      <c r="AF70" s="223">
        <v>17</v>
      </c>
    </row>
    <row r="71" spans="1:60" ht="30" x14ac:dyDescent="0.25">
      <c r="A71" s="235" t="s">
        <v>204</v>
      </c>
      <c r="B71" s="225" t="s">
        <v>206</v>
      </c>
      <c r="C71" s="226">
        <f t="shared" si="0"/>
        <v>1</v>
      </c>
      <c r="D71" s="227">
        <v>19614.919999999998</v>
      </c>
      <c r="E71" s="227"/>
      <c r="F71" s="228">
        <v>1</v>
      </c>
      <c r="G71" s="229">
        <f>F71*$D71</f>
        <v>19614.919999999998</v>
      </c>
      <c r="H71" s="228">
        <v>0</v>
      </c>
      <c r="I71" s="229">
        <f t="shared" ref="I71:I81" si="17">H71*$D71</f>
        <v>0</v>
      </c>
      <c r="J71" s="228">
        <f t="shared" ref="J71:J81" si="18">AK$16</f>
        <v>0</v>
      </c>
      <c r="K71" s="229">
        <f t="shared" ref="K71:K81" si="19">J71*$D71</f>
        <v>0</v>
      </c>
      <c r="L71" s="228">
        <f>AM$16</f>
        <v>0</v>
      </c>
      <c r="M71" s="230">
        <f t="shared" ref="M71:M81" si="20">L71*$D71</f>
        <v>0</v>
      </c>
      <c r="N71" s="231">
        <f t="shared" ref="N71:N81" si="21">AO$16</f>
        <v>0</v>
      </c>
      <c r="O71" s="229">
        <f t="shared" ref="O71:O81" si="22">N71*$D71</f>
        <v>0</v>
      </c>
      <c r="P71" s="228">
        <f t="shared" ref="P71:P81" si="23">AQ$16</f>
        <v>0</v>
      </c>
      <c r="Q71" s="229">
        <f t="shared" ref="Q71:Q81" si="24">P71*$D71</f>
        <v>0</v>
      </c>
      <c r="R71" s="228">
        <f t="shared" ref="R71:R81" si="25">AS$16</f>
        <v>0</v>
      </c>
      <c r="S71" s="229">
        <f t="shared" ref="S71:S81" si="26">R71*$D71</f>
        <v>0</v>
      </c>
      <c r="T71" s="228">
        <f t="shared" ref="T71:T81" si="27">AU$16</f>
        <v>0</v>
      </c>
      <c r="U71" s="230">
        <f t="shared" ref="U71:U81" si="28">T71*$D71</f>
        <v>0</v>
      </c>
      <c r="V71" s="526">
        <f t="shared" ref="V71:V81" si="29">AW$16</f>
        <v>0</v>
      </c>
      <c r="W71" s="229">
        <f t="shared" ref="W71:W81" si="30">V71*$D71</f>
        <v>0</v>
      </c>
      <c r="X71" s="228">
        <f t="shared" ref="X71:X81" si="31">AY$16</f>
        <v>0</v>
      </c>
      <c r="Y71" s="229">
        <f t="shared" ref="Y71:Y81" si="32">X71*$D71</f>
        <v>0</v>
      </c>
      <c r="Z71" s="228">
        <f t="shared" ref="Z71:Z81" si="33">BA$16</f>
        <v>0</v>
      </c>
      <c r="AA71" s="229">
        <f t="shared" ref="AA71:AA81" si="34">Z71*$D71</f>
        <v>0</v>
      </c>
      <c r="AB71" s="228">
        <f t="shared" ref="AB71:AB81" si="35">BC$16</f>
        <v>0</v>
      </c>
      <c r="AC71" s="229">
        <f t="shared" ref="AC71:AC102" si="36">AB71*$D71</f>
        <v>0</v>
      </c>
      <c r="AD71" s="232">
        <f t="shared" si="3"/>
        <v>19614.919999999998</v>
      </c>
      <c r="AE71" s="223" t="b">
        <f t="shared" si="1"/>
        <v>1</v>
      </c>
      <c r="AF71" s="204">
        <v>0</v>
      </c>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row>
    <row r="72" spans="1:60" ht="30" x14ac:dyDescent="0.25">
      <c r="A72" s="235" t="s">
        <v>207</v>
      </c>
      <c r="B72" s="225" t="s">
        <v>209</v>
      </c>
      <c r="C72" s="226">
        <f t="shared" si="0"/>
        <v>1</v>
      </c>
      <c r="D72" s="227">
        <v>2798.71</v>
      </c>
      <c r="E72" s="227"/>
      <c r="F72" s="228">
        <v>1</v>
      </c>
      <c r="G72" s="229">
        <f t="shared" ref="G72:G81" si="37">F72*$D72</f>
        <v>2798.71</v>
      </c>
      <c r="H72" s="228">
        <v>0</v>
      </c>
      <c r="I72" s="229">
        <f t="shared" si="17"/>
        <v>0</v>
      </c>
      <c r="J72" s="228">
        <f t="shared" si="18"/>
        <v>0</v>
      </c>
      <c r="K72" s="229">
        <f t="shared" si="19"/>
        <v>0</v>
      </c>
      <c r="L72" s="228"/>
      <c r="M72" s="230">
        <f t="shared" si="20"/>
        <v>0</v>
      </c>
      <c r="N72" s="231">
        <f t="shared" si="21"/>
        <v>0</v>
      </c>
      <c r="O72" s="229">
        <f t="shared" si="22"/>
        <v>0</v>
      </c>
      <c r="P72" s="228">
        <f t="shared" si="23"/>
        <v>0</v>
      </c>
      <c r="Q72" s="229">
        <f t="shared" si="24"/>
        <v>0</v>
      </c>
      <c r="R72" s="228">
        <f t="shared" si="25"/>
        <v>0</v>
      </c>
      <c r="S72" s="229">
        <f t="shared" si="26"/>
        <v>0</v>
      </c>
      <c r="T72" s="228">
        <f t="shared" si="27"/>
        <v>0</v>
      </c>
      <c r="U72" s="230">
        <f t="shared" si="28"/>
        <v>0</v>
      </c>
      <c r="V72" s="526">
        <f t="shared" si="29"/>
        <v>0</v>
      </c>
      <c r="W72" s="229">
        <f t="shared" si="30"/>
        <v>0</v>
      </c>
      <c r="X72" s="228">
        <f t="shared" si="31"/>
        <v>0</v>
      </c>
      <c r="Y72" s="229">
        <f t="shared" si="32"/>
        <v>0</v>
      </c>
      <c r="Z72" s="228">
        <f t="shared" si="33"/>
        <v>0</v>
      </c>
      <c r="AA72" s="229">
        <f t="shared" si="34"/>
        <v>0</v>
      </c>
      <c r="AB72" s="228">
        <f t="shared" si="35"/>
        <v>0</v>
      </c>
      <c r="AC72" s="229">
        <f t="shared" si="36"/>
        <v>0</v>
      </c>
      <c r="AD72" s="232">
        <f t="shared" si="3"/>
        <v>2798.71</v>
      </c>
      <c r="AE72" s="223" t="b">
        <f t="shared" si="1"/>
        <v>1</v>
      </c>
      <c r="AF72" s="204" t="s">
        <v>1479</v>
      </c>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row>
    <row r="73" spans="1:60" ht="30" x14ac:dyDescent="0.25">
      <c r="A73" s="235" t="s">
        <v>210</v>
      </c>
      <c r="B73" s="225" t="s">
        <v>212</v>
      </c>
      <c r="C73" s="226">
        <f t="shared" si="0"/>
        <v>1</v>
      </c>
      <c r="D73" s="227">
        <v>3402.67</v>
      </c>
      <c r="E73" s="227"/>
      <c r="F73" s="228">
        <v>1</v>
      </c>
      <c r="G73" s="229">
        <f t="shared" si="37"/>
        <v>3402.67</v>
      </c>
      <c r="H73" s="228">
        <v>0</v>
      </c>
      <c r="I73" s="229">
        <f t="shared" si="17"/>
        <v>0</v>
      </c>
      <c r="J73" s="228">
        <f t="shared" si="18"/>
        <v>0</v>
      </c>
      <c r="K73" s="229">
        <f t="shared" si="19"/>
        <v>0</v>
      </c>
      <c r="L73" s="228">
        <f t="shared" ref="L73:L81" si="38">AM$16</f>
        <v>0</v>
      </c>
      <c r="M73" s="230">
        <f t="shared" si="20"/>
        <v>0</v>
      </c>
      <c r="N73" s="231">
        <f t="shared" si="21"/>
        <v>0</v>
      </c>
      <c r="O73" s="229">
        <f t="shared" si="22"/>
        <v>0</v>
      </c>
      <c r="P73" s="228">
        <f t="shared" si="23"/>
        <v>0</v>
      </c>
      <c r="Q73" s="229">
        <f t="shared" si="24"/>
        <v>0</v>
      </c>
      <c r="R73" s="228">
        <f t="shared" si="25"/>
        <v>0</v>
      </c>
      <c r="S73" s="229">
        <f t="shared" si="26"/>
        <v>0</v>
      </c>
      <c r="T73" s="228">
        <f t="shared" si="27"/>
        <v>0</v>
      </c>
      <c r="U73" s="230">
        <f t="shared" si="28"/>
        <v>0</v>
      </c>
      <c r="V73" s="526">
        <f t="shared" si="29"/>
        <v>0</v>
      </c>
      <c r="W73" s="229">
        <f t="shared" si="30"/>
        <v>0</v>
      </c>
      <c r="X73" s="228">
        <f t="shared" si="31"/>
        <v>0</v>
      </c>
      <c r="Y73" s="229">
        <f t="shared" si="32"/>
        <v>0</v>
      </c>
      <c r="Z73" s="228">
        <f t="shared" si="33"/>
        <v>0</v>
      </c>
      <c r="AA73" s="229">
        <f t="shared" si="34"/>
        <v>0</v>
      </c>
      <c r="AB73" s="228">
        <f t="shared" si="35"/>
        <v>0</v>
      </c>
      <c r="AC73" s="229">
        <f t="shared" si="36"/>
        <v>0</v>
      </c>
      <c r="AD73" s="232">
        <f t="shared" si="3"/>
        <v>3402.67</v>
      </c>
      <c r="AE73" s="223" t="b">
        <f t="shared" si="1"/>
        <v>1</v>
      </c>
      <c r="AF73" s="204">
        <v>0</v>
      </c>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row>
    <row r="74" spans="1:60" ht="30" x14ac:dyDescent="0.25">
      <c r="A74" s="235" t="s">
        <v>213</v>
      </c>
      <c r="B74" s="225" t="s">
        <v>215</v>
      </c>
      <c r="C74" s="226">
        <f t="shared" si="0"/>
        <v>1</v>
      </c>
      <c r="D74" s="227">
        <v>6641.43</v>
      </c>
      <c r="E74" s="227"/>
      <c r="F74" s="228">
        <v>0</v>
      </c>
      <c r="G74" s="229">
        <f t="shared" si="37"/>
        <v>0</v>
      </c>
      <c r="H74" s="228">
        <v>0.2</v>
      </c>
      <c r="I74" s="229">
        <f t="shared" si="17"/>
        <v>1328.2860000000001</v>
      </c>
      <c r="J74" s="228">
        <v>0.8</v>
      </c>
      <c r="K74" s="229">
        <f t="shared" si="19"/>
        <v>5313.1440000000002</v>
      </c>
      <c r="L74" s="228"/>
      <c r="M74" s="230">
        <f t="shared" si="20"/>
        <v>0</v>
      </c>
      <c r="N74" s="231">
        <f t="shared" si="21"/>
        <v>0</v>
      </c>
      <c r="O74" s="229">
        <f t="shared" si="22"/>
        <v>0</v>
      </c>
      <c r="P74" s="228">
        <f t="shared" si="23"/>
        <v>0</v>
      </c>
      <c r="Q74" s="229">
        <f t="shared" si="24"/>
        <v>0</v>
      </c>
      <c r="R74" s="228">
        <f t="shared" si="25"/>
        <v>0</v>
      </c>
      <c r="S74" s="229">
        <f t="shared" si="26"/>
        <v>0</v>
      </c>
      <c r="T74" s="228">
        <f t="shared" si="27"/>
        <v>0</v>
      </c>
      <c r="U74" s="230">
        <f t="shared" si="28"/>
        <v>0</v>
      </c>
      <c r="V74" s="526">
        <f t="shared" si="29"/>
        <v>0</v>
      </c>
      <c r="W74" s="229">
        <f t="shared" si="30"/>
        <v>0</v>
      </c>
      <c r="X74" s="228">
        <f t="shared" si="31"/>
        <v>0</v>
      </c>
      <c r="Y74" s="229">
        <f t="shared" si="32"/>
        <v>0</v>
      </c>
      <c r="Z74" s="228">
        <f t="shared" si="33"/>
        <v>0</v>
      </c>
      <c r="AA74" s="229">
        <f t="shared" si="34"/>
        <v>0</v>
      </c>
      <c r="AB74" s="228">
        <f t="shared" si="35"/>
        <v>0</v>
      </c>
      <c r="AC74" s="229">
        <f t="shared" si="36"/>
        <v>0</v>
      </c>
      <c r="AD74" s="232">
        <f t="shared" si="3"/>
        <v>6641.43</v>
      </c>
      <c r="AE74" s="223" t="b">
        <f t="shared" si="1"/>
        <v>1</v>
      </c>
      <c r="AF74" s="223" t="s">
        <v>1547</v>
      </c>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23"/>
    </row>
    <row r="75" spans="1:60" ht="30" x14ac:dyDescent="0.25">
      <c r="A75" s="235" t="s">
        <v>216</v>
      </c>
      <c r="B75" s="225" t="s">
        <v>218</v>
      </c>
      <c r="C75" s="226">
        <f t="shared" si="0"/>
        <v>1</v>
      </c>
      <c r="D75" s="227">
        <v>10356.82</v>
      </c>
      <c r="E75" s="227"/>
      <c r="F75" s="228">
        <v>0</v>
      </c>
      <c r="G75" s="229">
        <f t="shared" si="37"/>
        <v>0</v>
      </c>
      <c r="H75" s="228">
        <v>0.2</v>
      </c>
      <c r="I75" s="229">
        <f t="shared" si="17"/>
        <v>2071.364</v>
      </c>
      <c r="J75" s="228">
        <v>0.8</v>
      </c>
      <c r="K75" s="229">
        <f t="shared" si="19"/>
        <v>8285.4560000000001</v>
      </c>
      <c r="L75" s="228">
        <f t="shared" si="38"/>
        <v>0</v>
      </c>
      <c r="M75" s="230">
        <f t="shared" si="20"/>
        <v>0</v>
      </c>
      <c r="N75" s="231">
        <f t="shared" si="21"/>
        <v>0</v>
      </c>
      <c r="O75" s="229">
        <f t="shared" si="22"/>
        <v>0</v>
      </c>
      <c r="P75" s="228">
        <f t="shared" si="23"/>
        <v>0</v>
      </c>
      <c r="Q75" s="229">
        <f t="shared" si="24"/>
        <v>0</v>
      </c>
      <c r="R75" s="228">
        <f t="shared" si="25"/>
        <v>0</v>
      </c>
      <c r="S75" s="229">
        <f t="shared" si="26"/>
        <v>0</v>
      </c>
      <c r="T75" s="228">
        <f t="shared" si="27"/>
        <v>0</v>
      </c>
      <c r="U75" s="230">
        <f t="shared" si="28"/>
        <v>0</v>
      </c>
      <c r="V75" s="526">
        <f t="shared" si="29"/>
        <v>0</v>
      </c>
      <c r="W75" s="229">
        <f t="shared" si="30"/>
        <v>0</v>
      </c>
      <c r="X75" s="228">
        <f t="shared" si="31"/>
        <v>0</v>
      </c>
      <c r="Y75" s="229">
        <f t="shared" si="32"/>
        <v>0</v>
      </c>
      <c r="Z75" s="228">
        <f t="shared" si="33"/>
        <v>0</v>
      </c>
      <c r="AA75" s="229">
        <f t="shared" si="34"/>
        <v>0</v>
      </c>
      <c r="AB75" s="228">
        <f t="shared" si="35"/>
        <v>0</v>
      </c>
      <c r="AC75" s="229">
        <f t="shared" si="36"/>
        <v>0</v>
      </c>
      <c r="AD75" s="232">
        <f t="shared" si="3"/>
        <v>10356.82</v>
      </c>
      <c r="AE75" s="223" t="b">
        <f t="shared" si="1"/>
        <v>1</v>
      </c>
      <c r="AF75" s="204">
        <v>0</v>
      </c>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row>
    <row r="76" spans="1:60" ht="15" x14ac:dyDescent="0.25">
      <c r="A76" s="235" t="s">
        <v>219</v>
      </c>
      <c r="B76" s="225" t="s">
        <v>221</v>
      </c>
      <c r="C76" s="226">
        <f t="shared" si="0"/>
        <v>1</v>
      </c>
      <c r="D76" s="227">
        <v>2237.65</v>
      </c>
      <c r="E76" s="227"/>
      <c r="F76" s="228">
        <v>0</v>
      </c>
      <c r="G76" s="229">
        <f t="shared" si="37"/>
        <v>0</v>
      </c>
      <c r="H76" s="228">
        <v>1</v>
      </c>
      <c r="I76" s="229">
        <f t="shared" si="17"/>
        <v>2237.65</v>
      </c>
      <c r="J76" s="228">
        <f t="shared" si="18"/>
        <v>0</v>
      </c>
      <c r="K76" s="229">
        <f t="shared" si="19"/>
        <v>0</v>
      </c>
      <c r="L76" s="228">
        <f t="shared" si="38"/>
        <v>0</v>
      </c>
      <c r="M76" s="230">
        <f t="shared" si="20"/>
        <v>0</v>
      </c>
      <c r="N76" s="231">
        <f t="shared" si="21"/>
        <v>0</v>
      </c>
      <c r="O76" s="229">
        <f t="shared" si="22"/>
        <v>0</v>
      </c>
      <c r="P76" s="228">
        <f t="shared" si="23"/>
        <v>0</v>
      </c>
      <c r="Q76" s="229">
        <f t="shared" si="24"/>
        <v>0</v>
      </c>
      <c r="R76" s="228">
        <f t="shared" si="25"/>
        <v>0</v>
      </c>
      <c r="S76" s="229">
        <f t="shared" si="26"/>
        <v>0</v>
      </c>
      <c r="T76" s="228">
        <f t="shared" si="27"/>
        <v>0</v>
      </c>
      <c r="U76" s="230">
        <f t="shared" si="28"/>
        <v>0</v>
      </c>
      <c r="V76" s="526">
        <f t="shared" si="29"/>
        <v>0</v>
      </c>
      <c r="W76" s="229">
        <f t="shared" si="30"/>
        <v>0</v>
      </c>
      <c r="X76" s="228">
        <f t="shared" si="31"/>
        <v>0</v>
      </c>
      <c r="Y76" s="229">
        <f t="shared" si="32"/>
        <v>0</v>
      </c>
      <c r="Z76" s="228">
        <f t="shared" si="33"/>
        <v>0</v>
      </c>
      <c r="AA76" s="229">
        <f t="shared" si="34"/>
        <v>0</v>
      </c>
      <c r="AB76" s="228">
        <f t="shared" si="35"/>
        <v>0</v>
      </c>
      <c r="AC76" s="229">
        <f t="shared" si="36"/>
        <v>0</v>
      </c>
      <c r="AD76" s="232">
        <f t="shared" si="3"/>
        <v>2237.65</v>
      </c>
      <c r="AE76" s="223" t="b">
        <f t="shared" ref="AE76:AE139" si="39">AD76=D76</f>
        <v>1</v>
      </c>
      <c r="AF76" s="204">
        <v>18</v>
      </c>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row>
    <row r="77" spans="1:60" ht="15" x14ac:dyDescent="0.25">
      <c r="A77" s="235" t="s">
        <v>223</v>
      </c>
      <c r="B77" s="225" t="s">
        <v>225</v>
      </c>
      <c r="C77" s="226">
        <f t="shared" ref="C77:C140" si="40">SUM(F77,H77,J77,L77,N77,P77,R77,T77,V77,X77,Z77,AB77)</f>
        <v>1</v>
      </c>
      <c r="D77" s="227">
        <v>929.03</v>
      </c>
      <c r="E77" s="227"/>
      <c r="F77" s="228">
        <v>0</v>
      </c>
      <c r="G77" s="229">
        <f t="shared" si="37"/>
        <v>0</v>
      </c>
      <c r="H77" s="228">
        <v>1</v>
      </c>
      <c r="I77" s="229">
        <f t="shared" si="17"/>
        <v>929.03</v>
      </c>
      <c r="J77" s="228">
        <f t="shared" si="18"/>
        <v>0</v>
      </c>
      <c r="K77" s="229">
        <f t="shared" si="19"/>
        <v>0</v>
      </c>
      <c r="L77" s="228">
        <f t="shared" si="38"/>
        <v>0</v>
      </c>
      <c r="M77" s="230">
        <f t="shared" si="20"/>
        <v>0</v>
      </c>
      <c r="N77" s="231">
        <f t="shared" si="21"/>
        <v>0</v>
      </c>
      <c r="O77" s="229">
        <f t="shared" si="22"/>
        <v>0</v>
      </c>
      <c r="P77" s="228">
        <f t="shared" si="23"/>
        <v>0</v>
      </c>
      <c r="Q77" s="229">
        <f t="shared" si="24"/>
        <v>0</v>
      </c>
      <c r="R77" s="228">
        <f t="shared" si="25"/>
        <v>0</v>
      </c>
      <c r="S77" s="229">
        <f t="shared" si="26"/>
        <v>0</v>
      </c>
      <c r="T77" s="228">
        <f t="shared" si="27"/>
        <v>0</v>
      </c>
      <c r="U77" s="230">
        <f t="shared" si="28"/>
        <v>0</v>
      </c>
      <c r="V77" s="526">
        <f t="shared" si="29"/>
        <v>0</v>
      </c>
      <c r="W77" s="229">
        <f t="shared" si="30"/>
        <v>0</v>
      </c>
      <c r="X77" s="228">
        <f t="shared" si="31"/>
        <v>0</v>
      </c>
      <c r="Y77" s="229">
        <f t="shared" si="32"/>
        <v>0</v>
      </c>
      <c r="Z77" s="228">
        <f t="shared" si="33"/>
        <v>0</v>
      </c>
      <c r="AA77" s="229">
        <f t="shared" si="34"/>
        <v>0</v>
      </c>
      <c r="AB77" s="228">
        <f t="shared" si="35"/>
        <v>0</v>
      </c>
      <c r="AC77" s="229">
        <f t="shared" si="36"/>
        <v>0</v>
      </c>
      <c r="AD77" s="232">
        <f t="shared" ref="AD77:AD140" si="41">AC77+AA77+Y77+W77+U77+Q77+S77+O77+M77+K77+G77+I77</f>
        <v>929.03</v>
      </c>
      <c r="AE77" s="223" t="b">
        <f t="shared" si="39"/>
        <v>1</v>
      </c>
      <c r="AF77" s="204">
        <v>0</v>
      </c>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row>
    <row r="78" spans="1:60" ht="30" x14ac:dyDescent="0.25">
      <c r="A78" s="235" t="s">
        <v>226</v>
      </c>
      <c r="B78" s="225" t="s">
        <v>228</v>
      </c>
      <c r="C78" s="226">
        <f t="shared" si="40"/>
        <v>1</v>
      </c>
      <c r="D78" s="227">
        <v>2817.21</v>
      </c>
      <c r="E78" s="227"/>
      <c r="F78" s="228">
        <v>0</v>
      </c>
      <c r="G78" s="229">
        <f t="shared" si="37"/>
        <v>0</v>
      </c>
      <c r="H78" s="228">
        <v>1</v>
      </c>
      <c r="I78" s="229">
        <f t="shared" si="17"/>
        <v>2817.21</v>
      </c>
      <c r="J78" s="228">
        <f t="shared" si="18"/>
        <v>0</v>
      </c>
      <c r="K78" s="229">
        <f t="shared" si="19"/>
        <v>0</v>
      </c>
      <c r="L78" s="228">
        <f t="shared" si="38"/>
        <v>0</v>
      </c>
      <c r="M78" s="230">
        <f t="shared" si="20"/>
        <v>0</v>
      </c>
      <c r="N78" s="231">
        <f t="shared" si="21"/>
        <v>0</v>
      </c>
      <c r="O78" s="229">
        <f t="shared" si="22"/>
        <v>0</v>
      </c>
      <c r="P78" s="228">
        <f t="shared" si="23"/>
        <v>0</v>
      </c>
      <c r="Q78" s="229">
        <f t="shared" si="24"/>
        <v>0</v>
      </c>
      <c r="R78" s="228">
        <f t="shared" si="25"/>
        <v>0</v>
      </c>
      <c r="S78" s="229">
        <f t="shared" si="26"/>
        <v>0</v>
      </c>
      <c r="T78" s="228">
        <f t="shared" si="27"/>
        <v>0</v>
      </c>
      <c r="U78" s="230">
        <f t="shared" si="28"/>
        <v>0</v>
      </c>
      <c r="V78" s="526">
        <f t="shared" si="29"/>
        <v>0</v>
      </c>
      <c r="W78" s="229">
        <f t="shared" si="30"/>
        <v>0</v>
      </c>
      <c r="X78" s="228">
        <f t="shared" si="31"/>
        <v>0</v>
      </c>
      <c r="Y78" s="229">
        <f t="shared" si="32"/>
        <v>0</v>
      </c>
      <c r="Z78" s="228">
        <f t="shared" si="33"/>
        <v>0</v>
      </c>
      <c r="AA78" s="229">
        <f t="shared" si="34"/>
        <v>0</v>
      </c>
      <c r="AB78" s="228">
        <f t="shared" si="35"/>
        <v>0</v>
      </c>
      <c r="AC78" s="229">
        <f t="shared" si="36"/>
        <v>0</v>
      </c>
      <c r="AD78" s="232">
        <f t="shared" si="41"/>
        <v>2817.21</v>
      </c>
      <c r="AE78" s="223" t="b">
        <f t="shared" si="39"/>
        <v>1</v>
      </c>
      <c r="AF78" s="204">
        <v>19</v>
      </c>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row>
    <row r="79" spans="1:60" ht="30" x14ac:dyDescent="0.25">
      <c r="A79" s="235" t="s">
        <v>229</v>
      </c>
      <c r="B79" s="225" t="s">
        <v>231</v>
      </c>
      <c r="C79" s="226">
        <f t="shared" si="40"/>
        <v>1</v>
      </c>
      <c r="D79" s="227">
        <v>13223.75</v>
      </c>
      <c r="E79" s="227"/>
      <c r="F79" s="228">
        <v>0</v>
      </c>
      <c r="G79" s="229">
        <f t="shared" si="37"/>
        <v>0</v>
      </c>
      <c r="H79" s="228">
        <v>0.2</v>
      </c>
      <c r="I79" s="229">
        <f t="shared" si="17"/>
        <v>2644.75</v>
      </c>
      <c r="J79" s="228">
        <v>0.8</v>
      </c>
      <c r="K79" s="229">
        <f t="shared" si="19"/>
        <v>10579</v>
      </c>
      <c r="L79" s="228">
        <f t="shared" si="38"/>
        <v>0</v>
      </c>
      <c r="M79" s="230">
        <f t="shared" si="20"/>
        <v>0</v>
      </c>
      <c r="N79" s="231">
        <f t="shared" si="21"/>
        <v>0</v>
      </c>
      <c r="O79" s="229">
        <f t="shared" si="22"/>
        <v>0</v>
      </c>
      <c r="P79" s="228">
        <f t="shared" si="23"/>
        <v>0</v>
      </c>
      <c r="Q79" s="229">
        <f t="shared" si="24"/>
        <v>0</v>
      </c>
      <c r="R79" s="228">
        <f t="shared" si="25"/>
        <v>0</v>
      </c>
      <c r="S79" s="229">
        <f t="shared" si="26"/>
        <v>0</v>
      </c>
      <c r="T79" s="228">
        <f t="shared" si="27"/>
        <v>0</v>
      </c>
      <c r="U79" s="230">
        <f t="shared" si="28"/>
        <v>0</v>
      </c>
      <c r="V79" s="526">
        <f t="shared" si="29"/>
        <v>0</v>
      </c>
      <c r="W79" s="229">
        <f t="shared" si="30"/>
        <v>0</v>
      </c>
      <c r="X79" s="228">
        <f t="shared" si="31"/>
        <v>0</v>
      </c>
      <c r="Y79" s="229">
        <f t="shared" si="32"/>
        <v>0</v>
      </c>
      <c r="Z79" s="228">
        <f t="shared" si="33"/>
        <v>0</v>
      </c>
      <c r="AA79" s="229">
        <f t="shared" si="34"/>
        <v>0</v>
      </c>
      <c r="AB79" s="228">
        <f t="shared" si="35"/>
        <v>0</v>
      </c>
      <c r="AC79" s="229">
        <f t="shared" si="36"/>
        <v>0</v>
      </c>
      <c r="AD79" s="232">
        <f t="shared" si="41"/>
        <v>13223.75</v>
      </c>
      <c r="AE79" s="223" t="b">
        <f t="shared" si="39"/>
        <v>1</v>
      </c>
      <c r="AF79" s="204">
        <v>0</v>
      </c>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row>
    <row r="80" spans="1:60" ht="15" x14ac:dyDescent="0.25">
      <c r="A80" s="235" t="s">
        <v>232</v>
      </c>
      <c r="B80" s="225" t="s">
        <v>234</v>
      </c>
      <c r="C80" s="226">
        <f t="shared" si="40"/>
        <v>1</v>
      </c>
      <c r="D80" s="227">
        <v>706.16</v>
      </c>
      <c r="E80" s="227"/>
      <c r="F80" s="228">
        <v>0</v>
      </c>
      <c r="G80" s="229">
        <f t="shared" si="37"/>
        <v>0</v>
      </c>
      <c r="H80" s="228">
        <v>1</v>
      </c>
      <c r="I80" s="229">
        <f t="shared" si="17"/>
        <v>706.16</v>
      </c>
      <c r="J80" s="228">
        <f t="shared" si="18"/>
        <v>0</v>
      </c>
      <c r="K80" s="229">
        <f t="shared" si="19"/>
        <v>0</v>
      </c>
      <c r="L80" s="228">
        <f t="shared" si="38"/>
        <v>0</v>
      </c>
      <c r="M80" s="230">
        <f t="shared" si="20"/>
        <v>0</v>
      </c>
      <c r="N80" s="231">
        <f t="shared" si="21"/>
        <v>0</v>
      </c>
      <c r="O80" s="229">
        <f t="shared" si="22"/>
        <v>0</v>
      </c>
      <c r="P80" s="228">
        <f t="shared" si="23"/>
        <v>0</v>
      </c>
      <c r="Q80" s="229">
        <f t="shared" si="24"/>
        <v>0</v>
      </c>
      <c r="R80" s="228">
        <f t="shared" si="25"/>
        <v>0</v>
      </c>
      <c r="S80" s="229">
        <f t="shared" si="26"/>
        <v>0</v>
      </c>
      <c r="T80" s="228">
        <f t="shared" si="27"/>
        <v>0</v>
      </c>
      <c r="U80" s="230">
        <f t="shared" si="28"/>
        <v>0</v>
      </c>
      <c r="V80" s="526">
        <f t="shared" si="29"/>
        <v>0</v>
      </c>
      <c r="W80" s="229">
        <f t="shared" si="30"/>
        <v>0</v>
      </c>
      <c r="X80" s="228">
        <f t="shared" si="31"/>
        <v>0</v>
      </c>
      <c r="Y80" s="229">
        <f t="shared" si="32"/>
        <v>0</v>
      </c>
      <c r="Z80" s="228">
        <f t="shared" si="33"/>
        <v>0</v>
      </c>
      <c r="AA80" s="229">
        <f t="shared" si="34"/>
        <v>0</v>
      </c>
      <c r="AB80" s="228">
        <f t="shared" si="35"/>
        <v>0</v>
      </c>
      <c r="AC80" s="229">
        <f t="shared" si="36"/>
        <v>0</v>
      </c>
      <c r="AD80" s="232">
        <f t="shared" si="41"/>
        <v>706.16</v>
      </c>
      <c r="AE80" s="223" t="b">
        <f t="shared" si="39"/>
        <v>1</v>
      </c>
      <c r="AF80" s="204" t="s">
        <v>1641</v>
      </c>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row>
    <row r="81" spans="1:60" ht="15" x14ac:dyDescent="0.25">
      <c r="A81" s="235" t="s">
        <v>235</v>
      </c>
      <c r="B81" s="225" t="s">
        <v>237</v>
      </c>
      <c r="C81" s="226">
        <f t="shared" si="40"/>
        <v>1</v>
      </c>
      <c r="D81" s="227">
        <v>1769.03</v>
      </c>
      <c r="E81" s="227"/>
      <c r="F81" s="228">
        <v>0</v>
      </c>
      <c r="G81" s="229">
        <f t="shared" si="37"/>
        <v>0</v>
      </c>
      <c r="H81" s="228">
        <v>1</v>
      </c>
      <c r="I81" s="229">
        <f t="shared" si="17"/>
        <v>1769.03</v>
      </c>
      <c r="J81" s="228">
        <f t="shared" si="18"/>
        <v>0</v>
      </c>
      <c r="K81" s="229">
        <f t="shared" si="19"/>
        <v>0</v>
      </c>
      <c r="L81" s="228">
        <f t="shared" si="38"/>
        <v>0</v>
      </c>
      <c r="M81" s="230">
        <f t="shared" si="20"/>
        <v>0</v>
      </c>
      <c r="N81" s="231">
        <f t="shared" si="21"/>
        <v>0</v>
      </c>
      <c r="O81" s="229">
        <f t="shared" si="22"/>
        <v>0</v>
      </c>
      <c r="P81" s="228">
        <f t="shared" si="23"/>
        <v>0</v>
      </c>
      <c r="Q81" s="229">
        <f t="shared" si="24"/>
        <v>0</v>
      </c>
      <c r="R81" s="228">
        <f t="shared" si="25"/>
        <v>0</v>
      </c>
      <c r="S81" s="229">
        <f t="shared" si="26"/>
        <v>0</v>
      </c>
      <c r="T81" s="228">
        <f t="shared" si="27"/>
        <v>0</v>
      </c>
      <c r="U81" s="230">
        <f t="shared" si="28"/>
        <v>0</v>
      </c>
      <c r="V81" s="526">
        <f t="shared" si="29"/>
        <v>0</v>
      </c>
      <c r="W81" s="229">
        <f t="shared" si="30"/>
        <v>0</v>
      </c>
      <c r="X81" s="228">
        <f t="shared" si="31"/>
        <v>0</v>
      </c>
      <c r="Y81" s="229">
        <f t="shared" si="32"/>
        <v>0</v>
      </c>
      <c r="Z81" s="228">
        <f t="shared" si="33"/>
        <v>0</v>
      </c>
      <c r="AA81" s="229">
        <f t="shared" si="34"/>
        <v>0</v>
      </c>
      <c r="AB81" s="228">
        <f t="shared" si="35"/>
        <v>0</v>
      </c>
      <c r="AC81" s="229">
        <f t="shared" si="36"/>
        <v>0</v>
      </c>
      <c r="AD81" s="232">
        <f t="shared" si="41"/>
        <v>1769.03</v>
      </c>
      <c r="AE81" s="223" t="b">
        <f t="shared" si="39"/>
        <v>1</v>
      </c>
      <c r="AF81" s="204">
        <v>0</v>
      </c>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row>
    <row r="82" spans="1:60" s="223" customFormat="1" ht="21.75" customHeight="1" x14ac:dyDescent="0.25">
      <c r="A82" s="260">
        <v>4</v>
      </c>
      <c r="B82" s="215" t="s">
        <v>238</v>
      </c>
      <c r="C82" s="216">
        <f t="shared" si="40"/>
        <v>1</v>
      </c>
      <c r="D82" s="217">
        <v>324667.06</v>
      </c>
      <c r="E82" s="217"/>
      <c r="F82" s="218">
        <f>AVERAGE(F83:F96)</f>
        <v>0</v>
      </c>
      <c r="G82" s="219">
        <f>SUM(G83:G96)</f>
        <v>0</v>
      </c>
      <c r="H82" s="218">
        <f>AVERAGE(H83:H96)</f>
        <v>0</v>
      </c>
      <c r="I82" s="219">
        <f>SUM(I83:I96)</f>
        <v>0</v>
      </c>
      <c r="J82" s="218">
        <f>K82/$D$82</f>
        <v>0.40710725319655156</v>
      </c>
      <c r="K82" s="219">
        <f>SUM(K83:K96)</f>
        <v>132174.315</v>
      </c>
      <c r="L82" s="218">
        <f>M82/$D$82</f>
        <v>0.45118615975393384</v>
      </c>
      <c r="M82" s="220">
        <f>SUM(M83:M96)</f>
        <v>146485.28400000001</v>
      </c>
      <c r="N82" s="221">
        <f>O82/$D$82</f>
        <v>0.14170658704951464</v>
      </c>
      <c r="O82" s="219">
        <f>SUM(O83:O96)</f>
        <v>46007.460999999996</v>
      </c>
      <c r="P82" s="218">
        <f>Q82/$D$82</f>
        <v>0</v>
      </c>
      <c r="Q82" s="219">
        <f>SUM(Q83:Q96)</f>
        <v>0</v>
      </c>
      <c r="R82" s="218">
        <f>AVERAGE(R83:R96)</f>
        <v>0</v>
      </c>
      <c r="S82" s="219">
        <f>SUM(S83:S96)</f>
        <v>0</v>
      </c>
      <c r="T82" s="218">
        <f>AVERAGE(T83:T96)</f>
        <v>0</v>
      </c>
      <c r="U82" s="220">
        <f>SUM(U83:U96)</f>
        <v>0</v>
      </c>
      <c r="V82" s="525">
        <f>AVERAGE(V83:V96)</f>
        <v>0</v>
      </c>
      <c r="W82" s="219">
        <f>SUM(W83:W96)</f>
        <v>0</v>
      </c>
      <c r="X82" s="218">
        <f>AVERAGE(X83:X96)</f>
        <v>0</v>
      </c>
      <c r="Y82" s="219">
        <f>SUM(Y83:Y96)</f>
        <v>0</v>
      </c>
      <c r="Z82" s="218">
        <f>AVERAGE(Z83:Z96)</f>
        <v>0</v>
      </c>
      <c r="AA82" s="219">
        <f>SUM(AA83:AA96)</f>
        <v>0</v>
      </c>
      <c r="AB82" s="218">
        <f>AVERAGE(AB83:AB96)</f>
        <v>0</v>
      </c>
      <c r="AC82" s="219">
        <f>SUM(AC83:AC96)</f>
        <v>0</v>
      </c>
      <c r="AD82" s="222">
        <f t="shared" si="41"/>
        <v>324667.06</v>
      </c>
      <c r="AE82" s="223" t="b">
        <f t="shared" si="39"/>
        <v>1</v>
      </c>
      <c r="AF82" s="223" t="s">
        <v>1704</v>
      </c>
    </row>
    <row r="83" spans="1:60" ht="15" x14ac:dyDescent="0.25">
      <c r="A83" s="235" t="s">
        <v>239</v>
      </c>
      <c r="B83" s="225" t="s">
        <v>241</v>
      </c>
      <c r="C83" s="226">
        <f t="shared" si="40"/>
        <v>1</v>
      </c>
      <c r="D83" s="227">
        <v>2231.9299999999998</v>
      </c>
      <c r="E83" s="227"/>
      <c r="F83" s="228">
        <f>AG$18</f>
        <v>0</v>
      </c>
      <c r="G83" s="229">
        <f>F83*$D83</f>
        <v>0</v>
      </c>
      <c r="H83" s="228">
        <f>AI$18</f>
        <v>0</v>
      </c>
      <c r="I83" s="229">
        <f t="shared" ref="I83:I96" si="42">H83*$D83</f>
        <v>0</v>
      </c>
      <c r="J83" s="228">
        <v>0.2</v>
      </c>
      <c r="K83" s="229">
        <f t="shared" ref="K83:K96" si="43">J83*$D83</f>
        <v>446.38599999999997</v>
      </c>
      <c r="L83" s="228">
        <v>0.6</v>
      </c>
      <c r="M83" s="230">
        <f t="shared" ref="M83:M96" si="44">L83*$D83</f>
        <v>1339.1579999999999</v>
      </c>
      <c r="N83" s="231">
        <v>0.2</v>
      </c>
      <c r="O83" s="229">
        <f t="shared" ref="O83:O96" si="45">N83*$D83</f>
        <v>446.38599999999997</v>
      </c>
      <c r="P83" s="228">
        <f>AQ$18</f>
        <v>0</v>
      </c>
      <c r="Q83" s="229">
        <f t="shared" ref="Q83:Q96" si="46">P83*$D83</f>
        <v>0</v>
      </c>
      <c r="R83" s="228">
        <f>AS$18</f>
        <v>0</v>
      </c>
      <c r="S83" s="229">
        <f t="shared" ref="S83:S96" si="47">R83*$D83</f>
        <v>0</v>
      </c>
      <c r="T83" s="228">
        <f>AU$18</f>
        <v>0</v>
      </c>
      <c r="U83" s="230">
        <f t="shared" ref="U83:U96" si="48">T83*$D83</f>
        <v>0</v>
      </c>
      <c r="V83" s="526">
        <f>AW$18</f>
        <v>0</v>
      </c>
      <c r="W83" s="229">
        <f t="shared" ref="W83:W96" si="49">V83*$D83</f>
        <v>0</v>
      </c>
      <c r="X83" s="228">
        <f>AY$18</f>
        <v>0</v>
      </c>
      <c r="Y83" s="229">
        <f t="shared" ref="Y83:Y96" si="50">X83*$D83</f>
        <v>0</v>
      </c>
      <c r="Z83" s="228">
        <f>BA$18</f>
        <v>0</v>
      </c>
      <c r="AA83" s="229">
        <f t="shared" ref="AA83:AA96" si="51">Z83*$D83</f>
        <v>0</v>
      </c>
      <c r="AB83" s="228">
        <f>BC$18</f>
        <v>0</v>
      </c>
      <c r="AC83" s="229">
        <f t="shared" si="36"/>
        <v>0</v>
      </c>
      <c r="AD83" s="232">
        <f t="shared" si="41"/>
        <v>2231.9299999999998</v>
      </c>
      <c r="AE83" s="223" t="b">
        <f t="shared" si="39"/>
        <v>1</v>
      </c>
      <c r="AF83" s="204">
        <v>0</v>
      </c>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row>
    <row r="84" spans="1:60" ht="15" x14ac:dyDescent="0.25">
      <c r="A84" s="235" t="s">
        <v>242</v>
      </c>
      <c r="B84" s="225" t="s">
        <v>221</v>
      </c>
      <c r="C84" s="226">
        <f t="shared" si="40"/>
        <v>1</v>
      </c>
      <c r="D84" s="227">
        <v>16166.65</v>
      </c>
      <c r="E84" s="227"/>
      <c r="F84" s="228">
        <f t="shared" ref="F84:F96" si="52">AG$18</f>
        <v>0</v>
      </c>
      <c r="G84" s="229">
        <f t="shared" ref="G84:G96" si="53">F84*$D84</f>
        <v>0</v>
      </c>
      <c r="H84" s="228">
        <f t="shared" ref="H84:H96" si="54">AI$18</f>
        <v>0</v>
      </c>
      <c r="I84" s="229">
        <f t="shared" si="42"/>
        <v>0</v>
      </c>
      <c r="J84" s="228">
        <v>0.2</v>
      </c>
      <c r="K84" s="229">
        <f t="shared" si="43"/>
        <v>3233.33</v>
      </c>
      <c r="L84" s="228">
        <v>0.6</v>
      </c>
      <c r="M84" s="230">
        <f t="shared" si="44"/>
        <v>9699.99</v>
      </c>
      <c r="N84" s="231">
        <v>0.2</v>
      </c>
      <c r="O84" s="229">
        <f t="shared" si="45"/>
        <v>3233.33</v>
      </c>
      <c r="P84" s="228">
        <f t="shared" ref="P84:P96" si="55">AQ$18</f>
        <v>0</v>
      </c>
      <c r="Q84" s="229">
        <f t="shared" si="46"/>
        <v>0</v>
      </c>
      <c r="R84" s="228">
        <f t="shared" ref="R84:R96" si="56">AS$18</f>
        <v>0</v>
      </c>
      <c r="S84" s="229">
        <f t="shared" si="47"/>
        <v>0</v>
      </c>
      <c r="T84" s="228">
        <f t="shared" ref="T84:T96" si="57">AU$18</f>
        <v>0</v>
      </c>
      <c r="U84" s="230">
        <f t="shared" si="48"/>
        <v>0</v>
      </c>
      <c r="V84" s="526">
        <f t="shared" ref="V84:V96" si="58">AW$18</f>
        <v>0</v>
      </c>
      <c r="W84" s="229">
        <f t="shared" si="49"/>
        <v>0</v>
      </c>
      <c r="X84" s="228">
        <f t="shared" ref="X84:X96" si="59">AY$18</f>
        <v>0</v>
      </c>
      <c r="Y84" s="229">
        <f t="shared" si="50"/>
        <v>0</v>
      </c>
      <c r="Z84" s="228">
        <f t="shared" ref="Z84:Z96" si="60">BA$18</f>
        <v>0</v>
      </c>
      <c r="AA84" s="229">
        <f t="shared" si="51"/>
        <v>0</v>
      </c>
      <c r="AB84" s="228">
        <f t="shared" ref="AB84:AB96" si="61">BC$18</f>
        <v>0</v>
      </c>
      <c r="AC84" s="229">
        <f t="shared" si="36"/>
        <v>0</v>
      </c>
      <c r="AD84" s="232">
        <f t="shared" si="41"/>
        <v>16166.65</v>
      </c>
      <c r="AE84" s="223" t="b">
        <f t="shared" si="39"/>
        <v>1</v>
      </c>
      <c r="AF84" s="204">
        <v>20</v>
      </c>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row>
    <row r="85" spans="1:60" ht="15" x14ac:dyDescent="0.25">
      <c r="A85" s="235" t="s">
        <v>243</v>
      </c>
      <c r="B85" s="225" t="s">
        <v>225</v>
      </c>
      <c r="C85" s="226">
        <f t="shared" si="40"/>
        <v>1</v>
      </c>
      <c r="D85" s="227">
        <v>23787.79</v>
      </c>
      <c r="E85" s="227"/>
      <c r="F85" s="228">
        <f t="shared" si="52"/>
        <v>0</v>
      </c>
      <c r="G85" s="229">
        <f t="shared" si="53"/>
        <v>0</v>
      </c>
      <c r="H85" s="228">
        <f t="shared" si="54"/>
        <v>0</v>
      </c>
      <c r="I85" s="229">
        <f t="shared" si="42"/>
        <v>0</v>
      </c>
      <c r="J85" s="228">
        <v>0.2</v>
      </c>
      <c r="K85" s="229">
        <f t="shared" si="43"/>
        <v>4757.558</v>
      </c>
      <c r="L85" s="228">
        <v>0.6</v>
      </c>
      <c r="M85" s="230">
        <f t="shared" si="44"/>
        <v>14272.674000000001</v>
      </c>
      <c r="N85" s="231">
        <v>0.2</v>
      </c>
      <c r="O85" s="229">
        <f t="shared" si="45"/>
        <v>4757.558</v>
      </c>
      <c r="P85" s="228">
        <f t="shared" si="55"/>
        <v>0</v>
      </c>
      <c r="Q85" s="229">
        <f t="shared" si="46"/>
        <v>0</v>
      </c>
      <c r="R85" s="228">
        <f t="shared" si="56"/>
        <v>0</v>
      </c>
      <c r="S85" s="229">
        <f t="shared" si="47"/>
        <v>0</v>
      </c>
      <c r="T85" s="228">
        <f t="shared" si="57"/>
        <v>0</v>
      </c>
      <c r="U85" s="230">
        <f t="shared" si="48"/>
        <v>0</v>
      </c>
      <c r="V85" s="526">
        <f t="shared" si="58"/>
        <v>0</v>
      </c>
      <c r="W85" s="229">
        <f t="shared" si="49"/>
        <v>0</v>
      </c>
      <c r="X85" s="228">
        <f t="shared" si="59"/>
        <v>0</v>
      </c>
      <c r="Y85" s="229">
        <f t="shared" si="50"/>
        <v>0</v>
      </c>
      <c r="Z85" s="228">
        <f t="shared" si="60"/>
        <v>0</v>
      </c>
      <c r="AA85" s="229">
        <f t="shared" si="51"/>
        <v>0</v>
      </c>
      <c r="AB85" s="228">
        <f t="shared" si="61"/>
        <v>0</v>
      </c>
      <c r="AC85" s="229">
        <f t="shared" si="36"/>
        <v>0</v>
      </c>
      <c r="AD85" s="232">
        <f t="shared" si="41"/>
        <v>23787.79</v>
      </c>
      <c r="AE85" s="223" t="b">
        <f t="shared" si="39"/>
        <v>1</v>
      </c>
      <c r="AF85" s="204">
        <v>0</v>
      </c>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row>
    <row r="86" spans="1:60" ht="15" x14ac:dyDescent="0.25">
      <c r="A86" s="235" t="s">
        <v>244</v>
      </c>
      <c r="B86" s="225" t="s">
        <v>246</v>
      </c>
      <c r="C86" s="226">
        <f t="shared" si="40"/>
        <v>1</v>
      </c>
      <c r="D86" s="227">
        <v>7655.32</v>
      </c>
      <c r="E86" s="227"/>
      <c r="F86" s="228">
        <f t="shared" si="52"/>
        <v>0</v>
      </c>
      <c r="G86" s="229">
        <f t="shared" si="53"/>
        <v>0</v>
      </c>
      <c r="H86" s="228">
        <f t="shared" si="54"/>
        <v>0</v>
      </c>
      <c r="I86" s="229">
        <f t="shared" si="42"/>
        <v>0</v>
      </c>
      <c r="J86" s="228">
        <v>0.2</v>
      </c>
      <c r="K86" s="229">
        <f t="shared" si="43"/>
        <v>1531.0640000000001</v>
      </c>
      <c r="L86" s="228">
        <v>0.6</v>
      </c>
      <c r="M86" s="230">
        <f t="shared" si="44"/>
        <v>4593.192</v>
      </c>
      <c r="N86" s="231">
        <v>0.2</v>
      </c>
      <c r="O86" s="229">
        <f t="shared" si="45"/>
        <v>1531.0640000000001</v>
      </c>
      <c r="P86" s="228">
        <f t="shared" si="55"/>
        <v>0</v>
      </c>
      <c r="Q86" s="229">
        <f t="shared" si="46"/>
        <v>0</v>
      </c>
      <c r="R86" s="228">
        <f t="shared" si="56"/>
        <v>0</v>
      </c>
      <c r="S86" s="229">
        <f t="shared" si="47"/>
        <v>0</v>
      </c>
      <c r="T86" s="228">
        <f t="shared" si="57"/>
        <v>0</v>
      </c>
      <c r="U86" s="230">
        <f t="shared" si="48"/>
        <v>0</v>
      </c>
      <c r="V86" s="526">
        <f t="shared" si="58"/>
        <v>0</v>
      </c>
      <c r="W86" s="229">
        <f t="shared" si="49"/>
        <v>0</v>
      </c>
      <c r="X86" s="228">
        <f t="shared" si="59"/>
        <v>0</v>
      </c>
      <c r="Y86" s="229">
        <f t="shared" si="50"/>
        <v>0</v>
      </c>
      <c r="Z86" s="228">
        <f t="shared" si="60"/>
        <v>0</v>
      </c>
      <c r="AA86" s="229">
        <f t="shared" si="51"/>
        <v>0</v>
      </c>
      <c r="AB86" s="228">
        <f t="shared" si="61"/>
        <v>0</v>
      </c>
      <c r="AC86" s="229">
        <f t="shared" si="36"/>
        <v>0</v>
      </c>
      <c r="AD86" s="232">
        <f t="shared" si="41"/>
        <v>7655.3200000000006</v>
      </c>
      <c r="AE86" s="223" t="b">
        <f t="shared" si="39"/>
        <v>1</v>
      </c>
      <c r="AF86" s="223">
        <v>21</v>
      </c>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23"/>
    </row>
    <row r="87" spans="1:60" ht="30" x14ac:dyDescent="0.25">
      <c r="A87" s="235" t="s">
        <v>247</v>
      </c>
      <c r="B87" s="225" t="s">
        <v>249</v>
      </c>
      <c r="C87" s="226">
        <f t="shared" si="40"/>
        <v>1</v>
      </c>
      <c r="D87" s="227">
        <v>22798.17</v>
      </c>
      <c r="E87" s="227"/>
      <c r="F87" s="228">
        <f t="shared" si="52"/>
        <v>0</v>
      </c>
      <c r="G87" s="229">
        <f t="shared" si="53"/>
        <v>0</v>
      </c>
      <c r="H87" s="228">
        <f t="shared" si="54"/>
        <v>0</v>
      </c>
      <c r="I87" s="229">
        <f t="shared" si="42"/>
        <v>0</v>
      </c>
      <c r="J87" s="228">
        <f>AK$18</f>
        <v>0</v>
      </c>
      <c r="K87" s="229">
        <f t="shared" si="43"/>
        <v>0</v>
      </c>
      <c r="L87" s="228">
        <v>0.7</v>
      </c>
      <c r="M87" s="230">
        <f t="shared" si="44"/>
        <v>15958.718999999997</v>
      </c>
      <c r="N87" s="231">
        <v>0.3</v>
      </c>
      <c r="O87" s="229">
        <f t="shared" si="45"/>
        <v>6839.4509999999991</v>
      </c>
      <c r="P87" s="228">
        <f t="shared" si="55"/>
        <v>0</v>
      </c>
      <c r="Q87" s="229">
        <f t="shared" si="46"/>
        <v>0</v>
      </c>
      <c r="R87" s="228">
        <f t="shared" si="56"/>
        <v>0</v>
      </c>
      <c r="S87" s="229">
        <f t="shared" si="47"/>
        <v>0</v>
      </c>
      <c r="T87" s="228">
        <f t="shared" si="57"/>
        <v>0</v>
      </c>
      <c r="U87" s="230">
        <f t="shared" si="48"/>
        <v>0</v>
      </c>
      <c r="V87" s="526">
        <f t="shared" si="58"/>
        <v>0</v>
      </c>
      <c r="W87" s="229">
        <f t="shared" si="49"/>
        <v>0</v>
      </c>
      <c r="X87" s="228">
        <f t="shared" si="59"/>
        <v>0</v>
      </c>
      <c r="Y87" s="229">
        <f t="shared" si="50"/>
        <v>0</v>
      </c>
      <c r="Z87" s="228">
        <f t="shared" si="60"/>
        <v>0</v>
      </c>
      <c r="AA87" s="229">
        <f t="shared" si="51"/>
        <v>0</v>
      </c>
      <c r="AB87" s="228">
        <f t="shared" si="61"/>
        <v>0</v>
      </c>
      <c r="AC87" s="229">
        <f t="shared" si="36"/>
        <v>0</v>
      </c>
      <c r="AD87" s="232">
        <f t="shared" si="41"/>
        <v>22798.17</v>
      </c>
      <c r="AE87" s="223" t="b">
        <f t="shared" si="39"/>
        <v>1</v>
      </c>
      <c r="AF87" s="204">
        <v>0</v>
      </c>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row>
    <row r="88" spans="1:60" ht="30" x14ac:dyDescent="0.25">
      <c r="A88" s="235" t="s">
        <v>250</v>
      </c>
      <c r="B88" s="225" t="s">
        <v>231</v>
      </c>
      <c r="C88" s="226">
        <f t="shared" si="40"/>
        <v>1</v>
      </c>
      <c r="D88" s="227">
        <v>26451.91</v>
      </c>
      <c r="E88" s="227"/>
      <c r="F88" s="228">
        <f t="shared" si="52"/>
        <v>0</v>
      </c>
      <c r="G88" s="229">
        <f t="shared" si="53"/>
        <v>0</v>
      </c>
      <c r="H88" s="228">
        <f t="shared" si="54"/>
        <v>0</v>
      </c>
      <c r="I88" s="229">
        <f t="shared" si="42"/>
        <v>0</v>
      </c>
      <c r="J88" s="228">
        <v>0.2</v>
      </c>
      <c r="K88" s="229">
        <f t="shared" si="43"/>
        <v>5290.3820000000005</v>
      </c>
      <c r="L88" s="228">
        <v>0.6</v>
      </c>
      <c r="M88" s="230">
        <f t="shared" si="44"/>
        <v>15871.145999999999</v>
      </c>
      <c r="N88" s="231">
        <v>0.2</v>
      </c>
      <c r="O88" s="229">
        <f t="shared" si="45"/>
        <v>5290.3820000000005</v>
      </c>
      <c r="P88" s="228">
        <f t="shared" si="55"/>
        <v>0</v>
      </c>
      <c r="Q88" s="229">
        <f t="shared" si="46"/>
        <v>0</v>
      </c>
      <c r="R88" s="228">
        <f t="shared" si="56"/>
        <v>0</v>
      </c>
      <c r="S88" s="229">
        <f t="shared" si="47"/>
        <v>0</v>
      </c>
      <c r="T88" s="228">
        <f t="shared" si="57"/>
        <v>0</v>
      </c>
      <c r="U88" s="230">
        <f t="shared" si="48"/>
        <v>0</v>
      </c>
      <c r="V88" s="526">
        <f t="shared" si="58"/>
        <v>0</v>
      </c>
      <c r="W88" s="229">
        <f t="shared" si="49"/>
        <v>0</v>
      </c>
      <c r="X88" s="228">
        <f t="shared" si="59"/>
        <v>0</v>
      </c>
      <c r="Y88" s="229">
        <f t="shared" si="50"/>
        <v>0</v>
      </c>
      <c r="Z88" s="228">
        <f t="shared" si="60"/>
        <v>0</v>
      </c>
      <c r="AA88" s="229">
        <f t="shared" si="51"/>
        <v>0</v>
      </c>
      <c r="AB88" s="228">
        <f t="shared" si="61"/>
        <v>0</v>
      </c>
      <c r="AC88" s="229">
        <f t="shared" si="36"/>
        <v>0</v>
      </c>
      <c r="AD88" s="232">
        <f t="shared" si="41"/>
        <v>26451.91</v>
      </c>
      <c r="AE88" s="223" t="b">
        <f t="shared" si="39"/>
        <v>1</v>
      </c>
      <c r="AF88" s="204">
        <v>22</v>
      </c>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row>
    <row r="89" spans="1:60" ht="15" x14ac:dyDescent="0.25">
      <c r="A89" s="235" t="s">
        <v>251</v>
      </c>
      <c r="B89" s="225" t="s">
        <v>234</v>
      </c>
      <c r="C89" s="226">
        <f t="shared" si="40"/>
        <v>1</v>
      </c>
      <c r="D89" s="227">
        <v>1416.2</v>
      </c>
      <c r="E89" s="227"/>
      <c r="F89" s="228">
        <f t="shared" si="52"/>
        <v>0</v>
      </c>
      <c r="G89" s="229">
        <f t="shared" si="53"/>
        <v>0</v>
      </c>
      <c r="H89" s="228">
        <f t="shared" si="54"/>
        <v>0</v>
      </c>
      <c r="I89" s="229">
        <f t="shared" si="42"/>
        <v>0</v>
      </c>
      <c r="J89" s="228">
        <v>0.2</v>
      </c>
      <c r="K89" s="229">
        <f t="shared" si="43"/>
        <v>283.24</v>
      </c>
      <c r="L89" s="228">
        <v>0.6</v>
      </c>
      <c r="M89" s="230">
        <f t="shared" si="44"/>
        <v>849.72</v>
      </c>
      <c r="N89" s="231">
        <v>0.2</v>
      </c>
      <c r="O89" s="229">
        <f t="shared" si="45"/>
        <v>283.24</v>
      </c>
      <c r="P89" s="228">
        <f t="shared" si="55"/>
        <v>0</v>
      </c>
      <c r="Q89" s="229">
        <f t="shared" si="46"/>
        <v>0</v>
      </c>
      <c r="R89" s="228">
        <f t="shared" si="56"/>
        <v>0</v>
      </c>
      <c r="S89" s="229">
        <f t="shared" si="47"/>
        <v>0</v>
      </c>
      <c r="T89" s="228">
        <f t="shared" si="57"/>
        <v>0</v>
      </c>
      <c r="U89" s="230">
        <f t="shared" si="48"/>
        <v>0</v>
      </c>
      <c r="V89" s="526">
        <f t="shared" si="58"/>
        <v>0</v>
      </c>
      <c r="W89" s="229">
        <f t="shared" si="49"/>
        <v>0</v>
      </c>
      <c r="X89" s="228">
        <f t="shared" si="59"/>
        <v>0</v>
      </c>
      <c r="Y89" s="229">
        <f t="shared" si="50"/>
        <v>0</v>
      </c>
      <c r="Z89" s="228">
        <f t="shared" si="60"/>
        <v>0</v>
      </c>
      <c r="AA89" s="229">
        <f t="shared" si="51"/>
        <v>0</v>
      </c>
      <c r="AB89" s="228">
        <f t="shared" si="61"/>
        <v>0</v>
      </c>
      <c r="AC89" s="229">
        <f t="shared" si="36"/>
        <v>0</v>
      </c>
      <c r="AD89" s="232">
        <f t="shared" si="41"/>
        <v>1416.2</v>
      </c>
      <c r="AE89" s="223" t="b">
        <f t="shared" si="39"/>
        <v>1</v>
      </c>
    </row>
    <row r="90" spans="1:60" ht="30" x14ac:dyDescent="0.25">
      <c r="A90" s="235" t="s">
        <v>252</v>
      </c>
      <c r="B90" s="225" t="s">
        <v>254</v>
      </c>
      <c r="C90" s="226">
        <f t="shared" si="40"/>
        <v>1</v>
      </c>
      <c r="D90" s="227">
        <v>149285.97</v>
      </c>
      <c r="E90" s="227"/>
      <c r="F90" s="228">
        <f t="shared" si="52"/>
        <v>0</v>
      </c>
      <c r="G90" s="229">
        <f t="shared" si="53"/>
        <v>0</v>
      </c>
      <c r="H90" s="228">
        <f t="shared" si="54"/>
        <v>0</v>
      </c>
      <c r="I90" s="229">
        <f t="shared" si="42"/>
        <v>0</v>
      </c>
      <c r="J90" s="228">
        <v>0.5</v>
      </c>
      <c r="K90" s="229">
        <f t="shared" si="43"/>
        <v>74642.985000000001</v>
      </c>
      <c r="L90" s="228">
        <v>0.5</v>
      </c>
      <c r="M90" s="230">
        <f t="shared" si="44"/>
        <v>74642.985000000001</v>
      </c>
      <c r="N90" s="231">
        <f t="shared" ref="N90:N95" si="62">AO$18</f>
        <v>0</v>
      </c>
      <c r="O90" s="229">
        <f t="shared" si="45"/>
        <v>0</v>
      </c>
      <c r="P90" s="228">
        <f t="shared" si="55"/>
        <v>0</v>
      </c>
      <c r="Q90" s="229">
        <f t="shared" si="46"/>
        <v>0</v>
      </c>
      <c r="R90" s="228">
        <f t="shared" si="56"/>
        <v>0</v>
      </c>
      <c r="S90" s="229">
        <f t="shared" si="47"/>
        <v>0</v>
      </c>
      <c r="T90" s="228">
        <f t="shared" si="57"/>
        <v>0</v>
      </c>
      <c r="U90" s="230">
        <f t="shared" si="48"/>
        <v>0</v>
      </c>
      <c r="V90" s="526">
        <f t="shared" si="58"/>
        <v>0</v>
      </c>
      <c r="W90" s="229">
        <f t="shared" si="49"/>
        <v>0</v>
      </c>
      <c r="X90" s="228">
        <f t="shared" si="59"/>
        <v>0</v>
      </c>
      <c r="Y90" s="229">
        <f t="shared" si="50"/>
        <v>0</v>
      </c>
      <c r="Z90" s="228">
        <f t="shared" si="60"/>
        <v>0</v>
      </c>
      <c r="AA90" s="229">
        <f t="shared" si="51"/>
        <v>0</v>
      </c>
      <c r="AB90" s="228">
        <f t="shared" si="61"/>
        <v>0</v>
      </c>
      <c r="AC90" s="229">
        <f t="shared" si="36"/>
        <v>0</v>
      </c>
      <c r="AD90" s="232">
        <f t="shared" si="41"/>
        <v>149285.97</v>
      </c>
      <c r="AE90" s="223" t="b">
        <f t="shared" si="39"/>
        <v>1</v>
      </c>
    </row>
    <row r="91" spans="1:60" ht="30" x14ac:dyDescent="0.25">
      <c r="A91" s="235" t="s">
        <v>255</v>
      </c>
      <c r="B91" s="225" t="s">
        <v>257</v>
      </c>
      <c r="C91" s="226">
        <f t="shared" si="40"/>
        <v>1</v>
      </c>
      <c r="D91" s="227">
        <v>20870.689999999999</v>
      </c>
      <c r="E91" s="227"/>
      <c r="F91" s="228">
        <f t="shared" si="52"/>
        <v>0</v>
      </c>
      <c r="G91" s="229">
        <f t="shared" si="53"/>
        <v>0</v>
      </c>
      <c r="H91" s="228">
        <f t="shared" si="54"/>
        <v>0</v>
      </c>
      <c r="I91" s="229">
        <f t="shared" si="42"/>
        <v>0</v>
      </c>
      <c r="J91" s="228">
        <v>1</v>
      </c>
      <c r="K91" s="229">
        <f t="shared" si="43"/>
        <v>20870.689999999999</v>
      </c>
      <c r="L91" s="228">
        <f t="shared" ref="L91:L96" si="63">AM$18</f>
        <v>0</v>
      </c>
      <c r="M91" s="230">
        <f t="shared" si="44"/>
        <v>0</v>
      </c>
      <c r="N91" s="231">
        <f t="shared" si="62"/>
        <v>0</v>
      </c>
      <c r="O91" s="229">
        <f t="shared" si="45"/>
        <v>0</v>
      </c>
      <c r="P91" s="228">
        <f t="shared" si="55"/>
        <v>0</v>
      </c>
      <c r="Q91" s="229">
        <f t="shared" si="46"/>
        <v>0</v>
      </c>
      <c r="R91" s="228">
        <f t="shared" si="56"/>
        <v>0</v>
      </c>
      <c r="S91" s="229">
        <f t="shared" si="47"/>
        <v>0</v>
      </c>
      <c r="T91" s="228">
        <f t="shared" si="57"/>
        <v>0</v>
      </c>
      <c r="U91" s="230">
        <f t="shared" si="48"/>
        <v>0</v>
      </c>
      <c r="V91" s="526">
        <f t="shared" si="58"/>
        <v>0</v>
      </c>
      <c r="W91" s="229">
        <f t="shared" si="49"/>
        <v>0</v>
      </c>
      <c r="X91" s="228">
        <f t="shared" si="59"/>
        <v>0</v>
      </c>
      <c r="Y91" s="229">
        <f t="shared" si="50"/>
        <v>0</v>
      </c>
      <c r="Z91" s="228">
        <f t="shared" si="60"/>
        <v>0</v>
      </c>
      <c r="AA91" s="229">
        <f t="shared" si="51"/>
        <v>0</v>
      </c>
      <c r="AB91" s="228">
        <f t="shared" si="61"/>
        <v>0</v>
      </c>
      <c r="AC91" s="229">
        <f t="shared" si="36"/>
        <v>0</v>
      </c>
      <c r="AD91" s="232">
        <f t="shared" si="41"/>
        <v>20870.689999999999</v>
      </c>
      <c r="AE91" s="223" t="b">
        <f t="shared" si="39"/>
        <v>1</v>
      </c>
    </row>
    <row r="92" spans="1:60" ht="30" x14ac:dyDescent="0.25">
      <c r="A92" s="235" t="s">
        <v>258</v>
      </c>
      <c r="B92" s="225" t="s">
        <v>260</v>
      </c>
      <c r="C92" s="226">
        <f t="shared" si="40"/>
        <v>1</v>
      </c>
      <c r="D92" s="227">
        <v>13197.97</v>
      </c>
      <c r="E92" s="227"/>
      <c r="F92" s="228">
        <f t="shared" si="52"/>
        <v>0</v>
      </c>
      <c r="G92" s="229">
        <f t="shared" si="53"/>
        <v>0</v>
      </c>
      <c r="H92" s="228">
        <f t="shared" si="54"/>
        <v>0</v>
      </c>
      <c r="I92" s="229">
        <f t="shared" si="42"/>
        <v>0</v>
      </c>
      <c r="J92" s="228">
        <v>1</v>
      </c>
      <c r="K92" s="229">
        <f t="shared" si="43"/>
        <v>13197.97</v>
      </c>
      <c r="L92" s="228">
        <f t="shared" si="63"/>
        <v>0</v>
      </c>
      <c r="M92" s="230">
        <f t="shared" si="44"/>
        <v>0</v>
      </c>
      <c r="N92" s="231">
        <f t="shared" si="62"/>
        <v>0</v>
      </c>
      <c r="O92" s="229">
        <f t="shared" si="45"/>
        <v>0</v>
      </c>
      <c r="P92" s="228">
        <f t="shared" si="55"/>
        <v>0</v>
      </c>
      <c r="Q92" s="229">
        <f t="shared" si="46"/>
        <v>0</v>
      </c>
      <c r="R92" s="228">
        <f t="shared" si="56"/>
        <v>0</v>
      </c>
      <c r="S92" s="229">
        <f t="shared" si="47"/>
        <v>0</v>
      </c>
      <c r="T92" s="228">
        <f t="shared" si="57"/>
        <v>0</v>
      </c>
      <c r="U92" s="230">
        <f t="shared" si="48"/>
        <v>0</v>
      </c>
      <c r="V92" s="526">
        <f t="shared" si="58"/>
        <v>0</v>
      </c>
      <c r="W92" s="229">
        <f t="shared" si="49"/>
        <v>0</v>
      </c>
      <c r="X92" s="228">
        <f t="shared" si="59"/>
        <v>0</v>
      </c>
      <c r="Y92" s="229">
        <f t="shared" si="50"/>
        <v>0</v>
      </c>
      <c r="Z92" s="228">
        <f t="shared" si="60"/>
        <v>0</v>
      </c>
      <c r="AA92" s="229">
        <f t="shared" si="51"/>
        <v>0</v>
      </c>
      <c r="AB92" s="228">
        <f t="shared" si="61"/>
        <v>0</v>
      </c>
      <c r="AC92" s="229">
        <f t="shared" si="36"/>
        <v>0</v>
      </c>
      <c r="AD92" s="232">
        <f t="shared" si="41"/>
        <v>13197.97</v>
      </c>
      <c r="AE92" s="223" t="b">
        <f t="shared" si="39"/>
        <v>1</v>
      </c>
    </row>
    <row r="93" spans="1:60" ht="30" x14ac:dyDescent="0.25">
      <c r="A93" s="235" t="s">
        <v>261</v>
      </c>
      <c r="B93" s="225" t="s">
        <v>263</v>
      </c>
      <c r="C93" s="226">
        <f t="shared" si="40"/>
        <v>1</v>
      </c>
      <c r="D93" s="227">
        <v>4453.59</v>
      </c>
      <c r="E93" s="227"/>
      <c r="F93" s="228">
        <f t="shared" si="52"/>
        <v>0</v>
      </c>
      <c r="G93" s="229">
        <f t="shared" si="53"/>
        <v>0</v>
      </c>
      <c r="H93" s="228">
        <f t="shared" si="54"/>
        <v>0</v>
      </c>
      <c r="I93" s="229">
        <f t="shared" si="42"/>
        <v>0</v>
      </c>
      <c r="J93" s="228">
        <v>0.5</v>
      </c>
      <c r="K93" s="229">
        <f t="shared" si="43"/>
        <v>2226.7950000000001</v>
      </c>
      <c r="L93" s="228">
        <v>0.5</v>
      </c>
      <c r="M93" s="230">
        <f t="shared" si="44"/>
        <v>2226.7950000000001</v>
      </c>
      <c r="N93" s="231">
        <f t="shared" si="62"/>
        <v>0</v>
      </c>
      <c r="O93" s="229">
        <f t="shared" si="45"/>
        <v>0</v>
      </c>
      <c r="P93" s="228">
        <f t="shared" si="55"/>
        <v>0</v>
      </c>
      <c r="Q93" s="229">
        <f t="shared" si="46"/>
        <v>0</v>
      </c>
      <c r="R93" s="228">
        <f t="shared" si="56"/>
        <v>0</v>
      </c>
      <c r="S93" s="229">
        <f t="shared" si="47"/>
        <v>0</v>
      </c>
      <c r="T93" s="228">
        <f t="shared" si="57"/>
        <v>0</v>
      </c>
      <c r="U93" s="230">
        <f t="shared" si="48"/>
        <v>0</v>
      </c>
      <c r="V93" s="526">
        <f t="shared" si="58"/>
        <v>0</v>
      </c>
      <c r="W93" s="229">
        <f t="shared" si="49"/>
        <v>0</v>
      </c>
      <c r="X93" s="228">
        <f t="shared" si="59"/>
        <v>0</v>
      </c>
      <c r="Y93" s="229">
        <f t="shared" si="50"/>
        <v>0</v>
      </c>
      <c r="Z93" s="228">
        <f t="shared" si="60"/>
        <v>0</v>
      </c>
      <c r="AA93" s="229">
        <f t="shared" si="51"/>
        <v>0</v>
      </c>
      <c r="AB93" s="228">
        <f t="shared" si="61"/>
        <v>0</v>
      </c>
      <c r="AC93" s="229">
        <f t="shared" si="36"/>
        <v>0</v>
      </c>
      <c r="AD93" s="232">
        <f t="shared" si="41"/>
        <v>4453.59</v>
      </c>
      <c r="AE93" s="223" t="b">
        <f t="shared" si="39"/>
        <v>1</v>
      </c>
    </row>
    <row r="94" spans="1:60" ht="15" x14ac:dyDescent="0.25">
      <c r="A94" s="235" t="s">
        <v>264</v>
      </c>
      <c r="B94" s="225" t="s">
        <v>266</v>
      </c>
      <c r="C94" s="226">
        <f t="shared" si="40"/>
        <v>1</v>
      </c>
      <c r="D94" s="227">
        <v>11387.83</v>
      </c>
      <c r="E94" s="227"/>
      <c r="F94" s="228">
        <f t="shared" si="52"/>
        <v>0</v>
      </c>
      <c r="G94" s="229">
        <f t="shared" si="53"/>
        <v>0</v>
      </c>
      <c r="H94" s="228">
        <f t="shared" si="54"/>
        <v>0</v>
      </c>
      <c r="I94" s="229">
        <f t="shared" si="42"/>
        <v>0</v>
      </c>
      <c r="J94" s="228">
        <v>0.5</v>
      </c>
      <c r="K94" s="229">
        <f t="shared" si="43"/>
        <v>5693.915</v>
      </c>
      <c r="L94" s="228">
        <v>0.5</v>
      </c>
      <c r="M94" s="230">
        <f t="shared" si="44"/>
        <v>5693.915</v>
      </c>
      <c r="N94" s="231">
        <f t="shared" si="62"/>
        <v>0</v>
      </c>
      <c r="O94" s="229">
        <f t="shared" si="45"/>
        <v>0</v>
      </c>
      <c r="P94" s="228">
        <f t="shared" si="55"/>
        <v>0</v>
      </c>
      <c r="Q94" s="229">
        <f t="shared" si="46"/>
        <v>0</v>
      </c>
      <c r="R94" s="228">
        <f t="shared" si="56"/>
        <v>0</v>
      </c>
      <c r="S94" s="229">
        <f t="shared" si="47"/>
        <v>0</v>
      </c>
      <c r="T94" s="228">
        <f t="shared" si="57"/>
        <v>0</v>
      </c>
      <c r="U94" s="230">
        <f t="shared" si="48"/>
        <v>0</v>
      </c>
      <c r="V94" s="526">
        <f t="shared" si="58"/>
        <v>0</v>
      </c>
      <c r="W94" s="229">
        <f t="shared" si="49"/>
        <v>0</v>
      </c>
      <c r="X94" s="228">
        <f t="shared" si="59"/>
        <v>0</v>
      </c>
      <c r="Y94" s="229">
        <f t="shared" si="50"/>
        <v>0</v>
      </c>
      <c r="Z94" s="228">
        <f t="shared" si="60"/>
        <v>0</v>
      </c>
      <c r="AA94" s="229">
        <f t="shared" si="51"/>
        <v>0</v>
      </c>
      <c r="AB94" s="228">
        <f t="shared" si="61"/>
        <v>0</v>
      </c>
      <c r="AC94" s="229">
        <f t="shared" si="36"/>
        <v>0</v>
      </c>
      <c r="AD94" s="232">
        <f t="shared" si="41"/>
        <v>11387.83</v>
      </c>
      <c r="AE94" s="223" t="b">
        <f t="shared" si="39"/>
        <v>1</v>
      </c>
    </row>
    <row r="95" spans="1:60" ht="30" x14ac:dyDescent="0.25">
      <c r="A95" s="235" t="s">
        <v>267</v>
      </c>
      <c r="B95" s="225" t="s">
        <v>268</v>
      </c>
      <c r="C95" s="226">
        <f t="shared" si="40"/>
        <v>1</v>
      </c>
      <c r="D95" s="227">
        <v>1336.99</v>
      </c>
      <c r="E95" s="227"/>
      <c r="F95" s="228">
        <f t="shared" si="52"/>
        <v>0</v>
      </c>
      <c r="G95" s="229">
        <f t="shared" si="53"/>
        <v>0</v>
      </c>
      <c r="H95" s="228">
        <f t="shared" si="54"/>
        <v>0</v>
      </c>
      <c r="I95" s="229">
        <f t="shared" si="42"/>
        <v>0</v>
      </c>
      <c r="J95" s="228">
        <f>AK$18</f>
        <v>0</v>
      </c>
      <c r="K95" s="229">
        <f t="shared" si="43"/>
        <v>0</v>
      </c>
      <c r="L95" s="228">
        <v>1</v>
      </c>
      <c r="M95" s="230">
        <f t="shared" si="44"/>
        <v>1336.99</v>
      </c>
      <c r="N95" s="231">
        <f t="shared" si="62"/>
        <v>0</v>
      </c>
      <c r="O95" s="229">
        <f t="shared" si="45"/>
        <v>0</v>
      </c>
      <c r="P95" s="228">
        <f t="shared" si="55"/>
        <v>0</v>
      </c>
      <c r="Q95" s="229">
        <f t="shared" si="46"/>
        <v>0</v>
      </c>
      <c r="R95" s="228">
        <f t="shared" si="56"/>
        <v>0</v>
      </c>
      <c r="S95" s="229">
        <f t="shared" si="47"/>
        <v>0</v>
      </c>
      <c r="T95" s="228">
        <f t="shared" si="57"/>
        <v>0</v>
      </c>
      <c r="U95" s="230">
        <f t="shared" si="48"/>
        <v>0</v>
      </c>
      <c r="V95" s="526">
        <f t="shared" si="58"/>
        <v>0</v>
      </c>
      <c r="W95" s="229">
        <f t="shared" si="49"/>
        <v>0</v>
      </c>
      <c r="X95" s="228">
        <f t="shared" si="59"/>
        <v>0</v>
      </c>
      <c r="Y95" s="229">
        <f t="shared" si="50"/>
        <v>0</v>
      </c>
      <c r="Z95" s="228">
        <f t="shared" si="60"/>
        <v>0</v>
      </c>
      <c r="AA95" s="229">
        <f t="shared" si="51"/>
        <v>0</v>
      </c>
      <c r="AB95" s="228">
        <f t="shared" si="61"/>
        <v>0</v>
      </c>
      <c r="AC95" s="229">
        <f t="shared" si="36"/>
        <v>0</v>
      </c>
      <c r="AD95" s="232">
        <f t="shared" si="41"/>
        <v>1336.99</v>
      </c>
      <c r="AE95" s="223" t="b">
        <f t="shared" si="39"/>
        <v>1</v>
      </c>
    </row>
    <row r="96" spans="1:60" ht="15" x14ac:dyDescent="0.25">
      <c r="A96" s="235" t="s">
        <v>269</v>
      </c>
      <c r="B96" s="225" t="s">
        <v>271</v>
      </c>
      <c r="C96" s="226">
        <f t="shared" si="40"/>
        <v>1</v>
      </c>
      <c r="D96" s="227">
        <v>23626.05</v>
      </c>
      <c r="E96" s="227"/>
      <c r="F96" s="228">
        <f t="shared" si="52"/>
        <v>0</v>
      </c>
      <c r="G96" s="229">
        <f t="shared" si="53"/>
        <v>0</v>
      </c>
      <c r="H96" s="228">
        <f t="shared" si="54"/>
        <v>0</v>
      </c>
      <c r="I96" s="229">
        <f t="shared" si="42"/>
        <v>0</v>
      </c>
      <c r="J96" s="228">
        <f>AK$18</f>
        <v>0</v>
      </c>
      <c r="K96" s="229">
        <f t="shared" si="43"/>
        <v>0</v>
      </c>
      <c r="L96" s="228">
        <f t="shared" si="63"/>
        <v>0</v>
      </c>
      <c r="M96" s="230">
        <f t="shared" si="44"/>
        <v>0</v>
      </c>
      <c r="N96" s="231">
        <v>1</v>
      </c>
      <c r="O96" s="229">
        <f t="shared" si="45"/>
        <v>23626.05</v>
      </c>
      <c r="P96" s="228">
        <f t="shared" si="55"/>
        <v>0</v>
      </c>
      <c r="Q96" s="229">
        <f t="shared" si="46"/>
        <v>0</v>
      </c>
      <c r="R96" s="228">
        <f t="shared" si="56"/>
        <v>0</v>
      </c>
      <c r="S96" s="229">
        <f t="shared" si="47"/>
        <v>0</v>
      </c>
      <c r="T96" s="228">
        <f t="shared" si="57"/>
        <v>0</v>
      </c>
      <c r="U96" s="230">
        <f t="shared" si="48"/>
        <v>0</v>
      </c>
      <c r="V96" s="526">
        <f t="shared" si="58"/>
        <v>0</v>
      </c>
      <c r="W96" s="229">
        <f t="shared" si="49"/>
        <v>0</v>
      </c>
      <c r="X96" s="228">
        <f t="shared" si="59"/>
        <v>0</v>
      </c>
      <c r="Y96" s="229">
        <f t="shared" si="50"/>
        <v>0</v>
      </c>
      <c r="Z96" s="228">
        <f t="shared" si="60"/>
        <v>0</v>
      </c>
      <c r="AA96" s="229">
        <f t="shared" si="51"/>
        <v>0</v>
      </c>
      <c r="AB96" s="228">
        <f t="shared" si="61"/>
        <v>0</v>
      </c>
      <c r="AC96" s="229">
        <f t="shared" si="36"/>
        <v>0</v>
      </c>
      <c r="AD96" s="232">
        <f t="shared" si="41"/>
        <v>23626.05</v>
      </c>
      <c r="AE96" s="223" t="b">
        <f t="shared" si="39"/>
        <v>1</v>
      </c>
    </row>
    <row r="97" spans="1:60" s="223" customFormat="1" ht="21.75" customHeight="1" x14ac:dyDescent="0.25">
      <c r="A97" s="260">
        <v>5</v>
      </c>
      <c r="B97" s="215" t="s">
        <v>272</v>
      </c>
      <c r="C97" s="216">
        <f t="shared" si="40"/>
        <v>1</v>
      </c>
      <c r="D97" s="217">
        <v>209360.58</v>
      </c>
      <c r="E97" s="217"/>
      <c r="F97" s="218">
        <f>AVERAGE(F98:F102)</f>
        <v>0</v>
      </c>
      <c r="G97" s="219">
        <f>SUM(G98:G102)</f>
        <v>0</v>
      </c>
      <c r="H97" s="218">
        <f>AVERAGE(H98:H102)</f>
        <v>0</v>
      </c>
      <c r="I97" s="219">
        <f>SUM(I98:I102)</f>
        <v>0</v>
      </c>
      <c r="J97" s="218">
        <f>AVERAGE(J98:J102)</f>
        <v>0</v>
      </c>
      <c r="K97" s="219">
        <f>SUM(K98:K102)</f>
        <v>0</v>
      </c>
      <c r="L97" s="218">
        <f>AVERAGE(L98:L102)</f>
        <v>0.3</v>
      </c>
      <c r="M97" s="220">
        <f>SUM(M98:M102)</f>
        <v>73284.759999999995</v>
      </c>
      <c r="N97" s="221">
        <f>AVERAGE(N98:N102)</f>
        <v>0.4</v>
      </c>
      <c r="O97" s="219">
        <f>SUM(O98:O102)</f>
        <v>99402.274999999994</v>
      </c>
      <c r="P97" s="218">
        <f>AVERAGE(P98:P102)</f>
        <v>0.3</v>
      </c>
      <c r="Q97" s="219">
        <f>SUM(Q98:Q102)</f>
        <v>36673.544999999998</v>
      </c>
      <c r="R97" s="218">
        <f>AVERAGE(R98:R102)</f>
        <v>0</v>
      </c>
      <c r="S97" s="219">
        <f>SUM(S98:S102)</f>
        <v>0</v>
      </c>
      <c r="T97" s="218">
        <f>AVERAGE(T98:T102)</f>
        <v>0</v>
      </c>
      <c r="U97" s="220">
        <f>SUM(U98:U102)</f>
        <v>0</v>
      </c>
      <c r="V97" s="525">
        <f>AVERAGE(V98:V102)</f>
        <v>0</v>
      </c>
      <c r="W97" s="219">
        <f>SUM(W98:W102)</f>
        <v>0</v>
      </c>
      <c r="X97" s="218">
        <f>AVERAGE(X98:X102)</f>
        <v>0</v>
      </c>
      <c r="Y97" s="219">
        <f>SUM(Y98:Y102)</f>
        <v>0</v>
      </c>
      <c r="Z97" s="218">
        <f>AVERAGE(Z98:Z102)</f>
        <v>0</v>
      </c>
      <c r="AA97" s="219">
        <f>SUM(AA98:AA102)</f>
        <v>0</v>
      </c>
      <c r="AB97" s="218">
        <f>AVERAGE(AB98:AB102)</f>
        <v>0</v>
      </c>
      <c r="AC97" s="219">
        <f>SUM(AC98:AC102)</f>
        <v>0</v>
      </c>
      <c r="AD97" s="222">
        <f t="shared" si="41"/>
        <v>209360.58000000002</v>
      </c>
      <c r="AE97" s="223" t="b">
        <f t="shared" si="39"/>
        <v>1</v>
      </c>
    </row>
    <row r="98" spans="1:60" ht="30" x14ac:dyDescent="0.25">
      <c r="A98" s="235" t="s">
        <v>273</v>
      </c>
      <c r="B98" s="225" t="s">
        <v>275</v>
      </c>
      <c r="C98" s="226">
        <f t="shared" si="40"/>
        <v>1</v>
      </c>
      <c r="D98" s="227">
        <v>175.43</v>
      </c>
      <c r="E98" s="227"/>
      <c r="F98" s="228">
        <f>AG$20</f>
        <v>0</v>
      </c>
      <c r="G98" s="229">
        <f>F98*$D98</f>
        <v>0</v>
      </c>
      <c r="H98" s="228">
        <f>AI$20</f>
        <v>0</v>
      </c>
      <c r="I98" s="229">
        <f>H98*$D98</f>
        <v>0</v>
      </c>
      <c r="J98" s="228">
        <f>AK$20</f>
        <v>0</v>
      </c>
      <c r="K98" s="229">
        <f>J98*$D98</f>
        <v>0</v>
      </c>
      <c r="L98" s="228">
        <v>0.5</v>
      </c>
      <c r="M98" s="230">
        <f>L98*$D98</f>
        <v>87.715000000000003</v>
      </c>
      <c r="N98" s="231">
        <v>0.5</v>
      </c>
      <c r="O98" s="229">
        <f>N98*$D98</f>
        <v>87.715000000000003</v>
      </c>
      <c r="P98" s="228">
        <f>AQ$20</f>
        <v>0</v>
      </c>
      <c r="Q98" s="229">
        <f>P98*$D98</f>
        <v>0</v>
      </c>
      <c r="R98" s="228">
        <f>AS$20</f>
        <v>0</v>
      </c>
      <c r="S98" s="229">
        <f>R98*$D98</f>
        <v>0</v>
      </c>
      <c r="T98" s="228">
        <f>AU$20</f>
        <v>0</v>
      </c>
      <c r="U98" s="230">
        <f>T98*$D98</f>
        <v>0</v>
      </c>
      <c r="V98" s="526">
        <f>AW$20</f>
        <v>0</v>
      </c>
      <c r="W98" s="229">
        <f>V98*$D98</f>
        <v>0</v>
      </c>
      <c r="X98" s="228">
        <f>AY$20</f>
        <v>0</v>
      </c>
      <c r="Y98" s="229">
        <f>X98*$D98</f>
        <v>0</v>
      </c>
      <c r="Z98" s="228">
        <f>BA$20</f>
        <v>0</v>
      </c>
      <c r="AA98" s="229">
        <f>Z98*$D98</f>
        <v>0</v>
      </c>
      <c r="AB98" s="228">
        <f>BC$20</f>
        <v>0</v>
      </c>
      <c r="AC98" s="229">
        <f t="shared" si="36"/>
        <v>0</v>
      </c>
      <c r="AD98" s="232">
        <f t="shared" si="41"/>
        <v>175.43</v>
      </c>
      <c r="AE98" s="223" t="b">
        <f t="shared" si="39"/>
        <v>1</v>
      </c>
    </row>
    <row r="99" spans="1:60" ht="30" x14ac:dyDescent="0.25">
      <c r="A99" s="235" t="s">
        <v>276</v>
      </c>
      <c r="B99" s="225" t="s">
        <v>278</v>
      </c>
      <c r="C99" s="226">
        <f t="shared" si="40"/>
        <v>1</v>
      </c>
      <c r="D99" s="227">
        <v>5805.34</v>
      </c>
      <c r="E99" s="227"/>
      <c r="F99" s="228">
        <f>AG$20</f>
        <v>0</v>
      </c>
      <c r="G99" s="229">
        <f>F99*$D99</f>
        <v>0</v>
      </c>
      <c r="H99" s="228">
        <f>AI$20</f>
        <v>0</v>
      </c>
      <c r="I99" s="229">
        <f>H99*$D99</f>
        <v>0</v>
      </c>
      <c r="J99" s="228">
        <f>AK$20</f>
        <v>0</v>
      </c>
      <c r="K99" s="229">
        <f>J99*$D99</f>
        <v>0</v>
      </c>
      <c r="L99" s="228">
        <v>0.5</v>
      </c>
      <c r="M99" s="230">
        <f>L99*$D99</f>
        <v>2902.67</v>
      </c>
      <c r="N99" s="231">
        <v>0.5</v>
      </c>
      <c r="O99" s="229">
        <f>N99*$D99</f>
        <v>2902.67</v>
      </c>
      <c r="P99" s="228">
        <f>AQ$20</f>
        <v>0</v>
      </c>
      <c r="Q99" s="229">
        <f>P99*$D99</f>
        <v>0</v>
      </c>
      <c r="R99" s="228">
        <f>AS$20</f>
        <v>0</v>
      </c>
      <c r="S99" s="229">
        <f>R99*$D99</f>
        <v>0</v>
      </c>
      <c r="T99" s="228">
        <f>AU$20</f>
        <v>0</v>
      </c>
      <c r="U99" s="230">
        <f>T99*$D99</f>
        <v>0</v>
      </c>
      <c r="V99" s="526">
        <f>AW$20</f>
        <v>0</v>
      </c>
      <c r="W99" s="229">
        <f>V99*$D99</f>
        <v>0</v>
      </c>
      <c r="X99" s="228">
        <f>AY$20</f>
        <v>0</v>
      </c>
      <c r="Y99" s="229">
        <f>X99*$D99</f>
        <v>0</v>
      </c>
      <c r="Z99" s="228">
        <f>BA$20</f>
        <v>0</v>
      </c>
      <c r="AA99" s="229">
        <f>Z99*$D99</f>
        <v>0</v>
      </c>
      <c r="AB99" s="228">
        <f>BC$20</f>
        <v>0</v>
      </c>
      <c r="AC99" s="229">
        <f t="shared" si="36"/>
        <v>0</v>
      </c>
      <c r="AD99" s="232">
        <f t="shared" si="41"/>
        <v>5805.34</v>
      </c>
      <c r="AE99" s="223" t="b">
        <f t="shared" si="39"/>
        <v>1</v>
      </c>
    </row>
    <row r="100" spans="1:60" ht="30" x14ac:dyDescent="0.25">
      <c r="A100" s="235" t="s">
        <v>279</v>
      </c>
      <c r="B100" s="225" t="s">
        <v>281</v>
      </c>
      <c r="C100" s="226">
        <f t="shared" si="40"/>
        <v>1</v>
      </c>
      <c r="D100" s="227">
        <v>140588.75</v>
      </c>
      <c r="E100" s="227"/>
      <c r="F100" s="228">
        <f>AG$20</f>
        <v>0</v>
      </c>
      <c r="G100" s="229">
        <f>F100*$D100</f>
        <v>0</v>
      </c>
      <c r="H100" s="228">
        <f>AI$20</f>
        <v>0</v>
      </c>
      <c r="I100" s="229">
        <f>H100*$D100</f>
        <v>0</v>
      </c>
      <c r="J100" s="228">
        <f>AK$20</f>
        <v>0</v>
      </c>
      <c r="K100" s="229">
        <f>J100*$D100</f>
        <v>0</v>
      </c>
      <c r="L100" s="228">
        <v>0.5</v>
      </c>
      <c r="M100" s="230">
        <f>L100*$D100</f>
        <v>70294.375</v>
      </c>
      <c r="N100" s="231">
        <v>0.5</v>
      </c>
      <c r="O100" s="229">
        <f>N100*$D100</f>
        <v>70294.375</v>
      </c>
      <c r="P100" s="228">
        <f>AQ$20</f>
        <v>0</v>
      </c>
      <c r="Q100" s="229">
        <f>P100*$D100</f>
        <v>0</v>
      </c>
      <c r="R100" s="228">
        <f>AS$20</f>
        <v>0</v>
      </c>
      <c r="S100" s="229">
        <f>R100*$D100</f>
        <v>0</v>
      </c>
      <c r="T100" s="228">
        <f>AU$20</f>
        <v>0</v>
      </c>
      <c r="U100" s="230">
        <f>T100*$D100</f>
        <v>0</v>
      </c>
      <c r="V100" s="526">
        <f>AW$20</f>
        <v>0</v>
      </c>
      <c r="W100" s="229">
        <f>V100*$D100</f>
        <v>0</v>
      </c>
      <c r="X100" s="228">
        <f>AY$20</f>
        <v>0</v>
      </c>
      <c r="Y100" s="229">
        <f>X100*$D100</f>
        <v>0</v>
      </c>
      <c r="Z100" s="228">
        <f>BA$20</f>
        <v>0</v>
      </c>
      <c r="AA100" s="229">
        <f>Z100*$D100</f>
        <v>0</v>
      </c>
      <c r="AB100" s="228">
        <f>BC$20</f>
        <v>0</v>
      </c>
      <c r="AC100" s="229">
        <f t="shared" si="36"/>
        <v>0</v>
      </c>
      <c r="AD100" s="232">
        <f t="shared" si="41"/>
        <v>140588.75</v>
      </c>
      <c r="AE100" s="223" t="b">
        <f t="shared" si="39"/>
        <v>1</v>
      </c>
    </row>
    <row r="101" spans="1:60" ht="30" x14ac:dyDescent="0.25">
      <c r="A101" s="235" t="s">
        <v>282</v>
      </c>
      <c r="B101" s="225" t="s">
        <v>284</v>
      </c>
      <c r="C101" s="226">
        <f t="shared" si="40"/>
        <v>1</v>
      </c>
      <c r="D101" s="227">
        <v>52235.03</v>
      </c>
      <c r="E101" s="227"/>
      <c r="F101" s="228">
        <f>AG$20</f>
        <v>0</v>
      </c>
      <c r="G101" s="229">
        <f>F101*$D101</f>
        <v>0</v>
      </c>
      <c r="H101" s="228">
        <f>AI$20</f>
        <v>0</v>
      </c>
      <c r="I101" s="229">
        <f>H101*$D101</f>
        <v>0</v>
      </c>
      <c r="J101" s="228">
        <f>AK$20</f>
        <v>0</v>
      </c>
      <c r="K101" s="229">
        <f>J101*$D101</f>
        <v>0</v>
      </c>
      <c r="L101" s="228">
        <f>AM$20</f>
        <v>0</v>
      </c>
      <c r="M101" s="230">
        <f>L101*$D101</f>
        <v>0</v>
      </c>
      <c r="N101" s="231">
        <v>0.5</v>
      </c>
      <c r="O101" s="229">
        <f>N101*$D101</f>
        <v>26117.514999999999</v>
      </c>
      <c r="P101" s="228">
        <v>0.5</v>
      </c>
      <c r="Q101" s="229">
        <f>P101*$D101</f>
        <v>26117.514999999999</v>
      </c>
      <c r="R101" s="228">
        <f>AS$20</f>
        <v>0</v>
      </c>
      <c r="S101" s="229">
        <f>R101*$D101</f>
        <v>0</v>
      </c>
      <c r="T101" s="228">
        <f>AU$20</f>
        <v>0</v>
      </c>
      <c r="U101" s="230">
        <f>T101*$D101</f>
        <v>0</v>
      </c>
      <c r="V101" s="526">
        <f>AW$20</f>
        <v>0</v>
      </c>
      <c r="W101" s="229">
        <f>V101*$D101</f>
        <v>0</v>
      </c>
      <c r="X101" s="228">
        <f>AY$20</f>
        <v>0</v>
      </c>
      <c r="Y101" s="229">
        <f>X101*$D101</f>
        <v>0</v>
      </c>
      <c r="Z101" s="228">
        <f>BA$20</f>
        <v>0</v>
      </c>
      <c r="AA101" s="229">
        <f>Z101*$D101</f>
        <v>0</v>
      </c>
      <c r="AB101" s="228">
        <f>BC$20</f>
        <v>0</v>
      </c>
      <c r="AC101" s="229">
        <f t="shared" si="36"/>
        <v>0</v>
      </c>
      <c r="AD101" s="232">
        <f t="shared" si="41"/>
        <v>52235.03</v>
      </c>
      <c r="AE101" s="223" t="b">
        <f t="shared" si="39"/>
        <v>1</v>
      </c>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row>
    <row r="102" spans="1:60" ht="30" x14ac:dyDescent="0.25">
      <c r="A102" s="235" t="s">
        <v>285</v>
      </c>
      <c r="B102" s="225" t="s">
        <v>287</v>
      </c>
      <c r="C102" s="226">
        <f t="shared" si="40"/>
        <v>1</v>
      </c>
      <c r="D102" s="227">
        <v>10556.03</v>
      </c>
      <c r="E102" s="227"/>
      <c r="F102" s="228">
        <f>AG$20</f>
        <v>0</v>
      </c>
      <c r="G102" s="229">
        <f>F102*$D102</f>
        <v>0</v>
      </c>
      <c r="H102" s="228">
        <f>AI$20</f>
        <v>0</v>
      </c>
      <c r="I102" s="229">
        <f>H102*$D102</f>
        <v>0</v>
      </c>
      <c r="J102" s="228">
        <f>AK$20</f>
        <v>0</v>
      </c>
      <c r="K102" s="229">
        <f>J102*$D102</f>
        <v>0</v>
      </c>
      <c r="L102" s="228">
        <f>AM$20</f>
        <v>0</v>
      </c>
      <c r="M102" s="230">
        <f>L102*$D102</f>
        <v>0</v>
      </c>
      <c r="N102" s="231">
        <f>AO$20</f>
        <v>0</v>
      </c>
      <c r="O102" s="229">
        <f>N102*$D102</f>
        <v>0</v>
      </c>
      <c r="P102" s="228">
        <v>1</v>
      </c>
      <c r="Q102" s="229">
        <f>P102*$D102</f>
        <v>10556.03</v>
      </c>
      <c r="R102" s="228">
        <f>AS$20</f>
        <v>0</v>
      </c>
      <c r="S102" s="229">
        <f>R102*$D102</f>
        <v>0</v>
      </c>
      <c r="T102" s="228">
        <f>AU$20</f>
        <v>0</v>
      </c>
      <c r="U102" s="230">
        <f>T102*$D102</f>
        <v>0</v>
      </c>
      <c r="V102" s="526">
        <f>AW$20</f>
        <v>0</v>
      </c>
      <c r="W102" s="229">
        <f>V102*$D102</f>
        <v>0</v>
      </c>
      <c r="X102" s="228">
        <f>AY$20</f>
        <v>0</v>
      </c>
      <c r="Y102" s="229">
        <f>X102*$D102</f>
        <v>0</v>
      </c>
      <c r="Z102" s="228">
        <f>BA$20</f>
        <v>0</v>
      </c>
      <c r="AA102" s="229">
        <f>Z102*$D102</f>
        <v>0</v>
      </c>
      <c r="AB102" s="228">
        <f>BC$20</f>
        <v>0</v>
      </c>
      <c r="AC102" s="229">
        <f t="shared" si="36"/>
        <v>0</v>
      </c>
      <c r="AD102" s="232">
        <f t="shared" si="41"/>
        <v>10556.03</v>
      </c>
      <c r="AE102" s="223" t="b">
        <f t="shared" si="39"/>
        <v>1</v>
      </c>
    </row>
    <row r="103" spans="1:60" s="223" customFormat="1" ht="21.75" customHeight="1" x14ac:dyDescent="0.25">
      <c r="A103" s="260">
        <v>6</v>
      </c>
      <c r="B103" s="215" t="s">
        <v>288</v>
      </c>
      <c r="C103" s="216">
        <f t="shared" si="40"/>
        <v>1</v>
      </c>
      <c r="D103" s="217">
        <v>79366.040000000008</v>
      </c>
      <c r="E103" s="217"/>
      <c r="F103" s="218">
        <f>AVERAGE(F104,F118,F133,F140)</f>
        <v>0</v>
      </c>
      <c r="G103" s="219">
        <f>SUM(G104,G118,G133,G140)</f>
        <v>0</v>
      </c>
      <c r="H103" s="218">
        <f>AVERAGE(H104,H118,H133,H140)</f>
        <v>0.12125917467723216</v>
      </c>
      <c r="I103" s="219">
        <f>SUM(I104,I118,I133,I140)</f>
        <v>12150.794999999998</v>
      </c>
      <c r="J103" s="218">
        <f>AVERAGE(J104,J118,J133,J140)</f>
        <v>0.22609707114849936</v>
      </c>
      <c r="K103" s="219">
        <f>SUM(K104,K118,K133,K140)</f>
        <v>18611.567999999999</v>
      </c>
      <c r="L103" s="218">
        <f>AVERAGE(L104,L118,L133,L140)</f>
        <v>0.27058827234849997</v>
      </c>
      <c r="M103" s="220">
        <f>SUM(M104,M118,M133,M140)</f>
        <v>16601.771999999997</v>
      </c>
      <c r="N103" s="221">
        <f>AVERAGE(N104,N118,N133,N140)</f>
        <v>0.13205548182576846</v>
      </c>
      <c r="O103" s="219">
        <f>SUM(O104,O118,O133,O140)</f>
        <v>5468.744999999999</v>
      </c>
      <c r="P103" s="218">
        <f>AVERAGE(P104,P118,P133,P140)</f>
        <v>0</v>
      </c>
      <c r="Q103" s="219">
        <f>SUM(Q104,Q118,Q133,Q140)</f>
        <v>0</v>
      </c>
      <c r="R103" s="218">
        <f>AVERAGE(R104,R118,R133,R140)</f>
        <v>0</v>
      </c>
      <c r="S103" s="219">
        <f>SUM(S104,S118,S133,S140)</f>
        <v>0</v>
      </c>
      <c r="T103" s="218">
        <f>AVERAGE(T104,T118,T133,T140)</f>
        <v>0</v>
      </c>
      <c r="U103" s="220">
        <f>SUM(U104,U118,U133,U140)</f>
        <v>0</v>
      </c>
      <c r="V103" s="525">
        <f>AVERAGE(V104,V118,V133,V140)</f>
        <v>0</v>
      </c>
      <c r="W103" s="219">
        <f>SUM(W104,W118,W133,W140)</f>
        <v>0</v>
      </c>
      <c r="X103" s="218">
        <f>AVERAGE(X104,X118,X133,X140)</f>
        <v>0.12949822976230496</v>
      </c>
      <c r="Y103" s="219">
        <f>SUM(Y104,Y118,Y133,Y140)</f>
        <v>13743.989</v>
      </c>
      <c r="Z103" s="218">
        <f>AVERAGE(Z104,Z118,Z133,Z140)</f>
        <v>0.12050177023769498</v>
      </c>
      <c r="AA103" s="219">
        <f>SUM(AA104,AA118,AA133,AA140)</f>
        <v>12789.170999999998</v>
      </c>
      <c r="AB103" s="218">
        <f>AVERAGE(AB104,AB118,AB133,AB140)</f>
        <v>0</v>
      </c>
      <c r="AC103" s="219">
        <f>SUM(AC104,AC118,AC133,AC140)</f>
        <v>0</v>
      </c>
      <c r="AD103" s="222">
        <f t="shared" si="41"/>
        <v>79366.039999999994</v>
      </c>
      <c r="AE103" s="223" t="b">
        <f t="shared" si="39"/>
        <v>1</v>
      </c>
    </row>
    <row r="104" spans="1:60" s="241" customFormat="1" ht="15" x14ac:dyDescent="0.25">
      <c r="A104" s="237" t="s">
        <v>289</v>
      </c>
      <c r="B104" s="238" t="s">
        <v>290</v>
      </c>
      <c r="C104" s="239">
        <f t="shared" si="40"/>
        <v>1</v>
      </c>
      <c r="D104" s="240">
        <v>10353.119999999999</v>
      </c>
      <c r="E104" s="240"/>
      <c r="F104" s="218">
        <f>G104/$D$104</f>
        <v>0</v>
      </c>
      <c r="G104" s="219">
        <f>SUM(G105:G117)</f>
        <v>0</v>
      </c>
      <c r="H104" s="218">
        <f>I104/$D$104</f>
        <v>0</v>
      </c>
      <c r="I104" s="219">
        <f>SUM(I105:I117)</f>
        <v>0</v>
      </c>
      <c r="J104" s="218">
        <f>K104/$D$104</f>
        <v>0</v>
      </c>
      <c r="K104" s="219">
        <f>SUM(K105:K117)</f>
        <v>0</v>
      </c>
      <c r="L104" s="218">
        <f>M104/$D$104</f>
        <v>0.47177807269692612</v>
      </c>
      <c r="M104" s="220">
        <f>SUM(M105:M117)</f>
        <v>4884.3749999999991</v>
      </c>
      <c r="N104" s="221">
        <f>O104/$D$104</f>
        <v>0.52822192730307382</v>
      </c>
      <c r="O104" s="219">
        <f>SUM(O105:O117)</f>
        <v>5468.744999999999</v>
      </c>
      <c r="P104" s="218">
        <f>Q104/$D$104</f>
        <v>0</v>
      </c>
      <c r="Q104" s="219">
        <f>SUM(Q105:Q117)</f>
        <v>0</v>
      </c>
      <c r="R104" s="218">
        <f>S104/$D$104</f>
        <v>0</v>
      </c>
      <c r="S104" s="219">
        <f>SUM(S105:S117)</f>
        <v>0</v>
      </c>
      <c r="T104" s="218">
        <f>U104/$D$104</f>
        <v>0</v>
      </c>
      <c r="U104" s="220">
        <f>SUM(U105:U117)</f>
        <v>0</v>
      </c>
      <c r="V104" s="525">
        <f>W104/$D$104</f>
        <v>0</v>
      </c>
      <c r="W104" s="219">
        <f>SUM(W105:W117)</f>
        <v>0</v>
      </c>
      <c r="X104" s="218">
        <f>Y104/$D$104</f>
        <v>0</v>
      </c>
      <c r="Y104" s="219">
        <f>SUM(Y105:Y117)</f>
        <v>0</v>
      </c>
      <c r="Z104" s="218">
        <f>AA104/$D$104</f>
        <v>0</v>
      </c>
      <c r="AA104" s="219">
        <f>SUM(AA105:AA117)</f>
        <v>0</v>
      </c>
      <c r="AB104" s="218">
        <f>AC104/$D$104</f>
        <v>0</v>
      </c>
      <c r="AC104" s="219">
        <f>SUM(AC105:AC117)</f>
        <v>0</v>
      </c>
      <c r="AD104" s="232">
        <f t="shared" si="41"/>
        <v>10353.119999999999</v>
      </c>
      <c r="AE104" s="223" t="b">
        <f t="shared" si="39"/>
        <v>1</v>
      </c>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row>
    <row r="105" spans="1:60" ht="15" x14ac:dyDescent="0.25">
      <c r="A105" s="235" t="s">
        <v>291</v>
      </c>
      <c r="B105" s="225" t="s">
        <v>293</v>
      </c>
      <c r="C105" s="226">
        <f t="shared" si="40"/>
        <v>1</v>
      </c>
      <c r="D105" s="227">
        <v>584.37</v>
      </c>
      <c r="E105" s="227"/>
      <c r="F105" s="228">
        <f>AG$22</f>
        <v>0</v>
      </c>
      <c r="G105" s="229">
        <f>F105*$D105</f>
        <v>0</v>
      </c>
      <c r="H105" s="228"/>
      <c r="I105" s="229">
        <f t="shared" ref="I105:I117" si="64">H105*$D105</f>
        <v>0</v>
      </c>
      <c r="J105" s="228">
        <f>AK$22</f>
        <v>0</v>
      </c>
      <c r="K105" s="229">
        <f t="shared" ref="K105:K117" si="65">J105*$D105</f>
        <v>0</v>
      </c>
      <c r="L105" s="228">
        <f>AM$22</f>
        <v>0</v>
      </c>
      <c r="M105" s="230">
        <f t="shared" ref="M105:M117" si="66">L105*$D105</f>
        <v>0</v>
      </c>
      <c r="N105" s="231">
        <v>1</v>
      </c>
      <c r="O105" s="229">
        <f t="shared" ref="O105:O117" si="67">N105*$D105</f>
        <v>584.37</v>
      </c>
      <c r="P105" s="228">
        <f>AQ$22</f>
        <v>0</v>
      </c>
      <c r="Q105" s="229">
        <f t="shared" ref="Q105:Q117" si="68">P105*$D105</f>
        <v>0</v>
      </c>
      <c r="R105" s="228">
        <f>AS$22</f>
        <v>0</v>
      </c>
      <c r="S105" s="229">
        <f t="shared" ref="S105:S117" si="69">R105*$D105</f>
        <v>0</v>
      </c>
      <c r="T105" s="228">
        <f>AU$22</f>
        <v>0</v>
      </c>
      <c r="U105" s="230">
        <f t="shared" ref="U105:U117" si="70">T105*$D105</f>
        <v>0</v>
      </c>
      <c r="V105" s="526">
        <f>AW$22</f>
        <v>0</v>
      </c>
      <c r="W105" s="229">
        <f t="shared" ref="W105:W117" si="71">V105*$D105</f>
        <v>0</v>
      </c>
      <c r="X105" s="228">
        <f>AY$22</f>
        <v>0</v>
      </c>
      <c r="Y105" s="229">
        <f t="shared" ref="Y105:Y117" si="72">X105*$D105</f>
        <v>0</v>
      </c>
      <c r="Z105" s="228">
        <f>BA$22</f>
        <v>0</v>
      </c>
      <c r="AA105" s="229">
        <f t="shared" ref="AA105:AA117" si="73">Z105*$D105</f>
        <v>0</v>
      </c>
      <c r="AB105" s="228">
        <f>BC$22</f>
        <v>0</v>
      </c>
      <c r="AC105" s="229">
        <f t="shared" ref="AC105:AC168" si="74">AB105*$D105</f>
        <v>0</v>
      </c>
      <c r="AD105" s="232">
        <f t="shared" si="41"/>
        <v>584.37</v>
      </c>
      <c r="AE105" s="223" t="b">
        <f t="shared" si="39"/>
        <v>1</v>
      </c>
    </row>
    <row r="106" spans="1:60" ht="45" x14ac:dyDescent="0.25">
      <c r="A106" s="235" t="s">
        <v>294</v>
      </c>
      <c r="B106" s="225" t="s">
        <v>296</v>
      </c>
      <c r="C106" s="226">
        <f t="shared" si="40"/>
        <v>1</v>
      </c>
      <c r="D106" s="227">
        <v>7334.38</v>
      </c>
      <c r="E106" s="227"/>
      <c r="F106" s="228">
        <f t="shared" ref="F106:F117" si="75">AG$22</f>
        <v>0</v>
      </c>
      <c r="G106" s="229">
        <f t="shared" ref="G106:G117" si="76">F106*$D106</f>
        <v>0</v>
      </c>
      <c r="H106" s="228"/>
      <c r="I106" s="229">
        <f t="shared" si="64"/>
        <v>0</v>
      </c>
      <c r="J106" s="228">
        <f t="shared" ref="J106:J117" si="77">AK$22</f>
        <v>0</v>
      </c>
      <c r="K106" s="229">
        <f t="shared" si="65"/>
        <v>0</v>
      </c>
      <c r="L106" s="228">
        <v>0.5</v>
      </c>
      <c r="M106" s="230">
        <f t="shared" si="66"/>
        <v>3667.19</v>
      </c>
      <c r="N106" s="231">
        <v>0.5</v>
      </c>
      <c r="O106" s="229">
        <f t="shared" si="67"/>
        <v>3667.19</v>
      </c>
      <c r="P106" s="228">
        <f t="shared" ref="P106:P117" si="78">AQ$22</f>
        <v>0</v>
      </c>
      <c r="Q106" s="229">
        <f t="shared" si="68"/>
        <v>0</v>
      </c>
      <c r="R106" s="228">
        <f t="shared" ref="R106:R117" si="79">AS$22</f>
        <v>0</v>
      </c>
      <c r="S106" s="229">
        <f t="shared" si="69"/>
        <v>0</v>
      </c>
      <c r="T106" s="228">
        <f t="shared" ref="T106:T117" si="80">AU$22</f>
        <v>0</v>
      </c>
      <c r="U106" s="230">
        <f t="shared" si="70"/>
        <v>0</v>
      </c>
      <c r="V106" s="526">
        <f t="shared" ref="V106:V117" si="81">AW$22</f>
        <v>0</v>
      </c>
      <c r="W106" s="229">
        <f t="shared" si="71"/>
        <v>0</v>
      </c>
      <c r="X106" s="228">
        <f t="shared" ref="X106:X117" si="82">AY$22</f>
        <v>0</v>
      </c>
      <c r="Y106" s="229">
        <f t="shared" si="72"/>
        <v>0</v>
      </c>
      <c r="Z106" s="228">
        <f t="shared" ref="Z106:Z117" si="83">BA$22</f>
        <v>0</v>
      </c>
      <c r="AA106" s="229">
        <f t="shared" si="73"/>
        <v>0</v>
      </c>
      <c r="AB106" s="228">
        <f t="shared" ref="AB106:AB117" si="84">BC$22</f>
        <v>0</v>
      </c>
      <c r="AC106" s="229">
        <f t="shared" si="74"/>
        <v>0</v>
      </c>
      <c r="AD106" s="232">
        <f t="shared" si="41"/>
        <v>7334.38</v>
      </c>
      <c r="AE106" s="223" t="b">
        <f t="shared" si="39"/>
        <v>1</v>
      </c>
    </row>
    <row r="107" spans="1:60" ht="45" x14ac:dyDescent="0.25">
      <c r="A107" s="235" t="s">
        <v>297</v>
      </c>
      <c r="B107" s="225" t="s">
        <v>299</v>
      </c>
      <c r="C107" s="226">
        <f t="shared" si="40"/>
        <v>1</v>
      </c>
      <c r="D107" s="227">
        <v>126.8</v>
      </c>
      <c r="E107" s="227"/>
      <c r="F107" s="228">
        <f t="shared" si="75"/>
        <v>0</v>
      </c>
      <c r="G107" s="229">
        <f t="shared" si="76"/>
        <v>0</v>
      </c>
      <c r="H107" s="228"/>
      <c r="I107" s="229">
        <f t="shared" si="64"/>
        <v>0</v>
      </c>
      <c r="J107" s="228">
        <f t="shared" si="77"/>
        <v>0</v>
      </c>
      <c r="K107" s="229">
        <f t="shared" si="65"/>
        <v>0</v>
      </c>
      <c r="L107" s="228">
        <v>0.5</v>
      </c>
      <c r="M107" s="230">
        <f t="shared" si="66"/>
        <v>63.4</v>
      </c>
      <c r="N107" s="231">
        <v>0.5</v>
      </c>
      <c r="O107" s="229">
        <f t="shared" si="67"/>
        <v>63.4</v>
      </c>
      <c r="P107" s="228">
        <f t="shared" si="78"/>
        <v>0</v>
      </c>
      <c r="Q107" s="229">
        <f t="shared" si="68"/>
        <v>0</v>
      </c>
      <c r="R107" s="228">
        <f t="shared" si="79"/>
        <v>0</v>
      </c>
      <c r="S107" s="229">
        <f t="shared" si="69"/>
        <v>0</v>
      </c>
      <c r="T107" s="228">
        <f t="shared" si="80"/>
        <v>0</v>
      </c>
      <c r="U107" s="230">
        <f t="shared" si="70"/>
        <v>0</v>
      </c>
      <c r="V107" s="526">
        <f t="shared" si="81"/>
        <v>0</v>
      </c>
      <c r="W107" s="229">
        <f t="shared" si="71"/>
        <v>0</v>
      </c>
      <c r="X107" s="228">
        <f t="shared" si="82"/>
        <v>0</v>
      </c>
      <c r="Y107" s="229">
        <f t="shared" si="72"/>
        <v>0</v>
      </c>
      <c r="Z107" s="228">
        <f t="shared" si="83"/>
        <v>0</v>
      </c>
      <c r="AA107" s="229">
        <f t="shared" si="73"/>
        <v>0</v>
      </c>
      <c r="AB107" s="228">
        <f t="shared" si="84"/>
        <v>0</v>
      </c>
      <c r="AC107" s="229">
        <f t="shared" si="74"/>
        <v>0</v>
      </c>
      <c r="AD107" s="232">
        <f t="shared" si="41"/>
        <v>126.8</v>
      </c>
      <c r="AE107" s="223" t="b">
        <f t="shared" si="39"/>
        <v>1</v>
      </c>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row>
    <row r="108" spans="1:60" ht="30" x14ac:dyDescent="0.25">
      <c r="A108" s="235" t="s">
        <v>300</v>
      </c>
      <c r="B108" s="225" t="s">
        <v>302</v>
      </c>
      <c r="C108" s="226">
        <f t="shared" si="40"/>
        <v>1</v>
      </c>
      <c r="D108" s="227">
        <v>556.54999999999995</v>
      </c>
      <c r="E108" s="227"/>
      <c r="F108" s="228">
        <f t="shared" si="75"/>
        <v>0</v>
      </c>
      <c r="G108" s="229">
        <f t="shared" si="76"/>
        <v>0</v>
      </c>
      <c r="H108" s="228"/>
      <c r="I108" s="229">
        <f t="shared" si="64"/>
        <v>0</v>
      </c>
      <c r="J108" s="228">
        <f t="shared" si="77"/>
        <v>0</v>
      </c>
      <c r="K108" s="229">
        <f t="shared" si="65"/>
        <v>0</v>
      </c>
      <c r="L108" s="228">
        <v>0.5</v>
      </c>
      <c r="M108" s="230">
        <f t="shared" si="66"/>
        <v>278.27499999999998</v>
      </c>
      <c r="N108" s="231">
        <v>0.5</v>
      </c>
      <c r="O108" s="229">
        <f t="shared" si="67"/>
        <v>278.27499999999998</v>
      </c>
      <c r="P108" s="228">
        <f t="shared" si="78"/>
        <v>0</v>
      </c>
      <c r="Q108" s="229">
        <f t="shared" si="68"/>
        <v>0</v>
      </c>
      <c r="R108" s="228">
        <f t="shared" si="79"/>
        <v>0</v>
      </c>
      <c r="S108" s="229">
        <f t="shared" si="69"/>
        <v>0</v>
      </c>
      <c r="T108" s="228">
        <f t="shared" si="80"/>
        <v>0</v>
      </c>
      <c r="U108" s="230">
        <f t="shared" si="70"/>
        <v>0</v>
      </c>
      <c r="V108" s="526">
        <f t="shared" si="81"/>
        <v>0</v>
      </c>
      <c r="W108" s="229">
        <f t="shared" si="71"/>
        <v>0</v>
      </c>
      <c r="X108" s="228">
        <f t="shared" si="82"/>
        <v>0</v>
      </c>
      <c r="Y108" s="229">
        <f t="shared" si="72"/>
        <v>0</v>
      </c>
      <c r="Z108" s="228">
        <f t="shared" si="83"/>
        <v>0</v>
      </c>
      <c r="AA108" s="229">
        <f t="shared" si="73"/>
        <v>0</v>
      </c>
      <c r="AB108" s="228">
        <f t="shared" si="84"/>
        <v>0</v>
      </c>
      <c r="AC108" s="229">
        <f t="shared" si="74"/>
        <v>0</v>
      </c>
      <c r="AD108" s="232">
        <f t="shared" si="41"/>
        <v>556.54999999999995</v>
      </c>
      <c r="AE108" s="223" t="b">
        <f t="shared" si="39"/>
        <v>1</v>
      </c>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row>
    <row r="109" spans="1:60" ht="15" customHeight="1" x14ac:dyDescent="0.25">
      <c r="A109" s="235" t="s">
        <v>303</v>
      </c>
      <c r="B109" s="225" t="s">
        <v>305</v>
      </c>
      <c r="C109" s="226">
        <f t="shared" si="40"/>
        <v>1</v>
      </c>
      <c r="D109" s="227">
        <v>53.79</v>
      </c>
      <c r="E109" s="227"/>
      <c r="F109" s="228">
        <f t="shared" si="75"/>
        <v>0</v>
      </c>
      <c r="G109" s="229">
        <f t="shared" si="76"/>
        <v>0</v>
      </c>
      <c r="H109" s="228"/>
      <c r="I109" s="229">
        <f t="shared" si="64"/>
        <v>0</v>
      </c>
      <c r="J109" s="228">
        <f t="shared" si="77"/>
        <v>0</v>
      </c>
      <c r="K109" s="229">
        <f t="shared" si="65"/>
        <v>0</v>
      </c>
      <c r="L109" s="228">
        <v>0.5</v>
      </c>
      <c r="M109" s="230">
        <f t="shared" si="66"/>
        <v>26.895</v>
      </c>
      <c r="N109" s="231">
        <v>0.5</v>
      </c>
      <c r="O109" s="229">
        <f t="shared" si="67"/>
        <v>26.895</v>
      </c>
      <c r="P109" s="228">
        <f t="shared" si="78"/>
        <v>0</v>
      </c>
      <c r="Q109" s="229">
        <f t="shared" si="68"/>
        <v>0</v>
      </c>
      <c r="R109" s="228">
        <f t="shared" si="79"/>
        <v>0</v>
      </c>
      <c r="S109" s="229">
        <f t="shared" si="69"/>
        <v>0</v>
      </c>
      <c r="T109" s="228">
        <f t="shared" si="80"/>
        <v>0</v>
      </c>
      <c r="U109" s="230">
        <f t="shared" si="70"/>
        <v>0</v>
      </c>
      <c r="V109" s="526">
        <f t="shared" si="81"/>
        <v>0</v>
      </c>
      <c r="W109" s="229">
        <f t="shared" si="71"/>
        <v>0</v>
      </c>
      <c r="X109" s="228">
        <f t="shared" si="82"/>
        <v>0</v>
      </c>
      <c r="Y109" s="229">
        <f t="shared" si="72"/>
        <v>0</v>
      </c>
      <c r="Z109" s="228">
        <f t="shared" si="83"/>
        <v>0</v>
      </c>
      <c r="AA109" s="229">
        <f t="shared" si="73"/>
        <v>0</v>
      </c>
      <c r="AB109" s="228">
        <f t="shared" si="84"/>
        <v>0</v>
      </c>
      <c r="AC109" s="229">
        <f t="shared" si="74"/>
        <v>0</v>
      </c>
      <c r="AD109" s="232">
        <f t="shared" si="41"/>
        <v>53.79</v>
      </c>
      <c r="AE109" s="223" t="b">
        <f t="shared" si="39"/>
        <v>1</v>
      </c>
    </row>
    <row r="110" spans="1:60" ht="15" x14ac:dyDescent="0.25">
      <c r="A110" s="235" t="s">
        <v>306</v>
      </c>
      <c r="B110" s="225" t="s">
        <v>308</v>
      </c>
      <c r="C110" s="226">
        <f t="shared" si="40"/>
        <v>1</v>
      </c>
      <c r="D110" s="227">
        <v>56.84</v>
      </c>
      <c r="E110" s="227"/>
      <c r="F110" s="228">
        <f t="shared" si="75"/>
        <v>0</v>
      </c>
      <c r="G110" s="229">
        <f t="shared" si="76"/>
        <v>0</v>
      </c>
      <c r="H110" s="228"/>
      <c r="I110" s="229">
        <f t="shared" si="64"/>
        <v>0</v>
      </c>
      <c r="J110" s="228">
        <f t="shared" si="77"/>
        <v>0</v>
      </c>
      <c r="K110" s="229">
        <f t="shared" si="65"/>
        <v>0</v>
      </c>
      <c r="L110" s="228">
        <v>0.5</v>
      </c>
      <c r="M110" s="230">
        <f t="shared" si="66"/>
        <v>28.42</v>
      </c>
      <c r="N110" s="231">
        <v>0.5</v>
      </c>
      <c r="O110" s="229">
        <f t="shared" si="67"/>
        <v>28.42</v>
      </c>
      <c r="P110" s="228">
        <f t="shared" si="78"/>
        <v>0</v>
      </c>
      <c r="Q110" s="229">
        <f t="shared" si="68"/>
        <v>0</v>
      </c>
      <c r="R110" s="228">
        <f t="shared" si="79"/>
        <v>0</v>
      </c>
      <c r="S110" s="229">
        <f t="shared" si="69"/>
        <v>0</v>
      </c>
      <c r="T110" s="228">
        <f t="shared" si="80"/>
        <v>0</v>
      </c>
      <c r="U110" s="230">
        <f t="shared" si="70"/>
        <v>0</v>
      </c>
      <c r="V110" s="526">
        <f t="shared" si="81"/>
        <v>0</v>
      </c>
      <c r="W110" s="229">
        <f t="shared" si="71"/>
        <v>0</v>
      </c>
      <c r="X110" s="228">
        <f t="shared" si="82"/>
        <v>0</v>
      </c>
      <c r="Y110" s="229">
        <f t="shared" si="72"/>
        <v>0</v>
      </c>
      <c r="Z110" s="228">
        <f t="shared" si="83"/>
        <v>0</v>
      </c>
      <c r="AA110" s="229">
        <f t="shared" si="73"/>
        <v>0</v>
      </c>
      <c r="AB110" s="228">
        <f t="shared" si="84"/>
        <v>0</v>
      </c>
      <c r="AC110" s="229">
        <f t="shared" si="74"/>
        <v>0</v>
      </c>
      <c r="AD110" s="232">
        <f t="shared" si="41"/>
        <v>56.84</v>
      </c>
      <c r="AE110" s="223" t="b">
        <f t="shared" si="39"/>
        <v>1</v>
      </c>
    </row>
    <row r="111" spans="1:60" ht="30" x14ac:dyDescent="0.25">
      <c r="A111" s="235" t="s">
        <v>309</v>
      </c>
      <c r="B111" s="225" t="s">
        <v>311</v>
      </c>
      <c r="C111" s="226">
        <f t="shared" si="40"/>
        <v>1</v>
      </c>
      <c r="D111" s="227">
        <v>226.8</v>
      </c>
      <c r="E111" s="227"/>
      <c r="F111" s="228">
        <f t="shared" si="75"/>
        <v>0</v>
      </c>
      <c r="G111" s="229">
        <f t="shared" si="76"/>
        <v>0</v>
      </c>
      <c r="H111" s="228"/>
      <c r="I111" s="229">
        <f t="shared" si="64"/>
        <v>0</v>
      </c>
      <c r="J111" s="228">
        <f t="shared" si="77"/>
        <v>0</v>
      </c>
      <c r="K111" s="229">
        <f t="shared" si="65"/>
        <v>0</v>
      </c>
      <c r="L111" s="228">
        <v>0.5</v>
      </c>
      <c r="M111" s="230">
        <f t="shared" si="66"/>
        <v>113.4</v>
      </c>
      <c r="N111" s="231">
        <v>0.5</v>
      </c>
      <c r="O111" s="229">
        <f t="shared" si="67"/>
        <v>113.4</v>
      </c>
      <c r="P111" s="228">
        <f t="shared" si="78"/>
        <v>0</v>
      </c>
      <c r="Q111" s="229">
        <f t="shared" si="68"/>
        <v>0</v>
      </c>
      <c r="R111" s="228">
        <f t="shared" si="79"/>
        <v>0</v>
      </c>
      <c r="S111" s="229">
        <f t="shared" si="69"/>
        <v>0</v>
      </c>
      <c r="T111" s="228">
        <f t="shared" si="80"/>
        <v>0</v>
      </c>
      <c r="U111" s="230">
        <f t="shared" si="70"/>
        <v>0</v>
      </c>
      <c r="V111" s="526">
        <f t="shared" si="81"/>
        <v>0</v>
      </c>
      <c r="W111" s="229">
        <f t="shared" si="71"/>
        <v>0</v>
      </c>
      <c r="X111" s="228">
        <f t="shared" si="82"/>
        <v>0</v>
      </c>
      <c r="Y111" s="229">
        <f t="shared" si="72"/>
        <v>0</v>
      </c>
      <c r="Z111" s="228">
        <f t="shared" si="83"/>
        <v>0</v>
      </c>
      <c r="AA111" s="229">
        <f t="shared" si="73"/>
        <v>0</v>
      </c>
      <c r="AB111" s="228">
        <f t="shared" si="84"/>
        <v>0</v>
      </c>
      <c r="AC111" s="229">
        <f t="shared" si="74"/>
        <v>0</v>
      </c>
      <c r="AD111" s="232">
        <f t="shared" si="41"/>
        <v>226.8</v>
      </c>
      <c r="AE111" s="223" t="b">
        <f t="shared" si="39"/>
        <v>1</v>
      </c>
    </row>
    <row r="112" spans="1:60" ht="30" x14ac:dyDescent="0.25">
      <c r="A112" s="235" t="s">
        <v>312</v>
      </c>
      <c r="B112" s="225" t="s">
        <v>314</v>
      </c>
      <c r="C112" s="226">
        <f t="shared" si="40"/>
        <v>1</v>
      </c>
      <c r="D112" s="227">
        <v>552.24</v>
      </c>
      <c r="E112" s="227"/>
      <c r="F112" s="228">
        <f t="shared" si="75"/>
        <v>0</v>
      </c>
      <c r="G112" s="229">
        <f t="shared" si="76"/>
        <v>0</v>
      </c>
      <c r="H112" s="228"/>
      <c r="I112" s="229">
        <f t="shared" si="64"/>
        <v>0</v>
      </c>
      <c r="J112" s="228">
        <f t="shared" si="77"/>
        <v>0</v>
      </c>
      <c r="K112" s="229">
        <f t="shared" si="65"/>
        <v>0</v>
      </c>
      <c r="L112" s="228">
        <v>0.5</v>
      </c>
      <c r="M112" s="230">
        <f t="shared" si="66"/>
        <v>276.12</v>
      </c>
      <c r="N112" s="231">
        <v>0.5</v>
      </c>
      <c r="O112" s="229">
        <f t="shared" si="67"/>
        <v>276.12</v>
      </c>
      <c r="P112" s="228">
        <f t="shared" si="78"/>
        <v>0</v>
      </c>
      <c r="Q112" s="229">
        <f t="shared" si="68"/>
        <v>0</v>
      </c>
      <c r="R112" s="228">
        <f t="shared" si="79"/>
        <v>0</v>
      </c>
      <c r="S112" s="229">
        <f t="shared" si="69"/>
        <v>0</v>
      </c>
      <c r="T112" s="228">
        <f t="shared" si="80"/>
        <v>0</v>
      </c>
      <c r="U112" s="230">
        <f t="shared" si="70"/>
        <v>0</v>
      </c>
      <c r="V112" s="526">
        <f t="shared" si="81"/>
        <v>0</v>
      </c>
      <c r="W112" s="229">
        <f t="shared" si="71"/>
        <v>0</v>
      </c>
      <c r="X112" s="228">
        <f t="shared" si="82"/>
        <v>0</v>
      </c>
      <c r="Y112" s="229">
        <f t="shared" si="72"/>
        <v>0</v>
      </c>
      <c r="Z112" s="228">
        <f t="shared" si="83"/>
        <v>0</v>
      </c>
      <c r="AA112" s="229">
        <f t="shared" si="73"/>
        <v>0</v>
      </c>
      <c r="AB112" s="228">
        <f t="shared" si="84"/>
        <v>0</v>
      </c>
      <c r="AC112" s="229">
        <f t="shared" si="74"/>
        <v>0</v>
      </c>
      <c r="AD112" s="232">
        <f t="shared" si="41"/>
        <v>552.24</v>
      </c>
      <c r="AE112" s="223" t="b">
        <f t="shared" si="39"/>
        <v>1</v>
      </c>
    </row>
    <row r="113" spans="1:60" ht="30" x14ac:dyDescent="0.25">
      <c r="A113" s="235" t="s">
        <v>315</v>
      </c>
      <c r="B113" s="225" t="s">
        <v>317</v>
      </c>
      <c r="C113" s="226">
        <f t="shared" si="40"/>
        <v>1</v>
      </c>
      <c r="D113" s="227">
        <v>267.48</v>
      </c>
      <c r="E113" s="227"/>
      <c r="F113" s="228">
        <f t="shared" si="75"/>
        <v>0</v>
      </c>
      <c r="G113" s="229">
        <f t="shared" si="76"/>
        <v>0</v>
      </c>
      <c r="H113" s="228"/>
      <c r="I113" s="229">
        <f t="shared" si="64"/>
        <v>0</v>
      </c>
      <c r="J113" s="228">
        <f t="shared" si="77"/>
        <v>0</v>
      </c>
      <c r="K113" s="229">
        <f t="shared" si="65"/>
        <v>0</v>
      </c>
      <c r="L113" s="228">
        <v>0.5</v>
      </c>
      <c r="M113" s="230">
        <f t="shared" si="66"/>
        <v>133.74</v>
      </c>
      <c r="N113" s="231">
        <v>0.5</v>
      </c>
      <c r="O113" s="229">
        <f t="shared" si="67"/>
        <v>133.74</v>
      </c>
      <c r="P113" s="228">
        <f t="shared" si="78"/>
        <v>0</v>
      </c>
      <c r="Q113" s="229">
        <f t="shared" si="68"/>
        <v>0</v>
      </c>
      <c r="R113" s="228">
        <f t="shared" si="79"/>
        <v>0</v>
      </c>
      <c r="S113" s="229">
        <f t="shared" si="69"/>
        <v>0</v>
      </c>
      <c r="T113" s="228">
        <f t="shared" si="80"/>
        <v>0</v>
      </c>
      <c r="U113" s="230">
        <f t="shared" si="70"/>
        <v>0</v>
      </c>
      <c r="V113" s="526">
        <f t="shared" si="81"/>
        <v>0</v>
      </c>
      <c r="W113" s="229">
        <f t="shared" si="71"/>
        <v>0</v>
      </c>
      <c r="X113" s="228">
        <f t="shared" si="82"/>
        <v>0</v>
      </c>
      <c r="Y113" s="229">
        <f t="shared" si="72"/>
        <v>0</v>
      </c>
      <c r="Z113" s="228">
        <f t="shared" si="83"/>
        <v>0</v>
      </c>
      <c r="AA113" s="229">
        <f t="shared" si="73"/>
        <v>0</v>
      </c>
      <c r="AB113" s="228">
        <f t="shared" si="84"/>
        <v>0</v>
      </c>
      <c r="AC113" s="229">
        <f t="shared" si="74"/>
        <v>0</v>
      </c>
      <c r="AD113" s="232">
        <f t="shared" si="41"/>
        <v>267.48</v>
      </c>
      <c r="AE113" s="223" t="b">
        <f t="shared" si="39"/>
        <v>1</v>
      </c>
    </row>
    <row r="114" spans="1:60" ht="15" x14ac:dyDescent="0.25">
      <c r="A114" s="235" t="s">
        <v>318</v>
      </c>
      <c r="B114" s="225" t="s">
        <v>320</v>
      </c>
      <c r="C114" s="226">
        <f t="shared" si="40"/>
        <v>1</v>
      </c>
      <c r="D114" s="227">
        <v>67.06</v>
      </c>
      <c r="E114" s="227"/>
      <c r="F114" s="228">
        <f t="shared" si="75"/>
        <v>0</v>
      </c>
      <c r="G114" s="229">
        <f t="shared" si="76"/>
        <v>0</v>
      </c>
      <c r="H114" s="228"/>
      <c r="I114" s="229">
        <f t="shared" si="64"/>
        <v>0</v>
      </c>
      <c r="J114" s="228">
        <f t="shared" si="77"/>
        <v>0</v>
      </c>
      <c r="K114" s="229">
        <f t="shared" si="65"/>
        <v>0</v>
      </c>
      <c r="L114" s="228">
        <v>0.5</v>
      </c>
      <c r="M114" s="230">
        <f t="shared" si="66"/>
        <v>33.53</v>
      </c>
      <c r="N114" s="231">
        <v>0.5</v>
      </c>
      <c r="O114" s="229">
        <f t="shared" si="67"/>
        <v>33.53</v>
      </c>
      <c r="P114" s="228">
        <f t="shared" si="78"/>
        <v>0</v>
      </c>
      <c r="Q114" s="229">
        <f t="shared" si="68"/>
        <v>0</v>
      </c>
      <c r="R114" s="228">
        <f t="shared" si="79"/>
        <v>0</v>
      </c>
      <c r="S114" s="229">
        <f t="shared" si="69"/>
        <v>0</v>
      </c>
      <c r="T114" s="228">
        <f t="shared" si="80"/>
        <v>0</v>
      </c>
      <c r="U114" s="230">
        <f t="shared" si="70"/>
        <v>0</v>
      </c>
      <c r="V114" s="526">
        <f t="shared" si="81"/>
        <v>0</v>
      </c>
      <c r="W114" s="229">
        <f t="shared" si="71"/>
        <v>0</v>
      </c>
      <c r="X114" s="228">
        <f t="shared" si="82"/>
        <v>0</v>
      </c>
      <c r="Y114" s="229">
        <f t="shared" si="72"/>
        <v>0</v>
      </c>
      <c r="Z114" s="228">
        <f t="shared" si="83"/>
        <v>0</v>
      </c>
      <c r="AA114" s="229">
        <f t="shared" si="73"/>
        <v>0</v>
      </c>
      <c r="AB114" s="228">
        <f t="shared" si="84"/>
        <v>0</v>
      </c>
      <c r="AC114" s="229">
        <f t="shared" si="74"/>
        <v>0</v>
      </c>
      <c r="AD114" s="232">
        <f t="shared" si="41"/>
        <v>67.06</v>
      </c>
      <c r="AE114" s="223" t="b">
        <f t="shared" si="39"/>
        <v>1</v>
      </c>
    </row>
    <row r="115" spans="1:60" ht="45" x14ac:dyDescent="0.25">
      <c r="A115" s="235" t="s">
        <v>321</v>
      </c>
      <c r="B115" s="225" t="s">
        <v>323</v>
      </c>
      <c r="C115" s="226">
        <f t="shared" si="40"/>
        <v>1</v>
      </c>
      <c r="D115" s="227">
        <v>300.16000000000003</v>
      </c>
      <c r="E115" s="227"/>
      <c r="F115" s="228">
        <f t="shared" si="75"/>
        <v>0</v>
      </c>
      <c r="G115" s="229">
        <f t="shared" si="76"/>
        <v>0</v>
      </c>
      <c r="H115" s="228"/>
      <c r="I115" s="229">
        <f t="shared" si="64"/>
        <v>0</v>
      </c>
      <c r="J115" s="228">
        <f t="shared" si="77"/>
        <v>0</v>
      </c>
      <c r="K115" s="229">
        <f t="shared" si="65"/>
        <v>0</v>
      </c>
      <c r="L115" s="228">
        <v>0.5</v>
      </c>
      <c r="M115" s="230">
        <f t="shared" si="66"/>
        <v>150.08000000000001</v>
      </c>
      <c r="N115" s="231">
        <v>0.5</v>
      </c>
      <c r="O115" s="229">
        <f t="shared" si="67"/>
        <v>150.08000000000001</v>
      </c>
      <c r="P115" s="228">
        <f t="shared" si="78"/>
        <v>0</v>
      </c>
      <c r="Q115" s="229">
        <f t="shared" si="68"/>
        <v>0</v>
      </c>
      <c r="R115" s="228">
        <f t="shared" si="79"/>
        <v>0</v>
      </c>
      <c r="S115" s="229">
        <f t="shared" si="69"/>
        <v>0</v>
      </c>
      <c r="T115" s="228">
        <f t="shared" si="80"/>
        <v>0</v>
      </c>
      <c r="U115" s="230">
        <f t="shared" si="70"/>
        <v>0</v>
      </c>
      <c r="V115" s="526">
        <f t="shared" si="81"/>
        <v>0</v>
      </c>
      <c r="W115" s="229">
        <f t="shared" si="71"/>
        <v>0</v>
      </c>
      <c r="X115" s="228">
        <f t="shared" si="82"/>
        <v>0</v>
      </c>
      <c r="Y115" s="229">
        <f t="shared" si="72"/>
        <v>0</v>
      </c>
      <c r="Z115" s="228">
        <f t="shared" si="83"/>
        <v>0</v>
      </c>
      <c r="AA115" s="229">
        <f t="shared" si="73"/>
        <v>0</v>
      </c>
      <c r="AB115" s="228">
        <f t="shared" si="84"/>
        <v>0</v>
      </c>
      <c r="AC115" s="229">
        <f t="shared" si="74"/>
        <v>0</v>
      </c>
      <c r="AD115" s="232">
        <f t="shared" si="41"/>
        <v>300.16000000000003</v>
      </c>
      <c r="AE115" s="223" t="b">
        <f t="shared" si="39"/>
        <v>1</v>
      </c>
    </row>
    <row r="116" spans="1:60" ht="30" x14ac:dyDescent="0.25">
      <c r="A116" s="235" t="s">
        <v>324</v>
      </c>
      <c r="B116" s="225" t="s">
        <v>326</v>
      </c>
      <c r="C116" s="226">
        <f t="shared" si="40"/>
        <v>1</v>
      </c>
      <c r="D116" s="227">
        <v>206.08</v>
      </c>
      <c r="E116" s="227"/>
      <c r="F116" s="228">
        <f t="shared" si="75"/>
        <v>0</v>
      </c>
      <c r="G116" s="229">
        <f t="shared" si="76"/>
        <v>0</v>
      </c>
      <c r="H116" s="228"/>
      <c r="I116" s="229">
        <f t="shared" si="64"/>
        <v>0</v>
      </c>
      <c r="J116" s="228">
        <f t="shared" si="77"/>
        <v>0</v>
      </c>
      <c r="K116" s="229">
        <f t="shared" si="65"/>
        <v>0</v>
      </c>
      <c r="L116" s="228">
        <v>0.5</v>
      </c>
      <c r="M116" s="230">
        <f t="shared" si="66"/>
        <v>103.04</v>
      </c>
      <c r="N116" s="231">
        <v>0.5</v>
      </c>
      <c r="O116" s="229">
        <f t="shared" si="67"/>
        <v>103.04</v>
      </c>
      <c r="P116" s="228">
        <f t="shared" si="78"/>
        <v>0</v>
      </c>
      <c r="Q116" s="229">
        <f t="shared" si="68"/>
        <v>0</v>
      </c>
      <c r="R116" s="228">
        <f t="shared" si="79"/>
        <v>0</v>
      </c>
      <c r="S116" s="229">
        <f t="shared" si="69"/>
        <v>0</v>
      </c>
      <c r="T116" s="228">
        <f t="shared" si="80"/>
        <v>0</v>
      </c>
      <c r="U116" s="230">
        <f t="shared" si="70"/>
        <v>0</v>
      </c>
      <c r="V116" s="526">
        <f t="shared" si="81"/>
        <v>0</v>
      </c>
      <c r="W116" s="229">
        <f t="shared" si="71"/>
        <v>0</v>
      </c>
      <c r="X116" s="228">
        <f t="shared" si="82"/>
        <v>0</v>
      </c>
      <c r="Y116" s="229">
        <f t="shared" si="72"/>
        <v>0</v>
      </c>
      <c r="Z116" s="228">
        <f t="shared" si="83"/>
        <v>0</v>
      </c>
      <c r="AA116" s="229">
        <f t="shared" si="73"/>
        <v>0</v>
      </c>
      <c r="AB116" s="228">
        <f t="shared" si="84"/>
        <v>0</v>
      </c>
      <c r="AC116" s="229">
        <f t="shared" si="74"/>
        <v>0</v>
      </c>
      <c r="AD116" s="232">
        <f t="shared" si="41"/>
        <v>206.08</v>
      </c>
      <c r="AE116" s="223" t="b">
        <f t="shared" si="39"/>
        <v>1</v>
      </c>
    </row>
    <row r="117" spans="1:60" ht="30" x14ac:dyDescent="0.25">
      <c r="A117" s="235" t="s">
        <v>327</v>
      </c>
      <c r="B117" s="225" t="s">
        <v>329</v>
      </c>
      <c r="C117" s="226">
        <f t="shared" si="40"/>
        <v>1</v>
      </c>
      <c r="D117" s="227">
        <v>20.57</v>
      </c>
      <c r="E117" s="227"/>
      <c r="F117" s="228">
        <f t="shared" si="75"/>
        <v>0</v>
      </c>
      <c r="G117" s="229">
        <f t="shared" si="76"/>
        <v>0</v>
      </c>
      <c r="H117" s="228"/>
      <c r="I117" s="229">
        <f t="shared" si="64"/>
        <v>0</v>
      </c>
      <c r="J117" s="228">
        <f t="shared" si="77"/>
        <v>0</v>
      </c>
      <c r="K117" s="229">
        <f t="shared" si="65"/>
        <v>0</v>
      </c>
      <c r="L117" s="228">
        <v>0.5</v>
      </c>
      <c r="M117" s="230">
        <f t="shared" si="66"/>
        <v>10.285</v>
      </c>
      <c r="N117" s="231">
        <v>0.5</v>
      </c>
      <c r="O117" s="229">
        <f t="shared" si="67"/>
        <v>10.285</v>
      </c>
      <c r="P117" s="228">
        <f t="shared" si="78"/>
        <v>0</v>
      </c>
      <c r="Q117" s="229">
        <f t="shared" si="68"/>
        <v>0</v>
      </c>
      <c r="R117" s="228">
        <f t="shared" si="79"/>
        <v>0</v>
      </c>
      <c r="S117" s="229">
        <f t="shared" si="69"/>
        <v>0</v>
      </c>
      <c r="T117" s="228">
        <f t="shared" si="80"/>
        <v>0</v>
      </c>
      <c r="U117" s="230">
        <f t="shared" si="70"/>
        <v>0</v>
      </c>
      <c r="V117" s="526">
        <f t="shared" si="81"/>
        <v>0</v>
      </c>
      <c r="W117" s="229">
        <f t="shared" si="71"/>
        <v>0</v>
      </c>
      <c r="X117" s="228">
        <f t="shared" si="82"/>
        <v>0</v>
      </c>
      <c r="Y117" s="229">
        <f t="shared" si="72"/>
        <v>0</v>
      </c>
      <c r="Z117" s="228">
        <f t="shared" si="83"/>
        <v>0</v>
      </c>
      <c r="AA117" s="229">
        <f t="shared" si="73"/>
        <v>0</v>
      </c>
      <c r="AB117" s="228">
        <f t="shared" si="84"/>
        <v>0</v>
      </c>
      <c r="AC117" s="229">
        <f t="shared" si="74"/>
        <v>0</v>
      </c>
      <c r="AD117" s="232">
        <f t="shared" si="41"/>
        <v>20.57</v>
      </c>
      <c r="AE117" s="223" t="b">
        <f t="shared" si="39"/>
        <v>1</v>
      </c>
    </row>
    <row r="118" spans="1:60" s="241" customFormat="1" ht="15" x14ac:dyDescent="0.25">
      <c r="A118" s="237" t="s">
        <v>330</v>
      </c>
      <c r="B118" s="238" t="s">
        <v>331</v>
      </c>
      <c r="C118" s="239">
        <f t="shared" si="40"/>
        <v>0.99999999999999978</v>
      </c>
      <c r="D118" s="240">
        <v>25051.290000000005</v>
      </c>
      <c r="E118" s="240"/>
      <c r="F118" s="218">
        <f>G118/$D$118</f>
        <v>0</v>
      </c>
      <c r="G118" s="219">
        <f>SUM(G119:G132)</f>
        <v>0</v>
      </c>
      <c r="H118" s="218">
        <f>I118/$D$118</f>
        <v>0.48503669870892863</v>
      </c>
      <c r="I118" s="219">
        <f>SUM(I119:I132)</f>
        <v>12150.794999999998</v>
      </c>
      <c r="J118" s="218">
        <f>K118/$D$118</f>
        <v>0.37380705744095416</v>
      </c>
      <c r="K118" s="219">
        <f>SUM(K119:K132)</f>
        <v>9364.349000000002</v>
      </c>
      <c r="L118" s="218">
        <f>M118/$D$118</f>
        <v>0.14115624385011707</v>
      </c>
      <c r="M118" s="220">
        <f>SUM(M119:M132)</f>
        <v>3536.1459999999997</v>
      </c>
      <c r="N118" s="221">
        <f>O118/$D$118</f>
        <v>0</v>
      </c>
      <c r="O118" s="219">
        <f>SUM(O119:O132)</f>
        <v>0</v>
      </c>
      <c r="P118" s="218">
        <f>Q118/$D$118</f>
        <v>0</v>
      </c>
      <c r="Q118" s="219">
        <f>SUM(Q119:Q132)</f>
        <v>0</v>
      </c>
      <c r="R118" s="218">
        <f>S118/$D$118</f>
        <v>0</v>
      </c>
      <c r="S118" s="219">
        <f>SUM(S119:S132)</f>
        <v>0</v>
      </c>
      <c r="T118" s="218">
        <f>U118/$D$118</f>
        <v>0</v>
      </c>
      <c r="U118" s="220">
        <f>SUM(U119:U132)</f>
        <v>0</v>
      </c>
      <c r="V118" s="525">
        <f>W118/$D$118</f>
        <v>0</v>
      </c>
      <c r="W118" s="219">
        <f>SUM(W119:W132)</f>
        <v>0</v>
      </c>
      <c r="X118" s="218">
        <f>Y118/$D$118</f>
        <v>0</v>
      </c>
      <c r="Y118" s="219">
        <f>SUM(Y119:Y132)</f>
        <v>0</v>
      </c>
      <c r="Z118" s="218">
        <f>AA118/$D$118</f>
        <v>0</v>
      </c>
      <c r="AA118" s="219">
        <f>SUM(AA119:AA132)</f>
        <v>0</v>
      </c>
      <c r="AB118" s="218">
        <f>AC118/$D$118</f>
        <v>0</v>
      </c>
      <c r="AC118" s="219">
        <f>SUM(AC119:AC132)</f>
        <v>0</v>
      </c>
      <c r="AD118" s="232">
        <f t="shared" si="41"/>
        <v>25051.29</v>
      </c>
      <c r="AE118" s="223" t="b">
        <f t="shared" si="39"/>
        <v>1</v>
      </c>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4"/>
      <c r="BE118" s="204"/>
      <c r="BF118" s="204"/>
      <c r="BG118" s="204"/>
      <c r="BH118" s="204"/>
    </row>
    <row r="119" spans="1:60" ht="30" x14ac:dyDescent="0.25">
      <c r="A119" s="235" t="s">
        <v>332</v>
      </c>
      <c r="B119" s="225" t="s">
        <v>334</v>
      </c>
      <c r="C119" s="226">
        <f t="shared" si="40"/>
        <v>1</v>
      </c>
      <c r="D119" s="227">
        <v>1477.35</v>
      </c>
      <c r="E119" s="227"/>
      <c r="F119" s="228">
        <f>AG$24</f>
        <v>0</v>
      </c>
      <c r="G119" s="229">
        <f>F119*$D119</f>
        <v>0</v>
      </c>
      <c r="H119" s="228">
        <v>1</v>
      </c>
      <c r="I119" s="229">
        <f t="shared" ref="I119:I132" si="85">H119*$D119</f>
        <v>1477.35</v>
      </c>
      <c r="J119" s="228">
        <f>AK$24</f>
        <v>0</v>
      </c>
      <c r="K119" s="229">
        <f t="shared" ref="K119:K132" si="86">J119*$D119</f>
        <v>0</v>
      </c>
      <c r="L119" s="228">
        <f>AM$24</f>
        <v>0</v>
      </c>
      <c r="M119" s="230">
        <f t="shared" ref="M119:M132" si="87">L119*$D119</f>
        <v>0</v>
      </c>
      <c r="N119" s="231">
        <f>AO$24</f>
        <v>0</v>
      </c>
      <c r="O119" s="229">
        <f t="shared" ref="O119:O132" si="88">N119*$D119</f>
        <v>0</v>
      </c>
      <c r="P119" s="228">
        <f>AQ$24</f>
        <v>0</v>
      </c>
      <c r="Q119" s="229">
        <f t="shared" ref="Q119:Q132" si="89">P119*$D119</f>
        <v>0</v>
      </c>
      <c r="R119" s="228">
        <f>AS$24</f>
        <v>0</v>
      </c>
      <c r="S119" s="229">
        <f t="shared" ref="S119:S132" si="90">R119*$D119</f>
        <v>0</v>
      </c>
      <c r="T119" s="228">
        <f>AU$24</f>
        <v>0</v>
      </c>
      <c r="U119" s="230">
        <f t="shared" ref="U119:U132" si="91">T119*$D119</f>
        <v>0</v>
      </c>
      <c r="V119" s="526">
        <f>AW$24</f>
        <v>0</v>
      </c>
      <c r="W119" s="229">
        <f t="shared" ref="W119:W132" si="92">V119*$D119</f>
        <v>0</v>
      </c>
      <c r="X119" s="228">
        <f>AY$24</f>
        <v>0</v>
      </c>
      <c r="Y119" s="229">
        <f t="shared" ref="Y119:Y132" si="93">X119*$D119</f>
        <v>0</v>
      </c>
      <c r="Z119" s="228">
        <f>BA$24</f>
        <v>0</v>
      </c>
      <c r="AA119" s="229">
        <f t="shared" ref="AA119:AA132" si="94">Z119*$D119</f>
        <v>0</v>
      </c>
      <c r="AB119" s="228">
        <f>BC$24</f>
        <v>0</v>
      </c>
      <c r="AC119" s="229">
        <f t="shared" si="74"/>
        <v>0</v>
      </c>
      <c r="AD119" s="232">
        <f t="shared" si="41"/>
        <v>1477.35</v>
      </c>
      <c r="AE119" s="223" t="b">
        <f t="shared" si="39"/>
        <v>1</v>
      </c>
    </row>
    <row r="120" spans="1:60" ht="30" x14ac:dyDescent="0.25">
      <c r="A120" s="235" t="s">
        <v>335</v>
      </c>
      <c r="B120" s="225" t="s">
        <v>337</v>
      </c>
      <c r="C120" s="226">
        <f t="shared" si="40"/>
        <v>1</v>
      </c>
      <c r="D120" s="227">
        <v>1730.82</v>
      </c>
      <c r="E120" s="227"/>
      <c r="F120" s="228">
        <f t="shared" ref="F120:F132" si="95">AG$24</f>
        <v>0</v>
      </c>
      <c r="G120" s="229">
        <f t="shared" ref="G120:G132" si="96">F120*$D120</f>
        <v>0</v>
      </c>
      <c r="H120" s="228">
        <v>1</v>
      </c>
      <c r="I120" s="229">
        <f t="shared" si="85"/>
        <v>1730.82</v>
      </c>
      <c r="J120" s="228">
        <f>AK$24</f>
        <v>0</v>
      </c>
      <c r="K120" s="229">
        <f t="shared" si="86"/>
        <v>0</v>
      </c>
      <c r="L120" s="228">
        <f>AM$24</f>
        <v>0</v>
      </c>
      <c r="M120" s="230">
        <f t="shared" si="87"/>
        <v>0</v>
      </c>
      <c r="N120" s="231">
        <f t="shared" ref="N120:N132" si="97">AO$24</f>
        <v>0</v>
      </c>
      <c r="O120" s="229">
        <f t="shared" si="88"/>
        <v>0</v>
      </c>
      <c r="P120" s="228">
        <f t="shared" ref="P120:P132" si="98">AQ$24</f>
        <v>0</v>
      </c>
      <c r="Q120" s="229">
        <f t="shared" si="89"/>
        <v>0</v>
      </c>
      <c r="R120" s="228">
        <f t="shared" ref="R120:R132" si="99">AS$24</f>
        <v>0</v>
      </c>
      <c r="S120" s="229">
        <f t="shared" si="90"/>
        <v>0</v>
      </c>
      <c r="T120" s="228">
        <f t="shared" ref="T120:T132" si="100">AU$24</f>
        <v>0</v>
      </c>
      <c r="U120" s="230">
        <f t="shared" si="91"/>
        <v>0</v>
      </c>
      <c r="V120" s="526">
        <f t="shared" ref="V120:V132" si="101">AW$24</f>
        <v>0</v>
      </c>
      <c r="W120" s="229">
        <f t="shared" si="92"/>
        <v>0</v>
      </c>
      <c r="X120" s="228">
        <f t="shared" ref="X120:X132" si="102">AY$24</f>
        <v>0</v>
      </c>
      <c r="Y120" s="229">
        <f t="shared" si="93"/>
        <v>0</v>
      </c>
      <c r="Z120" s="228">
        <f t="shared" ref="Z120:Z132" si="103">BA$24</f>
        <v>0</v>
      </c>
      <c r="AA120" s="229">
        <f t="shared" si="94"/>
        <v>0</v>
      </c>
      <c r="AB120" s="228">
        <f t="shared" ref="AB120:AB132" si="104">BC$24</f>
        <v>0</v>
      </c>
      <c r="AC120" s="229">
        <f t="shared" si="74"/>
        <v>0</v>
      </c>
      <c r="AD120" s="232">
        <f t="shared" si="41"/>
        <v>1730.82</v>
      </c>
      <c r="AE120" s="223" t="b">
        <f t="shared" si="39"/>
        <v>1</v>
      </c>
    </row>
    <row r="121" spans="1:60" ht="15" x14ac:dyDescent="0.25">
      <c r="A121" s="235" t="s">
        <v>338</v>
      </c>
      <c r="B121" s="225" t="s">
        <v>147</v>
      </c>
      <c r="C121" s="226">
        <f t="shared" si="40"/>
        <v>1</v>
      </c>
      <c r="D121" s="227">
        <v>181.06</v>
      </c>
      <c r="E121" s="227"/>
      <c r="F121" s="228">
        <f t="shared" si="95"/>
        <v>0</v>
      </c>
      <c r="G121" s="229">
        <f t="shared" si="96"/>
        <v>0</v>
      </c>
      <c r="H121" s="228">
        <v>1</v>
      </c>
      <c r="I121" s="229">
        <f t="shared" si="85"/>
        <v>181.06</v>
      </c>
      <c r="J121" s="228">
        <f>AK$24</f>
        <v>0</v>
      </c>
      <c r="K121" s="229">
        <f t="shared" si="86"/>
        <v>0</v>
      </c>
      <c r="L121" s="228">
        <f>AM$24</f>
        <v>0</v>
      </c>
      <c r="M121" s="230">
        <f t="shared" si="87"/>
        <v>0</v>
      </c>
      <c r="N121" s="231">
        <f t="shared" si="97"/>
        <v>0</v>
      </c>
      <c r="O121" s="229">
        <f t="shared" si="88"/>
        <v>0</v>
      </c>
      <c r="P121" s="228">
        <f t="shared" si="98"/>
        <v>0</v>
      </c>
      <c r="Q121" s="229">
        <f t="shared" si="89"/>
        <v>0</v>
      </c>
      <c r="R121" s="228">
        <f t="shared" si="99"/>
        <v>0</v>
      </c>
      <c r="S121" s="229">
        <f t="shared" si="90"/>
        <v>0</v>
      </c>
      <c r="T121" s="228">
        <f t="shared" si="100"/>
        <v>0</v>
      </c>
      <c r="U121" s="230">
        <f t="shared" si="91"/>
        <v>0</v>
      </c>
      <c r="V121" s="526">
        <f t="shared" si="101"/>
        <v>0</v>
      </c>
      <c r="W121" s="229">
        <f t="shared" si="92"/>
        <v>0</v>
      </c>
      <c r="X121" s="228">
        <f t="shared" si="102"/>
        <v>0</v>
      </c>
      <c r="Y121" s="229">
        <f t="shared" si="93"/>
        <v>0</v>
      </c>
      <c r="Z121" s="228">
        <f t="shared" si="103"/>
        <v>0</v>
      </c>
      <c r="AA121" s="229">
        <f t="shared" si="94"/>
        <v>0</v>
      </c>
      <c r="AB121" s="228">
        <f t="shared" si="104"/>
        <v>0</v>
      </c>
      <c r="AC121" s="229">
        <f t="shared" si="74"/>
        <v>0</v>
      </c>
      <c r="AD121" s="232">
        <f t="shared" si="41"/>
        <v>181.06</v>
      </c>
      <c r="AE121" s="223" t="b">
        <f t="shared" si="39"/>
        <v>1</v>
      </c>
    </row>
    <row r="122" spans="1:60" ht="15" x14ac:dyDescent="0.25">
      <c r="A122" s="235" t="s">
        <v>339</v>
      </c>
      <c r="B122" s="225" t="s">
        <v>341</v>
      </c>
      <c r="C122" s="226">
        <f t="shared" si="40"/>
        <v>1</v>
      </c>
      <c r="D122" s="227">
        <v>109.63</v>
      </c>
      <c r="E122" s="227"/>
      <c r="F122" s="228">
        <f t="shared" si="95"/>
        <v>0</v>
      </c>
      <c r="G122" s="229">
        <f t="shared" si="96"/>
        <v>0</v>
      </c>
      <c r="H122" s="228">
        <v>0.6</v>
      </c>
      <c r="I122" s="229">
        <f t="shared" si="85"/>
        <v>65.777999999999992</v>
      </c>
      <c r="J122" s="228">
        <v>0.4</v>
      </c>
      <c r="K122" s="229">
        <f t="shared" si="86"/>
        <v>43.852000000000004</v>
      </c>
      <c r="L122" s="228">
        <f>AM$24</f>
        <v>0</v>
      </c>
      <c r="M122" s="230">
        <f t="shared" si="87"/>
        <v>0</v>
      </c>
      <c r="N122" s="231">
        <f t="shared" si="97"/>
        <v>0</v>
      </c>
      <c r="O122" s="229">
        <f t="shared" si="88"/>
        <v>0</v>
      </c>
      <c r="P122" s="228">
        <f t="shared" si="98"/>
        <v>0</v>
      </c>
      <c r="Q122" s="229">
        <f t="shared" si="89"/>
        <v>0</v>
      </c>
      <c r="R122" s="228">
        <f t="shared" si="99"/>
        <v>0</v>
      </c>
      <c r="S122" s="229">
        <f t="shared" si="90"/>
        <v>0</v>
      </c>
      <c r="T122" s="228">
        <f t="shared" si="100"/>
        <v>0</v>
      </c>
      <c r="U122" s="230">
        <f t="shared" si="91"/>
        <v>0</v>
      </c>
      <c r="V122" s="526">
        <f t="shared" si="101"/>
        <v>0</v>
      </c>
      <c r="W122" s="229">
        <f t="shared" si="92"/>
        <v>0</v>
      </c>
      <c r="X122" s="228">
        <f t="shared" si="102"/>
        <v>0</v>
      </c>
      <c r="Y122" s="229">
        <f t="shared" si="93"/>
        <v>0</v>
      </c>
      <c r="Z122" s="228">
        <f t="shared" si="103"/>
        <v>0</v>
      </c>
      <c r="AA122" s="229">
        <f t="shared" si="94"/>
        <v>0</v>
      </c>
      <c r="AB122" s="228">
        <f t="shared" si="104"/>
        <v>0</v>
      </c>
      <c r="AC122" s="229">
        <f t="shared" si="74"/>
        <v>0</v>
      </c>
      <c r="AD122" s="232">
        <f t="shared" si="41"/>
        <v>109.63</v>
      </c>
      <c r="AE122" s="223" t="b">
        <f t="shared" si="39"/>
        <v>1</v>
      </c>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row>
    <row r="123" spans="1:60" ht="45" x14ac:dyDescent="0.25">
      <c r="A123" s="235" t="s">
        <v>342</v>
      </c>
      <c r="B123" s="225" t="s">
        <v>344</v>
      </c>
      <c r="C123" s="226">
        <f t="shared" si="40"/>
        <v>1</v>
      </c>
      <c r="D123" s="227">
        <v>7499.11</v>
      </c>
      <c r="E123" s="227"/>
      <c r="F123" s="228">
        <f t="shared" si="95"/>
        <v>0</v>
      </c>
      <c r="G123" s="229">
        <f t="shared" si="96"/>
        <v>0</v>
      </c>
      <c r="H123" s="228">
        <v>1</v>
      </c>
      <c r="I123" s="229">
        <f t="shared" si="85"/>
        <v>7499.11</v>
      </c>
      <c r="J123" s="228">
        <f>AK$24</f>
        <v>0</v>
      </c>
      <c r="K123" s="229">
        <f t="shared" si="86"/>
        <v>0</v>
      </c>
      <c r="L123" s="228">
        <f>AM$24</f>
        <v>0</v>
      </c>
      <c r="M123" s="230">
        <f t="shared" si="87"/>
        <v>0</v>
      </c>
      <c r="N123" s="231">
        <f t="shared" si="97"/>
        <v>0</v>
      </c>
      <c r="O123" s="229">
        <f t="shared" si="88"/>
        <v>0</v>
      </c>
      <c r="P123" s="228">
        <f t="shared" si="98"/>
        <v>0</v>
      </c>
      <c r="Q123" s="229">
        <f t="shared" si="89"/>
        <v>0</v>
      </c>
      <c r="R123" s="228">
        <f t="shared" si="99"/>
        <v>0</v>
      </c>
      <c r="S123" s="229">
        <f t="shared" si="90"/>
        <v>0</v>
      </c>
      <c r="T123" s="228">
        <f t="shared" si="100"/>
        <v>0</v>
      </c>
      <c r="U123" s="230">
        <f t="shared" si="91"/>
        <v>0</v>
      </c>
      <c r="V123" s="526">
        <f t="shared" si="101"/>
        <v>0</v>
      </c>
      <c r="W123" s="229">
        <f t="shared" si="92"/>
        <v>0</v>
      </c>
      <c r="X123" s="228">
        <f t="shared" si="102"/>
        <v>0</v>
      </c>
      <c r="Y123" s="229">
        <f t="shared" si="93"/>
        <v>0</v>
      </c>
      <c r="Z123" s="228">
        <f t="shared" si="103"/>
        <v>0</v>
      </c>
      <c r="AA123" s="229">
        <f t="shared" si="94"/>
        <v>0</v>
      </c>
      <c r="AB123" s="228">
        <f t="shared" si="104"/>
        <v>0</v>
      </c>
      <c r="AC123" s="229">
        <f t="shared" si="74"/>
        <v>0</v>
      </c>
      <c r="AD123" s="232">
        <f t="shared" si="41"/>
        <v>7499.11</v>
      </c>
      <c r="AE123" s="223" t="b">
        <f t="shared" si="39"/>
        <v>1</v>
      </c>
    </row>
    <row r="124" spans="1:60" ht="45" x14ac:dyDescent="0.25">
      <c r="A124" s="235" t="s">
        <v>345</v>
      </c>
      <c r="B124" s="225" t="s">
        <v>347</v>
      </c>
      <c r="C124" s="226">
        <f t="shared" si="40"/>
        <v>1</v>
      </c>
      <c r="D124" s="227">
        <v>1579.21</v>
      </c>
      <c r="E124" s="227"/>
      <c r="F124" s="228">
        <f t="shared" si="95"/>
        <v>0</v>
      </c>
      <c r="G124" s="229">
        <f t="shared" si="96"/>
        <v>0</v>
      </c>
      <c r="H124" s="228">
        <v>0</v>
      </c>
      <c r="I124" s="229">
        <f t="shared" si="85"/>
        <v>0</v>
      </c>
      <c r="J124" s="228">
        <v>0.7</v>
      </c>
      <c r="K124" s="229">
        <f t="shared" si="86"/>
        <v>1105.4469999999999</v>
      </c>
      <c r="L124" s="228">
        <v>0.3</v>
      </c>
      <c r="M124" s="230">
        <f t="shared" si="87"/>
        <v>473.76299999999998</v>
      </c>
      <c r="N124" s="231">
        <f t="shared" si="97"/>
        <v>0</v>
      </c>
      <c r="O124" s="229">
        <f t="shared" si="88"/>
        <v>0</v>
      </c>
      <c r="P124" s="228">
        <f t="shared" si="98"/>
        <v>0</v>
      </c>
      <c r="Q124" s="229">
        <f t="shared" si="89"/>
        <v>0</v>
      </c>
      <c r="R124" s="228">
        <f t="shared" si="99"/>
        <v>0</v>
      </c>
      <c r="S124" s="229">
        <f t="shared" si="90"/>
        <v>0</v>
      </c>
      <c r="T124" s="228">
        <f t="shared" si="100"/>
        <v>0</v>
      </c>
      <c r="U124" s="230">
        <f t="shared" si="91"/>
        <v>0</v>
      </c>
      <c r="V124" s="526">
        <f t="shared" si="101"/>
        <v>0</v>
      </c>
      <c r="W124" s="229">
        <f t="shared" si="92"/>
        <v>0</v>
      </c>
      <c r="X124" s="228">
        <f t="shared" si="102"/>
        <v>0</v>
      </c>
      <c r="Y124" s="229">
        <f t="shared" si="93"/>
        <v>0</v>
      </c>
      <c r="Z124" s="228">
        <f t="shared" si="103"/>
        <v>0</v>
      </c>
      <c r="AA124" s="229">
        <f t="shared" si="94"/>
        <v>0</v>
      </c>
      <c r="AB124" s="228">
        <f t="shared" si="104"/>
        <v>0</v>
      </c>
      <c r="AC124" s="229">
        <f t="shared" si="74"/>
        <v>0</v>
      </c>
      <c r="AD124" s="232">
        <f t="shared" si="41"/>
        <v>1579.2099999999998</v>
      </c>
      <c r="AE124" s="223" t="b">
        <f t="shared" si="39"/>
        <v>1</v>
      </c>
    </row>
    <row r="125" spans="1:60" ht="45" x14ac:dyDescent="0.25">
      <c r="A125" s="235" t="s">
        <v>348</v>
      </c>
      <c r="B125" s="225" t="s">
        <v>350</v>
      </c>
      <c r="C125" s="226">
        <f t="shared" si="40"/>
        <v>1</v>
      </c>
      <c r="D125" s="227">
        <v>6617.59</v>
      </c>
      <c r="E125" s="227"/>
      <c r="F125" s="228">
        <f t="shared" si="95"/>
        <v>0</v>
      </c>
      <c r="G125" s="229">
        <f t="shared" si="96"/>
        <v>0</v>
      </c>
      <c r="H125" s="228">
        <v>0</v>
      </c>
      <c r="I125" s="229">
        <f t="shared" si="85"/>
        <v>0</v>
      </c>
      <c r="J125" s="228">
        <v>0.7</v>
      </c>
      <c r="K125" s="229">
        <f t="shared" si="86"/>
        <v>4632.3130000000001</v>
      </c>
      <c r="L125" s="228">
        <v>0.3</v>
      </c>
      <c r="M125" s="230">
        <f t="shared" si="87"/>
        <v>1985.277</v>
      </c>
      <c r="N125" s="231">
        <f t="shared" si="97"/>
        <v>0</v>
      </c>
      <c r="O125" s="229">
        <f t="shared" si="88"/>
        <v>0</v>
      </c>
      <c r="P125" s="228">
        <f t="shared" si="98"/>
        <v>0</v>
      </c>
      <c r="Q125" s="229">
        <f t="shared" si="89"/>
        <v>0</v>
      </c>
      <c r="R125" s="228">
        <f t="shared" si="99"/>
        <v>0</v>
      </c>
      <c r="S125" s="229">
        <f t="shared" si="90"/>
        <v>0</v>
      </c>
      <c r="T125" s="228">
        <f t="shared" si="100"/>
        <v>0</v>
      </c>
      <c r="U125" s="230">
        <f t="shared" si="91"/>
        <v>0</v>
      </c>
      <c r="V125" s="526">
        <f t="shared" si="101"/>
        <v>0</v>
      </c>
      <c r="W125" s="229">
        <f t="shared" si="92"/>
        <v>0</v>
      </c>
      <c r="X125" s="228">
        <f t="shared" si="102"/>
        <v>0</v>
      </c>
      <c r="Y125" s="229">
        <f t="shared" si="93"/>
        <v>0</v>
      </c>
      <c r="Z125" s="228">
        <f t="shared" si="103"/>
        <v>0</v>
      </c>
      <c r="AA125" s="229">
        <f t="shared" si="94"/>
        <v>0</v>
      </c>
      <c r="AB125" s="228">
        <f t="shared" si="104"/>
        <v>0</v>
      </c>
      <c r="AC125" s="229">
        <f t="shared" si="74"/>
        <v>0</v>
      </c>
      <c r="AD125" s="232">
        <f t="shared" si="41"/>
        <v>6617.59</v>
      </c>
      <c r="AE125" s="223" t="b">
        <f t="shared" si="39"/>
        <v>1</v>
      </c>
    </row>
    <row r="126" spans="1:60" ht="30" x14ac:dyDescent="0.25">
      <c r="A126" s="235" t="s">
        <v>351</v>
      </c>
      <c r="B126" s="225" t="s">
        <v>353</v>
      </c>
      <c r="C126" s="226">
        <f t="shared" si="40"/>
        <v>1</v>
      </c>
      <c r="D126" s="227">
        <v>2181.59</v>
      </c>
      <c r="E126" s="227"/>
      <c r="F126" s="228">
        <f t="shared" si="95"/>
        <v>0</v>
      </c>
      <c r="G126" s="229">
        <f t="shared" si="96"/>
        <v>0</v>
      </c>
      <c r="H126" s="228">
        <v>0</v>
      </c>
      <c r="I126" s="229">
        <f t="shared" si="85"/>
        <v>0</v>
      </c>
      <c r="J126" s="228">
        <v>0.8</v>
      </c>
      <c r="K126" s="229">
        <f t="shared" si="86"/>
        <v>1745.2720000000002</v>
      </c>
      <c r="L126" s="228">
        <v>0.2</v>
      </c>
      <c r="M126" s="230">
        <f t="shared" si="87"/>
        <v>436.31800000000004</v>
      </c>
      <c r="N126" s="231">
        <f t="shared" si="97"/>
        <v>0</v>
      </c>
      <c r="O126" s="229">
        <f t="shared" si="88"/>
        <v>0</v>
      </c>
      <c r="P126" s="228">
        <f t="shared" si="98"/>
        <v>0</v>
      </c>
      <c r="Q126" s="229">
        <f t="shared" si="89"/>
        <v>0</v>
      </c>
      <c r="R126" s="228">
        <f t="shared" si="99"/>
        <v>0</v>
      </c>
      <c r="S126" s="229">
        <f t="shared" si="90"/>
        <v>0</v>
      </c>
      <c r="T126" s="228">
        <f t="shared" si="100"/>
        <v>0</v>
      </c>
      <c r="U126" s="230">
        <f t="shared" si="91"/>
        <v>0</v>
      </c>
      <c r="V126" s="526">
        <f t="shared" si="101"/>
        <v>0</v>
      </c>
      <c r="W126" s="229">
        <f t="shared" si="92"/>
        <v>0</v>
      </c>
      <c r="X126" s="228">
        <f t="shared" si="102"/>
        <v>0</v>
      </c>
      <c r="Y126" s="229">
        <f t="shared" si="93"/>
        <v>0</v>
      </c>
      <c r="Z126" s="228">
        <f t="shared" si="103"/>
        <v>0</v>
      </c>
      <c r="AA126" s="229">
        <f t="shared" si="94"/>
        <v>0</v>
      </c>
      <c r="AB126" s="228">
        <f t="shared" si="104"/>
        <v>0</v>
      </c>
      <c r="AC126" s="229">
        <f t="shared" si="74"/>
        <v>0</v>
      </c>
      <c r="AD126" s="232">
        <f t="shared" si="41"/>
        <v>2181.59</v>
      </c>
      <c r="AE126" s="223" t="b">
        <f t="shared" si="39"/>
        <v>1</v>
      </c>
    </row>
    <row r="127" spans="1:60" ht="30" x14ac:dyDescent="0.25">
      <c r="A127" s="235" t="s">
        <v>354</v>
      </c>
      <c r="B127" s="225" t="s">
        <v>356</v>
      </c>
      <c r="C127" s="226">
        <f t="shared" si="40"/>
        <v>1</v>
      </c>
      <c r="D127" s="227">
        <v>460.32</v>
      </c>
      <c r="E127" s="227"/>
      <c r="F127" s="228">
        <f t="shared" si="95"/>
        <v>0</v>
      </c>
      <c r="G127" s="229">
        <f t="shared" si="96"/>
        <v>0</v>
      </c>
      <c r="H127" s="228">
        <v>0.3</v>
      </c>
      <c r="I127" s="229">
        <f t="shared" si="85"/>
        <v>138.096</v>
      </c>
      <c r="J127" s="228">
        <v>0.5</v>
      </c>
      <c r="K127" s="229">
        <f t="shared" si="86"/>
        <v>230.16</v>
      </c>
      <c r="L127" s="228">
        <v>0.2</v>
      </c>
      <c r="M127" s="230">
        <f t="shared" si="87"/>
        <v>92.064000000000007</v>
      </c>
      <c r="N127" s="231">
        <f t="shared" si="97"/>
        <v>0</v>
      </c>
      <c r="O127" s="229">
        <f t="shared" si="88"/>
        <v>0</v>
      </c>
      <c r="P127" s="228">
        <f t="shared" si="98"/>
        <v>0</v>
      </c>
      <c r="Q127" s="229">
        <f t="shared" si="89"/>
        <v>0</v>
      </c>
      <c r="R127" s="228">
        <f t="shared" si="99"/>
        <v>0</v>
      </c>
      <c r="S127" s="229">
        <f t="shared" si="90"/>
        <v>0</v>
      </c>
      <c r="T127" s="228">
        <f t="shared" si="100"/>
        <v>0</v>
      </c>
      <c r="U127" s="230">
        <f t="shared" si="91"/>
        <v>0</v>
      </c>
      <c r="V127" s="526">
        <f t="shared" si="101"/>
        <v>0</v>
      </c>
      <c r="W127" s="229">
        <f t="shared" si="92"/>
        <v>0</v>
      </c>
      <c r="X127" s="228">
        <f t="shared" si="102"/>
        <v>0</v>
      </c>
      <c r="Y127" s="229">
        <f t="shared" si="93"/>
        <v>0</v>
      </c>
      <c r="Z127" s="228">
        <f t="shared" si="103"/>
        <v>0</v>
      </c>
      <c r="AA127" s="229">
        <f t="shared" si="94"/>
        <v>0</v>
      </c>
      <c r="AB127" s="228">
        <f t="shared" si="104"/>
        <v>0</v>
      </c>
      <c r="AC127" s="229">
        <f t="shared" si="74"/>
        <v>0</v>
      </c>
      <c r="AD127" s="232">
        <f t="shared" si="41"/>
        <v>460.32</v>
      </c>
      <c r="AE127" s="223" t="b">
        <f t="shared" si="39"/>
        <v>1</v>
      </c>
    </row>
    <row r="128" spans="1:60" ht="30" x14ac:dyDescent="0.25">
      <c r="A128" s="235" t="s">
        <v>357</v>
      </c>
      <c r="B128" s="225" t="s">
        <v>359</v>
      </c>
      <c r="C128" s="226">
        <f t="shared" si="40"/>
        <v>1</v>
      </c>
      <c r="D128" s="227">
        <v>209.76</v>
      </c>
      <c r="E128" s="227"/>
      <c r="F128" s="228">
        <f t="shared" si="95"/>
        <v>0</v>
      </c>
      <c r="G128" s="229">
        <f t="shared" si="96"/>
        <v>0</v>
      </c>
      <c r="H128" s="228">
        <v>0.3</v>
      </c>
      <c r="I128" s="229">
        <f t="shared" si="85"/>
        <v>62.927999999999997</v>
      </c>
      <c r="J128" s="228">
        <v>0.5</v>
      </c>
      <c r="K128" s="229">
        <f t="shared" si="86"/>
        <v>104.88</v>
      </c>
      <c r="L128" s="228">
        <v>0.2</v>
      </c>
      <c r="M128" s="230">
        <f t="shared" si="87"/>
        <v>41.951999999999998</v>
      </c>
      <c r="N128" s="231">
        <f t="shared" si="97"/>
        <v>0</v>
      </c>
      <c r="O128" s="229">
        <f t="shared" si="88"/>
        <v>0</v>
      </c>
      <c r="P128" s="228">
        <f t="shared" si="98"/>
        <v>0</v>
      </c>
      <c r="Q128" s="229">
        <f t="shared" si="89"/>
        <v>0</v>
      </c>
      <c r="R128" s="228">
        <f t="shared" si="99"/>
        <v>0</v>
      </c>
      <c r="S128" s="229">
        <f t="shared" si="90"/>
        <v>0</v>
      </c>
      <c r="T128" s="228">
        <f t="shared" si="100"/>
        <v>0</v>
      </c>
      <c r="U128" s="230">
        <f t="shared" si="91"/>
        <v>0</v>
      </c>
      <c r="V128" s="526">
        <f t="shared" si="101"/>
        <v>0</v>
      </c>
      <c r="W128" s="229">
        <f t="shared" si="92"/>
        <v>0</v>
      </c>
      <c r="X128" s="228">
        <f t="shared" si="102"/>
        <v>0</v>
      </c>
      <c r="Y128" s="229">
        <f t="shared" si="93"/>
        <v>0</v>
      </c>
      <c r="Z128" s="228">
        <f t="shared" si="103"/>
        <v>0</v>
      </c>
      <c r="AA128" s="229">
        <f t="shared" si="94"/>
        <v>0</v>
      </c>
      <c r="AB128" s="228">
        <f t="shared" si="104"/>
        <v>0</v>
      </c>
      <c r="AC128" s="229">
        <f t="shared" si="74"/>
        <v>0</v>
      </c>
      <c r="AD128" s="232">
        <f t="shared" si="41"/>
        <v>209.76</v>
      </c>
      <c r="AE128" s="223" t="b">
        <f t="shared" si="39"/>
        <v>1</v>
      </c>
    </row>
    <row r="129" spans="1:60" ht="15" x14ac:dyDescent="0.25">
      <c r="A129" s="235" t="s">
        <v>360</v>
      </c>
      <c r="B129" s="225" t="s">
        <v>362</v>
      </c>
      <c r="C129" s="226">
        <f t="shared" si="40"/>
        <v>1</v>
      </c>
      <c r="D129" s="227">
        <v>775.38</v>
      </c>
      <c r="E129" s="227"/>
      <c r="F129" s="228">
        <f t="shared" si="95"/>
        <v>0</v>
      </c>
      <c r="G129" s="229">
        <f t="shared" si="96"/>
        <v>0</v>
      </c>
      <c r="H129" s="228">
        <v>0.3</v>
      </c>
      <c r="I129" s="229">
        <f t="shared" si="85"/>
        <v>232.61399999999998</v>
      </c>
      <c r="J129" s="228">
        <v>0.5</v>
      </c>
      <c r="K129" s="229">
        <f t="shared" si="86"/>
        <v>387.69</v>
      </c>
      <c r="L129" s="228">
        <v>0.2</v>
      </c>
      <c r="M129" s="230">
        <f t="shared" si="87"/>
        <v>155.07600000000002</v>
      </c>
      <c r="N129" s="231">
        <f t="shared" si="97"/>
        <v>0</v>
      </c>
      <c r="O129" s="229">
        <f t="shared" si="88"/>
        <v>0</v>
      </c>
      <c r="P129" s="228">
        <f t="shared" si="98"/>
        <v>0</v>
      </c>
      <c r="Q129" s="229">
        <f t="shared" si="89"/>
        <v>0</v>
      </c>
      <c r="R129" s="228">
        <f t="shared" si="99"/>
        <v>0</v>
      </c>
      <c r="S129" s="229">
        <f t="shared" si="90"/>
        <v>0</v>
      </c>
      <c r="T129" s="228">
        <f t="shared" si="100"/>
        <v>0</v>
      </c>
      <c r="U129" s="230">
        <f t="shared" si="91"/>
        <v>0</v>
      </c>
      <c r="V129" s="526">
        <f t="shared" si="101"/>
        <v>0</v>
      </c>
      <c r="W129" s="229">
        <f t="shared" si="92"/>
        <v>0</v>
      </c>
      <c r="X129" s="228">
        <f t="shared" si="102"/>
        <v>0</v>
      </c>
      <c r="Y129" s="229">
        <f t="shared" si="93"/>
        <v>0</v>
      </c>
      <c r="Z129" s="228">
        <f t="shared" si="103"/>
        <v>0</v>
      </c>
      <c r="AA129" s="229">
        <f t="shared" si="94"/>
        <v>0</v>
      </c>
      <c r="AB129" s="228">
        <f t="shared" si="104"/>
        <v>0</v>
      </c>
      <c r="AC129" s="229">
        <f t="shared" si="74"/>
        <v>0</v>
      </c>
      <c r="AD129" s="232">
        <f t="shared" si="41"/>
        <v>775.38000000000011</v>
      </c>
      <c r="AE129" s="223" t="b">
        <f t="shared" si="39"/>
        <v>1</v>
      </c>
    </row>
    <row r="130" spans="1:60" ht="30" x14ac:dyDescent="0.25">
      <c r="A130" s="235" t="s">
        <v>363</v>
      </c>
      <c r="B130" s="225" t="s">
        <v>365</v>
      </c>
      <c r="C130" s="226">
        <f t="shared" si="40"/>
        <v>1</v>
      </c>
      <c r="D130" s="227">
        <v>818.4</v>
      </c>
      <c r="E130" s="227"/>
      <c r="F130" s="228">
        <f t="shared" si="95"/>
        <v>0</v>
      </c>
      <c r="G130" s="229">
        <f t="shared" si="96"/>
        <v>0</v>
      </c>
      <c r="H130" s="228">
        <v>0.3</v>
      </c>
      <c r="I130" s="229">
        <f t="shared" si="85"/>
        <v>245.51999999999998</v>
      </c>
      <c r="J130" s="228">
        <v>0.5</v>
      </c>
      <c r="K130" s="229">
        <f t="shared" si="86"/>
        <v>409.2</v>
      </c>
      <c r="L130" s="228">
        <v>0.2</v>
      </c>
      <c r="M130" s="230">
        <f t="shared" si="87"/>
        <v>163.68</v>
      </c>
      <c r="N130" s="231">
        <f t="shared" si="97"/>
        <v>0</v>
      </c>
      <c r="O130" s="229">
        <f t="shared" si="88"/>
        <v>0</v>
      </c>
      <c r="P130" s="228">
        <f t="shared" si="98"/>
        <v>0</v>
      </c>
      <c r="Q130" s="229">
        <f t="shared" si="89"/>
        <v>0</v>
      </c>
      <c r="R130" s="228">
        <f t="shared" si="99"/>
        <v>0</v>
      </c>
      <c r="S130" s="229">
        <f t="shared" si="90"/>
        <v>0</v>
      </c>
      <c r="T130" s="228">
        <f t="shared" si="100"/>
        <v>0</v>
      </c>
      <c r="U130" s="230">
        <f t="shared" si="91"/>
        <v>0</v>
      </c>
      <c r="V130" s="526">
        <f t="shared" si="101"/>
        <v>0</v>
      </c>
      <c r="W130" s="229">
        <f t="shared" si="92"/>
        <v>0</v>
      </c>
      <c r="X130" s="228">
        <f t="shared" si="102"/>
        <v>0</v>
      </c>
      <c r="Y130" s="229">
        <f t="shared" si="93"/>
        <v>0</v>
      </c>
      <c r="Z130" s="228">
        <f t="shared" si="103"/>
        <v>0</v>
      </c>
      <c r="AA130" s="229">
        <f t="shared" si="94"/>
        <v>0</v>
      </c>
      <c r="AB130" s="228">
        <f t="shared" si="104"/>
        <v>0</v>
      </c>
      <c r="AC130" s="229">
        <f t="shared" si="74"/>
        <v>0</v>
      </c>
      <c r="AD130" s="232">
        <f t="shared" si="41"/>
        <v>818.4</v>
      </c>
      <c r="AE130" s="223" t="b">
        <f t="shared" si="39"/>
        <v>1</v>
      </c>
    </row>
    <row r="131" spans="1:60" ht="15" x14ac:dyDescent="0.25">
      <c r="A131" s="235" t="s">
        <v>366</v>
      </c>
      <c r="B131" s="225" t="s">
        <v>368</v>
      </c>
      <c r="C131" s="226">
        <f t="shared" si="40"/>
        <v>1</v>
      </c>
      <c r="D131" s="227">
        <v>940.08</v>
      </c>
      <c r="E131" s="227"/>
      <c r="F131" s="228">
        <f t="shared" si="95"/>
        <v>0</v>
      </c>
      <c r="G131" s="229">
        <f t="shared" si="96"/>
        <v>0</v>
      </c>
      <c r="H131" s="228">
        <v>0.3</v>
      </c>
      <c r="I131" s="229">
        <f t="shared" si="85"/>
        <v>282.024</v>
      </c>
      <c r="J131" s="228">
        <v>0.5</v>
      </c>
      <c r="K131" s="229">
        <f t="shared" si="86"/>
        <v>470.04</v>
      </c>
      <c r="L131" s="228">
        <v>0.2</v>
      </c>
      <c r="M131" s="230">
        <f t="shared" si="87"/>
        <v>188.01600000000002</v>
      </c>
      <c r="N131" s="231">
        <f t="shared" si="97"/>
        <v>0</v>
      </c>
      <c r="O131" s="229">
        <f t="shared" si="88"/>
        <v>0</v>
      </c>
      <c r="P131" s="228">
        <f t="shared" si="98"/>
        <v>0</v>
      </c>
      <c r="Q131" s="229">
        <f t="shared" si="89"/>
        <v>0</v>
      </c>
      <c r="R131" s="228">
        <f t="shared" si="99"/>
        <v>0</v>
      </c>
      <c r="S131" s="229">
        <f t="shared" si="90"/>
        <v>0</v>
      </c>
      <c r="T131" s="228">
        <f t="shared" si="100"/>
        <v>0</v>
      </c>
      <c r="U131" s="230">
        <f t="shared" si="91"/>
        <v>0</v>
      </c>
      <c r="V131" s="526">
        <f t="shared" si="101"/>
        <v>0</v>
      </c>
      <c r="W131" s="229">
        <f t="shared" si="92"/>
        <v>0</v>
      </c>
      <c r="X131" s="228">
        <f t="shared" si="102"/>
        <v>0</v>
      </c>
      <c r="Y131" s="229">
        <f t="shared" si="93"/>
        <v>0</v>
      </c>
      <c r="Z131" s="228">
        <f t="shared" si="103"/>
        <v>0</v>
      </c>
      <c r="AA131" s="229">
        <f t="shared" si="94"/>
        <v>0</v>
      </c>
      <c r="AB131" s="228">
        <f t="shared" si="104"/>
        <v>0</v>
      </c>
      <c r="AC131" s="229">
        <f t="shared" si="74"/>
        <v>0</v>
      </c>
      <c r="AD131" s="232">
        <f t="shared" si="41"/>
        <v>940.08</v>
      </c>
      <c r="AE131" s="223" t="b">
        <f t="shared" si="39"/>
        <v>1</v>
      </c>
    </row>
    <row r="132" spans="1:60" ht="30" x14ac:dyDescent="0.25">
      <c r="A132" s="235" t="s">
        <v>369</v>
      </c>
      <c r="B132" s="225" t="s">
        <v>371</v>
      </c>
      <c r="C132" s="226">
        <f t="shared" si="40"/>
        <v>1</v>
      </c>
      <c r="D132" s="227">
        <v>470.99</v>
      </c>
      <c r="E132" s="227"/>
      <c r="F132" s="228">
        <f t="shared" si="95"/>
        <v>0</v>
      </c>
      <c r="G132" s="229">
        <f t="shared" si="96"/>
        <v>0</v>
      </c>
      <c r="H132" s="228">
        <v>0.5</v>
      </c>
      <c r="I132" s="229">
        <f t="shared" si="85"/>
        <v>235.495</v>
      </c>
      <c r="J132" s="228">
        <v>0.5</v>
      </c>
      <c r="K132" s="229">
        <f t="shared" si="86"/>
        <v>235.495</v>
      </c>
      <c r="L132" s="228">
        <f>AM$24</f>
        <v>0</v>
      </c>
      <c r="M132" s="230">
        <f t="shared" si="87"/>
        <v>0</v>
      </c>
      <c r="N132" s="231">
        <f t="shared" si="97"/>
        <v>0</v>
      </c>
      <c r="O132" s="229">
        <f t="shared" si="88"/>
        <v>0</v>
      </c>
      <c r="P132" s="228">
        <f t="shared" si="98"/>
        <v>0</v>
      </c>
      <c r="Q132" s="229">
        <f t="shared" si="89"/>
        <v>0</v>
      </c>
      <c r="R132" s="228">
        <f t="shared" si="99"/>
        <v>0</v>
      </c>
      <c r="S132" s="229">
        <f t="shared" si="90"/>
        <v>0</v>
      </c>
      <c r="T132" s="228">
        <f t="shared" si="100"/>
        <v>0</v>
      </c>
      <c r="U132" s="230">
        <f t="shared" si="91"/>
        <v>0</v>
      </c>
      <c r="V132" s="526">
        <f t="shared" si="101"/>
        <v>0</v>
      </c>
      <c r="W132" s="229">
        <f t="shared" si="92"/>
        <v>0</v>
      </c>
      <c r="X132" s="228">
        <f t="shared" si="102"/>
        <v>0</v>
      </c>
      <c r="Y132" s="229">
        <f t="shared" si="93"/>
        <v>0</v>
      </c>
      <c r="Z132" s="228">
        <f t="shared" si="103"/>
        <v>0</v>
      </c>
      <c r="AA132" s="229">
        <f t="shared" si="94"/>
        <v>0</v>
      </c>
      <c r="AB132" s="228">
        <f t="shared" si="104"/>
        <v>0</v>
      </c>
      <c r="AC132" s="229">
        <f t="shared" si="74"/>
        <v>0</v>
      </c>
      <c r="AD132" s="232">
        <f t="shared" si="41"/>
        <v>470.99</v>
      </c>
      <c r="AE132" s="223" t="b">
        <f t="shared" si="39"/>
        <v>1</v>
      </c>
    </row>
    <row r="133" spans="1:60" s="241" customFormat="1" ht="15" x14ac:dyDescent="0.25">
      <c r="A133" s="237" t="s">
        <v>372</v>
      </c>
      <c r="B133" s="238" t="s">
        <v>373</v>
      </c>
      <c r="C133" s="239">
        <f t="shared" si="40"/>
        <v>0.99999999999999978</v>
      </c>
      <c r="D133" s="240">
        <v>26533.160000000003</v>
      </c>
      <c r="E133" s="240"/>
      <c r="F133" s="218">
        <f>G133/$D$133</f>
        <v>0</v>
      </c>
      <c r="G133" s="219">
        <f>SUM(G134:G139)</f>
        <v>0</v>
      </c>
      <c r="H133" s="218">
        <f>I133/$D$133</f>
        <v>0</v>
      </c>
      <c r="I133" s="219">
        <f>SUM(I134:I139)</f>
        <v>0</v>
      </c>
      <c r="J133" s="218">
        <f>K133/$D$133</f>
        <v>0</v>
      </c>
      <c r="K133" s="219">
        <f>SUM(K134:K139)</f>
        <v>0</v>
      </c>
      <c r="L133" s="218">
        <f>M133/$D$133</f>
        <v>0</v>
      </c>
      <c r="M133" s="220">
        <f>SUM(M134:M139)</f>
        <v>0</v>
      </c>
      <c r="N133" s="221">
        <f>O133/$D$133</f>
        <v>0</v>
      </c>
      <c r="O133" s="219">
        <f>SUM(O134:O139)</f>
        <v>0</v>
      </c>
      <c r="P133" s="218">
        <f>Q133/$D$133</f>
        <v>0</v>
      </c>
      <c r="Q133" s="219">
        <f>SUM(Q134:Q139)</f>
        <v>0</v>
      </c>
      <c r="R133" s="218">
        <f>S133/$D$133</f>
        <v>0</v>
      </c>
      <c r="S133" s="219">
        <f>SUM(S134:S139)</f>
        <v>0</v>
      </c>
      <c r="T133" s="218">
        <f>U133/$D$133</f>
        <v>0</v>
      </c>
      <c r="U133" s="220">
        <f>SUM(U134:U139)</f>
        <v>0</v>
      </c>
      <c r="V133" s="525">
        <f>W133/$D$133</f>
        <v>0</v>
      </c>
      <c r="W133" s="219">
        <f>SUM(W134:W139)</f>
        <v>0</v>
      </c>
      <c r="X133" s="218">
        <f>Y133/$D$133</f>
        <v>0.51799291904921985</v>
      </c>
      <c r="Y133" s="219">
        <f>SUM(Y134:Y139)</f>
        <v>13743.989</v>
      </c>
      <c r="Z133" s="218">
        <f>AA133/$D$133</f>
        <v>0.48200708095077993</v>
      </c>
      <c r="AA133" s="219">
        <f>SUM(AA134:AA139)</f>
        <v>12789.170999999998</v>
      </c>
      <c r="AB133" s="218">
        <f>AC133/$D$133</f>
        <v>0</v>
      </c>
      <c r="AC133" s="219">
        <f>SUM(AC134:AC139)</f>
        <v>0</v>
      </c>
      <c r="AD133" s="232">
        <f t="shared" si="41"/>
        <v>26533.159999999996</v>
      </c>
      <c r="AE133" s="223" t="b">
        <f t="shared" si="39"/>
        <v>1</v>
      </c>
      <c r="AF133" s="204"/>
      <c r="AG133" s="204"/>
      <c r="AH133" s="204"/>
      <c r="AI133" s="204"/>
      <c r="AJ133" s="204"/>
      <c r="AK133" s="204"/>
      <c r="AL133" s="204"/>
      <c r="AM133" s="204"/>
      <c r="AN133" s="204"/>
      <c r="AO133" s="204"/>
      <c r="AP133" s="204"/>
      <c r="AQ133" s="204"/>
      <c r="AR133" s="204"/>
      <c r="AS133" s="204"/>
      <c r="AT133" s="204"/>
      <c r="AU133" s="204"/>
      <c r="AV133" s="204"/>
      <c r="AW133" s="204"/>
      <c r="AX133" s="204"/>
      <c r="AY133" s="204"/>
      <c r="AZ133" s="204"/>
      <c r="BA133" s="204"/>
      <c r="BB133" s="204"/>
      <c r="BC133" s="204"/>
      <c r="BD133" s="204"/>
      <c r="BE133" s="204"/>
      <c r="BF133" s="204"/>
      <c r="BG133" s="204"/>
      <c r="BH133" s="204"/>
    </row>
    <row r="134" spans="1:60" ht="15" x14ac:dyDescent="0.25">
      <c r="A134" s="235" t="s">
        <v>374</v>
      </c>
      <c r="B134" s="225" t="s">
        <v>147</v>
      </c>
      <c r="C134" s="226">
        <f t="shared" si="40"/>
        <v>1</v>
      </c>
      <c r="D134" s="227">
        <v>766.86</v>
      </c>
      <c r="E134" s="227"/>
      <c r="F134" s="228">
        <f t="shared" ref="F134:F139" si="105">AG$24</f>
        <v>0</v>
      </c>
      <c r="G134" s="229">
        <f t="shared" ref="G134:G139" si="106">F134*$D134</f>
        <v>0</v>
      </c>
      <c r="H134" s="228"/>
      <c r="I134" s="229">
        <f t="shared" ref="I134:I139" si="107">H134*$D134</f>
        <v>0</v>
      </c>
      <c r="J134" s="228">
        <f t="shared" ref="J134:J139" si="108">AK$24</f>
        <v>0</v>
      </c>
      <c r="K134" s="229">
        <f t="shared" ref="K134:K139" si="109">J134*$D134</f>
        <v>0</v>
      </c>
      <c r="L134" s="228">
        <f t="shared" ref="L134:L139" si="110">AM$24</f>
        <v>0</v>
      </c>
      <c r="M134" s="230">
        <f t="shared" ref="M134:M139" si="111">L134*$D134</f>
        <v>0</v>
      </c>
      <c r="N134" s="231">
        <f t="shared" ref="N134:N139" si="112">AO$24</f>
        <v>0</v>
      </c>
      <c r="O134" s="229">
        <f t="shared" ref="O134:O139" si="113">N134*$D134</f>
        <v>0</v>
      </c>
      <c r="P134" s="228">
        <f t="shared" ref="P134:P139" si="114">AQ$24</f>
        <v>0</v>
      </c>
      <c r="Q134" s="229">
        <f t="shared" ref="Q134:Q139" si="115">P134*$D134</f>
        <v>0</v>
      </c>
      <c r="R134" s="228">
        <f t="shared" ref="R134:R139" si="116">AS$24</f>
        <v>0</v>
      </c>
      <c r="S134" s="229">
        <f t="shared" ref="S134:S139" si="117">R134*$D134</f>
        <v>0</v>
      </c>
      <c r="T134" s="228">
        <f t="shared" ref="T134:T139" si="118">AU$24</f>
        <v>0</v>
      </c>
      <c r="U134" s="230">
        <f t="shared" ref="U134:U139" si="119">T134*$D134</f>
        <v>0</v>
      </c>
      <c r="V134" s="526">
        <f t="shared" ref="V134:V139" si="120">AW$24</f>
        <v>0</v>
      </c>
      <c r="W134" s="229">
        <f t="shared" ref="W134:W139" si="121">V134*$D134</f>
        <v>0</v>
      </c>
      <c r="X134" s="228">
        <v>1</v>
      </c>
      <c r="Y134" s="229">
        <f t="shared" ref="Y134:Y139" si="122">X134*$D134</f>
        <v>766.86</v>
      </c>
      <c r="Z134" s="228">
        <f>BA$24</f>
        <v>0</v>
      </c>
      <c r="AA134" s="229">
        <f t="shared" ref="AA134:AA139" si="123">Z134*$D134</f>
        <v>0</v>
      </c>
      <c r="AB134" s="228">
        <f t="shared" ref="AB134:AB139" si="124">BC$24</f>
        <v>0</v>
      </c>
      <c r="AC134" s="229">
        <f t="shared" si="74"/>
        <v>0</v>
      </c>
      <c r="AD134" s="232">
        <f t="shared" si="41"/>
        <v>766.86</v>
      </c>
      <c r="AE134" s="223" t="b">
        <f t="shared" si="39"/>
        <v>1</v>
      </c>
    </row>
    <row r="135" spans="1:60" ht="45" x14ac:dyDescent="0.25">
      <c r="A135" s="235" t="s">
        <v>375</v>
      </c>
      <c r="B135" s="225" t="s">
        <v>377</v>
      </c>
      <c r="C135" s="226">
        <f t="shared" si="40"/>
        <v>1</v>
      </c>
      <c r="D135" s="227">
        <v>9888.65</v>
      </c>
      <c r="E135" s="227"/>
      <c r="F135" s="228">
        <f t="shared" si="105"/>
        <v>0</v>
      </c>
      <c r="G135" s="229">
        <f t="shared" si="106"/>
        <v>0</v>
      </c>
      <c r="H135" s="228"/>
      <c r="I135" s="229">
        <f t="shared" si="107"/>
        <v>0</v>
      </c>
      <c r="J135" s="228">
        <f t="shared" si="108"/>
        <v>0</v>
      </c>
      <c r="K135" s="229">
        <f t="shared" si="109"/>
        <v>0</v>
      </c>
      <c r="L135" s="228">
        <f t="shared" si="110"/>
        <v>0</v>
      </c>
      <c r="M135" s="230">
        <f t="shared" si="111"/>
        <v>0</v>
      </c>
      <c r="N135" s="231">
        <f t="shared" si="112"/>
        <v>0</v>
      </c>
      <c r="O135" s="229">
        <f t="shared" si="113"/>
        <v>0</v>
      </c>
      <c r="P135" s="228">
        <f t="shared" si="114"/>
        <v>0</v>
      </c>
      <c r="Q135" s="229">
        <f t="shared" si="115"/>
        <v>0</v>
      </c>
      <c r="R135" s="228">
        <f t="shared" si="116"/>
        <v>0</v>
      </c>
      <c r="S135" s="229">
        <f t="shared" si="117"/>
        <v>0</v>
      </c>
      <c r="T135" s="228">
        <f t="shared" si="118"/>
        <v>0</v>
      </c>
      <c r="U135" s="230">
        <f t="shared" si="119"/>
        <v>0</v>
      </c>
      <c r="V135" s="526">
        <f t="shared" si="120"/>
        <v>0</v>
      </c>
      <c r="W135" s="229">
        <f t="shared" si="121"/>
        <v>0</v>
      </c>
      <c r="X135" s="228">
        <v>0.5</v>
      </c>
      <c r="Y135" s="229">
        <f t="shared" si="122"/>
        <v>4944.3249999999998</v>
      </c>
      <c r="Z135" s="228">
        <v>0.5</v>
      </c>
      <c r="AA135" s="229">
        <f t="shared" si="123"/>
        <v>4944.3249999999998</v>
      </c>
      <c r="AB135" s="228">
        <f t="shared" si="124"/>
        <v>0</v>
      </c>
      <c r="AC135" s="229">
        <f t="shared" si="74"/>
        <v>0</v>
      </c>
      <c r="AD135" s="232">
        <f t="shared" si="41"/>
        <v>9888.65</v>
      </c>
      <c r="AE135" s="223" t="b">
        <f t="shared" si="39"/>
        <v>1</v>
      </c>
    </row>
    <row r="136" spans="1:60" ht="45" x14ac:dyDescent="0.25">
      <c r="A136" s="235" t="s">
        <v>378</v>
      </c>
      <c r="B136" s="225" t="s">
        <v>380</v>
      </c>
      <c r="C136" s="226">
        <f t="shared" si="40"/>
        <v>1</v>
      </c>
      <c r="D136" s="227">
        <v>4183.4799999999996</v>
      </c>
      <c r="E136" s="227"/>
      <c r="F136" s="228">
        <f t="shared" si="105"/>
        <v>0</v>
      </c>
      <c r="G136" s="229">
        <f t="shared" si="106"/>
        <v>0</v>
      </c>
      <c r="H136" s="228"/>
      <c r="I136" s="229">
        <f t="shared" si="107"/>
        <v>0</v>
      </c>
      <c r="J136" s="228">
        <f t="shared" si="108"/>
        <v>0</v>
      </c>
      <c r="K136" s="229">
        <f t="shared" si="109"/>
        <v>0</v>
      </c>
      <c r="L136" s="228">
        <f t="shared" si="110"/>
        <v>0</v>
      </c>
      <c r="M136" s="230">
        <f t="shared" si="111"/>
        <v>0</v>
      </c>
      <c r="N136" s="231">
        <f t="shared" si="112"/>
        <v>0</v>
      </c>
      <c r="O136" s="229">
        <f t="shared" si="113"/>
        <v>0</v>
      </c>
      <c r="P136" s="228">
        <f t="shared" si="114"/>
        <v>0</v>
      </c>
      <c r="Q136" s="229">
        <f t="shared" si="115"/>
        <v>0</v>
      </c>
      <c r="R136" s="228">
        <f t="shared" si="116"/>
        <v>0</v>
      </c>
      <c r="S136" s="229">
        <f t="shared" si="117"/>
        <v>0</v>
      </c>
      <c r="T136" s="228">
        <f t="shared" si="118"/>
        <v>0</v>
      </c>
      <c r="U136" s="230">
        <f t="shared" si="119"/>
        <v>0</v>
      </c>
      <c r="V136" s="526">
        <f t="shared" si="120"/>
        <v>0</v>
      </c>
      <c r="W136" s="229">
        <f t="shared" si="121"/>
        <v>0</v>
      </c>
      <c r="X136" s="228">
        <v>0.5</v>
      </c>
      <c r="Y136" s="229">
        <f t="shared" si="122"/>
        <v>2091.7399999999998</v>
      </c>
      <c r="Z136" s="228">
        <v>0.5</v>
      </c>
      <c r="AA136" s="229">
        <f t="shared" si="123"/>
        <v>2091.7399999999998</v>
      </c>
      <c r="AB136" s="228">
        <f t="shared" si="124"/>
        <v>0</v>
      </c>
      <c r="AC136" s="229">
        <f t="shared" si="74"/>
        <v>0</v>
      </c>
      <c r="AD136" s="232">
        <f t="shared" si="41"/>
        <v>4183.4799999999996</v>
      </c>
      <c r="AE136" s="223" t="b">
        <f t="shared" si="39"/>
        <v>1</v>
      </c>
    </row>
    <row r="137" spans="1:60" ht="15" x14ac:dyDescent="0.25">
      <c r="A137" s="235" t="s">
        <v>381</v>
      </c>
      <c r="B137" s="225" t="s">
        <v>383</v>
      </c>
      <c r="C137" s="226">
        <f t="shared" si="40"/>
        <v>1</v>
      </c>
      <c r="D137" s="227">
        <v>1780.33</v>
      </c>
      <c r="E137" s="227"/>
      <c r="F137" s="228">
        <f t="shared" si="105"/>
        <v>0</v>
      </c>
      <c r="G137" s="229">
        <f t="shared" si="106"/>
        <v>0</v>
      </c>
      <c r="H137" s="228"/>
      <c r="I137" s="229">
        <f t="shared" si="107"/>
        <v>0</v>
      </c>
      <c r="J137" s="228">
        <f t="shared" si="108"/>
        <v>0</v>
      </c>
      <c r="K137" s="229">
        <f t="shared" si="109"/>
        <v>0</v>
      </c>
      <c r="L137" s="228">
        <f t="shared" si="110"/>
        <v>0</v>
      </c>
      <c r="M137" s="230">
        <f t="shared" si="111"/>
        <v>0</v>
      </c>
      <c r="N137" s="231">
        <f t="shared" si="112"/>
        <v>0</v>
      </c>
      <c r="O137" s="229">
        <f t="shared" si="113"/>
        <v>0</v>
      </c>
      <c r="P137" s="228">
        <f t="shared" si="114"/>
        <v>0</v>
      </c>
      <c r="Q137" s="229">
        <f t="shared" si="115"/>
        <v>0</v>
      </c>
      <c r="R137" s="228">
        <f t="shared" si="116"/>
        <v>0</v>
      </c>
      <c r="S137" s="229">
        <f t="shared" si="117"/>
        <v>0</v>
      </c>
      <c r="T137" s="228">
        <f t="shared" si="118"/>
        <v>0</v>
      </c>
      <c r="U137" s="230">
        <f t="shared" si="119"/>
        <v>0</v>
      </c>
      <c r="V137" s="526">
        <f t="shared" si="120"/>
        <v>0</v>
      </c>
      <c r="W137" s="229">
        <f t="shared" si="121"/>
        <v>0</v>
      </c>
      <c r="X137" s="228">
        <v>1</v>
      </c>
      <c r="Y137" s="229">
        <f t="shared" si="122"/>
        <v>1780.33</v>
      </c>
      <c r="Z137" s="228">
        <f>BA$24</f>
        <v>0</v>
      </c>
      <c r="AA137" s="229">
        <f t="shared" si="123"/>
        <v>0</v>
      </c>
      <c r="AB137" s="228">
        <f t="shared" si="124"/>
        <v>0</v>
      </c>
      <c r="AC137" s="229">
        <f t="shared" si="74"/>
        <v>0</v>
      </c>
      <c r="AD137" s="232">
        <f t="shared" si="41"/>
        <v>1780.33</v>
      </c>
      <c r="AE137" s="223" t="b">
        <f t="shared" si="39"/>
        <v>1</v>
      </c>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row>
    <row r="138" spans="1:60" ht="30" x14ac:dyDescent="0.25">
      <c r="A138" s="235" t="s">
        <v>384</v>
      </c>
      <c r="B138" s="225" t="s">
        <v>386</v>
      </c>
      <c r="C138" s="226">
        <f t="shared" si="40"/>
        <v>1</v>
      </c>
      <c r="D138" s="227">
        <v>9588.51</v>
      </c>
      <c r="E138" s="227"/>
      <c r="F138" s="228">
        <f t="shared" si="105"/>
        <v>0</v>
      </c>
      <c r="G138" s="229">
        <f t="shared" si="106"/>
        <v>0</v>
      </c>
      <c r="H138" s="228"/>
      <c r="I138" s="229">
        <f t="shared" si="107"/>
        <v>0</v>
      </c>
      <c r="J138" s="228">
        <f t="shared" si="108"/>
        <v>0</v>
      </c>
      <c r="K138" s="229">
        <f t="shared" si="109"/>
        <v>0</v>
      </c>
      <c r="L138" s="228">
        <f t="shared" si="110"/>
        <v>0</v>
      </c>
      <c r="M138" s="230">
        <f t="shared" si="111"/>
        <v>0</v>
      </c>
      <c r="N138" s="231">
        <f t="shared" si="112"/>
        <v>0</v>
      </c>
      <c r="O138" s="229">
        <f t="shared" si="113"/>
        <v>0</v>
      </c>
      <c r="P138" s="228">
        <f t="shared" si="114"/>
        <v>0</v>
      </c>
      <c r="Q138" s="229">
        <f t="shared" si="115"/>
        <v>0</v>
      </c>
      <c r="R138" s="228">
        <f t="shared" si="116"/>
        <v>0</v>
      </c>
      <c r="S138" s="229">
        <f t="shared" si="117"/>
        <v>0</v>
      </c>
      <c r="T138" s="228">
        <f t="shared" si="118"/>
        <v>0</v>
      </c>
      <c r="U138" s="230">
        <f t="shared" si="119"/>
        <v>0</v>
      </c>
      <c r="V138" s="526">
        <f t="shared" si="120"/>
        <v>0</v>
      </c>
      <c r="W138" s="229">
        <f t="shared" si="121"/>
        <v>0</v>
      </c>
      <c r="X138" s="228">
        <v>0.4</v>
      </c>
      <c r="Y138" s="229">
        <f t="shared" si="122"/>
        <v>3835.4040000000005</v>
      </c>
      <c r="Z138" s="228">
        <v>0.6</v>
      </c>
      <c r="AA138" s="229">
        <f t="shared" si="123"/>
        <v>5753.1059999999998</v>
      </c>
      <c r="AB138" s="228">
        <f t="shared" si="124"/>
        <v>0</v>
      </c>
      <c r="AC138" s="229">
        <f t="shared" si="74"/>
        <v>0</v>
      </c>
      <c r="AD138" s="232">
        <f t="shared" si="41"/>
        <v>9588.51</v>
      </c>
      <c r="AE138" s="223" t="b">
        <f t="shared" si="39"/>
        <v>1</v>
      </c>
    </row>
    <row r="139" spans="1:60" ht="15" x14ac:dyDescent="0.25">
      <c r="A139" s="235" t="s">
        <v>387</v>
      </c>
      <c r="B139" s="225" t="s">
        <v>341</v>
      </c>
      <c r="C139" s="226">
        <f t="shared" si="40"/>
        <v>1</v>
      </c>
      <c r="D139" s="227">
        <v>325.33</v>
      </c>
      <c r="E139" s="227"/>
      <c r="F139" s="228">
        <f t="shared" si="105"/>
        <v>0</v>
      </c>
      <c r="G139" s="229">
        <f t="shared" si="106"/>
        <v>0</v>
      </c>
      <c r="H139" s="228"/>
      <c r="I139" s="229">
        <f t="shared" si="107"/>
        <v>0</v>
      </c>
      <c r="J139" s="228">
        <f t="shared" si="108"/>
        <v>0</v>
      </c>
      <c r="K139" s="229">
        <f t="shared" si="109"/>
        <v>0</v>
      </c>
      <c r="L139" s="228">
        <f t="shared" si="110"/>
        <v>0</v>
      </c>
      <c r="M139" s="230">
        <f t="shared" si="111"/>
        <v>0</v>
      </c>
      <c r="N139" s="231">
        <f t="shared" si="112"/>
        <v>0</v>
      </c>
      <c r="O139" s="229">
        <f t="shared" si="113"/>
        <v>0</v>
      </c>
      <c r="P139" s="228">
        <f t="shared" si="114"/>
        <v>0</v>
      </c>
      <c r="Q139" s="229">
        <f t="shared" si="115"/>
        <v>0</v>
      </c>
      <c r="R139" s="228">
        <f t="shared" si="116"/>
        <v>0</v>
      </c>
      <c r="S139" s="229">
        <f t="shared" si="117"/>
        <v>0</v>
      </c>
      <c r="T139" s="228">
        <f t="shared" si="118"/>
        <v>0</v>
      </c>
      <c r="U139" s="230">
        <f t="shared" si="119"/>
        <v>0</v>
      </c>
      <c r="V139" s="526">
        <f t="shared" si="120"/>
        <v>0</v>
      </c>
      <c r="W139" s="229">
        <f t="shared" si="121"/>
        <v>0</v>
      </c>
      <c r="X139" s="228">
        <v>1</v>
      </c>
      <c r="Y139" s="229">
        <f t="shared" si="122"/>
        <v>325.33</v>
      </c>
      <c r="Z139" s="228">
        <f>BA$24</f>
        <v>0</v>
      </c>
      <c r="AA139" s="229">
        <f t="shared" si="123"/>
        <v>0</v>
      </c>
      <c r="AB139" s="228">
        <f t="shared" si="124"/>
        <v>0</v>
      </c>
      <c r="AC139" s="229">
        <f t="shared" si="74"/>
        <v>0</v>
      </c>
      <c r="AD139" s="232">
        <f t="shared" si="41"/>
        <v>325.33</v>
      </c>
      <c r="AE139" s="223" t="b">
        <f t="shared" si="39"/>
        <v>1</v>
      </c>
    </row>
    <row r="140" spans="1:60" s="241" customFormat="1" ht="15" x14ac:dyDescent="0.25">
      <c r="A140" s="237" t="s">
        <v>388</v>
      </c>
      <c r="B140" s="238" t="s">
        <v>389</v>
      </c>
      <c r="C140" s="239">
        <f t="shared" si="40"/>
        <v>1</v>
      </c>
      <c r="D140" s="240">
        <v>17428.47</v>
      </c>
      <c r="E140" s="240"/>
      <c r="F140" s="218">
        <f>G140/$D$140</f>
        <v>0</v>
      </c>
      <c r="G140" s="219">
        <f>SUM(G141:G144)</f>
        <v>0</v>
      </c>
      <c r="H140" s="218">
        <f>I140/$D$140</f>
        <v>0</v>
      </c>
      <c r="I140" s="219">
        <f>SUM(I141:I144)</f>
        <v>0</v>
      </c>
      <c r="J140" s="218">
        <f>K140/$D$140</f>
        <v>0.53058122715304323</v>
      </c>
      <c r="K140" s="219">
        <f>SUM(K141:K144)</f>
        <v>9247.2189999999991</v>
      </c>
      <c r="L140" s="218">
        <f>M140/$D$140</f>
        <v>0.46941877284695671</v>
      </c>
      <c r="M140" s="220">
        <f>SUM(M141:M144)</f>
        <v>8181.2510000000002</v>
      </c>
      <c r="N140" s="221">
        <f>O140/$D$140</f>
        <v>0</v>
      </c>
      <c r="O140" s="219">
        <f>SUM(O141:O144)</f>
        <v>0</v>
      </c>
      <c r="P140" s="218">
        <f>Q140/$D$140</f>
        <v>0</v>
      </c>
      <c r="Q140" s="219">
        <f>SUM(Q141:Q144)</f>
        <v>0</v>
      </c>
      <c r="R140" s="218">
        <f>S140/$D$140</f>
        <v>0</v>
      </c>
      <c r="S140" s="219">
        <f>SUM(S141:S144)</f>
        <v>0</v>
      </c>
      <c r="T140" s="218">
        <f>U140/$D$140</f>
        <v>0</v>
      </c>
      <c r="U140" s="220">
        <f>SUM(U141:U144)</f>
        <v>0</v>
      </c>
      <c r="V140" s="525">
        <f>W140/$D$140</f>
        <v>0</v>
      </c>
      <c r="W140" s="219">
        <f>SUM(W141:W144)</f>
        <v>0</v>
      </c>
      <c r="X140" s="218">
        <f>Y140/$D$140</f>
        <v>0</v>
      </c>
      <c r="Y140" s="219">
        <f>SUM(Y141:Y144)</f>
        <v>0</v>
      </c>
      <c r="Z140" s="218">
        <f>AA140/$D$140</f>
        <v>0</v>
      </c>
      <c r="AA140" s="219">
        <f>SUM(AA141:AA144)</f>
        <v>0</v>
      </c>
      <c r="AB140" s="218">
        <f>AC140/$D$140</f>
        <v>0</v>
      </c>
      <c r="AC140" s="219">
        <f>SUM(AC141:AC144)</f>
        <v>0</v>
      </c>
      <c r="AD140" s="232">
        <f t="shared" si="41"/>
        <v>17428.47</v>
      </c>
      <c r="AE140" s="223" t="b">
        <f t="shared" ref="AE140:AE203" si="125">AD140=D140</f>
        <v>1</v>
      </c>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row>
    <row r="141" spans="1:60" ht="30" x14ac:dyDescent="0.25">
      <c r="A141" s="235" t="s">
        <v>390</v>
      </c>
      <c r="B141" s="225" t="s">
        <v>392</v>
      </c>
      <c r="C141" s="226">
        <f t="shared" ref="C141:C204" si="126">SUM(F141,H141,J141,L141,N141,P141,R141,T141,V141,X141,Z141,AB141)</f>
        <v>1</v>
      </c>
      <c r="D141" s="227">
        <v>1731.82</v>
      </c>
      <c r="E141" s="227"/>
      <c r="F141" s="228">
        <f>AG$26</f>
        <v>0</v>
      </c>
      <c r="G141" s="229">
        <f>F141*$D141</f>
        <v>0</v>
      </c>
      <c r="H141" s="228"/>
      <c r="I141" s="229">
        <f>H141*$D141</f>
        <v>0</v>
      </c>
      <c r="J141" s="228">
        <v>1</v>
      </c>
      <c r="K141" s="229">
        <f>J141*$D141</f>
        <v>1731.82</v>
      </c>
      <c r="L141" s="228">
        <f>AM$26</f>
        <v>0</v>
      </c>
      <c r="M141" s="230">
        <f>L141*$D141</f>
        <v>0</v>
      </c>
      <c r="N141" s="231">
        <f>AO$26</f>
        <v>0</v>
      </c>
      <c r="O141" s="229">
        <f>N141*$D141</f>
        <v>0</v>
      </c>
      <c r="P141" s="228">
        <f>AQ$26</f>
        <v>0</v>
      </c>
      <c r="Q141" s="229">
        <f>P141*$D141</f>
        <v>0</v>
      </c>
      <c r="R141" s="228">
        <f>AS$26</f>
        <v>0</v>
      </c>
      <c r="S141" s="229">
        <f>R141*$D141</f>
        <v>0</v>
      </c>
      <c r="T141" s="228">
        <f>AU$26</f>
        <v>0</v>
      </c>
      <c r="U141" s="230">
        <f>T141*$D141</f>
        <v>0</v>
      </c>
      <c r="V141" s="526">
        <f>AW$26</f>
        <v>0</v>
      </c>
      <c r="W141" s="229">
        <f>V141*$D141</f>
        <v>0</v>
      </c>
      <c r="X141" s="228">
        <f>AY$26</f>
        <v>0</v>
      </c>
      <c r="Y141" s="229">
        <f>X141*$D141</f>
        <v>0</v>
      </c>
      <c r="Z141" s="228">
        <f>BA$26</f>
        <v>0</v>
      </c>
      <c r="AA141" s="229">
        <f>Z141*$D141</f>
        <v>0</v>
      </c>
      <c r="AB141" s="228">
        <f>BC$26</f>
        <v>0</v>
      </c>
      <c r="AC141" s="229">
        <f t="shared" si="74"/>
        <v>0</v>
      </c>
      <c r="AD141" s="232">
        <f t="shared" ref="AD141:AD204" si="127">AC141+AA141+Y141+W141+U141+Q141+S141+O141+M141+K141+G141+I141</f>
        <v>1731.82</v>
      </c>
      <c r="AE141" s="223" t="b">
        <f t="shared" si="125"/>
        <v>1</v>
      </c>
    </row>
    <row r="142" spans="1:60" ht="45" x14ac:dyDescent="0.25">
      <c r="A142" s="235" t="s">
        <v>393</v>
      </c>
      <c r="B142" s="225" t="s">
        <v>296</v>
      </c>
      <c r="C142" s="226">
        <f t="shared" si="126"/>
        <v>1</v>
      </c>
      <c r="D142" s="227">
        <v>10774.53</v>
      </c>
      <c r="E142" s="227"/>
      <c r="F142" s="228">
        <f>AG$26</f>
        <v>0</v>
      </c>
      <c r="G142" s="229">
        <f>F142*$D142</f>
        <v>0</v>
      </c>
      <c r="H142" s="228"/>
      <c r="I142" s="229">
        <f>H142*$D142</f>
        <v>0</v>
      </c>
      <c r="J142" s="228">
        <v>0.5</v>
      </c>
      <c r="K142" s="229">
        <f>J142*$D142</f>
        <v>5387.2650000000003</v>
      </c>
      <c r="L142" s="228">
        <v>0.5</v>
      </c>
      <c r="M142" s="230">
        <f>L142*$D142</f>
        <v>5387.2650000000003</v>
      </c>
      <c r="N142" s="231">
        <f>AO$26</f>
        <v>0</v>
      </c>
      <c r="O142" s="229">
        <f>N142*$D142</f>
        <v>0</v>
      </c>
      <c r="P142" s="228">
        <f>AQ$26</f>
        <v>0</v>
      </c>
      <c r="Q142" s="229">
        <f>P142*$D142</f>
        <v>0</v>
      </c>
      <c r="R142" s="228">
        <f>AS$26</f>
        <v>0</v>
      </c>
      <c r="S142" s="229">
        <f>R142*$D142</f>
        <v>0</v>
      </c>
      <c r="T142" s="228">
        <f>AU$26</f>
        <v>0</v>
      </c>
      <c r="U142" s="230">
        <f>T142*$D142</f>
        <v>0</v>
      </c>
      <c r="V142" s="526">
        <f>AW$26</f>
        <v>0</v>
      </c>
      <c r="W142" s="229">
        <f>V142*$D142</f>
        <v>0</v>
      </c>
      <c r="X142" s="228">
        <f>AY$26</f>
        <v>0</v>
      </c>
      <c r="Y142" s="229">
        <f>X142*$D142</f>
        <v>0</v>
      </c>
      <c r="Z142" s="228">
        <f>BA$26</f>
        <v>0</v>
      </c>
      <c r="AA142" s="229">
        <f>Z142*$D142</f>
        <v>0</v>
      </c>
      <c r="AB142" s="228">
        <f>BC$26</f>
        <v>0</v>
      </c>
      <c r="AC142" s="229">
        <f t="shared" si="74"/>
        <v>0</v>
      </c>
      <c r="AD142" s="232">
        <f t="shared" si="127"/>
        <v>10774.53</v>
      </c>
      <c r="AE142" s="223" t="b">
        <f t="shared" si="125"/>
        <v>1</v>
      </c>
    </row>
    <row r="143" spans="1:60" ht="45" x14ac:dyDescent="0.25">
      <c r="A143" s="235" t="s">
        <v>394</v>
      </c>
      <c r="B143" s="225" t="s">
        <v>299</v>
      </c>
      <c r="C143" s="226">
        <f t="shared" si="126"/>
        <v>1</v>
      </c>
      <c r="D143" s="227">
        <v>3257.49</v>
      </c>
      <c r="E143" s="227"/>
      <c r="F143" s="228">
        <f>AG$26</f>
        <v>0</v>
      </c>
      <c r="G143" s="229">
        <f>F143*$D143</f>
        <v>0</v>
      </c>
      <c r="H143" s="228"/>
      <c r="I143" s="229">
        <f>H143*$D143</f>
        <v>0</v>
      </c>
      <c r="J143" s="228">
        <v>0.5</v>
      </c>
      <c r="K143" s="229">
        <f>J143*$D143</f>
        <v>1628.7449999999999</v>
      </c>
      <c r="L143" s="228">
        <v>0.5</v>
      </c>
      <c r="M143" s="230">
        <f>L143*$D143</f>
        <v>1628.7449999999999</v>
      </c>
      <c r="N143" s="231">
        <f>AO$26</f>
        <v>0</v>
      </c>
      <c r="O143" s="229">
        <f>N143*$D143</f>
        <v>0</v>
      </c>
      <c r="P143" s="228">
        <f>AQ$26</f>
        <v>0</v>
      </c>
      <c r="Q143" s="229">
        <f>P143*$D143</f>
        <v>0</v>
      </c>
      <c r="R143" s="228">
        <f>AS$26</f>
        <v>0</v>
      </c>
      <c r="S143" s="229">
        <f>R143*$D143</f>
        <v>0</v>
      </c>
      <c r="T143" s="228">
        <f>AU$26</f>
        <v>0</v>
      </c>
      <c r="U143" s="230">
        <f>T143*$D143</f>
        <v>0</v>
      </c>
      <c r="V143" s="526">
        <f>AW$26</f>
        <v>0</v>
      </c>
      <c r="W143" s="229">
        <f>V143*$D143</f>
        <v>0</v>
      </c>
      <c r="X143" s="228">
        <f>AY$26</f>
        <v>0</v>
      </c>
      <c r="Y143" s="229">
        <f>X143*$D143</f>
        <v>0</v>
      </c>
      <c r="Z143" s="228">
        <f>BA$26</f>
        <v>0</v>
      </c>
      <c r="AA143" s="229">
        <f>Z143*$D143</f>
        <v>0</v>
      </c>
      <c r="AB143" s="228">
        <f>BC$26</f>
        <v>0</v>
      </c>
      <c r="AC143" s="229">
        <f t="shared" si="74"/>
        <v>0</v>
      </c>
      <c r="AD143" s="232">
        <f t="shared" si="127"/>
        <v>3257.49</v>
      </c>
      <c r="AE143" s="223" t="b">
        <f t="shared" si="125"/>
        <v>1</v>
      </c>
    </row>
    <row r="144" spans="1:60" ht="30" x14ac:dyDescent="0.25">
      <c r="A144" s="235" t="s">
        <v>395</v>
      </c>
      <c r="B144" s="225" t="s">
        <v>371</v>
      </c>
      <c r="C144" s="226">
        <f t="shared" si="126"/>
        <v>1</v>
      </c>
      <c r="D144" s="227">
        <v>1664.63</v>
      </c>
      <c r="E144" s="227"/>
      <c r="F144" s="228">
        <f>AG$26</f>
        <v>0</v>
      </c>
      <c r="G144" s="229">
        <f>F144*$D144</f>
        <v>0</v>
      </c>
      <c r="H144" s="228"/>
      <c r="I144" s="229">
        <f>H144*$D144</f>
        <v>0</v>
      </c>
      <c r="J144" s="228">
        <v>0.3</v>
      </c>
      <c r="K144" s="229">
        <f>J144*$D144</f>
        <v>499.38900000000001</v>
      </c>
      <c r="L144" s="228">
        <v>0.7</v>
      </c>
      <c r="M144" s="230">
        <f>L144*$D144</f>
        <v>1165.241</v>
      </c>
      <c r="N144" s="231">
        <f>AO$26</f>
        <v>0</v>
      </c>
      <c r="O144" s="229">
        <f>N144*$D144</f>
        <v>0</v>
      </c>
      <c r="P144" s="228">
        <f>AQ$26</f>
        <v>0</v>
      </c>
      <c r="Q144" s="229">
        <f>P144*$D144</f>
        <v>0</v>
      </c>
      <c r="R144" s="228">
        <f>AS$26</f>
        <v>0</v>
      </c>
      <c r="S144" s="229">
        <f>R144*$D144</f>
        <v>0</v>
      </c>
      <c r="T144" s="228">
        <f>AU$26</f>
        <v>0</v>
      </c>
      <c r="U144" s="230">
        <f>T144*$D144</f>
        <v>0</v>
      </c>
      <c r="V144" s="526">
        <f>AW$26</f>
        <v>0</v>
      </c>
      <c r="W144" s="229">
        <f>V144*$D144</f>
        <v>0</v>
      </c>
      <c r="X144" s="228">
        <f>AY$26</f>
        <v>0</v>
      </c>
      <c r="Y144" s="229">
        <f>X144*$D144</f>
        <v>0</v>
      </c>
      <c r="Z144" s="228">
        <f>BA$26</f>
        <v>0</v>
      </c>
      <c r="AA144" s="229">
        <f>Z144*$D144</f>
        <v>0</v>
      </c>
      <c r="AB144" s="228">
        <f>BC$26</f>
        <v>0</v>
      </c>
      <c r="AC144" s="229">
        <f t="shared" si="74"/>
        <v>0</v>
      </c>
      <c r="AD144" s="232">
        <f t="shared" si="127"/>
        <v>1664.63</v>
      </c>
      <c r="AE144" s="223" t="b">
        <f t="shared" si="125"/>
        <v>1</v>
      </c>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row>
    <row r="145" spans="1:60" s="223" customFormat="1" ht="21.75" customHeight="1" x14ac:dyDescent="0.25">
      <c r="A145" s="260">
        <v>7</v>
      </c>
      <c r="B145" s="215" t="s">
        <v>396</v>
      </c>
      <c r="C145" s="216">
        <f t="shared" si="126"/>
        <v>0.99999999999999978</v>
      </c>
      <c r="D145" s="217">
        <v>973342.89000000013</v>
      </c>
      <c r="E145" s="217"/>
      <c r="F145" s="218">
        <f>G145/$D$145</f>
        <v>7.4116686669381225E-3</v>
      </c>
      <c r="G145" s="219">
        <f>SUM(G146,G206,G252,G327,G384,G417)</f>
        <v>7214.0950000000003</v>
      </c>
      <c r="H145" s="218">
        <f>I145/$D$145</f>
        <v>5.2897147068079978E-2</v>
      </c>
      <c r="I145" s="219">
        <f>SUM(I146,I206,I252,I327,I384,I417)</f>
        <v>51487.061999999998</v>
      </c>
      <c r="J145" s="218">
        <f>K145/$D$145</f>
        <v>0.16859432342491346</v>
      </c>
      <c r="K145" s="219">
        <f>SUM(K146,K206,K252,K327,K384,K417)</f>
        <v>164100.08599999998</v>
      </c>
      <c r="L145" s="218">
        <f>M145/$D$145</f>
        <v>0.17119461467479355</v>
      </c>
      <c r="M145" s="220">
        <f>SUM(M146,M206,M252,M327,M384,M417)</f>
        <v>166631.06099999999</v>
      </c>
      <c r="N145" s="221">
        <f>O145/$D$145</f>
        <v>7.405078491917684E-2</v>
      </c>
      <c r="O145" s="219">
        <f>SUM(O146,O206,O252,O327,O384,O417)</f>
        <v>72076.805000000008</v>
      </c>
      <c r="P145" s="218">
        <f>Q145/$D$145</f>
        <v>1.1487215979971868E-3</v>
      </c>
      <c r="Q145" s="219">
        <f>SUM(Q146,Q206,Q252,Q327,Q384,Q417)</f>
        <v>1118.1000000000001</v>
      </c>
      <c r="R145" s="218">
        <f>S145/$D$145</f>
        <v>5.6979098085362277E-3</v>
      </c>
      <c r="S145" s="219">
        <f>SUM(S146,S206,S252,S327,S384,S417)</f>
        <v>5546.0199999999995</v>
      </c>
      <c r="T145" s="218">
        <f>U145/$D$145</f>
        <v>5.7836154738850558E-2</v>
      </c>
      <c r="U145" s="220">
        <f>SUM(U146,U206,U252,U327,U384,U417)</f>
        <v>56294.41</v>
      </c>
      <c r="V145" s="525">
        <f>W145/$D$145</f>
        <v>0.11825251017141551</v>
      </c>
      <c r="W145" s="219">
        <f>SUM(W146,W206,W252,W327,W384,W417)</f>
        <v>115100.23999999999</v>
      </c>
      <c r="X145" s="218">
        <f>Y145/$D$145</f>
        <v>0.25275659742066842</v>
      </c>
      <c r="Y145" s="219">
        <f>SUM(Y146,Y206,Y252,Y327,Y384,Y417)</f>
        <v>246018.837</v>
      </c>
      <c r="Z145" s="218">
        <f>AA145/$D$145</f>
        <v>9.0159567508629967E-2</v>
      </c>
      <c r="AA145" s="219">
        <f>SUM(AA146,AA206,AA252,AA327,AA384,AA417)</f>
        <v>87756.173999999999</v>
      </c>
      <c r="AB145" s="218">
        <f>AC145/$D$145</f>
        <v>0</v>
      </c>
      <c r="AC145" s="219">
        <f>SUM(AC146,AC206,AC252,AC327,AC384,AC417)</f>
        <v>0</v>
      </c>
      <c r="AD145" s="222">
        <f t="shared" si="127"/>
        <v>973342.89</v>
      </c>
      <c r="AE145" s="223" t="b">
        <f t="shared" si="125"/>
        <v>1</v>
      </c>
    </row>
    <row r="146" spans="1:60" s="241" customFormat="1" ht="15" x14ac:dyDescent="0.25">
      <c r="A146" s="237" t="s">
        <v>397</v>
      </c>
      <c r="B146" s="238" t="s">
        <v>398</v>
      </c>
      <c r="C146" s="239">
        <f t="shared" si="126"/>
        <v>0.99999999999999967</v>
      </c>
      <c r="D146" s="240">
        <v>258439.59000000008</v>
      </c>
      <c r="E146" s="240"/>
      <c r="F146" s="218">
        <f>G146/$D$146</f>
        <v>2.7914047534280634E-2</v>
      </c>
      <c r="G146" s="219">
        <f>SUM(G147:G205)</f>
        <v>7214.0950000000003</v>
      </c>
      <c r="H146" s="218">
        <f>I146/$D$146</f>
        <v>0</v>
      </c>
      <c r="I146" s="219">
        <f>SUM(I147:I205)</f>
        <v>0</v>
      </c>
      <c r="J146" s="218">
        <f>K146/$D$146</f>
        <v>6.7134412339843103E-2</v>
      </c>
      <c r="K146" s="219">
        <f>SUM(K147:K205)</f>
        <v>17350.189999999999</v>
      </c>
      <c r="L146" s="218">
        <f>M146/$D$146</f>
        <v>4.526931806384616E-2</v>
      </c>
      <c r="M146" s="220">
        <f>SUM(M147:M205)</f>
        <v>11699.384</v>
      </c>
      <c r="N146" s="221">
        <f>O146/$D$146</f>
        <v>1.4008573531632668E-2</v>
      </c>
      <c r="O146" s="219">
        <f>SUM(O147:O205)</f>
        <v>3620.37</v>
      </c>
      <c r="P146" s="218">
        <f>Q146/$D$146</f>
        <v>0</v>
      </c>
      <c r="Q146" s="219">
        <f>SUM(Q147:Q205)</f>
        <v>0</v>
      </c>
      <c r="R146" s="218">
        <f>S146/$D$146</f>
        <v>0</v>
      </c>
      <c r="S146" s="219">
        <f>SUM(S147:S205)</f>
        <v>0</v>
      </c>
      <c r="T146" s="218">
        <f>U146/$D$146</f>
        <v>1.6076871194541046E-2</v>
      </c>
      <c r="U146" s="220">
        <f>SUM(U147:U205)</f>
        <v>4154.8999999999996</v>
      </c>
      <c r="V146" s="525">
        <f>W146/$D$146</f>
        <v>0.26151685970404137</v>
      </c>
      <c r="W146" s="219">
        <f>SUM(W147:W205)</f>
        <v>67586.31</v>
      </c>
      <c r="X146" s="218">
        <f>Y146/$D$146</f>
        <v>0.56669074966416699</v>
      </c>
      <c r="Y146" s="219">
        <f>SUM(Y147:Y205)</f>
        <v>146455.32500000001</v>
      </c>
      <c r="Z146" s="218">
        <f>AA146/$D$146</f>
        <v>1.3891679676476809E-3</v>
      </c>
      <c r="AA146" s="219">
        <f>SUM(AA147:AA205)</f>
        <v>359.01600000000002</v>
      </c>
      <c r="AB146" s="218">
        <f>AC146/$D$146</f>
        <v>0</v>
      </c>
      <c r="AC146" s="219">
        <f>SUM(AC147:AC205)</f>
        <v>0</v>
      </c>
      <c r="AD146" s="232">
        <f t="shared" si="127"/>
        <v>258439.59</v>
      </c>
      <c r="AE146" s="223" t="b">
        <f t="shared" si="125"/>
        <v>1</v>
      </c>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c r="BA146" s="204"/>
      <c r="BB146" s="204"/>
      <c r="BC146" s="204"/>
      <c r="BD146" s="204"/>
      <c r="BE146" s="204"/>
      <c r="BF146" s="204"/>
      <c r="BG146" s="204"/>
      <c r="BH146" s="204"/>
    </row>
    <row r="147" spans="1:60" ht="30" x14ac:dyDescent="0.25">
      <c r="A147" s="235" t="s">
        <v>399</v>
      </c>
      <c r="B147" s="225" t="s">
        <v>401</v>
      </c>
      <c r="C147" s="226">
        <f t="shared" si="126"/>
        <v>1</v>
      </c>
      <c r="D147" s="227">
        <v>49.32</v>
      </c>
      <c r="E147" s="227"/>
      <c r="F147" s="228"/>
      <c r="G147" s="229">
        <f>F147*$D147</f>
        <v>0</v>
      </c>
      <c r="H147" s="228"/>
      <c r="I147" s="229">
        <f t="shared" ref="I147:I205" si="128">H147*$D147</f>
        <v>0</v>
      </c>
      <c r="J147" s="228">
        <v>1</v>
      </c>
      <c r="K147" s="229">
        <f t="shared" ref="K147:K205" si="129">J147*$D147</f>
        <v>49.32</v>
      </c>
      <c r="L147" s="228">
        <f>AM$30</f>
        <v>0</v>
      </c>
      <c r="M147" s="230">
        <f t="shared" ref="M147:M205" si="130">L147*$D147</f>
        <v>0</v>
      </c>
      <c r="N147" s="231">
        <f>AO$30</f>
        <v>0</v>
      </c>
      <c r="O147" s="229">
        <f t="shared" ref="O147:O205" si="131">N147*$D147</f>
        <v>0</v>
      </c>
      <c r="P147" s="228">
        <f>AQ$30</f>
        <v>0</v>
      </c>
      <c r="Q147" s="229">
        <f t="shared" ref="Q147:Q205" si="132">P147*$D147</f>
        <v>0</v>
      </c>
      <c r="R147" s="228">
        <f>AS$30</f>
        <v>0</v>
      </c>
      <c r="S147" s="229">
        <f t="shared" ref="S147:S205" si="133">R147*$D147</f>
        <v>0</v>
      </c>
      <c r="T147" s="228">
        <f>AU$30</f>
        <v>0</v>
      </c>
      <c r="U147" s="230">
        <f t="shared" ref="U147:U205" si="134">T147*$D147</f>
        <v>0</v>
      </c>
      <c r="V147" s="526">
        <f>AW$30</f>
        <v>0</v>
      </c>
      <c r="W147" s="229">
        <f t="shared" ref="W147:W205" si="135">V147*$D147</f>
        <v>0</v>
      </c>
      <c r="X147" s="228">
        <f>AY$30</f>
        <v>0</v>
      </c>
      <c r="Y147" s="229">
        <f t="shared" ref="Y147:Y205" si="136">X147*$D147</f>
        <v>0</v>
      </c>
      <c r="Z147" s="228">
        <f>BA$30</f>
        <v>0</v>
      </c>
      <c r="AA147" s="229">
        <f t="shared" ref="AA147:AA205" si="137">Z147*$D147</f>
        <v>0</v>
      </c>
      <c r="AB147" s="228">
        <f>BC$30</f>
        <v>0</v>
      </c>
      <c r="AC147" s="229">
        <f t="shared" si="74"/>
        <v>0</v>
      </c>
      <c r="AD147" s="232">
        <f t="shared" si="127"/>
        <v>49.32</v>
      </c>
      <c r="AE147" s="223" t="b">
        <f t="shared" si="125"/>
        <v>1</v>
      </c>
    </row>
    <row r="148" spans="1:60" ht="30" x14ac:dyDescent="0.25">
      <c r="A148" s="235" t="s">
        <v>402</v>
      </c>
      <c r="B148" s="225" t="s">
        <v>404</v>
      </c>
      <c r="C148" s="226">
        <f t="shared" si="126"/>
        <v>1</v>
      </c>
      <c r="D148" s="227">
        <v>143.63999999999999</v>
      </c>
      <c r="E148" s="227"/>
      <c r="F148" s="228"/>
      <c r="G148" s="229">
        <f t="shared" ref="G148:G205" si="138">F148*$D148</f>
        <v>0</v>
      </c>
      <c r="H148" s="228"/>
      <c r="I148" s="229">
        <f t="shared" si="128"/>
        <v>0</v>
      </c>
      <c r="J148" s="228">
        <v>1</v>
      </c>
      <c r="K148" s="229">
        <f t="shared" si="129"/>
        <v>143.63999999999999</v>
      </c>
      <c r="L148" s="228">
        <f t="shared" ref="L148:L205" si="139">AM$30</f>
        <v>0</v>
      </c>
      <c r="M148" s="230">
        <f t="shared" si="130"/>
        <v>0</v>
      </c>
      <c r="N148" s="231">
        <f t="shared" ref="N148:N205" si="140">AO$30</f>
        <v>0</v>
      </c>
      <c r="O148" s="229">
        <f t="shared" si="131"/>
        <v>0</v>
      </c>
      <c r="P148" s="228">
        <f t="shared" ref="P148:P205" si="141">AQ$30</f>
        <v>0</v>
      </c>
      <c r="Q148" s="229">
        <f t="shared" si="132"/>
        <v>0</v>
      </c>
      <c r="R148" s="228">
        <f t="shared" ref="R148:R205" si="142">AS$30</f>
        <v>0</v>
      </c>
      <c r="S148" s="229">
        <f t="shared" si="133"/>
        <v>0</v>
      </c>
      <c r="T148" s="228">
        <f t="shared" ref="T148:T205" si="143">AU$30</f>
        <v>0</v>
      </c>
      <c r="U148" s="230">
        <f t="shared" si="134"/>
        <v>0</v>
      </c>
      <c r="V148" s="526">
        <f t="shared" ref="V148:V205" si="144">AW$30</f>
        <v>0</v>
      </c>
      <c r="W148" s="229">
        <f t="shared" si="135"/>
        <v>0</v>
      </c>
      <c r="X148" s="228">
        <f t="shared" ref="X148:X198" si="145">AY$30</f>
        <v>0</v>
      </c>
      <c r="Y148" s="229">
        <f t="shared" si="136"/>
        <v>0</v>
      </c>
      <c r="Z148" s="228">
        <f t="shared" ref="Z148:Z205" si="146">BA$30</f>
        <v>0</v>
      </c>
      <c r="AA148" s="229">
        <f t="shared" si="137"/>
        <v>0</v>
      </c>
      <c r="AB148" s="228">
        <f t="shared" ref="AB148:AB205" si="147">BC$30</f>
        <v>0</v>
      </c>
      <c r="AC148" s="229">
        <f t="shared" si="74"/>
        <v>0</v>
      </c>
      <c r="AD148" s="232">
        <f t="shared" si="127"/>
        <v>143.63999999999999</v>
      </c>
      <c r="AE148" s="223" t="b">
        <f t="shared" si="125"/>
        <v>1</v>
      </c>
    </row>
    <row r="149" spans="1:60" ht="15" x14ac:dyDescent="0.25">
      <c r="A149" s="235" t="s">
        <v>405</v>
      </c>
      <c r="B149" s="225" t="s">
        <v>147</v>
      </c>
      <c r="C149" s="226">
        <f t="shared" si="126"/>
        <v>1</v>
      </c>
      <c r="D149" s="227">
        <v>196.63</v>
      </c>
      <c r="E149" s="227"/>
      <c r="F149" s="228"/>
      <c r="G149" s="229">
        <f t="shared" si="138"/>
        <v>0</v>
      </c>
      <c r="H149" s="228"/>
      <c r="I149" s="229">
        <f t="shared" si="128"/>
        <v>0</v>
      </c>
      <c r="J149" s="228">
        <f t="shared" ref="J149:J205" si="148">AK$30</f>
        <v>0</v>
      </c>
      <c r="K149" s="229">
        <f t="shared" si="129"/>
        <v>0</v>
      </c>
      <c r="L149" s="228">
        <f t="shared" si="139"/>
        <v>0</v>
      </c>
      <c r="M149" s="230">
        <f t="shared" si="130"/>
        <v>0</v>
      </c>
      <c r="N149" s="231">
        <f t="shared" si="140"/>
        <v>0</v>
      </c>
      <c r="O149" s="229">
        <f t="shared" si="131"/>
        <v>0</v>
      </c>
      <c r="P149" s="228">
        <f t="shared" si="141"/>
        <v>0</v>
      </c>
      <c r="Q149" s="229">
        <f t="shared" si="132"/>
        <v>0</v>
      </c>
      <c r="R149" s="228">
        <f t="shared" si="142"/>
        <v>0</v>
      </c>
      <c r="S149" s="229">
        <f t="shared" si="133"/>
        <v>0</v>
      </c>
      <c r="T149" s="228">
        <v>1</v>
      </c>
      <c r="U149" s="230">
        <f t="shared" si="134"/>
        <v>196.63</v>
      </c>
      <c r="V149" s="526"/>
      <c r="W149" s="229">
        <f t="shared" si="135"/>
        <v>0</v>
      </c>
      <c r="X149" s="228">
        <f t="shared" si="145"/>
        <v>0</v>
      </c>
      <c r="Y149" s="229">
        <f t="shared" si="136"/>
        <v>0</v>
      </c>
      <c r="Z149" s="228">
        <f t="shared" si="146"/>
        <v>0</v>
      </c>
      <c r="AA149" s="229">
        <f t="shared" si="137"/>
        <v>0</v>
      </c>
      <c r="AB149" s="228">
        <f t="shared" si="147"/>
        <v>0</v>
      </c>
      <c r="AC149" s="229">
        <f t="shared" si="74"/>
        <v>0</v>
      </c>
      <c r="AD149" s="232">
        <f t="shared" si="127"/>
        <v>196.63</v>
      </c>
      <c r="AE149" s="223" t="b">
        <f t="shared" si="125"/>
        <v>1</v>
      </c>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row>
    <row r="150" spans="1:60" ht="15" x14ac:dyDescent="0.25">
      <c r="A150" s="235" t="s">
        <v>406</v>
      </c>
      <c r="B150" s="225" t="s">
        <v>341</v>
      </c>
      <c r="C150" s="226">
        <f t="shared" si="126"/>
        <v>1</v>
      </c>
      <c r="D150" s="227">
        <v>119.2</v>
      </c>
      <c r="E150" s="227"/>
      <c r="F150" s="228"/>
      <c r="G150" s="229">
        <f t="shared" si="138"/>
        <v>0</v>
      </c>
      <c r="H150" s="228"/>
      <c r="I150" s="229">
        <f t="shared" si="128"/>
        <v>0</v>
      </c>
      <c r="J150" s="228">
        <f t="shared" si="148"/>
        <v>0</v>
      </c>
      <c r="K150" s="229">
        <f t="shared" si="129"/>
        <v>0</v>
      </c>
      <c r="L150" s="228">
        <f t="shared" si="139"/>
        <v>0</v>
      </c>
      <c r="M150" s="230">
        <f t="shared" si="130"/>
        <v>0</v>
      </c>
      <c r="N150" s="231">
        <f t="shared" si="140"/>
        <v>0</v>
      </c>
      <c r="O150" s="229">
        <f t="shared" si="131"/>
        <v>0</v>
      </c>
      <c r="P150" s="228">
        <f t="shared" si="141"/>
        <v>0</v>
      </c>
      <c r="Q150" s="229">
        <f t="shared" si="132"/>
        <v>0</v>
      </c>
      <c r="R150" s="228">
        <f t="shared" si="142"/>
        <v>0</v>
      </c>
      <c r="S150" s="229">
        <f t="shared" si="133"/>
        <v>0</v>
      </c>
      <c r="T150" s="228">
        <v>1</v>
      </c>
      <c r="U150" s="230">
        <f t="shared" si="134"/>
        <v>119.2</v>
      </c>
      <c r="V150" s="526"/>
      <c r="W150" s="229">
        <f t="shared" si="135"/>
        <v>0</v>
      </c>
      <c r="X150" s="228">
        <f t="shared" si="145"/>
        <v>0</v>
      </c>
      <c r="Y150" s="229">
        <f t="shared" si="136"/>
        <v>0</v>
      </c>
      <c r="Z150" s="228">
        <f t="shared" si="146"/>
        <v>0</v>
      </c>
      <c r="AA150" s="229">
        <f t="shared" si="137"/>
        <v>0</v>
      </c>
      <c r="AB150" s="228">
        <f t="shared" si="147"/>
        <v>0</v>
      </c>
      <c r="AC150" s="229">
        <f t="shared" si="74"/>
        <v>0</v>
      </c>
      <c r="AD150" s="232">
        <f t="shared" si="127"/>
        <v>119.2</v>
      </c>
      <c r="AE150" s="223" t="b">
        <f t="shared" si="125"/>
        <v>1</v>
      </c>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row>
    <row r="151" spans="1:60" ht="15" x14ac:dyDescent="0.25">
      <c r="A151" s="235" t="s">
        <v>407</v>
      </c>
      <c r="B151" s="225" t="s">
        <v>409</v>
      </c>
      <c r="C151" s="226">
        <f t="shared" si="126"/>
        <v>1</v>
      </c>
      <c r="D151" s="227">
        <v>384.6</v>
      </c>
      <c r="E151" s="227"/>
      <c r="F151" s="228"/>
      <c r="G151" s="229">
        <f t="shared" si="138"/>
        <v>0</v>
      </c>
      <c r="H151" s="228"/>
      <c r="I151" s="229">
        <f t="shared" si="128"/>
        <v>0</v>
      </c>
      <c r="J151" s="228">
        <v>1</v>
      </c>
      <c r="K151" s="229">
        <f t="shared" si="129"/>
        <v>384.6</v>
      </c>
      <c r="L151" s="228">
        <f t="shared" si="139"/>
        <v>0</v>
      </c>
      <c r="M151" s="230">
        <f t="shared" si="130"/>
        <v>0</v>
      </c>
      <c r="N151" s="231">
        <f t="shared" si="140"/>
        <v>0</v>
      </c>
      <c r="O151" s="229">
        <f t="shared" si="131"/>
        <v>0</v>
      </c>
      <c r="P151" s="228">
        <f t="shared" si="141"/>
        <v>0</v>
      </c>
      <c r="Q151" s="229">
        <f t="shared" si="132"/>
        <v>0</v>
      </c>
      <c r="R151" s="228">
        <f t="shared" si="142"/>
        <v>0</v>
      </c>
      <c r="S151" s="229">
        <f t="shared" si="133"/>
        <v>0</v>
      </c>
      <c r="T151" s="228">
        <f t="shared" si="143"/>
        <v>0</v>
      </c>
      <c r="U151" s="230">
        <f t="shared" si="134"/>
        <v>0</v>
      </c>
      <c r="V151" s="526">
        <f t="shared" si="144"/>
        <v>0</v>
      </c>
      <c r="W151" s="229">
        <f t="shared" si="135"/>
        <v>0</v>
      </c>
      <c r="X151" s="228">
        <f t="shared" si="145"/>
        <v>0</v>
      </c>
      <c r="Y151" s="229">
        <f t="shared" si="136"/>
        <v>0</v>
      </c>
      <c r="Z151" s="228">
        <f t="shared" si="146"/>
        <v>0</v>
      </c>
      <c r="AA151" s="229">
        <f t="shared" si="137"/>
        <v>0</v>
      </c>
      <c r="AB151" s="228">
        <f t="shared" si="147"/>
        <v>0</v>
      </c>
      <c r="AC151" s="229">
        <f t="shared" si="74"/>
        <v>0</v>
      </c>
      <c r="AD151" s="232">
        <f t="shared" si="127"/>
        <v>384.6</v>
      </c>
      <c r="AE151" s="223" t="b">
        <f t="shared" si="125"/>
        <v>1</v>
      </c>
    </row>
    <row r="152" spans="1:60" ht="30" x14ac:dyDescent="0.25">
      <c r="A152" s="235" t="s">
        <v>410</v>
      </c>
      <c r="B152" s="225" t="s">
        <v>412</v>
      </c>
      <c r="C152" s="226">
        <f t="shared" si="126"/>
        <v>1</v>
      </c>
      <c r="D152" s="227">
        <v>788.69</v>
      </c>
      <c r="E152" s="227"/>
      <c r="F152" s="228"/>
      <c r="G152" s="229">
        <f t="shared" si="138"/>
        <v>0</v>
      </c>
      <c r="H152" s="228"/>
      <c r="I152" s="229">
        <f t="shared" si="128"/>
        <v>0</v>
      </c>
      <c r="J152" s="228">
        <f t="shared" si="148"/>
        <v>0</v>
      </c>
      <c r="K152" s="229">
        <f t="shared" si="129"/>
        <v>0</v>
      </c>
      <c r="L152" s="228">
        <v>1</v>
      </c>
      <c r="M152" s="230">
        <f t="shared" si="130"/>
        <v>788.69</v>
      </c>
      <c r="N152" s="231">
        <f t="shared" si="140"/>
        <v>0</v>
      </c>
      <c r="O152" s="229">
        <f t="shared" si="131"/>
        <v>0</v>
      </c>
      <c r="P152" s="228">
        <f t="shared" si="141"/>
        <v>0</v>
      </c>
      <c r="Q152" s="229">
        <f t="shared" si="132"/>
        <v>0</v>
      </c>
      <c r="R152" s="228">
        <f t="shared" si="142"/>
        <v>0</v>
      </c>
      <c r="S152" s="229">
        <f t="shared" si="133"/>
        <v>0</v>
      </c>
      <c r="T152" s="228">
        <f t="shared" si="143"/>
        <v>0</v>
      </c>
      <c r="U152" s="230">
        <f t="shared" si="134"/>
        <v>0</v>
      </c>
      <c r="V152" s="526">
        <f t="shared" si="144"/>
        <v>0</v>
      </c>
      <c r="W152" s="229">
        <f t="shared" si="135"/>
        <v>0</v>
      </c>
      <c r="X152" s="228">
        <f t="shared" si="145"/>
        <v>0</v>
      </c>
      <c r="Y152" s="229">
        <f t="shared" si="136"/>
        <v>0</v>
      </c>
      <c r="Z152" s="228">
        <f t="shared" si="146"/>
        <v>0</v>
      </c>
      <c r="AA152" s="229">
        <f t="shared" si="137"/>
        <v>0</v>
      </c>
      <c r="AB152" s="228">
        <f t="shared" si="147"/>
        <v>0</v>
      </c>
      <c r="AC152" s="229">
        <f t="shared" si="74"/>
        <v>0</v>
      </c>
      <c r="AD152" s="232">
        <f t="shared" si="127"/>
        <v>788.69</v>
      </c>
      <c r="AE152" s="223" t="b">
        <f t="shared" si="125"/>
        <v>1</v>
      </c>
    </row>
    <row r="153" spans="1:60" ht="30" x14ac:dyDescent="0.25">
      <c r="A153" s="235" t="s">
        <v>413</v>
      </c>
      <c r="B153" s="225" t="s">
        <v>415</v>
      </c>
      <c r="C153" s="226">
        <f t="shared" si="126"/>
        <v>1</v>
      </c>
      <c r="D153" s="227">
        <v>3090.44</v>
      </c>
      <c r="E153" s="227"/>
      <c r="F153" s="228"/>
      <c r="G153" s="229">
        <f t="shared" si="138"/>
        <v>0</v>
      </c>
      <c r="H153" s="228"/>
      <c r="I153" s="229">
        <f t="shared" si="128"/>
        <v>0</v>
      </c>
      <c r="J153" s="228">
        <f t="shared" si="148"/>
        <v>0</v>
      </c>
      <c r="K153" s="229">
        <f t="shared" si="129"/>
        <v>0</v>
      </c>
      <c r="L153" s="228">
        <v>1</v>
      </c>
      <c r="M153" s="230">
        <f t="shared" si="130"/>
        <v>3090.44</v>
      </c>
      <c r="N153" s="231">
        <f t="shared" si="140"/>
        <v>0</v>
      </c>
      <c r="O153" s="229">
        <f t="shared" si="131"/>
        <v>0</v>
      </c>
      <c r="P153" s="228">
        <f t="shared" si="141"/>
        <v>0</v>
      </c>
      <c r="Q153" s="229">
        <f t="shared" si="132"/>
        <v>0</v>
      </c>
      <c r="R153" s="228">
        <f t="shared" si="142"/>
        <v>0</v>
      </c>
      <c r="S153" s="229">
        <f t="shared" si="133"/>
        <v>0</v>
      </c>
      <c r="T153" s="228">
        <f t="shared" si="143"/>
        <v>0</v>
      </c>
      <c r="U153" s="230">
        <f t="shared" si="134"/>
        <v>0</v>
      </c>
      <c r="V153" s="526">
        <f t="shared" si="144"/>
        <v>0</v>
      </c>
      <c r="W153" s="229">
        <f t="shared" si="135"/>
        <v>0</v>
      </c>
      <c r="X153" s="228">
        <f t="shared" si="145"/>
        <v>0</v>
      </c>
      <c r="Y153" s="229">
        <f t="shared" si="136"/>
        <v>0</v>
      </c>
      <c r="Z153" s="228">
        <f t="shared" si="146"/>
        <v>0</v>
      </c>
      <c r="AA153" s="229">
        <f t="shared" si="137"/>
        <v>0</v>
      </c>
      <c r="AB153" s="228">
        <f t="shared" si="147"/>
        <v>0</v>
      </c>
      <c r="AC153" s="229">
        <f t="shared" si="74"/>
        <v>0</v>
      </c>
      <c r="AD153" s="232">
        <f t="shared" si="127"/>
        <v>3090.44</v>
      </c>
      <c r="AE153" s="223" t="b">
        <f t="shared" si="125"/>
        <v>1</v>
      </c>
    </row>
    <row r="154" spans="1:60" ht="30" x14ac:dyDescent="0.25">
      <c r="A154" s="235" t="s">
        <v>416</v>
      </c>
      <c r="B154" s="225" t="s">
        <v>418</v>
      </c>
      <c r="C154" s="226">
        <f t="shared" si="126"/>
        <v>1</v>
      </c>
      <c r="D154" s="227">
        <v>1109.33</v>
      </c>
      <c r="E154" s="227"/>
      <c r="F154" s="228"/>
      <c r="G154" s="229">
        <f t="shared" si="138"/>
        <v>0</v>
      </c>
      <c r="H154" s="228"/>
      <c r="I154" s="229">
        <f t="shared" si="128"/>
        <v>0</v>
      </c>
      <c r="J154" s="228">
        <f t="shared" si="148"/>
        <v>0</v>
      </c>
      <c r="K154" s="229">
        <f t="shared" si="129"/>
        <v>0</v>
      </c>
      <c r="L154" s="228">
        <v>1</v>
      </c>
      <c r="M154" s="230">
        <f t="shared" si="130"/>
        <v>1109.33</v>
      </c>
      <c r="N154" s="231">
        <f t="shared" si="140"/>
        <v>0</v>
      </c>
      <c r="O154" s="229">
        <f t="shared" si="131"/>
        <v>0</v>
      </c>
      <c r="P154" s="228">
        <f t="shared" si="141"/>
        <v>0</v>
      </c>
      <c r="Q154" s="229">
        <f t="shared" si="132"/>
        <v>0</v>
      </c>
      <c r="R154" s="228">
        <f t="shared" si="142"/>
        <v>0</v>
      </c>
      <c r="S154" s="229">
        <f t="shared" si="133"/>
        <v>0</v>
      </c>
      <c r="T154" s="228">
        <f t="shared" si="143"/>
        <v>0</v>
      </c>
      <c r="U154" s="230">
        <f t="shared" si="134"/>
        <v>0</v>
      </c>
      <c r="V154" s="526">
        <f t="shared" si="144"/>
        <v>0</v>
      </c>
      <c r="W154" s="229">
        <f t="shared" si="135"/>
        <v>0</v>
      </c>
      <c r="X154" s="228">
        <f t="shared" si="145"/>
        <v>0</v>
      </c>
      <c r="Y154" s="229">
        <f t="shared" si="136"/>
        <v>0</v>
      </c>
      <c r="Z154" s="228">
        <f t="shared" si="146"/>
        <v>0</v>
      </c>
      <c r="AA154" s="229">
        <f t="shared" si="137"/>
        <v>0</v>
      </c>
      <c r="AB154" s="228">
        <f t="shared" si="147"/>
        <v>0</v>
      </c>
      <c r="AC154" s="229">
        <f t="shared" si="74"/>
        <v>0</v>
      </c>
      <c r="AD154" s="232">
        <f t="shared" si="127"/>
        <v>1109.33</v>
      </c>
      <c r="AE154" s="223" t="b">
        <f t="shared" si="125"/>
        <v>1</v>
      </c>
    </row>
    <row r="155" spans="1:60" ht="30" x14ac:dyDescent="0.25">
      <c r="A155" s="235" t="s">
        <v>419</v>
      </c>
      <c r="B155" s="225" t="s">
        <v>421</v>
      </c>
      <c r="C155" s="226">
        <f t="shared" si="126"/>
        <v>1</v>
      </c>
      <c r="D155" s="227">
        <v>1186.68</v>
      </c>
      <c r="E155" s="227"/>
      <c r="F155" s="228"/>
      <c r="G155" s="229">
        <f t="shared" si="138"/>
        <v>0</v>
      </c>
      <c r="H155" s="228"/>
      <c r="I155" s="229">
        <f t="shared" si="128"/>
        <v>0</v>
      </c>
      <c r="J155" s="228">
        <f t="shared" si="148"/>
        <v>0</v>
      </c>
      <c r="K155" s="229">
        <f t="shared" si="129"/>
        <v>0</v>
      </c>
      <c r="L155" s="228">
        <f t="shared" si="139"/>
        <v>0</v>
      </c>
      <c r="M155" s="230">
        <f t="shared" si="130"/>
        <v>0</v>
      </c>
      <c r="N155" s="231">
        <f t="shared" si="140"/>
        <v>0</v>
      </c>
      <c r="O155" s="229">
        <f t="shared" si="131"/>
        <v>0</v>
      </c>
      <c r="P155" s="228">
        <f t="shared" si="141"/>
        <v>0</v>
      </c>
      <c r="Q155" s="229">
        <f t="shared" si="132"/>
        <v>0</v>
      </c>
      <c r="R155" s="228">
        <f t="shared" si="142"/>
        <v>0</v>
      </c>
      <c r="S155" s="229">
        <f t="shared" si="133"/>
        <v>0</v>
      </c>
      <c r="T155" s="228">
        <f t="shared" si="143"/>
        <v>0</v>
      </c>
      <c r="U155" s="230">
        <f t="shared" si="134"/>
        <v>0</v>
      </c>
      <c r="V155" s="526">
        <v>1</v>
      </c>
      <c r="W155" s="229">
        <f t="shared" si="135"/>
        <v>1186.68</v>
      </c>
      <c r="X155" s="228"/>
      <c r="Y155" s="229">
        <f t="shared" si="136"/>
        <v>0</v>
      </c>
      <c r="Z155" s="228">
        <f t="shared" si="146"/>
        <v>0</v>
      </c>
      <c r="AA155" s="229">
        <f t="shared" si="137"/>
        <v>0</v>
      </c>
      <c r="AB155" s="228">
        <f t="shared" si="147"/>
        <v>0</v>
      </c>
      <c r="AC155" s="229">
        <f t="shared" si="74"/>
        <v>0</v>
      </c>
      <c r="AD155" s="232">
        <f t="shared" si="127"/>
        <v>1186.68</v>
      </c>
      <c r="AE155" s="223" t="b">
        <f t="shared" si="125"/>
        <v>1</v>
      </c>
    </row>
    <row r="156" spans="1:60" ht="30" x14ac:dyDescent="0.25">
      <c r="A156" s="235" t="s">
        <v>422</v>
      </c>
      <c r="B156" s="225" t="s">
        <v>424</v>
      </c>
      <c r="C156" s="226">
        <f t="shared" si="126"/>
        <v>1</v>
      </c>
      <c r="D156" s="227">
        <v>5888.33</v>
      </c>
      <c r="E156" s="227"/>
      <c r="F156" s="228"/>
      <c r="G156" s="229">
        <f t="shared" si="138"/>
        <v>0</v>
      </c>
      <c r="H156" s="228"/>
      <c r="I156" s="229">
        <f t="shared" si="128"/>
        <v>0</v>
      </c>
      <c r="J156" s="228">
        <f t="shared" si="148"/>
        <v>0</v>
      </c>
      <c r="K156" s="229">
        <f t="shared" si="129"/>
        <v>0</v>
      </c>
      <c r="L156" s="228">
        <f t="shared" si="139"/>
        <v>0</v>
      </c>
      <c r="M156" s="230">
        <f t="shared" si="130"/>
        <v>0</v>
      </c>
      <c r="N156" s="231">
        <f t="shared" si="140"/>
        <v>0</v>
      </c>
      <c r="O156" s="229">
        <f t="shared" si="131"/>
        <v>0</v>
      </c>
      <c r="P156" s="228">
        <f t="shared" si="141"/>
        <v>0</v>
      </c>
      <c r="Q156" s="229">
        <f t="shared" si="132"/>
        <v>0</v>
      </c>
      <c r="R156" s="228">
        <f t="shared" si="142"/>
        <v>0</v>
      </c>
      <c r="S156" s="229">
        <f t="shared" si="133"/>
        <v>0</v>
      </c>
      <c r="T156" s="228">
        <f t="shared" si="143"/>
        <v>0</v>
      </c>
      <c r="U156" s="230">
        <f t="shared" si="134"/>
        <v>0</v>
      </c>
      <c r="V156" s="526">
        <v>1</v>
      </c>
      <c r="W156" s="229">
        <f t="shared" si="135"/>
        <v>5888.33</v>
      </c>
      <c r="X156" s="228"/>
      <c r="Y156" s="229">
        <f t="shared" si="136"/>
        <v>0</v>
      </c>
      <c r="Z156" s="228">
        <f t="shared" si="146"/>
        <v>0</v>
      </c>
      <c r="AA156" s="229">
        <f t="shared" si="137"/>
        <v>0</v>
      </c>
      <c r="AB156" s="228">
        <f t="shared" si="147"/>
        <v>0</v>
      </c>
      <c r="AC156" s="229">
        <f t="shared" si="74"/>
        <v>0</v>
      </c>
      <c r="AD156" s="232">
        <f t="shared" si="127"/>
        <v>5888.33</v>
      </c>
      <c r="AE156" s="223" t="b">
        <f t="shared" si="125"/>
        <v>1</v>
      </c>
    </row>
    <row r="157" spans="1:60" ht="30" x14ac:dyDescent="0.25">
      <c r="A157" s="235" t="s">
        <v>425</v>
      </c>
      <c r="B157" s="225" t="s">
        <v>427</v>
      </c>
      <c r="C157" s="226">
        <f t="shared" si="126"/>
        <v>1</v>
      </c>
      <c r="D157" s="227">
        <v>1231.2</v>
      </c>
      <c r="E157" s="227"/>
      <c r="F157" s="228"/>
      <c r="G157" s="229">
        <f t="shared" si="138"/>
        <v>0</v>
      </c>
      <c r="H157" s="228"/>
      <c r="I157" s="229">
        <f t="shared" si="128"/>
        <v>0</v>
      </c>
      <c r="J157" s="228">
        <f t="shared" si="148"/>
        <v>0</v>
      </c>
      <c r="K157" s="229">
        <f t="shared" si="129"/>
        <v>0</v>
      </c>
      <c r="L157" s="228">
        <f t="shared" si="139"/>
        <v>0</v>
      </c>
      <c r="M157" s="230">
        <f t="shared" si="130"/>
        <v>0</v>
      </c>
      <c r="N157" s="231">
        <f t="shared" si="140"/>
        <v>0</v>
      </c>
      <c r="O157" s="229">
        <f t="shared" si="131"/>
        <v>0</v>
      </c>
      <c r="P157" s="228">
        <f t="shared" si="141"/>
        <v>0</v>
      </c>
      <c r="Q157" s="229">
        <f t="shared" si="132"/>
        <v>0</v>
      </c>
      <c r="R157" s="228">
        <f t="shared" si="142"/>
        <v>0</v>
      </c>
      <c r="S157" s="229">
        <f t="shared" si="133"/>
        <v>0</v>
      </c>
      <c r="T157" s="228">
        <f t="shared" si="143"/>
        <v>0</v>
      </c>
      <c r="U157" s="230">
        <f t="shared" si="134"/>
        <v>0</v>
      </c>
      <c r="V157" s="526">
        <v>1</v>
      </c>
      <c r="W157" s="229">
        <f t="shared" si="135"/>
        <v>1231.2</v>
      </c>
      <c r="X157" s="228"/>
      <c r="Y157" s="229">
        <f t="shared" si="136"/>
        <v>0</v>
      </c>
      <c r="Z157" s="228">
        <f t="shared" si="146"/>
        <v>0</v>
      </c>
      <c r="AA157" s="229">
        <f t="shared" si="137"/>
        <v>0</v>
      </c>
      <c r="AB157" s="228">
        <f t="shared" si="147"/>
        <v>0</v>
      </c>
      <c r="AC157" s="229">
        <f t="shared" si="74"/>
        <v>0</v>
      </c>
      <c r="AD157" s="232">
        <f t="shared" si="127"/>
        <v>1231.2</v>
      </c>
      <c r="AE157" s="223" t="b">
        <f t="shared" si="125"/>
        <v>1</v>
      </c>
    </row>
    <row r="158" spans="1:60" ht="30" x14ac:dyDescent="0.25">
      <c r="A158" s="235" t="s">
        <v>428</v>
      </c>
      <c r="B158" s="225" t="s">
        <v>430</v>
      </c>
      <c r="C158" s="226">
        <f t="shared" si="126"/>
        <v>1</v>
      </c>
      <c r="D158" s="227">
        <v>10834.14</v>
      </c>
      <c r="E158" s="227"/>
      <c r="F158" s="228"/>
      <c r="G158" s="229">
        <f t="shared" si="138"/>
        <v>0</v>
      </c>
      <c r="H158" s="228"/>
      <c r="I158" s="229">
        <f t="shared" si="128"/>
        <v>0</v>
      </c>
      <c r="J158" s="228">
        <f t="shared" si="148"/>
        <v>0</v>
      </c>
      <c r="K158" s="229">
        <f t="shared" si="129"/>
        <v>0</v>
      </c>
      <c r="L158" s="228">
        <f t="shared" si="139"/>
        <v>0</v>
      </c>
      <c r="M158" s="230">
        <f t="shared" si="130"/>
        <v>0</v>
      </c>
      <c r="N158" s="231">
        <f t="shared" si="140"/>
        <v>0</v>
      </c>
      <c r="O158" s="229">
        <f t="shared" si="131"/>
        <v>0</v>
      </c>
      <c r="P158" s="228">
        <f t="shared" si="141"/>
        <v>0</v>
      </c>
      <c r="Q158" s="229">
        <f t="shared" si="132"/>
        <v>0</v>
      </c>
      <c r="R158" s="228">
        <f t="shared" si="142"/>
        <v>0</v>
      </c>
      <c r="S158" s="229">
        <f t="shared" si="133"/>
        <v>0</v>
      </c>
      <c r="T158" s="228">
        <f t="shared" si="143"/>
        <v>0</v>
      </c>
      <c r="U158" s="230">
        <f t="shared" si="134"/>
        <v>0</v>
      </c>
      <c r="V158" s="526">
        <v>1</v>
      </c>
      <c r="W158" s="229">
        <f t="shared" si="135"/>
        <v>10834.14</v>
      </c>
      <c r="X158" s="228"/>
      <c r="Y158" s="229">
        <f t="shared" si="136"/>
        <v>0</v>
      </c>
      <c r="Z158" s="228">
        <f t="shared" si="146"/>
        <v>0</v>
      </c>
      <c r="AA158" s="229">
        <f t="shared" si="137"/>
        <v>0</v>
      </c>
      <c r="AB158" s="228">
        <f t="shared" si="147"/>
        <v>0</v>
      </c>
      <c r="AC158" s="229">
        <f t="shared" si="74"/>
        <v>0</v>
      </c>
      <c r="AD158" s="232">
        <f t="shared" si="127"/>
        <v>10834.14</v>
      </c>
      <c r="AE158" s="223" t="b">
        <f t="shared" si="125"/>
        <v>1</v>
      </c>
    </row>
    <row r="159" spans="1:60" ht="30" x14ac:dyDescent="0.25">
      <c r="A159" s="235" t="s">
        <v>431</v>
      </c>
      <c r="B159" s="225" t="s">
        <v>433</v>
      </c>
      <c r="C159" s="226">
        <f t="shared" si="126"/>
        <v>1</v>
      </c>
      <c r="D159" s="227">
        <v>22587.27</v>
      </c>
      <c r="E159" s="227"/>
      <c r="F159" s="228"/>
      <c r="G159" s="229">
        <f t="shared" si="138"/>
        <v>0</v>
      </c>
      <c r="H159" s="228"/>
      <c r="I159" s="229">
        <f t="shared" si="128"/>
        <v>0</v>
      </c>
      <c r="J159" s="228">
        <f t="shared" si="148"/>
        <v>0</v>
      </c>
      <c r="K159" s="229">
        <f t="shared" si="129"/>
        <v>0</v>
      </c>
      <c r="L159" s="228">
        <f t="shared" si="139"/>
        <v>0</v>
      </c>
      <c r="M159" s="230">
        <f t="shared" si="130"/>
        <v>0</v>
      </c>
      <c r="N159" s="231">
        <f t="shared" si="140"/>
        <v>0</v>
      </c>
      <c r="O159" s="229">
        <f t="shared" si="131"/>
        <v>0</v>
      </c>
      <c r="P159" s="228">
        <f t="shared" si="141"/>
        <v>0</v>
      </c>
      <c r="Q159" s="229">
        <f t="shared" si="132"/>
        <v>0</v>
      </c>
      <c r="R159" s="228">
        <f t="shared" si="142"/>
        <v>0</v>
      </c>
      <c r="S159" s="229">
        <f t="shared" si="133"/>
        <v>0</v>
      </c>
      <c r="T159" s="228">
        <f t="shared" si="143"/>
        <v>0</v>
      </c>
      <c r="U159" s="230">
        <f t="shared" si="134"/>
        <v>0</v>
      </c>
      <c r="V159" s="526">
        <v>1</v>
      </c>
      <c r="W159" s="229">
        <f t="shared" si="135"/>
        <v>22587.27</v>
      </c>
      <c r="X159" s="228"/>
      <c r="Y159" s="229">
        <f t="shared" si="136"/>
        <v>0</v>
      </c>
      <c r="Z159" s="228">
        <f t="shared" si="146"/>
        <v>0</v>
      </c>
      <c r="AA159" s="229">
        <f t="shared" si="137"/>
        <v>0</v>
      </c>
      <c r="AB159" s="228">
        <f t="shared" si="147"/>
        <v>0</v>
      </c>
      <c r="AC159" s="229">
        <f t="shared" si="74"/>
        <v>0</v>
      </c>
      <c r="AD159" s="232">
        <f t="shared" si="127"/>
        <v>22587.27</v>
      </c>
      <c r="AE159" s="223" t="b">
        <f t="shared" si="125"/>
        <v>1</v>
      </c>
    </row>
    <row r="160" spans="1:60" ht="30" x14ac:dyDescent="0.25">
      <c r="A160" s="235" t="s">
        <v>434</v>
      </c>
      <c r="B160" s="225" t="s">
        <v>436</v>
      </c>
      <c r="C160" s="226">
        <f t="shared" si="126"/>
        <v>1</v>
      </c>
      <c r="D160" s="227">
        <v>10635.58</v>
      </c>
      <c r="E160" s="227"/>
      <c r="F160" s="228"/>
      <c r="G160" s="229">
        <f t="shared" si="138"/>
        <v>0</v>
      </c>
      <c r="H160" s="228"/>
      <c r="I160" s="229">
        <f t="shared" si="128"/>
        <v>0</v>
      </c>
      <c r="J160" s="228">
        <f t="shared" si="148"/>
        <v>0</v>
      </c>
      <c r="K160" s="229">
        <f t="shared" si="129"/>
        <v>0</v>
      </c>
      <c r="L160" s="228">
        <f t="shared" si="139"/>
        <v>0</v>
      </c>
      <c r="M160" s="230">
        <f t="shared" si="130"/>
        <v>0</v>
      </c>
      <c r="N160" s="231">
        <f t="shared" si="140"/>
        <v>0</v>
      </c>
      <c r="O160" s="229">
        <f t="shared" si="131"/>
        <v>0</v>
      </c>
      <c r="P160" s="228">
        <f t="shared" si="141"/>
        <v>0</v>
      </c>
      <c r="Q160" s="229">
        <f t="shared" si="132"/>
        <v>0</v>
      </c>
      <c r="R160" s="228">
        <f t="shared" si="142"/>
        <v>0</v>
      </c>
      <c r="S160" s="229">
        <f t="shared" si="133"/>
        <v>0</v>
      </c>
      <c r="T160" s="228">
        <f t="shared" si="143"/>
        <v>0</v>
      </c>
      <c r="U160" s="230">
        <f t="shared" si="134"/>
        <v>0</v>
      </c>
      <c r="V160" s="526">
        <v>1</v>
      </c>
      <c r="W160" s="229">
        <f t="shared" si="135"/>
        <v>10635.58</v>
      </c>
      <c r="X160" s="228"/>
      <c r="Y160" s="229">
        <f t="shared" si="136"/>
        <v>0</v>
      </c>
      <c r="Z160" s="228">
        <f t="shared" si="146"/>
        <v>0</v>
      </c>
      <c r="AA160" s="229">
        <f t="shared" si="137"/>
        <v>0</v>
      </c>
      <c r="AB160" s="228">
        <f t="shared" si="147"/>
        <v>0</v>
      </c>
      <c r="AC160" s="229">
        <f t="shared" si="74"/>
        <v>0</v>
      </c>
      <c r="AD160" s="232">
        <f t="shared" si="127"/>
        <v>10635.58</v>
      </c>
      <c r="AE160" s="223" t="b">
        <f t="shared" si="125"/>
        <v>1</v>
      </c>
    </row>
    <row r="161" spans="1:31" ht="30" x14ac:dyDescent="0.25">
      <c r="A161" s="235" t="s">
        <v>437</v>
      </c>
      <c r="B161" s="225" t="s">
        <v>439</v>
      </c>
      <c r="C161" s="226">
        <f t="shared" si="126"/>
        <v>1</v>
      </c>
      <c r="D161" s="227">
        <v>30446.22</v>
      </c>
      <c r="E161" s="227"/>
      <c r="F161" s="228"/>
      <c r="G161" s="229">
        <f t="shared" si="138"/>
        <v>0</v>
      </c>
      <c r="H161" s="228"/>
      <c r="I161" s="229">
        <f t="shared" si="128"/>
        <v>0</v>
      </c>
      <c r="J161" s="228">
        <f t="shared" si="148"/>
        <v>0</v>
      </c>
      <c r="K161" s="229">
        <f t="shared" si="129"/>
        <v>0</v>
      </c>
      <c r="L161" s="228">
        <f t="shared" si="139"/>
        <v>0</v>
      </c>
      <c r="M161" s="230">
        <f t="shared" si="130"/>
        <v>0</v>
      </c>
      <c r="N161" s="231">
        <f t="shared" si="140"/>
        <v>0</v>
      </c>
      <c r="O161" s="229">
        <f t="shared" si="131"/>
        <v>0</v>
      </c>
      <c r="P161" s="228">
        <f t="shared" si="141"/>
        <v>0</v>
      </c>
      <c r="Q161" s="229">
        <f t="shared" si="132"/>
        <v>0</v>
      </c>
      <c r="R161" s="228">
        <f t="shared" si="142"/>
        <v>0</v>
      </c>
      <c r="S161" s="229">
        <f t="shared" si="133"/>
        <v>0</v>
      </c>
      <c r="T161" s="228">
        <f t="shared" si="143"/>
        <v>0</v>
      </c>
      <c r="U161" s="230">
        <f t="shared" si="134"/>
        <v>0</v>
      </c>
      <c r="V161" s="526">
        <v>0.5</v>
      </c>
      <c r="W161" s="229">
        <f t="shared" si="135"/>
        <v>15223.11</v>
      </c>
      <c r="X161" s="228">
        <v>0.5</v>
      </c>
      <c r="Y161" s="229">
        <f t="shared" si="136"/>
        <v>15223.11</v>
      </c>
      <c r="Z161" s="228"/>
      <c r="AA161" s="229">
        <f t="shared" si="137"/>
        <v>0</v>
      </c>
      <c r="AB161" s="228">
        <f t="shared" si="147"/>
        <v>0</v>
      </c>
      <c r="AC161" s="229">
        <f t="shared" si="74"/>
        <v>0</v>
      </c>
      <c r="AD161" s="232">
        <f t="shared" si="127"/>
        <v>30446.22</v>
      </c>
      <c r="AE161" s="223" t="b">
        <f t="shared" si="125"/>
        <v>1</v>
      </c>
    </row>
    <row r="162" spans="1:31" ht="30" x14ac:dyDescent="0.25">
      <c r="A162" s="235" t="s">
        <v>440</v>
      </c>
      <c r="B162" s="225" t="s">
        <v>442</v>
      </c>
      <c r="C162" s="226">
        <f t="shared" si="126"/>
        <v>1</v>
      </c>
      <c r="D162" s="227">
        <v>5887.98</v>
      </c>
      <c r="E162" s="227"/>
      <c r="F162" s="228"/>
      <c r="G162" s="229">
        <f t="shared" si="138"/>
        <v>0</v>
      </c>
      <c r="H162" s="228"/>
      <c r="I162" s="229">
        <f t="shared" si="128"/>
        <v>0</v>
      </c>
      <c r="J162" s="228">
        <f t="shared" si="148"/>
        <v>0</v>
      </c>
      <c r="K162" s="229">
        <f t="shared" si="129"/>
        <v>0</v>
      </c>
      <c r="L162" s="228">
        <f t="shared" si="139"/>
        <v>0</v>
      </c>
      <c r="M162" s="230">
        <f t="shared" si="130"/>
        <v>0</v>
      </c>
      <c r="N162" s="231">
        <f t="shared" si="140"/>
        <v>0</v>
      </c>
      <c r="O162" s="229">
        <f t="shared" si="131"/>
        <v>0</v>
      </c>
      <c r="P162" s="228">
        <f t="shared" si="141"/>
        <v>0</v>
      </c>
      <c r="Q162" s="229">
        <f t="shared" si="132"/>
        <v>0</v>
      </c>
      <c r="R162" s="228">
        <f t="shared" si="142"/>
        <v>0</v>
      </c>
      <c r="S162" s="229">
        <f t="shared" si="133"/>
        <v>0</v>
      </c>
      <c r="T162" s="228">
        <f t="shared" si="143"/>
        <v>0</v>
      </c>
      <c r="U162" s="230">
        <f t="shared" si="134"/>
        <v>0</v>
      </c>
      <c r="V162" s="526">
        <f t="shared" si="144"/>
        <v>0</v>
      </c>
      <c r="W162" s="229">
        <f t="shared" si="135"/>
        <v>0</v>
      </c>
      <c r="X162" s="228">
        <v>1</v>
      </c>
      <c r="Y162" s="229">
        <f t="shared" si="136"/>
        <v>5887.98</v>
      </c>
      <c r="Z162" s="228"/>
      <c r="AA162" s="229">
        <f t="shared" si="137"/>
        <v>0</v>
      </c>
      <c r="AB162" s="228">
        <f t="shared" si="147"/>
        <v>0</v>
      </c>
      <c r="AC162" s="229">
        <f t="shared" si="74"/>
        <v>0</v>
      </c>
      <c r="AD162" s="232">
        <f t="shared" si="127"/>
        <v>5887.98</v>
      </c>
      <c r="AE162" s="223" t="b">
        <f t="shared" si="125"/>
        <v>1</v>
      </c>
    </row>
    <row r="163" spans="1:31" ht="30" x14ac:dyDescent="0.25">
      <c r="A163" s="235" t="s">
        <v>443</v>
      </c>
      <c r="B163" s="225" t="s">
        <v>445</v>
      </c>
      <c r="C163" s="226">
        <f t="shared" si="126"/>
        <v>1</v>
      </c>
      <c r="D163" s="227">
        <v>14653.08</v>
      </c>
      <c r="E163" s="227"/>
      <c r="F163" s="228"/>
      <c r="G163" s="229">
        <f t="shared" si="138"/>
        <v>0</v>
      </c>
      <c r="H163" s="228"/>
      <c r="I163" s="229">
        <f t="shared" si="128"/>
        <v>0</v>
      </c>
      <c r="J163" s="228">
        <f t="shared" si="148"/>
        <v>0</v>
      </c>
      <c r="K163" s="229">
        <f t="shared" si="129"/>
        <v>0</v>
      </c>
      <c r="L163" s="228">
        <f t="shared" si="139"/>
        <v>0</v>
      </c>
      <c r="M163" s="230">
        <f t="shared" si="130"/>
        <v>0</v>
      </c>
      <c r="N163" s="231">
        <f t="shared" si="140"/>
        <v>0</v>
      </c>
      <c r="O163" s="229">
        <f t="shared" si="131"/>
        <v>0</v>
      </c>
      <c r="P163" s="228">
        <f t="shared" si="141"/>
        <v>0</v>
      </c>
      <c r="Q163" s="229">
        <f t="shared" si="132"/>
        <v>0</v>
      </c>
      <c r="R163" s="228">
        <f t="shared" si="142"/>
        <v>0</v>
      </c>
      <c r="S163" s="229">
        <f t="shared" si="133"/>
        <v>0</v>
      </c>
      <c r="T163" s="228">
        <f t="shared" si="143"/>
        <v>0</v>
      </c>
      <c r="U163" s="230">
        <f t="shared" si="134"/>
        <v>0</v>
      </c>
      <c r="V163" s="526">
        <f t="shared" si="144"/>
        <v>0</v>
      </c>
      <c r="W163" s="229">
        <f t="shared" si="135"/>
        <v>0</v>
      </c>
      <c r="X163" s="228">
        <v>1</v>
      </c>
      <c r="Y163" s="229">
        <f t="shared" si="136"/>
        <v>14653.08</v>
      </c>
      <c r="Z163" s="228"/>
      <c r="AA163" s="229">
        <f t="shared" si="137"/>
        <v>0</v>
      </c>
      <c r="AB163" s="228">
        <f t="shared" si="147"/>
        <v>0</v>
      </c>
      <c r="AC163" s="229">
        <f t="shared" si="74"/>
        <v>0</v>
      </c>
      <c r="AD163" s="232">
        <f t="shared" si="127"/>
        <v>14653.08</v>
      </c>
      <c r="AE163" s="223" t="b">
        <f t="shared" si="125"/>
        <v>1</v>
      </c>
    </row>
    <row r="164" spans="1:31" ht="30" x14ac:dyDescent="0.25">
      <c r="A164" s="235" t="s">
        <v>446</v>
      </c>
      <c r="B164" s="225" t="s">
        <v>448</v>
      </c>
      <c r="C164" s="226">
        <f t="shared" si="126"/>
        <v>1</v>
      </c>
      <c r="D164" s="227">
        <v>325.38</v>
      </c>
      <c r="E164" s="227"/>
      <c r="F164" s="228"/>
      <c r="G164" s="229">
        <f t="shared" si="138"/>
        <v>0</v>
      </c>
      <c r="H164" s="228"/>
      <c r="I164" s="229">
        <f t="shared" si="128"/>
        <v>0</v>
      </c>
      <c r="J164" s="228">
        <f t="shared" si="148"/>
        <v>0</v>
      </c>
      <c r="K164" s="229">
        <f t="shared" si="129"/>
        <v>0</v>
      </c>
      <c r="L164" s="228">
        <v>0.6</v>
      </c>
      <c r="M164" s="230">
        <f t="shared" si="130"/>
        <v>195.22799999999998</v>
      </c>
      <c r="N164" s="231">
        <f t="shared" si="140"/>
        <v>0</v>
      </c>
      <c r="O164" s="229">
        <f t="shared" si="131"/>
        <v>0</v>
      </c>
      <c r="P164" s="228">
        <f t="shared" si="141"/>
        <v>0</v>
      </c>
      <c r="Q164" s="229">
        <f t="shared" si="132"/>
        <v>0</v>
      </c>
      <c r="R164" s="228">
        <f t="shared" si="142"/>
        <v>0</v>
      </c>
      <c r="S164" s="229">
        <f t="shared" si="133"/>
        <v>0</v>
      </c>
      <c r="T164" s="228">
        <f t="shared" si="143"/>
        <v>0</v>
      </c>
      <c r="U164" s="230">
        <f t="shared" si="134"/>
        <v>0</v>
      </c>
      <c r="V164" s="526">
        <f t="shared" si="144"/>
        <v>0</v>
      </c>
      <c r="W164" s="229">
        <f t="shared" si="135"/>
        <v>0</v>
      </c>
      <c r="X164" s="228">
        <f t="shared" si="145"/>
        <v>0</v>
      </c>
      <c r="Y164" s="229">
        <f t="shared" si="136"/>
        <v>0</v>
      </c>
      <c r="Z164" s="228">
        <v>0.4</v>
      </c>
      <c r="AA164" s="229">
        <f t="shared" si="137"/>
        <v>130.15200000000002</v>
      </c>
      <c r="AB164" s="228"/>
      <c r="AC164" s="229">
        <f t="shared" si="74"/>
        <v>0</v>
      </c>
      <c r="AD164" s="232">
        <f t="shared" si="127"/>
        <v>325.38</v>
      </c>
      <c r="AE164" s="223" t="b">
        <f t="shared" si="125"/>
        <v>1</v>
      </c>
    </row>
    <row r="165" spans="1:31" ht="30" x14ac:dyDescent="0.25">
      <c r="A165" s="235" t="s">
        <v>449</v>
      </c>
      <c r="B165" s="225" t="s">
        <v>451</v>
      </c>
      <c r="C165" s="226">
        <f t="shared" si="126"/>
        <v>1</v>
      </c>
      <c r="D165" s="227">
        <v>572.16</v>
      </c>
      <c r="E165" s="227"/>
      <c r="F165" s="228"/>
      <c r="G165" s="229">
        <f t="shared" si="138"/>
        <v>0</v>
      </c>
      <c r="H165" s="228"/>
      <c r="I165" s="229">
        <f t="shared" si="128"/>
        <v>0</v>
      </c>
      <c r="J165" s="228">
        <f t="shared" si="148"/>
        <v>0</v>
      </c>
      <c r="K165" s="229">
        <f t="shared" si="129"/>
        <v>0</v>
      </c>
      <c r="L165" s="228">
        <v>0.6</v>
      </c>
      <c r="M165" s="230">
        <f t="shared" si="130"/>
        <v>343.29599999999999</v>
      </c>
      <c r="N165" s="231">
        <f t="shared" si="140"/>
        <v>0</v>
      </c>
      <c r="O165" s="229">
        <f t="shared" si="131"/>
        <v>0</v>
      </c>
      <c r="P165" s="228">
        <f t="shared" si="141"/>
        <v>0</v>
      </c>
      <c r="Q165" s="229">
        <f t="shared" si="132"/>
        <v>0</v>
      </c>
      <c r="R165" s="228">
        <f t="shared" si="142"/>
        <v>0</v>
      </c>
      <c r="S165" s="229">
        <f t="shared" si="133"/>
        <v>0</v>
      </c>
      <c r="T165" s="228">
        <f t="shared" si="143"/>
        <v>0</v>
      </c>
      <c r="U165" s="230">
        <f t="shared" si="134"/>
        <v>0</v>
      </c>
      <c r="V165" s="526">
        <f t="shared" si="144"/>
        <v>0</v>
      </c>
      <c r="W165" s="229">
        <f t="shared" si="135"/>
        <v>0</v>
      </c>
      <c r="X165" s="228">
        <f t="shared" si="145"/>
        <v>0</v>
      </c>
      <c r="Y165" s="229">
        <f t="shared" si="136"/>
        <v>0</v>
      </c>
      <c r="Z165" s="228">
        <v>0.4</v>
      </c>
      <c r="AA165" s="229">
        <f t="shared" si="137"/>
        <v>228.864</v>
      </c>
      <c r="AB165" s="228"/>
      <c r="AC165" s="229">
        <f t="shared" si="74"/>
        <v>0</v>
      </c>
      <c r="AD165" s="232">
        <f t="shared" si="127"/>
        <v>572.16</v>
      </c>
      <c r="AE165" s="223" t="b">
        <f t="shared" si="125"/>
        <v>1</v>
      </c>
    </row>
    <row r="166" spans="1:31" ht="30" x14ac:dyDescent="0.25">
      <c r="A166" s="235" t="s">
        <v>452</v>
      </c>
      <c r="B166" s="225" t="s">
        <v>454</v>
      </c>
      <c r="C166" s="226">
        <f t="shared" si="126"/>
        <v>1</v>
      </c>
      <c r="D166" s="227">
        <v>71.2</v>
      </c>
      <c r="E166" s="227"/>
      <c r="F166" s="228"/>
      <c r="G166" s="229">
        <f t="shared" si="138"/>
        <v>0</v>
      </c>
      <c r="H166" s="228"/>
      <c r="I166" s="229">
        <f t="shared" si="128"/>
        <v>0</v>
      </c>
      <c r="J166" s="228">
        <v>0.4</v>
      </c>
      <c r="K166" s="229">
        <f t="shared" si="129"/>
        <v>28.480000000000004</v>
      </c>
      <c r="L166" s="228">
        <v>0.6</v>
      </c>
      <c r="M166" s="230">
        <f t="shared" si="130"/>
        <v>42.72</v>
      </c>
      <c r="N166" s="231">
        <f t="shared" si="140"/>
        <v>0</v>
      </c>
      <c r="O166" s="229">
        <f t="shared" si="131"/>
        <v>0</v>
      </c>
      <c r="P166" s="228">
        <f t="shared" si="141"/>
        <v>0</v>
      </c>
      <c r="Q166" s="229">
        <f t="shared" si="132"/>
        <v>0</v>
      </c>
      <c r="R166" s="228">
        <f t="shared" si="142"/>
        <v>0</v>
      </c>
      <c r="S166" s="229">
        <f t="shared" si="133"/>
        <v>0</v>
      </c>
      <c r="T166" s="228">
        <f t="shared" si="143"/>
        <v>0</v>
      </c>
      <c r="U166" s="230">
        <f t="shared" si="134"/>
        <v>0</v>
      </c>
      <c r="V166" s="526">
        <f t="shared" si="144"/>
        <v>0</v>
      </c>
      <c r="W166" s="229">
        <f t="shared" si="135"/>
        <v>0</v>
      </c>
      <c r="X166" s="228">
        <f t="shared" si="145"/>
        <v>0</v>
      </c>
      <c r="Y166" s="229">
        <f t="shared" si="136"/>
        <v>0</v>
      </c>
      <c r="Z166" s="228">
        <f t="shared" si="146"/>
        <v>0</v>
      </c>
      <c r="AA166" s="229">
        <f t="shared" si="137"/>
        <v>0</v>
      </c>
      <c r="AB166" s="228">
        <f t="shared" si="147"/>
        <v>0</v>
      </c>
      <c r="AC166" s="229">
        <f t="shared" si="74"/>
        <v>0</v>
      </c>
      <c r="AD166" s="232">
        <f t="shared" si="127"/>
        <v>71.2</v>
      </c>
      <c r="AE166" s="223" t="b">
        <f t="shared" si="125"/>
        <v>1</v>
      </c>
    </row>
    <row r="167" spans="1:31" ht="30" x14ac:dyDescent="0.25">
      <c r="A167" s="235" t="s">
        <v>455</v>
      </c>
      <c r="B167" s="225" t="s">
        <v>457</v>
      </c>
      <c r="C167" s="226">
        <f t="shared" si="126"/>
        <v>1</v>
      </c>
      <c r="D167" s="227">
        <v>951.15</v>
      </c>
      <c r="E167" s="227"/>
      <c r="F167" s="228"/>
      <c r="G167" s="229">
        <f t="shared" si="138"/>
        <v>0</v>
      </c>
      <c r="H167" s="228"/>
      <c r="I167" s="229">
        <f t="shared" si="128"/>
        <v>0</v>
      </c>
      <c r="J167" s="228">
        <v>0.4</v>
      </c>
      <c r="K167" s="229">
        <f t="shared" si="129"/>
        <v>380.46000000000004</v>
      </c>
      <c r="L167" s="228">
        <v>0.6</v>
      </c>
      <c r="M167" s="230">
        <f t="shared" si="130"/>
        <v>570.68999999999994</v>
      </c>
      <c r="N167" s="231">
        <f t="shared" si="140"/>
        <v>0</v>
      </c>
      <c r="O167" s="229">
        <f t="shared" si="131"/>
        <v>0</v>
      </c>
      <c r="P167" s="228">
        <f t="shared" si="141"/>
        <v>0</v>
      </c>
      <c r="Q167" s="229">
        <f t="shared" si="132"/>
        <v>0</v>
      </c>
      <c r="R167" s="228">
        <f t="shared" si="142"/>
        <v>0</v>
      </c>
      <c r="S167" s="229">
        <f t="shared" si="133"/>
        <v>0</v>
      </c>
      <c r="T167" s="228">
        <f t="shared" si="143"/>
        <v>0</v>
      </c>
      <c r="U167" s="230">
        <f t="shared" si="134"/>
        <v>0</v>
      </c>
      <c r="V167" s="526">
        <f t="shared" si="144"/>
        <v>0</v>
      </c>
      <c r="W167" s="229">
        <f t="shared" si="135"/>
        <v>0</v>
      </c>
      <c r="X167" s="228">
        <f t="shared" si="145"/>
        <v>0</v>
      </c>
      <c r="Y167" s="229">
        <f t="shared" si="136"/>
        <v>0</v>
      </c>
      <c r="Z167" s="228">
        <f t="shared" si="146"/>
        <v>0</v>
      </c>
      <c r="AA167" s="229">
        <f t="shared" si="137"/>
        <v>0</v>
      </c>
      <c r="AB167" s="228">
        <f t="shared" si="147"/>
        <v>0</v>
      </c>
      <c r="AC167" s="229">
        <f t="shared" si="74"/>
        <v>0</v>
      </c>
      <c r="AD167" s="232">
        <f t="shared" si="127"/>
        <v>951.15</v>
      </c>
      <c r="AE167" s="223" t="b">
        <f t="shared" si="125"/>
        <v>1</v>
      </c>
    </row>
    <row r="168" spans="1:31" ht="30" x14ac:dyDescent="0.25">
      <c r="A168" s="235" t="s">
        <v>458</v>
      </c>
      <c r="B168" s="225" t="s">
        <v>460</v>
      </c>
      <c r="C168" s="226">
        <f t="shared" si="126"/>
        <v>1</v>
      </c>
      <c r="D168" s="227">
        <v>1047</v>
      </c>
      <c r="E168" s="227"/>
      <c r="F168" s="228"/>
      <c r="G168" s="229">
        <f t="shared" si="138"/>
        <v>0</v>
      </c>
      <c r="H168" s="228"/>
      <c r="I168" s="229">
        <f t="shared" si="128"/>
        <v>0</v>
      </c>
      <c r="J168" s="228">
        <v>0.4</v>
      </c>
      <c r="K168" s="229">
        <f t="shared" si="129"/>
        <v>418.8</v>
      </c>
      <c r="L168" s="228">
        <v>0.6</v>
      </c>
      <c r="M168" s="230">
        <f t="shared" si="130"/>
        <v>628.19999999999993</v>
      </c>
      <c r="N168" s="231">
        <f t="shared" si="140"/>
        <v>0</v>
      </c>
      <c r="O168" s="229">
        <f t="shared" si="131"/>
        <v>0</v>
      </c>
      <c r="P168" s="228">
        <f t="shared" si="141"/>
        <v>0</v>
      </c>
      <c r="Q168" s="229">
        <f t="shared" si="132"/>
        <v>0</v>
      </c>
      <c r="R168" s="228">
        <f t="shared" si="142"/>
        <v>0</v>
      </c>
      <c r="S168" s="229">
        <f t="shared" si="133"/>
        <v>0</v>
      </c>
      <c r="T168" s="228">
        <f t="shared" si="143"/>
        <v>0</v>
      </c>
      <c r="U168" s="230">
        <f t="shared" si="134"/>
        <v>0</v>
      </c>
      <c r="V168" s="526">
        <f t="shared" si="144"/>
        <v>0</v>
      </c>
      <c r="W168" s="229">
        <f t="shared" si="135"/>
        <v>0</v>
      </c>
      <c r="X168" s="228">
        <f t="shared" si="145"/>
        <v>0</v>
      </c>
      <c r="Y168" s="229">
        <f t="shared" si="136"/>
        <v>0</v>
      </c>
      <c r="Z168" s="228">
        <f t="shared" si="146"/>
        <v>0</v>
      </c>
      <c r="AA168" s="229">
        <f t="shared" si="137"/>
        <v>0</v>
      </c>
      <c r="AB168" s="228">
        <f t="shared" si="147"/>
        <v>0</v>
      </c>
      <c r="AC168" s="229">
        <f t="shared" si="74"/>
        <v>0</v>
      </c>
      <c r="AD168" s="232">
        <f t="shared" si="127"/>
        <v>1047</v>
      </c>
      <c r="AE168" s="223" t="b">
        <f t="shared" si="125"/>
        <v>1</v>
      </c>
    </row>
    <row r="169" spans="1:31" ht="30" x14ac:dyDescent="0.25">
      <c r="A169" s="235" t="s">
        <v>461</v>
      </c>
      <c r="B169" s="225" t="s">
        <v>463</v>
      </c>
      <c r="C169" s="226">
        <f t="shared" si="126"/>
        <v>1</v>
      </c>
      <c r="D169" s="227">
        <v>957.95</v>
      </c>
      <c r="E169" s="227"/>
      <c r="F169" s="228"/>
      <c r="G169" s="229">
        <f t="shared" si="138"/>
        <v>0</v>
      </c>
      <c r="H169" s="228"/>
      <c r="I169" s="229">
        <f t="shared" si="128"/>
        <v>0</v>
      </c>
      <c r="J169" s="228">
        <v>0.4</v>
      </c>
      <c r="K169" s="229">
        <f t="shared" si="129"/>
        <v>383.18000000000006</v>
      </c>
      <c r="L169" s="228">
        <v>0.6</v>
      </c>
      <c r="M169" s="230">
        <f t="shared" si="130"/>
        <v>574.77</v>
      </c>
      <c r="N169" s="231">
        <f t="shared" si="140"/>
        <v>0</v>
      </c>
      <c r="O169" s="229">
        <f t="shared" si="131"/>
        <v>0</v>
      </c>
      <c r="P169" s="228">
        <f t="shared" si="141"/>
        <v>0</v>
      </c>
      <c r="Q169" s="229">
        <f t="shared" si="132"/>
        <v>0</v>
      </c>
      <c r="R169" s="228">
        <f t="shared" si="142"/>
        <v>0</v>
      </c>
      <c r="S169" s="229">
        <f t="shared" si="133"/>
        <v>0</v>
      </c>
      <c r="T169" s="228">
        <f t="shared" si="143"/>
        <v>0</v>
      </c>
      <c r="U169" s="230">
        <f t="shared" si="134"/>
        <v>0</v>
      </c>
      <c r="V169" s="526">
        <f t="shared" si="144"/>
        <v>0</v>
      </c>
      <c r="W169" s="229">
        <f t="shared" si="135"/>
        <v>0</v>
      </c>
      <c r="X169" s="228">
        <f t="shared" si="145"/>
        <v>0</v>
      </c>
      <c r="Y169" s="229">
        <f t="shared" si="136"/>
        <v>0</v>
      </c>
      <c r="Z169" s="228">
        <f t="shared" si="146"/>
        <v>0</v>
      </c>
      <c r="AA169" s="229">
        <f t="shared" si="137"/>
        <v>0</v>
      </c>
      <c r="AB169" s="228">
        <f t="shared" si="147"/>
        <v>0</v>
      </c>
      <c r="AC169" s="229">
        <f t="shared" ref="AC169:AC205" si="149">AB169*$D169</f>
        <v>0</v>
      </c>
      <c r="AD169" s="232">
        <f t="shared" si="127"/>
        <v>957.95</v>
      </c>
      <c r="AE169" s="223" t="b">
        <f t="shared" si="125"/>
        <v>1</v>
      </c>
    </row>
    <row r="170" spans="1:31" ht="30" x14ac:dyDescent="0.25">
      <c r="A170" s="235" t="s">
        <v>464</v>
      </c>
      <c r="B170" s="225" t="s">
        <v>466</v>
      </c>
      <c r="C170" s="226">
        <f t="shared" si="126"/>
        <v>1</v>
      </c>
      <c r="D170" s="227">
        <v>647.73</v>
      </c>
      <c r="E170" s="227"/>
      <c r="F170" s="228"/>
      <c r="G170" s="229">
        <f t="shared" si="138"/>
        <v>0</v>
      </c>
      <c r="H170" s="228"/>
      <c r="I170" s="229">
        <f t="shared" si="128"/>
        <v>0</v>
      </c>
      <c r="J170" s="228">
        <f t="shared" si="148"/>
        <v>0</v>
      </c>
      <c r="K170" s="229">
        <f t="shared" si="129"/>
        <v>0</v>
      </c>
      <c r="L170" s="228">
        <f t="shared" si="139"/>
        <v>0</v>
      </c>
      <c r="M170" s="230">
        <f t="shared" si="130"/>
        <v>0</v>
      </c>
      <c r="N170" s="231">
        <f t="shared" si="140"/>
        <v>0</v>
      </c>
      <c r="O170" s="229">
        <f t="shared" si="131"/>
        <v>0</v>
      </c>
      <c r="P170" s="228">
        <f t="shared" si="141"/>
        <v>0</v>
      </c>
      <c r="Q170" s="229">
        <f t="shared" si="132"/>
        <v>0</v>
      </c>
      <c r="R170" s="228">
        <f t="shared" si="142"/>
        <v>0</v>
      </c>
      <c r="S170" s="229">
        <f t="shared" si="133"/>
        <v>0</v>
      </c>
      <c r="T170" s="228">
        <v>1</v>
      </c>
      <c r="U170" s="230">
        <f t="shared" si="134"/>
        <v>647.73</v>
      </c>
      <c r="V170" s="526">
        <f t="shared" si="144"/>
        <v>0</v>
      </c>
      <c r="W170" s="229">
        <f t="shared" si="135"/>
        <v>0</v>
      </c>
      <c r="X170" s="228">
        <f t="shared" si="145"/>
        <v>0</v>
      </c>
      <c r="Y170" s="229">
        <f t="shared" si="136"/>
        <v>0</v>
      </c>
      <c r="Z170" s="228">
        <f t="shared" si="146"/>
        <v>0</v>
      </c>
      <c r="AA170" s="229">
        <f t="shared" si="137"/>
        <v>0</v>
      </c>
      <c r="AB170" s="228">
        <f t="shared" si="147"/>
        <v>0</v>
      </c>
      <c r="AC170" s="229">
        <f t="shared" si="149"/>
        <v>0</v>
      </c>
      <c r="AD170" s="232">
        <f t="shared" si="127"/>
        <v>647.73</v>
      </c>
      <c r="AE170" s="223" t="b">
        <f t="shared" si="125"/>
        <v>1</v>
      </c>
    </row>
    <row r="171" spans="1:31" ht="30" x14ac:dyDescent="0.25">
      <c r="A171" s="235" t="s">
        <v>467</v>
      </c>
      <c r="B171" s="225" t="s">
        <v>469</v>
      </c>
      <c r="C171" s="226">
        <f t="shared" si="126"/>
        <v>1</v>
      </c>
      <c r="D171" s="227">
        <v>151.91</v>
      </c>
      <c r="E171" s="227"/>
      <c r="F171" s="228"/>
      <c r="G171" s="229">
        <f t="shared" si="138"/>
        <v>0</v>
      </c>
      <c r="H171" s="228"/>
      <c r="I171" s="229">
        <f t="shared" si="128"/>
        <v>0</v>
      </c>
      <c r="J171" s="228">
        <v>1</v>
      </c>
      <c r="K171" s="229">
        <f t="shared" si="129"/>
        <v>151.91</v>
      </c>
      <c r="L171" s="228">
        <f t="shared" si="139"/>
        <v>0</v>
      </c>
      <c r="M171" s="230">
        <f t="shared" si="130"/>
        <v>0</v>
      </c>
      <c r="N171" s="231">
        <f t="shared" si="140"/>
        <v>0</v>
      </c>
      <c r="O171" s="229">
        <f t="shared" si="131"/>
        <v>0</v>
      </c>
      <c r="P171" s="228">
        <f t="shared" si="141"/>
        <v>0</v>
      </c>
      <c r="Q171" s="229">
        <f t="shared" si="132"/>
        <v>0</v>
      </c>
      <c r="R171" s="228">
        <f t="shared" si="142"/>
        <v>0</v>
      </c>
      <c r="S171" s="229">
        <f t="shared" si="133"/>
        <v>0</v>
      </c>
      <c r="T171" s="228">
        <f t="shared" si="143"/>
        <v>0</v>
      </c>
      <c r="U171" s="230">
        <f t="shared" si="134"/>
        <v>0</v>
      </c>
      <c r="V171" s="526">
        <f t="shared" si="144"/>
        <v>0</v>
      </c>
      <c r="W171" s="229">
        <f t="shared" si="135"/>
        <v>0</v>
      </c>
      <c r="X171" s="228">
        <f t="shared" si="145"/>
        <v>0</v>
      </c>
      <c r="Y171" s="229">
        <f t="shared" si="136"/>
        <v>0</v>
      </c>
      <c r="Z171" s="228">
        <f t="shared" si="146"/>
        <v>0</v>
      </c>
      <c r="AA171" s="229">
        <f t="shared" si="137"/>
        <v>0</v>
      </c>
      <c r="AB171" s="228">
        <f t="shared" si="147"/>
        <v>0</v>
      </c>
      <c r="AC171" s="229">
        <f t="shared" si="149"/>
        <v>0</v>
      </c>
      <c r="AD171" s="232">
        <f t="shared" si="127"/>
        <v>151.91</v>
      </c>
      <c r="AE171" s="223" t="b">
        <f t="shared" si="125"/>
        <v>1</v>
      </c>
    </row>
    <row r="172" spans="1:31" ht="30" x14ac:dyDescent="0.25">
      <c r="A172" s="235" t="s">
        <v>470</v>
      </c>
      <c r="B172" s="225" t="s">
        <v>472</v>
      </c>
      <c r="C172" s="226">
        <f t="shared" si="126"/>
        <v>1</v>
      </c>
      <c r="D172" s="227">
        <v>1749.84</v>
      </c>
      <c r="E172" s="227"/>
      <c r="F172" s="228"/>
      <c r="G172" s="229">
        <f t="shared" si="138"/>
        <v>0</v>
      </c>
      <c r="H172" s="228"/>
      <c r="I172" s="229">
        <f t="shared" si="128"/>
        <v>0</v>
      </c>
      <c r="J172" s="228">
        <f t="shared" si="148"/>
        <v>0</v>
      </c>
      <c r="K172" s="229">
        <f t="shared" si="129"/>
        <v>0</v>
      </c>
      <c r="L172" s="228">
        <f t="shared" si="139"/>
        <v>0</v>
      </c>
      <c r="M172" s="230">
        <f t="shared" si="130"/>
        <v>0</v>
      </c>
      <c r="N172" s="231">
        <f t="shared" si="140"/>
        <v>0</v>
      </c>
      <c r="O172" s="229">
        <f t="shared" si="131"/>
        <v>0</v>
      </c>
      <c r="P172" s="228">
        <f t="shared" si="141"/>
        <v>0</v>
      </c>
      <c r="Q172" s="229">
        <f t="shared" si="132"/>
        <v>0</v>
      </c>
      <c r="R172" s="228">
        <f t="shared" si="142"/>
        <v>0</v>
      </c>
      <c r="S172" s="229">
        <f t="shared" si="133"/>
        <v>0</v>
      </c>
      <c r="T172" s="228">
        <v>1</v>
      </c>
      <c r="U172" s="230">
        <f t="shared" si="134"/>
        <v>1749.84</v>
      </c>
      <c r="V172" s="526">
        <f t="shared" si="144"/>
        <v>0</v>
      </c>
      <c r="W172" s="229">
        <f t="shared" si="135"/>
        <v>0</v>
      </c>
      <c r="X172" s="228">
        <f t="shared" si="145"/>
        <v>0</v>
      </c>
      <c r="Y172" s="229">
        <f t="shared" si="136"/>
        <v>0</v>
      </c>
      <c r="Z172" s="228">
        <f t="shared" si="146"/>
        <v>0</v>
      </c>
      <c r="AA172" s="229">
        <f t="shared" si="137"/>
        <v>0</v>
      </c>
      <c r="AB172" s="228">
        <f t="shared" si="147"/>
        <v>0</v>
      </c>
      <c r="AC172" s="229">
        <f t="shared" si="149"/>
        <v>0</v>
      </c>
      <c r="AD172" s="232">
        <f t="shared" si="127"/>
        <v>1749.84</v>
      </c>
      <c r="AE172" s="223" t="b">
        <f t="shared" si="125"/>
        <v>1</v>
      </c>
    </row>
    <row r="173" spans="1:31" ht="15" x14ac:dyDescent="0.25">
      <c r="A173" s="235" t="s">
        <v>473</v>
      </c>
      <c r="B173" s="225" t="s">
        <v>475</v>
      </c>
      <c r="C173" s="226">
        <f t="shared" si="126"/>
        <v>1</v>
      </c>
      <c r="D173" s="227">
        <v>5834.95</v>
      </c>
      <c r="E173" s="227"/>
      <c r="F173" s="228"/>
      <c r="G173" s="229">
        <f t="shared" si="138"/>
        <v>0</v>
      </c>
      <c r="H173" s="228"/>
      <c r="I173" s="229">
        <f t="shared" si="128"/>
        <v>0</v>
      </c>
      <c r="J173" s="228">
        <v>1</v>
      </c>
      <c r="K173" s="229">
        <f t="shared" si="129"/>
        <v>5834.95</v>
      </c>
      <c r="L173" s="228">
        <f t="shared" si="139"/>
        <v>0</v>
      </c>
      <c r="M173" s="230">
        <f t="shared" si="130"/>
        <v>0</v>
      </c>
      <c r="N173" s="231">
        <f t="shared" si="140"/>
        <v>0</v>
      </c>
      <c r="O173" s="229">
        <f t="shared" si="131"/>
        <v>0</v>
      </c>
      <c r="P173" s="228">
        <f t="shared" si="141"/>
        <v>0</v>
      </c>
      <c r="Q173" s="229">
        <f t="shared" si="132"/>
        <v>0</v>
      </c>
      <c r="R173" s="228">
        <f t="shared" si="142"/>
        <v>0</v>
      </c>
      <c r="S173" s="229">
        <f t="shared" si="133"/>
        <v>0</v>
      </c>
      <c r="T173" s="228">
        <f t="shared" si="143"/>
        <v>0</v>
      </c>
      <c r="U173" s="230">
        <f t="shared" si="134"/>
        <v>0</v>
      </c>
      <c r="V173" s="526">
        <f t="shared" si="144"/>
        <v>0</v>
      </c>
      <c r="W173" s="229">
        <f t="shared" si="135"/>
        <v>0</v>
      </c>
      <c r="X173" s="228">
        <f t="shared" si="145"/>
        <v>0</v>
      </c>
      <c r="Y173" s="229">
        <f t="shared" si="136"/>
        <v>0</v>
      </c>
      <c r="Z173" s="228">
        <f t="shared" si="146"/>
        <v>0</v>
      </c>
      <c r="AA173" s="229">
        <f t="shared" si="137"/>
        <v>0</v>
      </c>
      <c r="AB173" s="228">
        <f t="shared" si="147"/>
        <v>0</v>
      </c>
      <c r="AC173" s="229">
        <f t="shared" si="149"/>
        <v>0</v>
      </c>
      <c r="AD173" s="232">
        <f t="shared" si="127"/>
        <v>5834.95</v>
      </c>
      <c r="AE173" s="223" t="b">
        <f t="shared" si="125"/>
        <v>1</v>
      </c>
    </row>
    <row r="174" spans="1:31" ht="15" x14ac:dyDescent="0.25">
      <c r="A174" s="235" t="s">
        <v>476</v>
      </c>
      <c r="B174" s="225" t="s">
        <v>478</v>
      </c>
      <c r="C174" s="226">
        <f t="shared" si="126"/>
        <v>1</v>
      </c>
      <c r="D174" s="227">
        <v>3601.15</v>
      </c>
      <c r="E174" s="227"/>
      <c r="F174" s="228"/>
      <c r="G174" s="229">
        <f t="shared" si="138"/>
        <v>0</v>
      </c>
      <c r="H174" s="228"/>
      <c r="I174" s="229">
        <f t="shared" si="128"/>
        <v>0</v>
      </c>
      <c r="J174" s="228">
        <v>1</v>
      </c>
      <c r="K174" s="229">
        <f t="shared" si="129"/>
        <v>3601.15</v>
      </c>
      <c r="L174" s="228">
        <f t="shared" si="139"/>
        <v>0</v>
      </c>
      <c r="M174" s="230">
        <f t="shared" si="130"/>
        <v>0</v>
      </c>
      <c r="N174" s="231">
        <f t="shared" si="140"/>
        <v>0</v>
      </c>
      <c r="O174" s="229">
        <f t="shared" si="131"/>
        <v>0</v>
      </c>
      <c r="P174" s="228">
        <f t="shared" si="141"/>
        <v>0</v>
      </c>
      <c r="Q174" s="229">
        <f t="shared" si="132"/>
        <v>0</v>
      </c>
      <c r="R174" s="228">
        <f t="shared" si="142"/>
        <v>0</v>
      </c>
      <c r="S174" s="229">
        <f t="shared" si="133"/>
        <v>0</v>
      </c>
      <c r="T174" s="228">
        <f t="shared" si="143"/>
        <v>0</v>
      </c>
      <c r="U174" s="230">
        <f t="shared" si="134"/>
        <v>0</v>
      </c>
      <c r="V174" s="526">
        <f t="shared" si="144"/>
        <v>0</v>
      </c>
      <c r="W174" s="229">
        <f t="shared" si="135"/>
        <v>0</v>
      </c>
      <c r="X174" s="228">
        <f t="shared" si="145"/>
        <v>0</v>
      </c>
      <c r="Y174" s="229">
        <f t="shared" si="136"/>
        <v>0</v>
      </c>
      <c r="Z174" s="228">
        <f t="shared" si="146"/>
        <v>0</v>
      </c>
      <c r="AA174" s="229">
        <f t="shared" si="137"/>
        <v>0</v>
      </c>
      <c r="AB174" s="228">
        <f t="shared" si="147"/>
        <v>0</v>
      </c>
      <c r="AC174" s="229">
        <f t="shared" si="149"/>
        <v>0</v>
      </c>
      <c r="AD174" s="232">
        <f t="shared" si="127"/>
        <v>3601.15</v>
      </c>
      <c r="AE174" s="223" t="b">
        <f t="shared" si="125"/>
        <v>1</v>
      </c>
    </row>
    <row r="175" spans="1:31" ht="30" x14ac:dyDescent="0.25">
      <c r="A175" s="235" t="s">
        <v>479</v>
      </c>
      <c r="B175" s="225" t="s">
        <v>481</v>
      </c>
      <c r="C175" s="226">
        <f t="shared" si="126"/>
        <v>1</v>
      </c>
      <c r="D175" s="227">
        <v>1441.5</v>
      </c>
      <c r="E175" s="227"/>
      <c r="F175" s="228"/>
      <c r="G175" s="229">
        <f t="shared" si="138"/>
        <v>0</v>
      </c>
      <c r="H175" s="228"/>
      <c r="I175" s="229">
        <f t="shared" si="128"/>
        <v>0</v>
      </c>
      <c r="J175" s="228">
        <f t="shared" si="148"/>
        <v>0</v>
      </c>
      <c r="K175" s="229">
        <f t="shared" si="129"/>
        <v>0</v>
      </c>
      <c r="L175" s="228">
        <f t="shared" si="139"/>
        <v>0</v>
      </c>
      <c r="M175" s="230">
        <f t="shared" si="130"/>
        <v>0</v>
      </c>
      <c r="N175" s="231">
        <f t="shared" si="140"/>
        <v>0</v>
      </c>
      <c r="O175" s="229">
        <f t="shared" si="131"/>
        <v>0</v>
      </c>
      <c r="P175" s="228">
        <f t="shared" si="141"/>
        <v>0</v>
      </c>
      <c r="Q175" s="229">
        <f t="shared" si="132"/>
        <v>0</v>
      </c>
      <c r="R175" s="228">
        <f t="shared" si="142"/>
        <v>0</v>
      </c>
      <c r="S175" s="229">
        <f t="shared" si="133"/>
        <v>0</v>
      </c>
      <c r="T175" s="228">
        <v>1</v>
      </c>
      <c r="U175" s="230">
        <f t="shared" si="134"/>
        <v>1441.5</v>
      </c>
      <c r="V175" s="526">
        <f t="shared" si="144"/>
        <v>0</v>
      </c>
      <c r="W175" s="229">
        <f t="shared" si="135"/>
        <v>0</v>
      </c>
      <c r="X175" s="228">
        <f t="shared" si="145"/>
        <v>0</v>
      </c>
      <c r="Y175" s="229">
        <f t="shared" si="136"/>
        <v>0</v>
      </c>
      <c r="Z175" s="228">
        <f t="shared" si="146"/>
        <v>0</v>
      </c>
      <c r="AA175" s="229">
        <f t="shared" si="137"/>
        <v>0</v>
      </c>
      <c r="AB175" s="228">
        <f t="shared" si="147"/>
        <v>0</v>
      </c>
      <c r="AC175" s="229">
        <f t="shared" si="149"/>
        <v>0</v>
      </c>
      <c r="AD175" s="232">
        <f t="shared" si="127"/>
        <v>1441.5</v>
      </c>
      <c r="AE175" s="223" t="b">
        <f t="shared" si="125"/>
        <v>1</v>
      </c>
    </row>
    <row r="176" spans="1:31" ht="15" x14ac:dyDescent="0.25">
      <c r="A176" s="235" t="s">
        <v>482</v>
      </c>
      <c r="B176" s="225" t="s">
        <v>484</v>
      </c>
      <c r="C176" s="226">
        <f t="shared" si="126"/>
        <v>1</v>
      </c>
      <c r="D176" s="227">
        <v>353.6</v>
      </c>
      <c r="E176" s="227"/>
      <c r="F176" s="228"/>
      <c r="G176" s="229">
        <f t="shared" si="138"/>
        <v>0</v>
      </c>
      <c r="H176" s="228"/>
      <c r="I176" s="229">
        <f t="shared" si="128"/>
        <v>0</v>
      </c>
      <c r="J176" s="228">
        <f t="shared" si="148"/>
        <v>0</v>
      </c>
      <c r="K176" s="229">
        <f t="shared" si="129"/>
        <v>0</v>
      </c>
      <c r="L176" s="228">
        <f t="shared" si="139"/>
        <v>0</v>
      </c>
      <c r="M176" s="230">
        <f t="shared" si="130"/>
        <v>0</v>
      </c>
      <c r="N176" s="231">
        <f t="shared" si="140"/>
        <v>0</v>
      </c>
      <c r="O176" s="229">
        <f t="shared" si="131"/>
        <v>0</v>
      </c>
      <c r="P176" s="228">
        <f t="shared" si="141"/>
        <v>0</v>
      </c>
      <c r="Q176" s="229">
        <f t="shared" si="132"/>
        <v>0</v>
      </c>
      <c r="R176" s="228">
        <f t="shared" si="142"/>
        <v>0</v>
      </c>
      <c r="S176" s="229">
        <f t="shared" si="133"/>
        <v>0</v>
      </c>
      <c r="T176" s="228">
        <f t="shared" si="143"/>
        <v>0</v>
      </c>
      <c r="U176" s="230">
        <f t="shared" si="134"/>
        <v>0</v>
      </c>
      <c r="V176" s="526">
        <f t="shared" si="144"/>
        <v>0</v>
      </c>
      <c r="W176" s="229">
        <f t="shared" si="135"/>
        <v>0</v>
      </c>
      <c r="X176" s="228">
        <v>1</v>
      </c>
      <c r="Y176" s="229">
        <f t="shared" si="136"/>
        <v>353.6</v>
      </c>
      <c r="Z176" s="228">
        <f t="shared" si="146"/>
        <v>0</v>
      </c>
      <c r="AA176" s="229">
        <f t="shared" si="137"/>
        <v>0</v>
      </c>
      <c r="AB176" s="228">
        <f t="shared" si="147"/>
        <v>0</v>
      </c>
      <c r="AC176" s="229">
        <f t="shared" si="149"/>
        <v>0</v>
      </c>
      <c r="AD176" s="232">
        <f t="shared" si="127"/>
        <v>353.6</v>
      </c>
      <c r="AE176" s="223" t="b">
        <f t="shared" si="125"/>
        <v>1</v>
      </c>
    </row>
    <row r="177" spans="1:31" ht="15" x14ac:dyDescent="0.25">
      <c r="A177" s="235" t="s">
        <v>485</v>
      </c>
      <c r="B177" s="225" t="s">
        <v>487</v>
      </c>
      <c r="C177" s="226">
        <f t="shared" si="126"/>
        <v>1</v>
      </c>
      <c r="D177" s="227">
        <v>49.72</v>
      </c>
      <c r="E177" s="227"/>
      <c r="F177" s="228"/>
      <c r="G177" s="229">
        <f t="shared" si="138"/>
        <v>0</v>
      </c>
      <c r="H177" s="228"/>
      <c r="I177" s="229">
        <f t="shared" si="128"/>
        <v>0</v>
      </c>
      <c r="J177" s="228">
        <f t="shared" si="148"/>
        <v>0</v>
      </c>
      <c r="K177" s="229">
        <f t="shared" si="129"/>
        <v>0</v>
      </c>
      <c r="L177" s="228">
        <f t="shared" si="139"/>
        <v>0</v>
      </c>
      <c r="M177" s="230">
        <f t="shared" si="130"/>
        <v>0</v>
      </c>
      <c r="N177" s="231">
        <f t="shared" si="140"/>
        <v>0</v>
      </c>
      <c r="O177" s="229">
        <f t="shared" si="131"/>
        <v>0</v>
      </c>
      <c r="P177" s="228">
        <f t="shared" si="141"/>
        <v>0</v>
      </c>
      <c r="Q177" s="229">
        <f t="shared" si="132"/>
        <v>0</v>
      </c>
      <c r="R177" s="228">
        <f t="shared" si="142"/>
        <v>0</v>
      </c>
      <c r="S177" s="229">
        <f t="shared" si="133"/>
        <v>0</v>
      </c>
      <c r="T177" s="228">
        <f t="shared" si="143"/>
        <v>0</v>
      </c>
      <c r="U177" s="230">
        <f t="shared" si="134"/>
        <v>0</v>
      </c>
      <c r="V177" s="526">
        <f t="shared" si="144"/>
        <v>0</v>
      </c>
      <c r="W177" s="229">
        <f t="shared" si="135"/>
        <v>0</v>
      </c>
      <c r="X177" s="228">
        <v>1</v>
      </c>
      <c r="Y177" s="229">
        <f t="shared" si="136"/>
        <v>49.72</v>
      </c>
      <c r="Z177" s="228">
        <f t="shared" si="146"/>
        <v>0</v>
      </c>
      <c r="AA177" s="229">
        <f t="shared" si="137"/>
        <v>0</v>
      </c>
      <c r="AB177" s="228">
        <f t="shared" si="147"/>
        <v>0</v>
      </c>
      <c r="AC177" s="229">
        <f t="shared" si="149"/>
        <v>0</v>
      </c>
      <c r="AD177" s="232">
        <f t="shared" si="127"/>
        <v>49.72</v>
      </c>
      <c r="AE177" s="223" t="b">
        <f t="shared" si="125"/>
        <v>1</v>
      </c>
    </row>
    <row r="178" spans="1:31" ht="15" x14ac:dyDescent="0.25">
      <c r="A178" s="235" t="s">
        <v>488</v>
      </c>
      <c r="B178" s="225" t="s">
        <v>490</v>
      </c>
      <c r="C178" s="226">
        <f t="shared" si="126"/>
        <v>1</v>
      </c>
      <c r="D178" s="227">
        <v>149.6</v>
      </c>
      <c r="E178" s="227"/>
      <c r="F178" s="228"/>
      <c r="G178" s="229">
        <f t="shared" si="138"/>
        <v>0</v>
      </c>
      <c r="H178" s="228"/>
      <c r="I178" s="229">
        <f t="shared" si="128"/>
        <v>0</v>
      </c>
      <c r="J178" s="228">
        <f t="shared" si="148"/>
        <v>0</v>
      </c>
      <c r="K178" s="229">
        <f t="shared" si="129"/>
        <v>0</v>
      </c>
      <c r="L178" s="228">
        <f t="shared" si="139"/>
        <v>0</v>
      </c>
      <c r="M178" s="230">
        <f t="shared" si="130"/>
        <v>0</v>
      </c>
      <c r="N178" s="231">
        <f t="shared" si="140"/>
        <v>0</v>
      </c>
      <c r="O178" s="229">
        <f t="shared" si="131"/>
        <v>0</v>
      </c>
      <c r="P178" s="228">
        <f t="shared" si="141"/>
        <v>0</v>
      </c>
      <c r="Q178" s="229">
        <f t="shared" si="132"/>
        <v>0</v>
      </c>
      <c r="R178" s="228">
        <f t="shared" si="142"/>
        <v>0</v>
      </c>
      <c r="S178" s="229">
        <f t="shared" si="133"/>
        <v>0</v>
      </c>
      <c r="T178" s="228">
        <f t="shared" si="143"/>
        <v>0</v>
      </c>
      <c r="U178" s="230">
        <f t="shared" si="134"/>
        <v>0</v>
      </c>
      <c r="V178" s="526">
        <f t="shared" si="144"/>
        <v>0</v>
      </c>
      <c r="W178" s="229">
        <f t="shared" si="135"/>
        <v>0</v>
      </c>
      <c r="X178" s="228">
        <v>1</v>
      </c>
      <c r="Y178" s="229">
        <f t="shared" si="136"/>
        <v>149.6</v>
      </c>
      <c r="Z178" s="228">
        <f t="shared" si="146"/>
        <v>0</v>
      </c>
      <c r="AA178" s="229">
        <f t="shared" si="137"/>
        <v>0</v>
      </c>
      <c r="AB178" s="228">
        <f t="shared" si="147"/>
        <v>0</v>
      </c>
      <c r="AC178" s="229">
        <f t="shared" si="149"/>
        <v>0</v>
      </c>
      <c r="AD178" s="232">
        <f t="shared" si="127"/>
        <v>149.6</v>
      </c>
      <c r="AE178" s="223" t="b">
        <f t="shared" si="125"/>
        <v>1</v>
      </c>
    </row>
    <row r="179" spans="1:31" ht="15" x14ac:dyDescent="0.25">
      <c r="A179" s="235" t="s">
        <v>491</v>
      </c>
      <c r="B179" s="225" t="s">
        <v>493</v>
      </c>
      <c r="C179" s="226">
        <f t="shared" si="126"/>
        <v>1</v>
      </c>
      <c r="D179" s="227">
        <v>215.74</v>
      </c>
      <c r="E179" s="227"/>
      <c r="F179" s="228"/>
      <c r="G179" s="229">
        <f t="shared" si="138"/>
        <v>0</v>
      </c>
      <c r="H179" s="228"/>
      <c r="I179" s="229">
        <f t="shared" si="128"/>
        <v>0</v>
      </c>
      <c r="J179" s="228">
        <f t="shared" si="148"/>
        <v>0</v>
      </c>
      <c r="K179" s="229">
        <f t="shared" si="129"/>
        <v>0</v>
      </c>
      <c r="L179" s="228">
        <f t="shared" si="139"/>
        <v>0</v>
      </c>
      <c r="M179" s="230">
        <f t="shared" si="130"/>
        <v>0</v>
      </c>
      <c r="N179" s="231">
        <f t="shared" si="140"/>
        <v>0</v>
      </c>
      <c r="O179" s="229">
        <f t="shared" si="131"/>
        <v>0</v>
      </c>
      <c r="P179" s="228">
        <f t="shared" si="141"/>
        <v>0</v>
      </c>
      <c r="Q179" s="229">
        <f t="shared" si="132"/>
        <v>0</v>
      </c>
      <c r="R179" s="228">
        <f t="shared" si="142"/>
        <v>0</v>
      </c>
      <c r="S179" s="229">
        <f t="shared" si="133"/>
        <v>0</v>
      </c>
      <c r="T179" s="228">
        <f t="shared" si="143"/>
        <v>0</v>
      </c>
      <c r="U179" s="230">
        <f t="shared" si="134"/>
        <v>0</v>
      </c>
      <c r="V179" s="526">
        <f t="shared" si="144"/>
        <v>0</v>
      </c>
      <c r="W179" s="229">
        <f t="shared" si="135"/>
        <v>0</v>
      </c>
      <c r="X179" s="228">
        <v>1</v>
      </c>
      <c r="Y179" s="229">
        <f t="shared" si="136"/>
        <v>215.74</v>
      </c>
      <c r="Z179" s="228">
        <f t="shared" si="146"/>
        <v>0</v>
      </c>
      <c r="AA179" s="229">
        <f t="shared" si="137"/>
        <v>0</v>
      </c>
      <c r="AB179" s="228">
        <f t="shared" si="147"/>
        <v>0</v>
      </c>
      <c r="AC179" s="229">
        <f t="shared" si="149"/>
        <v>0</v>
      </c>
      <c r="AD179" s="232">
        <f t="shared" si="127"/>
        <v>215.74</v>
      </c>
      <c r="AE179" s="223" t="b">
        <f t="shared" si="125"/>
        <v>1</v>
      </c>
    </row>
    <row r="180" spans="1:31" ht="15" x14ac:dyDescent="0.25">
      <c r="A180" s="235" t="s">
        <v>494</v>
      </c>
      <c r="B180" s="225" t="s">
        <v>496</v>
      </c>
      <c r="C180" s="226">
        <f t="shared" si="126"/>
        <v>1</v>
      </c>
      <c r="D180" s="227">
        <v>1707.47</v>
      </c>
      <c r="E180" s="227"/>
      <c r="F180" s="228"/>
      <c r="G180" s="229">
        <f t="shared" si="138"/>
        <v>0</v>
      </c>
      <c r="H180" s="228"/>
      <c r="I180" s="229">
        <f t="shared" si="128"/>
        <v>0</v>
      </c>
      <c r="J180" s="228">
        <f t="shared" si="148"/>
        <v>0</v>
      </c>
      <c r="K180" s="229">
        <f t="shared" si="129"/>
        <v>0</v>
      </c>
      <c r="L180" s="228">
        <f t="shared" si="139"/>
        <v>0</v>
      </c>
      <c r="M180" s="230">
        <f t="shared" si="130"/>
        <v>0</v>
      </c>
      <c r="N180" s="231">
        <f t="shared" si="140"/>
        <v>0</v>
      </c>
      <c r="O180" s="229">
        <f t="shared" si="131"/>
        <v>0</v>
      </c>
      <c r="P180" s="228">
        <f t="shared" si="141"/>
        <v>0</v>
      </c>
      <c r="Q180" s="229">
        <f t="shared" si="132"/>
        <v>0</v>
      </c>
      <c r="R180" s="228">
        <f t="shared" si="142"/>
        <v>0</v>
      </c>
      <c r="S180" s="229">
        <f t="shared" si="133"/>
        <v>0</v>
      </c>
      <c r="T180" s="228">
        <f t="shared" si="143"/>
        <v>0</v>
      </c>
      <c r="U180" s="230">
        <f t="shared" si="134"/>
        <v>0</v>
      </c>
      <c r="V180" s="526">
        <f t="shared" si="144"/>
        <v>0</v>
      </c>
      <c r="W180" s="229">
        <f t="shared" si="135"/>
        <v>0</v>
      </c>
      <c r="X180" s="228">
        <v>1</v>
      </c>
      <c r="Y180" s="229">
        <f t="shared" si="136"/>
        <v>1707.47</v>
      </c>
      <c r="Z180" s="228">
        <f t="shared" si="146"/>
        <v>0</v>
      </c>
      <c r="AA180" s="229">
        <f t="shared" si="137"/>
        <v>0</v>
      </c>
      <c r="AB180" s="228">
        <f t="shared" si="147"/>
        <v>0</v>
      </c>
      <c r="AC180" s="229">
        <f t="shared" si="149"/>
        <v>0</v>
      </c>
      <c r="AD180" s="232">
        <f t="shared" si="127"/>
        <v>1707.47</v>
      </c>
      <c r="AE180" s="223" t="b">
        <f t="shared" si="125"/>
        <v>1</v>
      </c>
    </row>
    <row r="181" spans="1:31" ht="15" x14ac:dyDescent="0.25">
      <c r="A181" s="235" t="s">
        <v>497</v>
      </c>
      <c r="B181" s="225" t="s">
        <v>499</v>
      </c>
      <c r="C181" s="226">
        <f t="shared" si="126"/>
        <v>1</v>
      </c>
      <c r="D181" s="227">
        <v>803.28</v>
      </c>
      <c r="E181" s="227"/>
      <c r="F181" s="228"/>
      <c r="G181" s="229">
        <f t="shared" si="138"/>
        <v>0</v>
      </c>
      <c r="H181" s="228"/>
      <c r="I181" s="229">
        <f t="shared" si="128"/>
        <v>0</v>
      </c>
      <c r="J181" s="228">
        <f t="shared" si="148"/>
        <v>0</v>
      </c>
      <c r="K181" s="229">
        <f t="shared" si="129"/>
        <v>0</v>
      </c>
      <c r="L181" s="228">
        <f t="shared" si="139"/>
        <v>0</v>
      </c>
      <c r="M181" s="230">
        <f t="shared" si="130"/>
        <v>0</v>
      </c>
      <c r="N181" s="231">
        <f t="shared" si="140"/>
        <v>0</v>
      </c>
      <c r="O181" s="229">
        <f t="shared" si="131"/>
        <v>0</v>
      </c>
      <c r="P181" s="228">
        <f t="shared" si="141"/>
        <v>0</v>
      </c>
      <c r="Q181" s="229">
        <f t="shared" si="132"/>
        <v>0</v>
      </c>
      <c r="R181" s="228">
        <f t="shared" si="142"/>
        <v>0</v>
      </c>
      <c r="S181" s="229">
        <f t="shared" si="133"/>
        <v>0</v>
      </c>
      <c r="T181" s="228">
        <f t="shared" si="143"/>
        <v>0</v>
      </c>
      <c r="U181" s="230">
        <f t="shared" si="134"/>
        <v>0</v>
      </c>
      <c r="V181" s="526">
        <f t="shared" si="144"/>
        <v>0</v>
      </c>
      <c r="W181" s="229">
        <f t="shared" si="135"/>
        <v>0</v>
      </c>
      <c r="X181" s="228">
        <v>1</v>
      </c>
      <c r="Y181" s="229">
        <f t="shared" si="136"/>
        <v>803.28</v>
      </c>
      <c r="Z181" s="228">
        <f t="shared" si="146"/>
        <v>0</v>
      </c>
      <c r="AA181" s="229">
        <f t="shared" si="137"/>
        <v>0</v>
      </c>
      <c r="AB181" s="228">
        <f t="shared" si="147"/>
        <v>0</v>
      </c>
      <c r="AC181" s="229">
        <f t="shared" si="149"/>
        <v>0</v>
      </c>
      <c r="AD181" s="232">
        <f t="shared" si="127"/>
        <v>803.28</v>
      </c>
      <c r="AE181" s="223" t="b">
        <f t="shared" si="125"/>
        <v>1</v>
      </c>
    </row>
    <row r="182" spans="1:31" ht="15" x14ac:dyDescent="0.25">
      <c r="A182" s="235" t="s">
        <v>500</v>
      </c>
      <c r="B182" s="225" t="s">
        <v>502</v>
      </c>
      <c r="C182" s="226">
        <f t="shared" si="126"/>
        <v>1</v>
      </c>
      <c r="D182" s="227">
        <v>172.2</v>
      </c>
      <c r="E182" s="227"/>
      <c r="F182" s="228"/>
      <c r="G182" s="229">
        <f t="shared" si="138"/>
        <v>0</v>
      </c>
      <c r="H182" s="228"/>
      <c r="I182" s="229">
        <f t="shared" si="128"/>
        <v>0</v>
      </c>
      <c r="J182" s="228">
        <f t="shared" si="148"/>
        <v>0</v>
      </c>
      <c r="K182" s="229">
        <f t="shared" si="129"/>
        <v>0</v>
      </c>
      <c r="L182" s="228">
        <f t="shared" si="139"/>
        <v>0</v>
      </c>
      <c r="M182" s="230">
        <f t="shared" si="130"/>
        <v>0</v>
      </c>
      <c r="N182" s="231">
        <f t="shared" si="140"/>
        <v>0</v>
      </c>
      <c r="O182" s="229">
        <f t="shared" si="131"/>
        <v>0</v>
      </c>
      <c r="P182" s="228">
        <f t="shared" si="141"/>
        <v>0</v>
      </c>
      <c r="Q182" s="229">
        <f t="shared" si="132"/>
        <v>0</v>
      </c>
      <c r="R182" s="228">
        <f t="shared" si="142"/>
        <v>0</v>
      </c>
      <c r="S182" s="229">
        <f t="shared" si="133"/>
        <v>0</v>
      </c>
      <c r="T182" s="228">
        <f t="shared" si="143"/>
        <v>0</v>
      </c>
      <c r="U182" s="230">
        <f t="shared" si="134"/>
        <v>0</v>
      </c>
      <c r="V182" s="526">
        <f t="shared" si="144"/>
        <v>0</v>
      </c>
      <c r="W182" s="229">
        <f t="shared" si="135"/>
        <v>0</v>
      </c>
      <c r="X182" s="228">
        <v>1</v>
      </c>
      <c r="Y182" s="229">
        <f t="shared" si="136"/>
        <v>172.2</v>
      </c>
      <c r="Z182" s="228">
        <f t="shared" si="146"/>
        <v>0</v>
      </c>
      <c r="AA182" s="229">
        <f t="shared" si="137"/>
        <v>0</v>
      </c>
      <c r="AB182" s="228">
        <f t="shared" si="147"/>
        <v>0</v>
      </c>
      <c r="AC182" s="229">
        <f t="shared" si="149"/>
        <v>0</v>
      </c>
      <c r="AD182" s="232">
        <f t="shared" si="127"/>
        <v>172.2</v>
      </c>
      <c r="AE182" s="223" t="b">
        <f t="shared" si="125"/>
        <v>1</v>
      </c>
    </row>
    <row r="183" spans="1:31" ht="15" x14ac:dyDescent="0.25">
      <c r="A183" s="235" t="s">
        <v>503</v>
      </c>
      <c r="B183" s="225" t="s">
        <v>505</v>
      </c>
      <c r="C183" s="226">
        <f t="shared" si="126"/>
        <v>1</v>
      </c>
      <c r="D183" s="227">
        <v>941.76</v>
      </c>
      <c r="E183" s="227"/>
      <c r="F183" s="228"/>
      <c r="G183" s="229">
        <f t="shared" si="138"/>
        <v>0</v>
      </c>
      <c r="H183" s="228"/>
      <c r="I183" s="229">
        <f t="shared" si="128"/>
        <v>0</v>
      </c>
      <c r="J183" s="228">
        <f t="shared" si="148"/>
        <v>0</v>
      </c>
      <c r="K183" s="229">
        <f t="shared" si="129"/>
        <v>0</v>
      </c>
      <c r="L183" s="228">
        <f t="shared" si="139"/>
        <v>0</v>
      </c>
      <c r="M183" s="230">
        <f t="shared" si="130"/>
        <v>0</v>
      </c>
      <c r="N183" s="231">
        <f t="shared" si="140"/>
        <v>0</v>
      </c>
      <c r="O183" s="229">
        <f t="shared" si="131"/>
        <v>0</v>
      </c>
      <c r="P183" s="228">
        <f t="shared" si="141"/>
        <v>0</v>
      </c>
      <c r="Q183" s="229">
        <f t="shared" si="132"/>
        <v>0</v>
      </c>
      <c r="R183" s="228">
        <f t="shared" si="142"/>
        <v>0</v>
      </c>
      <c r="S183" s="229">
        <f t="shared" si="133"/>
        <v>0</v>
      </c>
      <c r="T183" s="228">
        <f t="shared" si="143"/>
        <v>0</v>
      </c>
      <c r="U183" s="230">
        <f t="shared" si="134"/>
        <v>0</v>
      </c>
      <c r="V183" s="526">
        <f t="shared" si="144"/>
        <v>0</v>
      </c>
      <c r="W183" s="229">
        <f t="shared" si="135"/>
        <v>0</v>
      </c>
      <c r="X183" s="228">
        <v>1</v>
      </c>
      <c r="Y183" s="229">
        <f t="shared" si="136"/>
        <v>941.76</v>
      </c>
      <c r="Z183" s="228">
        <f t="shared" si="146"/>
        <v>0</v>
      </c>
      <c r="AA183" s="229">
        <f t="shared" si="137"/>
        <v>0</v>
      </c>
      <c r="AB183" s="228">
        <f t="shared" si="147"/>
        <v>0</v>
      </c>
      <c r="AC183" s="229">
        <f t="shared" si="149"/>
        <v>0</v>
      </c>
      <c r="AD183" s="232">
        <f t="shared" si="127"/>
        <v>941.76</v>
      </c>
      <c r="AE183" s="223" t="b">
        <f t="shared" si="125"/>
        <v>1</v>
      </c>
    </row>
    <row r="184" spans="1:31" ht="15" x14ac:dyDescent="0.25">
      <c r="A184" s="235" t="s">
        <v>506</v>
      </c>
      <c r="B184" s="225" t="s">
        <v>508</v>
      </c>
      <c r="C184" s="226">
        <f t="shared" si="126"/>
        <v>1</v>
      </c>
      <c r="D184" s="227">
        <v>176.95</v>
      </c>
      <c r="E184" s="227"/>
      <c r="F184" s="228"/>
      <c r="G184" s="229">
        <f t="shared" si="138"/>
        <v>0</v>
      </c>
      <c r="H184" s="228"/>
      <c r="I184" s="229">
        <f t="shared" si="128"/>
        <v>0</v>
      </c>
      <c r="J184" s="228">
        <f t="shared" si="148"/>
        <v>0</v>
      </c>
      <c r="K184" s="229">
        <f t="shared" si="129"/>
        <v>0</v>
      </c>
      <c r="L184" s="228">
        <f t="shared" si="139"/>
        <v>0</v>
      </c>
      <c r="M184" s="230">
        <f t="shared" si="130"/>
        <v>0</v>
      </c>
      <c r="N184" s="231">
        <f t="shared" si="140"/>
        <v>0</v>
      </c>
      <c r="O184" s="229">
        <f t="shared" si="131"/>
        <v>0</v>
      </c>
      <c r="P184" s="228">
        <f t="shared" si="141"/>
        <v>0</v>
      </c>
      <c r="Q184" s="229">
        <f t="shared" si="132"/>
        <v>0</v>
      </c>
      <c r="R184" s="228">
        <f t="shared" si="142"/>
        <v>0</v>
      </c>
      <c r="S184" s="229">
        <f t="shared" si="133"/>
        <v>0</v>
      </c>
      <c r="T184" s="228">
        <f t="shared" si="143"/>
        <v>0</v>
      </c>
      <c r="U184" s="230">
        <f t="shared" si="134"/>
        <v>0</v>
      </c>
      <c r="V184" s="526">
        <f t="shared" si="144"/>
        <v>0</v>
      </c>
      <c r="W184" s="229">
        <f t="shared" si="135"/>
        <v>0</v>
      </c>
      <c r="X184" s="228">
        <v>1</v>
      </c>
      <c r="Y184" s="229">
        <f t="shared" si="136"/>
        <v>176.95</v>
      </c>
      <c r="Z184" s="228">
        <f t="shared" si="146"/>
        <v>0</v>
      </c>
      <c r="AA184" s="229">
        <f t="shared" si="137"/>
        <v>0</v>
      </c>
      <c r="AB184" s="228">
        <f t="shared" si="147"/>
        <v>0</v>
      </c>
      <c r="AC184" s="229">
        <f t="shared" si="149"/>
        <v>0</v>
      </c>
      <c r="AD184" s="232">
        <f t="shared" si="127"/>
        <v>176.95</v>
      </c>
      <c r="AE184" s="223" t="b">
        <f t="shared" si="125"/>
        <v>1</v>
      </c>
    </row>
    <row r="185" spans="1:31" ht="15" x14ac:dyDescent="0.25">
      <c r="A185" s="235" t="s">
        <v>509</v>
      </c>
      <c r="B185" s="225" t="s">
        <v>499</v>
      </c>
      <c r="C185" s="226">
        <f t="shared" si="126"/>
        <v>1</v>
      </c>
      <c r="D185" s="227">
        <v>778.56</v>
      </c>
      <c r="E185" s="227"/>
      <c r="F185" s="228"/>
      <c r="G185" s="229">
        <f t="shared" si="138"/>
        <v>0</v>
      </c>
      <c r="H185" s="228"/>
      <c r="I185" s="229">
        <f t="shared" si="128"/>
        <v>0</v>
      </c>
      <c r="J185" s="228">
        <f t="shared" si="148"/>
        <v>0</v>
      </c>
      <c r="K185" s="229">
        <f t="shared" si="129"/>
        <v>0</v>
      </c>
      <c r="L185" s="228">
        <f t="shared" si="139"/>
        <v>0</v>
      </c>
      <c r="M185" s="230">
        <f t="shared" si="130"/>
        <v>0</v>
      </c>
      <c r="N185" s="231">
        <f t="shared" si="140"/>
        <v>0</v>
      </c>
      <c r="O185" s="229">
        <f t="shared" si="131"/>
        <v>0</v>
      </c>
      <c r="P185" s="228">
        <f t="shared" si="141"/>
        <v>0</v>
      </c>
      <c r="Q185" s="229">
        <f t="shared" si="132"/>
        <v>0</v>
      </c>
      <c r="R185" s="228">
        <f t="shared" si="142"/>
        <v>0</v>
      </c>
      <c r="S185" s="229">
        <f t="shared" si="133"/>
        <v>0</v>
      </c>
      <c r="T185" s="228">
        <f t="shared" si="143"/>
        <v>0</v>
      </c>
      <c r="U185" s="230">
        <f t="shared" si="134"/>
        <v>0</v>
      </c>
      <c r="V185" s="526">
        <f t="shared" si="144"/>
        <v>0</v>
      </c>
      <c r="W185" s="229">
        <f t="shared" si="135"/>
        <v>0</v>
      </c>
      <c r="X185" s="228">
        <v>1</v>
      </c>
      <c r="Y185" s="229">
        <f t="shared" si="136"/>
        <v>778.56</v>
      </c>
      <c r="Z185" s="228">
        <f t="shared" si="146"/>
        <v>0</v>
      </c>
      <c r="AA185" s="229">
        <f t="shared" si="137"/>
        <v>0</v>
      </c>
      <c r="AB185" s="228">
        <f t="shared" si="147"/>
        <v>0</v>
      </c>
      <c r="AC185" s="229">
        <f t="shared" si="149"/>
        <v>0</v>
      </c>
      <c r="AD185" s="232">
        <f t="shared" si="127"/>
        <v>778.56</v>
      </c>
      <c r="AE185" s="223" t="b">
        <f t="shared" si="125"/>
        <v>1</v>
      </c>
    </row>
    <row r="186" spans="1:31" ht="30" x14ac:dyDescent="0.25">
      <c r="A186" s="235" t="s">
        <v>510</v>
      </c>
      <c r="B186" s="225" t="s">
        <v>512</v>
      </c>
      <c r="C186" s="226">
        <f t="shared" si="126"/>
        <v>1</v>
      </c>
      <c r="D186" s="227">
        <v>1329.23</v>
      </c>
      <c r="E186" s="227"/>
      <c r="F186" s="228"/>
      <c r="G186" s="229">
        <f t="shared" si="138"/>
        <v>0</v>
      </c>
      <c r="H186" s="228"/>
      <c r="I186" s="229">
        <f t="shared" si="128"/>
        <v>0</v>
      </c>
      <c r="J186" s="228">
        <f t="shared" si="148"/>
        <v>0</v>
      </c>
      <c r="K186" s="229">
        <f t="shared" si="129"/>
        <v>0</v>
      </c>
      <c r="L186" s="228">
        <f t="shared" si="139"/>
        <v>0</v>
      </c>
      <c r="M186" s="230">
        <f t="shared" si="130"/>
        <v>0</v>
      </c>
      <c r="N186" s="231">
        <f t="shared" si="140"/>
        <v>0</v>
      </c>
      <c r="O186" s="229">
        <f t="shared" si="131"/>
        <v>0</v>
      </c>
      <c r="P186" s="228">
        <f t="shared" si="141"/>
        <v>0</v>
      </c>
      <c r="Q186" s="229">
        <f t="shared" si="132"/>
        <v>0</v>
      </c>
      <c r="R186" s="228">
        <f t="shared" si="142"/>
        <v>0</v>
      </c>
      <c r="S186" s="229">
        <f t="shared" si="133"/>
        <v>0</v>
      </c>
      <c r="T186" s="228">
        <f t="shared" si="143"/>
        <v>0</v>
      </c>
      <c r="U186" s="230">
        <f t="shared" si="134"/>
        <v>0</v>
      </c>
      <c r="V186" s="526">
        <f t="shared" si="144"/>
        <v>0</v>
      </c>
      <c r="W186" s="229">
        <f t="shared" si="135"/>
        <v>0</v>
      </c>
      <c r="X186" s="228">
        <v>1</v>
      </c>
      <c r="Y186" s="229">
        <f t="shared" si="136"/>
        <v>1329.23</v>
      </c>
      <c r="Z186" s="228">
        <f t="shared" si="146"/>
        <v>0</v>
      </c>
      <c r="AA186" s="229">
        <f t="shared" si="137"/>
        <v>0</v>
      </c>
      <c r="AB186" s="228">
        <f t="shared" si="147"/>
        <v>0</v>
      </c>
      <c r="AC186" s="229">
        <f t="shared" si="149"/>
        <v>0</v>
      </c>
      <c r="AD186" s="232">
        <f t="shared" si="127"/>
        <v>1329.23</v>
      </c>
      <c r="AE186" s="223" t="b">
        <f t="shared" si="125"/>
        <v>1</v>
      </c>
    </row>
    <row r="187" spans="1:31" ht="30" x14ac:dyDescent="0.25">
      <c r="A187" s="235" t="s">
        <v>513</v>
      </c>
      <c r="B187" s="225" t="s">
        <v>515</v>
      </c>
      <c r="C187" s="226">
        <f t="shared" si="126"/>
        <v>1</v>
      </c>
      <c r="D187" s="227">
        <v>4633.26</v>
      </c>
      <c r="E187" s="227"/>
      <c r="F187" s="228"/>
      <c r="G187" s="229">
        <f t="shared" si="138"/>
        <v>0</v>
      </c>
      <c r="H187" s="228"/>
      <c r="I187" s="229">
        <f t="shared" si="128"/>
        <v>0</v>
      </c>
      <c r="J187" s="228">
        <f t="shared" si="148"/>
        <v>0</v>
      </c>
      <c r="K187" s="229">
        <f t="shared" si="129"/>
        <v>0</v>
      </c>
      <c r="L187" s="228">
        <f t="shared" si="139"/>
        <v>0</v>
      </c>
      <c r="M187" s="230">
        <f t="shared" si="130"/>
        <v>0</v>
      </c>
      <c r="N187" s="231">
        <f t="shared" si="140"/>
        <v>0</v>
      </c>
      <c r="O187" s="229">
        <f t="shared" si="131"/>
        <v>0</v>
      </c>
      <c r="P187" s="228">
        <f t="shared" si="141"/>
        <v>0</v>
      </c>
      <c r="Q187" s="229">
        <f t="shared" si="132"/>
        <v>0</v>
      </c>
      <c r="R187" s="228">
        <f t="shared" si="142"/>
        <v>0</v>
      </c>
      <c r="S187" s="229">
        <f t="shared" si="133"/>
        <v>0</v>
      </c>
      <c r="T187" s="228">
        <f t="shared" si="143"/>
        <v>0</v>
      </c>
      <c r="U187" s="230">
        <f t="shared" si="134"/>
        <v>0</v>
      </c>
      <c r="V187" s="526">
        <f t="shared" si="144"/>
        <v>0</v>
      </c>
      <c r="W187" s="229">
        <f t="shared" si="135"/>
        <v>0</v>
      </c>
      <c r="X187" s="228">
        <v>1</v>
      </c>
      <c r="Y187" s="229">
        <f t="shared" si="136"/>
        <v>4633.26</v>
      </c>
      <c r="Z187" s="228">
        <f t="shared" si="146"/>
        <v>0</v>
      </c>
      <c r="AA187" s="229">
        <f t="shared" si="137"/>
        <v>0</v>
      </c>
      <c r="AB187" s="228">
        <f t="shared" si="147"/>
        <v>0</v>
      </c>
      <c r="AC187" s="229">
        <f t="shared" si="149"/>
        <v>0</v>
      </c>
      <c r="AD187" s="232">
        <f t="shared" si="127"/>
        <v>4633.26</v>
      </c>
      <c r="AE187" s="223" t="b">
        <f t="shared" si="125"/>
        <v>1</v>
      </c>
    </row>
    <row r="188" spans="1:31" ht="15" x14ac:dyDescent="0.25">
      <c r="A188" s="235" t="s">
        <v>516</v>
      </c>
      <c r="B188" s="225" t="s">
        <v>518</v>
      </c>
      <c r="C188" s="226">
        <f t="shared" si="126"/>
        <v>1</v>
      </c>
      <c r="D188" s="227">
        <v>3620.37</v>
      </c>
      <c r="E188" s="227"/>
      <c r="F188" s="228"/>
      <c r="G188" s="229">
        <f t="shared" si="138"/>
        <v>0</v>
      </c>
      <c r="H188" s="228"/>
      <c r="I188" s="229">
        <f t="shared" si="128"/>
        <v>0</v>
      </c>
      <c r="J188" s="228">
        <f t="shared" si="148"/>
        <v>0</v>
      </c>
      <c r="K188" s="229">
        <f t="shared" si="129"/>
        <v>0</v>
      </c>
      <c r="L188" s="228">
        <f t="shared" si="139"/>
        <v>0</v>
      </c>
      <c r="M188" s="230">
        <f t="shared" si="130"/>
        <v>0</v>
      </c>
      <c r="N188" s="231">
        <v>1</v>
      </c>
      <c r="O188" s="229">
        <f t="shared" si="131"/>
        <v>3620.37</v>
      </c>
      <c r="P188" s="228">
        <f t="shared" si="141"/>
        <v>0</v>
      </c>
      <c r="Q188" s="229">
        <f t="shared" si="132"/>
        <v>0</v>
      </c>
      <c r="R188" s="228">
        <f t="shared" si="142"/>
        <v>0</v>
      </c>
      <c r="S188" s="229">
        <f t="shared" si="133"/>
        <v>0</v>
      </c>
      <c r="T188" s="228">
        <f t="shared" si="143"/>
        <v>0</v>
      </c>
      <c r="U188" s="230">
        <f t="shared" si="134"/>
        <v>0</v>
      </c>
      <c r="V188" s="526">
        <f t="shared" si="144"/>
        <v>0</v>
      </c>
      <c r="W188" s="229">
        <f t="shared" si="135"/>
        <v>0</v>
      </c>
      <c r="X188" s="228">
        <f t="shared" si="145"/>
        <v>0</v>
      </c>
      <c r="Y188" s="229">
        <f t="shared" si="136"/>
        <v>0</v>
      </c>
      <c r="Z188" s="228"/>
      <c r="AA188" s="229">
        <f t="shared" si="137"/>
        <v>0</v>
      </c>
      <c r="AB188" s="228">
        <f t="shared" si="147"/>
        <v>0</v>
      </c>
      <c r="AC188" s="229">
        <f t="shared" si="149"/>
        <v>0</v>
      </c>
      <c r="AD188" s="232">
        <f t="shared" si="127"/>
        <v>3620.37</v>
      </c>
      <c r="AE188" s="223" t="b">
        <f t="shared" si="125"/>
        <v>1</v>
      </c>
    </row>
    <row r="189" spans="1:31" ht="15" x14ac:dyDescent="0.25">
      <c r="A189" s="235" t="s">
        <v>519</v>
      </c>
      <c r="B189" s="225" t="s">
        <v>521</v>
      </c>
      <c r="C189" s="226">
        <f t="shared" si="126"/>
        <v>1</v>
      </c>
      <c r="D189" s="227">
        <v>1345.95</v>
      </c>
      <c r="E189" s="227"/>
      <c r="F189" s="228">
        <v>1</v>
      </c>
      <c r="G189" s="229">
        <f t="shared" si="138"/>
        <v>1345.95</v>
      </c>
      <c r="H189" s="228"/>
      <c r="I189" s="229">
        <f t="shared" si="128"/>
        <v>0</v>
      </c>
      <c r="J189" s="228"/>
      <c r="K189" s="229">
        <f t="shared" si="129"/>
        <v>0</v>
      </c>
      <c r="L189" s="228">
        <f t="shared" si="139"/>
        <v>0</v>
      </c>
      <c r="M189" s="230">
        <f t="shared" si="130"/>
        <v>0</v>
      </c>
      <c r="N189" s="231">
        <f t="shared" si="140"/>
        <v>0</v>
      </c>
      <c r="O189" s="229">
        <f t="shared" si="131"/>
        <v>0</v>
      </c>
      <c r="P189" s="228">
        <f t="shared" si="141"/>
        <v>0</v>
      </c>
      <c r="Q189" s="229">
        <f t="shared" si="132"/>
        <v>0</v>
      </c>
      <c r="R189" s="228">
        <f t="shared" si="142"/>
        <v>0</v>
      </c>
      <c r="S189" s="229">
        <f t="shared" si="133"/>
        <v>0</v>
      </c>
      <c r="T189" s="228">
        <f t="shared" si="143"/>
        <v>0</v>
      </c>
      <c r="U189" s="230">
        <f t="shared" si="134"/>
        <v>0</v>
      </c>
      <c r="V189" s="526">
        <f t="shared" si="144"/>
        <v>0</v>
      </c>
      <c r="W189" s="229">
        <f t="shared" si="135"/>
        <v>0</v>
      </c>
      <c r="X189" s="228"/>
      <c r="Y189" s="229">
        <f t="shared" si="136"/>
        <v>0</v>
      </c>
      <c r="Z189" s="228"/>
      <c r="AA189" s="229">
        <f t="shared" si="137"/>
        <v>0</v>
      </c>
      <c r="AB189" s="228">
        <f t="shared" si="147"/>
        <v>0</v>
      </c>
      <c r="AC189" s="229">
        <f t="shared" si="149"/>
        <v>0</v>
      </c>
      <c r="AD189" s="232">
        <f t="shared" si="127"/>
        <v>1345.95</v>
      </c>
      <c r="AE189" s="223" t="b">
        <f t="shared" si="125"/>
        <v>1</v>
      </c>
    </row>
    <row r="190" spans="1:31" ht="15" x14ac:dyDescent="0.25">
      <c r="A190" s="235" t="s">
        <v>523</v>
      </c>
      <c r="B190" s="225" t="s">
        <v>525</v>
      </c>
      <c r="C190" s="226">
        <f t="shared" si="126"/>
        <v>1</v>
      </c>
      <c r="D190" s="227">
        <v>218.13</v>
      </c>
      <c r="E190" s="227"/>
      <c r="F190" s="228">
        <v>0.5</v>
      </c>
      <c r="G190" s="229">
        <f t="shared" si="138"/>
        <v>109.065</v>
      </c>
      <c r="H190" s="228"/>
      <c r="I190" s="229">
        <f t="shared" si="128"/>
        <v>0</v>
      </c>
      <c r="J190" s="228"/>
      <c r="K190" s="229">
        <f t="shared" si="129"/>
        <v>0</v>
      </c>
      <c r="L190" s="228">
        <f t="shared" si="139"/>
        <v>0</v>
      </c>
      <c r="M190" s="230">
        <f t="shared" si="130"/>
        <v>0</v>
      </c>
      <c r="N190" s="231">
        <f t="shared" si="140"/>
        <v>0</v>
      </c>
      <c r="O190" s="229">
        <f t="shared" si="131"/>
        <v>0</v>
      </c>
      <c r="P190" s="228">
        <f t="shared" si="141"/>
        <v>0</v>
      </c>
      <c r="Q190" s="229">
        <f t="shared" si="132"/>
        <v>0</v>
      </c>
      <c r="R190" s="228">
        <f t="shared" si="142"/>
        <v>0</v>
      </c>
      <c r="S190" s="229">
        <f t="shared" si="133"/>
        <v>0</v>
      </c>
      <c r="T190" s="228">
        <f t="shared" si="143"/>
        <v>0</v>
      </c>
      <c r="U190" s="230">
        <f t="shared" si="134"/>
        <v>0</v>
      </c>
      <c r="V190" s="526">
        <f t="shared" si="144"/>
        <v>0</v>
      </c>
      <c r="W190" s="229">
        <f t="shared" si="135"/>
        <v>0</v>
      </c>
      <c r="X190" s="228">
        <v>0.5</v>
      </c>
      <c r="Y190" s="229">
        <f t="shared" si="136"/>
        <v>109.065</v>
      </c>
      <c r="Z190" s="228"/>
      <c r="AA190" s="229">
        <f t="shared" si="137"/>
        <v>0</v>
      </c>
      <c r="AB190" s="228">
        <f t="shared" si="147"/>
        <v>0</v>
      </c>
      <c r="AC190" s="229">
        <f t="shared" si="149"/>
        <v>0</v>
      </c>
      <c r="AD190" s="232">
        <f t="shared" si="127"/>
        <v>218.13</v>
      </c>
      <c r="AE190" s="223" t="b">
        <f t="shared" si="125"/>
        <v>1</v>
      </c>
    </row>
    <row r="191" spans="1:31" ht="15" x14ac:dyDescent="0.25">
      <c r="A191" s="235" t="s">
        <v>526</v>
      </c>
      <c r="B191" s="225" t="s">
        <v>528</v>
      </c>
      <c r="C191" s="226">
        <f t="shared" si="126"/>
        <v>1</v>
      </c>
      <c r="D191" s="227">
        <v>3836.4</v>
      </c>
      <c r="E191" s="227"/>
      <c r="F191" s="228">
        <v>0.5</v>
      </c>
      <c r="G191" s="229">
        <f t="shared" si="138"/>
        <v>1918.2</v>
      </c>
      <c r="H191" s="228"/>
      <c r="I191" s="229">
        <f t="shared" si="128"/>
        <v>0</v>
      </c>
      <c r="J191" s="228"/>
      <c r="K191" s="229">
        <f t="shared" si="129"/>
        <v>0</v>
      </c>
      <c r="L191" s="228">
        <f t="shared" si="139"/>
        <v>0</v>
      </c>
      <c r="M191" s="230">
        <f t="shared" si="130"/>
        <v>0</v>
      </c>
      <c r="N191" s="231">
        <f t="shared" si="140"/>
        <v>0</v>
      </c>
      <c r="O191" s="229">
        <f t="shared" si="131"/>
        <v>0</v>
      </c>
      <c r="P191" s="228">
        <f t="shared" si="141"/>
        <v>0</v>
      </c>
      <c r="Q191" s="229">
        <f t="shared" si="132"/>
        <v>0</v>
      </c>
      <c r="R191" s="228">
        <f t="shared" si="142"/>
        <v>0</v>
      </c>
      <c r="S191" s="229">
        <f t="shared" si="133"/>
        <v>0</v>
      </c>
      <c r="T191" s="228">
        <f t="shared" si="143"/>
        <v>0</v>
      </c>
      <c r="U191" s="230">
        <f t="shared" si="134"/>
        <v>0</v>
      </c>
      <c r="V191" s="526">
        <f t="shared" si="144"/>
        <v>0</v>
      </c>
      <c r="W191" s="229">
        <f t="shared" si="135"/>
        <v>0</v>
      </c>
      <c r="X191" s="228">
        <v>0.5</v>
      </c>
      <c r="Y191" s="229">
        <f t="shared" si="136"/>
        <v>1918.2</v>
      </c>
      <c r="Z191" s="228"/>
      <c r="AA191" s="229">
        <f t="shared" si="137"/>
        <v>0</v>
      </c>
      <c r="AB191" s="228">
        <f t="shared" si="147"/>
        <v>0</v>
      </c>
      <c r="AC191" s="229">
        <f t="shared" si="149"/>
        <v>0</v>
      </c>
      <c r="AD191" s="232">
        <f t="shared" si="127"/>
        <v>3836.4</v>
      </c>
      <c r="AE191" s="223" t="b">
        <f t="shared" si="125"/>
        <v>1</v>
      </c>
    </row>
    <row r="192" spans="1:31" ht="15" x14ac:dyDescent="0.25">
      <c r="A192" s="235" t="s">
        <v>529</v>
      </c>
      <c r="B192" s="225" t="s">
        <v>531</v>
      </c>
      <c r="C192" s="226">
        <f t="shared" si="126"/>
        <v>1</v>
      </c>
      <c r="D192" s="227">
        <v>3840.88</v>
      </c>
      <c r="E192" s="227"/>
      <c r="F192" s="228">
        <v>1</v>
      </c>
      <c r="G192" s="229">
        <f t="shared" si="138"/>
        <v>3840.88</v>
      </c>
      <c r="H192" s="228"/>
      <c r="I192" s="229">
        <f t="shared" si="128"/>
        <v>0</v>
      </c>
      <c r="J192" s="228">
        <f t="shared" si="148"/>
        <v>0</v>
      </c>
      <c r="K192" s="229">
        <f t="shared" si="129"/>
        <v>0</v>
      </c>
      <c r="L192" s="228">
        <f t="shared" si="139"/>
        <v>0</v>
      </c>
      <c r="M192" s="230">
        <f t="shared" si="130"/>
        <v>0</v>
      </c>
      <c r="N192" s="231">
        <f t="shared" si="140"/>
        <v>0</v>
      </c>
      <c r="O192" s="229">
        <f t="shared" si="131"/>
        <v>0</v>
      </c>
      <c r="P192" s="228">
        <f t="shared" si="141"/>
        <v>0</v>
      </c>
      <c r="Q192" s="229">
        <f t="shared" si="132"/>
        <v>0</v>
      </c>
      <c r="R192" s="228">
        <f t="shared" si="142"/>
        <v>0</v>
      </c>
      <c r="S192" s="229">
        <f t="shared" si="133"/>
        <v>0</v>
      </c>
      <c r="T192" s="228">
        <f t="shared" si="143"/>
        <v>0</v>
      </c>
      <c r="U192" s="230">
        <f t="shared" si="134"/>
        <v>0</v>
      </c>
      <c r="V192" s="526">
        <f t="shared" si="144"/>
        <v>0</v>
      </c>
      <c r="W192" s="229">
        <f t="shared" si="135"/>
        <v>0</v>
      </c>
      <c r="X192" s="228">
        <f t="shared" si="145"/>
        <v>0</v>
      </c>
      <c r="Y192" s="229">
        <f t="shared" si="136"/>
        <v>0</v>
      </c>
      <c r="Z192" s="228">
        <f t="shared" si="146"/>
        <v>0</v>
      </c>
      <c r="AA192" s="229">
        <f t="shared" si="137"/>
        <v>0</v>
      </c>
      <c r="AB192" s="228">
        <f t="shared" si="147"/>
        <v>0</v>
      </c>
      <c r="AC192" s="229">
        <f t="shared" si="149"/>
        <v>0</v>
      </c>
      <c r="AD192" s="232">
        <f t="shared" si="127"/>
        <v>3840.88</v>
      </c>
      <c r="AE192" s="223" t="b">
        <f t="shared" si="125"/>
        <v>1</v>
      </c>
    </row>
    <row r="193" spans="1:60" ht="15" x14ac:dyDescent="0.25">
      <c r="A193" s="235" t="s">
        <v>532</v>
      </c>
      <c r="B193" s="225" t="s">
        <v>534</v>
      </c>
      <c r="C193" s="226">
        <f t="shared" si="126"/>
        <v>1</v>
      </c>
      <c r="D193" s="227">
        <v>2152.5</v>
      </c>
      <c r="E193" s="227"/>
      <c r="F193" s="228"/>
      <c r="G193" s="229">
        <f t="shared" si="138"/>
        <v>0</v>
      </c>
      <c r="H193" s="228"/>
      <c r="I193" s="229">
        <f t="shared" si="128"/>
        <v>0</v>
      </c>
      <c r="J193" s="228">
        <v>1</v>
      </c>
      <c r="K193" s="229">
        <f t="shared" si="129"/>
        <v>2152.5</v>
      </c>
      <c r="L193" s="228">
        <f t="shared" si="139"/>
        <v>0</v>
      </c>
      <c r="M193" s="230">
        <f t="shared" si="130"/>
        <v>0</v>
      </c>
      <c r="N193" s="231">
        <f t="shared" si="140"/>
        <v>0</v>
      </c>
      <c r="O193" s="229">
        <f t="shared" si="131"/>
        <v>0</v>
      </c>
      <c r="P193" s="228">
        <f t="shared" si="141"/>
        <v>0</v>
      </c>
      <c r="Q193" s="229">
        <f t="shared" si="132"/>
        <v>0</v>
      </c>
      <c r="R193" s="228">
        <f t="shared" si="142"/>
        <v>0</v>
      </c>
      <c r="S193" s="229">
        <f t="shared" si="133"/>
        <v>0</v>
      </c>
      <c r="T193" s="228">
        <f t="shared" si="143"/>
        <v>0</v>
      </c>
      <c r="U193" s="230">
        <f t="shared" si="134"/>
        <v>0</v>
      </c>
      <c r="V193" s="526">
        <f t="shared" si="144"/>
        <v>0</v>
      </c>
      <c r="W193" s="229">
        <f t="shared" si="135"/>
        <v>0</v>
      </c>
      <c r="X193" s="228">
        <f t="shared" si="145"/>
        <v>0</v>
      </c>
      <c r="Y193" s="229">
        <f t="shared" si="136"/>
        <v>0</v>
      </c>
      <c r="Z193" s="228">
        <f t="shared" si="146"/>
        <v>0</v>
      </c>
      <c r="AA193" s="229">
        <f t="shared" si="137"/>
        <v>0</v>
      </c>
      <c r="AB193" s="228">
        <f t="shared" si="147"/>
        <v>0</v>
      </c>
      <c r="AC193" s="229">
        <f t="shared" si="149"/>
        <v>0</v>
      </c>
      <c r="AD193" s="232">
        <f t="shared" si="127"/>
        <v>2152.5</v>
      </c>
      <c r="AE193" s="223" t="b">
        <f t="shared" si="125"/>
        <v>1</v>
      </c>
    </row>
    <row r="194" spans="1:60" ht="30" x14ac:dyDescent="0.25">
      <c r="A194" s="235" t="s">
        <v>535</v>
      </c>
      <c r="B194" s="225" t="s">
        <v>537</v>
      </c>
      <c r="C194" s="226">
        <f t="shared" si="126"/>
        <v>1</v>
      </c>
      <c r="D194" s="227">
        <v>3821.2</v>
      </c>
      <c r="E194" s="227"/>
      <c r="F194" s="228"/>
      <c r="G194" s="229">
        <f t="shared" si="138"/>
        <v>0</v>
      </c>
      <c r="H194" s="228"/>
      <c r="I194" s="229">
        <f t="shared" si="128"/>
        <v>0</v>
      </c>
      <c r="J194" s="228">
        <v>1</v>
      </c>
      <c r="K194" s="229">
        <f t="shared" si="129"/>
        <v>3821.2</v>
      </c>
      <c r="L194" s="228">
        <f t="shared" si="139"/>
        <v>0</v>
      </c>
      <c r="M194" s="230">
        <f t="shared" si="130"/>
        <v>0</v>
      </c>
      <c r="N194" s="231">
        <f t="shared" si="140"/>
        <v>0</v>
      </c>
      <c r="O194" s="229">
        <f t="shared" si="131"/>
        <v>0</v>
      </c>
      <c r="P194" s="228">
        <f t="shared" si="141"/>
        <v>0</v>
      </c>
      <c r="Q194" s="229">
        <f t="shared" si="132"/>
        <v>0</v>
      </c>
      <c r="R194" s="228">
        <f t="shared" si="142"/>
        <v>0</v>
      </c>
      <c r="S194" s="229">
        <f t="shared" si="133"/>
        <v>0</v>
      </c>
      <c r="T194" s="228">
        <f t="shared" si="143"/>
        <v>0</v>
      </c>
      <c r="U194" s="230">
        <f t="shared" si="134"/>
        <v>0</v>
      </c>
      <c r="V194" s="526">
        <f t="shared" si="144"/>
        <v>0</v>
      </c>
      <c r="W194" s="229">
        <f t="shared" si="135"/>
        <v>0</v>
      </c>
      <c r="X194" s="228">
        <f t="shared" si="145"/>
        <v>0</v>
      </c>
      <c r="Y194" s="229">
        <f t="shared" si="136"/>
        <v>0</v>
      </c>
      <c r="Z194" s="228">
        <f t="shared" si="146"/>
        <v>0</v>
      </c>
      <c r="AA194" s="229">
        <f t="shared" si="137"/>
        <v>0</v>
      </c>
      <c r="AB194" s="228">
        <f t="shared" si="147"/>
        <v>0</v>
      </c>
      <c r="AC194" s="229">
        <f t="shared" si="149"/>
        <v>0</v>
      </c>
      <c r="AD194" s="232">
        <f t="shared" si="127"/>
        <v>3821.2</v>
      </c>
      <c r="AE194" s="223" t="b">
        <f t="shared" si="125"/>
        <v>1</v>
      </c>
    </row>
    <row r="195" spans="1:60" ht="15" x14ac:dyDescent="0.25">
      <c r="A195" s="235" t="s">
        <v>538</v>
      </c>
      <c r="B195" s="225" t="s">
        <v>540</v>
      </c>
      <c r="C195" s="226">
        <f t="shared" si="126"/>
        <v>1</v>
      </c>
      <c r="D195" s="227">
        <v>278.2</v>
      </c>
      <c r="E195" s="227"/>
      <c r="F195" s="228"/>
      <c r="G195" s="229">
        <f t="shared" si="138"/>
        <v>0</v>
      </c>
      <c r="H195" s="228"/>
      <c r="I195" s="229">
        <f t="shared" si="128"/>
        <v>0</v>
      </c>
      <c r="J195" s="228">
        <f t="shared" si="148"/>
        <v>0</v>
      </c>
      <c r="K195" s="229">
        <f t="shared" si="129"/>
        <v>0</v>
      </c>
      <c r="L195" s="228">
        <v>1</v>
      </c>
      <c r="M195" s="230">
        <f t="shared" si="130"/>
        <v>278.2</v>
      </c>
      <c r="N195" s="231">
        <f t="shared" si="140"/>
        <v>0</v>
      </c>
      <c r="O195" s="229">
        <f t="shared" si="131"/>
        <v>0</v>
      </c>
      <c r="P195" s="228">
        <f t="shared" si="141"/>
        <v>0</v>
      </c>
      <c r="Q195" s="229">
        <f t="shared" si="132"/>
        <v>0</v>
      </c>
      <c r="R195" s="228">
        <f t="shared" si="142"/>
        <v>0</v>
      </c>
      <c r="S195" s="229">
        <f t="shared" si="133"/>
        <v>0</v>
      </c>
      <c r="T195" s="228">
        <f t="shared" si="143"/>
        <v>0</v>
      </c>
      <c r="U195" s="230">
        <f t="shared" si="134"/>
        <v>0</v>
      </c>
      <c r="V195" s="526">
        <f t="shared" si="144"/>
        <v>0</v>
      </c>
      <c r="W195" s="229">
        <f t="shared" si="135"/>
        <v>0</v>
      </c>
      <c r="X195" s="228">
        <f t="shared" si="145"/>
        <v>0</v>
      </c>
      <c r="Y195" s="229">
        <f t="shared" si="136"/>
        <v>0</v>
      </c>
      <c r="Z195" s="228">
        <f t="shared" si="146"/>
        <v>0</v>
      </c>
      <c r="AA195" s="229">
        <f t="shared" si="137"/>
        <v>0</v>
      </c>
      <c r="AB195" s="228">
        <f t="shared" si="147"/>
        <v>0</v>
      </c>
      <c r="AC195" s="229">
        <f t="shared" si="149"/>
        <v>0</v>
      </c>
      <c r="AD195" s="232">
        <f t="shared" si="127"/>
        <v>278.2</v>
      </c>
      <c r="AE195" s="223" t="b">
        <f t="shared" si="125"/>
        <v>1</v>
      </c>
    </row>
    <row r="196" spans="1:60" ht="15" x14ac:dyDescent="0.25">
      <c r="A196" s="235" t="s">
        <v>541</v>
      </c>
      <c r="B196" s="225" t="s">
        <v>543</v>
      </c>
      <c r="C196" s="226">
        <f t="shared" si="126"/>
        <v>1</v>
      </c>
      <c r="D196" s="227">
        <v>2442.94</v>
      </c>
      <c r="E196" s="227"/>
      <c r="F196" s="228"/>
      <c r="G196" s="229">
        <f t="shared" si="138"/>
        <v>0</v>
      </c>
      <c r="H196" s="228"/>
      <c r="I196" s="229">
        <f t="shared" si="128"/>
        <v>0</v>
      </c>
      <c r="J196" s="228">
        <f t="shared" si="148"/>
        <v>0</v>
      </c>
      <c r="K196" s="229">
        <f t="shared" si="129"/>
        <v>0</v>
      </c>
      <c r="L196" s="228">
        <v>1</v>
      </c>
      <c r="M196" s="230">
        <f t="shared" si="130"/>
        <v>2442.94</v>
      </c>
      <c r="N196" s="231">
        <f t="shared" si="140"/>
        <v>0</v>
      </c>
      <c r="O196" s="229">
        <f t="shared" si="131"/>
        <v>0</v>
      </c>
      <c r="P196" s="228">
        <f t="shared" si="141"/>
        <v>0</v>
      </c>
      <c r="Q196" s="229">
        <f t="shared" si="132"/>
        <v>0</v>
      </c>
      <c r="R196" s="228">
        <f t="shared" si="142"/>
        <v>0</v>
      </c>
      <c r="S196" s="229">
        <f t="shared" si="133"/>
        <v>0</v>
      </c>
      <c r="T196" s="228">
        <f t="shared" si="143"/>
        <v>0</v>
      </c>
      <c r="U196" s="230">
        <f t="shared" si="134"/>
        <v>0</v>
      </c>
      <c r="V196" s="526">
        <f t="shared" si="144"/>
        <v>0</v>
      </c>
      <c r="W196" s="229">
        <f t="shared" si="135"/>
        <v>0</v>
      </c>
      <c r="X196" s="228">
        <f t="shared" si="145"/>
        <v>0</v>
      </c>
      <c r="Y196" s="229">
        <f t="shared" si="136"/>
        <v>0</v>
      </c>
      <c r="Z196" s="228">
        <f t="shared" si="146"/>
        <v>0</v>
      </c>
      <c r="AA196" s="229">
        <f t="shared" si="137"/>
        <v>0</v>
      </c>
      <c r="AB196" s="228">
        <f t="shared" si="147"/>
        <v>0</v>
      </c>
      <c r="AC196" s="229">
        <f t="shared" si="149"/>
        <v>0</v>
      </c>
      <c r="AD196" s="232">
        <f t="shared" si="127"/>
        <v>2442.94</v>
      </c>
      <c r="AE196" s="223" t="b">
        <f t="shared" si="125"/>
        <v>1</v>
      </c>
    </row>
    <row r="197" spans="1:60" ht="15" x14ac:dyDescent="0.25">
      <c r="A197" s="235" t="s">
        <v>544</v>
      </c>
      <c r="B197" s="225" t="s">
        <v>546</v>
      </c>
      <c r="C197" s="226">
        <f t="shared" si="126"/>
        <v>1</v>
      </c>
      <c r="D197" s="227">
        <v>1518.03</v>
      </c>
      <c r="E197" s="227"/>
      <c r="F197" s="228"/>
      <c r="G197" s="229">
        <f t="shared" si="138"/>
        <v>0</v>
      </c>
      <c r="H197" s="228"/>
      <c r="I197" s="229">
        <f t="shared" si="128"/>
        <v>0</v>
      </c>
      <c r="J197" s="228">
        <f t="shared" si="148"/>
        <v>0</v>
      </c>
      <c r="K197" s="229">
        <f t="shared" si="129"/>
        <v>0</v>
      </c>
      <c r="L197" s="228">
        <v>1</v>
      </c>
      <c r="M197" s="230">
        <f t="shared" si="130"/>
        <v>1518.03</v>
      </c>
      <c r="N197" s="231">
        <f t="shared" si="140"/>
        <v>0</v>
      </c>
      <c r="O197" s="229">
        <f t="shared" si="131"/>
        <v>0</v>
      </c>
      <c r="P197" s="228">
        <f t="shared" si="141"/>
        <v>0</v>
      </c>
      <c r="Q197" s="229">
        <f t="shared" si="132"/>
        <v>0</v>
      </c>
      <c r="R197" s="228">
        <f t="shared" si="142"/>
        <v>0</v>
      </c>
      <c r="S197" s="229">
        <f t="shared" si="133"/>
        <v>0</v>
      </c>
      <c r="T197" s="228">
        <f t="shared" si="143"/>
        <v>0</v>
      </c>
      <c r="U197" s="230">
        <f t="shared" si="134"/>
        <v>0</v>
      </c>
      <c r="V197" s="526">
        <f t="shared" si="144"/>
        <v>0</v>
      </c>
      <c r="W197" s="229">
        <f t="shared" si="135"/>
        <v>0</v>
      </c>
      <c r="X197" s="228">
        <f t="shared" si="145"/>
        <v>0</v>
      </c>
      <c r="Y197" s="229">
        <f t="shared" si="136"/>
        <v>0</v>
      </c>
      <c r="Z197" s="228">
        <f t="shared" si="146"/>
        <v>0</v>
      </c>
      <c r="AA197" s="229">
        <f t="shared" si="137"/>
        <v>0</v>
      </c>
      <c r="AB197" s="228">
        <f t="shared" si="147"/>
        <v>0</v>
      </c>
      <c r="AC197" s="229">
        <f t="shared" si="149"/>
        <v>0</v>
      </c>
      <c r="AD197" s="232">
        <f t="shared" si="127"/>
        <v>1518.03</v>
      </c>
      <c r="AE197" s="223" t="b">
        <f t="shared" si="125"/>
        <v>1</v>
      </c>
    </row>
    <row r="198" spans="1:60" ht="30" x14ac:dyDescent="0.25">
      <c r="A198" s="235" t="s">
        <v>547</v>
      </c>
      <c r="B198" s="225" t="s">
        <v>549</v>
      </c>
      <c r="C198" s="226">
        <f t="shared" si="126"/>
        <v>1</v>
      </c>
      <c r="D198" s="227">
        <v>116.85</v>
      </c>
      <c r="E198" s="227"/>
      <c r="F198" s="228"/>
      <c r="G198" s="229">
        <f t="shared" si="138"/>
        <v>0</v>
      </c>
      <c r="H198" s="228"/>
      <c r="I198" s="229">
        <f t="shared" si="128"/>
        <v>0</v>
      </c>
      <c r="J198" s="228">
        <f t="shared" si="148"/>
        <v>0</v>
      </c>
      <c r="K198" s="229">
        <f t="shared" si="129"/>
        <v>0</v>
      </c>
      <c r="L198" s="228">
        <v>1</v>
      </c>
      <c r="M198" s="230">
        <f t="shared" si="130"/>
        <v>116.85</v>
      </c>
      <c r="N198" s="231">
        <f t="shared" si="140"/>
        <v>0</v>
      </c>
      <c r="O198" s="229">
        <f t="shared" si="131"/>
        <v>0</v>
      </c>
      <c r="P198" s="228">
        <f t="shared" si="141"/>
        <v>0</v>
      </c>
      <c r="Q198" s="229">
        <f t="shared" si="132"/>
        <v>0</v>
      </c>
      <c r="R198" s="228">
        <f t="shared" si="142"/>
        <v>0</v>
      </c>
      <c r="S198" s="229">
        <f t="shared" si="133"/>
        <v>0</v>
      </c>
      <c r="T198" s="228">
        <f t="shared" si="143"/>
        <v>0</v>
      </c>
      <c r="U198" s="230">
        <f t="shared" si="134"/>
        <v>0</v>
      </c>
      <c r="V198" s="526">
        <f t="shared" si="144"/>
        <v>0</v>
      </c>
      <c r="W198" s="229">
        <f t="shared" si="135"/>
        <v>0</v>
      </c>
      <c r="X198" s="228">
        <f t="shared" si="145"/>
        <v>0</v>
      </c>
      <c r="Y198" s="229">
        <f t="shared" si="136"/>
        <v>0</v>
      </c>
      <c r="Z198" s="228">
        <f t="shared" si="146"/>
        <v>0</v>
      </c>
      <c r="AA198" s="229">
        <f t="shared" si="137"/>
        <v>0</v>
      </c>
      <c r="AB198" s="228">
        <f t="shared" si="147"/>
        <v>0</v>
      </c>
      <c r="AC198" s="229">
        <f t="shared" si="149"/>
        <v>0</v>
      </c>
      <c r="AD198" s="232">
        <f t="shared" si="127"/>
        <v>116.85</v>
      </c>
      <c r="AE198" s="223" t="b">
        <f t="shared" si="125"/>
        <v>1</v>
      </c>
    </row>
    <row r="199" spans="1:60" ht="30" x14ac:dyDescent="0.25">
      <c r="A199" s="235" t="s">
        <v>550</v>
      </c>
      <c r="B199" s="225" t="s">
        <v>552</v>
      </c>
      <c r="C199" s="226">
        <f t="shared" si="126"/>
        <v>1</v>
      </c>
      <c r="D199" s="227">
        <v>7327.16</v>
      </c>
      <c r="E199" s="227"/>
      <c r="F199" s="228"/>
      <c r="G199" s="229">
        <f t="shared" si="138"/>
        <v>0</v>
      </c>
      <c r="H199" s="228"/>
      <c r="I199" s="229">
        <f t="shared" si="128"/>
        <v>0</v>
      </c>
      <c r="J199" s="228">
        <f t="shared" si="148"/>
        <v>0</v>
      </c>
      <c r="K199" s="229">
        <f t="shared" si="129"/>
        <v>0</v>
      </c>
      <c r="L199" s="228">
        <f t="shared" si="139"/>
        <v>0</v>
      </c>
      <c r="M199" s="230">
        <f t="shared" si="130"/>
        <v>0</v>
      </c>
      <c r="N199" s="231">
        <f t="shared" si="140"/>
        <v>0</v>
      </c>
      <c r="O199" s="229">
        <f t="shared" si="131"/>
        <v>0</v>
      </c>
      <c r="P199" s="228">
        <f t="shared" si="141"/>
        <v>0</v>
      </c>
      <c r="Q199" s="229">
        <f t="shared" si="132"/>
        <v>0</v>
      </c>
      <c r="R199" s="228">
        <f t="shared" si="142"/>
        <v>0</v>
      </c>
      <c r="S199" s="229">
        <f t="shared" si="133"/>
        <v>0</v>
      </c>
      <c r="T199" s="228">
        <f t="shared" si="143"/>
        <v>0</v>
      </c>
      <c r="U199" s="230">
        <f t="shared" si="134"/>
        <v>0</v>
      </c>
      <c r="V199" s="526">
        <f t="shared" si="144"/>
        <v>0</v>
      </c>
      <c r="W199" s="229">
        <f t="shared" si="135"/>
        <v>0</v>
      </c>
      <c r="X199" s="228">
        <v>1</v>
      </c>
      <c r="Y199" s="229">
        <f t="shared" si="136"/>
        <v>7327.16</v>
      </c>
      <c r="Z199" s="228">
        <f t="shared" si="146"/>
        <v>0</v>
      </c>
      <c r="AA199" s="229">
        <f t="shared" si="137"/>
        <v>0</v>
      </c>
      <c r="AB199" s="228">
        <f t="shared" si="147"/>
        <v>0</v>
      </c>
      <c r="AC199" s="229">
        <f t="shared" si="149"/>
        <v>0</v>
      </c>
      <c r="AD199" s="232">
        <f t="shared" si="127"/>
        <v>7327.16</v>
      </c>
      <c r="AE199" s="223" t="b">
        <f t="shared" si="125"/>
        <v>1</v>
      </c>
    </row>
    <row r="200" spans="1:60" ht="15" customHeight="1" x14ac:dyDescent="0.25">
      <c r="A200" s="235" t="s">
        <v>553</v>
      </c>
      <c r="B200" s="225" t="s">
        <v>555</v>
      </c>
      <c r="C200" s="226">
        <f t="shared" si="126"/>
        <v>1</v>
      </c>
      <c r="D200" s="227">
        <v>7323.34</v>
      </c>
      <c r="E200" s="227"/>
      <c r="F200" s="228"/>
      <c r="G200" s="229">
        <f t="shared" si="138"/>
        <v>0</v>
      </c>
      <c r="H200" s="228"/>
      <c r="I200" s="229">
        <f t="shared" si="128"/>
        <v>0</v>
      </c>
      <c r="J200" s="228">
        <f t="shared" si="148"/>
        <v>0</v>
      </c>
      <c r="K200" s="229">
        <f t="shared" si="129"/>
        <v>0</v>
      </c>
      <c r="L200" s="228">
        <f t="shared" si="139"/>
        <v>0</v>
      </c>
      <c r="M200" s="230">
        <f t="shared" si="130"/>
        <v>0</v>
      </c>
      <c r="N200" s="231">
        <f t="shared" si="140"/>
        <v>0</v>
      </c>
      <c r="O200" s="229">
        <f t="shared" si="131"/>
        <v>0</v>
      </c>
      <c r="P200" s="228">
        <f t="shared" si="141"/>
        <v>0</v>
      </c>
      <c r="Q200" s="229">
        <f t="shared" si="132"/>
        <v>0</v>
      </c>
      <c r="R200" s="228">
        <f t="shared" si="142"/>
        <v>0</v>
      </c>
      <c r="S200" s="229">
        <f t="shared" si="133"/>
        <v>0</v>
      </c>
      <c r="T200" s="228">
        <f t="shared" si="143"/>
        <v>0</v>
      </c>
      <c r="U200" s="230">
        <f t="shared" si="134"/>
        <v>0</v>
      </c>
      <c r="V200" s="526">
        <f t="shared" si="144"/>
        <v>0</v>
      </c>
      <c r="W200" s="229">
        <f t="shared" si="135"/>
        <v>0</v>
      </c>
      <c r="X200" s="228">
        <v>1</v>
      </c>
      <c r="Y200" s="229">
        <f t="shared" si="136"/>
        <v>7323.34</v>
      </c>
      <c r="Z200" s="228">
        <f t="shared" si="146"/>
        <v>0</v>
      </c>
      <c r="AA200" s="229">
        <f t="shared" si="137"/>
        <v>0</v>
      </c>
      <c r="AB200" s="228">
        <f t="shared" si="147"/>
        <v>0</v>
      </c>
      <c r="AC200" s="229">
        <f t="shared" si="149"/>
        <v>0</v>
      </c>
      <c r="AD200" s="232">
        <f t="shared" si="127"/>
        <v>7323.34</v>
      </c>
      <c r="AE200" s="223" t="b">
        <f t="shared" si="125"/>
        <v>1</v>
      </c>
    </row>
    <row r="201" spans="1:60" ht="15" x14ac:dyDescent="0.25">
      <c r="A201" s="235" t="s">
        <v>556</v>
      </c>
      <c r="B201" s="225" t="s">
        <v>558</v>
      </c>
      <c r="C201" s="226">
        <f t="shared" si="126"/>
        <v>1</v>
      </c>
      <c r="D201" s="227">
        <v>5982.38</v>
      </c>
      <c r="E201" s="227"/>
      <c r="F201" s="228"/>
      <c r="G201" s="229">
        <f t="shared" si="138"/>
        <v>0</v>
      </c>
      <c r="H201" s="228"/>
      <c r="I201" s="229">
        <f t="shared" si="128"/>
        <v>0</v>
      </c>
      <c r="J201" s="228">
        <f t="shared" si="148"/>
        <v>0</v>
      </c>
      <c r="K201" s="229">
        <f t="shared" si="129"/>
        <v>0</v>
      </c>
      <c r="L201" s="228">
        <f t="shared" si="139"/>
        <v>0</v>
      </c>
      <c r="M201" s="230">
        <f t="shared" si="130"/>
        <v>0</v>
      </c>
      <c r="N201" s="231">
        <f t="shared" si="140"/>
        <v>0</v>
      </c>
      <c r="O201" s="229">
        <f t="shared" si="131"/>
        <v>0</v>
      </c>
      <c r="P201" s="228">
        <f t="shared" si="141"/>
        <v>0</v>
      </c>
      <c r="Q201" s="229">
        <f t="shared" si="132"/>
        <v>0</v>
      </c>
      <c r="R201" s="228">
        <f t="shared" si="142"/>
        <v>0</v>
      </c>
      <c r="S201" s="229">
        <f t="shared" si="133"/>
        <v>0</v>
      </c>
      <c r="T201" s="228">
        <f t="shared" si="143"/>
        <v>0</v>
      </c>
      <c r="U201" s="230">
        <f t="shared" si="134"/>
        <v>0</v>
      </c>
      <c r="V201" s="526">
        <f t="shared" si="144"/>
        <v>0</v>
      </c>
      <c r="W201" s="229">
        <f t="shared" si="135"/>
        <v>0</v>
      </c>
      <c r="X201" s="228">
        <v>1</v>
      </c>
      <c r="Y201" s="229">
        <f t="shared" si="136"/>
        <v>5982.38</v>
      </c>
      <c r="Z201" s="228">
        <f t="shared" si="146"/>
        <v>0</v>
      </c>
      <c r="AA201" s="229">
        <f t="shared" si="137"/>
        <v>0</v>
      </c>
      <c r="AB201" s="228">
        <f t="shared" si="147"/>
        <v>0</v>
      </c>
      <c r="AC201" s="229">
        <f t="shared" si="149"/>
        <v>0</v>
      </c>
      <c r="AD201" s="232">
        <f t="shared" si="127"/>
        <v>5982.38</v>
      </c>
      <c r="AE201" s="223" t="b">
        <f t="shared" si="125"/>
        <v>1</v>
      </c>
    </row>
    <row r="202" spans="1:60" ht="30" x14ac:dyDescent="0.25">
      <c r="A202" s="235" t="s">
        <v>559</v>
      </c>
      <c r="B202" s="225" t="s">
        <v>561</v>
      </c>
      <c r="C202" s="226">
        <f t="shared" si="126"/>
        <v>1</v>
      </c>
      <c r="D202" s="227">
        <v>5851.46</v>
      </c>
      <c r="E202" s="227"/>
      <c r="F202" s="228"/>
      <c r="G202" s="229">
        <f t="shared" si="138"/>
        <v>0</v>
      </c>
      <c r="H202" s="228"/>
      <c r="I202" s="229">
        <f t="shared" si="128"/>
        <v>0</v>
      </c>
      <c r="J202" s="228">
        <f t="shared" si="148"/>
        <v>0</v>
      </c>
      <c r="K202" s="229">
        <f t="shared" si="129"/>
        <v>0</v>
      </c>
      <c r="L202" s="228">
        <f t="shared" si="139"/>
        <v>0</v>
      </c>
      <c r="M202" s="230">
        <f t="shared" si="130"/>
        <v>0</v>
      </c>
      <c r="N202" s="231">
        <f t="shared" si="140"/>
        <v>0</v>
      </c>
      <c r="O202" s="229">
        <f t="shared" si="131"/>
        <v>0</v>
      </c>
      <c r="P202" s="228">
        <f t="shared" si="141"/>
        <v>0</v>
      </c>
      <c r="Q202" s="229">
        <f t="shared" si="132"/>
        <v>0</v>
      </c>
      <c r="R202" s="228">
        <f t="shared" si="142"/>
        <v>0</v>
      </c>
      <c r="S202" s="229">
        <f t="shared" si="133"/>
        <v>0</v>
      </c>
      <c r="T202" s="228">
        <f t="shared" si="143"/>
        <v>0</v>
      </c>
      <c r="U202" s="230">
        <f t="shared" si="134"/>
        <v>0</v>
      </c>
      <c r="V202" s="526">
        <f t="shared" si="144"/>
        <v>0</v>
      </c>
      <c r="W202" s="229">
        <f t="shared" si="135"/>
        <v>0</v>
      </c>
      <c r="X202" s="228">
        <v>1</v>
      </c>
      <c r="Y202" s="229">
        <f t="shared" si="136"/>
        <v>5851.46</v>
      </c>
      <c r="Z202" s="228">
        <f t="shared" si="146"/>
        <v>0</v>
      </c>
      <c r="AA202" s="229">
        <f t="shared" si="137"/>
        <v>0</v>
      </c>
      <c r="AB202" s="228">
        <f t="shared" si="147"/>
        <v>0</v>
      </c>
      <c r="AC202" s="229">
        <f t="shared" si="149"/>
        <v>0</v>
      </c>
      <c r="AD202" s="232">
        <f t="shared" si="127"/>
        <v>5851.46</v>
      </c>
      <c r="AE202" s="223" t="b">
        <f t="shared" si="125"/>
        <v>1</v>
      </c>
    </row>
    <row r="203" spans="1:60" ht="30" x14ac:dyDescent="0.25">
      <c r="A203" s="235" t="s">
        <v>562</v>
      </c>
      <c r="B203" s="225" t="s">
        <v>564</v>
      </c>
      <c r="C203" s="226">
        <f t="shared" si="126"/>
        <v>1</v>
      </c>
      <c r="D203" s="227">
        <v>29738.04</v>
      </c>
      <c r="E203" s="227"/>
      <c r="F203" s="228"/>
      <c r="G203" s="229">
        <f t="shared" si="138"/>
        <v>0</v>
      </c>
      <c r="H203" s="228"/>
      <c r="I203" s="229">
        <f t="shared" si="128"/>
        <v>0</v>
      </c>
      <c r="J203" s="228">
        <f t="shared" si="148"/>
        <v>0</v>
      </c>
      <c r="K203" s="229">
        <f t="shared" si="129"/>
        <v>0</v>
      </c>
      <c r="L203" s="228">
        <f t="shared" si="139"/>
        <v>0</v>
      </c>
      <c r="M203" s="230">
        <f t="shared" si="130"/>
        <v>0</v>
      </c>
      <c r="N203" s="231">
        <f t="shared" si="140"/>
        <v>0</v>
      </c>
      <c r="O203" s="229">
        <f t="shared" si="131"/>
        <v>0</v>
      </c>
      <c r="P203" s="228">
        <f t="shared" si="141"/>
        <v>0</v>
      </c>
      <c r="Q203" s="229">
        <f t="shared" si="132"/>
        <v>0</v>
      </c>
      <c r="R203" s="228">
        <f t="shared" si="142"/>
        <v>0</v>
      </c>
      <c r="S203" s="229">
        <f t="shared" si="133"/>
        <v>0</v>
      </c>
      <c r="T203" s="228">
        <f t="shared" si="143"/>
        <v>0</v>
      </c>
      <c r="U203" s="230">
        <f t="shared" si="134"/>
        <v>0</v>
      </c>
      <c r="V203" s="526">
        <f t="shared" si="144"/>
        <v>0</v>
      </c>
      <c r="W203" s="229">
        <f t="shared" si="135"/>
        <v>0</v>
      </c>
      <c r="X203" s="228">
        <v>1</v>
      </c>
      <c r="Y203" s="229">
        <f t="shared" si="136"/>
        <v>29738.04</v>
      </c>
      <c r="Z203" s="228">
        <f t="shared" si="146"/>
        <v>0</v>
      </c>
      <c r="AA203" s="229">
        <f t="shared" si="137"/>
        <v>0</v>
      </c>
      <c r="AB203" s="228">
        <f t="shared" si="147"/>
        <v>0</v>
      </c>
      <c r="AC203" s="229">
        <f t="shared" si="149"/>
        <v>0</v>
      </c>
      <c r="AD203" s="232">
        <f t="shared" si="127"/>
        <v>29738.04</v>
      </c>
      <c r="AE203" s="223" t="b">
        <f t="shared" si="125"/>
        <v>1</v>
      </c>
    </row>
    <row r="204" spans="1:60" ht="30" x14ac:dyDescent="0.25">
      <c r="A204" s="235" t="s">
        <v>565</v>
      </c>
      <c r="B204" s="225" t="s">
        <v>567</v>
      </c>
      <c r="C204" s="226">
        <f t="shared" si="126"/>
        <v>1</v>
      </c>
      <c r="D204" s="227">
        <v>28703.200000000001</v>
      </c>
      <c r="E204" s="227"/>
      <c r="F204" s="228"/>
      <c r="G204" s="229">
        <f t="shared" si="138"/>
        <v>0</v>
      </c>
      <c r="H204" s="228"/>
      <c r="I204" s="229">
        <f t="shared" si="128"/>
        <v>0</v>
      </c>
      <c r="J204" s="228">
        <f t="shared" si="148"/>
        <v>0</v>
      </c>
      <c r="K204" s="229">
        <f t="shared" si="129"/>
        <v>0</v>
      </c>
      <c r="L204" s="228">
        <f t="shared" si="139"/>
        <v>0</v>
      </c>
      <c r="M204" s="230">
        <f t="shared" si="130"/>
        <v>0</v>
      </c>
      <c r="N204" s="231">
        <f t="shared" si="140"/>
        <v>0</v>
      </c>
      <c r="O204" s="229">
        <f t="shared" si="131"/>
        <v>0</v>
      </c>
      <c r="P204" s="228">
        <f t="shared" si="141"/>
        <v>0</v>
      </c>
      <c r="Q204" s="229">
        <f t="shared" si="132"/>
        <v>0</v>
      </c>
      <c r="R204" s="228">
        <f t="shared" si="142"/>
        <v>0</v>
      </c>
      <c r="S204" s="229">
        <f t="shared" si="133"/>
        <v>0</v>
      </c>
      <c r="T204" s="228">
        <f t="shared" si="143"/>
        <v>0</v>
      </c>
      <c r="U204" s="230">
        <f t="shared" si="134"/>
        <v>0</v>
      </c>
      <c r="V204" s="526">
        <f t="shared" si="144"/>
        <v>0</v>
      </c>
      <c r="W204" s="229">
        <f t="shared" si="135"/>
        <v>0</v>
      </c>
      <c r="X204" s="228">
        <v>1</v>
      </c>
      <c r="Y204" s="229">
        <f t="shared" si="136"/>
        <v>28703.200000000001</v>
      </c>
      <c r="Z204" s="228">
        <f t="shared" si="146"/>
        <v>0</v>
      </c>
      <c r="AA204" s="229">
        <f t="shared" si="137"/>
        <v>0</v>
      </c>
      <c r="AB204" s="228">
        <f t="shared" si="147"/>
        <v>0</v>
      </c>
      <c r="AC204" s="229">
        <f t="shared" si="149"/>
        <v>0</v>
      </c>
      <c r="AD204" s="232">
        <f t="shared" si="127"/>
        <v>28703.200000000001</v>
      </c>
      <c r="AE204" s="223" t="b">
        <f t="shared" ref="AE204:AE267" si="150">AD204=D204</f>
        <v>1</v>
      </c>
    </row>
    <row r="205" spans="1:60" ht="30" x14ac:dyDescent="0.25">
      <c r="A205" s="235" t="s">
        <v>568</v>
      </c>
      <c r="B205" s="225" t="s">
        <v>570</v>
      </c>
      <c r="C205" s="226">
        <f t="shared" ref="C205:C268" si="151">SUM(F205,H205,J205,L205,N205,P205,R205,T205,V205,X205,Z205,AB205)</f>
        <v>1</v>
      </c>
      <c r="D205" s="227">
        <v>12426.94</v>
      </c>
      <c r="E205" s="227"/>
      <c r="F205" s="228"/>
      <c r="G205" s="229">
        <f t="shared" si="138"/>
        <v>0</v>
      </c>
      <c r="H205" s="228"/>
      <c r="I205" s="229">
        <f t="shared" si="128"/>
        <v>0</v>
      </c>
      <c r="J205" s="228">
        <f t="shared" si="148"/>
        <v>0</v>
      </c>
      <c r="K205" s="229">
        <f t="shared" si="129"/>
        <v>0</v>
      </c>
      <c r="L205" s="228">
        <f t="shared" si="139"/>
        <v>0</v>
      </c>
      <c r="M205" s="230">
        <f t="shared" si="130"/>
        <v>0</v>
      </c>
      <c r="N205" s="231">
        <f t="shared" si="140"/>
        <v>0</v>
      </c>
      <c r="O205" s="229">
        <f t="shared" si="131"/>
        <v>0</v>
      </c>
      <c r="P205" s="228">
        <f t="shared" si="141"/>
        <v>0</v>
      </c>
      <c r="Q205" s="229">
        <f t="shared" si="132"/>
        <v>0</v>
      </c>
      <c r="R205" s="228">
        <f t="shared" si="142"/>
        <v>0</v>
      </c>
      <c r="S205" s="229">
        <f t="shared" si="133"/>
        <v>0</v>
      </c>
      <c r="T205" s="228">
        <f t="shared" si="143"/>
        <v>0</v>
      </c>
      <c r="U205" s="230">
        <f t="shared" si="134"/>
        <v>0</v>
      </c>
      <c r="V205" s="526">
        <f t="shared" si="144"/>
        <v>0</v>
      </c>
      <c r="W205" s="229">
        <f t="shared" si="135"/>
        <v>0</v>
      </c>
      <c r="X205" s="228">
        <v>1</v>
      </c>
      <c r="Y205" s="229">
        <f t="shared" si="136"/>
        <v>12426.94</v>
      </c>
      <c r="Z205" s="228">
        <f t="shared" si="146"/>
        <v>0</v>
      </c>
      <c r="AA205" s="229">
        <f t="shared" si="137"/>
        <v>0</v>
      </c>
      <c r="AB205" s="228">
        <f t="shared" si="147"/>
        <v>0</v>
      </c>
      <c r="AC205" s="229">
        <f t="shared" si="149"/>
        <v>0</v>
      </c>
      <c r="AD205" s="232">
        <f t="shared" ref="AD205:AD268" si="152">AC205+AA205+Y205+W205+U205+Q205+S205+O205+M205+K205+G205+I205</f>
        <v>12426.94</v>
      </c>
      <c r="AE205" s="223" t="b">
        <f t="shared" si="150"/>
        <v>1</v>
      </c>
    </row>
    <row r="206" spans="1:60" s="241" customFormat="1" ht="15" x14ac:dyDescent="0.25">
      <c r="A206" s="237" t="s">
        <v>571</v>
      </c>
      <c r="B206" s="238" t="s">
        <v>572</v>
      </c>
      <c r="C206" s="239">
        <f t="shared" si="151"/>
        <v>1</v>
      </c>
      <c r="D206" s="240">
        <v>121513.33000000002</v>
      </c>
      <c r="E206" s="240"/>
      <c r="F206" s="218">
        <f>G206/$D$206</f>
        <v>0</v>
      </c>
      <c r="G206" s="219">
        <f>SUM(G207:G251)</f>
        <v>0</v>
      </c>
      <c r="H206" s="218">
        <f>I206/$D$206</f>
        <v>0</v>
      </c>
      <c r="I206" s="219">
        <f>SUM(I207:I251)</f>
        <v>0</v>
      </c>
      <c r="J206" s="218">
        <f>K206/$D$206</f>
        <v>0.30036671696841816</v>
      </c>
      <c r="K206" s="219">
        <f>SUM(K207:K251)</f>
        <v>36498.559999999998</v>
      </c>
      <c r="L206" s="218">
        <f>M206/$D$206</f>
        <v>0.25996946178662045</v>
      </c>
      <c r="M206" s="220">
        <f>SUM(M207:M251)</f>
        <v>31589.755000000001</v>
      </c>
      <c r="N206" s="221">
        <f>O206/$D$206</f>
        <v>0.13812348818026796</v>
      </c>
      <c r="O206" s="219">
        <f>SUM(O207:O251)</f>
        <v>16783.845000000001</v>
      </c>
      <c r="P206" s="218">
        <f>Q206/$D$206</f>
        <v>0</v>
      </c>
      <c r="Q206" s="219">
        <f>SUM(Q207:Q251)</f>
        <v>0</v>
      </c>
      <c r="R206" s="218">
        <f>S206/$D$206</f>
        <v>0</v>
      </c>
      <c r="S206" s="219">
        <f>SUM(S207:S251)</f>
        <v>0</v>
      </c>
      <c r="T206" s="218">
        <f>U206/$D$206</f>
        <v>9.1082188266916886E-2</v>
      </c>
      <c r="U206" s="220">
        <f>SUM(U207:U251)</f>
        <v>11067.7</v>
      </c>
      <c r="V206" s="525">
        <f>W206/$D$206</f>
        <v>5.3407062418584027E-2</v>
      </c>
      <c r="W206" s="219">
        <f>SUM(W207:W251)</f>
        <v>6489.67</v>
      </c>
      <c r="X206" s="218">
        <f>Y206/$D$206</f>
        <v>6.4968756925680493E-2</v>
      </c>
      <c r="Y206" s="219">
        <f>SUM(Y207:Y251)</f>
        <v>7894.5700000000006</v>
      </c>
      <c r="Z206" s="218">
        <f>AA206/$D$206</f>
        <v>9.2082325453511957E-2</v>
      </c>
      <c r="AA206" s="219">
        <f>SUM(AA207:AA251)</f>
        <v>11189.23</v>
      </c>
      <c r="AB206" s="218">
        <f>AC206/$D$206</f>
        <v>0</v>
      </c>
      <c r="AC206" s="219">
        <f>SUM(AC207:AC251)</f>
        <v>0</v>
      </c>
      <c r="AD206" s="232">
        <f t="shared" si="152"/>
        <v>121513.33</v>
      </c>
      <c r="AE206" s="223" t="b">
        <f t="shared" si="150"/>
        <v>1</v>
      </c>
      <c r="AF206" s="204"/>
      <c r="AG206" s="204"/>
      <c r="AH206" s="204"/>
      <c r="AI206" s="204"/>
      <c r="AJ206" s="204"/>
      <c r="AK206" s="204"/>
      <c r="AL206" s="204"/>
      <c r="AM206" s="204"/>
      <c r="AN206" s="204"/>
      <c r="AO206" s="204"/>
      <c r="AP206" s="204"/>
      <c r="AQ206" s="204"/>
      <c r="AR206" s="204"/>
      <c r="AS206" s="204"/>
      <c r="AT206" s="204"/>
      <c r="AU206" s="204"/>
      <c r="AV206" s="204"/>
      <c r="AW206" s="204"/>
      <c r="AX206" s="204"/>
      <c r="AY206" s="204"/>
      <c r="AZ206" s="204"/>
      <c r="BA206" s="204"/>
      <c r="BB206" s="204"/>
      <c r="BC206" s="204"/>
      <c r="BD206" s="204"/>
      <c r="BE206" s="204"/>
      <c r="BF206" s="204"/>
      <c r="BG206" s="204"/>
      <c r="BH206" s="204"/>
    </row>
    <row r="207" spans="1:60" ht="30" x14ac:dyDescent="0.25">
      <c r="A207" s="235" t="s">
        <v>573</v>
      </c>
      <c r="B207" s="225" t="s">
        <v>575</v>
      </c>
      <c r="C207" s="226">
        <f t="shared" si="151"/>
        <v>1</v>
      </c>
      <c r="D207" s="227">
        <v>1418.44</v>
      </c>
      <c r="E207" s="227"/>
      <c r="F207" s="228"/>
      <c r="G207" s="229">
        <f>F207*$D207</f>
        <v>0</v>
      </c>
      <c r="H207" s="228"/>
      <c r="I207" s="229">
        <f t="shared" ref="I207:I251" si="153">H207*$D207</f>
        <v>0</v>
      </c>
      <c r="J207" s="228">
        <v>1</v>
      </c>
      <c r="K207" s="229">
        <f t="shared" ref="K207:K251" si="154">J207*$D207</f>
        <v>1418.44</v>
      </c>
      <c r="L207" s="228">
        <f>AM$30</f>
        <v>0</v>
      </c>
      <c r="M207" s="230">
        <f t="shared" ref="M207:M251" si="155">L207*$D207</f>
        <v>0</v>
      </c>
      <c r="N207" s="231">
        <f>AO$30</f>
        <v>0</v>
      </c>
      <c r="O207" s="229">
        <f t="shared" ref="O207:O251" si="156">N207*$D207</f>
        <v>0</v>
      </c>
      <c r="P207" s="228">
        <f>AQ$30</f>
        <v>0</v>
      </c>
      <c r="Q207" s="229">
        <f t="shared" ref="Q207:Q251" si="157">P207*$D207</f>
        <v>0</v>
      </c>
      <c r="R207" s="228">
        <f>AS$30</f>
        <v>0</v>
      </c>
      <c r="S207" s="229">
        <f t="shared" ref="S207:S251" si="158">R207*$D207</f>
        <v>0</v>
      </c>
      <c r="T207" s="228">
        <f>AU$30</f>
        <v>0</v>
      </c>
      <c r="U207" s="230">
        <f t="shared" ref="U207:U251" si="159">T207*$D207</f>
        <v>0</v>
      </c>
      <c r="V207" s="526">
        <f>AW$30</f>
        <v>0</v>
      </c>
      <c r="W207" s="229">
        <f t="shared" ref="W207:W251" si="160">V207*$D207</f>
        <v>0</v>
      </c>
      <c r="X207" s="228">
        <f>AY$30</f>
        <v>0</v>
      </c>
      <c r="Y207" s="229">
        <f t="shared" ref="Y207:Y251" si="161">X207*$D207</f>
        <v>0</v>
      </c>
      <c r="Z207" s="228">
        <f>BA$30</f>
        <v>0</v>
      </c>
      <c r="AA207" s="229">
        <f t="shared" ref="AA207:AA251" si="162">Z207*$D207</f>
        <v>0</v>
      </c>
      <c r="AB207" s="228">
        <f>BC$30</f>
        <v>0</v>
      </c>
      <c r="AC207" s="229">
        <f t="shared" ref="AC207:AC270" si="163">AB207*$D207</f>
        <v>0</v>
      </c>
      <c r="AD207" s="232">
        <f t="shared" si="152"/>
        <v>1418.44</v>
      </c>
      <c r="AE207" s="223" t="b">
        <f t="shared" si="150"/>
        <v>1</v>
      </c>
    </row>
    <row r="208" spans="1:60" ht="30" x14ac:dyDescent="0.25">
      <c r="A208" s="235" t="s">
        <v>576</v>
      </c>
      <c r="B208" s="225" t="s">
        <v>401</v>
      </c>
      <c r="C208" s="226">
        <f t="shared" si="151"/>
        <v>1</v>
      </c>
      <c r="D208" s="227">
        <v>77.86</v>
      </c>
      <c r="E208" s="227"/>
      <c r="F208" s="228"/>
      <c r="G208" s="229">
        <f t="shared" ref="G208:G251" si="164">F208*$D208</f>
        <v>0</v>
      </c>
      <c r="H208" s="228"/>
      <c r="I208" s="229">
        <f t="shared" si="153"/>
        <v>0</v>
      </c>
      <c r="J208" s="228">
        <v>1</v>
      </c>
      <c r="K208" s="229">
        <f t="shared" si="154"/>
        <v>77.86</v>
      </c>
      <c r="L208" s="228">
        <f t="shared" ref="L208:L251" si="165">AM$30</f>
        <v>0</v>
      </c>
      <c r="M208" s="230">
        <f t="shared" si="155"/>
        <v>0</v>
      </c>
      <c r="N208" s="231">
        <f t="shared" ref="N208:N251" si="166">AO$30</f>
        <v>0</v>
      </c>
      <c r="O208" s="229">
        <f t="shared" si="156"/>
        <v>0</v>
      </c>
      <c r="P208" s="228">
        <f t="shared" ref="P208:P251" si="167">AQ$30</f>
        <v>0</v>
      </c>
      <c r="Q208" s="229">
        <f t="shared" si="157"/>
        <v>0</v>
      </c>
      <c r="R208" s="228">
        <f t="shared" ref="R208:R251" si="168">AS$30</f>
        <v>0</v>
      </c>
      <c r="S208" s="229">
        <f t="shared" si="158"/>
        <v>0</v>
      </c>
      <c r="T208" s="228">
        <f t="shared" ref="T208:T251" si="169">AU$30</f>
        <v>0</v>
      </c>
      <c r="U208" s="230">
        <f t="shared" si="159"/>
        <v>0</v>
      </c>
      <c r="V208" s="526">
        <f t="shared" ref="V208:V250" si="170">AW$30</f>
        <v>0</v>
      </c>
      <c r="W208" s="229">
        <f t="shared" si="160"/>
        <v>0</v>
      </c>
      <c r="X208" s="228">
        <f t="shared" ref="X208:X251" si="171">AY$30</f>
        <v>0</v>
      </c>
      <c r="Y208" s="229">
        <f t="shared" si="161"/>
        <v>0</v>
      </c>
      <c r="Z208" s="228">
        <f t="shared" ref="Z208:Z251" si="172">BA$30</f>
        <v>0</v>
      </c>
      <c r="AA208" s="229">
        <f t="shared" si="162"/>
        <v>0</v>
      </c>
      <c r="AB208" s="228">
        <f t="shared" ref="AB208:AB251" si="173">BC$30</f>
        <v>0</v>
      </c>
      <c r="AC208" s="229">
        <f t="shared" si="163"/>
        <v>0</v>
      </c>
      <c r="AD208" s="232">
        <f t="shared" si="152"/>
        <v>77.86</v>
      </c>
      <c r="AE208" s="223" t="b">
        <f t="shared" si="150"/>
        <v>1</v>
      </c>
    </row>
    <row r="209" spans="1:60" ht="30" x14ac:dyDescent="0.25">
      <c r="A209" s="235" t="s">
        <v>577</v>
      </c>
      <c r="B209" s="225" t="s">
        <v>578</v>
      </c>
      <c r="C209" s="226">
        <f t="shared" si="151"/>
        <v>1</v>
      </c>
      <c r="D209" s="227">
        <v>3166.06</v>
      </c>
      <c r="E209" s="227"/>
      <c r="F209" s="228"/>
      <c r="G209" s="229">
        <f t="shared" si="164"/>
        <v>0</v>
      </c>
      <c r="H209" s="228"/>
      <c r="I209" s="229">
        <f t="shared" si="153"/>
        <v>0</v>
      </c>
      <c r="J209" s="228">
        <v>1</v>
      </c>
      <c r="K209" s="229">
        <f t="shared" si="154"/>
        <v>3166.06</v>
      </c>
      <c r="L209" s="228">
        <f t="shared" si="165"/>
        <v>0</v>
      </c>
      <c r="M209" s="230">
        <f t="shared" si="155"/>
        <v>0</v>
      </c>
      <c r="N209" s="231">
        <f t="shared" si="166"/>
        <v>0</v>
      </c>
      <c r="O209" s="229">
        <f t="shared" si="156"/>
        <v>0</v>
      </c>
      <c r="P209" s="228">
        <f t="shared" si="167"/>
        <v>0</v>
      </c>
      <c r="Q209" s="229">
        <f t="shared" si="157"/>
        <v>0</v>
      </c>
      <c r="R209" s="228">
        <f t="shared" si="168"/>
        <v>0</v>
      </c>
      <c r="S209" s="229">
        <f t="shared" si="158"/>
        <v>0</v>
      </c>
      <c r="T209" s="228">
        <f t="shared" si="169"/>
        <v>0</v>
      </c>
      <c r="U209" s="230">
        <f t="shared" si="159"/>
        <v>0</v>
      </c>
      <c r="V209" s="526">
        <f t="shared" si="170"/>
        <v>0</v>
      </c>
      <c r="W209" s="229">
        <f t="shared" si="160"/>
        <v>0</v>
      </c>
      <c r="X209" s="228">
        <f t="shared" si="171"/>
        <v>0</v>
      </c>
      <c r="Y209" s="229">
        <f t="shared" si="161"/>
        <v>0</v>
      </c>
      <c r="Z209" s="228">
        <f t="shared" si="172"/>
        <v>0</v>
      </c>
      <c r="AA209" s="229">
        <f t="shared" si="162"/>
        <v>0</v>
      </c>
      <c r="AB209" s="228">
        <f t="shared" si="173"/>
        <v>0</v>
      </c>
      <c r="AC209" s="229">
        <f t="shared" si="163"/>
        <v>0</v>
      </c>
      <c r="AD209" s="232">
        <f t="shared" si="152"/>
        <v>3166.06</v>
      </c>
      <c r="AE209" s="223" t="b">
        <f t="shared" si="150"/>
        <v>1</v>
      </c>
    </row>
    <row r="210" spans="1:60" ht="30" x14ac:dyDescent="0.25">
      <c r="A210" s="235" t="s">
        <v>579</v>
      </c>
      <c r="B210" s="225" t="s">
        <v>404</v>
      </c>
      <c r="C210" s="226">
        <f t="shared" si="151"/>
        <v>1</v>
      </c>
      <c r="D210" s="227">
        <v>265.83999999999997</v>
      </c>
      <c r="E210" s="227"/>
      <c r="F210" s="228"/>
      <c r="G210" s="229">
        <f t="shared" si="164"/>
        <v>0</v>
      </c>
      <c r="H210" s="228"/>
      <c r="I210" s="229">
        <f t="shared" si="153"/>
        <v>0</v>
      </c>
      <c r="J210" s="228">
        <v>1</v>
      </c>
      <c r="K210" s="229">
        <f t="shared" si="154"/>
        <v>265.83999999999997</v>
      </c>
      <c r="L210" s="228">
        <f t="shared" si="165"/>
        <v>0</v>
      </c>
      <c r="M210" s="230">
        <f t="shared" si="155"/>
        <v>0</v>
      </c>
      <c r="N210" s="231">
        <f t="shared" si="166"/>
        <v>0</v>
      </c>
      <c r="O210" s="229">
        <f t="shared" si="156"/>
        <v>0</v>
      </c>
      <c r="P210" s="228">
        <f t="shared" si="167"/>
        <v>0</v>
      </c>
      <c r="Q210" s="229">
        <f t="shared" si="157"/>
        <v>0</v>
      </c>
      <c r="R210" s="228">
        <f t="shared" si="168"/>
        <v>0</v>
      </c>
      <c r="S210" s="229">
        <f t="shared" si="158"/>
        <v>0</v>
      </c>
      <c r="T210" s="228">
        <f t="shared" si="169"/>
        <v>0</v>
      </c>
      <c r="U210" s="230">
        <f t="shared" si="159"/>
        <v>0</v>
      </c>
      <c r="V210" s="526">
        <f t="shared" si="170"/>
        <v>0</v>
      </c>
      <c r="W210" s="229">
        <f t="shared" si="160"/>
        <v>0</v>
      </c>
      <c r="X210" s="228">
        <f t="shared" si="171"/>
        <v>0</v>
      </c>
      <c r="Y210" s="229">
        <f t="shared" si="161"/>
        <v>0</v>
      </c>
      <c r="Z210" s="228">
        <f t="shared" si="172"/>
        <v>0</v>
      </c>
      <c r="AA210" s="229">
        <f t="shared" si="162"/>
        <v>0</v>
      </c>
      <c r="AB210" s="228">
        <f t="shared" si="173"/>
        <v>0</v>
      </c>
      <c r="AC210" s="229">
        <f t="shared" si="163"/>
        <v>0</v>
      </c>
      <c r="AD210" s="232">
        <f t="shared" si="152"/>
        <v>265.83999999999997</v>
      </c>
      <c r="AE210" s="223" t="b">
        <f t="shared" si="150"/>
        <v>1</v>
      </c>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row>
    <row r="211" spans="1:60" ht="15" x14ac:dyDescent="0.25">
      <c r="A211" s="235" t="s">
        <v>580</v>
      </c>
      <c r="B211" s="225" t="s">
        <v>147</v>
      </c>
      <c r="C211" s="226">
        <f t="shared" si="151"/>
        <v>1</v>
      </c>
      <c r="D211" s="227">
        <v>2597.1799999999998</v>
      </c>
      <c r="E211" s="227"/>
      <c r="F211" s="228"/>
      <c r="G211" s="229">
        <f t="shared" si="164"/>
        <v>0</v>
      </c>
      <c r="H211" s="228"/>
      <c r="I211" s="229">
        <f t="shared" si="153"/>
        <v>0</v>
      </c>
      <c r="J211" s="228">
        <f t="shared" ref="J211:J251" si="174">AK$30</f>
        <v>0</v>
      </c>
      <c r="K211" s="229">
        <f t="shared" si="154"/>
        <v>0</v>
      </c>
      <c r="L211" s="228">
        <f t="shared" si="165"/>
        <v>0</v>
      </c>
      <c r="M211" s="230">
        <f t="shared" si="155"/>
        <v>0</v>
      </c>
      <c r="N211" s="231">
        <f t="shared" si="166"/>
        <v>0</v>
      </c>
      <c r="O211" s="229">
        <f t="shared" si="156"/>
        <v>0</v>
      </c>
      <c r="P211" s="228">
        <f t="shared" si="167"/>
        <v>0</v>
      </c>
      <c r="Q211" s="229">
        <f t="shared" si="157"/>
        <v>0</v>
      </c>
      <c r="R211" s="228">
        <f t="shared" si="168"/>
        <v>0</v>
      </c>
      <c r="S211" s="229">
        <f t="shared" si="158"/>
        <v>0</v>
      </c>
      <c r="T211" s="228">
        <f t="shared" si="169"/>
        <v>0</v>
      </c>
      <c r="U211" s="230">
        <f t="shared" si="159"/>
        <v>0</v>
      </c>
      <c r="V211" s="526">
        <f t="shared" si="170"/>
        <v>0</v>
      </c>
      <c r="W211" s="229">
        <f t="shared" si="160"/>
        <v>0</v>
      </c>
      <c r="X211" s="228">
        <v>1</v>
      </c>
      <c r="Y211" s="229">
        <f t="shared" si="161"/>
        <v>2597.1799999999998</v>
      </c>
      <c r="Z211" s="228">
        <f t="shared" si="172"/>
        <v>0</v>
      </c>
      <c r="AA211" s="229">
        <f t="shared" si="162"/>
        <v>0</v>
      </c>
      <c r="AB211" s="228">
        <f t="shared" si="173"/>
        <v>0</v>
      </c>
      <c r="AC211" s="229">
        <f t="shared" si="163"/>
        <v>0</v>
      </c>
      <c r="AD211" s="232">
        <f t="shared" si="152"/>
        <v>2597.1799999999998</v>
      </c>
      <c r="AE211" s="223" t="b">
        <f t="shared" si="150"/>
        <v>1</v>
      </c>
    </row>
    <row r="212" spans="1:60" ht="15" x14ac:dyDescent="0.25">
      <c r="A212" s="235" t="s">
        <v>581</v>
      </c>
      <c r="B212" s="225" t="s">
        <v>341</v>
      </c>
      <c r="C212" s="226">
        <f t="shared" si="151"/>
        <v>1</v>
      </c>
      <c r="D212" s="227">
        <v>1574.53</v>
      </c>
      <c r="E212" s="227"/>
      <c r="F212" s="228"/>
      <c r="G212" s="229">
        <f t="shared" si="164"/>
        <v>0</v>
      </c>
      <c r="H212" s="228"/>
      <c r="I212" s="229">
        <f t="shared" si="153"/>
        <v>0</v>
      </c>
      <c r="J212" s="228">
        <f t="shared" si="174"/>
        <v>0</v>
      </c>
      <c r="K212" s="229">
        <f t="shared" si="154"/>
        <v>0</v>
      </c>
      <c r="L212" s="228">
        <f t="shared" si="165"/>
        <v>0</v>
      </c>
      <c r="M212" s="230">
        <f t="shared" si="155"/>
        <v>0</v>
      </c>
      <c r="N212" s="231">
        <f t="shared" si="166"/>
        <v>0</v>
      </c>
      <c r="O212" s="229">
        <f t="shared" si="156"/>
        <v>0</v>
      </c>
      <c r="P212" s="228">
        <f t="shared" si="167"/>
        <v>0</v>
      </c>
      <c r="Q212" s="229">
        <f t="shared" si="157"/>
        <v>0</v>
      </c>
      <c r="R212" s="228">
        <f t="shared" si="168"/>
        <v>0</v>
      </c>
      <c r="S212" s="229">
        <f t="shared" si="158"/>
        <v>0</v>
      </c>
      <c r="T212" s="228">
        <f t="shared" si="169"/>
        <v>0</v>
      </c>
      <c r="U212" s="230">
        <f t="shared" si="159"/>
        <v>0</v>
      </c>
      <c r="V212" s="526">
        <f t="shared" si="170"/>
        <v>0</v>
      </c>
      <c r="W212" s="229">
        <f t="shared" si="160"/>
        <v>0</v>
      </c>
      <c r="X212" s="228">
        <v>1</v>
      </c>
      <c r="Y212" s="229">
        <f t="shared" si="161"/>
        <v>1574.53</v>
      </c>
      <c r="Z212" s="228">
        <f t="shared" si="172"/>
        <v>0</v>
      </c>
      <c r="AA212" s="229">
        <f t="shared" si="162"/>
        <v>0</v>
      </c>
      <c r="AB212" s="228">
        <f t="shared" si="173"/>
        <v>0</v>
      </c>
      <c r="AC212" s="229">
        <f t="shared" si="163"/>
        <v>0</v>
      </c>
      <c r="AD212" s="232">
        <f t="shared" si="152"/>
        <v>1574.53</v>
      </c>
      <c r="AE212" s="223" t="b">
        <f t="shared" si="150"/>
        <v>1</v>
      </c>
    </row>
    <row r="213" spans="1:60" ht="30" x14ac:dyDescent="0.25">
      <c r="A213" s="235" t="s">
        <v>582</v>
      </c>
      <c r="B213" s="225" t="s">
        <v>584</v>
      </c>
      <c r="C213" s="226">
        <f t="shared" si="151"/>
        <v>1</v>
      </c>
      <c r="D213" s="227">
        <v>34433.58</v>
      </c>
      <c r="E213" s="227"/>
      <c r="F213" s="228"/>
      <c r="G213" s="229">
        <f t="shared" si="164"/>
        <v>0</v>
      </c>
      <c r="H213" s="228"/>
      <c r="I213" s="229">
        <f t="shared" si="153"/>
        <v>0</v>
      </c>
      <c r="J213" s="228">
        <f t="shared" si="174"/>
        <v>0</v>
      </c>
      <c r="K213" s="229">
        <f t="shared" si="154"/>
        <v>0</v>
      </c>
      <c r="L213" s="228">
        <v>0.5</v>
      </c>
      <c r="M213" s="230">
        <f t="shared" si="155"/>
        <v>17216.79</v>
      </c>
      <c r="N213" s="231">
        <v>0.3</v>
      </c>
      <c r="O213" s="229">
        <f t="shared" si="156"/>
        <v>10330.074000000001</v>
      </c>
      <c r="P213" s="228">
        <f t="shared" si="167"/>
        <v>0</v>
      </c>
      <c r="Q213" s="229">
        <f t="shared" si="157"/>
        <v>0</v>
      </c>
      <c r="R213" s="228">
        <f t="shared" si="168"/>
        <v>0</v>
      </c>
      <c r="S213" s="229">
        <f t="shared" si="158"/>
        <v>0</v>
      </c>
      <c r="T213" s="228">
        <f t="shared" si="169"/>
        <v>0</v>
      </c>
      <c r="U213" s="230">
        <f t="shared" si="159"/>
        <v>0</v>
      </c>
      <c r="V213" s="526">
        <f t="shared" si="170"/>
        <v>0</v>
      </c>
      <c r="W213" s="229">
        <f t="shared" si="160"/>
        <v>0</v>
      </c>
      <c r="X213" s="228">
        <f t="shared" si="171"/>
        <v>0</v>
      </c>
      <c r="Y213" s="229">
        <f t="shared" si="161"/>
        <v>0</v>
      </c>
      <c r="Z213" s="228">
        <v>0.2</v>
      </c>
      <c r="AA213" s="229">
        <f t="shared" si="162"/>
        <v>6886.7160000000003</v>
      </c>
      <c r="AB213" s="228">
        <f t="shared" si="173"/>
        <v>0</v>
      </c>
      <c r="AC213" s="229">
        <f t="shared" si="163"/>
        <v>0</v>
      </c>
      <c r="AD213" s="232">
        <f t="shared" si="152"/>
        <v>34433.58</v>
      </c>
      <c r="AE213" s="223" t="b">
        <f t="shared" si="150"/>
        <v>1</v>
      </c>
    </row>
    <row r="214" spans="1:60" ht="30" x14ac:dyDescent="0.25">
      <c r="A214" s="235" t="s">
        <v>585</v>
      </c>
      <c r="B214" s="225" t="s">
        <v>448</v>
      </c>
      <c r="C214" s="226">
        <f t="shared" si="151"/>
        <v>1</v>
      </c>
      <c r="D214" s="227">
        <v>21512.57</v>
      </c>
      <c r="E214" s="227"/>
      <c r="F214" s="228"/>
      <c r="G214" s="229">
        <f t="shared" si="164"/>
        <v>0</v>
      </c>
      <c r="H214" s="228"/>
      <c r="I214" s="229">
        <f t="shared" si="153"/>
        <v>0</v>
      </c>
      <c r="J214" s="228">
        <f t="shared" si="174"/>
        <v>0</v>
      </c>
      <c r="K214" s="229">
        <f t="shared" si="154"/>
        <v>0</v>
      </c>
      <c r="L214" s="228">
        <v>0.5</v>
      </c>
      <c r="M214" s="230">
        <f t="shared" si="155"/>
        <v>10756.285</v>
      </c>
      <c r="N214" s="231">
        <v>0.3</v>
      </c>
      <c r="O214" s="229">
        <f t="shared" si="156"/>
        <v>6453.7709999999997</v>
      </c>
      <c r="P214" s="228">
        <f t="shared" si="167"/>
        <v>0</v>
      </c>
      <c r="Q214" s="229">
        <f t="shared" si="157"/>
        <v>0</v>
      </c>
      <c r="R214" s="228">
        <f t="shared" si="168"/>
        <v>0</v>
      </c>
      <c r="S214" s="229">
        <f t="shared" si="158"/>
        <v>0</v>
      </c>
      <c r="T214" s="228">
        <f t="shared" si="169"/>
        <v>0</v>
      </c>
      <c r="U214" s="230">
        <f t="shared" si="159"/>
        <v>0</v>
      </c>
      <c r="V214" s="526">
        <f t="shared" si="170"/>
        <v>0</v>
      </c>
      <c r="W214" s="229">
        <f t="shared" si="160"/>
        <v>0</v>
      </c>
      <c r="X214" s="228">
        <f t="shared" si="171"/>
        <v>0</v>
      </c>
      <c r="Y214" s="229">
        <f t="shared" si="161"/>
        <v>0</v>
      </c>
      <c r="Z214" s="228">
        <v>0.2</v>
      </c>
      <c r="AA214" s="229">
        <f t="shared" si="162"/>
        <v>4302.5140000000001</v>
      </c>
      <c r="AB214" s="228">
        <f t="shared" si="173"/>
        <v>0</v>
      </c>
      <c r="AC214" s="229">
        <f t="shared" si="163"/>
        <v>0</v>
      </c>
      <c r="AD214" s="232">
        <f t="shared" si="152"/>
        <v>21512.57</v>
      </c>
      <c r="AE214" s="223" t="b">
        <f t="shared" si="150"/>
        <v>1</v>
      </c>
    </row>
    <row r="215" spans="1:60" ht="30" x14ac:dyDescent="0.25">
      <c r="A215" s="235" t="s">
        <v>586</v>
      </c>
      <c r="B215" s="225" t="s">
        <v>588</v>
      </c>
      <c r="C215" s="226">
        <f t="shared" si="151"/>
        <v>1</v>
      </c>
      <c r="D215" s="227">
        <v>2235.35</v>
      </c>
      <c r="E215" s="227"/>
      <c r="F215" s="228"/>
      <c r="G215" s="229">
        <f t="shared" si="164"/>
        <v>0</v>
      </c>
      <c r="H215" s="228"/>
      <c r="I215" s="229">
        <f t="shared" si="153"/>
        <v>0</v>
      </c>
      <c r="J215" s="228">
        <f t="shared" si="174"/>
        <v>0</v>
      </c>
      <c r="K215" s="229">
        <f t="shared" si="154"/>
        <v>0</v>
      </c>
      <c r="L215" s="228">
        <f t="shared" si="165"/>
        <v>0</v>
      </c>
      <c r="M215" s="230">
        <f t="shared" si="155"/>
        <v>0</v>
      </c>
      <c r="N215" s="231">
        <f t="shared" si="166"/>
        <v>0</v>
      </c>
      <c r="O215" s="229">
        <f t="shared" si="156"/>
        <v>0</v>
      </c>
      <c r="P215" s="228">
        <f t="shared" si="167"/>
        <v>0</v>
      </c>
      <c r="Q215" s="229">
        <f t="shared" si="157"/>
        <v>0</v>
      </c>
      <c r="R215" s="228">
        <f t="shared" si="168"/>
        <v>0</v>
      </c>
      <c r="S215" s="229">
        <f t="shared" si="158"/>
        <v>0</v>
      </c>
      <c r="T215" s="228">
        <v>0.5</v>
      </c>
      <c r="U215" s="230">
        <f t="shared" si="159"/>
        <v>1117.675</v>
      </c>
      <c r="V215" s="526">
        <v>0.5</v>
      </c>
      <c r="W215" s="229">
        <f t="shared" si="160"/>
        <v>1117.675</v>
      </c>
      <c r="X215" s="228">
        <f t="shared" si="171"/>
        <v>0</v>
      </c>
      <c r="Y215" s="229">
        <f t="shared" si="161"/>
        <v>0</v>
      </c>
      <c r="Z215" s="228">
        <f t="shared" si="172"/>
        <v>0</v>
      </c>
      <c r="AA215" s="229">
        <f t="shared" si="162"/>
        <v>0</v>
      </c>
      <c r="AB215" s="228">
        <f t="shared" si="173"/>
        <v>0</v>
      </c>
      <c r="AC215" s="229">
        <f t="shared" si="163"/>
        <v>0</v>
      </c>
      <c r="AD215" s="232">
        <f t="shared" si="152"/>
        <v>2235.35</v>
      </c>
      <c r="AE215" s="223" t="b">
        <f t="shared" si="150"/>
        <v>1</v>
      </c>
    </row>
    <row r="216" spans="1:60" ht="30" x14ac:dyDescent="0.25">
      <c r="A216" s="235" t="s">
        <v>589</v>
      </c>
      <c r="B216" s="225" t="s">
        <v>591</v>
      </c>
      <c r="C216" s="226">
        <f t="shared" si="151"/>
        <v>1</v>
      </c>
      <c r="D216" s="227">
        <v>83.68</v>
      </c>
      <c r="E216" s="227"/>
      <c r="F216" s="228"/>
      <c r="G216" s="229">
        <f t="shared" si="164"/>
        <v>0</v>
      </c>
      <c r="H216" s="228"/>
      <c r="I216" s="229">
        <f t="shared" si="153"/>
        <v>0</v>
      </c>
      <c r="J216" s="228">
        <f t="shared" si="174"/>
        <v>0</v>
      </c>
      <c r="K216" s="229">
        <f t="shared" si="154"/>
        <v>0</v>
      </c>
      <c r="L216" s="228">
        <f t="shared" si="165"/>
        <v>0</v>
      </c>
      <c r="M216" s="230">
        <f t="shared" si="155"/>
        <v>0</v>
      </c>
      <c r="N216" s="231">
        <f t="shared" si="166"/>
        <v>0</v>
      </c>
      <c r="O216" s="229">
        <f t="shared" si="156"/>
        <v>0</v>
      </c>
      <c r="P216" s="228">
        <f t="shared" si="167"/>
        <v>0</v>
      </c>
      <c r="Q216" s="229">
        <f t="shared" si="157"/>
        <v>0</v>
      </c>
      <c r="R216" s="228">
        <f t="shared" si="168"/>
        <v>0</v>
      </c>
      <c r="S216" s="229">
        <f t="shared" si="158"/>
        <v>0</v>
      </c>
      <c r="T216" s="228">
        <v>0.5</v>
      </c>
      <c r="U216" s="230">
        <f t="shared" si="159"/>
        <v>41.84</v>
      </c>
      <c r="V216" s="526">
        <v>0.5</v>
      </c>
      <c r="W216" s="229">
        <f t="shared" si="160"/>
        <v>41.84</v>
      </c>
      <c r="X216" s="228">
        <f t="shared" si="171"/>
        <v>0</v>
      </c>
      <c r="Y216" s="229">
        <f t="shared" si="161"/>
        <v>0</v>
      </c>
      <c r="Z216" s="228">
        <f t="shared" si="172"/>
        <v>0</v>
      </c>
      <c r="AA216" s="229">
        <f t="shared" si="162"/>
        <v>0</v>
      </c>
      <c r="AB216" s="228">
        <f t="shared" si="173"/>
        <v>0</v>
      </c>
      <c r="AC216" s="229">
        <f t="shared" si="163"/>
        <v>0</v>
      </c>
      <c r="AD216" s="232">
        <f t="shared" si="152"/>
        <v>83.68</v>
      </c>
      <c r="AE216" s="223" t="b">
        <f t="shared" si="150"/>
        <v>1</v>
      </c>
    </row>
    <row r="217" spans="1:60" ht="30" x14ac:dyDescent="0.25">
      <c r="A217" s="235" t="s">
        <v>592</v>
      </c>
      <c r="B217" s="225" t="s">
        <v>594</v>
      </c>
      <c r="C217" s="226">
        <f t="shared" si="151"/>
        <v>1</v>
      </c>
      <c r="D217" s="227">
        <v>1481.26</v>
      </c>
      <c r="E217" s="227"/>
      <c r="F217" s="228"/>
      <c r="G217" s="229">
        <f t="shared" si="164"/>
        <v>0</v>
      </c>
      <c r="H217" s="228"/>
      <c r="I217" s="229">
        <f t="shared" si="153"/>
        <v>0</v>
      </c>
      <c r="J217" s="228">
        <f t="shared" si="174"/>
        <v>0</v>
      </c>
      <c r="K217" s="229">
        <f t="shared" si="154"/>
        <v>0</v>
      </c>
      <c r="L217" s="228">
        <f t="shared" si="165"/>
        <v>0</v>
      </c>
      <c r="M217" s="230">
        <f t="shared" si="155"/>
        <v>0</v>
      </c>
      <c r="N217" s="231">
        <f t="shared" si="166"/>
        <v>0</v>
      </c>
      <c r="O217" s="229">
        <f t="shared" si="156"/>
        <v>0</v>
      </c>
      <c r="P217" s="228">
        <f t="shared" si="167"/>
        <v>0</v>
      </c>
      <c r="Q217" s="229">
        <f t="shared" si="157"/>
        <v>0</v>
      </c>
      <c r="R217" s="228">
        <f t="shared" si="168"/>
        <v>0</v>
      </c>
      <c r="S217" s="229">
        <f t="shared" si="158"/>
        <v>0</v>
      </c>
      <c r="T217" s="228">
        <v>0.5</v>
      </c>
      <c r="U217" s="230">
        <f t="shared" si="159"/>
        <v>740.63</v>
      </c>
      <c r="V217" s="526">
        <v>0.5</v>
      </c>
      <c r="W217" s="229">
        <f t="shared" si="160"/>
        <v>740.63</v>
      </c>
      <c r="X217" s="228">
        <f t="shared" si="171"/>
        <v>0</v>
      </c>
      <c r="Y217" s="229">
        <f t="shared" si="161"/>
        <v>0</v>
      </c>
      <c r="Z217" s="228">
        <f t="shared" si="172"/>
        <v>0</v>
      </c>
      <c r="AA217" s="229">
        <f t="shared" si="162"/>
        <v>0</v>
      </c>
      <c r="AB217" s="228">
        <f t="shared" si="173"/>
        <v>0</v>
      </c>
      <c r="AC217" s="229">
        <f t="shared" si="163"/>
        <v>0</v>
      </c>
      <c r="AD217" s="232">
        <f t="shared" si="152"/>
        <v>1481.26</v>
      </c>
      <c r="AE217" s="223" t="b">
        <f t="shared" si="150"/>
        <v>1</v>
      </c>
    </row>
    <row r="218" spans="1:60" ht="30" x14ac:dyDescent="0.25">
      <c r="A218" s="235" t="s">
        <v>595</v>
      </c>
      <c r="B218" s="225" t="s">
        <v>597</v>
      </c>
      <c r="C218" s="226">
        <f t="shared" si="151"/>
        <v>1</v>
      </c>
      <c r="D218" s="227">
        <v>278.16000000000003</v>
      </c>
      <c r="E218" s="227"/>
      <c r="F218" s="228"/>
      <c r="G218" s="229">
        <f t="shared" si="164"/>
        <v>0</v>
      </c>
      <c r="H218" s="228"/>
      <c r="I218" s="229">
        <f t="shared" si="153"/>
        <v>0</v>
      </c>
      <c r="J218" s="228">
        <f t="shared" si="174"/>
        <v>0</v>
      </c>
      <c r="K218" s="229">
        <f t="shared" si="154"/>
        <v>0</v>
      </c>
      <c r="L218" s="228">
        <f t="shared" si="165"/>
        <v>0</v>
      </c>
      <c r="M218" s="230">
        <f t="shared" si="155"/>
        <v>0</v>
      </c>
      <c r="N218" s="231">
        <f t="shared" si="166"/>
        <v>0</v>
      </c>
      <c r="O218" s="229">
        <f t="shared" si="156"/>
        <v>0</v>
      </c>
      <c r="P218" s="228">
        <f t="shared" si="167"/>
        <v>0</v>
      </c>
      <c r="Q218" s="229">
        <f t="shared" si="157"/>
        <v>0</v>
      </c>
      <c r="R218" s="228">
        <f t="shared" si="168"/>
        <v>0</v>
      </c>
      <c r="S218" s="229">
        <f t="shared" si="158"/>
        <v>0</v>
      </c>
      <c r="T218" s="228">
        <v>0.5</v>
      </c>
      <c r="U218" s="230">
        <f t="shared" si="159"/>
        <v>139.08000000000001</v>
      </c>
      <c r="V218" s="526">
        <v>0.5</v>
      </c>
      <c r="W218" s="229">
        <f t="shared" si="160"/>
        <v>139.08000000000001</v>
      </c>
      <c r="X218" s="228">
        <f t="shared" si="171"/>
        <v>0</v>
      </c>
      <c r="Y218" s="229">
        <f t="shared" si="161"/>
        <v>0</v>
      </c>
      <c r="Z218" s="228">
        <f t="shared" si="172"/>
        <v>0</v>
      </c>
      <c r="AA218" s="229">
        <f t="shared" si="162"/>
        <v>0</v>
      </c>
      <c r="AB218" s="228">
        <f t="shared" si="173"/>
        <v>0</v>
      </c>
      <c r="AC218" s="229">
        <f t="shared" si="163"/>
        <v>0</v>
      </c>
      <c r="AD218" s="232">
        <f t="shared" si="152"/>
        <v>278.16000000000003</v>
      </c>
      <c r="AE218" s="223" t="b">
        <f t="shared" si="150"/>
        <v>1</v>
      </c>
    </row>
    <row r="219" spans="1:60" ht="30" x14ac:dyDescent="0.25">
      <c r="A219" s="235" t="s">
        <v>598</v>
      </c>
      <c r="B219" s="225" t="s">
        <v>600</v>
      </c>
      <c r="C219" s="226">
        <f t="shared" si="151"/>
        <v>1</v>
      </c>
      <c r="D219" s="227">
        <v>468.78</v>
      </c>
      <c r="E219" s="227"/>
      <c r="F219" s="228"/>
      <c r="G219" s="229">
        <f t="shared" si="164"/>
        <v>0</v>
      </c>
      <c r="H219" s="228"/>
      <c r="I219" s="229">
        <f t="shared" si="153"/>
        <v>0</v>
      </c>
      <c r="J219" s="228">
        <f t="shared" si="174"/>
        <v>0</v>
      </c>
      <c r="K219" s="229">
        <f t="shared" si="154"/>
        <v>0</v>
      </c>
      <c r="L219" s="228">
        <f t="shared" si="165"/>
        <v>0</v>
      </c>
      <c r="M219" s="230">
        <f t="shared" si="155"/>
        <v>0</v>
      </c>
      <c r="N219" s="231">
        <f t="shared" si="166"/>
        <v>0</v>
      </c>
      <c r="O219" s="229">
        <f t="shared" si="156"/>
        <v>0</v>
      </c>
      <c r="P219" s="228">
        <f t="shared" si="167"/>
        <v>0</v>
      </c>
      <c r="Q219" s="229">
        <f t="shared" si="157"/>
        <v>0</v>
      </c>
      <c r="R219" s="228">
        <f t="shared" si="168"/>
        <v>0</v>
      </c>
      <c r="S219" s="229">
        <f t="shared" si="158"/>
        <v>0</v>
      </c>
      <c r="T219" s="228">
        <v>0.5</v>
      </c>
      <c r="U219" s="230">
        <f t="shared" si="159"/>
        <v>234.39</v>
      </c>
      <c r="V219" s="526">
        <v>0.5</v>
      </c>
      <c r="W219" s="229">
        <f t="shared" si="160"/>
        <v>234.39</v>
      </c>
      <c r="X219" s="228">
        <f t="shared" si="171"/>
        <v>0</v>
      </c>
      <c r="Y219" s="229">
        <f t="shared" si="161"/>
        <v>0</v>
      </c>
      <c r="Z219" s="228">
        <f t="shared" si="172"/>
        <v>0</v>
      </c>
      <c r="AA219" s="229">
        <f t="shared" si="162"/>
        <v>0</v>
      </c>
      <c r="AB219" s="228">
        <f t="shared" si="173"/>
        <v>0</v>
      </c>
      <c r="AC219" s="229">
        <f t="shared" si="163"/>
        <v>0</v>
      </c>
      <c r="AD219" s="232">
        <f t="shared" si="152"/>
        <v>468.78</v>
      </c>
      <c r="AE219" s="223" t="b">
        <f t="shared" si="150"/>
        <v>1</v>
      </c>
    </row>
    <row r="220" spans="1:60" ht="30" x14ac:dyDescent="0.25">
      <c r="A220" s="235" t="s">
        <v>601</v>
      </c>
      <c r="B220" s="225" t="s">
        <v>603</v>
      </c>
      <c r="C220" s="226">
        <f t="shared" si="151"/>
        <v>1</v>
      </c>
      <c r="D220" s="227">
        <v>40.54</v>
      </c>
      <c r="E220" s="227"/>
      <c r="F220" s="228"/>
      <c r="G220" s="229">
        <f t="shared" si="164"/>
        <v>0</v>
      </c>
      <c r="H220" s="228"/>
      <c r="I220" s="229">
        <f t="shared" si="153"/>
        <v>0</v>
      </c>
      <c r="J220" s="228">
        <f t="shared" si="174"/>
        <v>0</v>
      </c>
      <c r="K220" s="229">
        <f t="shared" si="154"/>
        <v>0</v>
      </c>
      <c r="L220" s="228">
        <f t="shared" si="165"/>
        <v>0</v>
      </c>
      <c r="M220" s="230">
        <f t="shared" si="155"/>
        <v>0</v>
      </c>
      <c r="N220" s="231">
        <f t="shared" si="166"/>
        <v>0</v>
      </c>
      <c r="O220" s="229">
        <f t="shared" si="156"/>
        <v>0</v>
      </c>
      <c r="P220" s="228">
        <f t="shared" si="167"/>
        <v>0</v>
      </c>
      <c r="Q220" s="229">
        <f t="shared" si="157"/>
        <v>0</v>
      </c>
      <c r="R220" s="228">
        <f t="shared" si="168"/>
        <v>0</v>
      </c>
      <c r="S220" s="229">
        <f t="shared" si="158"/>
        <v>0</v>
      </c>
      <c r="T220" s="228">
        <v>0.5</v>
      </c>
      <c r="U220" s="230">
        <f t="shared" si="159"/>
        <v>20.27</v>
      </c>
      <c r="V220" s="526">
        <v>0.5</v>
      </c>
      <c r="W220" s="229">
        <f t="shared" si="160"/>
        <v>20.27</v>
      </c>
      <c r="X220" s="228">
        <f t="shared" si="171"/>
        <v>0</v>
      </c>
      <c r="Y220" s="229">
        <f t="shared" si="161"/>
        <v>0</v>
      </c>
      <c r="Z220" s="228">
        <f t="shared" si="172"/>
        <v>0</v>
      </c>
      <c r="AA220" s="229">
        <f t="shared" si="162"/>
        <v>0</v>
      </c>
      <c r="AB220" s="228">
        <f t="shared" si="173"/>
        <v>0</v>
      </c>
      <c r="AC220" s="229">
        <f t="shared" si="163"/>
        <v>0</v>
      </c>
      <c r="AD220" s="232">
        <f t="shared" si="152"/>
        <v>40.54</v>
      </c>
      <c r="AE220" s="223" t="b">
        <f t="shared" si="150"/>
        <v>1</v>
      </c>
    </row>
    <row r="221" spans="1:60" ht="30" x14ac:dyDescent="0.25">
      <c r="A221" s="235" t="s">
        <v>604</v>
      </c>
      <c r="B221" s="225" t="s">
        <v>606</v>
      </c>
      <c r="C221" s="226">
        <f t="shared" si="151"/>
        <v>1</v>
      </c>
      <c r="D221" s="227">
        <v>781.8</v>
      </c>
      <c r="E221" s="227"/>
      <c r="F221" s="228"/>
      <c r="G221" s="229">
        <f t="shared" si="164"/>
        <v>0</v>
      </c>
      <c r="H221" s="228"/>
      <c r="I221" s="229">
        <f t="shared" si="153"/>
        <v>0</v>
      </c>
      <c r="J221" s="228">
        <f t="shared" si="174"/>
        <v>0</v>
      </c>
      <c r="K221" s="229">
        <f t="shared" si="154"/>
        <v>0</v>
      </c>
      <c r="L221" s="228">
        <f t="shared" si="165"/>
        <v>0</v>
      </c>
      <c r="M221" s="230">
        <f t="shared" si="155"/>
        <v>0</v>
      </c>
      <c r="N221" s="231">
        <f t="shared" si="166"/>
        <v>0</v>
      </c>
      <c r="O221" s="229">
        <f t="shared" si="156"/>
        <v>0</v>
      </c>
      <c r="P221" s="228">
        <f t="shared" si="167"/>
        <v>0</v>
      </c>
      <c r="Q221" s="229">
        <f t="shared" si="157"/>
        <v>0</v>
      </c>
      <c r="R221" s="228">
        <f t="shared" si="168"/>
        <v>0</v>
      </c>
      <c r="S221" s="229">
        <f t="shared" si="158"/>
        <v>0</v>
      </c>
      <c r="T221" s="228">
        <v>0.5</v>
      </c>
      <c r="U221" s="230">
        <f t="shared" si="159"/>
        <v>390.9</v>
      </c>
      <c r="V221" s="526">
        <v>0.5</v>
      </c>
      <c r="W221" s="229">
        <f t="shared" si="160"/>
        <v>390.9</v>
      </c>
      <c r="X221" s="228">
        <f t="shared" si="171"/>
        <v>0</v>
      </c>
      <c r="Y221" s="229">
        <f t="shared" si="161"/>
        <v>0</v>
      </c>
      <c r="Z221" s="228">
        <f t="shared" si="172"/>
        <v>0</v>
      </c>
      <c r="AA221" s="229">
        <f t="shared" si="162"/>
        <v>0</v>
      </c>
      <c r="AB221" s="228">
        <f t="shared" si="173"/>
        <v>0</v>
      </c>
      <c r="AC221" s="229">
        <f t="shared" si="163"/>
        <v>0</v>
      </c>
      <c r="AD221" s="232">
        <f t="shared" si="152"/>
        <v>781.8</v>
      </c>
      <c r="AE221" s="223" t="b">
        <f t="shared" si="150"/>
        <v>1</v>
      </c>
    </row>
    <row r="222" spans="1:60" ht="30" x14ac:dyDescent="0.25">
      <c r="A222" s="235" t="s">
        <v>607</v>
      </c>
      <c r="B222" s="225" t="s">
        <v>609</v>
      </c>
      <c r="C222" s="226">
        <f t="shared" si="151"/>
        <v>1</v>
      </c>
      <c r="D222" s="227">
        <v>2443.8200000000002</v>
      </c>
      <c r="E222" s="227"/>
      <c r="F222" s="228"/>
      <c r="G222" s="229">
        <f t="shared" si="164"/>
        <v>0</v>
      </c>
      <c r="H222" s="228"/>
      <c r="I222" s="229">
        <f t="shared" si="153"/>
        <v>0</v>
      </c>
      <c r="J222" s="228">
        <f t="shared" si="174"/>
        <v>0</v>
      </c>
      <c r="K222" s="229">
        <f t="shared" si="154"/>
        <v>0</v>
      </c>
      <c r="L222" s="228">
        <f t="shared" si="165"/>
        <v>0</v>
      </c>
      <c r="M222" s="230">
        <f t="shared" si="155"/>
        <v>0</v>
      </c>
      <c r="N222" s="231">
        <f t="shared" si="166"/>
        <v>0</v>
      </c>
      <c r="O222" s="229">
        <f t="shared" si="156"/>
        <v>0</v>
      </c>
      <c r="P222" s="228">
        <f t="shared" si="167"/>
        <v>0</v>
      </c>
      <c r="Q222" s="229">
        <f t="shared" si="157"/>
        <v>0</v>
      </c>
      <c r="R222" s="228">
        <f t="shared" si="168"/>
        <v>0</v>
      </c>
      <c r="S222" s="229">
        <f t="shared" si="158"/>
        <v>0</v>
      </c>
      <c r="T222" s="228">
        <v>0.5</v>
      </c>
      <c r="U222" s="230">
        <f t="shared" si="159"/>
        <v>1221.9100000000001</v>
      </c>
      <c r="V222" s="526">
        <v>0.5</v>
      </c>
      <c r="W222" s="229">
        <f t="shared" si="160"/>
        <v>1221.9100000000001</v>
      </c>
      <c r="X222" s="228">
        <f t="shared" si="171"/>
        <v>0</v>
      </c>
      <c r="Y222" s="229">
        <f t="shared" si="161"/>
        <v>0</v>
      </c>
      <c r="Z222" s="228">
        <f t="shared" si="172"/>
        <v>0</v>
      </c>
      <c r="AA222" s="229">
        <f t="shared" si="162"/>
        <v>0</v>
      </c>
      <c r="AB222" s="228">
        <f t="shared" si="173"/>
        <v>0</v>
      </c>
      <c r="AC222" s="229">
        <f t="shared" si="163"/>
        <v>0</v>
      </c>
      <c r="AD222" s="232">
        <f t="shared" si="152"/>
        <v>2443.8200000000002</v>
      </c>
      <c r="AE222" s="223" t="b">
        <f t="shared" si="150"/>
        <v>1</v>
      </c>
    </row>
    <row r="223" spans="1:60" ht="30" x14ac:dyDescent="0.25">
      <c r="A223" s="235" t="s">
        <v>610</v>
      </c>
      <c r="B223" s="225" t="s">
        <v>612</v>
      </c>
      <c r="C223" s="226">
        <f t="shared" si="151"/>
        <v>1</v>
      </c>
      <c r="D223" s="227">
        <v>172.2</v>
      </c>
      <c r="E223" s="227"/>
      <c r="F223" s="228"/>
      <c r="G223" s="229">
        <f t="shared" si="164"/>
        <v>0</v>
      </c>
      <c r="H223" s="228"/>
      <c r="I223" s="229">
        <f t="shared" si="153"/>
        <v>0</v>
      </c>
      <c r="J223" s="228">
        <f t="shared" si="174"/>
        <v>0</v>
      </c>
      <c r="K223" s="229">
        <f t="shared" si="154"/>
        <v>0</v>
      </c>
      <c r="L223" s="228">
        <f t="shared" si="165"/>
        <v>0</v>
      </c>
      <c r="M223" s="230">
        <f t="shared" si="155"/>
        <v>0</v>
      </c>
      <c r="N223" s="231">
        <f t="shared" si="166"/>
        <v>0</v>
      </c>
      <c r="O223" s="229">
        <f t="shared" si="156"/>
        <v>0</v>
      </c>
      <c r="P223" s="228">
        <f t="shared" si="167"/>
        <v>0</v>
      </c>
      <c r="Q223" s="229">
        <f t="shared" si="157"/>
        <v>0</v>
      </c>
      <c r="R223" s="228">
        <f t="shared" si="168"/>
        <v>0</v>
      </c>
      <c r="S223" s="229">
        <f t="shared" si="158"/>
        <v>0</v>
      </c>
      <c r="T223" s="228">
        <v>0.5</v>
      </c>
      <c r="U223" s="230">
        <f t="shared" si="159"/>
        <v>86.1</v>
      </c>
      <c r="V223" s="526">
        <v>0.5</v>
      </c>
      <c r="W223" s="229">
        <f t="shared" si="160"/>
        <v>86.1</v>
      </c>
      <c r="X223" s="228">
        <f t="shared" si="171"/>
        <v>0</v>
      </c>
      <c r="Y223" s="229">
        <f t="shared" si="161"/>
        <v>0</v>
      </c>
      <c r="Z223" s="228">
        <f t="shared" si="172"/>
        <v>0</v>
      </c>
      <c r="AA223" s="229">
        <f t="shared" si="162"/>
        <v>0</v>
      </c>
      <c r="AB223" s="228">
        <f t="shared" si="173"/>
        <v>0</v>
      </c>
      <c r="AC223" s="229">
        <f t="shared" si="163"/>
        <v>0</v>
      </c>
      <c r="AD223" s="232">
        <f t="shared" si="152"/>
        <v>172.2</v>
      </c>
      <c r="AE223" s="223" t="b">
        <f t="shared" si="150"/>
        <v>1</v>
      </c>
    </row>
    <row r="224" spans="1:60" ht="30" x14ac:dyDescent="0.25">
      <c r="A224" s="235" t="s">
        <v>613</v>
      </c>
      <c r="B224" s="225" t="s">
        <v>615</v>
      </c>
      <c r="C224" s="226">
        <f t="shared" si="151"/>
        <v>1</v>
      </c>
      <c r="D224" s="227">
        <v>64.72</v>
      </c>
      <c r="E224" s="227"/>
      <c r="F224" s="228"/>
      <c r="G224" s="229">
        <f t="shared" si="164"/>
        <v>0</v>
      </c>
      <c r="H224" s="228"/>
      <c r="I224" s="229">
        <f t="shared" si="153"/>
        <v>0</v>
      </c>
      <c r="J224" s="228">
        <f t="shared" si="174"/>
        <v>0</v>
      </c>
      <c r="K224" s="229">
        <f t="shared" si="154"/>
        <v>0</v>
      </c>
      <c r="L224" s="228">
        <f t="shared" si="165"/>
        <v>0</v>
      </c>
      <c r="M224" s="230">
        <f t="shared" si="155"/>
        <v>0</v>
      </c>
      <c r="N224" s="231">
        <f t="shared" si="166"/>
        <v>0</v>
      </c>
      <c r="O224" s="229">
        <f t="shared" si="156"/>
        <v>0</v>
      </c>
      <c r="P224" s="228">
        <f t="shared" si="167"/>
        <v>0</v>
      </c>
      <c r="Q224" s="229">
        <f t="shared" si="157"/>
        <v>0</v>
      </c>
      <c r="R224" s="228">
        <f t="shared" si="168"/>
        <v>0</v>
      </c>
      <c r="S224" s="229">
        <f t="shared" si="158"/>
        <v>0</v>
      </c>
      <c r="T224" s="228">
        <v>0.5</v>
      </c>
      <c r="U224" s="230">
        <f t="shared" si="159"/>
        <v>32.36</v>
      </c>
      <c r="V224" s="526">
        <v>0.5</v>
      </c>
      <c r="W224" s="229">
        <f t="shared" si="160"/>
        <v>32.36</v>
      </c>
      <c r="X224" s="228">
        <f t="shared" si="171"/>
        <v>0</v>
      </c>
      <c r="Y224" s="229">
        <f t="shared" si="161"/>
        <v>0</v>
      </c>
      <c r="Z224" s="228">
        <f t="shared" si="172"/>
        <v>0</v>
      </c>
      <c r="AA224" s="229">
        <f t="shared" si="162"/>
        <v>0</v>
      </c>
      <c r="AB224" s="228">
        <f t="shared" si="173"/>
        <v>0</v>
      </c>
      <c r="AC224" s="229">
        <f t="shared" si="163"/>
        <v>0</v>
      </c>
      <c r="AD224" s="232">
        <f t="shared" si="152"/>
        <v>64.72</v>
      </c>
      <c r="AE224" s="223" t="b">
        <f t="shared" si="150"/>
        <v>1</v>
      </c>
    </row>
    <row r="225" spans="1:31" ht="30" x14ac:dyDescent="0.25">
      <c r="A225" s="235" t="s">
        <v>616</v>
      </c>
      <c r="B225" s="225" t="s">
        <v>618</v>
      </c>
      <c r="C225" s="226">
        <f t="shared" si="151"/>
        <v>1</v>
      </c>
      <c r="D225" s="227">
        <v>60.71</v>
      </c>
      <c r="E225" s="227"/>
      <c r="F225" s="228"/>
      <c r="G225" s="229">
        <f t="shared" si="164"/>
        <v>0</v>
      </c>
      <c r="H225" s="228"/>
      <c r="I225" s="229">
        <f t="shared" si="153"/>
        <v>0</v>
      </c>
      <c r="J225" s="228">
        <f t="shared" si="174"/>
        <v>0</v>
      </c>
      <c r="K225" s="229">
        <f t="shared" si="154"/>
        <v>0</v>
      </c>
      <c r="L225" s="228">
        <f t="shared" si="165"/>
        <v>0</v>
      </c>
      <c r="M225" s="230">
        <f t="shared" si="155"/>
        <v>0</v>
      </c>
      <c r="N225" s="231">
        <f t="shared" si="166"/>
        <v>0</v>
      </c>
      <c r="O225" s="229">
        <f t="shared" si="156"/>
        <v>0</v>
      </c>
      <c r="P225" s="228">
        <f t="shared" si="167"/>
        <v>0</v>
      </c>
      <c r="Q225" s="229">
        <f t="shared" si="157"/>
        <v>0</v>
      </c>
      <c r="R225" s="228">
        <f t="shared" si="168"/>
        <v>0</v>
      </c>
      <c r="S225" s="229">
        <f t="shared" si="158"/>
        <v>0</v>
      </c>
      <c r="T225" s="228">
        <v>0.5</v>
      </c>
      <c r="U225" s="230">
        <f t="shared" si="159"/>
        <v>30.355</v>
      </c>
      <c r="V225" s="526">
        <v>0.5</v>
      </c>
      <c r="W225" s="229">
        <f t="shared" si="160"/>
        <v>30.355</v>
      </c>
      <c r="X225" s="228">
        <f t="shared" si="171"/>
        <v>0</v>
      </c>
      <c r="Y225" s="229">
        <f t="shared" si="161"/>
        <v>0</v>
      </c>
      <c r="Z225" s="228">
        <f t="shared" si="172"/>
        <v>0</v>
      </c>
      <c r="AA225" s="229">
        <f t="shared" si="162"/>
        <v>0</v>
      </c>
      <c r="AB225" s="228">
        <f t="shared" si="173"/>
        <v>0</v>
      </c>
      <c r="AC225" s="229">
        <f t="shared" si="163"/>
        <v>0</v>
      </c>
      <c r="AD225" s="232">
        <f t="shared" si="152"/>
        <v>60.71</v>
      </c>
      <c r="AE225" s="223" t="b">
        <f t="shared" si="150"/>
        <v>1</v>
      </c>
    </row>
    <row r="226" spans="1:31" ht="30" x14ac:dyDescent="0.25">
      <c r="A226" s="235" t="s">
        <v>619</v>
      </c>
      <c r="B226" s="225" t="s">
        <v>621</v>
      </c>
      <c r="C226" s="226">
        <f t="shared" si="151"/>
        <v>1</v>
      </c>
      <c r="D226" s="227">
        <v>77.12</v>
      </c>
      <c r="E226" s="227"/>
      <c r="F226" s="228"/>
      <c r="G226" s="229">
        <f t="shared" si="164"/>
        <v>0</v>
      </c>
      <c r="H226" s="228"/>
      <c r="I226" s="229">
        <f t="shared" si="153"/>
        <v>0</v>
      </c>
      <c r="J226" s="228">
        <f t="shared" si="174"/>
        <v>0</v>
      </c>
      <c r="K226" s="229">
        <f t="shared" si="154"/>
        <v>0</v>
      </c>
      <c r="L226" s="228">
        <f t="shared" si="165"/>
        <v>0</v>
      </c>
      <c r="M226" s="230">
        <f t="shared" si="155"/>
        <v>0</v>
      </c>
      <c r="N226" s="231">
        <f t="shared" si="166"/>
        <v>0</v>
      </c>
      <c r="O226" s="229">
        <f t="shared" si="156"/>
        <v>0</v>
      </c>
      <c r="P226" s="228">
        <f t="shared" si="167"/>
        <v>0</v>
      </c>
      <c r="Q226" s="229">
        <f t="shared" si="157"/>
        <v>0</v>
      </c>
      <c r="R226" s="228">
        <f t="shared" si="168"/>
        <v>0</v>
      </c>
      <c r="S226" s="229">
        <f t="shared" si="158"/>
        <v>0</v>
      </c>
      <c r="T226" s="228">
        <v>0.5</v>
      </c>
      <c r="U226" s="230">
        <f t="shared" si="159"/>
        <v>38.56</v>
      </c>
      <c r="V226" s="526">
        <v>0.5</v>
      </c>
      <c r="W226" s="229">
        <f t="shared" si="160"/>
        <v>38.56</v>
      </c>
      <c r="X226" s="228">
        <f t="shared" si="171"/>
        <v>0</v>
      </c>
      <c r="Y226" s="229">
        <f t="shared" si="161"/>
        <v>0</v>
      </c>
      <c r="Z226" s="228">
        <f t="shared" si="172"/>
        <v>0</v>
      </c>
      <c r="AA226" s="229">
        <f t="shared" si="162"/>
        <v>0</v>
      </c>
      <c r="AB226" s="228">
        <f t="shared" si="173"/>
        <v>0</v>
      </c>
      <c r="AC226" s="229">
        <f t="shared" si="163"/>
        <v>0</v>
      </c>
      <c r="AD226" s="232">
        <f t="shared" si="152"/>
        <v>77.12</v>
      </c>
      <c r="AE226" s="223" t="b">
        <f t="shared" si="150"/>
        <v>1</v>
      </c>
    </row>
    <row r="227" spans="1:31" ht="30" x14ac:dyDescent="0.25">
      <c r="A227" s="235" t="s">
        <v>622</v>
      </c>
      <c r="B227" s="225" t="s">
        <v>624</v>
      </c>
      <c r="C227" s="226">
        <f t="shared" si="151"/>
        <v>1</v>
      </c>
      <c r="D227" s="227">
        <v>111.42</v>
      </c>
      <c r="E227" s="227"/>
      <c r="F227" s="228"/>
      <c r="G227" s="229">
        <f t="shared" si="164"/>
        <v>0</v>
      </c>
      <c r="H227" s="228"/>
      <c r="I227" s="229">
        <f t="shared" si="153"/>
        <v>0</v>
      </c>
      <c r="J227" s="228">
        <f t="shared" si="174"/>
        <v>0</v>
      </c>
      <c r="K227" s="229">
        <f t="shared" si="154"/>
        <v>0</v>
      </c>
      <c r="L227" s="228">
        <f t="shared" si="165"/>
        <v>0</v>
      </c>
      <c r="M227" s="230">
        <f t="shared" si="155"/>
        <v>0</v>
      </c>
      <c r="N227" s="231">
        <f t="shared" si="166"/>
        <v>0</v>
      </c>
      <c r="O227" s="229">
        <f t="shared" si="156"/>
        <v>0</v>
      </c>
      <c r="P227" s="228">
        <f t="shared" si="167"/>
        <v>0</v>
      </c>
      <c r="Q227" s="229">
        <f t="shared" si="157"/>
        <v>0</v>
      </c>
      <c r="R227" s="228">
        <f t="shared" si="168"/>
        <v>0</v>
      </c>
      <c r="S227" s="229">
        <f t="shared" si="158"/>
        <v>0</v>
      </c>
      <c r="T227" s="228">
        <v>0.5</v>
      </c>
      <c r="U227" s="230">
        <f t="shared" si="159"/>
        <v>55.71</v>
      </c>
      <c r="V227" s="526">
        <v>0.5</v>
      </c>
      <c r="W227" s="229">
        <f t="shared" si="160"/>
        <v>55.71</v>
      </c>
      <c r="X227" s="228">
        <f t="shared" si="171"/>
        <v>0</v>
      </c>
      <c r="Y227" s="229">
        <f t="shared" si="161"/>
        <v>0</v>
      </c>
      <c r="Z227" s="228">
        <f t="shared" si="172"/>
        <v>0</v>
      </c>
      <c r="AA227" s="229">
        <f t="shared" si="162"/>
        <v>0</v>
      </c>
      <c r="AB227" s="228">
        <f t="shared" si="173"/>
        <v>0</v>
      </c>
      <c r="AC227" s="229">
        <f t="shared" si="163"/>
        <v>0</v>
      </c>
      <c r="AD227" s="232">
        <f t="shared" si="152"/>
        <v>111.42</v>
      </c>
      <c r="AE227" s="223" t="b">
        <f t="shared" si="150"/>
        <v>1</v>
      </c>
    </row>
    <row r="228" spans="1:31" ht="15" x14ac:dyDescent="0.25">
      <c r="A228" s="235" t="s">
        <v>625</v>
      </c>
      <c r="B228" s="225" t="s">
        <v>627</v>
      </c>
      <c r="C228" s="226">
        <f t="shared" si="151"/>
        <v>1</v>
      </c>
      <c r="D228" s="227">
        <v>229.14</v>
      </c>
      <c r="E228" s="227"/>
      <c r="F228" s="228"/>
      <c r="G228" s="229">
        <f t="shared" si="164"/>
        <v>0</v>
      </c>
      <c r="H228" s="228"/>
      <c r="I228" s="229">
        <f t="shared" si="153"/>
        <v>0</v>
      </c>
      <c r="J228" s="228">
        <f t="shared" si="174"/>
        <v>0</v>
      </c>
      <c r="K228" s="229">
        <f t="shared" si="154"/>
        <v>0</v>
      </c>
      <c r="L228" s="228">
        <f t="shared" si="165"/>
        <v>0</v>
      </c>
      <c r="M228" s="230">
        <f t="shared" si="155"/>
        <v>0</v>
      </c>
      <c r="N228" s="231">
        <f t="shared" si="166"/>
        <v>0</v>
      </c>
      <c r="O228" s="229">
        <f t="shared" si="156"/>
        <v>0</v>
      </c>
      <c r="P228" s="228">
        <f t="shared" si="167"/>
        <v>0</v>
      </c>
      <c r="Q228" s="229">
        <f t="shared" si="157"/>
        <v>0</v>
      </c>
      <c r="R228" s="228">
        <f t="shared" si="168"/>
        <v>0</v>
      </c>
      <c r="S228" s="229">
        <f t="shared" si="158"/>
        <v>0</v>
      </c>
      <c r="T228" s="228">
        <f t="shared" si="169"/>
        <v>0</v>
      </c>
      <c r="U228" s="230">
        <f t="shared" si="159"/>
        <v>0</v>
      </c>
      <c r="V228" s="526">
        <f t="shared" si="170"/>
        <v>0</v>
      </c>
      <c r="W228" s="229">
        <f t="shared" si="160"/>
        <v>0</v>
      </c>
      <c r="X228" s="228">
        <v>1</v>
      </c>
      <c r="Y228" s="229">
        <f t="shared" si="161"/>
        <v>229.14</v>
      </c>
      <c r="Z228" s="228">
        <f t="shared" si="172"/>
        <v>0</v>
      </c>
      <c r="AA228" s="229">
        <f t="shared" si="162"/>
        <v>0</v>
      </c>
      <c r="AB228" s="228">
        <f t="shared" si="173"/>
        <v>0</v>
      </c>
      <c r="AC228" s="229">
        <f t="shared" si="163"/>
        <v>0</v>
      </c>
      <c r="AD228" s="232">
        <f t="shared" si="152"/>
        <v>229.14</v>
      </c>
      <c r="AE228" s="223" t="b">
        <f t="shared" si="150"/>
        <v>1</v>
      </c>
    </row>
    <row r="229" spans="1:31" ht="15" x14ac:dyDescent="0.25">
      <c r="A229" s="235" t="s">
        <v>628</v>
      </c>
      <c r="B229" s="225" t="s">
        <v>630</v>
      </c>
      <c r="C229" s="226">
        <f t="shared" si="151"/>
        <v>1</v>
      </c>
      <c r="D229" s="227">
        <v>362.39</v>
      </c>
      <c r="E229" s="227"/>
      <c r="F229" s="228"/>
      <c r="G229" s="229">
        <f t="shared" si="164"/>
        <v>0</v>
      </c>
      <c r="H229" s="228"/>
      <c r="I229" s="229">
        <f t="shared" si="153"/>
        <v>0</v>
      </c>
      <c r="J229" s="228">
        <f t="shared" si="174"/>
        <v>0</v>
      </c>
      <c r="K229" s="229">
        <f t="shared" si="154"/>
        <v>0</v>
      </c>
      <c r="L229" s="228">
        <f t="shared" si="165"/>
        <v>0</v>
      </c>
      <c r="M229" s="230">
        <f t="shared" si="155"/>
        <v>0</v>
      </c>
      <c r="N229" s="231">
        <f t="shared" si="166"/>
        <v>0</v>
      </c>
      <c r="O229" s="229">
        <f t="shared" si="156"/>
        <v>0</v>
      </c>
      <c r="P229" s="228">
        <f t="shared" si="167"/>
        <v>0</v>
      </c>
      <c r="Q229" s="229">
        <f t="shared" si="157"/>
        <v>0</v>
      </c>
      <c r="R229" s="228">
        <f t="shared" si="168"/>
        <v>0</v>
      </c>
      <c r="S229" s="229">
        <f t="shared" si="158"/>
        <v>0</v>
      </c>
      <c r="T229" s="228">
        <f t="shared" si="169"/>
        <v>0</v>
      </c>
      <c r="U229" s="230">
        <f t="shared" si="159"/>
        <v>0</v>
      </c>
      <c r="V229" s="526">
        <v>1</v>
      </c>
      <c r="W229" s="229">
        <f t="shared" si="160"/>
        <v>362.39</v>
      </c>
      <c r="X229" s="228">
        <f t="shared" si="171"/>
        <v>0</v>
      </c>
      <c r="Y229" s="229">
        <f t="shared" si="161"/>
        <v>0</v>
      </c>
      <c r="Z229" s="228">
        <f t="shared" si="172"/>
        <v>0</v>
      </c>
      <c r="AA229" s="229">
        <f t="shared" si="162"/>
        <v>0</v>
      </c>
      <c r="AB229" s="228">
        <f t="shared" si="173"/>
        <v>0</v>
      </c>
      <c r="AC229" s="229">
        <f t="shared" si="163"/>
        <v>0</v>
      </c>
      <c r="AD229" s="232">
        <f t="shared" si="152"/>
        <v>362.39</v>
      </c>
      <c r="AE229" s="223" t="b">
        <f t="shared" si="150"/>
        <v>1</v>
      </c>
    </row>
    <row r="230" spans="1:31" ht="15" x14ac:dyDescent="0.25">
      <c r="A230" s="235" t="s">
        <v>631</v>
      </c>
      <c r="B230" s="225" t="s">
        <v>633</v>
      </c>
      <c r="C230" s="226">
        <f t="shared" si="151"/>
        <v>1</v>
      </c>
      <c r="D230" s="227">
        <v>110.52</v>
      </c>
      <c r="E230" s="227"/>
      <c r="F230" s="228"/>
      <c r="G230" s="229">
        <f t="shared" si="164"/>
        <v>0</v>
      </c>
      <c r="H230" s="228"/>
      <c r="I230" s="229">
        <f t="shared" si="153"/>
        <v>0</v>
      </c>
      <c r="J230" s="228">
        <f t="shared" si="174"/>
        <v>0</v>
      </c>
      <c r="K230" s="229">
        <f t="shared" si="154"/>
        <v>0</v>
      </c>
      <c r="L230" s="228">
        <f t="shared" si="165"/>
        <v>0</v>
      </c>
      <c r="M230" s="230">
        <f t="shared" si="155"/>
        <v>0</v>
      </c>
      <c r="N230" s="231">
        <f t="shared" si="166"/>
        <v>0</v>
      </c>
      <c r="O230" s="229">
        <f t="shared" si="156"/>
        <v>0</v>
      </c>
      <c r="P230" s="228">
        <f t="shared" si="167"/>
        <v>0</v>
      </c>
      <c r="Q230" s="229">
        <f t="shared" si="157"/>
        <v>0</v>
      </c>
      <c r="R230" s="228">
        <f t="shared" si="168"/>
        <v>0</v>
      </c>
      <c r="S230" s="229">
        <f t="shared" si="158"/>
        <v>0</v>
      </c>
      <c r="T230" s="228">
        <f t="shared" si="169"/>
        <v>0</v>
      </c>
      <c r="U230" s="230">
        <f t="shared" si="159"/>
        <v>0</v>
      </c>
      <c r="V230" s="526">
        <v>1</v>
      </c>
      <c r="W230" s="229">
        <f t="shared" si="160"/>
        <v>110.52</v>
      </c>
      <c r="X230" s="228">
        <f t="shared" si="171"/>
        <v>0</v>
      </c>
      <c r="Y230" s="229">
        <f t="shared" si="161"/>
        <v>0</v>
      </c>
      <c r="Z230" s="228">
        <f t="shared" si="172"/>
        <v>0</v>
      </c>
      <c r="AA230" s="229">
        <f t="shared" si="162"/>
        <v>0</v>
      </c>
      <c r="AB230" s="228">
        <f t="shared" si="173"/>
        <v>0</v>
      </c>
      <c r="AC230" s="229">
        <f t="shared" si="163"/>
        <v>0</v>
      </c>
      <c r="AD230" s="232">
        <f t="shared" si="152"/>
        <v>110.52</v>
      </c>
      <c r="AE230" s="223" t="b">
        <f t="shared" si="150"/>
        <v>1</v>
      </c>
    </row>
    <row r="231" spans="1:31" ht="15" x14ac:dyDescent="0.25">
      <c r="A231" s="235" t="s">
        <v>634</v>
      </c>
      <c r="B231" s="225" t="s">
        <v>636</v>
      </c>
      <c r="C231" s="226">
        <f t="shared" si="151"/>
        <v>1</v>
      </c>
      <c r="D231" s="227">
        <v>176.07</v>
      </c>
      <c r="E231" s="227"/>
      <c r="F231" s="228"/>
      <c r="G231" s="229">
        <f t="shared" si="164"/>
        <v>0</v>
      </c>
      <c r="H231" s="228"/>
      <c r="I231" s="229">
        <f t="shared" si="153"/>
        <v>0</v>
      </c>
      <c r="J231" s="228">
        <f t="shared" si="174"/>
        <v>0</v>
      </c>
      <c r="K231" s="229">
        <f t="shared" si="154"/>
        <v>0</v>
      </c>
      <c r="L231" s="228">
        <f t="shared" si="165"/>
        <v>0</v>
      </c>
      <c r="M231" s="230">
        <f t="shared" si="155"/>
        <v>0</v>
      </c>
      <c r="N231" s="231">
        <f t="shared" si="166"/>
        <v>0</v>
      </c>
      <c r="O231" s="229">
        <f t="shared" si="156"/>
        <v>0</v>
      </c>
      <c r="P231" s="228">
        <f t="shared" si="167"/>
        <v>0</v>
      </c>
      <c r="Q231" s="229">
        <f t="shared" si="157"/>
        <v>0</v>
      </c>
      <c r="R231" s="228">
        <f t="shared" si="168"/>
        <v>0</v>
      </c>
      <c r="S231" s="229">
        <f t="shared" si="158"/>
        <v>0</v>
      </c>
      <c r="T231" s="228">
        <f t="shared" si="169"/>
        <v>0</v>
      </c>
      <c r="U231" s="230">
        <f t="shared" si="159"/>
        <v>0</v>
      </c>
      <c r="V231" s="526">
        <v>1</v>
      </c>
      <c r="W231" s="229">
        <f t="shared" si="160"/>
        <v>176.07</v>
      </c>
      <c r="X231" s="228">
        <f t="shared" si="171"/>
        <v>0</v>
      </c>
      <c r="Y231" s="229">
        <f t="shared" si="161"/>
        <v>0</v>
      </c>
      <c r="Z231" s="228">
        <f t="shared" si="172"/>
        <v>0</v>
      </c>
      <c r="AA231" s="229">
        <f t="shared" si="162"/>
        <v>0</v>
      </c>
      <c r="AB231" s="228">
        <f t="shared" si="173"/>
        <v>0</v>
      </c>
      <c r="AC231" s="229">
        <f t="shared" si="163"/>
        <v>0</v>
      </c>
      <c r="AD231" s="232">
        <f t="shared" si="152"/>
        <v>176.07</v>
      </c>
      <c r="AE231" s="223" t="b">
        <f t="shared" si="150"/>
        <v>1</v>
      </c>
    </row>
    <row r="232" spans="1:31" ht="15" x14ac:dyDescent="0.25">
      <c r="A232" s="235" t="s">
        <v>637</v>
      </c>
      <c r="B232" s="225" t="s">
        <v>639</v>
      </c>
      <c r="C232" s="226">
        <f t="shared" si="151"/>
        <v>1</v>
      </c>
      <c r="D232" s="227">
        <v>40.32</v>
      </c>
      <c r="E232" s="227"/>
      <c r="F232" s="228"/>
      <c r="G232" s="229">
        <f t="shared" si="164"/>
        <v>0</v>
      </c>
      <c r="H232" s="228"/>
      <c r="I232" s="229">
        <f t="shared" si="153"/>
        <v>0</v>
      </c>
      <c r="J232" s="228">
        <f t="shared" si="174"/>
        <v>0</v>
      </c>
      <c r="K232" s="229">
        <f t="shared" si="154"/>
        <v>0</v>
      </c>
      <c r="L232" s="228">
        <f t="shared" si="165"/>
        <v>0</v>
      </c>
      <c r="M232" s="230">
        <f t="shared" si="155"/>
        <v>0</v>
      </c>
      <c r="N232" s="231">
        <f t="shared" si="166"/>
        <v>0</v>
      </c>
      <c r="O232" s="229">
        <f t="shared" si="156"/>
        <v>0</v>
      </c>
      <c r="P232" s="228">
        <f t="shared" si="167"/>
        <v>0</v>
      </c>
      <c r="Q232" s="229">
        <f t="shared" si="157"/>
        <v>0</v>
      </c>
      <c r="R232" s="228">
        <f t="shared" si="168"/>
        <v>0</v>
      </c>
      <c r="S232" s="229">
        <f t="shared" si="158"/>
        <v>0</v>
      </c>
      <c r="T232" s="228">
        <f t="shared" si="169"/>
        <v>0</v>
      </c>
      <c r="U232" s="230">
        <f t="shared" si="159"/>
        <v>0</v>
      </c>
      <c r="V232" s="526">
        <v>1</v>
      </c>
      <c r="W232" s="229">
        <f t="shared" si="160"/>
        <v>40.32</v>
      </c>
      <c r="X232" s="228">
        <f t="shared" si="171"/>
        <v>0</v>
      </c>
      <c r="Y232" s="229">
        <f t="shared" si="161"/>
        <v>0</v>
      </c>
      <c r="Z232" s="228">
        <f t="shared" si="172"/>
        <v>0</v>
      </c>
      <c r="AA232" s="229">
        <f t="shared" si="162"/>
        <v>0</v>
      </c>
      <c r="AB232" s="228">
        <f t="shared" si="173"/>
        <v>0</v>
      </c>
      <c r="AC232" s="229">
        <f t="shared" si="163"/>
        <v>0</v>
      </c>
      <c r="AD232" s="232">
        <f t="shared" si="152"/>
        <v>40.32</v>
      </c>
      <c r="AE232" s="223" t="b">
        <f t="shared" si="150"/>
        <v>1</v>
      </c>
    </row>
    <row r="233" spans="1:31" ht="15" x14ac:dyDescent="0.25">
      <c r="A233" s="235" t="s">
        <v>640</v>
      </c>
      <c r="B233" s="225" t="s">
        <v>642</v>
      </c>
      <c r="C233" s="226">
        <f t="shared" si="151"/>
        <v>1</v>
      </c>
      <c r="D233" s="227">
        <v>13.44</v>
      </c>
      <c r="E233" s="227"/>
      <c r="F233" s="228"/>
      <c r="G233" s="229">
        <f t="shared" si="164"/>
        <v>0</v>
      </c>
      <c r="H233" s="228"/>
      <c r="I233" s="229">
        <f t="shared" si="153"/>
        <v>0</v>
      </c>
      <c r="J233" s="228">
        <f t="shared" si="174"/>
        <v>0</v>
      </c>
      <c r="K233" s="229">
        <f t="shared" si="154"/>
        <v>0</v>
      </c>
      <c r="L233" s="228">
        <f t="shared" si="165"/>
        <v>0</v>
      </c>
      <c r="M233" s="230">
        <f t="shared" si="155"/>
        <v>0</v>
      </c>
      <c r="N233" s="231">
        <f t="shared" si="166"/>
        <v>0</v>
      </c>
      <c r="O233" s="229">
        <f t="shared" si="156"/>
        <v>0</v>
      </c>
      <c r="P233" s="228">
        <f t="shared" si="167"/>
        <v>0</v>
      </c>
      <c r="Q233" s="229">
        <f t="shared" si="157"/>
        <v>0</v>
      </c>
      <c r="R233" s="228">
        <f t="shared" si="168"/>
        <v>0</v>
      </c>
      <c r="S233" s="229">
        <f t="shared" si="158"/>
        <v>0</v>
      </c>
      <c r="T233" s="228">
        <f t="shared" si="169"/>
        <v>0</v>
      </c>
      <c r="U233" s="230">
        <f t="shared" si="159"/>
        <v>0</v>
      </c>
      <c r="V233" s="526">
        <v>1</v>
      </c>
      <c r="W233" s="229">
        <f t="shared" si="160"/>
        <v>13.44</v>
      </c>
      <c r="X233" s="228">
        <f t="shared" si="171"/>
        <v>0</v>
      </c>
      <c r="Y233" s="229">
        <f t="shared" si="161"/>
        <v>0</v>
      </c>
      <c r="Z233" s="228">
        <f t="shared" si="172"/>
        <v>0</v>
      </c>
      <c r="AA233" s="229">
        <f t="shared" si="162"/>
        <v>0</v>
      </c>
      <c r="AB233" s="228">
        <f t="shared" si="173"/>
        <v>0</v>
      </c>
      <c r="AC233" s="229">
        <f t="shared" si="163"/>
        <v>0</v>
      </c>
      <c r="AD233" s="232">
        <f t="shared" si="152"/>
        <v>13.44</v>
      </c>
      <c r="AE233" s="223" t="b">
        <f t="shared" si="150"/>
        <v>1</v>
      </c>
    </row>
    <row r="234" spans="1:31" ht="30" x14ac:dyDescent="0.25">
      <c r="A234" s="235" t="s">
        <v>643</v>
      </c>
      <c r="B234" s="225" t="s">
        <v>645</v>
      </c>
      <c r="C234" s="226">
        <f t="shared" si="151"/>
        <v>1</v>
      </c>
      <c r="D234" s="227">
        <v>36.07</v>
      </c>
      <c r="E234" s="227"/>
      <c r="F234" s="228"/>
      <c r="G234" s="229">
        <f t="shared" si="164"/>
        <v>0</v>
      </c>
      <c r="H234" s="228"/>
      <c r="I234" s="229">
        <f t="shared" si="153"/>
        <v>0</v>
      </c>
      <c r="J234" s="228">
        <v>1</v>
      </c>
      <c r="K234" s="229">
        <f t="shared" si="154"/>
        <v>36.07</v>
      </c>
      <c r="L234" s="228">
        <f t="shared" si="165"/>
        <v>0</v>
      </c>
      <c r="M234" s="230">
        <f t="shared" si="155"/>
        <v>0</v>
      </c>
      <c r="N234" s="231">
        <f t="shared" si="166"/>
        <v>0</v>
      </c>
      <c r="O234" s="229">
        <f t="shared" si="156"/>
        <v>0</v>
      </c>
      <c r="P234" s="228">
        <f t="shared" si="167"/>
        <v>0</v>
      </c>
      <c r="Q234" s="229">
        <f t="shared" si="157"/>
        <v>0</v>
      </c>
      <c r="R234" s="228">
        <f t="shared" si="168"/>
        <v>0</v>
      </c>
      <c r="S234" s="229">
        <f t="shared" si="158"/>
        <v>0</v>
      </c>
      <c r="T234" s="228">
        <f t="shared" si="169"/>
        <v>0</v>
      </c>
      <c r="U234" s="230">
        <f t="shared" si="159"/>
        <v>0</v>
      </c>
      <c r="V234" s="526">
        <f t="shared" si="170"/>
        <v>0</v>
      </c>
      <c r="W234" s="229">
        <f t="shared" si="160"/>
        <v>0</v>
      </c>
      <c r="X234" s="228">
        <f t="shared" si="171"/>
        <v>0</v>
      </c>
      <c r="Y234" s="229">
        <f t="shared" si="161"/>
        <v>0</v>
      </c>
      <c r="Z234" s="228">
        <f t="shared" si="172"/>
        <v>0</v>
      </c>
      <c r="AA234" s="229">
        <f t="shared" si="162"/>
        <v>0</v>
      </c>
      <c r="AB234" s="228">
        <f t="shared" si="173"/>
        <v>0</v>
      </c>
      <c r="AC234" s="229">
        <f t="shared" si="163"/>
        <v>0</v>
      </c>
      <c r="AD234" s="232">
        <f t="shared" si="152"/>
        <v>36.07</v>
      </c>
      <c r="AE234" s="223" t="b">
        <f t="shared" si="150"/>
        <v>1</v>
      </c>
    </row>
    <row r="235" spans="1:31" ht="30" x14ac:dyDescent="0.25">
      <c r="A235" s="235" t="s">
        <v>646</v>
      </c>
      <c r="B235" s="225" t="s">
        <v>457</v>
      </c>
      <c r="C235" s="226">
        <f t="shared" si="151"/>
        <v>1</v>
      </c>
      <c r="D235" s="227">
        <v>693.78</v>
      </c>
      <c r="E235" s="227"/>
      <c r="F235" s="228"/>
      <c r="G235" s="229">
        <f t="shared" si="164"/>
        <v>0</v>
      </c>
      <c r="H235" s="228"/>
      <c r="I235" s="229">
        <f t="shared" si="153"/>
        <v>0</v>
      </c>
      <c r="J235" s="228">
        <v>1</v>
      </c>
      <c r="K235" s="229">
        <f t="shared" si="154"/>
        <v>693.78</v>
      </c>
      <c r="L235" s="228">
        <f t="shared" si="165"/>
        <v>0</v>
      </c>
      <c r="M235" s="230">
        <f t="shared" si="155"/>
        <v>0</v>
      </c>
      <c r="N235" s="231">
        <f t="shared" si="166"/>
        <v>0</v>
      </c>
      <c r="O235" s="229">
        <f t="shared" si="156"/>
        <v>0</v>
      </c>
      <c r="P235" s="228">
        <f t="shared" si="167"/>
        <v>0</v>
      </c>
      <c r="Q235" s="229">
        <f t="shared" si="157"/>
        <v>0</v>
      </c>
      <c r="R235" s="228">
        <f t="shared" si="168"/>
        <v>0</v>
      </c>
      <c r="S235" s="229">
        <f t="shared" si="158"/>
        <v>0</v>
      </c>
      <c r="T235" s="228">
        <f t="shared" si="169"/>
        <v>0</v>
      </c>
      <c r="U235" s="230">
        <f t="shared" si="159"/>
        <v>0</v>
      </c>
      <c r="V235" s="526">
        <f t="shared" si="170"/>
        <v>0</v>
      </c>
      <c r="W235" s="229">
        <f t="shared" si="160"/>
        <v>0</v>
      </c>
      <c r="X235" s="228">
        <f t="shared" si="171"/>
        <v>0</v>
      </c>
      <c r="Y235" s="229">
        <f t="shared" si="161"/>
        <v>0</v>
      </c>
      <c r="Z235" s="228">
        <f t="shared" si="172"/>
        <v>0</v>
      </c>
      <c r="AA235" s="229">
        <f t="shared" si="162"/>
        <v>0</v>
      </c>
      <c r="AB235" s="228">
        <f t="shared" si="173"/>
        <v>0</v>
      </c>
      <c r="AC235" s="229">
        <f t="shared" si="163"/>
        <v>0</v>
      </c>
      <c r="AD235" s="232">
        <f t="shared" si="152"/>
        <v>693.78</v>
      </c>
      <c r="AE235" s="223" t="b">
        <f t="shared" si="150"/>
        <v>1</v>
      </c>
    </row>
    <row r="236" spans="1:31" ht="30" x14ac:dyDescent="0.25">
      <c r="A236" s="235" t="s">
        <v>647</v>
      </c>
      <c r="B236" s="225" t="s">
        <v>649</v>
      </c>
      <c r="C236" s="226">
        <f t="shared" si="151"/>
        <v>1</v>
      </c>
      <c r="D236" s="227">
        <v>18653.5</v>
      </c>
      <c r="E236" s="227"/>
      <c r="F236" s="228"/>
      <c r="G236" s="229">
        <f t="shared" si="164"/>
        <v>0</v>
      </c>
      <c r="H236" s="228"/>
      <c r="I236" s="229">
        <f t="shared" si="153"/>
        <v>0</v>
      </c>
      <c r="J236" s="228">
        <v>1</v>
      </c>
      <c r="K236" s="229">
        <f t="shared" si="154"/>
        <v>18653.5</v>
      </c>
      <c r="L236" s="228">
        <f t="shared" si="165"/>
        <v>0</v>
      </c>
      <c r="M236" s="230">
        <f t="shared" si="155"/>
        <v>0</v>
      </c>
      <c r="N236" s="231">
        <f t="shared" si="166"/>
        <v>0</v>
      </c>
      <c r="O236" s="229">
        <f t="shared" si="156"/>
        <v>0</v>
      </c>
      <c r="P236" s="228">
        <f t="shared" si="167"/>
        <v>0</v>
      </c>
      <c r="Q236" s="229">
        <f t="shared" si="157"/>
        <v>0</v>
      </c>
      <c r="R236" s="228">
        <f t="shared" si="168"/>
        <v>0</v>
      </c>
      <c r="S236" s="229">
        <f t="shared" si="158"/>
        <v>0</v>
      </c>
      <c r="T236" s="228">
        <f t="shared" si="169"/>
        <v>0</v>
      </c>
      <c r="U236" s="230">
        <f t="shared" si="159"/>
        <v>0</v>
      </c>
      <c r="V236" s="526">
        <f t="shared" si="170"/>
        <v>0</v>
      </c>
      <c r="W236" s="229">
        <f t="shared" si="160"/>
        <v>0</v>
      </c>
      <c r="X236" s="228">
        <f t="shared" si="171"/>
        <v>0</v>
      </c>
      <c r="Y236" s="229">
        <f t="shared" si="161"/>
        <v>0</v>
      </c>
      <c r="Z236" s="228">
        <f t="shared" si="172"/>
        <v>0</v>
      </c>
      <c r="AA236" s="229">
        <f t="shared" si="162"/>
        <v>0</v>
      </c>
      <c r="AB236" s="228">
        <f t="shared" si="173"/>
        <v>0</v>
      </c>
      <c r="AC236" s="229">
        <f t="shared" si="163"/>
        <v>0</v>
      </c>
      <c r="AD236" s="232">
        <f t="shared" si="152"/>
        <v>18653.5</v>
      </c>
      <c r="AE236" s="223" t="b">
        <f t="shared" si="150"/>
        <v>1</v>
      </c>
    </row>
    <row r="237" spans="1:31" ht="30" x14ac:dyDescent="0.25">
      <c r="A237" s="235" t="s">
        <v>650</v>
      </c>
      <c r="B237" s="225" t="s">
        <v>652</v>
      </c>
      <c r="C237" s="226">
        <f t="shared" si="151"/>
        <v>1</v>
      </c>
      <c r="D237" s="227">
        <v>170.88</v>
      </c>
      <c r="E237" s="227"/>
      <c r="F237" s="228"/>
      <c r="G237" s="229">
        <f t="shared" si="164"/>
        <v>0</v>
      </c>
      <c r="H237" s="228"/>
      <c r="I237" s="229">
        <f t="shared" si="153"/>
        <v>0</v>
      </c>
      <c r="J237" s="228">
        <v>1</v>
      </c>
      <c r="K237" s="229">
        <f t="shared" si="154"/>
        <v>170.88</v>
      </c>
      <c r="L237" s="228">
        <f t="shared" si="165"/>
        <v>0</v>
      </c>
      <c r="M237" s="230">
        <f t="shared" si="155"/>
        <v>0</v>
      </c>
      <c r="N237" s="231">
        <f t="shared" si="166"/>
        <v>0</v>
      </c>
      <c r="O237" s="229">
        <f t="shared" si="156"/>
        <v>0</v>
      </c>
      <c r="P237" s="228">
        <f t="shared" si="167"/>
        <v>0</v>
      </c>
      <c r="Q237" s="229">
        <f t="shared" si="157"/>
        <v>0</v>
      </c>
      <c r="R237" s="228">
        <f t="shared" si="168"/>
        <v>0</v>
      </c>
      <c r="S237" s="229">
        <f t="shared" si="158"/>
        <v>0</v>
      </c>
      <c r="T237" s="228">
        <f t="shared" si="169"/>
        <v>0</v>
      </c>
      <c r="U237" s="230">
        <f t="shared" si="159"/>
        <v>0</v>
      </c>
      <c r="V237" s="526">
        <f t="shared" si="170"/>
        <v>0</v>
      </c>
      <c r="W237" s="229">
        <f t="shared" si="160"/>
        <v>0</v>
      </c>
      <c r="X237" s="228">
        <f t="shared" si="171"/>
        <v>0</v>
      </c>
      <c r="Y237" s="229">
        <f t="shared" si="161"/>
        <v>0</v>
      </c>
      <c r="Z237" s="228">
        <f t="shared" si="172"/>
        <v>0</v>
      </c>
      <c r="AA237" s="229">
        <f t="shared" si="162"/>
        <v>0</v>
      </c>
      <c r="AB237" s="228">
        <f t="shared" si="173"/>
        <v>0</v>
      </c>
      <c r="AC237" s="229">
        <f t="shared" si="163"/>
        <v>0</v>
      </c>
      <c r="AD237" s="232">
        <f t="shared" si="152"/>
        <v>170.88</v>
      </c>
      <c r="AE237" s="223" t="b">
        <f t="shared" si="150"/>
        <v>1</v>
      </c>
    </row>
    <row r="238" spans="1:31" ht="30" x14ac:dyDescent="0.25">
      <c r="A238" s="235" t="s">
        <v>653</v>
      </c>
      <c r="B238" s="225" t="s">
        <v>655</v>
      </c>
      <c r="C238" s="226">
        <f t="shared" si="151"/>
        <v>1</v>
      </c>
      <c r="D238" s="227">
        <v>1105.5</v>
      </c>
      <c r="E238" s="227"/>
      <c r="F238" s="228"/>
      <c r="G238" s="229">
        <f t="shared" si="164"/>
        <v>0</v>
      </c>
      <c r="H238" s="228"/>
      <c r="I238" s="229">
        <f t="shared" si="153"/>
        <v>0</v>
      </c>
      <c r="J238" s="228">
        <v>1</v>
      </c>
      <c r="K238" s="229">
        <f t="shared" si="154"/>
        <v>1105.5</v>
      </c>
      <c r="L238" s="228">
        <f t="shared" si="165"/>
        <v>0</v>
      </c>
      <c r="M238" s="230">
        <f t="shared" si="155"/>
        <v>0</v>
      </c>
      <c r="N238" s="231">
        <f t="shared" si="166"/>
        <v>0</v>
      </c>
      <c r="O238" s="229">
        <f t="shared" si="156"/>
        <v>0</v>
      </c>
      <c r="P238" s="228">
        <f t="shared" si="167"/>
        <v>0</v>
      </c>
      <c r="Q238" s="229">
        <f t="shared" si="157"/>
        <v>0</v>
      </c>
      <c r="R238" s="228">
        <f t="shared" si="168"/>
        <v>0</v>
      </c>
      <c r="S238" s="229">
        <f t="shared" si="158"/>
        <v>0</v>
      </c>
      <c r="T238" s="228">
        <f t="shared" si="169"/>
        <v>0</v>
      </c>
      <c r="U238" s="230">
        <f t="shared" si="159"/>
        <v>0</v>
      </c>
      <c r="V238" s="526">
        <f t="shared" si="170"/>
        <v>0</v>
      </c>
      <c r="W238" s="229">
        <f t="shared" si="160"/>
        <v>0</v>
      </c>
      <c r="X238" s="228">
        <f t="shared" si="171"/>
        <v>0</v>
      </c>
      <c r="Y238" s="229">
        <f t="shared" si="161"/>
        <v>0</v>
      </c>
      <c r="Z238" s="228">
        <f t="shared" si="172"/>
        <v>0</v>
      </c>
      <c r="AA238" s="229">
        <f t="shared" si="162"/>
        <v>0</v>
      </c>
      <c r="AB238" s="228">
        <f t="shared" si="173"/>
        <v>0</v>
      </c>
      <c r="AC238" s="229">
        <f t="shared" si="163"/>
        <v>0</v>
      </c>
      <c r="AD238" s="232">
        <f t="shared" si="152"/>
        <v>1105.5</v>
      </c>
      <c r="AE238" s="223" t="b">
        <f t="shared" si="150"/>
        <v>1</v>
      </c>
    </row>
    <row r="239" spans="1:31" ht="30" x14ac:dyDescent="0.25">
      <c r="A239" s="235" t="s">
        <v>656</v>
      </c>
      <c r="B239" s="225" t="s">
        <v>658</v>
      </c>
      <c r="C239" s="226">
        <f t="shared" si="151"/>
        <v>1</v>
      </c>
      <c r="D239" s="227">
        <v>436.65</v>
      </c>
      <c r="E239" s="227"/>
      <c r="F239" s="228"/>
      <c r="G239" s="229">
        <f t="shared" si="164"/>
        <v>0</v>
      </c>
      <c r="H239" s="228"/>
      <c r="I239" s="229">
        <f t="shared" si="153"/>
        <v>0</v>
      </c>
      <c r="J239" s="228">
        <v>1</v>
      </c>
      <c r="K239" s="229">
        <f t="shared" si="154"/>
        <v>436.65</v>
      </c>
      <c r="L239" s="228">
        <f t="shared" si="165"/>
        <v>0</v>
      </c>
      <c r="M239" s="230">
        <f t="shared" si="155"/>
        <v>0</v>
      </c>
      <c r="N239" s="231">
        <f t="shared" si="166"/>
        <v>0</v>
      </c>
      <c r="O239" s="229">
        <f t="shared" si="156"/>
        <v>0</v>
      </c>
      <c r="P239" s="228">
        <f t="shared" si="167"/>
        <v>0</v>
      </c>
      <c r="Q239" s="229">
        <f t="shared" si="157"/>
        <v>0</v>
      </c>
      <c r="R239" s="228">
        <f t="shared" si="168"/>
        <v>0</v>
      </c>
      <c r="S239" s="229">
        <f t="shared" si="158"/>
        <v>0</v>
      </c>
      <c r="T239" s="228">
        <f t="shared" si="169"/>
        <v>0</v>
      </c>
      <c r="U239" s="230">
        <f t="shared" si="159"/>
        <v>0</v>
      </c>
      <c r="V239" s="526">
        <f t="shared" si="170"/>
        <v>0</v>
      </c>
      <c r="W239" s="229">
        <f t="shared" si="160"/>
        <v>0</v>
      </c>
      <c r="X239" s="228">
        <f t="shared" si="171"/>
        <v>0</v>
      </c>
      <c r="Y239" s="229">
        <f t="shared" si="161"/>
        <v>0</v>
      </c>
      <c r="Z239" s="228">
        <f t="shared" si="172"/>
        <v>0</v>
      </c>
      <c r="AA239" s="229">
        <f t="shared" si="162"/>
        <v>0</v>
      </c>
      <c r="AB239" s="228">
        <f t="shared" si="173"/>
        <v>0</v>
      </c>
      <c r="AC239" s="229">
        <f t="shared" si="163"/>
        <v>0</v>
      </c>
      <c r="AD239" s="232">
        <f t="shared" si="152"/>
        <v>436.65</v>
      </c>
      <c r="AE239" s="223" t="b">
        <f t="shared" si="150"/>
        <v>1</v>
      </c>
    </row>
    <row r="240" spans="1:31" ht="15" x14ac:dyDescent="0.25">
      <c r="A240" s="235" t="s">
        <v>659</v>
      </c>
      <c r="B240" s="225" t="s">
        <v>661</v>
      </c>
      <c r="C240" s="226">
        <f t="shared" si="151"/>
        <v>1</v>
      </c>
      <c r="D240" s="227">
        <v>6660.3</v>
      </c>
      <c r="E240" s="227"/>
      <c r="F240" s="228"/>
      <c r="G240" s="229">
        <f t="shared" si="164"/>
        <v>0</v>
      </c>
      <c r="H240" s="228"/>
      <c r="I240" s="229">
        <f t="shared" si="153"/>
        <v>0</v>
      </c>
      <c r="J240" s="228">
        <v>0.6</v>
      </c>
      <c r="K240" s="229">
        <f t="shared" si="154"/>
        <v>3996.18</v>
      </c>
      <c r="L240" s="228">
        <v>0.4</v>
      </c>
      <c r="M240" s="230">
        <f t="shared" si="155"/>
        <v>2664.1200000000003</v>
      </c>
      <c r="N240" s="231">
        <f t="shared" si="166"/>
        <v>0</v>
      </c>
      <c r="O240" s="229">
        <f t="shared" si="156"/>
        <v>0</v>
      </c>
      <c r="P240" s="228">
        <f t="shared" si="167"/>
        <v>0</v>
      </c>
      <c r="Q240" s="229">
        <f t="shared" si="157"/>
        <v>0</v>
      </c>
      <c r="R240" s="228">
        <f t="shared" si="168"/>
        <v>0</v>
      </c>
      <c r="S240" s="229">
        <f t="shared" si="158"/>
        <v>0</v>
      </c>
      <c r="T240" s="228">
        <f t="shared" si="169"/>
        <v>0</v>
      </c>
      <c r="U240" s="230">
        <f t="shared" si="159"/>
        <v>0</v>
      </c>
      <c r="V240" s="526">
        <f t="shared" si="170"/>
        <v>0</v>
      </c>
      <c r="W240" s="229">
        <f t="shared" si="160"/>
        <v>0</v>
      </c>
      <c r="X240" s="228">
        <f t="shared" si="171"/>
        <v>0</v>
      </c>
      <c r="Y240" s="229">
        <f t="shared" si="161"/>
        <v>0</v>
      </c>
      <c r="Z240" s="228">
        <f t="shared" si="172"/>
        <v>0</v>
      </c>
      <c r="AA240" s="229">
        <f t="shared" si="162"/>
        <v>0</v>
      </c>
      <c r="AB240" s="228">
        <f t="shared" si="173"/>
        <v>0</v>
      </c>
      <c r="AC240" s="229">
        <f t="shared" si="163"/>
        <v>0</v>
      </c>
      <c r="AD240" s="232">
        <f t="shared" si="152"/>
        <v>6660.3</v>
      </c>
      <c r="AE240" s="223" t="b">
        <f t="shared" si="150"/>
        <v>1</v>
      </c>
    </row>
    <row r="241" spans="1:60" ht="30" x14ac:dyDescent="0.25">
      <c r="A241" s="235" t="s">
        <v>662</v>
      </c>
      <c r="B241" s="225" t="s">
        <v>664</v>
      </c>
      <c r="C241" s="226">
        <f t="shared" si="151"/>
        <v>1</v>
      </c>
      <c r="D241" s="227">
        <v>2381.4</v>
      </c>
      <c r="E241" s="227"/>
      <c r="F241" s="228"/>
      <c r="G241" s="229">
        <f t="shared" si="164"/>
        <v>0</v>
      </c>
      <c r="H241" s="228"/>
      <c r="I241" s="229">
        <f t="shared" si="153"/>
        <v>0</v>
      </c>
      <c r="J241" s="228">
        <v>0.6</v>
      </c>
      <c r="K241" s="229">
        <f t="shared" si="154"/>
        <v>1428.84</v>
      </c>
      <c r="L241" s="228">
        <v>0.4</v>
      </c>
      <c r="M241" s="230">
        <f t="shared" si="155"/>
        <v>952.56000000000006</v>
      </c>
      <c r="N241" s="231">
        <f t="shared" si="166"/>
        <v>0</v>
      </c>
      <c r="O241" s="229">
        <f t="shared" si="156"/>
        <v>0</v>
      </c>
      <c r="P241" s="228">
        <f t="shared" si="167"/>
        <v>0</v>
      </c>
      <c r="Q241" s="229">
        <f t="shared" si="157"/>
        <v>0</v>
      </c>
      <c r="R241" s="228">
        <f t="shared" si="168"/>
        <v>0</v>
      </c>
      <c r="S241" s="229">
        <f t="shared" si="158"/>
        <v>0</v>
      </c>
      <c r="T241" s="228">
        <f t="shared" si="169"/>
        <v>0</v>
      </c>
      <c r="U241" s="230">
        <f t="shared" si="159"/>
        <v>0</v>
      </c>
      <c r="V241" s="526">
        <f t="shared" si="170"/>
        <v>0</v>
      </c>
      <c r="W241" s="229">
        <f t="shared" si="160"/>
        <v>0</v>
      </c>
      <c r="X241" s="228">
        <f t="shared" si="171"/>
        <v>0</v>
      </c>
      <c r="Y241" s="229">
        <f t="shared" si="161"/>
        <v>0</v>
      </c>
      <c r="Z241" s="228">
        <f t="shared" si="172"/>
        <v>0</v>
      </c>
      <c r="AA241" s="229">
        <f t="shared" si="162"/>
        <v>0</v>
      </c>
      <c r="AB241" s="228">
        <f t="shared" si="173"/>
        <v>0</v>
      </c>
      <c r="AC241" s="229">
        <f t="shared" si="163"/>
        <v>0</v>
      </c>
      <c r="AD241" s="232">
        <f t="shared" si="152"/>
        <v>2381.4</v>
      </c>
      <c r="AE241" s="223" t="b">
        <f t="shared" si="150"/>
        <v>1</v>
      </c>
    </row>
    <row r="242" spans="1:60" ht="30" x14ac:dyDescent="0.25">
      <c r="A242" s="235" t="s">
        <v>665</v>
      </c>
      <c r="B242" s="225" t="s">
        <v>667</v>
      </c>
      <c r="C242" s="226">
        <f t="shared" si="151"/>
        <v>1</v>
      </c>
      <c r="D242" s="227">
        <v>4424.6400000000003</v>
      </c>
      <c r="E242" s="227"/>
      <c r="F242" s="228"/>
      <c r="G242" s="229">
        <f t="shared" si="164"/>
        <v>0</v>
      </c>
      <c r="H242" s="228"/>
      <c r="I242" s="229">
        <f t="shared" si="153"/>
        <v>0</v>
      </c>
      <c r="J242" s="228">
        <f t="shared" si="174"/>
        <v>0</v>
      </c>
      <c r="K242" s="229">
        <f t="shared" si="154"/>
        <v>0</v>
      </c>
      <c r="L242" s="228">
        <f t="shared" si="165"/>
        <v>0</v>
      </c>
      <c r="M242" s="230">
        <f t="shared" si="155"/>
        <v>0</v>
      </c>
      <c r="N242" s="231">
        <f t="shared" si="166"/>
        <v>0</v>
      </c>
      <c r="O242" s="229">
        <f t="shared" si="156"/>
        <v>0</v>
      </c>
      <c r="P242" s="228">
        <f t="shared" si="167"/>
        <v>0</v>
      </c>
      <c r="Q242" s="229">
        <f t="shared" si="157"/>
        <v>0</v>
      </c>
      <c r="R242" s="228">
        <f t="shared" si="168"/>
        <v>0</v>
      </c>
      <c r="S242" s="229">
        <f t="shared" si="158"/>
        <v>0</v>
      </c>
      <c r="T242" s="228">
        <v>1</v>
      </c>
      <c r="U242" s="230">
        <f t="shared" si="159"/>
        <v>4424.6400000000003</v>
      </c>
      <c r="V242" s="526">
        <f t="shared" si="170"/>
        <v>0</v>
      </c>
      <c r="W242" s="229">
        <f t="shared" si="160"/>
        <v>0</v>
      </c>
      <c r="X242" s="228">
        <f t="shared" si="171"/>
        <v>0</v>
      </c>
      <c r="Y242" s="229">
        <f t="shared" si="161"/>
        <v>0</v>
      </c>
      <c r="Z242" s="228">
        <f t="shared" si="172"/>
        <v>0</v>
      </c>
      <c r="AA242" s="229">
        <f t="shared" si="162"/>
        <v>0</v>
      </c>
      <c r="AB242" s="228">
        <f t="shared" si="173"/>
        <v>0</v>
      </c>
      <c r="AC242" s="229">
        <f t="shared" si="163"/>
        <v>0</v>
      </c>
      <c r="AD242" s="232">
        <f t="shared" si="152"/>
        <v>4424.6400000000003</v>
      </c>
      <c r="AE242" s="223" t="b">
        <f t="shared" si="150"/>
        <v>1</v>
      </c>
    </row>
    <row r="243" spans="1:60" ht="15" x14ac:dyDescent="0.25">
      <c r="A243" s="235" t="s">
        <v>668</v>
      </c>
      <c r="B243" s="225" t="s">
        <v>670</v>
      </c>
      <c r="C243" s="226">
        <f t="shared" si="151"/>
        <v>1</v>
      </c>
      <c r="D243" s="227">
        <v>4653.93</v>
      </c>
      <c r="E243" s="227"/>
      <c r="F243" s="228"/>
      <c r="G243" s="229">
        <f t="shared" si="164"/>
        <v>0</v>
      </c>
      <c r="H243" s="228"/>
      <c r="I243" s="229">
        <f t="shared" si="153"/>
        <v>0</v>
      </c>
      <c r="J243" s="228">
        <v>1</v>
      </c>
      <c r="K243" s="229">
        <f t="shared" si="154"/>
        <v>4653.93</v>
      </c>
      <c r="L243" s="228">
        <f t="shared" si="165"/>
        <v>0</v>
      </c>
      <c r="M243" s="230">
        <f t="shared" si="155"/>
        <v>0</v>
      </c>
      <c r="N243" s="231">
        <f t="shared" si="166"/>
        <v>0</v>
      </c>
      <c r="O243" s="229">
        <f t="shared" si="156"/>
        <v>0</v>
      </c>
      <c r="P243" s="228">
        <f t="shared" si="167"/>
        <v>0</v>
      </c>
      <c r="Q243" s="229">
        <f t="shared" si="157"/>
        <v>0</v>
      </c>
      <c r="R243" s="228">
        <f t="shared" si="168"/>
        <v>0</v>
      </c>
      <c r="S243" s="229">
        <f t="shared" si="158"/>
        <v>0</v>
      </c>
      <c r="T243" s="228">
        <f t="shared" si="169"/>
        <v>0</v>
      </c>
      <c r="U243" s="230">
        <f t="shared" si="159"/>
        <v>0</v>
      </c>
      <c r="V243" s="526">
        <f t="shared" si="170"/>
        <v>0</v>
      </c>
      <c r="W243" s="229">
        <f t="shared" si="160"/>
        <v>0</v>
      </c>
      <c r="X243" s="228">
        <f t="shared" si="171"/>
        <v>0</v>
      </c>
      <c r="Y243" s="229">
        <f t="shared" si="161"/>
        <v>0</v>
      </c>
      <c r="Z243" s="228">
        <f t="shared" si="172"/>
        <v>0</v>
      </c>
      <c r="AA243" s="229">
        <f t="shared" si="162"/>
        <v>0</v>
      </c>
      <c r="AB243" s="228">
        <f t="shared" si="173"/>
        <v>0</v>
      </c>
      <c r="AC243" s="229">
        <f t="shared" si="163"/>
        <v>0</v>
      </c>
      <c r="AD243" s="232">
        <f t="shared" si="152"/>
        <v>4653.93</v>
      </c>
      <c r="AE243" s="223" t="b">
        <f t="shared" si="150"/>
        <v>1</v>
      </c>
    </row>
    <row r="244" spans="1:60" ht="15" x14ac:dyDescent="0.25">
      <c r="A244" s="235" t="s">
        <v>671</v>
      </c>
      <c r="B244" s="225" t="s">
        <v>673</v>
      </c>
      <c r="C244" s="226">
        <f t="shared" si="151"/>
        <v>1</v>
      </c>
      <c r="D244" s="227">
        <v>395.03</v>
      </c>
      <c r="E244" s="227"/>
      <c r="F244" s="228"/>
      <c r="G244" s="229">
        <f t="shared" si="164"/>
        <v>0</v>
      </c>
      <c r="H244" s="228"/>
      <c r="I244" s="229">
        <f t="shared" si="153"/>
        <v>0</v>
      </c>
      <c r="J244" s="228">
        <v>1</v>
      </c>
      <c r="K244" s="229">
        <f t="shared" si="154"/>
        <v>395.03</v>
      </c>
      <c r="L244" s="228">
        <f t="shared" si="165"/>
        <v>0</v>
      </c>
      <c r="M244" s="230">
        <f t="shared" si="155"/>
        <v>0</v>
      </c>
      <c r="N244" s="231">
        <f t="shared" si="166"/>
        <v>0</v>
      </c>
      <c r="O244" s="229">
        <f t="shared" si="156"/>
        <v>0</v>
      </c>
      <c r="P244" s="228">
        <f t="shared" si="167"/>
        <v>0</v>
      </c>
      <c r="Q244" s="229">
        <f t="shared" si="157"/>
        <v>0</v>
      </c>
      <c r="R244" s="228">
        <f t="shared" si="168"/>
        <v>0</v>
      </c>
      <c r="S244" s="229">
        <f t="shared" si="158"/>
        <v>0</v>
      </c>
      <c r="T244" s="228">
        <f t="shared" si="169"/>
        <v>0</v>
      </c>
      <c r="U244" s="230">
        <f t="shared" si="159"/>
        <v>0</v>
      </c>
      <c r="V244" s="526">
        <f t="shared" si="170"/>
        <v>0</v>
      </c>
      <c r="W244" s="229">
        <f t="shared" si="160"/>
        <v>0</v>
      </c>
      <c r="X244" s="228">
        <f t="shared" si="171"/>
        <v>0</v>
      </c>
      <c r="Y244" s="229">
        <f t="shared" si="161"/>
        <v>0</v>
      </c>
      <c r="Z244" s="228">
        <f t="shared" si="172"/>
        <v>0</v>
      </c>
      <c r="AA244" s="229">
        <f t="shared" si="162"/>
        <v>0</v>
      </c>
      <c r="AB244" s="228">
        <f t="shared" si="173"/>
        <v>0</v>
      </c>
      <c r="AC244" s="229">
        <f t="shared" si="163"/>
        <v>0</v>
      </c>
      <c r="AD244" s="232">
        <f t="shared" si="152"/>
        <v>395.03</v>
      </c>
      <c r="AE244" s="223" t="b">
        <f t="shared" si="150"/>
        <v>1</v>
      </c>
    </row>
    <row r="245" spans="1:60" ht="15" x14ac:dyDescent="0.25">
      <c r="A245" s="235" t="s">
        <v>674</v>
      </c>
      <c r="B245" s="225" t="s">
        <v>676</v>
      </c>
      <c r="C245" s="226">
        <f t="shared" si="151"/>
        <v>1</v>
      </c>
      <c r="D245" s="227">
        <v>96.56</v>
      </c>
      <c r="E245" s="227"/>
      <c r="F245" s="228"/>
      <c r="G245" s="229">
        <f t="shared" si="164"/>
        <v>0</v>
      </c>
      <c r="H245" s="228"/>
      <c r="I245" s="229">
        <f t="shared" si="153"/>
        <v>0</v>
      </c>
      <c r="J245" s="228">
        <f t="shared" si="174"/>
        <v>0</v>
      </c>
      <c r="K245" s="229">
        <f t="shared" si="154"/>
        <v>0</v>
      </c>
      <c r="L245" s="228">
        <f t="shared" si="165"/>
        <v>0</v>
      </c>
      <c r="M245" s="230">
        <f t="shared" si="155"/>
        <v>0</v>
      </c>
      <c r="N245" s="231">
        <f t="shared" si="166"/>
        <v>0</v>
      </c>
      <c r="O245" s="229">
        <f t="shared" si="156"/>
        <v>0</v>
      </c>
      <c r="P245" s="228">
        <f t="shared" si="167"/>
        <v>0</v>
      </c>
      <c r="Q245" s="229">
        <f t="shared" si="157"/>
        <v>0</v>
      </c>
      <c r="R245" s="228">
        <f t="shared" si="168"/>
        <v>0</v>
      </c>
      <c r="S245" s="229">
        <f t="shared" si="158"/>
        <v>0</v>
      </c>
      <c r="T245" s="228">
        <f t="shared" si="169"/>
        <v>0</v>
      </c>
      <c r="U245" s="230">
        <f t="shared" si="159"/>
        <v>0</v>
      </c>
      <c r="V245" s="526">
        <v>1</v>
      </c>
      <c r="W245" s="229">
        <f t="shared" si="160"/>
        <v>96.56</v>
      </c>
      <c r="X245" s="228">
        <f t="shared" si="171"/>
        <v>0</v>
      </c>
      <c r="Y245" s="229">
        <f t="shared" si="161"/>
        <v>0</v>
      </c>
      <c r="Z245" s="228">
        <f t="shared" si="172"/>
        <v>0</v>
      </c>
      <c r="AA245" s="229">
        <f t="shared" si="162"/>
        <v>0</v>
      </c>
      <c r="AB245" s="228">
        <f t="shared" si="173"/>
        <v>0</v>
      </c>
      <c r="AC245" s="229">
        <f t="shared" si="163"/>
        <v>0</v>
      </c>
      <c r="AD245" s="232">
        <f t="shared" si="152"/>
        <v>96.56</v>
      </c>
      <c r="AE245" s="223" t="b">
        <f t="shared" si="150"/>
        <v>1</v>
      </c>
    </row>
    <row r="246" spans="1:60" ht="15" x14ac:dyDescent="0.25">
      <c r="A246" s="235" t="s">
        <v>677</v>
      </c>
      <c r="B246" s="225" t="s">
        <v>679</v>
      </c>
      <c r="C246" s="226">
        <f t="shared" si="151"/>
        <v>1</v>
      </c>
      <c r="D246" s="227">
        <v>175.92</v>
      </c>
      <c r="E246" s="227"/>
      <c r="F246" s="228"/>
      <c r="G246" s="229">
        <f t="shared" si="164"/>
        <v>0</v>
      </c>
      <c r="H246" s="228"/>
      <c r="I246" s="229">
        <f t="shared" si="153"/>
        <v>0</v>
      </c>
      <c r="J246" s="228">
        <f t="shared" si="174"/>
        <v>0</v>
      </c>
      <c r="K246" s="229">
        <f t="shared" si="154"/>
        <v>0</v>
      </c>
      <c r="L246" s="228">
        <f t="shared" si="165"/>
        <v>0</v>
      </c>
      <c r="M246" s="230">
        <f t="shared" si="155"/>
        <v>0</v>
      </c>
      <c r="N246" s="231">
        <f t="shared" si="166"/>
        <v>0</v>
      </c>
      <c r="O246" s="229">
        <f t="shared" si="156"/>
        <v>0</v>
      </c>
      <c r="P246" s="228">
        <f t="shared" si="167"/>
        <v>0</v>
      </c>
      <c r="Q246" s="229">
        <f t="shared" si="157"/>
        <v>0</v>
      </c>
      <c r="R246" s="228">
        <f t="shared" si="168"/>
        <v>0</v>
      </c>
      <c r="S246" s="229">
        <f t="shared" si="158"/>
        <v>0</v>
      </c>
      <c r="T246" s="228">
        <f t="shared" si="169"/>
        <v>0</v>
      </c>
      <c r="U246" s="230">
        <f t="shared" si="159"/>
        <v>0</v>
      </c>
      <c r="V246" s="526">
        <v>1</v>
      </c>
      <c r="W246" s="229">
        <f t="shared" si="160"/>
        <v>175.92</v>
      </c>
      <c r="X246" s="228">
        <f t="shared" si="171"/>
        <v>0</v>
      </c>
      <c r="Y246" s="229">
        <f t="shared" si="161"/>
        <v>0</v>
      </c>
      <c r="Z246" s="228">
        <f t="shared" si="172"/>
        <v>0</v>
      </c>
      <c r="AA246" s="229">
        <f t="shared" si="162"/>
        <v>0</v>
      </c>
      <c r="AB246" s="228">
        <f t="shared" si="173"/>
        <v>0</v>
      </c>
      <c r="AC246" s="229">
        <f t="shared" si="163"/>
        <v>0</v>
      </c>
      <c r="AD246" s="232">
        <f t="shared" si="152"/>
        <v>175.92</v>
      </c>
      <c r="AE246" s="223" t="b">
        <f t="shared" si="150"/>
        <v>1</v>
      </c>
    </row>
    <row r="247" spans="1:60" ht="30" x14ac:dyDescent="0.25">
      <c r="A247" s="235" t="s">
        <v>680</v>
      </c>
      <c r="B247" s="225" t="s">
        <v>682</v>
      </c>
      <c r="C247" s="226">
        <f t="shared" si="151"/>
        <v>1</v>
      </c>
      <c r="D247" s="227">
        <v>872.28</v>
      </c>
      <c r="E247" s="227"/>
      <c r="F247" s="228"/>
      <c r="G247" s="229">
        <f t="shared" si="164"/>
        <v>0</v>
      </c>
      <c r="H247" s="228"/>
      <c r="I247" s="229">
        <f t="shared" si="153"/>
        <v>0</v>
      </c>
      <c r="J247" s="228">
        <f t="shared" si="174"/>
        <v>0</v>
      </c>
      <c r="K247" s="229">
        <f t="shared" si="154"/>
        <v>0</v>
      </c>
      <c r="L247" s="228">
        <f t="shared" si="165"/>
        <v>0</v>
      </c>
      <c r="M247" s="230">
        <f t="shared" si="155"/>
        <v>0</v>
      </c>
      <c r="N247" s="231">
        <f t="shared" si="166"/>
        <v>0</v>
      </c>
      <c r="O247" s="229">
        <f t="shared" si="156"/>
        <v>0</v>
      </c>
      <c r="P247" s="228">
        <f t="shared" si="167"/>
        <v>0</v>
      </c>
      <c r="Q247" s="229">
        <f t="shared" si="157"/>
        <v>0</v>
      </c>
      <c r="R247" s="228">
        <f t="shared" si="168"/>
        <v>0</v>
      </c>
      <c r="S247" s="229">
        <f t="shared" si="158"/>
        <v>0</v>
      </c>
      <c r="T247" s="228">
        <f t="shared" si="169"/>
        <v>0</v>
      </c>
      <c r="U247" s="230">
        <f t="shared" si="159"/>
        <v>0</v>
      </c>
      <c r="V247" s="526">
        <v>1</v>
      </c>
      <c r="W247" s="229">
        <f t="shared" si="160"/>
        <v>872.28</v>
      </c>
      <c r="X247" s="228">
        <f t="shared" si="171"/>
        <v>0</v>
      </c>
      <c r="Y247" s="229">
        <f t="shared" si="161"/>
        <v>0</v>
      </c>
      <c r="Z247" s="228">
        <f t="shared" si="172"/>
        <v>0</v>
      </c>
      <c r="AA247" s="229">
        <f t="shared" si="162"/>
        <v>0</v>
      </c>
      <c r="AB247" s="228">
        <f t="shared" si="173"/>
        <v>0</v>
      </c>
      <c r="AC247" s="229">
        <f t="shared" si="163"/>
        <v>0</v>
      </c>
      <c r="AD247" s="232">
        <f t="shared" si="152"/>
        <v>872.28</v>
      </c>
      <c r="AE247" s="223" t="b">
        <f t="shared" si="150"/>
        <v>1</v>
      </c>
    </row>
    <row r="248" spans="1:60" ht="45" x14ac:dyDescent="0.25">
      <c r="A248" s="235" t="s">
        <v>683</v>
      </c>
      <c r="B248" s="225" t="s">
        <v>685</v>
      </c>
      <c r="C248" s="226">
        <f t="shared" si="151"/>
        <v>1</v>
      </c>
      <c r="D248" s="227">
        <v>2493.2800000000002</v>
      </c>
      <c r="E248" s="227"/>
      <c r="F248" s="228"/>
      <c r="G248" s="229">
        <f t="shared" si="164"/>
        <v>0</v>
      </c>
      <c r="H248" s="228"/>
      <c r="I248" s="229">
        <f t="shared" si="153"/>
        <v>0</v>
      </c>
      <c r="J248" s="228">
        <f t="shared" si="174"/>
        <v>0</v>
      </c>
      <c r="K248" s="229">
        <f t="shared" si="154"/>
        <v>0</v>
      </c>
      <c r="L248" s="228">
        <f t="shared" si="165"/>
        <v>0</v>
      </c>
      <c r="M248" s="230">
        <f t="shared" si="155"/>
        <v>0</v>
      </c>
      <c r="N248" s="231">
        <f t="shared" si="166"/>
        <v>0</v>
      </c>
      <c r="O248" s="229">
        <f t="shared" si="156"/>
        <v>0</v>
      </c>
      <c r="P248" s="228">
        <f t="shared" si="167"/>
        <v>0</v>
      </c>
      <c r="Q248" s="229">
        <f t="shared" si="157"/>
        <v>0</v>
      </c>
      <c r="R248" s="228">
        <f t="shared" si="168"/>
        <v>0</v>
      </c>
      <c r="S248" s="229">
        <f t="shared" si="158"/>
        <v>0</v>
      </c>
      <c r="T248" s="228">
        <v>1</v>
      </c>
      <c r="U248" s="230">
        <f t="shared" si="159"/>
        <v>2493.2800000000002</v>
      </c>
      <c r="V248" s="526">
        <f t="shared" si="170"/>
        <v>0</v>
      </c>
      <c r="W248" s="229">
        <f t="shared" si="160"/>
        <v>0</v>
      </c>
      <c r="X248" s="228">
        <f t="shared" si="171"/>
        <v>0</v>
      </c>
      <c r="Y248" s="229">
        <f t="shared" si="161"/>
        <v>0</v>
      </c>
      <c r="Z248" s="228">
        <f t="shared" si="172"/>
        <v>0</v>
      </c>
      <c r="AA248" s="229">
        <f t="shared" si="162"/>
        <v>0</v>
      </c>
      <c r="AB248" s="228">
        <f t="shared" si="173"/>
        <v>0</v>
      </c>
      <c r="AC248" s="229">
        <f t="shared" si="163"/>
        <v>0</v>
      </c>
      <c r="AD248" s="232">
        <f t="shared" si="152"/>
        <v>2493.2800000000002</v>
      </c>
      <c r="AE248" s="223" t="b">
        <f t="shared" si="150"/>
        <v>1</v>
      </c>
    </row>
    <row r="249" spans="1:60" ht="15" x14ac:dyDescent="0.25">
      <c r="A249" s="235" t="s">
        <v>686</v>
      </c>
      <c r="B249" s="225" t="s">
        <v>688</v>
      </c>
      <c r="C249" s="226">
        <f t="shared" si="151"/>
        <v>1</v>
      </c>
      <c r="D249" s="227">
        <v>531.72</v>
      </c>
      <c r="E249" s="227"/>
      <c r="F249" s="228"/>
      <c r="G249" s="229">
        <f t="shared" si="164"/>
        <v>0</v>
      </c>
      <c r="H249" s="228"/>
      <c r="I249" s="229">
        <f t="shared" si="153"/>
        <v>0</v>
      </c>
      <c r="J249" s="228">
        <f t="shared" si="174"/>
        <v>0</v>
      </c>
      <c r="K249" s="229">
        <f t="shared" si="154"/>
        <v>0</v>
      </c>
      <c r="L249" s="228">
        <f t="shared" si="165"/>
        <v>0</v>
      </c>
      <c r="M249" s="230">
        <f t="shared" si="155"/>
        <v>0</v>
      </c>
      <c r="N249" s="231">
        <f t="shared" si="166"/>
        <v>0</v>
      </c>
      <c r="O249" s="229">
        <f t="shared" si="156"/>
        <v>0</v>
      </c>
      <c r="P249" s="228">
        <f t="shared" si="167"/>
        <v>0</v>
      </c>
      <c r="Q249" s="229">
        <f t="shared" si="157"/>
        <v>0</v>
      </c>
      <c r="R249" s="228">
        <f t="shared" si="168"/>
        <v>0</v>
      </c>
      <c r="S249" s="229">
        <f t="shared" si="158"/>
        <v>0</v>
      </c>
      <c r="T249" s="228">
        <f t="shared" si="169"/>
        <v>0</v>
      </c>
      <c r="U249" s="230">
        <f t="shared" si="159"/>
        <v>0</v>
      </c>
      <c r="V249" s="526">
        <f t="shared" si="170"/>
        <v>0</v>
      </c>
      <c r="W249" s="229">
        <f t="shared" si="160"/>
        <v>0</v>
      </c>
      <c r="X249" s="228">
        <v>1</v>
      </c>
      <c r="Y249" s="229">
        <f t="shared" si="161"/>
        <v>531.72</v>
      </c>
      <c r="Z249" s="228">
        <f t="shared" si="172"/>
        <v>0</v>
      </c>
      <c r="AA249" s="229">
        <f t="shared" si="162"/>
        <v>0</v>
      </c>
      <c r="AB249" s="228">
        <f t="shared" si="173"/>
        <v>0</v>
      </c>
      <c r="AC249" s="229">
        <f t="shared" si="163"/>
        <v>0</v>
      </c>
      <c r="AD249" s="232">
        <f t="shared" si="152"/>
        <v>531.72</v>
      </c>
      <c r="AE249" s="223" t="b">
        <f t="shared" si="150"/>
        <v>1</v>
      </c>
    </row>
    <row r="250" spans="1:60" ht="15" x14ac:dyDescent="0.25">
      <c r="A250" s="235" t="s">
        <v>689</v>
      </c>
      <c r="B250" s="225" t="s">
        <v>691</v>
      </c>
      <c r="C250" s="226">
        <f t="shared" si="151"/>
        <v>1</v>
      </c>
      <c r="D250" s="227">
        <v>2962</v>
      </c>
      <c r="E250" s="227"/>
      <c r="F250" s="228"/>
      <c r="G250" s="229">
        <f t="shared" si="164"/>
        <v>0</v>
      </c>
      <c r="H250" s="228"/>
      <c r="I250" s="229">
        <f t="shared" si="153"/>
        <v>0</v>
      </c>
      <c r="J250" s="228">
        <f t="shared" si="174"/>
        <v>0</v>
      </c>
      <c r="K250" s="229">
        <f t="shared" si="154"/>
        <v>0</v>
      </c>
      <c r="L250" s="228">
        <f t="shared" si="165"/>
        <v>0</v>
      </c>
      <c r="M250" s="230">
        <f t="shared" si="155"/>
        <v>0</v>
      </c>
      <c r="N250" s="231">
        <f t="shared" si="166"/>
        <v>0</v>
      </c>
      <c r="O250" s="229">
        <f t="shared" si="156"/>
        <v>0</v>
      </c>
      <c r="P250" s="228">
        <f t="shared" si="167"/>
        <v>0</v>
      </c>
      <c r="Q250" s="229">
        <f t="shared" si="157"/>
        <v>0</v>
      </c>
      <c r="R250" s="228">
        <f t="shared" si="168"/>
        <v>0</v>
      </c>
      <c r="S250" s="229">
        <f t="shared" si="158"/>
        <v>0</v>
      </c>
      <c r="T250" s="228">
        <f t="shared" si="169"/>
        <v>0</v>
      </c>
      <c r="U250" s="230">
        <f t="shared" si="159"/>
        <v>0</v>
      </c>
      <c r="V250" s="526">
        <f t="shared" si="170"/>
        <v>0</v>
      </c>
      <c r="W250" s="229">
        <f t="shared" si="160"/>
        <v>0</v>
      </c>
      <c r="X250" s="228">
        <v>1</v>
      </c>
      <c r="Y250" s="229">
        <f t="shared" si="161"/>
        <v>2962</v>
      </c>
      <c r="Z250" s="228">
        <f t="shared" si="172"/>
        <v>0</v>
      </c>
      <c r="AA250" s="229">
        <f t="shared" si="162"/>
        <v>0</v>
      </c>
      <c r="AB250" s="228">
        <f t="shared" si="173"/>
        <v>0</v>
      </c>
      <c r="AC250" s="229">
        <f t="shared" si="163"/>
        <v>0</v>
      </c>
      <c r="AD250" s="232">
        <f t="shared" si="152"/>
        <v>2962</v>
      </c>
      <c r="AE250" s="223" t="b">
        <f t="shared" si="150"/>
        <v>1</v>
      </c>
    </row>
    <row r="251" spans="1:60" ht="15" x14ac:dyDescent="0.25">
      <c r="A251" s="235" t="s">
        <v>692</v>
      </c>
      <c r="B251" s="225" t="s">
        <v>694</v>
      </c>
      <c r="C251" s="226">
        <f t="shared" si="151"/>
        <v>1</v>
      </c>
      <c r="D251" s="227">
        <v>492.39</v>
      </c>
      <c r="E251" s="227"/>
      <c r="F251" s="228"/>
      <c r="G251" s="229">
        <f t="shared" si="164"/>
        <v>0</v>
      </c>
      <c r="H251" s="228"/>
      <c r="I251" s="229">
        <f t="shared" si="153"/>
        <v>0</v>
      </c>
      <c r="J251" s="228">
        <f t="shared" si="174"/>
        <v>0</v>
      </c>
      <c r="K251" s="229">
        <f t="shared" si="154"/>
        <v>0</v>
      </c>
      <c r="L251" s="228">
        <f t="shared" si="165"/>
        <v>0</v>
      </c>
      <c r="M251" s="230">
        <f t="shared" si="155"/>
        <v>0</v>
      </c>
      <c r="N251" s="231">
        <f t="shared" si="166"/>
        <v>0</v>
      </c>
      <c r="O251" s="229">
        <f t="shared" si="156"/>
        <v>0</v>
      </c>
      <c r="P251" s="228">
        <f t="shared" si="167"/>
        <v>0</v>
      </c>
      <c r="Q251" s="229">
        <f t="shared" si="157"/>
        <v>0</v>
      </c>
      <c r="R251" s="228">
        <f t="shared" si="168"/>
        <v>0</v>
      </c>
      <c r="S251" s="229">
        <f t="shared" si="158"/>
        <v>0</v>
      </c>
      <c r="T251" s="228">
        <f t="shared" si="169"/>
        <v>0</v>
      </c>
      <c r="U251" s="230">
        <f t="shared" si="159"/>
        <v>0</v>
      </c>
      <c r="V251" s="526">
        <v>1</v>
      </c>
      <c r="W251" s="229">
        <f t="shared" si="160"/>
        <v>492.39</v>
      </c>
      <c r="X251" s="228">
        <f t="shared" si="171"/>
        <v>0</v>
      </c>
      <c r="Y251" s="229">
        <f t="shared" si="161"/>
        <v>0</v>
      </c>
      <c r="Z251" s="228">
        <f t="shared" si="172"/>
        <v>0</v>
      </c>
      <c r="AA251" s="229">
        <f t="shared" si="162"/>
        <v>0</v>
      </c>
      <c r="AB251" s="228">
        <f t="shared" si="173"/>
        <v>0</v>
      </c>
      <c r="AC251" s="229">
        <f t="shared" si="163"/>
        <v>0</v>
      </c>
      <c r="AD251" s="232">
        <f t="shared" si="152"/>
        <v>492.39</v>
      </c>
      <c r="AE251" s="223" t="b">
        <f t="shared" si="150"/>
        <v>1</v>
      </c>
    </row>
    <row r="252" spans="1:60" s="241" customFormat="1" ht="15" x14ac:dyDescent="0.25">
      <c r="A252" s="237" t="s">
        <v>695</v>
      </c>
      <c r="B252" s="238" t="s">
        <v>696</v>
      </c>
      <c r="C252" s="239">
        <f t="shared" si="151"/>
        <v>1.0000000000000004</v>
      </c>
      <c r="D252" s="240">
        <v>297443.37999999989</v>
      </c>
      <c r="E252" s="240"/>
      <c r="F252" s="218">
        <f>G252/$D$252</f>
        <v>0</v>
      </c>
      <c r="G252" s="219">
        <f>SUM(G253:G326)</f>
        <v>0</v>
      </c>
      <c r="H252" s="218">
        <f>I252/$D$252</f>
        <v>0</v>
      </c>
      <c r="I252" s="219">
        <f>SUM(I253:I326)</f>
        <v>0</v>
      </c>
      <c r="J252" s="218">
        <f>K252/$D$252</f>
        <v>0.16614606786676514</v>
      </c>
      <c r="K252" s="219">
        <f>SUM(K253:K326)</f>
        <v>49419.047999999995</v>
      </c>
      <c r="L252" s="218">
        <f>M252/$D$252</f>
        <v>0.24040703813949402</v>
      </c>
      <c r="M252" s="220">
        <f>SUM(M253:M326)</f>
        <v>71507.481999999989</v>
      </c>
      <c r="N252" s="221">
        <f>O252/$D$252</f>
        <v>0.17372244088942246</v>
      </c>
      <c r="O252" s="219">
        <f>SUM(O253:O326)</f>
        <v>51672.590000000004</v>
      </c>
      <c r="P252" s="218">
        <f>Q252/$D$252</f>
        <v>3.9402457032326643E-5</v>
      </c>
      <c r="Q252" s="219">
        <f>SUM(Q253:Q326)</f>
        <v>11.72</v>
      </c>
      <c r="R252" s="218">
        <f>S252/$D$252</f>
        <v>0</v>
      </c>
      <c r="S252" s="219">
        <f>SUM(S253:S326)</f>
        <v>0</v>
      </c>
      <c r="T252" s="218">
        <f>U252/$D$252</f>
        <v>0</v>
      </c>
      <c r="U252" s="220">
        <f>SUM(U253:U326)</f>
        <v>0</v>
      </c>
      <c r="V252" s="525">
        <f>W252/$D$252</f>
        <v>1.9186609565827288E-2</v>
      </c>
      <c r="W252" s="219">
        <f>SUM(W253:W326)</f>
        <v>5706.9299999999994</v>
      </c>
      <c r="X252" s="218">
        <f>Y252/$D$252</f>
        <v>0.30818955190732444</v>
      </c>
      <c r="Y252" s="219">
        <f>SUM(Y253:Y326)</f>
        <v>91668.941999999995</v>
      </c>
      <c r="Z252" s="218">
        <f>AA252/$D$252</f>
        <v>9.2308889174134628E-2</v>
      </c>
      <c r="AA252" s="219">
        <f>SUM(AA253:AA326)</f>
        <v>27456.668000000001</v>
      </c>
      <c r="AB252" s="218">
        <f>AC252/$D$252</f>
        <v>0</v>
      </c>
      <c r="AC252" s="219">
        <f>SUM(AC253:AC326)</f>
        <v>0</v>
      </c>
      <c r="AD252" s="232">
        <f t="shared" si="152"/>
        <v>297443.38</v>
      </c>
      <c r="AE252" s="223" t="b">
        <f t="shared" si="150"/>
        <v>1</v>
      </c>
      <c r="AF252" s="204"/>
      <c r="AG252" s="204"/>
      <c r="AH252" s="204"/>
      <c r="AI252" s="204"/>
      <c r="AJ252" s="204"/>
      <c r="AK252" s="204"/>
      <c r="AL252" s="204"/>
      <c r="AM252" s="204"/>
      <c r="AN252" s="204"/>
      <c r="AO252" s="204"/>
      <c r="AP252" s="204"/>
      <c r="AQ252" s="204"/>
      <c r="AR252" s="204"/>
      <c r="AS252" s="204"/>
      <c r="AT252" s="204"/>
      <c r="AU252" s="204"/>
      <c r="AV252" s="204"/>
      <c r="AW252" s="204"/>
      <c r="AX252" s="204"/>
      <c r="AY252" s="204"/>
      <c r="AZ252" s="204"/>
      <c r="BA252" s="204"/>
      <c r="BB252" s="204"/>
      <c r="BC252" s="204"/>
      <c r="BD252" s="204"/>
      <c r="BE252" s="204"/>
      <c r="BF252" s="204"/>
      <c r="BG252" s="204"/>
      <c r="BH252" s="204"/>
    </row>
    <row r="253" spans="1:60" ht="30" x14ac:dyDescent="0.25">
      <c r="A253" s="235" t="s">
        <v>697</v>
      </c>
      <c r="B253" s="225" t="s">
        <v>575</v>
      </c>
      <c r="C253" s="226">
        <f t="shared" si="151"/>
        <v>1</v>
      </c>
      <c r="D253" s="227">
        <v>2111.56</v>
      </c>
      <c r="E253" s="227"/>
      <c r="F253" s="228"/>
      <c r="G253" s="229">
        <f>F253*$D253</f>
        <v>0</v>
      </c>
      <c r="H253" s="228"/>
      <c r="I253" s="229">
        <f t="shared" ref="I253:I316" si="175">H253*$D253</f>
        <v>0</v>
      </c>
      <c r="J253" s="228">
        <v>1</v>
      </c>
      <c r="K253" s="229">
        <f t="shared" ref="K253:K316" si="176">J253*$D253</f>
        <v>2111.56</v>
      </c>
      <c r="L253" s="228">
        <f>AM$32</f>
        <v>0</v>
      </c>
      <c r="M253" s="230">
        <f t="shared" ref="M253:M316" si="177">L253*$D253</f>
        <v>0</v>
      </c>
      <c r="N253" s="231">
        <f>AO$32</f>
        <v>0</v>
      </c>
      <c r="O253" s="229">
        <f t="shared" ref="O253:O316" si="178">N253*$D253</f>
        <v>0</v>
      </c>
      <c r="P253" s="228">
        <f>AQ$32</f>
        <v>0</v>
      </c>
      <c r="Q253" s="229">
        <f t="shared" ref="Q253:Q316" si="179">P253*$D253</f>
        <v>0</v>
      </c>
      <c r="R253" s="228">
        <f>AS$32</f>
        <v>0</v>
      </c>
      <c r="S253" s="229">
        <f t="shared" ref="S253:S316" si="180">R253*$D253</f>
        <v>0</v>
      </c>
      <c r="T253" s="228">
        <f>AU$32</f>
        <v>0</v>
      </c>
      <c r="U253" s="230">
        <f t="shared" ref="U253:U316" si="181">T253*$D253</f>
        <v>0</v>
      </c>
      <c r="V253" s="526">
        <f>AW$32</f>
        <v>0</v>
      </c>
      <c r="W253" s="229">
        <f t="shared" ref="W253:W316" si="182">V253*$D253</f>
        <v>0</v>
      </c>
      <c r="X253" s="228">
        <f t="shared" ref="X253:X264" si="183">AY$32</f>
        <v>0</v>
      </c>
      <c r="Y253" s="229">
        <f t="shared" ref="Y253:Y316" si="184">X253*$D253</f>
        <v>0</v>
      </c>
      <c r="Z253" s="228">
        <f>BA$32</f>
        <v>0</v>
      </c>
      <c r="AA253" s="229">
        <f t="shared" ref="AA253:AA316" si="185">Z253*$D253</f>
        <v>0</v>
      </c>
      <c r="AB253" s="228">
        <f>BC$32</f>
        <v>0</v>
      </c>
      <c r="AC253" s="229">
        <f t="shared" si="163"/>
        <v>0</v>
      </c>
      <c r="AD253" s="232">
        <f t="shared" si="152"/>
        <v>2111.56</v>
      </c>
      <c r="AE253" s="223" t="b">
        <f t="shared" si="150"/>
        <v>1</v>
      </c>
    </row>
    <row r="254" spans="1:60" ht="30" x14ac:dyDescent="0.25">
      <c r="A254" s="235" t="s">
        <v>698</v>
      </c>
      <c r="B254" s="225" t="s">
        <v>401</v>
      </c>
      <c r="C254" s="226">
        <f t="shared" si="151"/>
        <v>1</v>
      </c>
      <c r="D254" s="227">
        <v>365.4</v>
      </c>
      <c r="E254" s="227"/>
      <c r="F254" s="228"/>
      <c r="G254" s="229">
        <f t="shared" ref="G254:G317" si="186">F254*$D254</f>
        <v>0</v>
      </c>
      <c r="H254" s="228"/>
      <c r="I254" s="229">
        <f t="shared" si="175"/>
        <v>0</v>
      </c>
      <c r="J254" s="228">
        <v>1</v>
      </c>
      <c r="K254" s="229">
        <f t="shared" si="176"/>
        <v>365.4</v>
      </c>
      <c r="L254" s="228">
        <f t="shared" ref="L254:L317" si="187">AM$32</f>
        <v>0</v>
      </c>
      <c r="M254" s="230">
        <f t="shared" si="177"/>
        <v>0</v>
      </c>
      <c r="N254" s="231">
        <f t="shared" ref="N254:N317" si="188">AO$32</f>
        <v>0</v>
      </c>
      <c r="O254" s="229">
        <f t="shared" si="178"/>
        <v>0</v>
      </c>
      <c r="P254" s="228">
        <f t="shared" ref="P254:P317" si="189">AQ$32</f>
        <v>0</v>
      </c>
      <c r="Q254" s="229">
        <f t="shared" si="179"/>
        <v>0</v>
      </c>
      <c r="R254" s="228">
        <f t="shared" ref="R254:R317" si="190">AS$32</f>
        <v>0</v>
      </c>
      <c r="S254" s="229">
        <f t="shared" si="180"/>
        <v>0</v>
      </c>
      <c r="T254" s="228">
        <f t="shared" ref="T254:T317" si="191">AU$32</f>
        <v>0</v>
      </c>
      <c r="U254" s="230">
        <f t="shared" si="181"/>
        <v>0</v>
      </c>
      <c r="V254" s="526">
        <f t="shared" ref="V254:V317" si="192">AW$32</f>
        <v>0</v>
      </c>
      <c r="W254" s="229">
        <f t="shared" si="182"/>
        <v>0</v>
      </c>
      <c r="X254" s="228">
        <f t="shared" si="183"/>
        <v>0</v>
      </c>
      <c r="Y254" s="229">
        <f t="shared" si="184"/>
        <v>0</v>
      </c>
      <c r="Z254" s="228">
        <f t="shared" ref="Z254:Z317" si="193">BA$32</f>
        <v>0</v>
      </c>
      <c r="AA254" s="229">
        <f t="shared" si="185"/>
        <v>0</v>
      </c>
      <c r="AB254" s="228">
        <f t="shared" ref="AB254:AB317" si="194">BC$32</f>
        <v>0</v>
      </c>
      <c r="AC254" s="229">
        <f t="shared" si="163"/>
        <v>0</v>
      </c>
      <c r="AD254" s="232">
        <f t="shared" si="152"/>
        <v>365.4</v>
      </c>
      <c r="AE254" s="223" t="b">
        <f t="shared" si="150"/>
        <v>1</v>
      </c>
    </row>
    <row r="255" spans="1:60" ht="30" x14ac:dyDescent="0.25">
      <c r="A255" s="235" t="s">
        <v>699</v>
      </c>
      <c r="B255" s="225" t="s">
        <v>701</v>
      </c>
      <c r="C255" s="226">
        <f t="shared" si="151"/>
        <v>1</v>
      </c>
      <c r="D255" s="227">
        <v>2259.7600000000002</v>
      </c>
      <c r="E255" s="227"/>
      <c r="F255" s="228"/>
      <c r="G255" s="229">
        <f t="shared" si="186"/>
        <v>0</v>
      </c>
      <c r="H255" s="228"/>
      <c r="I255" s="229">
        <f t="shared" si="175"/>
        <v>0</v>
      </c>
      <c r="J255" s="228">
        <v>1</v>
      </c>
      <c r="K255" s="229">
        <f t="shared" si="176"/>
        <v>2259.7600000000002</v>
      </c>
      <c r="L255" s="228">
        <f t="shared" si="187"/>
        <v>0</v>
      </c>
      <c r="M255" s="230">
        <f t="shared" si="177"/>
        <v>0</v>
      </c>
      <c r="N255" s="231">
        <f t="shared" si="188"/>
        <v>0</v>
      </c>
      <c r="O255" s="229">
        <f t="shared" si="178"/>
        <v>0</v>
      </c>
      <c r="P255" s="228">
        <f t="shared" si="189"/>
        <v>0</v>
      </c>
      <c r="Q255" s="229">
        <f t="shared" si="179"/>
        <v>0</v>
      </c>
      <c r="R255" s="228">
        <f t="shared" si="190"/>
        <v>0</v>
      </c>
      <c r="S255" s="229">
        <f t="shared" si="180"/>
        <v>0</v>
      </c>
      <c r="T255" s="228">
        <f t="shared" si="191"/>
        <v>0</v>
      </c>
      <c r="U255" s="230">
        <f t="shared" si="181"/>
        <v>0</v>
      </c>
      <c r="V255" s="526">
        <f t="shared" si="192"/>
        <v>0</v>
      </c>
      <c r="W255" s="229">
        <f t="shared" si="182"/>
        <v>0</v>
      </c>
      <c r="X255" s="228">
        <f t="shared" si="183"/>
        <v>0</v>
      </c>
      <c r="Y255" s="229">
        <f t="shared" si="184"/>
        <v>0</v>
      </c>
      <c r="Z255" s="228">
        <f t="shared" si="193"/>
        <v>0</v>
      </c>
      <c r="AA255" s="229">
        <f t="shared" si="185"/>
        <v>0</v>
      </c>
      <c r="AB255" s="228">
        <f t="shared" si="194"/>
        <v>0</v>
      </c>
      <c r="AC255" s="229">
        <f t="shared" si="163"/>
        <v>0</v>
      </c>
      <c r="AD255" s="232">
        <f t="shared" si="152"/>
        <v>2259.7600000000002</v>
      </c>
      <c r="AE255" s="223" t="b">
        <f t="shared" si="150"/>
        <v>1</v>
      </c>
    </row>
    <row r="256" spans="1:60" ht="30" x14ac:dyDescent="0.25">
      <c r="A256" s="235" t="s">
        <v>702</v>
      </c>
      <c r="B256" s="225" t="s">
        <v>578</v>
      </c>
      <c r="C256" s="226">
        <f t="shared" si="151"/>
        <v>1</v>
      </c>
      <c r="D256" s="227">
        <v>5549.58</v>
      </c>
      <c r="E256" s="227"/>
      <c r="F256" s="228"/>
      <c r="G256" s="229">
        <f t="shared" si="186"/>
        <v>0</v>
      </c>
      <c r="H256" s="228"/>
      <c r="I256" s="229">
        <f t="shared" si="175"/>
        <v>0</v>
      </c>
      <c r="J256" s="228">
        <v>1</v>
      </c>
      <c r="K256" s="229">
        <f t="shared" si="176"/>
        <v>5549.58</v>
      </c>
      <c r="L256" s="228">
        <f t="shared" si="187"/>
        <v>0</v>
      </c>
      <c r="M256" s="230">
        <f t="shared" si="177"/>
        <v>0</v>
      </c>
      <c r="N256" s="231">
        <f t="shared" si="188"/>
        <v>0</v>
      </c>
      <c r="O256" s="229">
        <f t="shared" si="178"/>
        <v>0</v>
      </c>
      <c r="P256" s="228">
        <f t="shared" si="189"/>
        <v>0</v>
      </c>
      <c r="Q256" s="229">
        <f t="shared" si="179"/>
        <v>0</v>
      </c>
      <c r="R256" s="228">
        <f t="shared" si="190"/>
        <v>0</v>
      </c>
      <c r="S256" s="229">
        <f t="shared" si="180"/>
        <v>0</v>
      </c>
      <c r="T256" s="228">
        <f t="shared" si="191"/>
        <v>0</v>
      </c>
      <c r="U256" s="230">
        <f t="shared" si="181"/>
        <v>0</v>
      </c>
      <c r="V256" s="526">
        <f t="shared" si="192"/>
        <v>0</v>
      </c>
      <c r="W256" s="229">
        <f t="shared" si="182"/>
        <v>0</v>
      </c>
      <c r="X256" s="228">
        <f t="shared" si="183"/>
        <v>0</v>
      </c>
      <c r="Y256" s="229">
        <f t="shared" si="184"/>
        <v>0</v>
      </c>
      <c r="Z256" s="228">
        <f t="shared" si="193"/>
        <v>0</v>
      </c>
      <c r="AA256" s="229">
        <f t="shared" si="185"/>
        <v>0</v>
      </c>
      <c r="AB256" s="228">
        <f t="shared" si="194"/>
        <v>0</v>
      </c>
      <c r="AC256" s="229">
        <f t="shared" si="163"/>
        <v>0</v>
      </c>
      <c r="AD256" s="232">
        <f t="shared" si="152"/>
        <v>5549.58</v>
      </c>
      <c r="AE256" s="223" t="b">
        <f t="shared" si="150"/>
        <v>1</v>
      </c>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row>
    <row r="257" spans="1:31" ht="30" x14ac:dyDescent="0.25">
      <c r="A257" s="235" t="s">
        <v>704</v>
      </c>
      <c r="B257" s="225" t="s">
        <v>404</v>
      </c>
      <c r="C257" s="226">
        <f t="shared" si="151"/>
        <v>1</v>
      </c>
      <c r="D257" s="227">
        <v>1247.6199999999999</v>
      </c>
      <c r="E257" s="227"/>
      <c r="F257" s="228"/>
      <c r="G257" s="229">
        <f t="shared" si="186"/>
        <v>0</v>
      </c>
      <c r="H257" s="228"/>
      <c r="I257" s="229">
        <f t="shared" si="175"/>
        <v>0</v>
      </c>
      <c r="J257" s="228">
        <v>1</v>
      </c>
      <c r="K257" s="229">
        <f t="shared" si="176"/>
        <v>1247.6199999999999</v>
      </c>
      <c r="L257" s="228">
        <f t="shared" si="187"/>
        <v>0</v>
      </c>
      <c r="M257" s="230">
        <f t="shared" si="177"/>
        <v>0</v>
      </c>
      <c r="N257" s="231">
        <f t="shared" si="188"/>
        <v>0</v>
      </c>
      <c r="O257" s="229">
        <f t="shared" si="178"/>
        <v>0</v>
      </c>
      <c r="P257" s="228">
        <f t="shared" si="189"/>
        <v>0</v>
      </c>
      <c r="Q257" s="229">
        <f t="shared" si="179"/>
        <v>0</v>
      </c>
      <c r="R257" s="228">
        <f t="shared" si="190"/>
        <v>0</v>
      </c>
      <c r="S257" s="229">
        <f t="shared" si="180"/>
        <v>0</v>
      </c>
      <c r="T257" s="228">
        <f t="shared" si="191"/>
        <v>0</v>
      </c>
      <c r="U257" s="230">
        <f t="shared" si="181"/>
        <v>0</v>
      </c>
      <c r="V257" s="526">
        <f t="shared" si="192"/>
        <v>0</v>
      </c>
      <c r="W257" s="229">
        <f t="shared" si="182"/>
        <v>0</v>
      </c>
      <c r="X257" s="228">
        <f t="shared" si="183"/>
        <v>0</v>
      </c>
      <c r="Y257" s="229">
        <f t="shared" si="184"/>
        <v>0</v>
      </c>
      <c r="Z257" s="228">
        <f t="shared" si="193"/>
        <v>0</v>
      </c>
      <c r="AA257" s="229">
        <f t="shared" si="185"/>
        <v>0</v>
      </c>
      <c r="AB257" s="228">
        <f t="shared" si="194"/>
        <v>0</v>
      </c>
      <c r="AC257" s="229">
        <f t="shared" si="163"/>
        <v>0</v>
      </c>
      <c r="AD257" s="232">
        <f t="shared" si="152"/>
        <v>1247.6199999999999</v>
      </c>
      <c r="AE257" s="223" t="b">
        <f t="shared" si="150"/>
        <v>1</v>
      </c>
    </row>
    <row r="258" spans="1:31" ht="30" x14ac:dyDescent="0.25">
      <c r="A258" s="235" t="s">
        <v>705</v>
      </c>
      <c r="B258" s="225" t="s">
        <v>707</v>
      </c>
      <c r="C258" s="226">
        <f t="shared" si="151"/>
        <v>1</v>
      </c>
      <c r="D258" s="227">
        <v>1769.38</v>
      </c>
      <c r="E258" s="227"/>
      <c r="F258" s="228"/>
      <c r="G258" s="229">
        <f t="shared" si="186"/>
        <v>0</v>
      </c>
      <c r="H258" s="228"/>
      <c r="I258" s="229">
        <f t="shared" si="175"/>
        <v>0</v>
      </c>
      <c r="J258" s="228">
        <v>1</v>
      </c>
      <c r="K258" s="229">
        <f t="shared" si="176"/>
        <v>1769.38</v>
      </c>
      <c r="L258" s="228">
        <f t="shared" si="187"/>
        <v>0</v>
      </c>
      <c r="M258" s="230">
        <f t="shared" si="177"/>
        <v>0</v>
      </c>
      <c r="N258" s="231">
        <f t="shared" si="188"/>
        <v>0</v>
      </c>
      <c r="O258" s="229">
        <f t="shared" si="178"/>
        <v>0</v>
      </c>
      <c r="P258" s="228">
        <f t="shared" si="189"/>
        <v>0</v>
      </c>
      <c r="Q258" s="229">
        <f t="shared" si="179"/>
        <v>0</v>
      </c>
      <c r="R258" s="228">
        <f t="shared" si="190"/>
        <v>0</v>
      </c>
      <c r="S258" s="229">
        <f t="shared" si="180"/>
        <v>0</v>
      </c>
      <c r="T258" s="228">
        <f t="shared" si="191"/>
        <v>0</v>
      </c>
      <c r="U258" s="230">
        <f t="shared" si="181"/>
        <v>0</v>
      </c>
      <c r="V258" s="526">
        <f t="shared" si="192"/>
        <v>0</v>
      </c>
      <c r="W258" s="229">
        <f t="shared" si="182"/>
        <v>0</v>
      </c>
      <c r="X258" s="228">
        <f t="shared" si="183"/>
        <v>0</v>
      </c>
      <c r="Y258" s="229">
        <f t="shared" si="184"/>
        <v>0</v>
      </c>
      <c r="Z258" s="228">
        <f t="shared" si="193"/>
        <v>0</v>
      </c>
      <c r="AA258" s="229">
        <f t="shared" si="185"/>
        <v>0</v>
      </c>
      <c r="AB258" s="228">
        <f t="shared" si="194"/>
        <v>0</v>
      </c>
      <c r="AC258" s="229">
        <f t="shared" si="163"/>
        <v>0</v>
      </c>
      <c r="AD258" s="232">
        <f t="shared" si="152"/>
        <v>1769.38</v>
      </c>
      <c r="AE258" s="223" t="b">
        <f t="shared" si="150"/>
        <v>1</v>
      </c>
    </row>
    <row r="259" spans="1:31" ht="30" x14ac:dyDescent="0.25">
      <c r="A259" s="235" t="s">
        <v>708</v>
      </c>
      <c r="B259" s="225" t="s">
        <v>652</v>
      </c>
      <c r="C259" s="226">
        <f t="shared" si="151"/>
        <v>1</v>
      </c>
      <c r="D259" s="227">
        <v>583</v>
      </c>
      <c r="E259" s="227"/>
      <c r="F259" s="228"/>
      <c r="G259" s="229">
        <f t="shared" si="186"/>
        <v>0</v>
      </c>
      <c r="H259" s="228"/>
      <c r="I259" s="229">
        <f t="shared" si="175"/>
        <v>0</v>
      </c>
      <c r="J259" s="228">
        <v>1</v>
      </c>
      <c r="K259" s="229">
        <f t="shared" si="176"/>
        <v>583</v>
      </c>
      <c r="L259" s="228">
        <f t="shared" si="187"/>
        <v>0</v>
      </c>
      <c r="M259" s="230">
        <f t="shared" si="177"/>
        <v>0</v>
      </c>
      <c r="N259" s="231">
        <f t="shared" si="188"/>
        <v>0</v>
      </c>
      <c r="O259" s="229">
        <f t="shared" si="178"/>
        <v>0</v>
      </c>
      <c r="P259" s="228">
        <f t="shared" si="189"/>
        <v>0</v>
      </c>
      <c r="Q259" s="229">
        <f t="shared" si="179"/>
        <v>0</v>
      </c>
      <c r="R259" s="228">
        <f t="shared" si="190"/>
        <v>0</v>
      </c>
      <c r="S259" s="229">
        <f t="shared" si="180"/>
        <v>0</v>
      </c>
      <c r="T259" s="228">
        <f t="shared" si="191"/>
        <v>0</v>
      </c>
      <c r="U259" s="230">
        <f t="shared" si="181"/>
        <v>0</v>
      </c>
      <c r="V259" s="526">
        <f t="shared" si="192"/>
        <v>0</v>
      </c>
      <c r="W259" s="229">
        <f t="shared" si="182"/>
        <v>0</v>
      </c>
      <c r="X259" s="228">
        <f t="shared" si="183"/>
        <v>0</v>
      </c>
      <c r="Y259" s="229">
        <f t="shared" si="184"/>
        <v>0</v>
      </c>
      <c r="Z259" s="228">
        <f t="shared" si="193"/>
        <v>0</v>
      </c>
      <c r="AA259" s="229">
        <f t="shared" si="185"/>
        <v>0</v>
      </c>
      <c r="AB259" s="228">
        <f t="shared" si="194"/>
        <v>0</v>
      </c>
      <c r="AC259" s="229">
        <f t="shared" si="163"/>
        <v>0</v>
      </c>
      <c r="AD259" s="232">
        <f t="shared" si="152"/>
        <v>583</v>
      </c>
      <c r="AE259" s="223" t="b">
        <f t="shared" si="150"/>
        <v>1</v>
      </c>
    </row>
    <row r="260" spans="1:31" ht="30" x14ac:dyDescent="0.25">
      <c r="A260" s="235" t="s">
        <v>709</v>
      </c>
      <c r="B260" s="225" t="s">
        <v>655</v>
      </c>
      <c r="C260" s="226">
        <f t="shared" si="151"/>
        <v>1</v>
      </c>
      <c r="D260" s="227">
        <v>416.75</v>
      </c>
      <c r="E260" s="227"/>
      <c r="F260" s="228"/>
      <c r="G260" s="229">
        <f t="shared" si="186"/>
        <v>0</v>
      </c>
      <c r="H260" s="228"/>
      <c r="I260" s="229">
        <f t="shared" si="175"/>
        <v>0</v>
      </c>
      <c r="J260" s="228">
        <v>1</v>
      </c>
      <c r="K260" s="229">
        <f t="shared" si="176"/>
        <v>416.75</v>
      </c>
      <c r="L260" s="228">
        <f t="shared" si="187"/>
        <v>0</v>
      </c>
      <c r="M260" s="230">
        <f t="shared" si="177"/>
        <v>0</v>
      </c>
      <c r="N260" s="231">
        <f t="shared" si="188"/>
        <v>0</v>
      </c>
      <c r="O260" s="229">
        <f t="shared" si="178"/>
        <v>0</v>
      </c>
      <c r="P260" s="228">
        <f t="shared" si="189"/>
        <v>0</v>
      </c>
      <c r="Q260" s="229">
        <f t="shared" si="179"/>
        <v>0</v>
      </c>
      <c r="R260" s="228">
        <f t="shared" si="190"/>
        <v>0</v>
      </c>
      <c r="S260" s="229">
        <f t="shared" si="180"/>
        <v>0</v>
      </c>
      <c r="T260" s="228">
        <f t="shared" si="191"/>
        <v>0</v>
      </c>
      <c r="U260" s="230">
        <f t="shared" si="181"/>
        <v>0</v>
      </c>
      <c r="V260" s="526">
        <f t="shared" si="192"/>
        <v>0</v>
      </c>
      <c r="W260" s="229">
        <f t="shared" si="182"/>
        <v>0</v>
      </c>
      <c r="X260" s="228">
        <f t="shared" si="183"/>
        <v>0</v>
      </c>
      <c r="Y260" s="229">
        <f t="shared" si="184"/>
        <v>0</v>
      </c>
      <c r="Z260" s="228">
        <f t="shared" si="193"/>
        <v>0</v>
      </c>
      <c r="AA260" s="229">
        <f t="shared" si="185"/>
        <v>0</v>
      </c>
      <c r="AB260" s="228">
        <f t="shared" si="194"/>
        <v>0</v>
      </c>
      <c r="AC260" s="229">
        <f t="shared" si="163"/>
        <v>0</v>
      </c>
      <c r="AD260" s="232">
        <f t="shared" si="152"/>
        <v>416.75</v>
      </c>
      <c r="AE260" s="223" t="b">
        <f t="shared" si="150"/>
        <v>1</v>
      </c>
    </row>
    <row r="261" spans="1:31" ht="30" x14ac:dyDescent="0.25">
      <c r="A261" s="235" t="s">
        <v>710</v>
      </c>
      <c r="B261" s="225" t="s">
        <v>658</v>
      </c>
      <c r="C261" s="226">
        <f t="shared" si="151"/>
        <v>1</v>
      </c>
      <c r="D261" s="227">
        <v>3081.42</v>
      </c>
      <c r="E261" s="227"/>
      <c r="F261" s="228"/>
      <c r="G261" s="229">
        <f t="shared" si="186"/>
        <v>0</v>
      </c>
      <c r="H261" s="228"/>
      <c r="I261" s="229">
        <f t="shared" si="175"/>
        <v>0</v>
      </c>
      <c r="J261" s="228">
        <v>1</v>
      </c>
      <c r="K261" s="229">
        <f t="shared" si="176"/>
        <v>3081.42</v>
      </c>
      <c r="L261" s="228">
        <f t="shared" si="187"/>
        <v>0</v>
      </c>
      <c r="M261" s="230">
        <f t="shared" si="177"/>
        <v>0</v>
      </c>
      <c r="N261" s="231">
        <f t="shared" si="188"/>
        <v>0</v>
      </c>
      <c r="O261" s="229">
        <f t="shared" si="178"/>
        <v>0</v>
      </c>
      <c r="P261" s="228">
        <f t="shared" si="189"/>
        <v>0</v>
      </c>
      <c r="Q261" s="229">
        <f t="shared" si="179"/>
        <v>0</v>
      </c>
      <c r="R261" s="228">
        <f t="shared" si="190"/>
        <v>0</v>
      </c>
      <c r="S261" s="229">
        <f t="shared" si="180"/>
        <v>0</v>
      </c>
      <c r="T261" s="228">
        <f t="shared" si="191"/>
        <v>0</v>
      </c>
      <c r="U261" s="230">
        <f t="shared" si="181"/>
        <v>0</v>
      </c>
      <c r="V261" s="526">
        <f t="shared" si="192"/>
        <v>0</v>
      </c>
      <c r="W261" s="229">
        <f t="shared" si="182"/>
        <v>0</v>
      </c>
      <c r="X261" s="228">
        <f t="shared" si="183"/>
        <v>0</v>
      </c>
      <c r="Y261" s="229">
        <f t="shared" si="184"/>
        <v>0</v>
      </c>
      <c r="Z261" s="228">
        <f t="shared" si="193"/>
        <v>0</v>
      </c>
      <c r="AA261" s="229">
        <f t="shared" si="185"/>
        <v>0</v>
      </c>
      <c r="AB261" s="228">
        <f t="shared" si="194"/>
        <v>0</v>
      </c>
      <c r="AC261" s="229">
        <f t="shared" si="163"/>
        <v>0</v>
      </c>
      <c r="AD261" s="232">
        <f t="shared" si="152"/>
        <v>3081.42</v>
      </c>
      <c r="AE261" s="223" t="b">
        <f t="shared" si="150"/>
        <v>1</v>
      </c>
    </row>
    <row r="262" spans="1:31" ht="30" x14ac:dyDescent="0.25">
      <c r="A262" s="235" t="s">
        <v>711</v>
      </c>
      <c r="B262" s="225" t="s">
        <v>713</v>
      </c>
      <c r="C262" s="226">
        <f t="shared" si="151"/>
        <v>1</v>
      </c>
      <c r="D262" s="227">
        <v>422.08</v>
      </c>
      <c r="E262" s="227"/>
      <c r="F262" s="228"/>
      <c r="G262" s="229">
        <f t="shared" si="186"/>
        <v>0</v>
      </c>
      <c r="H262" s="228"/>
      <c r="I262" s="229">
        <f t="shared" si="175"/>
        <v>0</v>
      </c>
      <c r="J262" s="228">
        <v>1</v>
      </c>
      <c r="K262" s="229">
        <f t="shared" si="176"/>
        <v>422.08</v>
      </c>
      <c r="L262" s="228">
        <f t="shared" si="187"/>
        <v>0</v>
      </c>
      <c r="M262" s="230">
        <f t="shared" si="177"/>
        <v>0</v>
      </c>
      <c r="N262" s="231">
        <f t="shared" si="188"/>
        <v>0</v>
      </c>
      <c r="O262" s="229">
        <f t="shared" si="178"/>
        <v>0</v>
      </c>
      <c r="P262" s="228">
        <f t="shared" si="189"/>
        <v>0</v>
      </c>
      <c r="Q262" s="229">
        <f t="shared" si="179"/>
        <v>0</v>
      </c>
      <c r="R262" s="228">
        <f t="shared" si="190"/>
        <v>0</v>
      </c>
      <c r="S262" s="229">
        <f t="shared" si="180"/>
        <v>0</v>
      </c>
      <c r="T262" s="228">
        <f t="shared" si="191"/>
        <v>0</v>
      </c>
      <c r="U262" s="230">
        <f t="shared" si="181"/>
        <v>0</v>
      </c>
      <c r="V262" s="526">
        <f t="shared" si="192"/>
        <v>0</v>
      </c>
      <c r="W262" s="229">
        <f t="shared" si="182"/>
        <v>0</v>
      </c>
      <c r="X262" s="228">
        <f t="shared" si="183"/>
        <v>0</v>
      </c>
      <c r="Y262" s="229">
        <f t="shared" si="184"/>
        <v>0</v>
      </c>
      <c r="Z262" s="228">
        <f t="shared" si="193"/>
        <v>0</v>
      </c>
      <c r="AA262" s="229">
        <f t="shared" si="185"/>
        <v>0</v>
      </c>
      <c r="AB262" s="228">
        <f t="shared" si="194"/>
        <v>0</v>
      </c>
      <c r="AC262" s="229">
        <f t="shared" si="163"/>
        <v>0</v>
      </c>
      <c r="AD262" s="232">
        <f t="shared" si="152"/>
        <v>422.08</v>
      </c>
      <c r="AE262" s="223" t="b">
        <f t="shared" si="150"/>
        <v>1</v>
      </c>
    </row>
    <row r="263" spans="1:31" ht="15" x14ac:dyDescent="0.25">
      <c r="A263" s="235" t="s">
        <v>714</v>
      </c>
      <c r="B263" s="225" t="s">
        <v>661</v>
      </c>
      <c r="C263" s="226">
        <f t="shared" si="151"/>
        <v>1</v>
      </c>
      <c r="D263" s="227">
        <v>680.26</v>
      </c>
      <c r="E263" s="227"/>
      <c r="F263" s="228"/>
      <c r="G263" s="229">
        <f t="shared" si="186"/>
        <v>0</v>
      </c>
      <c r="H263" s="228"/>
      <c r="I263" s="229">
        <f t="shared" si="175"/>
        <v>0</v>
      </c>
      <c r="J263" s="228">
        <v>0.6</v>
      </c>
      <c r="K263" s="229">
        <f t="shared" si="176"/>
        <v>408.15600000000001</v>
      </c>
      <c r="L263" s="228">
        <v>0.4</v>
      </c>
      <c r="M263" s="230">
        <f t="shared" si="177"/>
        <v>272.10399999999998</v>
      </c>
      <c r="N263" s="231">
        <f t="shared" si="188"/>
        <v>0</v>
      </c>
      <c r="O263" s="229">
        <f t="shared" si="178"/>
        <v>0</v>
      </c>
      <c r="P263" s="228">
        <f t="shared" si="189"/>
        <v>0</v>
      </c>
      <c r="Q263" s="229">
        <f t="shared" si="179"/>
        <v>0</v>
      </c>
      <c r="R263" s="228">
        <f t="shared" si="190"/>
        <v>0</v>
      </c>
      <c r="S263" s="229">
        <f t="shared" si="180"/>
        <v>0</v>
      </c>
      <c r="T263" s="228">
        <f t="shared" si="191"/>
        <v>0</v>
      </c>
      <c r="U263" s="230">
        <f t="shared" si="181"/>
        <v>0</v>
      </c>
      <c r="V263" s="526">
        <f t="shared" si="192"/>
        <v>0</v>
      </c>
      <c r="W263" s="229">
        <f t="shared" si="182"/>
        <v>0</v>
      </c>
      <c r="X263" s="228">
        <f t="shared" si="183"/>
        <v>0</v>
      </c>
      <c r="Y263" s="229">
        <f t="shared" si="184"/>
        <v>0</v>
      </c>
      <c r="Z263" s="228">
        <f t="shared" si="193"/>
        <v>0</v>
      </c>
      <c r="AA263" s="229">
        <f t="shared" si="185"/>
        <v>0</v>
      </c>
      <c r="AB263" s="228">
        <f t="shared" si="194"/>
        <v>0</v>
      </c>
      <c r="AC263" s="229">
        <f t="shared" si="163"/>
        <v>0</v>
      </c>
      <c r="AD263" s="232">
        <f t="shared" si="152"/>
        <v>680.26</v>
      </c>
      <c r="AE263" s="223" t="b">
        <f t="shared" si="150"/>
        <v>1</v>
      </c>
    </row>
    <row r="264" spans="1:31" ht="30" x14ac:dyDescent="0.25">
      <c r="A264" s="235" t="s">
        <v>715</v>
      </c>
      <c r="B264" s="225" t="s">
        <v>664</v>
      </c>
      <c r="C264" s="226">
        <f t="shared" si="151"/>
        <v>1</v>
      </c>
      <c r="D264" s="227">
        <v>136.02000000000001</v>
      </c>
      <c r="E264" s="227"/>
      <c r="F264" s="228"/>
      <c r="G264" s="229">
        <f t="shared" si="186"/>
        <v>0</v>
      </c>
      <c r="H264" s="228"/>
      <c r="I264" s="229">
        <f t="shared" si="175"/>
        <v>0</v>
      </c>
      <c r="J264" s="228">
        <v>0.6</v>
      </c>
      <c r="K264" s="229">
        <f t="shared" si="176"/>
        <v>81.612000000000009</v>
      </c>
      <c r="L264" s="228">
        <v>0.4</v>
      </c>
      <c r="M264" s="230">
        <f t="shared" si="177"/>
        <v>54.408000000000008</v>
      </c>
      <c r="N264" s="231">
        <f t="shared" si="188"/>
        <v>0</v>
      </c>
      <c r="O264" s="229">
        <f t="shared" si="178"/>
        <v>0</v>
      </c>
      <c r="P264" s="228">
        <f t="shared" si="189"/>
        <v>0</v>
      </c>
      <c r="Q264" s="229">
        <f t="shared" si="179"/>
        <v>0</v>
      </c>
      <c r="R264" s="228">
        <f t="shared" si="190"/>
        <v>0</v>
      </c>
      <c r="S264" s="229">
        <f t="shared" si="180"/>
        <v>0</v>
      </c>
      <c r="T264" s="228">
        <f t="shared" si="191"/>
        <v>0</v>
      </c>
      <c r="U264" s="230">
        <f t="shared" si="181"/>
        <v>0</v>
      </c>
      <c r="V264" s="526">
        <f t="shared" si="192"/>
        <v>0</v>
      </c>
      <c r="W264" s="229">
        <f t="shared" si="182"/>
        <v>0</v>
      </c>
      <c r="X264" s="228">
        <f t="shared" si="183"/>
        <v>0</v>
      </c>
      <c r="Y264" s="229">
        <f t="shared" si="184"/>
        <v>0</v>
      </c>
      <c r="Z264" s="228">
        <f t="shared" si="193"/>
        <v>0</v>
      </c>
      <c r="AA264" s="229">
        <f t="shared" si="185"/>
        <v>0</v>
      </c>
      <c r="AB264" s="228">
        <f t="shared" si="194"/>
        <v>0</v>
      </c>
      <c r="AC264" s="229">
        <f t="shared" si="163"/>
        <v>0</v>
      </c>
      <c r="AD264" s="232">
        <f t="shared" si="152"/>
        <v>136.02000000000001</v>
      </c>
      <c r="AE264" s="223" t="b">
        <f t="shared" si="150"/>
        <v>1</v>
      </c>
    </row>
    <row r="265" spans="1:31" ht="15" x14ac:dyDescent="0.25">
      <c r="A265" s="235" t="s">
        <v>716</v>
      </c>
      <c r="B265" s="225" t="s">
        <v>691</v>
      </c>
      <c r="C265" s="226">
        <f t="shared" si="151"/>
        <v>1</v>
      </c>
      <c r="D265" s="227">
        <v>29905.4</v>
      </c>
      <c r="E265" s="227"/>
      <c r="F265" s="228"/>
      <c r="G265" s="229">
        <f t="shared" si="186"/>
        <v>0</v>
      </c>
      <c r="H265" s="228"/>
      <c r="I265" s="229">
        <f t="shared" si="175"/>
        <v>0</v>
      </c>
      <c r="J265" s="228">
        <f t="shared" ref="J265:J315" si="195">AK$32</f>
        <v>0</v>
      </c>
      <c r="K265" s="229">
        <f t="shared" si="176"/>
        <v>0</v>
      </c>
      <c r="L265" s="228">
        <f t="shared" si="187"/>
        <v>0</v>
      </c>
      <c r="M265" s="230">
        <f t="shared" si="177"/>
        <v>0</v>
      </c>
      <c r="N265" s="231">
        <f t="shared" si="188"/>
        <v>0</v>
      </c>
      <c r="O265" s="229">
        <f t="shared" si="178"/>
        <v>0</v>
      </c>
      <c r="P265" s="228">
        <f t="shared" si="189"/>
        <v>0</v>
      </c>
      <c r="Q265" s="229">
        <f t="shared" si="179"/>
        <v>0</v>
      </c>
      <c r="R265" s="228">
        <f t="shared" si="190"/>
        <v>0</v>
      </c>
      <c r="S265" s="229">
        <f t="shared" si="180"/>
        <v>0</v>
      </c>
      <c r="T265" s="228">
        <f t="shared" si="191"/>
        <v>0</v>
      </c>
      <c r="U265" s="230">
        <f t="shared" si="181"/>
        <v>0</v>
      </c>
      <c r="V265" s="526">
        <f t="shared" si="192"/>
        <v>0</v>
      </c>
      <c r="W265" s="229">
        <f t="shared" si="182"/>
        <v>0</v>
      </c>
      <c r="X265" s="228">
        <v>0.5</v>
      </c>
      <c r="Y265" s="229">
        <f t="shared" si="184"/>
        <v>14952.7</v>
      </c>
      <c r="Z265" s="228">
        <v>0.5</v>
      </c>
      <c r="AA265" s="229">
        <f t="shared" si="185"/>
        <v>14952.7</v>
      </c>
      <c r="AB265" s="228">
        <f t="shared" si="194"/>
        <v>0</v>
      </c>
      <c r="AC265" s="229">
        <f t="shared" si="163"/>
        <v>0</v>
      </c>
      <c r="AD265" s="232">
        <f t="shared" si="152"/>
        <v>29905.4</v>
      </c>
      <c r="AE265" s="223" t="b">
        <f t="shared" si="150"/>
        <v>1</v>
      </c>
    </row>
    <row r="266" spans="1:31" ht="15" x14ac:dyDescent="0.25">
      <c r="A266" s="235" t="s">
        <v>717</v>
      </c>
      <c r="B266" s="225" t="s">
        <v>719</v>
      </c>
      <c r="C266" s="226">
        <f t="shared" si="151"/>
        <v>1</v>
      </c>
      <c r="D266" s="227">
        <v>418.07</v>
      </c>
      <c r="E266" s="227"/>
      <c r="F266" s="228"/>
      <c r="G266" s="229">
        <f t="shared" si="186"/>
        <v>0</v>
      </c>
      <c r="H266" s="228"/>
      <c r="I266" s="229">
        <f t="shared" si="175"/>
        <v>0</v>
      </c>
      <c r="J266" s="228">
        <f t="shared" si="195"/>
        <v>0</v>
      </c>
      <c r="K266" s="229">
        <f t="shared" si="176"/>
        <v>0</v>
      </c>
      <c r="L266" s="228">
        <f t="shared" si="187"/>
        <v>0</v>
      </c>
      <c r="M266" s="230">
        <f t="shared" si="177"/>
        <v>0</v>
      </c>
      <c r="N266" s="231">
        <f t="shared" si="188"/>
        <v>0</v>
      </c>
      <c r="O266" s="229">
        <f t="shared" si="178"/>
        <v>0</v>
      </c>
      <c r="P266" s="228">
        <f t="shared" si="189"/>
        <v>0</v>
      </c>
      <c r="Q266" s="229">
        <f t="shared" si="179"/>
        <v>0</v>
      </c>
      <c r="R266" s="228">
        <f t="shared" si="190"/>
        <v>0</v>
      </c>
      <c r="S266" s="229">
        <f t="shared" si="180"/>
        <v>0</v>
      </c>
      <c r="T266" s="228">
        <f t="shared" si="191"/>
        <v>0</v>
      </c>
      <c r="U266" s="230">
        <f t="shared" si="181"/>
        <v>0</v>
      </c>
      <c r="V266" s="526">
        <f t="shared" si="192"/>
        <v>0</v>
      </c>
      <c r="W266" s="229">
        <f t="shared" si="182"/>
        <v>0</v>
      </c>
      <c r="X266" s="228">
        <f>AY$32</f>
        <v>0</v>
      </c>
      <c r="Y266" s="229">
        <f t="shared" si="184"/>
        <v>0</v>
      </c>
      <c r="Z266" s="228">
        <v>1</v>
      </c>
      <c r="AA266" s="229">
        <f t="shared" si="185"/>
        <v>418.07</v>
      </c>
      <c r="AB266" s="228">
        <f t="shared" si="194"/>
        <v>0</v>
      </c>
      <c r="AC266" s="229">
        <f t="shared" si="163"/>
        <v>0</v>
      </c>
      <c r="AD266" s="232">
        <f t="shared" si="152"/>
        <v>418.07</v>
      </c>
      <c r="AE266" s="223" t="b">
        <f t="shared" si="150"/>
        <v>1</v>
      </c>
    </row>
    <row r="267" spans="1:31" ht="30" x14ac:dyDescent="0.25">
      <c r="A267" s="235" t="s">
        <v>720</v>
      </c>
      <c r="B267" s="225" t="s">
        <v>584</v>
      </c>
      <c r="C267" s="226">
        <f t="shared" si="151"/>
        <v>1</v>
      </c>
      <c r="D267" s="227">
        <v>7022.11</v>
      </c>
      <c r="E267" s="227"/>
      <c r="F267" s="228"/>
      <c r="G267" s="229">
        <f t="shared" si="186"/>
        <v>0</v>
      </c>
      <c r="H267" s="228"/>
      <c r="I267" s="229">
        <f t="shared" si="175"/>
        <v>0</v>
      </c>
      <c r="J267" s="228">
        <f t="shared" si="195"/>
        <v>0</v>
      </c>
      <c r="K267" s="229">
        <f t="shared" si="176"/>
        <v>0</v>
      </c>
      <c r="L267" s="228">
        <v>0.6</v>
      </c>
      <c r="M267" s="230">
        <f t="shared" si="177"/>
        <v>4213.2659999999996</v>
      </c>
      <c r="N267" s="231">
        <v>0.4</v>
      </c>
      <c r="O267" s="229">
        <f t="shared" si="178"/>
        <v>2808.8440000000001</v>
      </c>
      <c r="P267" s="228">
        <f t="shared" si="189"/>
        <v>0</v>
      </c>
      <c r="Q267" s="229">
        <f t="shared" si="179"/>
        <v>0</v>
      </c>
      <c r="R267" s="228">
        <f t="shared" si="190"/>
        <v>0</v>
      </c>
      <c r="S267" s="229">
        <f t="shared" si="180"/>
        <v>0</v>
      </c>
      <c r="T267" s="228">
        <f t="shared" si="191"/>
        <v>0</v>
      </c>
      <c r="U267" s="230">
        <f t="shared" si="181"/>
        <v>0</v>
      </c>
      <c r="V267" s="526">
        <f t="shared" si="192"/>
        <v>0</v>
      </c>
      <c r="W267" s="229">
        <f t="shared" si="182"/>
        <v>0</v>
      </c>
      <c r="X267" s="228">
        <f>AY$32</f>
        <v>0</v>
      </c>
      <c r="Y267" s="229">
        <f t="shared" si="184"/>
        <v>0</v>
      </c>
      <c r="Z267" s="228">
        <f t="shared" si="193"/>
        <v>0</v>
      </c>
      <c r="AA267" s="229">
        <f t="shared" si="185"/>
        <v>0</v>
      </c>
      <c r="AB267" s="228">
        <f t="shared" si="194"/>
        <v>0</v>
      </c>
      <c r="AC267" s="229">
        <f t="shared" si="163"/>
        <v>0</v>
      </c>
      <c r="AD267" s="232">
        <f t="shared" si="152"/>
        <v>7022.11</v>
      </c>
      <c r="AE267" s="223" t="b">
        <f t="shared" si="150"/>
        <v>1</v>
      </c>
    </row>
    <row r="268" spans="1:31" ht="30" x14ac:dyDescent="0.25">
      <c r="A268" s="235" t="s">
        <v>721</v>
      </c>
      <c r="B268" s="225" t="s">
        <v>448</v>
      </c>
      <c r="C268" s="226">
        <f t="shared" si="151"/>
        <v>1</v>
      </c>
      <c r="D268" s="227">
        <v>71769.919999999998</v>
      </c>
      <c r="E268" s="227"/>
      <c r="F268" s="228"/>
      <c r="G268" s="229">
        <f t="shared" si="186"/>
        <v>0</v>
      </c>
      <c r="H268" s="228"/>
      <c r="I268" s="229">
        <f t="shared" si="175"/>
        <v>0</v>
      </c>
      <c r="J268" s="228">
        <f t="shared" si="195"/>
        <v>0</v>
      </c>
      <c r="K268" s="229">
        <f t="shared" si="176"/>
        <v>0</v>
      </c>
      <c r="L268" s="228">
        <v>0.6</v>
      </c>
      <c r="M268" s="230">
        <f t="shared" si="177"/>
        <v>43061.951999999997</v>
      </c>
      <c r="N268" s="231">
        <v>0.4</v>
      </c>
      <c r="O268" s="229">
        <f t="shared" si="178"/>
        <v>28707.968000000001</v>
      </c>
      <c r="P268" s="228">
        <f t="shared" si="189"/>
        <v>0</v>
      </c>
      <c r="Q268" s="229">
        <f t="shared" si="179"/>
        <v>0</v>
      </c>
      <c r="R268" s="228">
        <f t="shared" si="190"/>
        <v>0</v>
      </c>
      <c r="S268" s="229">
        <f t="shared" si="180"/>
        <v>0</v>
      </c>
      <c r="T268" s="228">
        <f t="shared" si="191"/>
        <v>0</v>
      </c>
      <c r="U268" s="230">
        <f t="shared" si="181"/>
        <v>0</v>
      </c>
      <c r="V268" s="526">
        <f t="shared" si="192"/>
        <v>0</v>
      </c>
      <c r="W268" s="229">
        <f t="shared" si="182"/>
        <v>0</v>
      </c>
      <c r="X268" s="228">
        <f>AY$32</f>
        <v>0</v>
      </c>
      <c r="Y268" s="229">
        <f t="shared" si="184"/>
        <v>0</v>
      </c>
      <c r="Z268" s="228">
        <f t="shared" si="193"/>
        <v>0</v>
      </c>
      <c r="AA268" s="229">
        <f t="shared" si="185"/>
        <v>0</v>
      </c>
      <c r="AB268" s="228">
        <f t="shared" si="194"/>
        <v>0</v>
      </c>
      <c r="AC268" s="229">
        <f t="shared" si="163"/>
        <v>0</v>
      </c>
      <c r="AD268" s="232">
        <f t="shared" si="152"/>
        <v>71769.919999999998</v>
      </c>
      <c r="AE268" s="223" t="b">
        <f t="shared" ref="AE268:AE331" si="196">AD268=D268</f>
        <v>1</v>
      </c>
    </row>
    <row r="269" spans="1:31" ht="30" x14ac:dyDescent="0.25">
      <c r="A269" s="235" t="s">
        <v>722</v>
      </c>
      <c r="B269" s="225" t="s">
        <v>451</v>
      </c>
      <c r="C269" s="226">
        <f t="shared" ref="C269:C332" si="197">SUM(F269,H269,J269,L269,N269,P269,R269,T269,V269,X269,Z269,AB269)</f>
        <v>1</v>
      </c>
      <c r="D269" s="227">
        <v>35136.769999999997</v>
      </c>
      <c r="E269" s="227"/>
      <c r="F269" s="228"/>
      <c r="G269" s="229">
        <f t="shared" si="186"/>
        <v>0</v>
      </c>
      <c r="H269" s="228"/>
      <c r="I269" s="229">
        <f t="shared" si="175"/>
        <v>0</v>
      </c>
      <c r="J269" s="228">
        <f t="shared" si="195"/>
        <v>0</v>
      </c>
      <c r="K269" s="229">
        <f t="shared" si="176"/>
        <v>0</v>
      </c>
      <c r="L269" s="228">
        <v>0.6</v>
      </c>
      <c r="M269" s="230">
        <f t="shared" si="177"/>
        <v>21082.061999999998</v>
      </c>
      <c r="N269" s="231">
        <v>0.4</v>
      </c>
      <c r="O269" s="229">
        <f t="shared" si="178"/>
        <v>14054.707999999999</v>
      </c>
      <c r="P269" s="228">
        <f t="shared" si="189"/>
        <v>0</v>
      </c>
      <c r="Q269" s="229">
        <f t="shared" si="179"/>
        <v>0</v>
      </c>
      <c r="R269" s="228">
        <f t="shared" si="190"/>
        <v>0</v>
      </c>
      <c r="S269" s="229">
        <f t="shared" si="180"/>
        <v>0</v>
      </c>
      <c r="T269" s="228">
        <f t="shared" si="191"/>
        <v>0</v>
      </c>
      <c r="U269" s="230">
        <f t="shared" si="181"/>
        <v>0</v>
      </c>
      <c r="V269" s="526">
        <f t="shared" si="192"/>
        <v>0</v>
      </c>
      <c r="W269" s="229">
        <f t="shared" si="182"/>
        <v>0</v>
      </c>
      <c r="X269" s="228">
        <f>AY$32</f>
        <v>0</v>
      </c>
      <c r="Y269" s="229">
        <f t="shared" si="184"/>
        <v>0</v>
      </c>
      <c r="Z269" s="228">
        <f t="shared" si="193"/>
        <v>0</v>
      </c>
      <c r="AA269" s="229">
        <f t="shared" si="185"/>
        <v>0</v>
      </c>
      <c r="AB269" s="228">
        <f t="shared" si="194"/>
        <v>0</v>
      </c>
      <c r="AC269" s="229">
        <f t="shared" si="163"/>
        <v>0</v>
      </c>
      <c r="AD269" s="232">
        <f t="shared" ref="AD269:AD332" si="198">AC269+AA269+Y269+W269+U269+Q269+S269+O269+M269+K269+G269+I269</f>
        <v>35136.769999999997</v>
      </c>
      <c r="AE269" s="223" t="b">
        <f t="shared" si="196"/>
        <v>1</v>
      </c>
    </row>
    <row r="270" spans="1:31" ht="30" x14ac:dyDescent="0.25">
      <c r="A270" s="235" t="s">
        <v>723</v>
      </c>
      <c r="B270" s="225" t="s">
        <v>725</v>
      </c>
      <c r="C270" s="226">
        <f t="shared" si="197"/>
        <v>1</v>
      </c>
      <c r="D270" s="227">
        <v>4065.6</v>
      </c>
      <c r="E270" s="227"/>
      <c r="F270" s="228"/>
      <c r="G270" s="229">
        <f t="shared" si="186"/>
        <v>0</v>
      </c>
      <c r="H270" s="228"/>
      <c r="I270" s="229">
        <f t="shared" si="175"/>
        <v>0</v>
      </c>
      <c r="J270" s="228">
        <f t="shared" si="195"/>
        <v>0</v>
      </c>
      <c r="K270" s="229">
        <f t="shared" si="176"/>
        <v>0</v>
      </c>
      <c r="L270" s="228">
        <v>0.6</v>
      </c>
      <c r="M270" s="230">
        <f t="shared" si="177"/>
        <v>2439.3599999999997</v>
      </c>
      <c r="N270" s="231">
        <v>0.4</v>
      </c>
      <c r="O270" s="229">
        <f t="shared" si="178"/>
        <v>1626.24</v>
      </c>
      <c r="P270" s="228">
        <f t="shared" si="189"/>
        <v>0</v>
      </c>
      <c r="Q270" s="229">
        <f t="shared" si="179"/>
        <v>0</v>
      </c>
      <c r="R270" s="228">
        <f t="shared" si="190"/>
        <v>0</v>
      </c>
      <c r="S270" s="229">
        <f t="shared" si="180"/>
        <v>0</v>
      </c>
      <c r="T270" s="228">
        <f t="shared" si="191"/>
        <v>0</v>
      </c>
      <c r="U270" s="230">
        <f t="shared" si="181"/>
        <v>0</v>
      </c>
      <c r="V270" s="526">
        <f t="shared" si="192"/>
        <v>0</v>
      </c>
      <c r="W270" s="229">
        <f t="shared" si="182"/>
        <v>0</v>
      </c>
      <c r="X270" s="228">
        <f>AY$32</f>
        <v>0</v>
      </c>
      <c r="Y270" s="229">
        <f t="shared" si="184"/>
        <v>0</v>
      </c>
      <c r="Z270" s="228">
        <f t="shared" si="193"/>
        <v>0</v>
      </c>
      <c r="AA270" s="229">
        <f t="shared" si="185"/>
        <v>0</v>
      </c>
      <c r="AB270" s="228">
        <f t="shared" si="194"/>
        <v>0</v>
      </c>
      <c r="AC270" s="229">
        <f t="shared" si="163"/>
        <v>0</v>
      </c>
      <c r="AD270" s="232">
        <f t="shared" si="198"/>
        <v>4065.5999999999995</v>
      </c>
      <c r="AE270" s="223" t="b">
        <f t="shared" si="196"/>
        <v>1</v>
      </c>
    </row>
    <row r="271" spans="1:31" ht="30" x14ac:dyDescent="0.25">
      <c r="A271" s="235" t="s">
        <v>726</v>
      </c>
      <c r="B271" s="225" t="s">
        <v>600</v>
      </c>
      <c r="C271" s="226">
        <f t="shared" si="197"/>
        <v>1</v>
      </c>
      <c r="D271" s="227">
        <v>526.83000000000004</v>
      </c>
      <c r="E271" s="227"/>
      <c r="F271" s="228"/>
      <c r="G271" s="229">
        <f t="shared" si="186"/>
        <v>0</v>
      </c>
      <c r="H271" s="228"/>
      <c r="I271" s="229">
        <f t="shared" si="175"/>
        <v>0</v>
      </c>
      <c r="J271" s="228">
        <f t="shared" si="195"/>
        <v>0</v>
      </c>
      <c r="K271" s="229">
        <f t="shared" si="176"/>
        <v>0</v>
      </c>
      <c r="L271" s="228">
        <f t="shared" si="187"/>
        <v>0</v>
      </c>
      <c r="M271" s="230">
        <f t="shared" si="177"/>
        <v>0</v>
      </c>
      <c r="N271" s="231">
        <f t="shared" si="188"/>
        <v>0</v>
      </c>
      <c r="O271" s="229">
        <f t="shared" si="178"/>
        <v>0</v>
      </c>
      <c r="P271" s="228">
        <f t="shared" si="189"/>
        <v>0</v>
      </c>
      <c r="Q271" s="229">
        <f t="shared" si="179"/>
        <v>0</v>
      </c>
      <c r="R271" s="228">
        <f t="shared" si="190"/>
        <v>0</v>
      </c>
      <c r="S271" s="229">
        <f t="shared" si="180"/>
        <v>0</v>
      </c>
      <c r="T271" s="228">
        <f t="shared" si="191"/>
        <v>0</v>
      </c>
      <c r="U271" s="230">
        <f t="shared" si="181"/>
        <v>0</v>
      </c>
      <c r="V271" s="526">
        <v>0.5</v>
      </c>
      <c r="W271" s="229">
        <f t="shared" si="182"/>
        <v>263.41500000000002</v>
      </c>
      <c r="X271" s="228">
        <v>0.5</v>
      </c>
      <c r="Y271" s="229">
        <f t="shared" si="184"/>
        <v>263.41500000000002</v>
      </c>
      <c r="Z271" s="228">
        <f t="shared" si="193"/>
        <v>0</v>
      </c>
      <c r="AA271" s="229">
        <f t="shared" si="185"/>
        <v>0</v>
      </c>
      <c r="AB271" s="228">
        <f t="shared" si="194"/>
        <v>0</v>
      </c>
      <c r="AC271" s="229">
        <f t="shared" ref="AC271:AC326" si="199">AB271*$D271</f>
        <v>0</v>
      </c>
      <c r="AD271" s="232">
        <f t="shared" si="198"/>
        <v>526.83000000000004</v>
      </c>
      <c r="AE271" s="223" t="b">
        <f t="shared" si="196"/>
        <v>1</v>
      </c>
    </row>
    <row r="272" spans="1:31" ht="30" x14ac:dyDescent="0.25">
      <c r="A272" s="235" t="s">
        <v>727</v>
      </c>
      <c r="B272" s="225" t="s">
        <v>603</v>
      </c>
      <c r="C272" s="226">
        <f t="shared" si="197"/>
        <v>1</v>
      </c>
      <c r="D272" s="227">
        <v>691.6</v>
      </c>
      <c r="E272" s="227"/>
      <c r="F272" s="228"/>
      <c r="G272" s="229">
        <f t="shared" si="186"/>
        <v>0</v>
      </c>
      <c r="H272" s="228"/>
      <c r="I272" s="229">
        <f t="shared" si="175"/>
        <v>0</v>
      </c>
      <c r="J272" s="228">
        <f t="shared" si="195"/>
        <v>0</v>
      </c>
      <c r="K272" s="229">
        <f t="shared" si="176"/>
        <v>0</v>
      </c>
      <c r="L272" s="228">
        <f t="shared" si="187"/>
        <v>0</v>
      </c>
      <c r="M272" s="230">
        <f t="shared" si="177"/>
        <v>0</v>
      </c>
      <c r="N272" s="231">
        <f t="shared" si="188"/>
        <v>0</v>
      </c>
      <c r="O272" s="229">
        <f t="shared" si="178"/>
        <v>0</v>
      </c>
      <c r="P272" s="228">
        <f t="shared" si="189"/>
        <v>0</v>
      </c>
      <c r="Q272" s="229">
        <f t="shared" si="179"/>
        <v>0</v>
      </c>
      <c r="R272" s="228">
        <f t="shared" si="190"/>
        <v>0</v>
      </c>
      <c r="S272" s="229">
        <f t="shared" si="180"/>
        <v>0</v>
      </c>
      <c r="T272" s="228">
        <f t="shared" si="191"/>
        <v>0</v>
      </c>
      <c r="U272" s="230">
        <f t="shared" si="181"/>
        <v>0</v>
      </c>
      <c r="V272" s="526">
        <v>0.5</v>
      </c>
      <c r="W272" s="229">
        <f t="shared" si="182"/>
        <v>345.8</v>
      </c>
      <c r="X272" s="228">
        <v>0.5</v>
      </c>
      <c r="Y272" s="229">
        <f t="shared" si="184"/>
        <v>345.8</v>
      </c>
      <c r="Z272" s="228">
        <f t="shared" si="193"/>
        <v>0</v>
      </c>
      <c r="AA272" s="229">
        <f t="shared" si="185"/>
        <v>0</v>
      </c>
      <c r="AB272" s="228">
        <f t="shared" si="194"/>
        <v>0</v>
      </c>
      <c r="AC272" s="229">
        <f t="shared" si="199"/>
        <v>0</v>
      </c>
      <c r="AD272" s="232">
        <f t="shared" si="198"/>
        <v>691.6</v>
      </c>
      <c r="AE272" s="223" t="b">
        <f t="shared" si="196"/>
        <v>1</v>
      </c>
    </row>
    <row r="273" spans="1:31" ht="30" x14ac:dyDescent="0.25">
      <c r="A273" s="235" t="s">
        <v>728</v>
      </c>
      <c r="B273" s="225" t="s">
        <v>606</v>
      </c>
      <c r="C273" s="226">
        <f t="shared" si="197"/>
        <v>1</v>
      </c>
      <c r="D273" s="227">
        <v>1008.78</v>
      </c>
      <c r="E273" s="227"/>
      <c r="F273" s="228"/>
      <c r="G273" s="229">
        <f t="shared" si="186"/>
        <v>0</v>
      </c>
      <c r="H273" s="228"/>
      <c r="I273" s="229">
        <f t="shared" si="175"/>
        <v>0</v>
      </c>
      <c r="J273" s="228">
        <f t="shared" si="195"/>
        <v>0</v>
      </c>
      <c r="K273" s="229">
        <f t="shared" si="176"/>
        <v>0</v>
      </c>
      <c r="L273" s="228">
        <f t="shared" si="187"/>
        <v>0</v>
      </c>
      <c r="M273" s="230">
        <f t="shared" si="177"/>
        <v>0</v>
      </c>
      <c r="N273" s="231">
        <f t="shared" si="188"/>
        <v>0</v>
      </c>
      <c r="O273" s="229">
        <f t="shared" si="178"/>
        <v>0</v>
      </c>
      <c r="P273" s="228">
        <f t="shared" si="189"/>
        <v>0</v>
      </c>
      <c r="Q273" s="229">
        <f t="shared" si="179"/>
        <v>0</v>
      </c>
      <c r="R273" s="228">
        <f t="shared" si="190"/>
        <v>0</v>
      </c>
      <c r="S273" s="229">
        <f t="shared" si="180"/>
        <v>0</v>
      </c>
      <c r="T273" s="228">
        <f t="shared" si="191"/>
        <v>0</v>
      </c>
      <c r="U273" s="230">
        <f t="shared" si="181"/>
        <v>0</v>
      </c>
      <c r="V273" s="526">
        <v>0.5</v>
      </c>
      <c r="W273" s="229">
        <f t="shared" si="182"/>
        <v>504.39</v>
      </c>
      <c r="X273" s="228">
        <v>0.5</v>
      </c>
      <c r="Y273" s="229">
        <f t="shared" si="184"/>
        <v>504.39</v>
      </c>
      <c r="Z273" s="228">
        <f t="shared" si="193"/>
        <v>0</v>
      </c>
      <c r="AA273" s="229">
        <f t="shared" si="185"/>
        <v>0</v>
      </c>
      <c r="AB273" s="228">
        <f t="shared" si="194"/>
        <v>0</v>
      </c>
      <c r="AC273" s="229">
        <f t="shared" si="199"/>
        <v>0</v>
      </c>
      <c r="AD273" s="232">
        <f t="shared" si="198"/>
        <v>1008.78</v>
      </c>
      <c r="AE273" s="223" t="b">
        <f t="shared" si="196"/>
        <v>1</v>
      </c>
    </row>
    <row r="274" spans="1:31" ht="30" x14ac:dyDescent="0.25">
      <c r="A274" s="235" t="s">
        <v>729</v>
      </c>
      <c r="B274" s="225" t="s">
        <v>609</v>
      </c>
      <c r="C274" s="226">
        <f t="shared" si="197"/>
        <v>1</v>
      </c>
      <c r="D274" s="227">
        <v>137.72</v>
      </c>
      <c r="E274" s="227"/>
      <c r="F274" s="228"/>
      <c r="G274" s="229">
        <f t="shared" si="186"/>
        <v>0</v>
      </c>
      <c r="H274" s="228"/>
      <c r="I274" s="229">
        <f t="shared" si="175"/>
        <v>0</v>
      </c>
      <c r="J274" s="228">
        <f t="shared" si="195"/>
        <v>0</v>
      </c>
      <c r="K274" s="229">
        <f t="shared" si="176"/>
        <v>0</v>
      </c>
      <c r="L274" s="228">
        <f t="shared" si="187"/>
        <v>0</v>
      </c>
      <c r="M274" s="230">
        <f t="shared" si="177"/>
        <v>0</v>
      </c>
      <c r="N274" s="231">
        <f t="shared" si="188"/>
        <v>0</v>
      </c>
      <c r="O274" s="229">
        <f t="shared" si="178"/>
        <v>0</v>
      </c>
      <c r="P274" s="228">
        <f t="shared" si="189"/>
        <v>0</v>
      </c>
      <c r="Q274" s="229">
        <f t="shared" si="179"/>
        <v>0</v>
      </c>
      <c r="R274" s="228">
        <f t="shared" si="190"/>
        <v>0</v>
      </c>
      <c r="S274" s="229">
        <f t="shared" si="180"/>
        <v>0</v>
      </c>
      <c r="T274" s="228">
        <f t="shared" si="191"/>
        <v>0</v>
      </c>
      <c r="U274" s="230">
        <f t="shared" si="181"/>
        <v>0</v>
      </c>
      <c r="V274" s="526">
        <v>0.5</v>
      </c>
      <c r="W274" s="229">
        <f t="shared" si="182"/>
        <v>68.86</v>
      </c>
      <c r="X274" s="228">
        <v>0.5</v>
      </c>
      <c r="Y274" s="229">
        <f t="shared" si="184"/>
        <v>68.86</v>
      </c>
      <c r="Z274" s="228">
        <f t="shared" si="193"/>
        <v>0</v>
      </c>
      <c r="AA274" s="229">
        <f t="shared" si="185"/>
        <v>0</v>
      </c>
      <c r="AB274" s="228">
        <f t="shared" si="194"/>
        <v>0</v>
      </c>
      <c r="AC274" s="229">
        <f t="shared" si="199"/>
        <v>0</v>
      </c>
      <c r="AD274" s="232">
        <f t="shared" si="198"/>
        <v>137.72</v>
      </c>
      <c r="AE274" s="223" t="b">
        <f t="shared" si="196"/>
        <v>1</v>
      </c>
    </row>
    <row r="275" spans="1:31" ht="30" x14ac:dyDescent="0.25">
      <c r="A275" s="235" t="s">
        <v>730</v>
      </c>
      <c r="B275" s="225" t="s">
        <v>615</v>
      </c>
      <c r="C275" s="226">
        <f t="shared" si="197"/>
        <v>1</v>
      </c>
      <c r="D275" s="227">
        <v>165.9</v>
      </c>
      <c r="E275" s="227"/>
      <c r="F275" s="228"/>
      <c r="G275" s="229">
        <f t="shared" si="186"/>
        <v>0</v>
      </c>
      <c r="H275" s="228"/>
      <c r="I275" s="229">
        <f t="shared" si="175"/>
        <v>0</v>
      </c>
      <c r="J275" s="228">
        <f t="shared" si="195"/>
        <v>0</v>
      </c>
      <c r="K275" s="229">
        <f t="shared" si="176"/>
        <v>0</v>
      </c>
      <c r="L275" s="228">
        <f t="shared" si="187"/>
        <v>0</v>
      </c>
      <c r="M275" s="230">
        <f t="shared" si="177"/>
        <v>0</v>
      </c>
      <c r="N275" s="231">
        <f t="shared" si="188"/>
        <v>0</v>
      </c>
      <c r="O275" s="229">
        <f t="shared" si="178"/>
        <v>0</v>
      </c>
      <c r="P275" s="228">
        <f t="shared" si="189"/>
        <v>0</v>
      </c>
      <c r="Q275" s="229">
        <f t="shared" si="179"/>
        <v>0</v>
      </c>
      <c r="R275" s="228">
        <f t="shared" si="190"/>
        <v>0</v>
      </c>
      <c r="S275" s="229">
        <f t="shared" si="180"/>
        <v>0</v>
      </c>
      <c r="T275" s="228">
        <f t="shared" si="191"/>
        <v>0</v>
      </c>
      <c r="U275" s="230">
        <f t="shared" si="181"/>
        <v>0</v>
      </c>
      <c r="V275" s="526">
        <v>0.5</v>
      </c>
      <c r="W275" s="229">
        <f t="shared" si="182"/>
        <v>82.95</v>
      </c>
      <c r="X275" s="228">
        <v>0.5</v>
      </c>
      <c r="Y275" s="229">
        <f t="shared" si="184"/>
        <v>82.95</v>
      </c>
      <c r="Z275" s="228">
        <f t="shared" si="193"/>
        <v>0</v>
      </c>
      <c r="AA275" s="229">
        <f t="shared" si="185"/>
        <v>0</v>
      </c>
      <c r="AB275" s="228">
        <f t="shared" si="194"/>
        <v>0</v>
      </c>
      <c r="AC275" s="229">
        <f t="shared" si="199"/>
        <v>0</v>
      </c>
      <c r="AD275" s="232">
        <f t="shared" si="198"/>
        <v>165.9</v>
      </c>
      <c r="AE275" s="223" t="b">
        <f t="shared" si="196"/>
        <v>1</v>
      </c>
    </row>
    <row r="276" spans="1:31" ht="30" x14ac:dyDescent="0.25">
      <c r="A276" s="235" t="s">
        <v>731</v>
      </c>
      <c r="B276" s="225" t="s">
        <v>621</v>
      </c>
      <c r="C276" s="226">
        <f t="shared" si="197"/>
        <v>1</v>
      </c>
      <c r="D276" s="227">
        <v>166.85</v>
      </c>
      <c r="E276" s="227"/>
      <c r="F276" s="228"/>
      <c r="G276" s="229">
        <f t="shared" si="186"/>
        <v>0</v>
      </c>
      <c r="H276" s="228"/>
      <c r="I276" s="229">
        <f t="shared" si="175"/>
        <v>0</v>
      </c>
      <c r="J276" s="228">
        <f t="shared" si="195"/>
        <v>0</v>
      </c>
      <c r="K276" s="229">
        <f t="shared" si="176"/>
        <v>0</v>
      </c>
      <c r="L276" s="228">
        <f t="shared" si="187"/>
        <v>0</v>
      </c>
      <c r="M276" s="230">
        <f t="shared" si="177"/>
        <v>0</v>
      </c>
      <c r="N276" s="231">
        <f t="shared" si="188"/>
        <v>0</v>
      </c>
      <c r="O276" s="229">
        <f t="shared" si="178"/>
        <v>0</v>
      </c>
      <c r="P276" s="228">
        <f t="shared" si="189"/>
        <v>0</v>
      </c>
      <c r="Q276" s="229">
        <f t="shared" si="179"/>
        <v>0</v>
      </c>
      <c r="R276" s="228">
        <f t="shared" si="190"/>
        <v>0</v>
      </c>
      <c r="S276" s="229">
        <f t="shared" si="180"/>
        <v>0</v>
      </c>
      <c r="T276" s="228">
        <f t="shared" si="191"/>
        <v>0</v>
      </c>
      <c r="U276" s="230">
        <f t="shared" si="181"/>
        <v>0</v>
      </c>
      <c r="V276" s="526">
        <v>0.5</v>
      </c>
      <c r="W276" s="229">
        <f t="shared" si="182"/>
        <v>83.424999999999997</v>
      </c>
      <c r="X276" s="228">
        <v>0.5</v>
      </c>
      <c r="Y276" s="229">
        <f t="shared" si="184"/>
        <v>83.424999999999997</v>
      </c>
      <c r="Z276" s="228">
        <f t="shared" si="193"/>
        <v>0</v>
      </c>
      <c r="AA276" s="229">
        <f t="shared" si="185"/>
        <v>0</v>
      </c>
      <c r="AB276" s="228">
        <f t="shared" si="194"/>
        <v>0</v>
      </c>
      <c r="AC276" s="229">
        <f t="shared" si="199"/>
        <v>0</v>
      </c>
      <c r="AD276" s="232">
        <f t="shared" si="198"/>
        <v>166.85</v>
      </c>
      <c r="AE276" s="223" t="b">
        <f t="shared" si="196"/>
        <v>1</v>
      </c>
    </row>
    <row r="277" spans="1:31" ht="30" x14ac:dyDescent="0.25">
      <c r="A277" s="235" t="s">
        <v>732</v>
      </c>
      <c r="B277" s="225" t="s">
        <v>624</v>
      </c>
      <c r="C277" s="226">
        <f t="shared" si="197"/>
        <v>1</v>
      </c>
      <c r="D277" s="227">
        <v>1778.96</v>
      </c>
      <c r="E277" s="227"/>
      <c r="F277" s="228"/>
      <c r="G277" s="229">
        <f t="shared" si="186"/>
        <v>0</v>
      </c>
      <c r="H277" s="228"/>
      <c r="I277" s="229">
        <f t="shared" si="175"/>
        <v>0</v>
      </c>
      <c r="J277" s="228">
        <f t="shared" si="195"/>
        <v>0</v>
      </c>
      <c r="K277" s="229">
        <f t="shared" si="176"/>
        <v>0</v>
      </c>
      <c r="L277" s="228">
        <f t="shared" si="187"/>
        <v>0</v>
      </c>
      <c r="M277" s="230">
        <f t="shared" si="177"/>
        <v>0</v>
      </c>
      <c r="N277" s="231">
        <f t="shared" si="188"/>
        <v>0</v>
      </c>
      <c r="O277" s="229">
        <f t="shared" si="178"/>
        <v>0</v>
      </c>
      <c r="P277" s="228">
        <f t="shared" si="189"/>
        <v>0</v>
      </c>
      <c r="Q277" s="229">
        <f t="shared" si="179"/>
        <v>0</v>
      </c>
      <c r="R277" s="228">
        <f t="shared" si="190"/>
        <v>0</v>
      </c>
      <c r="S277" s="229">
        <f t="shared" si="180"/>
        <v>0</v>
      </c>
      <c r="T277" s="228">
        <f t="shared" si="191"/>
        <v>0</v>
      </c>
      <c r="U277" s="230">
        <f t="shared" si="181"/>
        <v>0</v>
      </c>
      <c r="V277" s="526">
        <v>0.5</v>
      </c>
      <c r="W277" s="229">
        <f t="shared" si="182"/>
        <v>889.48</v>
      </c>
      <c r="X277" s="228">
        <v>0.5</v>
      </c>
      <c r="Y277" s="229">
        <f t="shared" si="184"/>
        <v>889.48</v>
      </c>
      <c r="Z277" s="228">
        <f t="shared" si="193"/>
        <v>0</v>
      </c>
      <c r="AA277" s="229">
        <f t="shared" si="185"/>
        <v>0</v>
      </c>
      <c r="AB277" s="228">
        <f t="shared" si="194"/>
        <v>0</v>
      </c>
      <c r="AC277" s="229">
        <f t="shared" si="199"/>
        <v>0</v>
      </c>
      <c r="AD277" s="232">
        <f t="shared" si="198"/>
        <v>1778.96</v>
      </c>
      <c r="AE277" s="223" t="b">
        <f t="shared" si="196"/>
        <v>1</v>
      </c>
    </row>
    <row r="278" spans="1:31" ht="30" x14ac:dyDescent="0.25">
      <c r="A278" s="235" t="s">
        <v>733</v>
      </c>
      <c r="B278" s="225" t="s">
        <v>735</v>
      </c>
      <c r="C278" s="226">
        <f t="shared" si="197"/>
        <v>1</v>
      </c>
      <c r="D278" s="227">
        <v>2193.7399999999998</v>
      </c>
      <c r="E278" s="227"/>
      <c r="F278" s="228"/>
      <c r="G278" s="229">
        <f t="shared" si="186"/>
        <v>0</v>
      </c>
      <c r="H278" s="228"/>
      <c r="I278" s="229">
        <f t="shared" si="175"/>
        <v>0</v>
      </c>
      <c r="J278" s="228">
        <f t="shared" si="195"/>
        <v>0</v>
      </c>
      <c r="K278" s="229">
        <f t="shared" si="176"/>
        <v>0</v>
      </c>
      <c r="L278" s="228">
        <f t="shared" si="187"/>
        <v>0</v>
      </c>
      <c r="M278" s="230">
        <f t="shared" si="177"/>
        <v>0</v>
      </c>
      <c r="N278" s="231">
        <f t="shared" si="188"/>
        <v>0</v>
      </c>
      <c r="O278" s="229">
        <f t="shared" si="178"/>
        <v>0</v>
      </c>
      <c r="P278" s="228">
        <f t="shared" si="189"/>
        <v>0</v>
      </c>
      <c r="Q278" s="229">
        <f t="shared" si="179"/>
        <v>0</v>
      </c>
      <c r="R278" s="228">
        <f t="shared" si="190"/>
        <v>0</v>
      </c>
      <c r="S278" s="229">
        <f t="shared" si="180"/>
        <v>0</v>
      </c>
      <c r="T278" s="228">
        <f t="shared" si="191"/>
        <v>0</v>
      </c>
      <c r="U278" s="230">
        <f t="shared" si="181"/>
        <v>0</v>
      </c>
      <c r="V278" s="526">
        <v>0.5</v>
      </c>
      <c r="W278" s="229">
        <f t="shared" si="182"/>
        <v>1096.8699999999999</v>
      </c>
      <c r="X278" s="228">
        <v>0.5</v>
      </c>
      <c r="Y278" s="229">
        <f t="shared" si="184"/>
        <v>1096.8699999999999</v>
      </c>
      <c r="Z278" s="228">
        <f t="shared" si="193"/>
        <v>0</v>
      </c>
      <c r="AA278" s="229">
        <f t="shared" si="185"/>
        <v>0</v>
      </c>
      <c r="AB278" s="228">
        <f t="shared" si="194"/>
        <v>0</v>
      </c>
      <c r="AC278" s="229">
        <f t="shared" si="199"/>
        <v>0</v>
      </c>
      <c r="AD278" s="232">
        <f t="shared" si="198"/>
        <v>2193.7399999999998</v>
      </c>
      <c r="AE278" s="223" t="b">
        <f t="shared" si="196"/>
        <v>1</v>
      </c>
    </row>
    <row r="279" spans="1:31" ht="30" x14ac:dyDescent="0.25">
      <c r="A279" s="235" t="s">
        <v>736</v>
      </c>
      <c r="B279" s="225" t="s">
        <v>738</v>
      </c>
      <c r="C279" s="226">
        <f t="shared" si="197"/>
        <v>1</v>
      </c>
      <c r="D279" s="227">
        <v>1827</v>
      </c>
      <c r="E279" s="227"/>
      <c r="F279" s="228"/>
      <c r="G279" s="229">
        <f t="shared" si="186"/>
        <v>0</v>
      </c>
      <c r="H279" s="228"/>
      <c r="I279" s="229">
        <f t="shared" si="175"/>
        <v>0</v>
      </c>
      <c r="J279" s="228">
        <f t="shared" si="195"/>
        <v>0</v>
      </c>
      <c r="K279" s="229">
        <f t="shared" si="176"/>
        <v>0</v>
      </c>
      <c r="L279" s="228">
        <f t="shared" si="187"/>
        <v>0</v>
      </c>
      <c r="M279" s="230">
        <f t="shared" si="177"/>
        <v>0</v>
      </c>
      <c r="N279" s="231">
        <f t="shared" si="188"/>
        <v>0</v>
      </c>
      <c r="O279" s="229">
        <f t="shared" si="178"/>
        <v>0</v>
      </c>
      <c r="P279" s="228">
        <f t="shared" si="189"/>
        <v>0</v>
      </c>
      <c r="Q279" s="229">
        <f t="shared" si="179"/>
        <v>0</v>
      </c>
      <c r="R279" s="228">
        <f t="shared" si="190"/>
        <v>0</v>
      </c>
      <c r="S279" s="229">
        <f t="shared" si="180"/>
        <v>0</v>
      </c>
      <c r="T279" s="228">
        <f t="shared" si="191"/>
        <v>0</v>
      </c>
      <c r="U279" s="230">
        <f t="shared" si="181"/>
        <v>0</v>
      </c>
      <c r="V279" s="526">
        <v>1</v>
      </c>
      <c r="W279" s="229">
        <f t="shared" si="182"/>
        <v>1827</v>
      </c>
      <c r="X279" s="228">
        <f>AY$32</f>
        <v>0</v>
      </c>
      <c r="Y279" s="229">
        <f t="shared" si="184"/>
        <v>0</v>
      </c>
      <c r="Z279" s="228">
        <f t="shared" si="193"/>
        <v>0</v>
      </c>
      <c r="AA279" s="229">
        <f t="shared" si="185"/>
        <v>0</v>
      </c>
      <c r="AB279" s="228">
        <f t="shared" si="194"/>
        <v>0</v>
      </c>
      <c r="AC279" s="229">
        <f t="shared" si="199"/>
        <v>0</v>
      </c>
      <c r="AD279" s="232">
        <f t="shared" si="198"/>
        <v>1827</v>
      </c>
      <c r="AE279" s="223" t="b">
        <f t="shared" si="196"/>
        <v>1</v>
      </c>
    </row>
    <row r="280" spans="1:31" ht="30" x14ac:dyDescent="0.25">
      <c r="A280" s="235" t="s">
        <v>739</v>
      </c>
      <c r="B280" s="225" t="s">
        <v>741</v>
      </c>
      <c r="C280" s="226">
        <f t="shared" si="197"/>
        <v>1</v>
      </c>
      <c r="D280" s="227">
        <v>11855.3</v>
      </c>
      <c r="E280" s="227"/>
      <c r="F280" s="228"/>
      <c r="G280" s="229">
        <f t="shared" si="186"/>
        <v>0</v>
      </c>
      <c r="H280" s="228"/>
      <c r="I280" s="229">
        <f t="shared" si="175"/>
        <v>0</v>
      </c>
      <c r="J280" s="228">
        <f t="shared" si="195"/>
        <v>0</v>
      </c>
      <c r="K280" s="229">
        <f t="shared" si="176"/>
        <v>0</v>
      </c>
      <c r="L280" s="228">
        <f t="shared" si="187"/>
        <v>0</v>
      </c>
      <c r="M280" s="230">
        <f t="shared" si="177"/>
        <v>0</v>
      </c>
      <c r="N280" s="231">
        <f t="shared" si="188"/>
        <v>0</v>
      </c>
      <c r="O280" s="229">
        <f t="shared" si="178"/>
        <v>0</v>
      </c>
      <c r="P280" s="228">
        <f t="shared" si="189"/>
        <v>0</v>
      </c>
      <c r="Q280" s="229">
        <f t="shared" si="179"/>
        <v>0</v>
      </c>
      <c r="R280" s="228">
        <f t="shared" si="190"/>
        <v>0</v>
      </c>
      <c r="S280" s="229">
        <f t="shared" si="180"/>
        <v>0</v>
      </c>
      <c r="T280" s="228">
        <f t="shared" si="191"/>
        <v>0</v>
      </c>
      <c r="U280" s="230">
        <f t="shared" si="181"/>
        <v>0</v>
      </c>
      <c r="V280" s="526">
        <f t="shared" si="192"/>
        <v>0</v>
      </c>
      <c r="W280" s="229">
        <f t="shared" si="182"/>
        <v>0</v>
      </c>
      <c r="X280" s="228">
        <f>AY$32</f>
        <v>0</v>
      </c>
      <c r="Y280" s="229">
        <f t="shared" si="184"/>
        <v>0</v>
      </c>
      <c r="Z280" s="228">
        <v>1</v>
      </c>
      <c r="AA280" s="229">
        <f t="shared" si="185"/>
        <v>11855.3</v>
      </c>
      <c r="AB280" s="228">
        <f t="shared" si="194"/>
        <v>0</v>
      </c>
      <c r="AC280" s="229">
        <f t="shared" si="199"/>
        <v>0</v>
      </c>
      <c r="AD280" s="232">
        <f t="shared" si="198"/>
        <v>11855.3</v>
      </c>
      <c r="AE280" s="223" t="b">
        <f t="shared" si="196"/>
        <v>1</v>
      </c>
    </row>
    <row r="281" spans="1:31" ht="30" x14ac:dyDescent="0.25">
      <c r="A281" s="235" t="s">
        <v>742</v>
      </c>
      <c r="B281" s="225" t="s">
        <v>744</v>
      </c>
      <c r="C281" s="226">
        <f t="shared" si="197"/>
        <v>1</v>
      </c>
      <c r="D281" s="227">
        <v>189.68</v>
      </c>
      <c r="E281" s="227"/>
      <c r="F281" s="228"/>
      <c r="G281" s="229">
        <f t="shared" si="186"/>
        <v>0</v>
      </c>
      <c r="H281" s="228"/>
      <c r="I281" s="229">
        <f t="shared" si="175"/>
        <v>0</v>
      </c>
      <c r="J281" s="228">
        <f t="shared" si="195"/>
        <v>0</v>
      </c>
      <c r="K281" s="229">
        <f t="shared" si="176"/>
        <v>0</v>
      </c>
      <c r="L281" s="228">
        <f t="shared" si="187"/>
        <v>0</v>
      </c>
      <c r="M281" s="230">
        <f t="shared" si="177"/>
        <v>0</v>
      </c>
      <c r="N281" s="231">
        <f t="shared" si="188"/>
        <v>0</v>
      </c>
      <c r="O281" s="229">
        <f t="shared" si="178"/>
        <v>0</v>
      </c>
      <c r="P281" s="228">
        <f t="shared" si="189"/>
        <v>0</v>
      </c>
      <c r="Q281" s="229">
        <f t="shared" si="179"/>
        <v>0</v>
      </c>
      <c r="R281" s="228">
        <f t="shared" si="190"/>
        <v>0</v>
      </c>
      <c r="S281" s="229">
        <f t="shared" si="180"/>
        <v>0</v>
      </c>
      <c r="T281" s="228">
        <f t="shared" si="191"/>
        <v>0</v>
      </c>
      <c r="U281" s="230">
        <f t="shared" si="181"/>
        <v>0</v>
      </c>
      <c r="V281" s="526">
        <v>0.5</v>
      </c>
      <c r="W281" s="229">
        <f t="shared" si="182"/>
        <v>94.84</v>
      </c>
      <c r="X281" s="228">
        <v>0.5</v>
      </c>
      <c r="Y281" s="229">
        <f t="shared" si="184"/>
        <v>94.84</v>
      </c>
      <c r="Z281" s="228">
        <f t="shared" si="193"/>
        <v>0</v>
      </c>
      <c r="AA281" s="229">
        <f t="shared" si="185"/>
        <v>0</v>
      </c>
      <c r="AB281" s="228">
        <f t="shared" si="194"/>
        <v>0</v>
      </c>
      <c r="AC281" s="229">
        <f t="shared" si="199"/>
        <v>0</v>
      </c>
      <c r="AD281" s="232">
        <f t="shared" si="198"/>
        <v>189.68</v>
      </c>
      <c r="AE281" s="223" t="b">
        <f t="shared" si="196"/>
        <v>1</v>
      </c>
    </row>
    <row r="282" spans="1:31" ht="30" x14ac:dyDescent="0.25">
      <c r="A282" s="235" t="s">
        <v>745</v>
      </c>
      <c r="B282" s="225" t="s">
        <v>747</v>
      </c>
      <c r="C282" s="226">
        <f t="shared" si="197"/>
        <v>1</v>
      </c>
      <c r="D282" s="227">
        <v>181.02</v>
      </c>
      <c r="E282" s="227"/>
      <c r="F282" s="228"/>
      <c r="G282" s="229">
        <f t="shared" si="186"/>
        <v>0</v>
      </c>
      <c r="H282" s="228"/>
      <c r="I282" s="229">
        <f t="shared" si="175"/>
        <v>0</v>
      </c>
      <c r="J282" s="228">
        <f t="shared" si="195"/>
        <v>0</v>
      </c>
      <c r="K282" s="229">
        <f t="shared" si="176"/>
        <v>0</v>
      </c>
      <c r="L282" s="228">
        <f t="shared" si="187"/>
        <v>0</v>
      </c>
      <c r="M282" s="230">
        <f t="shared" si="177"/>
        <v>0</v>
      </c>
      <c r="N282" s="231">
        <f t="shared" si="188"/>
        <v>0</v>
      </c>
      <c r="O282" s="229">
        <f t="shared" si="178"/>
        <v>0</v>
      </c>
      <c r="P282" s="228">
        <f t="shared" si="189"/>
        <v>0</v>
      </c>
      <c r="Q282" s="229">
        <f t="shared" si="179"/>
        <v>0</v>
      </c>
      <c r="R282" s="228">
        <f t="shared" si="190"/>
        <v>0</v>
      </c>
      <c r="S282" s="229">
        <f t="shared" si="180"/>
        <v>0</v>
      </c>
      <c r="T282" s="228">
        <f t="shared" si="191"/>
        <v>0</v>
      </c>
      <c r="U282" s="230">
        <f t="shared" si="181"/>
        <v>0</v>
      </c>
      <c r="V282" s="526">
        <f t="shared" si="192"/>
        <v>0</v>
      </c>
      <c r="W282" s="229">
        <f t="shared" si="182"/>
        <v>0</v>
      </c>
      <c r="X282" s="228">
        <v>1</v>
      </c>
      <c r="Y282" s="229">
        <f t="shared" si="184"/>
        <v>181.02</v>
      </c>
      <c r="Z282" s="228">
        <f t="shared" si="193"/>
        <v>0</v>
      </c>
      <c r="AA282" s="229">
        <f t="shared" si="185"/>
        <v>0</v>
      </c>
      <c r="AB282" s="228">
        <f t="shared" si="194"/>
        <v>0</v>
      </c>
      <c r="AC282" s="229">
        <f t="shared" si="199"/>
        <v>0</v>
      </c>
      <c r="AD282" s="232">
        <f t="shared" si="198"/>
        <v>181.02</v>
      </c>
      <c r="AE282" s="223" t="b">
        <f t="shared" si="196"/>
        <v>1</v>
      </c>
    </row>
    <row r="283" spans="1:31" ht="30" x14ac:dyDescent="0.25">
      <c r="A283" s="235" t="s">
        <v>748</v>
      </c>
      <c r="B283" s="225" t="s">
        <v>750</v>
      </c>
      <c r="C283" s="226">
        <f t="shared" si="197"/>
        <v>1</v>
      </c>
      <c r="D283" s="227">
        <v>32.39</v>
      </c>
      <c r="E283" s="227"/>
      <c r="F283" s="228"/>
      <c r="G283" s="229">
        <f t="shared" si="186"/>
        <v>0</v>
      </c>
      <c r="H283" s="228"/>
      <c r="I283" s="229">
        <f t="shared" si="175"/>
        <v>0</v>
      </c>
      <c r="J283" s="228">
        <f t="shared" si="195"/>
        <v>0</v>
      </c>
      <c r="K283" s="229">
        <f t="shared" si="176"/>
        <v>0</v>
      </c>
      <c r="L283" s="228">
        <f t="shared" si="187"/>
        <v>0</v>
      </c>
      <c r="M283" s="230">
        <f t="shared" si="177"/>
        <v>0</v>
      </c>
      <c r="N283" s="231">
        <f t="shared" si="188"/>
        <v>0</v>
      </c>
      <c r="O283" s="229">
        <f t="shared" si="178"/>
        <v>0</v>
      </c>
      <c r="P283" s="228">
        <f t="shared" si="189"/>
        <v>0</v>
      </c>
      <c r="Q283" s="229">
        <f t="shared" si="179"/>
        <v>0</v>
      </c>
      <c r="R283" s="228">
        <f t="shared" si="190"/>
        <v>0</v>
      </c>
      <c r="S283" s="229">
        <f t="shared" si="180"/>
        <v>0</v>
      </c>
      <c r="T283" s="228">
        <f t="shared" si="191"/>
        <v>0</v>
      </c>
      <c r="U283" s="230">
        <f t="shared" si="181"/>
        <v>0</v>
      </c>
      <c r="V283" s="526">
        <f t="shared" si="192"/>
        <v>0</v>
      </c>
      <c r="W283" s="229">
        <f t="shared" si="182"/>
        <v>0</v>
      </c>
      <c r="X283" s="228">
        <v>1</v>
      </c>
      <c r="Y283" s="229">
        <f t="shared" si="184"/>
        <v>32.39</v>
      </c>
      <c r="Z283" s="228">
        <f t="shared" si="193"/>
        <v>0</v>
      </c>
      <c r="AA283" s="229">
        <f t="shared" si="185"/>
        <v>0</v>
      </c>
      <c r="AB283" s="228">
        <f t="shared" si="194"/>
        <v>0</v>
      </c>
      <c r="AC283" s="229">
        <f t="shared" si="199"/>
        <v>0</v>
      </c>
      <c r="AD283" s="232">
        <f t="shared" si="198"/>
        <v>32.39</v>
      </c>
      <c r="AE283" s="223" t="b">
        <f t="shared" si="196"/>
        <v>1</v>
      </c>
    </row>
    <row r="284" spans="1:31" ht="15" x14ac:dyDescent="0.25">
      <c r="A284" s="235" t="s">
        <v>751</v>
      </c>
      <c r="B284" s="225" t="s">
        <v>753</v>
      </c>
      <c r="C284" s="226">
        <f t="shared" si="197"/>
        <v>1</v>
      </c>
      <c r="D284" s="227">
        <v>2870.82</v>
      </c>
      <c r="E284" s="227"/>
      <c r="F284" s="228"/>
      <c r="G284" s="229">
        <f t="shared" si="186"/>
        <v>0</v>
      </c>
      <c r="H284" s="228"/>
      <c r="I284" s="229">
        <f t="shared" si="175"/>
        <v>0</v>
      </c>
      <c r="J284" s="228">
        <f t="shared" si="195"/>
        <v>0</v>
      </c>
      <c r="K284" s="229">
        <f t="shared" si="176"/>
        <v>0</v>
      </c>
      <c r="L284" s="228">
        <f t="shared" si="187"/>
        <v>0</v>
      </c>
      <c r="M284" s="230">
        <f t="shared" si="177"/>
        <v>0</v>
      </c>
      <c r="N284" s="231">
        <f t="shared" si="188"/>
        <v>0</v>
      </c>
      <c r="O284" s="229">
        <f t="shared" si="178"/>
        <v>0</v>
      </c>
      <c r="P284" s="228">
        <f t="shared" si="189"/>
        <v>0</v>
      </c>
      <c r="Q284" s="229">
        <f t="shared" si="179"/>
        <v>0</v>
      </c>
      <c r="R284" s="228">
        <f t="shared" si="190"/>
        <v>0</v>
      </c>
      <c r="S284" s="229">
        <f t="shared" si="180"/>
        <v>0</v>
      </c>
      <c r="T284" s="228">
        <f t="shared" si="191"/>
        <v>0</v>
      </c>
      <c r="U284" s="230">
        <f t="shared" si="181"/>
        <v>0</v>
      </c>
      <c r="V284" s="526">
        <f t="shared" si="192"/>
        <v>0</v>
      </c>
      <c r="W284" s="229">
        <f t="shared" si="182"/>
        <v>0</v>
      </c>
      <c r="X284" s="228">
        <v>1</v>
      </c>
      <c r="Y284" s="229">
        <f t="shared" si="184"/>
        <v>2870.82</v>
      </c>
      <c r="Z284" s="228">
        <f t="shared" si="193"/>
        <v>0</v>
      </c>
      <c r="AA284" s="229">
        <f t="shared" si="185"/>
        <v>0</v>
      </c>
      <c r="AB284" s="228">
        <f t="shared" si="194"/>
        <v>0</v>
      </c>
      <c r="AC284" s="229">
        <f t="shared" si="199"/>
        <v>0</v>
      </c>
      <c r="AD284" s="232">
        <f t="shared" si="198"/>
        <v>2870.82</v>
      </c>
      <c r="AE284" s="223" t="b">
        <f t="shared" si="196"/>
        <v>1</v>
      </c>
    </row>
    <row r="285" spans="1:31" ht="30" x14ac:dyDescent="0.25">
      <c r="A285" s="235" t="s">
        <v>754</v>
      </c>
      <c r="B285" s="225" t="s">
        <v>756</v>
      </c>
      <c r="C285" s="226">
        <f t="shared" si="197"/>
        <v>1</v>
      </c>
      <c r="D285" s="227">
        <v>35.840000000000003</v>
      </c>
      <c r="E285" s="227"/>
      <c r="F285" s="228"/>
      <c r="G285" s="229">
        <f t="shared" si="186"/>
        <v>0</v>
      </c>
      <c r="H285" s="228"/>
      <c r="I285" s="229">
        <f t="shared" si="175"/>
        <v>0</v>
      </c>
      <c r="J285" s="228">
        <f t="shared" si="195"/>
        <v>0</v>
      </c>
      <c r="K285" s="229">
        <f t="shared" si="176"/>
        <v>0</v>
      </c>
      <c r="L285" s="228">
        <f t="shared" si="187"/>
        <v>0</v>
      </c>
      <c r="M285" s="230">
        <f t="shared" si="177"/>
        <v>0</v>
      </c>
      <c r="N285" s="231">
        <f t="shared" si="188"/>
        <v>0</v>
      </c>
      <c r="O285" s="229">
        <f t="shared" si="178"/>
        <v>0</v>
      </c>
      <c r="P285" s="228">
        <f t="shared" si="189"/>
        <v>0</v>
      </c>
      <c r="Q285" s="229">
        <f t="shared" si="179"/>
        <v>0</v>
      </c>
      <c r="R285" s="228">
        <f t="shared" si="190"/>
        <v>0</v>
      </c>
      <c r="S285" s="229">
        <f t="shared" si="180"/>
        <v>0</v>
      </c>
      <c r="T285" s="228">
        <f t="shared" si="191"/>
        <v>0</v>
      </c>
      <c r="U285" s="230">
        <f t="shared" si="181"/>
        <v>0</v>
      </c>
      <c r="V285" s="526">
        <f t="shared" si="192"/>
        <v>0</v>
      </c>
      <c r="W285" s="229">
        <f t="shared" si="182"/>
        <v>0</v>
      </c>
      <c r="X285" s="228">
        <v>1</v>
      </c>
      <c r="Y285" s="229">
        <f t="shared" si="184"/>
        <v>35.840000000000003</v>
      </c>
      <c r="Z285" s="228">
        <f t="shared" si="193"/>
        <v>0</v>
      </c>
      <c r="AA285" s="229">
        <f t="shared" si="185"/>
        <v>0</v>
      </c>
      <c r="AB285" s="228">
        <f t="shared" si="194"/>
        <v>0</v>
      </c>
      <c r="AC285" s="229">
        <f t="shared" si="199"/>
        <v>0</v>
      </c>
      <c r="AD285" s="232">
        <f t="shared" si="198"/>
        <v>35.840000000000003</v>
      </c>
      <c r="AE285" s="223" t="b">
        <f t="shared" si="196"/>
        <v>1</v>
      </c>
    </row>
    <row r="286" spans="1:31" ht="15" x14ac:dyDescent="0.25">
      <c r="A286" s="235" t="s">
        <v>757</v>
      </c>
      <c r="B286" s="225" t="s">
        <v>759</v>
      </c>
      <c r="C286" s="226">
        <f t="shared" si="197"/>
        <v>1</v>
      </c>
      <c r="D286" s="227">
        <v>632.5</v>
      </c>
      <c r="E286" s="227"/>
      <c r="F286" s="228"/>
      <c r="G286" s="229">
        <f t="shared" si="186"/>
        <v>0</v>
      </c>
      <c r="H286" s="228"/>
      <c r="I286" s="229">
        <f t="shared" si="175"/>
        <v>0</v>
      </c>
      <c r="J286" s="228">
        <f t="shared" si="195"/>
        <v>0</v>
      </c>
      <c r="K286" s="229">
        <f t="shared" si="176"/>
        <v>0</v>
      </c>
      <c r="L286" s="228">
        <f t="shared" si="187"/>
        <v>0</v>
      </c>
      <c r="M286" s="230">
        <f t="shared" si="177"/>
        <v>0</v>
      </c>
      <c r="N286" s="231">
        <f t="shared" si="188"/>
        <v>0</v>
      </c>
      <c r="O286" s="229">
        <f t="shared" si="178"/>
        <v>0</v>
      </c>
      <c r="P286" s="228">
        <f t="shared" si="189"/>
        <v>0</v>
      </c>
      <c r="Q286" s="229">
        <f t="shared" si="179"/>
        <v>0</v>
      </c>
      <c r="R286" s="228">
        <f t="shared" si="190"/>
        <v>0</v>
      </c>
      <c r="S286" s="229">
        <f t="shared" si="180"/>
        <v>0</v>
      </c>
      <c r="T286" s="228">
        <f t="shared" si="191"/>
        <v>0</v>
      </c>
      <c r="U286" s="230">
        <f t="shared" si="181"/>
        <v>0</v>
      </c>
      <c r="V286" s="526">
        <f t="shared" si="192"/>
        <v>0</v>
      </c>
      <c r="W286" s="229">
        <f t="shared" si="182"/>
        <v>0</v>
      </c>
      <c r="X286" s="228">
        <v>1</v>
      </c>
      <c r="Y286" s="229">
        <f t="shared" si="184"/>
        <v>632.5</v>
      </c>
      <c r="Z286" s="228">
        <f t="shared" si="193"/>
        <v>0</v>
      </c>
      <c r="AA286" s="229">
        <f t="shared" si="185"/>
        <v>0</v>
      </c>
      <c r="AB286" s="228">
        <f t="shared" si="194"/>
        <v>0</v>
      </c>
      <c r="AC286" s="229">
        <f t="shared" si="199"/>
        <v>0</v>
      </c>
      <c r="AD286" s="232">
        <f t="shared" si="198"/>
        <v>632.5</v>
      </c>
      <c r="AE286" s="223" t="b">
        <f t="shared" si="196"/>
        <v>1</v>
      </c>
    </row>
    <row r="287" spans="1:31" ht="30" x14ac:dyDescent="0.25">
      <c r="A287" s="235" t="s">
        <v>760</v>
      </c>
      <c r="B287" s="225" t="s">
        <v>762</v>
      </c>
      <c r="C287" s="226">
        <f t="shared" si="197"/>
        <v>1</v>
      </c>
      <c r="D287" s="227">
        <v>126.2</v>
      </c>
      <c r="E287" s="227"/>
      <c r="F287" s="228"/>
      <c r="G287" s="229">
        <f t="shared" si="186"/>
        <v>0</v>
      </c>
      <c r="H287" s="228"/>
      <c r="I287" s="229">
        <f t="shared" si="175"/>
        <v>0</v>
      </c>
      <c r="J287" s="228">
        <f t="shared" si="195"/>
        <v>0</v>
      </c>
      <c r="K287" s="229">
        <f t="shared" si="176"/>
        <v>0</v>
      </c>
      <c r="L287" s="228">
        <f t="shared" si="187"/>
        <v>0</v>
      </c>
      <c r="M287" s="230">
        <f t="shared" si="177"/>
        <v>0</v>
      </c>
      <c r="N287" s="231">
        <f t="shared" si="188"/>
        <v>0</v>
      </c>
      <c r="O287" s="229">
        <f t="shared" si="178"/>
        <v>0</v>
      </c>
      <c r="P287" s="228">
        <f t="shared" si="189"/>
        <v>0</v>
      </c>
      <c r="Q287" s="229">
        <f t="shared" si="179"/>
        <v>0</v>
      </c>
      <c r="R287" s="228">
        <f t="shared" si="190"/>
        <v>0</v>
      </c>
      <c r="S287" s="229">
        <f t="shared" si="180"/>
        <v>0</v>
      </c>
      <c r="T287" s="228">
        <f t="shared" si="191"/>
        <v>0</v>
      </c>
      <c r="U287" s="230">
        <f t="shared" si="181"/>
        <v>0</v>
      </c>
      <c r="V287" s="526">
        <f t="shared" si="192"/>
        <v>0</v>
      </c>
      <c r="W287" s="229">
        <f t="shared" si="182"/>
        <v>0</v>
      </c>
      <c r="X287" s="228">
        <v>1</v>
      </c>
      <c r="Y287" s="229">
        <f t="shared" si="184"/>
        <v>126.2</v>
      </c>
      <c r="Z287" s="228">
        <f t="shared" si="193"/>
        <v>0</v>
      </c>
      <c r="AA287" s="229">
        <f t="shared" si="185"/>
        <v>0</v>
      </c>
      <c r="AB287" s="228">
        <f t="shared" si="194"/>
        <v>0</v>
      </c>
      <c r="AC287" s="229">
        <f t="shared" si="199"/>
        <v>0</v>
      </c>
      <c r="AD287" s="232">
        <f t="shared" si="198"/>
        <v>126.2</v>
      </c>
      <c r="AE287" s="223" t="b">
        <f t="shared" si="196"/>
        <v>1</v>
      </c>
    </row>
    <row r="288" spans="1:31" ht="30" x14ac:dyDescent="0.25">
      <c r="A288" s="235" t="s">
        <v>763</v>
      </c>
      <c r="B288" s="225" t="s">
        <v>765</v>
      </c>
      <c r="C288" s="226">
        <f t="shared" si="197"/>
        <v>1</v>
      </c>
      <c r="D288" s="227">
        <v>86.1</v>
      </c>
      <c r="E288" s="227"/>
      <c r="F288" s="228"/>
      <c r="G288" s="229">
        <f t="shared" si="186"/>
        <v>0</v>
      </c>
      <c r="H288" s="228"/>
      <c r="I288" s="229">
        <f t="shared" si="175"/>
        <v>0</v>
      </c>
      <c r="J288" s="228">
        <f t="shared" si="195"/>
        <v>0</v>
      </c>
      <c r="K288" s="229">
        <f t="shared" si="176"/>
        <v>0</v>
      </c>
      <c r="L288" s="228">
        <f t="shared" si="187"/>
        <v>0</v>
      </c>
      <c r="M288" s="230">
        <f t="shared" si="177"/>
        <v>0</v>
      </c>
      <c r="N288" s="231">
        <f t="shared" si="188"/>
        <v>0</v>
      </c>
      <c r="O288" s="229">
        <f t="shared" si="178"/>
        <v>0</v>
      </c>
      <c r="P288" s="228">
        <f t="shared" si="189"/>
        <v>0</v>
      </c>
      <c r="Q288" s="229">
        <f t="shared" si="179"/>
        <v>0</v>
      </c>
      <c r="R288" s="228">
        <f t="shared" si="190"/>
        <v>0</v>
      </c>
      <c r="S288" s="229">
        <f t="shared" si="180"/>
        <v>0</v>
      </c>
      <c r="T288" s="228">
        <f t="shared" si="191"/>
        <v>0</v>
      </c>
      <c r="U288" s="230">
        <f t="shared" si="181"/>
        <v>0</v>
      </c>
      <c r="V288" s="526">
        <f t="shared" si="192"/>
        <v>0</v>
      </c>
      <c r="W288" s="229">
        <f t="shared" si="182"/>
        <v>0</v>
      </c>
      <c r="X288" s="228">
        <v>1</v>
      </c>
      <c r="Y288" s="229">
        <f t="shared" si="184"/>
        <v>86.1</v>
      </c>
      <c r="Z288" s="228">
        <f t="shared" si="193"/>
        <v>0</v>
      </c>
      <c r="AA288" s="229">
        <f t="shared" si="185"/>
        <v>0</v>
      </c>
      <c r="AB288" s="228">
        <f t="shared" si="194"/>
        <v>0</v>
      </c>
      <c r="AC288" s="229">
        <f t="shared" si="199"/>
        <v>0</v>
      </c>
      <c r="AD288" s="232">
        <f t="shared" si="198"/>
        <v>86.1</v>
      </c>
      <c r="AE288" s="223" t="b">
        <f t="shared" si="196"/>
        <v>1</v>
      </c>
    </row>
    <row r="289" spans="1:31" ht="15" x14ac:dyDescent="0.25">
      <c r="A289" s="235" t="s">
        <v>766</v>
      </c>
      <c r="B289" s="225" t="s">
        <v>768</v>
      </c>
      <c r="C289" s="226">
        <f t="shared" si="197"/>
        <v>1</v>
      </c>
      <c r="D289" s="227">
        <v>121.98</v>
      </c>
      <c r="E289" s="227"/>
      <c r="F289" s="228"/>
      <c r="G289" s="229">
        <f t="shared" si="186"/>
        <v>0</v>
      </c>
      <c r="H289" s="228"/>
      <c r="I289" s="229">
        <f t="shared" si="175"/>
        <v>0</v>
      </c>
      <c r="J289" s="228">
        <f t="shared" si="195"/>
        <v>0</v>
      </c>
      <c r="K289" s="229">
        <f t="shared" si="176"/>
        <v>0</v>
      </c>
      <c r="L289" s="228">
        <f t="shared" si="187"/>
        <v>0</v>
      </c>
      <c r="M289" s="230">
        <f t="shared" si="177"/>
        <v>0</v>
      </c>
      <c r="N289" s="231">
        <f t="shared" si="188"/>
        <v>0</v>
      </c>
      <c r="O289" s="229">
        <f t="shared" si="178"/>
        <v>0</v>
      </c>
      <c r="P289" s="228">
        <f t="shared" si="189"/>
        <v>0</v>
      </c>
      <c r="Q289" s="229">
        <f t="shared" si="179"/>
        <v>0</v>
      </c>
      <c r="R289" s="228">
        <f t="shared" si="190"/>
        <v>0</v>
      </c>
      <c r="S289" s="229">
        <f t="shared" si="180"/>
        <v>0</v>
      </c>
      <c r="T289" s="228">
        <f t="shared" si="191"/>
        <v>0</v>
      </c>
      <c r="U289" s="230">
        <f t="shared" si="181"/>
        <v>0</v>
      </c>
      <c r="V289" s="526">
        <f t="shared" si="192"/>
        <v>0</v>
      </c>
      <c r="W289" s="229">
        <f t="shared" si="182"/>
        <v>0</v>
      </c>
      <c r="X289" s="228">
        <v>1</v>
      </c>
      <c r="Y289" s="229">
        <f t="shared" si="184"/>
        <v>121.98</v>
      </c>
      <c r="Z289" s="228">
        <f t="shared" si="193"/>
        <v>0</v>
      </c>
      <c r="AA289" s="229">
        <f t="shared" si="185"/>
        <v>0</v>
      </c>
      <c r="AB289" s="228">
        <f t="shared" si="194"/>
        <v>0</v>
      </c>
      <c r="AC289" s="229">
        <f t="shared" si="199"/>
        <v>0</v>
      </c>
      <c r="AD289" s="232">
        <f t="shared" si="198"/>
        <v>121.98</v>
      </c>
      <c r="AE289" s="223" t="b">
        <f t="shared" si="196"/>
        <v>1</v>
      </c>
    </row>
    <row r="290" spans="1:31" ht="15" x14ac:dyDescent="0.25">
      <c r="A290" s="235" t="s">
        <v>769</v>
      </c>
      <c r="B290" s="225" t="s">
        <v>771</v>
      </c>
      <c r="C290" s="226">
        <f t="shared" si="197"/>
        <v>1</v>
      </c>
      <c r="D290" s="227">
        <v>765.48</v>
      </c>
      <c r="E290" s="227"/>
      <c r="F290" s="228"/>
      <c r="G290" s="229">
        <f t="shared" si="186"/>
        <v>0</v>
      </c>
      <c r="H290" s="228"/>
      <c r="I290" s="229">
        <f t="shared" si="175"/>
        <v>0</v>
      </c>
      <c r="J290" s="228">
        <f t="shared" si="195"/>
        <v>0</v>
      </c>
      <c r="K290" s="229">
        <f t="shared" si="176"/>
        <v>0</v>
      </c>
      <c r="L290" s="228">
        <f t="shared" si="187"/>
        <v>0</v>
      </c>
      <c r="M290" s="230">
        <f t="shared" si="177"/>
        <v>0</v>
      </c>
      <c r="N290" s="231">
        <f t="shared" si="188"/>
        <v>0</v>
      </c>
      <c r="O290" s="229">
        <f t="shared" si="178"/>
        <v>0</v>
      </c>
      <c r="P290" s="228">
        <f t="shared" si="189"/>
        <v>0</v>
      </c>
      <c r="Q290" s="229">
        <f t="shared" si="179"/>
        <v>0</v>
      </c>
      <c r="R290" s="228">
        <f t="shared" si="190"/>
        <v>0</v>
      </c>
      <c r="S290" s="229">
        <f t="shared" si="180"/>
        <v>0</v>
      </c>
      <c r="T290" s="228">
        <f t="shared" si="191"/>
        <v>0</v>
      </c>
      <c r="U290" s="230">
        <f t="shared" si="181"/>
        <v>0</v>
      </c>
      <c r="V290" s="526">
        <f t="shared" si="192"/>
        <v>0</v>
      </c>
      <c r="W290" s="229">
        <f t="shared" si="182"/>
        <v>0</v>
      </c>
      <c r="X290" s="228">
        <v>1</v>
      </c>
      <c r="Y290" s="229">
        <f t="shared" si="184"/>
        <v>765.48</v>
      </c>
      <c r="Z290" s="228">
        <f t="shared" si="193"/>
        <v>0</v>
      </c>
      <c r="AA290" s="229">
        <f t="shared" si="185"/>
        <v>0</v>
      </c>
      <c r="AB290" s="228">
        <f t="shared" si="194"/>
        <v>0</v>
      </c>
      <c r="AC290" s="229">
        <f t="shared" si="199"/>
        <v>0</v>
      </c>
      <c r="AD290" s="232">
        <f t="shared" si="198"/>
        <v>765.48</v>
      </c>
      <c r="AE290" s="223" t="b">
        <f t="shared" si="196"/>
        <v>1</v>
      </c>
    </row>
    <row r="291" spans="1:31" ht="30" x14ac:dyDescent="0.25">
      <c r="A291" s="235" t="s">
        <v>772</v>
      </c>
      <c r="B291" s="225" t="s">
        <v>774</v>
      </c>
      <c r="C291" s="226">
        <f t="shared" si="197"/>
        <v>1</v>
      </c>
      <c r="D291" s="227">
        <v>429.8</v>
      </c>
      <c r="E291" s="227"/>
      <c r="F291" s="228"/>
      <c r="G291" s="229">
        <f t="shared" si="186"/>
        <v>0</v>
      </c>
      <c r="H291" s="228"/>
      <c r="I291" s="229">
        <f t="shared" si="175"/>
        <v>0</v>
      </c>
      <c r="J291" s="228">
        <f t="shared" si="195"/>
        <v>0</v>
      </c>
      <c r="K291" s="229">
        <f t="shared" si="176"/>
        <v>0</v>
      </c>
      <c r="L291" s="228">
        <f t="shared" si="187"/>
        <v>0</v>
      </c>
      <c r="M291" s="230">
        <f t="shared" si="177"/>
        <v>0</v>
      </c>
      <c r="N291" s="231">
        <f t="shared" si="188"/>
        <v>0</v>
      </c>
      <c r="O291" s="229">
        <f t="shared" si="178"/>
        <v>0</v>
      </c>
      <c r="P291" s="228">
        <f t="shared" si="189"/>
        <v>0</v>
      </c>
      <c r="Q291" s="229">
        <f t="shared" si="179"/>
        <v>0</v>
      </c>
      <c r="R291" s="228">
        <f t="shared" si="190"/>
        <v>0</v>
      </c>
      <c r="S291" s="229">
        <f t="shared" si="180"/>
        <v>0</v>
      </c>
      <c r="T291" s="228">
        <f t="shared" si="191"/>
        <v>0</v>
      </c>
      <c r="U291" s="230">
        <f t="shared" si="181"/>
        <v>0</v>
      </c>
      <c r="V291" s="526">
        <f t="shared" si="192"/>
        <v>0</v>
      </c>
      <c r="W291" s="229">
        <f t="shared" si="182"/>
        <v>0</v>
      </c>
      <c r="X291" s="228">
        <v>1</v>
      </c>
      <c r="Y291" s="229">
        <f t="shared" si="184"/>
        <v>429.8</v>
      </c>
      <c r="Z291" s="228">
        <f t="shared" si="193"/>
        <v>0</v>
      </c>
      <c r="AA291" s="229">
        <f t="shared" si="185"/>
        <v>0</v>
      </c>
      <c r="AB291" s="228">
        <f t="shared" si="194"/>
        <v>0</v>
      </c>
      <c r="AC291" s="229">
        <f t="shared" si="199"/>
        <v>0</v>
      </c>
      <c r="AD291" s="232">
        <f t="shared" si="198"/>
        <v>429.8</v>
      </c>
      <c r="AE291" s="223" t="b">
        <f t="shared" si="196"/>
        <v>1</v>
      </c>
    </row>
    <row r="292" spans="1:31" ht="30" x14ac:dyDescent="0.25">
      <c r="A292" s="235" t="s">
        <v>775</v>
      </c>
      <c r="B292" s="225" t="s">
        <v>777</v>
      </c>
      <c r="C292" s="226">
        <f t="shared" si="197"/>
        <v>1</v>
      </c>
      <c r="D292" s="227">
        <v>90.3</v>
      </c>
      <c r="E292" s="227"/>
      <c r="F292" s="228"/>
      <c r="G292" s="229">
        <f t="shared" si="186"/>
        <v>0</v>
      </c>
      <c r="H292" s="228"/>
      <c r="I292" s="229">
        <f t="shared" si="175"/>
        <v>0</v>
      </c>
      <c r="J292" s="228">
        <f t="shared" si="195"/>
        <v>0</v>
      </c>
      <c r="K292" s="229">
        <f t="shared" si="176"/>
        <v>0</v>
      </c>
      <c r="L292" s="228">
        <f t="shared" si="187"/>
        <v>0</v>
      </c>
      <c r="M292" s="230">
        <f t="shared" si="177"/>
        <v>0</v>
      </c>
      <c r="N292" s="231">
        <f t="shared" si="188"/>
        <v>0</v>
      </c>
      <c r="O292" s="229">
        <f t="shared" si="178"/>
        <v>0</v>
      </c>
      <c r="P292" s="228">
        <f t="shared" si="189"/>
        <v>0</v>
      </c>
      <c r="Q292" s="229">
        <f t="shared" si="179"/>
        <v>0</v>
      </c>
      <c r="R292" s="228">
        <f t="shared" si="190"/>
        <v>0</v>
      </c>
      <c r="S292" s="229">
        <f t="shared" si="180"/>
        <v>0</v>
      </c>
      <c r="T292" s="228">
        <f t="shared" si="191"/>
        <v>0</v>
      </c>
      <c r="U292" s="230">
        <f t="shared" si="181"/>
        <v>0</v>
      </c>
      <c r="V292" s="526">
        <f t="shared" si="192"/>
        <v>0</v>
      </c>
      <c r="W292" s="229">
        <f t="shared" si="182"/>
        <v>0</v>
      </c>
      <c r="X292" s="228">
        <v>1</v>
      </c>
      <c r="Y292" s="229">
        <f t="shared" si="184"/>
        <v>90.3</v>
      </c>
      <c r="Z292" s="228">
        <f t="shared" si="193"/>
        <v>0</v>
      </c>
      <c r="AA292" s="229">
        <f t="shared" si="185"/>
        <v>0</v>
      </c>
      <c r="AB292" s="228">
        <f t="shared" si="194"/>
        <v>0</v>
      </c>
      <c r="AC292" s="229">
        <f t="shared" si="199"/>
        <v>0</v>
      </c>
      <c r="AD292" s="232">
        <f t="shared" si="198"/>
        <v>90.3</v>
      </c>
      <c r="AE292" s="223" t="b">
        <f t="shared" si="196"/>
        <v>1</v>
      </c>
    </row>
    <row r="293" spans="1:31" ht="15" x14ac:dyDescent="0.25">
      <c r="A293" s="235" t="s">
        <v>778</v>
      </c>
      <c r="B293" s="225" t="s">
        <v>780</v>
      </c>
      <c r="C293" s="226">
        <f t="shared" si="197"/>
        <v>1</v>
      </c>
      <c r="D293" s="227">
        <v>876.59</v>
      </c>
      <c r="E293" s="227"/>
      <c r="F293" s="228"/>
      <c r="G293" s="229">
        <f t="shared" si="186"/>
        <v>0</v>
      </c>
      <c r="H293" s="228"/>
      <c r="I293" s="229">
        <f t="shared" si="175"/>
        <v>0</v>
      </c>
      <c r="J293" s="228">
        <f t="shared" si="195"/>
        <v>0</v>
      </c>
      <c r="K293" s="229">
        <f t="shared" si="176"/>
        <v>0</v>
      </c>
      <c r="L293" s="228">
        <f t="shared" si="187"/>
        <v>0</v>
      </c>
      <c r="M293" s="230">
        <f t="shared" si="177"/>
        <v>0</v>
      </c>
      <c r="N293" s="231">
        <f t="shared" si="188"/>
        <v>0</v>
      </c>
      <c r="O293" s="229">
        <f t="shared" si="178"/>
        <v>0</v>
      </c>
      <c r="P293" s="228">
        <f t="shared" si="189"/>
        <v>0</v>
      </c>
      <c r="Q293" s="229">
        <f t="shared" si="179"/>
        <v>0</v>
      </c>
      <c r="R293" s="228">
        <f t="shared" si="190"/>
        <v>0</v>
      </c>
      <c r="S293" s="229">
        <f t="shared" si="180"/>
        <v>0</v>
      </c>
      <c r="T293" s="228">
        <f t="shared" si="191"/>
        <v>0</v>
      </c>
      <c r="U293" s="230">
        <f t="shared" si="181"/>
        <v>0</v>
      </c>
      <c r="V293" s="526">
        <f t="shared" si="192"/>
        <v>0</v>
      </c>
      <c r="W293" s="229">
        <f t="shared" si="182"/>
        <v>0</v>
      </c>
      <c r="X293" s="228">
        <v>1</v>
      </c>
      <c r="Y293" s="229">
        <f t="shared" si="184"/>
        <v>876.59</v>
      </c>
      <c r="Z293" s="228">
        <f t="shared" si="193"/>
        <v>0</v>
      </c>
      <c r="AA293" s="229">
        <f t="shared" si="185"/>
        <v>0</v>
      </c>
      <c r="AB293" s="228">
        <f t="shared" si="194"/>
        <v>0</v>
      </c>
      <c r="AC293" s="229">
        <f t="shared" si="199"/>
        <v>0</v>
      </c>
      <c r="AD293" s="232">
        <f t="shared" si="198"/>
        <v>876.59</v>
      </c>
      <c r="AE293" s="223" t="b">
        <f t="shared" si="196"/>
        <v>1</v>
      </c>
    </row>
    <row r="294" spans="1:31" ht="15" x14ac:dyDescent="0.25">
      <c r="A294" s="235" t="s">
        <v>781</v>
      </c>
      <c r="B294" s="225" t="s">
        <v>639</v>
      </c>
      <c r="C294" s="226">
        <f t="shared" si="197"/>
        <v>1</v>
      </c>
      <c r="D294" s="227">
        <v>134.30000000000001</v>
      </c>
      <c r="E294" s="227"/>
      <c r="F294" s="228"/>
      <c r="G294" s="229">
        <f t="shared" si="186"/>
        <v>0</v>
      </c>
      <c r="H294" s="228"/>
      <c r="I294" s="229">
        <f t="shared" si="175"/>
        <v>0</v>
      </c>
      <c r="J294" s="228">
        <f t="shared" si="195"/>
        <v>0</v>
      </c>
      <c r="K294" s="229">
        <f t="shared" si="176"/>
        <v>0</v>
      </c>
      <c r="L294" s="228">
        <f t="shared" si="187"/>
        <v>0</v>
      </c>
      <c r="M294" s="230">
        <f t="shared" si="177"/>
        <v>0</v>
      </c>
      <c r="N294" s="231">
        <f t="shared" si="188"/>
        <v>0</v>
      </c>
      <c r="O294" s="229">
        <f t="shared" si="178"/>
        <v>0</v>
      </c>
      <c r="P294" s="228">
        <f t="shared" si="189"/>
        <v>0</v>
      </c>
      <c r="Q294" s="229">
        <f t="shared" si="179"/>
        <v>0</v>
      </c>
      <c r="R294" s="228">
        <f t="shared" si="190"/>
        <v>0</v>
      </c>
      <c r="S294" s="229">
        <f t="shared" si="180"/>
        <v>0</v>
      </c>
      <c r="T294" s="228">
        <f t="shared" si="191"/>
        <v>0</v>
      </c>
      <c r="U294" s="230">
        <f t="shared" si="181"/>
        <v>0</v>
      </c>
      <c r="V294" s="526">
        <f t="shared" si="192"/>
        <v>0</v>
      </c>
      <c r="W294" s="229">
        <f t="shared" si="182"/>
        <v>0</v>
      </c>
      <c r="X294" s="228">
        <v>1</v>
      </c>
      <c r="Y294" s="229">
        <f t="shared" si="184"/>
        <v>134.30000000000001</v>
      </c>
      <c r="Z294" s="228">
        <f t="shared" si="193"/>
        <v>0</v>
      </c>
      <c r="AA294" s="229">
        <f t="shared" si="185"/>
        <v>0</v>
      </c>
      <c r="AB294" s="228">
        <f t="shared" si="194"/>
        <v>0</v>
      </c>
      <c r="AC294" s="229">
        <f t="shared" si="199"/>
        <v>0</v>
      </c>
      <c r="AD294" s="232">
        <f t="shared" si="198"/>
        <v>134.30000000000001</v>
      </c>
      <c r="AE294" s="223" t="b">
        <f t="shared" si="196"/>
        <v>1</v>
      </c>
    </row>
    <row r="295" spans="1:31" ht="15" x14ac:dyDescent="0.25">
      <c r="A295" s="235" t="s">
        <v>782</v>
      </c>
      <c r="B295" s="225" t="s">
        <v>784</v>
      </c>
      <c r="C295" s="226">
        <f t="shared" si="197"/>
        <v>1</v>
      </c>
      <c r="D295" s="227">
        <v>38872.68</v>
      </c>
      <c r="E295" s="227"/>
      <c r="F295" s="228"/>
      <c r="G295" s="229">
        <f t="shared" si="186"/>
        <v>0</v>
      </c>
      <c r="H295" s="228"/>
      <c r="I295" s="229">
        <f t="shared" si="175"/>
        <v>0</v>
      </c>
      <c r="J295" s="228">
        <f t="shared" si="195"/>
        <v>0</v>
      </c>
      <c r="K295" s="229">
        <f t="shared" si="176"/>
        <v>0</v>
      </c>
      <c r="L295" s="228">
        <f t="shared" si="187"/>
        <v>0</v>
      </c>
      <c r="M295" s="230">
        <f t="shared" si="177"/>
        <v>0</v>
      </c>
      <c r="N295" s="231">
        <f t="shared" si="188"/>
        <v>0</v>
      </c>
      <c r="O295" s="229">
        <f t="shared" si="178"/>
        <v>0</v>
      </c>
      <c r="P295" s="228">
        <f t="shared" si="189"/>
        <v>0</v>
      </c>
      <c r="Q295" s="229">
        <f t="shared" si="179"/>
        <v>0</v>
      </c>
      <c r="R295" s="228">
        <f t="shared" si="190"/>
        <v>0</v>
      </c>
      <c r="S295" s="229">
        <f t="shared" si="180"/>
        <v>0</v>
      </c>
      <c r="T295" s="228">
        <f t="shared" si="191"/>
        <v>0</v>
      </c>
      <c r="U295" s="230">
        <f t="shared" si="181"/>
        <v>0</v>
      </c>
      <c r="V295" s="526">
        <f t="shared" si="192"/>
        <v>0</v>
      </c>
      <c r="W295" s="229">
        <f t="shared" si="182"/>
        <v>0</v>
      </c>
      <c r="X295" s="228">
        <v>1</v>
      </c>
      <c r="Y295" s="229">
        <f t="shared" si="184"/>
        <v>38872.68</v>
      </c>
      <c r="Z295" s="228">
        <f t="shared" si="193"/>
        <v>0</v>
      </c>
      <c r="AA295" s="229">
        <f t="shared" si="185"/>
        <v>0</v>
      </c>
      <c r="AB295" s="228">
        <f t="shared" si="194"/>
        <v>0</v>
      </c>
      <c r="AC295" s="229">
        <f t="shared" si="199"/>
        <v>0</v>
      </c>
      <c r="AD295" s="232">
        <f t="shared" si="198"/>
        <v>38872.68</v>
      </c>
      <c r="AE295" s="223" t="b">
        <f t="shared" si="196"/>
        <v>1</v>
      </c>
    </row>
    <row r="296" spans="1:31" ht="30" x14ac:dyDescent="0.25">
      <c r="A296" s="235" t="s">
        <v>785</v>
      </c>
      <c r="B296" s="225" t="s">
        <v>682</v>
      </c>
      <c r="C296" s="226">
        <f t="shared" si="197"/>
        <v>1</v>
      </c>
      <c r="D296" s="227">
        <v>2906.8</v>
      </c>
      <c r="E296" s="227"/>
      <c r="F296" s="228"/>
      <c r="G296" s="229">
        <f t="shared" si="186"/>
        <v>0</v>
      </c>
      <c r="H296" s="228"/>
      <c r="I296" s="229">
        <f t="shared" si="175"/>
        <v>0</v>
      </c>
      <c r="J296" s="228">
        <f t="shared" si="195"/>
        <v>0</v>
      </c>
      <c r="K296" s="229">
        <f t="shared" si="176"/>
        <v>0</v>
      </c>
      <c r="L296" s="228">
        <f t="shared" si="187"/>
        <v>0</v>
      </c>
      <c r="M296" s="230">
        <f t="shared" si="177"/>
        <v>0</v>
      </c>
      <c r="N296" s="231">
        <f t="shared" si="188"/>
        <v>0</v>
      </c>
      <c r="O296" s="229">
        <f t="shared" si="178"/>
        <v>0</v>
      </c>
      <c r="P296" s="228">
        <f t="shared" si="189"/>
        <v>0</v>
      </c>
      <c r="Q296" s="229">
        <f t="shared" si="179"/>
        <v>0</v>
      </c>
      <c r="R296" s="228">
        <f t="shared" si="190"/>
        <v>0</v>
      </c>
      <c r="S296" s="229">
        <f t="shared" si="180"/>
        <v>0</v>
      </c>
      <c r="T296" s="228">
        <f t="shared" si="191"/>
        <v>0</v>
      </c>
      <c r="U296" s="230">
        <f t="shared" si="181"/>
        <v>0</v>
      </c>
      <c r="V296" s="526">
        <f t="shared" si="192"/>
        <v>0</v>
      </c>
      <c r="W296" s="229">
        <f t="shared" si="182"/>
        <v>0</v>
      </c>
      <c r="X296" s="228">
        <v>1</v>
      </c>
      <c r="Y296" s="229">
        <f t="shared" si="184"/>
        <v>2906.8</v>
      </c>
      <c r="Z296" s="228">
        <f t="shared" si="193"/>
        <v>0</v>
      </c>
      <c r="AA296" s="229">
        <f t="shared" si="185"/>
        <v>0</v>
      </c>
      <c r="AB296" s="228">
        <f t="shared" si="194"/>
        <v>0</v>
      </c>
      <c r="AC296" s="229">
        <f t="shared" si="199"/>
        <v>0</v>
      </c>
      <c r="AD296" s="232">
        <f t="shared" si="198"/>
        <v>2906.8</v>
      </c>
      <c r="AE296" s="223" t="b">
        <f t="shared" si="196"/>
        <v>1</v>
      </c>
    </row>
    <row r="297" spans="1:31" ht="30" x14ac:dyDescent="0.25">
      <c r="A297" s="235" t="s">
        <v>786</v>
      </c>
      <c r="B297" s="225" t="s">
        <v>788</v>
      </c>
      <c r="C297" s="226">
        <f t="shared" si="197"/>
        <v>1</v>
      </c>
      <c r="D297" s="227">
        <v>1235.1600000000001</v>
      </c>
      <c r="E297" s="227"/>
      <c r="F297" s="228"/>
      <c r="G297" s="229">
        <f t="shared" si="186"/>
        <v>0</v>
      </c>
      <c r="H297" s="228"/>
      <c r="I297" s="229">
        <f t="shared" si="175"/>
        <v>0</v>
      </c>
      <c r="J297" s="228">
        <f t="shared" si="195"/>
        <v>0</v>
      </c>
      <c r="K297" s="229">
        <f t="shared" si="176"/>
        <v>0</v>
      </c>
      <c r="L297" s="228">
        <f t="shared" si="187"/>
        <v>0</v>
      </c>
      <c r="M297" s="230">
        <f t="shared" si="177"/>
        <v>0</v>
      </c>
      <c r="N297" s="231">
        <f t="shared" si="188"/>
        <v>0</v>
      </c>
      <c r="O297" s="229">
        <f t="shared" si="178"/>
        <v>0</v>
      </c>
      <c r="P297" s="228">
        <f t="shared" si="189"/>
        <v>0</v>
      </c>
      <c r="Q297" s="229">
        <f t="shared" si="179"/>
        <v>0</v>
      </c>
      <c r="R297" s="228">
        <f t="shared" si="190"/>
        <v>0</v>
      </c>
      <c r="S297" s="229">
        <f t="shared" si="180"/>
        <v>0</v>
      </c>
      <c r="T297" s="228">
        <f t="shared" si="191"/>
        <v>0</v>
      </c>
      <c r="U297" s="230">
        <f t="shared" si="181"/>
        <v>0</v>
      </c>
      <c r="V297" s="526">
        <f t="shared" si="192"/>
        <v>0</v>
      </c>
      <c r="W297" s="229">
        <f t="shared" si="182"/>
        <v>0</v>
      </c>
      <c r="X297" s="228">
        <v>1</v>
      </c>
      <c r="Y297" s="229">
        <f t="shared" si="184"/>
        <v>1235.1600000000001</v>
      </c>
      <c r="Z297" s="228">
        <f t="shared" si="193"/>
        <v>0</v>
      </c>
      <c r="AA297" s="229">
        <f t="shared" si="185"/>
        <v>0</v>
      </c>
      <c r="AB297" s="228">
        <f t="shared" si="194"/>
        <v>0</v>
      </c>
      <c r="AC297" s="229">
        <f t="shared" si="199"/>
        <v>0</v>
      </c>
      <c r="AD297" s="232">
        <f t="shared" si="198"/>
        <v>1235.1600000000001</v>
      </c>
      <c r="AE297" s="223" t="b">
        <f t="shared" si="196"/>
        <v>1</v>
      </c>
    </row>
    <row r="298" spans="1:31" ht="15" x14ac:dyDescent="0.25">
      <c r="A298" s="235" t="s">
        <v>789</v>
      </c>
      <c r="B298" s="225" t="s">
        <v>670</v>
      </c>
      <c r="C298" s="226">
        <f t="shared" si="197"/>
        <v>1</v>
      </c>
      <c r="D298" s="227">
        <v>4708.7700000000004</v>
      </c>
      <c r="E298" s="227"/>
      <c r="F298" s="228"/>
      <c r="G298" s="229">
        <f t="shared" si="186"/>
        <v>0</v>
      </c>
      <c r="H298" s="228"/>
      <c r="I298" s="229">
        <f t="shared" si="175"/>
        <v>0</v>
      </c>
      <c r="J298" s="228">
        <v>1</v>
      </c>
      <c r="K298" s="229">
        <f t="shared" si="176"/>
        <v>4708.7700000000004</v>
      </c>
      <c r="L298" s="228">
        <f t="shared" si="187"/>
        <v>0</v>
      </c>
      <c r="M298" s="230">
        <f t="shared" si="177"/>
        <v>0</v>
      </c>
      <c r="N298" s="231">
        <f t="shared" si="188"/>
        <v>0</v>
      </c>
      <c r="O298" s="229">
        <f t="shared" si="178"/>
        <v>0</v>
      </c>
      <c r="P298" s="228">
        <f t="shared" si="189"/>
        <v>0</v>
      </c>
      <c r="Q298" s="229">
        <f t="shared" si="179"/>
        <v>0</v>
      </c>
      <c r="R298" s="228">
        <f t="shared" si="190"/>
        <v>0</v>
      </c>
      <c r="S298" s="229">
        <f t="shared" si="180"/>
        <v>0</v>
      </c>
      <c r="T298" s="228">
        <f t="shared" si="191"/>
        <v>0</v>
      </c>
      <c r="U298" s="230">
        <f t="shared" si="181"/>
        <v>0</v>
      </c>
      <c r="V298" s="526">
        <f t="shared" si="192"/>
        <v>0</v>
      </c>
      <c r="W298" s="229">
        <f t="shared" si="182"/>
        <v>0</v>
      </c>
      <c r="X298" s="228">
        <f>AY$32</f>
        <v>0</v>
      </c>
      <c r="Y298" s="229">
        <f t="shared" si="184"/>
        <v>0</v>
      </c>
      <c r="Z298" s="228">
        <f t="shared" si="193"/>
        <v>0</v>
      </c>
      <c r="AA298" s="229">
        <f t="shared" si="185"/>
        <v>0</v>
      </c>
      <c r="AB298" s="228">
        <f t="shared" si="194"/>
        <v>0</v>
      </c>
      <c r="AC298" s="229">
        <f t="shared" si="199"/>
        <v>0</v>
      </c>
      <c r="AD298" s="232">
        <f t="shared" si="198"/>
        <v>4708.7700000000004</v>
      </c>
      <c r="AE298" s="223" t="b">
        <f t="shared" si="196"/>
        <v>1</v>
      </c>
    </row>
    <row r="299" spans="1:31" ht="15" x14ac:dyDescent="0.25">
      <c r="A299" s="235" t="s">
        <v>790</v>
      </c>
      <c r="B299" s="225" t="s">
        <v>792</v>
      </c>
      <c r="C299" s="226">
        <f t="shared" si="197"/>
        <v>1</v>
      </c>
      <c r="D299" s="227">
        <v>553.5</v>
      </c>
      <c r="E299" s="227"/>
      <c r="F299" s="228"/>
      <c r="G299" s="229">
        <f t="shared" si="186"/>
        <v>0</v>
      </c>
      <c r="H299" s="228"/>
      <c r="I299" s="229">
        <f t="shared" si="175"/>
        <v>0</v>
      </c>
      <c r="J299" s="228">
        <f t="shared" si="195"/>
        <v>0</v>
      </c>
      <c r="K299" s="229">
        <f t="shared" si="176"/>
        <v>0</v>
      </c>
      <c r="L299" s="228">
        <f t="shared" si="187"/>
        <v>0</v>
      </c>
      <c r="M299" s="230">
        <f t="shared" si="177"/>
        <v>0</v>
      </c>
      <c r="N299" s="231">
        <f t="shared" si="188"/>
        <v>0</v>
      </c>
      <c r="O299" s="229">
        <f t="shared" si="178"/>
        <v>0</v>
      </c>
      <c r="P299" s="228">
        <f t="shared" si="189"/>
        <v>0</v>
      </c>
      <c r="Q299" s="229">
        <f t="shared" si="179"/>
        <v>0</v>
      </c>
      <c r="R299" s="228">
        <f t="shared" si="190"/>
        <v>0</v>
      </c>
      <c r="S299" s="229">
        <f t="shared" si="180"/>
        <v>0</v>
      </c>
      <c r="T299" s="228">
        <f t="shared" si="191"/>
        <v>0</v>
      </c>
      <c r="U299" s="230">
        <f t="shared" si="181"/>
        <v>0</v>
      </c>
      <c r="V299" s="526">
        <f t="shared" si="192"/>
        <v>0</v>
      </c>
      <c r="W299" s="229">
        <f t="shared" si="182"/>
        <v>0</v>
      </c>
      <c r="X299" s="228">
        <v>1</v>
      </c>
      <c r="Y299" s="229">
        <f t="shared" si="184"/>
        <v>553.5</v>
      </c>
      <c r="Z299" s="228">
        <f t="shared" si="193"/>
        <v>0</v>
      </c>
      <c r="AA299" s="229">
        <f t="shared" si="185"/>
        <v>0</v>
      </c>
      <c r="AB299" s="228">
        <f t="shared" si="194"/>
        <v>0</v>
      </c>
      <c r="AC299" s="229">
        <f t="shared" si="199"/>
        <v>0</v>
      </c>
      <c r="AD299" s="232">
        <f t="shared" si="198"/>
        <v>553.5</v>
      </c>
      <c r="AE299" s="223" t="b">
        <f t="shared" si="196"/>
        <v>1</v>
      </c>
    </row>
    <row r="300" spans="1:31" ht="30" x14ac:dyDescent="0.25">
      <c r="A300" s="235" t="s">
        <v>793</v>
      </c>
      <c r="B300" s="225" t="s">
        <v>795</v>
      </c>
      <c r="C300" s="226">
        <f t="shared" si="197"/>
        <v>1</v>
      </c>
      <c r="D300" s="227">
        <v>14911.56</v>
      </c>
      <c r="E300" s="227"/>
      <c r="F300" s="228"/>
      <c r="G300" s="229">
        <f t="shared" si="186"/>
        <v>0</v>
      </c>
      <c r="H300" s="228"/>
      <c r="I300" s="229">
        <f t="shared" si="175"/>
        <v>0</v>
      </c>
      <c r="J300" s="228">
        <f t="shared" si="195"/>
        <v>0</v>
      </c>
      <c r="K300" s="229">
        <f t="shared" si="176"/>
        <v>0</v>
      </c>
      <c r="L300" s="228">
        <f t="shared" si="187"/>
        <v>0</v>
      </c>
      <c r="M300" s="230">
        <f t="shared" si="177"/>
        <v>0</v>
      </c>
      <c r="N300" s="231">
        <f t="shared" si="188"/>
        <v>0</v>
      </c>
      <c r="O300" s="229">
        <f t="shared" si="178"/>
        <v>0</v>
      </c>
      <c r="P300" s="228">
        <f t="shared" si="189"/>
        <v>0</v>
      </c>
      <c r="Q300" s="229">
        <f t="shared" si="179"/>
        <v>0</v>
      </c>
      <c r="R300" s="228">
        <f t="shared" si="190"/>
        <v>0</v>
      </c>
      <c r="S300" s="229">
        <f t="shared" si="180"/>
        <v>0</v>
      </c>
      <c r="T300" s="228">
        <f t="shared" si="191"/>
        <v>0</v>
      </c>
      <c r="U300" s="230">
        <f t="shared" si="181"/>
        <v>0</v>
      </c>
      <c r="V300" s="526">
        <f t="shared" si="192"/>
        <v>0</v>
      </c>
      <c r="W300" s="229">
        <f t="shared" si="182"/>
        <v>0</v>
      </c>
      <c r="X300" s="228">
        <v>1</v>
      </c>
      <c r="Y300" s="229">
        <f t="shared" si="184"/>
        <v>14911.56</v>
      </c>
      <c r="Z300" s="228">
        <f t="shared" si="193"/>
        <v>0</v>
      </c>
      <c r="AA300" s="229">
        <f t="shared" si="185"/>
        <v>0</v>
      </c>
      <c r="AB300" s="228">
        <f t="shared" si="194"/>
        <v>0</v>
      </c>
      <c r="AC300" s="229">
        <f t="shared" si="199"/>
        <v>0</v>
      </c>
      <c r="AD300" s="232">
        <f t="shared" si="198"/>
        <v>14911.56</v>
      </c>
      <c r="AE300" s="223" t="b">
        <f t="shared" si="196"/>
        <v>1</v>
      </c>
    </row>
    <row r="301" spans="1:31" ht="30" x14ac:dyDescent="0.25">
      <c r="A301" s="235" t="s">
        <v>796</v>
      </c>
      <c r="B301" s="225" t="s">
        <v>645</v>
      </c>
      <c r="C301" s="226">
        <f t="shared" si="197"/>
        <v>1</v>
      </c>
      <c r="D301" s="227">
        <v>564.37</v>
      </c>
      <c r="E301" s="227"/>
      <c r="F301" s="228"/>
      <c r="G301" s="229">
        <f t="shared" si="186"/>
        <v>0</v>
      </c>
      <c r="H301" s="228"/>
      <c r="I301" s="229">
        <f t="shared" si="175"/>
        <v>0</v>
      </c>
      <c r="J301" s="228">
        <v>1</v>
      </c>
      <c r="K301" s="229">
        <f t="shared" si="176"/>
        <v>564.37</v>
      </c>
      <c r="L301" s="228">
        <f t="shared" si="187"/>
        <v>0</v>
      </c>
      <c r="M301" s="230">
        <f t="shared" si="177"/>
        <v>0</v>
      </c>
      <c r="N301" s="231">
        <f t="shared" si="188"/>
        <v>0</v>
      </c>
      <c r="O301" s="229">
        <f t="shared" si="178"/>
        <v>0</v>
      </c>
      <c r="P301" s="228">
        <f t="shared" si="189"/>
        <v>0</v>
      </c>
      <c r="Q301" s="229">
        <f t="shared" si="179"/>
        <v>0</v>
      </c>
      <c r="R301" s="228">
        <f t="shared" si="190"/>
        <v>0</v>
      </c>
      <c r="S301" s="229">
        <f t="shared" si="180"/>
        <v>0</v>
      </c>
      <c r="T301" s="228">
        <f t="shared" si="191"/>
        <v>0</v>
      </c>
      <c r="U301" s="230">
        <f t="shared" si="181"/>
        <v>0</v>
      </c>
      <c r="V301" s="526">
        <f t="shared" si="192"/>
        <v>0</v>
      </c>
      <c r="W301" s="229">
        <f t="shared" si="182"/>
        <v>0</v>
      </c>
      <c r="X301" s="228">
        <f t="shared" ref="X301:X307" si="200">AY$32</f>
        <v>0</v>
      </c>
      <c r="Y301" s="229">
        <f t="shared" si="184"/>
        <v>0</v>
      </c>
      <c r="Z301" s="228">
        <f t="shared" si="193"/>
        <v>0</v>
      </c>
      <c r="AA301" s="229">
        <f t="shared" si="185"/>
        <v>0</v>
      </c>
      <c r="AB301" s="228">
        <f t="shared" si="194"/>
        <v>0</v>
      </c>
      <c r="AC301" s="229">
        <f t="shared" si="199"/>
        <v>0</v>
      </c>
      <c r="AD301" s="232">
        <f t="shared" si="198"/>
        <v>564.37</v>
      </c>
      <c r="AE301" s="223" t="b">
        <f t="shared" si="196"/>
        <v>1</v>
      </c>
    </row>
    <row r="302" spans="1:31" ht="30" x14ac:dyDescent="0.25">
      <c r="A302" s="235" t="s">
        <v>797</v>
      </c>
      <c r="B302" s="225" t="s">
        <v>457</v>
      </c>
      <c r="C302" s="226">
        <f t="shared" si="197"/>
        <v>1</v>
      </c>
      <c r="D302" s="227">
        <v>992.18</v>
      </c>
      <c r="E302" s="227"/>
      <c r="F302" s="228"/>
      <c r="G302" s="229">
        <f t="shared" si="186"/>
        <v>0</v>
      </c>
      <c r="H302" s="228"/>
      <c r="I302" s="229">
        <f t="shared" si="175"/>
        <v>0</v>
      </c>
      <c r="J302" s="228">
        <v>1</v>
      </c>
      <c r="K302" s="229">
        <f t="shared" si="176"/>
        <v>992.18</v>
      </c>
      <c r="L302" s="228">
        <f t="shared" si="187"/>
        <v>0</v>
      </c>
      <c r="M302" s="230">
        <f t="shared" si="177"/>
        <v>0</v>
      </c>
      <c r="N302" s="231">
        <f t="shared" si="188"/>
        <v>0</v>
      </c>
      <c r="O302" s="229">
        <f t="shared" si="178"/>
        <v>0</v>
      </c>
      <c r="P302" s="228">
        <f t="shared" si="189"/>
        <v>0</v>
      </c>
      <c r="Q302" s="229">
        <f t="shared" si="179"/>
        <v>0</v>
      </c>
      <c r="R302" s="228">
        <f t="shared" si="190"/>
        <v>0</v>
      </c>
      <c r="S302" s="229">
        <f t="shared" si="180"/>
        <v>0</v>
      </c>
      <c r="T302" s="228">
        <f t="shared" si="191"/>
        <v>0</v>
      </c>
      <c r="U302" s="230">
        <f t="shared" si="181"/>
        <v>0</v>
      </c>
      <c r="V302" s="526">
        <f t="shared" si="192"/>
        <v>0</v>
      </c>
      <c r="W302" s="229">
        <f t="shared" si="182"/>
        <v>0</v>
      </c>
      <c r="X302" s="228">
        <f t="shared" si="200"/>
        <v>0</v>
      </c>
      <c r="Y302" s="229">
        <f t="shared" si="184"/>
        <v>0</v>
      </c>
      <c r="Z302" s="228">
        <f t="shared" si="193"/>
        <v>0</v>
      </c>
      <c r="AA302" s="229">
        <f t="shared" si="185"/>
        <v>0</v>
      </c>
      <c r="AB302" s="228">
        <f t="shared" si="194"/>
        <v>0</v>
      </c>
      <c r="AC302" s="229">
        <f t="shared" si="199"/>
        <v>0</v>
      </c>
      <c r="AD302" s="232">
        <f t="shared" si="198"/>
        <v>992.18</v>
      </c>
      <c r="AE302" s="223" t="b">
        <f t="shared" si="196"/>
        <v>1</v>
      </c>
    </row>
    <row r="303" spans="1:31" ht="30" x14ac:dyDescent="0.25">
      <c r="A303" s="235" t="s">
        <v>798</v>
      </c>
      <c r="B303" s="225" t="s">
        <v>469</v>
      </c>
      <c r="C303" s="226">
        <f t="shared" si="197"/>
        <v>1</v>
      </c>
      <c r="D303" s="227">
        <v>3915.82</v>
      </c>
      <c r="E303" s="227"/>
      <c r="F303" s="228"/>
      <c r="G303" s="229">
        <f t="shared" si="186"/>
        <v>0</v>
      </c>
      <c r="H303" s="228"/>
      <c r="I303" s="229">
        <f t="shared" si="175"/>
        <v>0</v>
      </c>
      <c r="J303" s="228">
        <v>1</v>
      </c>
      <c r="K303" s="229">
        <f t="shared" si="176"/>
        <v>3915.82</v>
      </c>
      <c r="L303" s="228">
        <f t="shared" si="187"/>
        <v>0</v>
      </c>
      <c r="M303" s="230">
        <f t="shared" si="177"/>
        <v>0</v>
      </c>
      <c r="N303" s="231">
        <f t="shared" si="188"/>
        <v>0</v>
      </c>
      <c r="O303" s="229">
        <f t="shared" si="178"/>
        <v>0</v>
      </c>
      <c r="P303" s="228">
        <f t="shared" si="189"/>
        <v>0</v>
      </c>
      <c r="Q303" s="229">
        <f t="shared" si="179"/>
        <v>0</v>
      </c>
      <c r="R303" s="228">
        <f t="shared" si="190"/>
        <v>0</v>
      </c>
      <c r="S303" s="229">
        <f t="shared" si="180"/>
        <v>0</v>
      </c>
      <c r="T303" s="228">
        <f t="shared" si="191"/>
        <v>0</v>
      </c>
      <c r="U303" s="230">
        <f t="shared" si="181"/>
        <v>0</v>
      </c>
      <c r="V303" s="526">
        <f t="shared" si="192"/>
        <v>0</v>
      </c>
      <c r="W303" s="229">
        <f t="shared" si="182"/>
        <v>0</v>
      </c>
      <c r="X303" s="228">
        <f t="shared" si="200"/>
        <v>0</v>
      </c>
      <c r="Y303" s="229">
        <f t="shared" si="184"/>
        <v>0</v>
      </c>
      <c r="Z303" s="228">
        <f t="shared" si="193"/>
        <v>0</v>
      </c>
      <c r="AA303" s="229">
        <f t="shared" si="185"/>
        <v>0</v>
      </c>
      <c r="AB303" s="228">
        <f t="shared" si="194"/>
        <v>0</v>
      </c>
      <c r="AC303" s="229">
        <f t="shared" si="199"/>
        <v>0</v>
      </c>
      <c r="AD303" s="232">
        <f t="shared" si="198"/>
        <v>3915.82</v>
      </c>
      <c r="AE303" s="223" t="b">
        <f t="shared" si="196"/>
        <v>1</v>
      </c>
    </row>
    <row r="304" spans="1:31" ht="30" x14ac:dyDescent="0.25">
      <c r="A304" s="235" t="s">
        <v>799</v>
      </c>
      <c r="B304" s="225" t="s">
        <v>649</v>
      </c>
      <c r="C304" s="226">
        <f t="shared" si="197"/>
        <v>1</v>
      </c>
      <c r="D304" s="227">
        <v>7934.82</v>
      </c>
      <c r="E304" s="227"/>
      <c r="F304" s="228"/>
      <c r="G304" s="229">
        <f t="shared" si="186"/>
        <v>0</v>
      </c>
      <c r="H304" s="228"/>
      <c r="I304" s="229">
        <f t="shared" si="175"/>
        <v>0</v>
      </c>
      <c r="J304" s="228">
        <v>1</v>
      </c>
      <c r="K304" s="229">
        <f t="shared" si="176"/>
        <v>7934.82</v>
      </c>
      <c r="L304" s="228">
        <f t="shared" si="187"/>
        <v>0</v>
      </c>
      <c r="M304" s="230">
        <f t="shared" si="177"/>
        <v>0</v>
      </c>
      <c r="N304" s="231">
        <f t="shared" si="188"/>
        <v>0</v>
      </c>
      <c r="O304" s="229">
        <f t="shared" si="178"/>
        <v>0</v>
      </c>
      <c r="P304" s="228">
        <f t="shared" si="189"/>
        <v>0</v>
      </c>
      <c r="Q304" s="229">
        <f t="shared" si="179"/>
        <v>0</v>
      </c>
      <c r="R304" s="228">
        <f t="shared" si="190"/>
        <v>0</v>
      </c>
      <c r="S304" s="229">
        <f t="shared" si="180"/>
        <v>0</v>
      </c>
      <c r="T304" s="228">
        <f t="shared" si="191"/>
        <v>0</v>
      </c>
      <c r="U304" s="230">
        <f t="shared" si="181"/>
        <v>0</v>
      </c>
      <c r="V304" s="526">
        <f t="shared" si="192"/>
        <v>0</v>
      </c>
      <c r="W304" s="229">
        <f t="shared" si="182"/>
        <v>0</v>
      </c>
      <c r="X304" s="228">
        <f t="shared" si="200"/>
        <v>0</v>
      </c>
      <c r="Y304" s="229">
        <f t="shared" si="184"/>
        <v>0</v>
      </c>
      <c r="Z304" s="228">
        <f t="shared" si="193"/>
        <v>0</v>
      </c>
      <c r="AA304" s="229">
        <f t="shared" si="185"/>
        <v>0</v>
      </c>
      <c r="AB304" s="228">
        <f t="shared" si="194"/>
        <v>0</v>
      </c>
      <c r="AC304" s="229">
        <f t="shared" si="199"/>
        <v>0</v>
      </c>
      <c r="AD304" s="232">
        <f t="shared" si="198"/>
        <v>7934.82</v>
      </c>
      <c r="AE304" s="223" t="b">
        <f t="shared" si="196"/>
        <v>1</v>
      </c>
    </row>
    <row r="305" spans="1:31" ht="15" x14ac:dyDescent="0.25">
      <c r="A305" s="235" t="s">
        <v>800</v>
      </c>
      <c r="B305" s="225" t="s">
        <v>802</v>
      </c>
      <c r="C305" s="226">
        <f t="shared" si="197"/>
        <v>1</v>
      </c>
      <c r="D305" s="227">
        <v>2066.52</v>
      </c>
      <c r="E305" s="227"/>
      <c r="F305" s="228"/>
      <c r="G305" s="229">
        <f t="shared" si="186"/>
        <v>0</v>
      </c>
      <c r="H305" s="228"/>
      <c r="I305" s="229">
        <f t="shared" si="175"/>
        <v>0</v>
      </c>
      <c r="J305" s="228">
        <v>1</v>
      </c>
      <c r="K305" s="229">
        <f t="shared" si="176"/>
        <v>2066.52</v>
      </c>
      <c r="L305" s="228">
        <f t="shared" si="187"/>
        <v>0</v>
      </c>
      <c r="M305" s="230">
        <f t="shared" si="177"/>
        <v>0</v>
      </c>
      <c r="N305" s="231">
        <f t="shared" si="188"/>
        <v>0</v>
      </c>
      <c r="O305" s="229">
        <f t="shared" si="178"/>
        <v>0</v>
      </c>
      <c r="P305" s="228">
        <f t="shared" si="189"/>
        <v>0</v>
      </c>
      <c r="Q305" s="229">
        <f t="shared" si="179"/>
        <v>0</v>
      </c>
      <c r="R305" s="228">
        <f t="shared" si="190"/>
        <v>0</v>
      </c>
      <c r="S305" s="229">
        <f t="shared" si="180"/>
        <v>0</v>
      </c>
      <c r="T305" s="228">
        <f t="shared" si="191"/>
        <v>0</v>
      </c>
      <c r="U305" s="230">
        <f t="shared" si="181"/>
        <v>0</v>
      </c>
      <c r="V305" s="526">
        <f t="shared" si="192"/>
        <v>0</v>
      </c>
      <c r="W305" s="229">
        <f t="shared" si="182"/>
        <v>0</v>
      </c>
      <c r="X305" s="228">
        <f t="shared" si="200"/>
        <v>0</v>
      </c>
      <c r="Y305" s="229">
        <f t="shared" si="184"/>
        <v>0</v>
      </c>
      <c r="Z305" s="228">
        <f t="shared" si="193"/>
        <v>0</v>
      </c>
      <c r="AA305" s="229">
        <f t="shared" si="185"/>
        <v>0</v>
      </c>
      <c r="AB305" s="228">
        <f t="shared" si="194"/>
        <v>0</v>
      </c>
      <c r="AC305" s="229">
        <f t="shared" si="199"/>
        <v>0</v>
      </c>
      <c r="AD305" s="232">
        <f t="shared" si="198"/>
        <v>2066.52</v>
      </c>
      <c r="AE305" s="223" t="b">
        <f t="shared" si="196"/>
        <v>1</v>
      </c>
    </row>
    <row r="306" spans="1:31" ht="15" x14ac:dyDescent="0.25">
      <c r="A306" s="235" t="s">
        <v>803</v>
      </c>
      <c r="B306" s="225" t="s">
        <v>805</v>
      </c>
      <c r="C306" s="226">
        <f t="shared" si="197"/>
        <v>1</v>
      </c>
      <c r="D306" s="227">
        <v>497.02</v>
      </c>
      <c r="E306" s="227"/>
      <c r="F306" s="228"/>
      <c r="G306" s="229">
        <f t="shared" si="186"/>
        <v>0</v>
      </c>
      <c r="H306" s="228"/>
      <c r="I306" s="229">
        <f t="shared" si="175"/>
        <v>0</v>
      </c>
      <c r="J306" s="228">
        <v>1</v>
      </c>
      <c r="K306" s="229">
        <f t="shared" si="176"/>
        <v>497.02</v>
      </c>
      <c r="L306" s="228">
        <f t="shared" si="187"/>
        <v>0</v>
      </c>
      <c r="M306" s="230">
        <f t="shared" si="177"/>
        <v>0</v>
      </c>
      <c r="N306" s="231">
        <f t="shared" si="188"/>
        <v>0</v>
      </c>
      <c r="O306" s="229">
        <f t="shared" si="178"/>
        <v>0</v>
      </c>
      <c r="P306" s="228">
        <f t="shared" si="189"/>
        <v>0</v>
      </c>
      <c r="Q306" s="229">
        <f t="shared" si="179"/>
        <v>0</v>
      </c>
      <c r="R306" s="228">
        <f t="shared" si="190"/>
        <v>0</v>
      </c>
      <c r="S306" s="229">
        <f t="shared" si="180"/>
        <v>0</v>
      </c>
      <c r="T306" s="228">
        <f t="shared" si="191"/>
        <v>0</v>
      </c>
      <c r="U306" s="230">
        <f t="shared" si="181"/>
        <v>0</v>
      </c>
      <c r="V306" s="526">
        <f t="shared" si="192"/>
        <v>0</v>
      </c>
      <c r="W306" s="229">
        <f t="shared" si="182"/>
        <v>0</v>
      </c>
      <c r="X306" s="228">
        <f t="shared" si="200"/>
        <v>0</v>
      </c>
      <c r="Y306" s="229">
        <f t="shared" si="184"/>
        <v>0</v>
      </c>
      <c r="Z306" s="228">
        <f t="shared" si="193"/>
        <v>0</v>
      </c>
      <c r="AA306" s="229">
        <f t="shared" si="185"/>
        <v>0</v>
      </c>
      <c r="AB306" s="228">
        <f t="shared" si="194"/>
        <v>0</v>
      </c>
      <c r="AC306" s="229">
        <f t="shared" si="199"/>
        <v>0</v>
      </c>
      <c r="AD306" s="232">
        <f t="shared" si="198"/>
        <v>497.02</v>
      </c>
      <c r="AE306" s="223" t="b">
        <f t="shared" si="196"/>
        <v>1</v>
      </c>
    </row>
    <row r="307" spans="1:31" ht="15" x14ac:dyDescent="0.25">
      <c r="A307" s="235" t="s">
        <v>806</v>
      </c>
      <c r="B307" s="225" t="s">
        <v>808</v>
      </c>
      <c r="C307" s="226">
        <f t="shared" si="197"/>
        <v>1</v>
      </c>
      <c r="D307" s="227">
        <v>271.72000000000003</v>
      </c>
      <c r="E307" s="227"/>
      <c r="F307" s="228"/>
      <c r="G307" s="229">
        <f t="shared" si="186"/>
        <v>0</v>
      </c>
      <c r="H307" s="228"/>
      <c r="I307" s="229">
        <f t="shared" si="175"/>
        <v>0</v>
      </c>
      <c r="J307" s="228">
        <v>1</v>
      </c>
      <c r="K307" s="229">
        <f t="shared" si="176"/>
        <v>271.72000000000003</v>
      </c>
      <c r="L307" s="228">
        <f t="shared" si="187"/>
        <v>0</v>
      </c>
      <c r="M307" s="230">
        <f t="shared" si="177"/>
        <v>0</v>
      </c>
      <c r="N307" s="231">
        <f t="shared" si="188"/>
        <v>0</v>
      </c>
      <c r="O307" s="229">
        <f t="shared" si="178"/>
        <v>0</v>
      </c>
      <c r="P307" s="228">
        <f t="shared" si="189"/>
        <v>0</v>
      </c>
      <c r="Q307" s="229">
        <f t="shared" si="179"/>
        <v>0</v>
      </c>
      <c r="R307" s="228">
        <f t="shared" si="190"/>
        <v>0</v>
      </c>
      <c r="S307" s="229">
        <f t="shared" si="180"/>
        <v>0</v>
      </c>
      <c r="T307" s="228">
        <f t="shared" si="191"/>
        <v>0</v>
      </c>
      <c r="U307" s="230">
        <f t="shared" si="181"/>
        <v>0</v>
      </c>
      <c r="V307" s="526">
        <f t="shared" si="192"/>
        <v>0</v>
      </c>
      <c r="W307" s="229">
        <f t="shared" si="182"/>
        <v>0</v>
      </c>
      <c r="X307" s="228">
        <f t="shared" si="200"/>
        <v>0</v>
      </c>
      <c r="Y307" s="229">
        <f t="shared" si="184"/>
        <v>0</v>
      </c>
      <c r="Z307" s="228">
        <f t="shared" si="193"/>
        <v>0</v>
      </c>
      <c r="AA307" s="229">
        <f t="shared" si="185"/>
        <v>0</v>
      </c>
      <c r="AB307" s="228">
        <f t="shared" si="194"/>
        <v>0</v>
      </c>
      <c r="AC307" s="229">
        <f t="shared" si="199"/>
        <v>0</v>
      </c>
      <c r="AD307" s="232">
        <f t="shared" si="198"/>
        <v>271.72000000000003</v>
      </c>
      <c r="AE307" s="223" t="b">
        <f t="shared" si="196"/>
        <v>1</v>
      </c>
    </row>
    <row r="308" spans="1:31" ht="15" x14ac:dyDescent="0.25">
      <c r="A308" s="235" t="s">
        <v>809</v>
      </c>
      <c r="B308" s="225" t="s">
        <v>811</v>
      </c>
      <c r="C308" s="226">
        <f t="shared" si="197"/>
        <v>1</v>
      </c>
      <c r="D308" s="227">
        <v>768.66</v>
      </c>
      <c r="E308" s="227"/>
      <c r="F308" s="228"/>
      <c r="G308" s="229">
        <f t="shared" si="186"/>
        <v>0</v>
      </c>
      <c r="H308" s="228"/>
      <c r="I308" s="229">
        <f t="shared" si="175"/>
        <v>0</v>
      </c>
      <c r="J308" s="228">
        <f t="shared" si="195"/>
        <v>0</v>
      </c>
      <c r="K308" s="229">
        <f t="shared" si="176"/>
        <v>0</v>
      </c>
      <c r="L308" s="228">
        <v>0.5</v>
      </c>
      <c r="M308" s="230">
        <f t="shared" si="177"/>
        <v>384.33</v>
      </c>
      <c r="N308" s="231">
        <f t="shared" si="188"/>
        <v>0</v>
      </c>
      <c r="O308" s="229">
        <f t="shared" si="178"/>
        <v>0</v>
      </c>
      <c r="P308" s="228">
        <f t="shared" si="189"/>
        <v>0</v>
      </c>
      <c r="Q308" s="229">
        <f t="shared" si="179"/>
        <v>0</v>
      </c>
      <c r="R308" s="228">
        <f t="shared" si="190"/>
        <v>0</v>
      </c>
      <c r="S308" s="229">
        <f t="shared" si="180"/>
        <v>0</v>
      </c>
      <c r="T308" s="228">
        <f t="shared" si="191"/>
        <v>0</v>
      </c>
      <c r="U308" s="230">
        <f t="shared" si="181"/>
        <v>0</v>
      </c>
      <c r="V308" s="526">
        <f t="shared" si="192"/>
        <v>0</v>
      </c>
      <c r="W308" s="229">
        <f t="shared" si="182"/>
        <v>0</v>
      </c>
      <c r="X308" s="228">
        <v>0.2</v>
      </c>
      <c r="Y308" s="229">
        <f t="shared" si="184"/>
        <v>153.732</v>
      </c>
      <c r="Z308" s="228">
        <v>0.3</v>
      </c>
      <c r="AA308" s="229">
        <f t="shared" si="185"/>
        <v>230.59799999999998</v>
      </c>
      <c r="AB308" s="228">
        <f t="shared" si="194"/>
        <v>0</v>
      </c>
      <c r="AC308" s="229">
        <f t="shared" si="199"/>
        <v>0</v>
      </c>
      <c r="AD308" s="232">
        <f t="shared" si="198"/>
        <v>768.66</v>
      </c>
      <c r="AE308" s="223" t="b">
        <f t="shared" si="196"/>
        <v>1</v>
      </c>
    </row>
    <row r="309" spans="1:31" ht="15" x14ac:dyDescent="0.25">
      <c r="A309" s="235" t="s">
        <v>812</v>
      </c>
      <c r="B309" s="225" t="s">
        <v>814</v>
      </c>
      <c r="C309" s="226">
        <f t="shared" si="197"/>
        <v>1</v>
      </c>
      <c r="D309" s="227">
        <v>74.92</v>
      </c>
      <c r="E309" s="227"/>
      <c r="F309" s="228"/>
      <c r="G309" s="229">
        <f t="shared" si="186"/>
        <v>0</v>
      </c>
      <c r="H309" s="228"/>
      <c r="I309" s="229">
        <f t="shared" si="175"/>
        <v>0</v>
      </c>
      <c r="J309" s="228">
        <f t="shared" si="195"/>
        <v>0</v>
      </c>
      <c r="K309" s="229">
        <f t="shared" si="176"/>
        <v>0</v>
      </c>
      <c r="L309" s="228">
        <f t="shared" si="187"/>
        <v>0</v>
      </c>
      <c r="M309" s="230">
        <f t="shared" si="177"/>
        <v>0</v>
      </c>
      <c r="N309" s="231">
        <f t="shared" si="188"/>
        <v>0</v>
      </c>
      <c r="O309" s="229">
        <f t="shared" si="178"/>
        <v>0</v>
      </c>
      <c r="P309" s="228">
        <f t="shared" si="189"/>
        <v>0</v>
      </c>
      <c r="Q309" s="229">
        <f t="shared" si="179"/>
        <v>0</v>
      </c>
      <c r="R309" s="228">
        <f t="shared" si="190"/>
        <v>0</v>
      </c>
      <c r="S309" s="229">
        <f t="shared" si="180"/>
        <v>0</v>
      </c>
      <c r="T309" s="228">
        <f t="shared" si="191"/>
        <v>0</v>
      </c>
      <c r="U309" s="230">
        <f t="shared" si="181"/>
        <v>0</v>
      </c>
      <c r="V309" s="526">
        <f t="shared" si="192"/>
        <v>0</v>
      </c>
      <c r="W309" s="229">
        <f t="shared" si="182"/>
        <v>0</v>
      </c>
      <c r="X309" s="228">
        <v>1</v>
      </c>
      <c r="Y309" s="229">
        <f t="shared" si="184"/>
        <v>74.92</v>
      </c>
      <c r="Z309" s="228">
        <f t="shared" si="193"/>
        <v>0</v>
      </c>
      <c r="AA309" s="229">
        <f t="shared" si="185"/>
        <v>0</v>
      </c>
      <c r="AB309" s="228">
        <f t="shared" si="194"/>
        <v>0</v>
      </c>
      <c r="AC309" s="229">
        <f t="shared" si="199"/>
        <v>0</v>
      </c>
      <c r="AD309" s="232">
        <f t="shared" si="198"/>
        <v>74.92</v>
      </c>
      <c r="AE309" s="223" t="b">
        <f t="shared" si="196"/>
        <v>1</v>
      </c>
    </row>
    <row r="310" spans="1:31" ht="15" x14ac:dyDescent="0.25">
      <c r="A310" s="235" t="s">
        <v>815</v>
      </c>
      <c r="B310" s="225" t="s">
        <v>817</v>
      </c>
      <c r="C310" s="226">
        <f t="shared" si="197"/>
        <v>1</v>
      </c>
      <c r="D310" s="227">
        <v>38.56</v>
      </c>
      <c r="E310" s="227"/>
      <c r="F310" s="228"/>
      <c r="G310" s="229">
        <f t="shared" si="186"/>
        <v>0</v>
      </c>
      <c r="H310" s="228"/>
      <c r="I310" s="229">
        <f t="shared" si="175"/>
        <v>0</v>
      </c>
      <c r="J310" s="228">
        <f t="shared" si="195"/>
        <v>0</v>
      </c>
      <c r="K310" s="229">
        <f t="shared" si="176"/>
        <v>0</v>
      </c>
      <c r="L310" s="228">
        <f t="shared" si="187"/>
        <v>0</v>
      </c>
      <c r="M310" s="230">
        <f t="shared" si="177"/>
        <v>0</v>
      </c>
      <c r="N310" s="231">
        <f t="shared" si="188"/>
        <v>0</v>
      </c>
      <c r="O310" s="229">
        <f t="shared" si="178"/>
        <v>0</v>
      </c>
      <c r="P310" s="228">
        <f t="shared" si="189"/>
        <v>0</v>
      </c>
      <c r="Q310" s="229">
        <f t="shared" si="179"/>
        <v>0</v>
      </c>
      <c r="R310" s="228">
        <f t="shared" si="190"/>
        <v>0</v>
      </c>
      <c r="S310" s="229">
        <f t="shared" si="180"/>
        <v>0</v>
      </c>
      <c r="T310" s="228">
        <f t="shared" si="191"/>
        <v>0</v>
      </c>
      <c r="U310" s="230">
        <f t="shared" si="181"/>
        <v>0</v>
      </c>
      <c r="V310" s="526">
        <f t="shared" si="192"/>
        <v>0</v>
      </c>
      <c r="W310" s="229">
        <f t="shared" si="182"/>
        <v>0</v>
      </c>
      <c r="X310" s="228">
        <v>1</v>
      </c>
      <c r="Y310" s="229">
        <f t="shared" si="184"/>
        <v>38.56</v>
      </c>
      <c r="Z310" s="228">
        <f t="shared" si="193"/>
        <v>0</v>
      </c>
      <c r="AA310" s="229">
        <f t="shared" si="185"/>
        <v>0</v>
      </c>
      <c r="AB310" s="228">
        <f t="shared" si="194"/>
        <v>0</v>
      </c>
      <c r="AC310" s="229">
        <f t="shared" si="199"/>
        <v>0</v>
      </c>
      <c r="AD310" s="232">
        <f t="shared" si="198"/>
        <v>38.56</v>
      </c>
      <c r="AE310" s="223" t="b">
        <f t="shared" si="196"/>
        <v>1</v>
      </c>
    </row>
    <row r="311" spans="1:31" ht="15" x14ac:dyDescent="0.25">
      <c r="A311" s="235" t="s">
        <v>818</v>
      </c>
      <c r="B311" s="225" t="s">
        <v>820</v>
      </c>
      <c r="C311" s="226">
        <f t="shared" si="197"/>
        <v>1</v>
      </c>
      <c r="D311" s="227">
        <v>74.92</v>
      </c>
      <c r="E311" s="227"/>
      <c r="F311" s="228"/>
      <c r="G311" s="229">
        <f t="shared" si="186"/>
        <v>0</v>
      </c>
      <c r="H311" s="228"/>
      <c r="I311" s="229">
        <f t="shared" si="175"/>
        <v>0</v>
      </c>
      <c r="J311" s="228">
        <v>1</v>
      </c>
      <c r="K311" s="229">
        <f t="shared" si="176"/>
        <v>74.92</v>
      </c>
      <c r="L311" s="228">
        <f t="shared" si="187"/>
        <v>0</v>
      </c>
      <c r="M311" s="230">
        <f t="shared" si="177"/>
        <v>0</v>
      </c>
      <c r="N311" s="231">
        <f t="shared" si="188"/>
        <v>0</v>
      </c>
      <c r="O311" s="229">
        <f t="shared" si="178"/>
        <v>0</v>
      </c>
      <c r="P311" s="228">
        <f t="shared" si="189"/>
        <v>0</v>
      </c>
      <c r="Q311" s="229">
        <f t="shared" si="179"/>
        <v>0</v>
      </c>
      <c r="R311" s="228">
        <f t="shared" si="190"/>
        <v>0</v>
      </c>
      <c r="S311" s="229">
        <f t="shared" si="180"/>
        <v>0</v>
      </c>
      <c r="T311" s="228">
        <f t="shared" si="191"/>
        <v>0</v>
      </c>
      <c r="U311" s="230">
        <f t="shared" si="181"/>
        <v>0</v>
      </c>
      <c r="V311" s="526">
        <f t="shared" si="192"/>
        <v>0</v>
      </c>
      <c r="W311" s="229">
        <f t="shared" si="182"/>
        <v>0</v>
      </c>
      <c r="X311" s="228">
        <f>AY$32</f>
        <v>0</v>
      </c>
      <c r="Y311" s="229">
        <f t="shared" si="184"/>
        <v>0</v>
      </c>
      <c r="Z311" s="228">
        <f t="shared" si="193"/>
        <v>0</v>
      </c>
      <c r="AA311" s="229">
        <f t="shared" si="185"/>
        <v>0</v>
      </c>
      <c r="AB311" s="228">
        <f t="shared" si="194"/>
        <v>0</v>
      </c>
      <c r="AC311" s="229">
        <f t="shared" si="199"/>
        <v>0</v>
      </c>
      <c r="AD311" s="232">
        <f t="shared" si="198"/>
        <v>74.92</v>
      </c>
      <c r="AE311" s="223" t="b">
        <f t="shared" si="196"/>
        <v>1</v>
      </c>
    </row>
    <row r="312" spans="1:31" ht="30" x14ac:dyDescent="0.25">
      <c r="A312" s="235" t="s">
        <v>821</v>
      </c>
      <c r="B312" s="225" t="s">
        <v>823</v>
      </c>
      <c r="C312" s="226">
        <f t="shared" si="197"/>
        <v>1</v>
      </c>
      <c r="D312" s="227">
        <v>1575.86</v>
      </c>
      <c r="E312" s="227"/>
      <c r="F312" s="228"/>
      <c r="G312" s="229">
        <f t="shared" si="186"/>
        <v>0</v>
      </c>
      <c r="H312" s="228"/>
      <c r="I312" s="229">
        <f t="shared" si="175"/>
        <v>0</v>
      </c>
      <c r="J312" s="228">
        <f t="shared" si="195"/>
        <v>0</v>
      </c>
      <c r="K312" s="229">
        <f t="shared" si="176"/>
        <v>0</v>
      </c>
      <c r="L312" s="228">
        <f t="shared" si="187"/>
        <v>0</v>
      </c>
      <c r="M312" s="230">
        <f t="shared" si="177"/>
        <v>0</v>
      </c>
      <c r="N312" s="231">
        <f t="shared" si="188"/>
        <v>0</v>
      </c>
      <c r="O312" s="229">
        <f t="shared" si="178"/>
        <v>0</v>
      </c>
      <c r="P312" s="228">
        <f t="shared" si="189"/>
        <v>0</v>
      </c>
      <c r="Q312" s="229">
        <f t="shared" si="179"/>
        <v>0</v>
      </c>
      <c r="R312" s="228">
        <f t="shared" si="190"/>
        <v>0</v>
      </c>
      <c r="S312" s="229">
        <f t="shared" si="180"/>
        <v>0</v>
      </c>
      <c r="T312" s="228">
        <f t="shared" si="191"/>
        <v>0</v>
      </c>
      <c r="U312" s="230">
        <f t="shared" si="181"/>
        <v>0</v>
      </c>
      <c r="V312" s="526">
        <f t="shared" si="192"/>
        <v>0</v>
      </c>
      <c r="W312" s="229">
        <f t="shared" si="182"/>
        <v>0</v>
      </c>
      <c r="X312" s="228">
        <v>1</v>
      </c>
      <c r="Y312" s="229">
        <f t="shared" si="184"/>
        <v>1575.86</v>
      </c>
      <c r="Z312" s="228">
        <f t="shared" si="193"/>
        <v>0</v>
      </c>
      <c r="AA312" s="229">
        <f t="shared" si="185"/>
        <v>0</v>
      </c>
      <c r="AB312" s="228">
        <f t="shared" si="194"/>
        <v>0</v>
      </c>
      <c r="AC312" s="229">
        <f t="shared" si="199"/>
        <v>0</v>
      </c>
      <c r="AD312" s="232">
        <f t="shared" si="198"/>
        <v>1575.86</v>
      </c>
      <c r="AE312" s="223" t="b">
        <f t="shared" si="196"/>
        <v>1</v>
      </c>
    </row>
    <row r="313" spans="1:31" ht="30" x14ac:dyDescent="0.25">
      <c r="A313" s="235" t="s">
        <v>824</v>
      </c>
      <c r="B313" s="225" t="s">
        <v>826</v>
      </c>
      <c r="C313" s="226">
        <f t="shared" si="197"/>
        <v>1</v>
      </c>
      <c r="D313" s="227">
        <v>3629.46</v>
      </c>
      <c r="E313" s="227"/>
      <c r="F313" s="228"/>
      <c r="G313" s="229">
        <f t="shared" si="186"/>
        <v>0</v>
      </c>
      <c r="H313" s="228"/>
      <c r="I313" s="229">
        <f t="shared" si="175"/>
        <v>0</v>
      </c>
      <c r="J313" s="228">
        <f t="shared" si="195"/>
        <v>0</v>
      </c>
      <c r="K313" s="229">
        <f t="shared" si="176"/>
        <v>0</v>
      </c>
      <c r="L313" s="228">
        <f t="shared" si="187"/>
        <v>0</v>
      </c>
      <c r="M313" s="230">
        <f t="shared" si="177"/>
        <v>0</v>
      </c>
      <c r="N313" s="231">
        <f t="shared" si="188"/>
        <v>0</v>
      </c>
      <c r="O313" s="229">
        <f t="shared" si="178"/>
        <v>0</v>
      </c>
      <c r="P313" s="228">
        <f t="shared" si="189"/>
        <v>0</v>
      </c>
      <c r="Q313" s="229">
        <f t="shared" si="179"/>
        <v>0</v>
      </c>
      <c r="R313" s="228">
        <f t="shared" si="190"/>
        <v>0</v>
      </c>
      <c r="S313" s="229">
        <f t="shared" si="180"/>
        <v>0</v>
      </c>
      <c r="T313" s="228">
        <f t="shared" si="191"/>
        <v>0</v>
      </c>
      <c r="U313" s="230">
        <f t="shared" si="181"/>
        <v>0</v>
      </c>
      <c r="V313" s="526">
        <f t="shared" si="192"/>
        <v>0</v>
      </c>
      <c r="W313" s="229">
        <f t="shared" si="182"/>
        <v>0</v>
      </c>
      <c r="X313" s="228">
        <v>1</v>
      </c>
      <c r="Y313" s="229">
        <f t="shared" si="184"/>
        <v>3629.46</v>
      </c>
      <c r="Z313" s="228">
        <f t="shared" si="193"/>
        <v>0</v>
      </c>
      <c r="AA313" s="229">
        <f t="shared" si="185"/>
        <v>0</v>
      </c>
      <c r="AB313" s="228">
        <f t="shared" si="194"/>
        <v>0</v>
      </c>
      <c r="AC313" s="229">
        <f t="shared" si="199"/>
        <v>0</v>
      </c>
      <c r="AD313" s="232">
        <f t="shared" si="198"/>
        <v>3629.46</v>
      </c>
      <c r="AE313" s="223" t="b">
        <f t="shared" si="196"/>
        <v>1</v>
      </c>
    </row>
    <row r="314" spans="1:31" ht="30" x14ac:dyDescent="0.25">
      <c r="A314" s="235" t="s">
        <v>827</v>
      </c>
      <c r="B314" s="225" t="s">
        <v>829</v>
      </c>
      <c r="C314" s="226">
        <f t="shared" si="197"/>
        <v>1</v>
      </c>
      <c r="D314" s="227">
        <v>2263.62</v>
      </c>
      <c r="E314" s="227"/>
      <c r="F314" s="228"/>
      <c r="G314" s="229">
        <f t="shared" si="186"/>
        <v>0</v>
      </c>
      <c r="H314" s="228"/>
      <c r="I314" s="229">
        <f t="shared" si="175"/>
        <v>0</v>
      </c>
      <c r="J314" s="228">
        <f t="shared" si="195"/>
        <v>0</v>
      </c>
      <c r="K314" s="229">
        <f t="shared" si="176"/>
        <v>0</v>
      </c>
      <c r="L314" s="228">
        <f t="shared" si="187"/>
        <v>0</v>
      </c>
      <c r="M314" s="230">
        <f t="shared" si="177"/>
        <v>0</v>
      </c>
      <c r="N314" s="231">
        <f t="shared" si="188"/>
        <v>0</v>
      </c>
      <c r="O314" s="229">
        <f t="shared" si="178"/>
        <v>0</v>
      </c>
      <c r="P314" s="228">
        <f t="shared" si="189"/>
        <v>0</v>
      </c>
      <c r="Q314" s="229">
        <f t="shared" si="179"/>
        <v>0</v>
      </c>
      <c r="R314" s="228">
        <f t="shared" si="190"/>
        <v>0</v>
      </c>
      <c r="S314" s="229">
        <f t="shared" si="180"/>
        <v>0</v>
      </c>
      <c r="T314" s="228">
        <f t="shared" si="191"/>
        <v>0</v>
      </c>
      <c r="U314" s="230">
        <f t="shared" si="181"/>
        <v>0</v>
      </c>
      <c r="V314" s="526">
        <f t="shared" si="192"/>
        <v>0</v>
      </c>
      <c r="W314" s="229">
        <f t="shared" si="182"/>
        <v>0</v>
      </c>
      <c r="X314" s="228">
        <v>1</v>
      </c>
      <c r="Y314" s="229">
        <f t="shared" si="184"/>
        <v>2263.62</v>
      </c>
      <c r="Z314" s="228">
        <f t="shared" si="193"/>
        <v>0</v>
      </c>
      <c r="AA314" s="229">
        <f t="shared" si="185"/>
        <v>0</v>
      </c>
      <c r="AB314" s="228">
        <f t="shared" si="194"/>
        <v>0</v>
      </c>
      <c r="AC314" s="229">
        <f t="shared" si="199"/>
        <v>0</v>
      </c>
      <c r="AD314" s="232">
        <f t="shared" si="198"/>
        <v>2263.62</v>
      </c>
      <c r="AE314" s="223" t="b">
        <f t="shared" si="196"/>
        <v>1</v>
      </c>
    </row>
    <row r="315" spans="1:31" ht="30" x14ac:dyDescent="0.25">
      <c r="A315" s="235" t="s">
        <v>830</v>
      </c>
      <c r="B315" s="225" t="s">
        <v>832</v>
      </c>
      <c r="C315" s="226">
        <f t="shared" si="197"/>
        <v>1</v>
      </c>
      <c r="D315" s="227">
        <v>687.04</v>
      </c>
      <c r="E315" s="227"/>
      <c r="F315" s="228"/>
      <c r="G315" s="229">
        <f t="shared" si="186"/>
        <v>0</v>
      </c>
      <c r="H315" s="228"/>
      <c r="I315" s="229">
        <f t="shared" si="175"/>
        <v>0</v>
      </c>
      <c r="J315" s="228">
        <f t="shared" si="195"/>
        <v>0</v>
      </c>
      <c r="K315" s="229">
        <f t="shared" si="176"/>
        <v>0</v>
      </c>
      <c r="L315" s="228">
        <f t="shared" si="187"/>
        <v>0</v>
      </c>
      <c r="M315" s="230">
        <f t="shared" si="177"/>
        <v>0</v>
      </c>
      <c r="N315" s="231">
        <f t="shared" si="188"/>
        <v>0</v>
      </c>
      <c r="O315" s="229">
        <f t="shared" si="178"/>
        <v>0</v>
      </c>
      <c r="P315" s="228">
        <f t="shared" si="189"/>
        <v>0</v>
      </c>
      <c r="Q315" s="229">
        <f t="shared" si="179"/>
        <v>0</v>
      </c>
      <c r="R315" s="228">
        <f t="shared" si="190"/>
        <v>0</v>
      </c>
      <c r="S315" s="229">
        <f t="shared" si="180"/>
        <v>0</v>
      </c>
      <c r="T315" s="228">
        <f t="shared" si="191"/>
        <v>0</v>
      </c>
      <c r="U315" s="230">
        <f t="shared" si="181"/>
        <v>0</v>
      </c>
      <c r="V315" s="526">
        <f t="shared" si="192"/>
        <v>0</v>
      </c>
      <c r="W315" s="229">
        <f t="shared" si="182"/>
        <v>0</v>
      </c>
      <c r="X315" s="228">
        <v>1</v>
      </c>
      <c r="Y315" s="229">
        <f t="shared" si="184"/>
        <v>687.04</v>
      </c>
      <c r="Z315" s="228">
        <f t="shared" si="193"/>
        <v>0</v>
      </c>
      <c r="AA315" s="229">
        <f t="shared" si="185"/>
        <v>0</v>
      </c>
      <c r="AB315" s="228">
        <f t="shared" si="194"/>
        <v>0</v>
      </c>
      <c r="AC315" s="229">
        <f t="shared" si="199"/>
        <v>0</v>
      </c>
      <c r="AD315" s="232">
        <f t="shared" si="198"/>
        <v>687.04</v>
      </c>
      <c r="AE315" s="223" t="b">
        <f t="shared" si="196"/>
        <v>1</v>
      </c>
    </row>
    <row r="316" spans="1:31" ht="30" x14ac:dyDescent="0.25">
      <c r="A316" s="235" t="s">
        <v>833</v>
      </c>
      <c r="B316" s="225" t="s">
        <v>835</v>
      </c>
      <c r="C316" s="226">
        <f t="shared" si="197"/>
        <v>1</v>
      </c>
      <c r="D316" s="227">
        <v>480</v>
      </c>
      <c r="E316" s="227"/>
      <c r="F316" s="228"/>
      <c r="G316" s="229">
        <f t="shared" si="186"/>
        <v>0</v>
      </c>
      <c r="H316" s="228"/>
      <c r="I316" s="229">
        <f t="shared" si="175"/>
        <v>0</v>
      </c>
      <c r="J316" s="228">
        <v>1</v>
      </c>
      <c r="K316" s="229">
        <f t="shared" si="176"/>
        <v>480</v>
      </c>
      <c r="L316" s="228">
        <f t="shared" si="187"/>
        <v>0</v>
      </c>
      <c r="M316" s="230">
        <f t="shared" si="177"/>
        <v>0</v>
      </c>
      <c r="N316" s="231">
        <f t="shared" si="188"/>
        <v>0</v>
      </c>
      <c r="O316" s="229">
        <f t="shared" si="178"/>
        <v>0</v>
      </c>
      <c r="P316" s="228">
        <f t="shared" si="189"/>
        <v>0</v>
      </c>
      <c r="Q316" s="229">
        <f t="shared" si="179"/>
        <v>0</v>
      </c>
      <c r="R316" s="228">
        <f t="shared" si="190"/>
        <v>0</v>
      </c>
      <c r="S316" s="229">
        <f t="shared" si="180"/>
        <v>0</v>
      </c>
      <c r="T316" s="228">
        <f t="shared" si="191"/>
        <v>0</v>
      </c>
      <c r="U316" s="230">
        <f t="shared" si="181"/>
        <v>0</v>
      </c>
      <c r="V316" s="526">
        <f t="shared" si="192"/>
        <v>0</v>
      </c>
      <c r="W316" s="229">
        <f t="shared" si="182"/>
        <v>0</v>
      </c>
      <c r="X316" s="228">
        <f>AY$32</f>
        <v>0</v>
      </c>
      <c r="Y316" s="229">
        <f t="shared" si="184"/>
        <v>0</v>
      </c>
      <c r="Z316" s="228">
        <f t="shared" si="193"/>
        <v>0</v>
      </c>
      <c r="AA316" s="229">
        <f t="shared" si="185"/>
        <v>0</v>
      </c>
      <c r="AB316" s="228">
        <f t="shared" si="194"/>
        <v>0</v>
      </c>
      <c r="AC316" s="229">
        <f t="shared" si="199"/>
        <v>0</v>
      </c>
      <c r="AD316" s="232">
        <f t="shared" si="198"/>
        <v>480</v>
      </c>
      <c r="AE316" s="223" t="b">
        <f t="shared" si="196"/>
        <v>1</v>
      </c>
    </row>
    <row r="317" spans="1:31" ht="30" x14ac:dyDescent="0.25">
      <c r="A317" s="235" t="s">
        <v>836</v>
      </c>
      <c r="B317" s="225" t="s">
        <v>838</v>
      </c>
      <c r="C317" s="226">
        <f t="shared" si="197"/>
        <v>1</v>
      </c>
      <c r="D317" s="227">
        <v>1269.04</v>
      </c>
      <c r="E317" s="227"/>
      <c r="F317" s="228"/>
      <c r="G317" s="229">
        <f t="shared" si="186"/>
        <v>0</v>
      </c>
      <c r="H317" s="228"/>
      <c r="I317" s="229">
        <f t="shared" ref="I317:I326" si="201">H317*$D317</f>
        <v>0</v>
      </c>
      <c r="J317" s="228">
        <v>1</v>
      </c>
      <c r="K317" s="229">
        <f t="shared" ref="K317:K326" si="202">J317*$D317</f>
        <v>1269.04</v>
      </c>
      <c r="L317" s="228">
        <f t="shared" si="187"/>
        <v>0</v>
      </c>
      <c r="M317" s="230">
        <f t="shared" ref="M317:M326" si="203">L317*$D317</f>
        <v>0</v>
      </c>
      <c r="N317" s="231">
        <f t="shared" si="188"/>
        <v>0</v>
      </c>
      <c r="O317" s="229">
        <f t="shared" ref="O317:O326" si="204">N317*$D317</f>
        <v>0</v>
      </c>
      <c r="P317" s="228">
        <f t="shared" si="189"/>
        <v>0</v>
      </c>
      <c r="Q317" s="229">
        <f t="shared" ref="Q317:Q326" si="205">P317*$D317</f>
        <v>0</v>
      </c>
      <c r="R317" s="228">
        <f t="shared" si="190"/>
        <v>0</v>
      </c>
      <c r="S317" s="229">
        <f t="shared" ref="S317:S326" si="206">R317*$D317</f>
        <v>0</v>
      </c>
      <c r="T317" s="228">
        <f t="shared" si="191"/>
        <v>0</v>
      </c>
      <c r="U317" s="230">
        <f t="shared" ref="U317:U326" si="207">T317*$D317</f>
        <v>0</v>
      </c>
      <c r="V317" s="526">
        <f t="shared" si="192"/>
        <v>0</v>
      </c>
      <c r="W317" s="229">
        <f t="shared" ref="W317:W326" si="208">V317*$D317</f>
        <v>0</v>
      </c>
      <c r="X317" s="228">
        <f>AY$32</f>
        <v>0</v>
      </c>
      <c r="Y317" s="229">
        <f t="shared" ref="Y317:Y326" si="209">X317*$D317</f>
        <v>0</v>
      </c>
      <c r="Z317" s="228">
        <f t="shared" si="193"/>
        <v>0</v>
      </c>
      <c r="AA317" s="229">
        <f t="shared" ref="AA317:AA326" si="210">Z317*$D317</f>
        <v>0</v>
      </c>
      <c r="AB317" s="228">
        <f t="shared" si="194"/>
        <v>0</v>
      </c>
      <c r="AC317" s="229">
        <f t="shared" si="199"/>
        <v>0</v>
      </c>
      <c r="AD317" s="232">
        <f t="shared" si="198"/>
        <v>1269.04</v>
      </c>
      <c r="AE317" s="223" t="b">
        <f t="shared" si="196"/>
        <v>1</v>
      </c>
    </row>
    <row r="318" spans="1:31" ht="30" x14ac:dyDescent="0.25">
      <c r="A318" s="235" t="s">
        <v>839</v>
      </c>
      <c r="B318" s="225" t="s">
        <v>841</v>
      </c>
      <c r="C318" s="226">
        <f t="shared" si="197"/>
        <v>1</v>
      </c>
      <c r="D318" s="227">
        <v>1198.1400000000001</v>
      </c>
      <c r="E318" s="227"/>
      <c r="F318" s="228"/>
      <c r="G318" s="229">
        <f t="shared" ref="G318:G326" si="211">F318*$D318</f>
        <v>0</v>
      </c>
      <c r="H318" s="228"/>
      <c r="I318" s="229">
        <f t="shared" si="201"/>
        <v>0</v>
      </c>
      <c r="J318" s="228">
        <v>1</v>
      </c>
      <c r="K318" s="229">
        <f t="shared" si="202"/>
        <v>1198.1400000000001</v>
      </c>
      <c r="L318" s="228">
        <f t="shared" ref="L318:L326" si="212">AM$32</f>
        <v>0</v>
      </c>
      <c r="M318" s="230">
        <f t="shared" si="203"/>
        <v>0</v>
      </c>
      <c r="N318" s="231">
        <f t="shared" ref="N318:N326" si="213">AO$32</f>
        <v>0</v>
      </c>
      <c r="O318" s="229">
        <f t="shared" si="204"/>
        <v>0</v>
      </c>
      <c r="P318" s="228">
        <f t="shared" ref="P318:P325" si="214">AQ$32</f>
        <v>0</v>
      </c>
      <c r="Q318" s="229">
        <f t="shared" si="205"/>
        <v>0</v>
      </c>
      <c r="R318" s="228">
        <f t="shared" ref="R318:R326" si="215">AS$32</f>
        <v>0</v>
      </c>
      <c r="S318" s="229">
        <f t="shared" si="206"/>
        <v>0</v>
      </c>
      <c r="T318" s="228">
        <f t="shared" ref="T318:T326" si="216">AU$32</f>
        <v>0</v>
      </c>
      <c r="U318" s="230">
        <f t="shared" si="207"/>
        <v>0</v>
      </c>
      <c r="V318" s="526">
        <f t="shared" ref="V318:V326" si="217">AW$32</f>
        <v>0</v>
      </c>
      <c r="W318" s="229">
        <f t="shared" si="208"/>
        <v>0</v>
      </c>
      <c r="X318" s="228">
        <f t="shared" ref="X318:X326" si="218">AY$32</f>
        <v>0</v>
      </c>
      <c r="Y318" s="229">
        <f t="shared" si="209"/>
        <v>0</v>
      </c>
      <c r="Z318" s="228">
        <f t="shared" ref="Z318:Z326" si="219">BA$32</f>
        <v>0</v>
      </c>
      <c r="AA318" s="229">
        <f t="shared" si="210"/>
        <v>0</v>
      </c>
      <c r="AB318" s="228">
        <f t="shared" ref="AB318:AB326" si="220">BC$32</f>
        <v>0</v>
      </c>
      <c r="AC318" s="229">
        <f t="shared" si="199"/>
        <v>0</v>
      </c>
      <c r="AD318" s="232">
        <f t="shared" si="198"/>
        <v>1198.1400000000001</v>
      </c>
      <c r="AE318" s="223" t="b">
        <f t="shared" si="196"/>
        <v>1</v>
      </c>
    </row>
    <row r="319" spans="1:31" ht="15" x14ac:dyDescent="0.25">
      <c r="A319" s="235" t="s">
        <v>842</v>
      </c>
      <c r="B319" s="225" t="s">
        <v>518</v>
      </c>
      <c r="C319" s="226">
        <f t="shared" si="197"/>
        <v>1</v>
      </c>
      <c r="D319" s="227">
        <v>2461.25</v>
      </c>
      <c r="E319" s="227"/>
      <c r="F319" s="228"/>
      <c r="G319" s="229">
        <f t="shared" si="211"/>
        <v>0</v>
      </c>
      <c r="H319" s="228"/>
      <c r="I319" s="229">
        <f t="shared" si="201"/>
        <v>0</v>
      </c>
      <c r="J319" s="228">
        <v>1</v>
      </c>
      <c r="K319" s="229">
        <f t="shared" si="202"/>
        <v>2461.25</v>
      </c>
      <c r="L319" s="228">
        <f t="shared" si="212"/>
        <v>0</v>
      </c>
      <c r="M319" s="230">
        <f t="shared" si="203"/>
        <v>0</v>
      </c>
      <c r="N319" s="231">
        <f t="shared" si="213"/>
        <v>0</v>
      </c>
      <c r="O319" s="229">
        <f t="shared" si="204"/>
        <v>0</v>
      </c>
      <c r="P319" s="228">
        <f t="shared" si="214"/>
        <v>0</v>
      </c>
      <c r="Q319" s="229">
        <f t="shared" si="205"/>
        <v>0</v>
      </c>
      <c r="R319" s="228">
        <f t="shared" si="215"/>
        <v>0</v>
      </c>
      <c r="S319" s="229">
        <f t="shared" si="206"/>
        <v>0</v>
      </c>
      <c r="T319" s="228">
        <f t="shared" si="216"/>
        <v>0</v>
      </c>
      <c r="U319" s="230">
        <f t="shared" si="207"/>
        <v>0</v>
      </c>
      <c r="V319" s="526">
        <f t="shared" si="217"/>
        <v>0</v>
      </c>
      <c r="W319" s="229">
        <f t="shared" si="208"/>
        <v>0</v>
      </c>
      <c r="X319" s="228">
        <f t="shared" si="218"/>
        <v>0</v>
      </c>
      <c r="Y319" s="229">
        <f t="shared" si="209"/>
        <v>0</v>
      </c>
      <c r="Z319" s="228">
        <f t="shared" si="219"/>
        <v>0</v>
      </c>
      <c r="AA319" s="229">
        <f t="shared" si="210"/>
        <v>0</v>
      </c>
      <c r="AB319" s="228">
        <f t="shared" si="220"/>
        <v>0</v>
      </c>
      <c r="AC319" s="229">
        <f t="shared" si="199"/>
        <v>0</v>
      </c>
      <c r="AD319" s="232">
        <f t="shared" si="198"/>
        <v>2461.25</v>
      </c>
      <c r="AE319" s="223" t="b">
        <f t="shared" si="196"/>
        <v>1</v>
      </c>
    </row>
    <row r="320" spans="1:31" ht="15" x14ac:dyDescent="0.25">
      <c r="A320" s="235" t="s">
        <v>843</v>
      </c>
      <c r="B320" s="225" t="s">
        <v>673</v>
      </c>
      <c r="C320" s="226">
        <f t="shared" si="197"/>
        <v>1</v>
      </c>
      <c r="D320" s="227">
        <v>864.27</v>
      </c>
      <c r="E320" s="227"/>
      <c r="F320" s="228"/>
      <c r="G320" s="229">
        <f t="shared" si="211"/>
        <v>0</v>
      </c>
      <c r="H320" s="228"/>
      <c r="I320" s="229">
        <f t="shared" si="201"/>
        <v>0</v>
      </c>
      <c r="J320" s="228">
        <v>1</v>
      </c>
      <c r="K320" s="229">
        <f t="shared" si="202"/>
        <v>864.27</v>
      </c>
      <c r="L320" s="228">
        <f t="shared" si="212"/>
        <v>0</v>
      </c>
      <c r="M320" s="230">
        <f t="shared" si="203"/>
        <v>0</v>
      </c>
      <c r="N320" s="231">
        <f t="shared" si="213"/>
        <v>0</v>
      </c>
      <c r="O320" s="229">
        <f t="shared" si="204"/>
        <v>0</v>
      </c>
      <c r="P320" s="228">
        <f t="shared" si="214"/>
        <v>0</v>
      </c>
      <c r="Q320" s="229">
        <f t="shared" si="205"/>
        <v>0</v>
      </c>
      <c r="R320" s="228">
        <f t="shared" si="215"/>
        <v>0</v>
      </c>
      <c r="S320" s="229">
        <f t="shared" si="206"/>
        <v>0</v>
      </c>
      <c r="T320" s="228">
        <f t="shared" si="216"/>
        <v>0</v>
      </c>
      <c r="U320" s="230">
        <f t="shared" si="207"/>
        <v>0</v>
      </c>
      <c r="V320" s="526">
        <f t="shared" si="217"/>
        <v>0</v>
      </c>
      <c r="W320" s="229">
        <f t="shared" si="208"/>
        <v>0</v>
      </c>
      <c r="X320" s="228">
        <f t="shared" si="218"/>
        <v>0</v>
      </c>
      <c r="Y320" s="229">
        <f t="shared" si="209"/>
        <v>0</v>
      </c>
      <c r="Z320" s="228">
        <f t="shared" si="219"/>
        <v>0</v>
      </c>
      <c r="AA320" s="229">
        <f t="shared" si="210"/>
        <v>0</v>
      </c>
      <c r="AB320" s="228">
        <f t="shared" si="220"/>
        <v>0</v>
      </c>
      <c r="AC320" s="229">
        <f t="shared" si="199"/>
        <v>0</v>
      </c>
      <c r="AD320" s="232">
        <f t="shared" si="198"/>
        <v>864.27</v>
      </c>
      <c r="AE320" s="223" t="b">
        <f t="shared" si="196"/>
        <v>1</v>
      </c>
    </row>
    <row r="321" spans="1:60" ht="15" x14ac:dyDescent="0.25">
      <c r="A321" s="235" t="s">
        <v>844</v>
      </c>
      <c r="B321" s="225" t="s">
        <v>846</v>
      </c>
      <c r="C321" s="226">
        <f t="shared" si="197"/>
        <v>1</v>
      </c>
      <c r="D321" s="227">
        <v>449.9</v>
      </c>
      <c r="E321" s="227"/>
      <c r="F321" s="228"/>
      <c r="G321" s="229">
        <f t="shared" si="211"/>
        <v>0</v>
      </c>
      <c r="H321" s="228"/>
      <c r="I321" s="229">
        <f t="shared" si="201"/>
        <v>0</v>
      </c>
      <c r="J321" s="228">
        <f t="shared" ref="J321:J326" si="221">AK$32</f>
        <v>0</v>
      </c>
      <c r="K321" s="229">
        <f t="shared" si="202"/>
        <v>0</v>
      </c>
      <c r="L321" s="228">
        <f t="shared" si="212"/>
        <v>0</v>
      </c>
      <c r="M321" s="230">
        <f t="shared" si="203"/>
        <v>0</v>
      </c>
      <c r="N321" s="231">
        <f t="shared" si="213"/>
        <v>0</v>
      </c>
      <c r="O321" s="229">
        <f t="shared" si="204"/>
        <v>0</v>
      </c>
      <c r="P321" s="228">
        <f t="shared" si="214"/>
        <v>0</v>
      </c>
      <c r="Q321" s="229">
        <f t="shared" si="205"/>
        <v>0</v>
      </c>
      <c r="R321" s="228">
        <f t="shared" si="215"/>
        <v>0</v>
      </c>
      <c r="S321" s="229">
        <f t="shared" si="206"/>
        <v>0</v>
      </c>
      <c r="T321" s="228">
        <f t="shared" si="216"/>
        <v>0</v>
      </c>
      <c r="U321" s="230">
        <f t="shared" si="207"/>
        <v>0</v>
      </c>
      <c r="V321" s="526">
        <v>1</v>
      </c>
      <c r="W321" s="229">
        <f t="shared" si="208"/>
        <v>449.9</v>
      </c>
      <c r="X321" s="228">
        <f t="shared" si="218"/>
        <v>0</v>
      </c>
      <c r="Y321" s="229">
        <f t="shared" si="209"/>
        <v>0</v>
      </c>
      <c r="Z321" s="228">
        <f t="shared" si="219"/>
        <v>0</v>
      </c>
      <c r="AA321" s="229">
        <f t="shared" si="210"/>
        <v>0</v>
      </c>
      <c r="AB321" s="228">
        <f t="shared" si="220"/>
        <v>0</v>
      </c>
      <c r="AC321" s="229">
        <f t="shared" si="199"/>
        <v>0</v>
      </c>
      <c r="AD321" s="232">
        <f t="shared" si="198"/>
        <v>449.9</v>
      </c>
      <c r="AE321" s="223" t="b">
        <f t="shared" si="196"/>
        <v>1</v>
      </c>
    </row>
    <row r="322" spans="1:60" ht="15" x14ac:dyDescent="0.25">
      <c r="A322" s="235" t="s">
        <v>847</v>
      </c>
      <c r="B322" s="225" t="s">
        <v>849</v>
      </c>
      <c r="C322" s="226">
        <f t="shared" si="197"/>
        <v>1</v>
      </c>
      <c r="D322" s="227">
        <v>3213.87</v>
      </c>
      <c r="E322" s="227"/>
      <c r="F322" s="228"/>
      <c r="G322" s="229">
        <f t="shared" si="211"/>
        <v>0</v>
      </c>
      <c r="H322" s="228"/>
      <c r="I322" s="229">
        <f t="shared" si="201"/>
        <v>0</v>
      </c>
      <c r="J322" s="228">
        <f t="shared" si="221"/>
        <v>0</v>
      </c>
      <c r="K322" s="229">
        <f t="shared" si="202"/>
        <v>0</v>
      </c>
      <c r="L322" s="228">
        <f t="shared" si="212"/>
        <v>0</v>
      </c>
      <c r="M322" s="230">
        <f t="shared" si="203"/>
        <v>0</v>
      </c>
      <c r="N322" s="231">
        <v>1</v>
      </c>
      <c r="O322" s="229">
        <f t="shared" si="204"/>
        <v>3213.87</v>
      </c>
      <c r="P322" s="228">
        <f t="shared" si="214"/>
        <v>0</v>
      </c>
      <c r="Q322" s="229">
        <f t="shared" si="205"/>
        <v>0</v>
      </c>
      <c r="R322" s="228">
        <f t="shared" si="215"/>
        <v>0</v>
      </c>
      <c r="S322" s="229">
        <f t="shared" si="206"/>
        <v>0</v>
      </c>
      <c r="T322" s="228">
        <f t="shared" si="216"/>
        <v>0</v>
      </c>
      <c r="U322" s="230">
        <f t="shared" si="207"/>
        <v>0</v>
      </c>
      <c r="V322" s="526">
        <f t="shared" si="217"/>
        <v>0</v>
      </c>
      <c r="W322" s="229">
        <f t="shared" si="208"/>
        <v>0</v>
      </c>
      <c r="X322" s="228">
        <f t="shared" si="218"/>
        <v>0</v>
      </c>
      <c r="Y322" s="229">
        <f t="shared" si="209"/>
        <v>0</v>
      </c>
      <c r="Z322" s="228">
        <f t="shared" si="219"/>
        <v>0</v>
      </c>
      <c r="AA322" s="229">
        <f t="shared" si="210"/>
        <v>0</v>
      </c>
      <c r="AB322" s="228">
        <f t="shared" si="220"/>
        <v>0</v>
      </c>
      <c r="AC322" s="229">
        <f t="shared" si="199"/>
        <v>0</v>
      </c>
      <c r="AD322" s="232">
        <f t="shared" si="198"/>
        <v>3213.87</v>
      </c>
      <c r="AE322" s="223" t="b">
        <f t="shared" si="196"/>
        <v>1</v>
      </c>
    </row>
    <row r="323" spans="1:60" ht="15" x14ac:dyDescent="0.25">
      <c r="A323" s="235" t="s">
        <v>850</v>
      </c>
      <c r="B323" s="225" t="s">
        <v>852</v>
      </c>
      <c r="C323" s="226">
        <f t="shared" si="197"/>
        <v>1</v>
      </c>
      <c r="D323" s="227">
        <v>3823.89</v>
      </c>
      <c r="E323" s="227"/>
      <c r="F323" s="228"/>
      <c r="G323" s="229">
        <f t="shared" si="211"/>
        <v>0</v>
      </c>
      <c r="H323" s="228"/>
      <c r="I323" s="229">
        <f t="shared" si="201"/>
        <v>0</v>
      </c>
      <c r="J323" s="228">
        <v>1</v>
      </c>
      <c r="K323" s="229">
        <f t="shared" si="202"/>
        <v>3823.89</v>
      </c>
      <c r="L323" s="228">
        <f t="shared" si="212"/>
        <v>0</v>
      </c>
      <c r="M323" s="230">
        <f t="shared" si="203"/>
        <v>0</v>
      </c>
      <c r="N323" s="231">
        <f t="shared" si="213"/>
        <v>0</v>
      </c>
      <c r="O323" s="229">
        <f t="shared" si="204"/>
        <v>0</v>
      </c>
      <c r="P323" s="228">
        <f t="shared" si="214"/>
        <v>0</v>
      </c>
      <c r="Q323" s="229">
        <f t="shared" si="205"/>
        <v>0</v>
      </c>
      <c r="R323" s="228">
        <f t="shared" si="215"/>
        <v>0</v>
      </c>
      <c r="S323" s="229">
        <f t="shared" si="206"/>
        <v>0</v>
      </c>
      <c r="T323" s="228">
        <f t="shared" si="216"/>
        <v>0</v>
      </c>
      <c r="U323" s="230">
        <f t="shared" si="207"/>
        <v>0</v>
      </c>
      <c r="V323" s="526">
        <f t="shared" si="217"/>
        <v>0</v>
      </c>
      <c r="W323" s="229">
        <f t="shared" si="208"/>
        <v>0</v>
      </c>
      <c r="X323" s="228">
        <f t="shared" si="218"/>
        <v>0</v>
      </c>
      <c r="Y323" s="229">
        <f t="shared" si="209"/>
        <v>0</v>
      </c>
      <c r="Z323" s="228">
        <f t="shared" si="219"/>
        <v>0</v>
      </c>
      <c r="AA323" s="229">
        <f t="shared" si="210"/>
        <v>0</v>
      </c>
      <c r="AB323" s="228">
        <f t="shared" si="220"/>
        <v>0</v>
      </c>
      <c r="AC323" s="229">
        <f t="shared" si="199"/>
        <v>0</v>
      </c>
      <c r="AD323" s="232">
        <f t="shared" si="198"/>
        <v>3823.89</v>
      </c>
      <c r="AE323" s="223" t="b">
        <f t="shared" si="196"/>
        <v>1</v>
      </c>
    </row>
    <row r="324" spans="1:60" ht="15" x14ac:dyDescent="0.25">
      <c r="A324" s="235" t="s">
        <v>853</v>
      </c>
      <c r="B324" s="225" t="s">
        <v>855</v>
      </c>
      <c r="C324" s="226">
        <f t="shared" si="197"/>
        <v>1</v>
      </c>
      <c r="D324" s="227">
        <v>1244.56</v>
      </c>
      <c r="E324" s="227"/>
      <c r="F324" s="228"/>
      <c r="G324" s="229">
        <f t="shared" si="211"/>
        <v>0</v>
      </c>
      <c r="H324" s="228"/>
      <c r="I324" s="229">
        <f t="shared" si="201"/>
        <v>0</v>
      </c>
      <c r="J324" s="228">
        <f t="shared" si="221"/>
        <v>0</v>
      </c>
      <c r="K324" s="229">
        <f t="shared" si="202"/>
        <v>0</v>
      </c>
      <c r="L324" s="228">
        <f t="shared" si="212"/>
        <v>0</v>
      </c>
      <c r="M324" s="230">
        <f t="shared" si="203"/>
        <v>0</v>
      </c>
      <c r="N324" s="231">
        <v>1</v>
      </c>
      <c r="O324" s="229">
        <f t="shared" si="204"/>
        <v>1244.56</v>
      </c>
      <c r="P324" s="228">
        <f t="shared" si="214"/>
        <v>0</v>
      </c>
      <c r="Q324" s="229">
        <f t="shared" si="205"/>
        <v>0</v>
      </c>
      <c r="R324" s="228">
        <f t="shared" si="215"/>
        <v>0</v>
      </c>
      <c r="S324" s="229">
        <f t="shared" si="206"/>
        <v>0</v>
      </c>
      <c r="T324" s="228">
        <f t="shared" si="216"/>
        <v>0</v>
      </c>
      <c r="U324" s="230">
        <f t="shared" si="207"/>
        <v>0</v>
      </c>
      <c r="V324" s="526">
        <f t="shared" si="217"/>
        <v>0</v>
      </c>
      <c r="W324" s="229">
        <f t="shared" si="208"/>
        <v>0</v>
      </c>
      <c r="X324" s="228">
        <f t="shared" si="218"/>
        <v>0</v>
      </c>
      <c r="Y324" s="229">
        <f t="shared" si="209"/>
        <v>0</v>
      </c>
      <c r="Z324" s="228">
        <f t="shared" si="219"/>
        <v>0</v>
      </c>
      <c r="AA324" s="229">
        <f t="shared" si="210"/>
        <v>0</v>
      </c>
      <c r="AB324" s="228">
        <f t="shared" si="220"/>
        <v>0</v>
      </c>
      <c r="AC324" s="229">
        <f t="shared" si="199"/>
        <v>0</v>
      </c>
      <c r="AD324" s="232">
        <f t="shared" si="198"/>
        <v>1244.56</v>
      </c>
      <c r="AE324" s="223" t="b">
        <f t="shared" si="196"/>
        <v>1</v>
      </c>
    </row>
    <row r="325" spans="1:60" ht="15" x14ac:dyDescent="0.25">
      <c r="A325" s="235" t="s">
        <v>856</v>
      </c>
      <c r="B325" s="225" t="s">
        <v>502</v>
      </c>
      <c r="C325" s="226">
        <f t="shared" si="197"/>
        <v>1</v>
      </c>
      <c r="D325" s="227">
        <v>16.399999999999999</v>
      </c>
      <c r="E325" s="227"/>
      <c r="F325" s="228"/>
      <c r="G325" s="229">
        <f t="shared" si="211"/>
        <v>0</v>
      </c>
      <c r="H325" s="228"/>
      <c r="I325" s="229">
        <f t="shared" si="201"/>
        <v>0</v>
      </c>
      <c r="J325" s="228">
        <f t="shared" si="221"/>
        <v>0</v>
      </c>
      <c r="K325" s="229">
        <f t="shared" si="202"/>
        <v>0</v>
      </c>
      <c r="L325" s="228">
        <f t="shared" si="212"/>
        <v>0</v>
      </c>
      <c r="M325" s="230">
        <f t="shared" si="203"/>
        <v>0</v>
      </c>
      <c r="N325" s="231">
        <v>1</v>
      </c>
      <c r="O325" s="229">
        <f t="shared" si="204"/>
        <v>16.399999999999999</v>
      </c>
      <c r="P325" s="228">
        <f t="shared" si="214"/>
        <v>0</v>
      </c>
      <c r="Q325" s="229">
        <f t="shared" si="205"/>
        <v>0</v>
      </c>
      <c r="R325" s="228">
        <f t="shared" si="215"/>
        <v>0</v>
      </c>
      <c r="S325" s="229">
        <f t="shared" si="206"/>
        <v>0</v>
      </c>
      <c r="T325" s="228">
        <f t="shared" si="216"/>
        <v>0</v>
      </c>
      <c r="U325" s="230">
        <f t="shared" si="207"/>
        <v>0</v>
      </c>
      <c r="V325" s="526">
        <f t="shared" si="217"/>
        <v>0</v>
      </c>
      <c r="W325" s="229">
        <f t="shared" si="208"/>
        <v>0</v>
      </c>
      <c r="X325" s="228">
        <f t="shared" si="218"/>
        <v>0</v>
      </c>
      <c r="Y325" s="229">
        <f t="shared" si="209"/>
        <v>0</v>
      </c>
      <c r="Z325" s="228">
        <f t="shared" si="219"/>
        <v>0</v>
      </c>
      <c r="AA325" s="229">
        <f t="shared" si="210"/>
        <v>0</v>
      </c>
      <c r="AB325" s="228">
        <f t="shared" si="220"/>
        <v>0</v>
      </c>
      <c r="AC325" s="229">
        <f t="shared" si="199"/>
        <v>0</v>
      </c>
      <c r="AD325" s="232">
        <f t="shared" si="198"/>
        <v>16.399999999999999</v>
      </c>
      <c r="AE325" s="223" t="b">
        <f t="shared" si="196"/>
        <v>1</v>
      </c>
    </row>
    <row r="326" spans="1:60" ht="15" x14ac:dyDescent="0.25">
      <c r="A326" s="235" t="s">
        <v>857</v>
      </c>
      <c r="B326" s="225" t="s">
        <v>490</v>
      </c>
      <c r="C326" s="226">
        <f t="shared" si="197"/>
        <v>1</v>
      </c>
      <c r="D326" s="227">
        <v>11.72</v>
      </c>
      <c r="E326" s="227"/>
      <c r="F326" s="228"/>
      <c r="G326" s="229">
        <f t="shared" si="211"/>
        <v>0</v>
      </c>
      <c r="H326" s="228"/>
      <c r="I326" s="229">
        <f t="shared" si="201"/>
        <v>0</v>
      </c>
      <c r="J326" s="228">
        <f t="shared" si="221"/>
        <v>0</v>
      </c>
      <c r="K326" s="229">
        <f t="shared" si="202"/>
        <v>0</v>
      </c>
      <c r="L326" s="228">
        <f t="shared" si="212"/>
        <v>0</v>
      </c>
      <c r="M326" s="230">
        <f t="shared" si="203"/>
        <v>0</v>
      </c>
      <c r="N326" s="231">
        <f t="shared" si="213"/>
        <v>0</v>
      </c>
      <c r="O326" s="229">
        <f t="shared" si="204"/>
        <v>0</v>
      </c>
      <c r="P326" s="228">
        <v>1</v>
      </c>
      <c r="Q326" s="229">
        <f t="shared" si="205"/>
        <v>11.72</v>
      </c>
      <c r="R326" s="228">
        <f t="shared" si="215"/>
        <v>0</v>
      </c>
      <c r="S326" s="229">
        <f t="shared" si="206"/>
        <v>0</v>
      </c>
      <c r="T326" s="228">
        <f t="shared" si="216"/>
        <v>0</v>
      </c>
      <c r="U326" s="230">
        <f t="shared" si="207"/>
        <v>0</v>
      </c>
      <c r="V326" s="526">
        <f t="shared" si="217"/>
        <v>0</v>
      </c>
      <c r="W326" s="229">
        <f t="shared" si="208"/>
        <v>0</v>
      </c>
      <c r="X326" s="228">
        <f t="shared" si="218"/>
        <v>0</v>
      </c>
      <c r="Y326" s="229">
        <f t="shared" si="209"/>
        <v>0</v>
      </c>
      <c r="Z326" s="228">
        <f t="shared" si="219"/>
        <v>0</v>
      </c>
      <c r="AA326" s="229">
        <f t="shared" si="210"/>
        <v>0</v>
      </c>
      <c r="AB326" s="228">
        <f t="shared" si="220"/>
        <v>0</v>
      </c>
      <c r="AC326" s="229">
        <f t="shared" si="199"/>
        <v>0</v>
      </c>
      <c r="AD326" s="232">
        <f t="shared" si="198"/>
        <v>11.72</v>
      </c>
      <c r="AE326" s="223" t="b">
        <f t="shared" si="196"/>
        <v>1</v>
      </c>
    </row>
    <row r="327" spans="1:60" s="241" customFormat="1" ht="15" x14ac:dyDescent="0.25">
      <c r="A327" s="237" t="s">
        <v>858</v>
      </c>
      <c r="B327" s="238" t="s">
        <v>859</v>
      </c>
      <c r="C327" s="239">
        <f>SUM(F327,H327,J327,L327,N327,P327,R327,T327,V327,X327,Z327,AB327)</f>
        <v>0.99999999999999978</v>
      </c>
      <c r="D327" s="240">
        <v>198533.50000000003</v>
      </c>
      <c r="E327" s="240"/>
      <c r="F327" s="218">
        <f>G327/$D$327</f>
        <v>0</v>
      </c>
      <c r="G327" s="219">
        <f>SUM(G328:G383)</f>
        <v>0</v>
      </c>
      <c r="H327" s="218">
        <f>I327/$D$327</f>
        <v>0.23117323776591855</v>
      </c>
      <c r="I327" s="219">
        <f>SUM(I328:I383)</f>
        <v>45895.631999999998</v>
      </c>
      <c r="J327" s="218">
        <f>K327/$D$327</f>
        <v>0.26362869742386041</v>
      </c>
      <c r="K327" s="219">
        <f>SUM(K328:K383)</f>
        <v>52339.127999999997</v>
      </c>
      <c r="L327" s="218">
        <f>M327/$D$327</f>
        <v>0.19714859205121552</v>
      </c>
      <c r="M327" s="220">
        <f>SUM(M328:M383)</f>
        <v>39140.6</v>
      </c>
      <c r="N327" s="221">
        <f>O327/$D$327</f>
        <v>0</v>
      </c>
      <c r="O327" s="219">
        <f>SUM(O328:O383)</f>
        <v>0</v>
      </c>
      <c r="P327" s="218">
        <f>Q327/$D$327</f>
        <v>5.5727622794138013E-3</v>
      </c>
      <c r="Q327" s="219">
        <f>SUM(Q328:Q383)</f>
        <v>1106.3800000000001</v>
      </c>
      <c r="R327" s="218">
        <f>S327/$D$327</f>
        <v>2.7934932895455924E-2</v>
      </c>
      <c r="S327" s="219">
        <f>SUM(S328:S383)</f>
        <v>5546.0199999999995</v>
      </c>
      <c r="T327" s="218">
        <f>U327/$D$327</f>
        <v>2.8984932013992593E-2</v>
      </c>
      <c r="U327" s="220">
        <f>SUM(U328:U383)</f>
        <v>5754.48</v>
      </c>
      <c r="V327" s="525">
        <f>W327/$D$327</f>
        <v>0</v>
      </c>
      <c r="W327" s="219">
        <f>SUM(W328:W383)</f>
        <v>0</v>
      </c>
      <c r="X327" s="218">
        <f>Y327/$D$327</f>
        <v>0</v>
      </c>
      <c r="Y327" s="219">
        <f>SUM(Y328:Y383)</f>
        <v>0</v>
      </c>
      <c r="Z327" s="218">
        <f>AA327/$D$327</f>
        <v>0.24555684557014304</v>
      </c>
      <c r="AA327" s="219">
        <f>SUM(AA328:AA383)</f>
        <v>48751.26</v>
      </c>
      <c r="AB327" s="218">
        <f>AC327/$D$327</f>
        <v>0</v>
      </c>
      <c r="AC327" s="219">
        <f>SUM(AC328:AC383)</f>
        <v>0</v>
      </c>
      <c r="AD327" s="232">
        <f t="shared" si="198"/>
        <v>198533.5</v>
      </c>
      <c r="AE327" s="223" t="b">
        <f t="shared" si="196"/>
        <v>1</v>
      </c>
      <c r="AF327" s="204"/>
      <c r="AG327" s="204"/>
      <c r="AH327" s="204"/>
      <c r="AI327" s="204"/>
      <c r="AJ327" s="204"/>
      <c r="AK327" s="204"/>
      <c r="AL327" s="204"/>
      <c r="AM327" s="204"/>
      <c r="AN327" s="204"/>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row>
    <row r="328" spans="1:60" ht="30" x14ac:dyDescent="0.25">
      <c r="A328" s="235" t="s">
        <v>860</v>
      </c>
      <c r="B328" s="225" t="s">
        <v>575</v>
      </c>
      <c r="C328" s="226">
        <f t="shared" si="197"/>
        <v>1</v>
      </c>
      <c r="D328" s="227">
        <v>1147.96</v>
      </c>
      <c r="E328" s="227"/>
      <c r="F328" s="228"/>
      <c r="G328" s="229">
        <f>F328*$D328</f>
        <v>0</v>
      </c>
      <c r="H328" s="228">
        <v>1</v>
      </c>
      <c r="I328" s="229">
        <f t="shared" ref="I328:I383" si="222">H328*$D328</f>
        <v>1147.96</v>
      </c>
      <c r="J328" s="228"/>
      <c r="K328" s="229"/>
      <c r="L328" s="228"/>
      <c r="M328" s="230"/>
      <c r="N328" s="231"/>
      <c r="O328" s="229"/>
      <c r="P328" s="228"/>
      <c r="Q328" s="229"/>
      <c r="R328" s="228"/>
      <c r="S328" s="229"/>
      <c r="T328" s="228"/>
      <c r="U328" s="230"/>
      <c r="V328" s="526"/>
      <c r="W328" s="229"/>
      <c r="X328" s="228"/>
      <c r="Y328" s="229"/>
      <c r="Z328" s="228"/>
      <c r="AA328" s="229"/>
      <c r="AB328" s="228"/>
      <c r="AC328" s="229">
        <f t="shared" ref="AC328:AC391" si="223">AB328*$D328</f>
        <v>0</v>
      </c>
      <c r="AD328" s="232">
        <f t="shared" si="198"/>
        <v>1147.96</v>
      </c>
      <c r="AE328" s="223" t="b">
        <f t="shared" si="196"/>
        <v>1</v>
      </c>
    </row>
    <row r="329" spans="1:60" ht="30" x14ac:dyDescent="0.25">
      <c r="A329" s="235" t="s">
        <v>861</v>
      </c>
      <c r="B329" s="225" t="s">
        <v>401</v>
      </c>
      <c r="C329" s="226">
        <f t="shared" si="197"/>
        <v>1</v>
      </c>
      <c r="D329" s="227">
        <v>259.33</v>
      </c>
      <c r="E329" s="227"/>
      <c r="F329" s="228"/>
      <c r="G329" s="229">
        <f t="shared" ref="G329:G383" si="224">F329*$D329</f>
        <v>0</v>
      </c>
      <c r="H329" s="228">
        <v>1</v>
      </c>
      <c r="I329" s="229">
        <f t="shared" si="222"/>
        <v>259.33</v>
      </c>
      <c r="J329" s="228"/>
      <c r="K329" s="229"/>
      <c r="L329" s="228"/>
      <c r="M329" s="230"/>
      <c r="N329" s="231"/>
      <c r="O329" s="229"/>
      <c r="P329" s="228"/>
      <c r="Q329" s="229"/>
      <c r="R329" s="228"/>
      <c r="S329" s="229"/>
      <c r="T329" s="228"/>
      <c r="U329" s="230"/>
      <c r="V329" s="526"/>
      <c r="W329" s="229"/>
      <c r="X329" s="228"/>
      <c r="Y329" s="229"/>
      <c r="Z329" s="228"/>
      <c r="AA329" s="229"/>
      <c r="AB329" s="228">
        <f t="shared" ref="AB329:AB383" si="225">BC$34</f>
        <v>0</v>
      </c>
      <c r="AC329" s="229">
        <f t="shared" si="223"/>
        <v>0</v>
      </c>
      <c r="AD329" s="232">
        <f t="shared" si="198"/>
        <v>259.33</v>
      </c>
      <c r="AE329" s="223" t="b">
        <f t="shared" si="196"/>
        <v>1</v>
      </c>
    </row>
    <row r="330" spans="1:60" ht="30" x14ac:dyDescent="0.25">
      <c r="A330" s="235" t="s">
        <v>862</v>
      </c>
      <c r="B330" s="225" t="s">
        <v>578</v>
      </c>
      <c r="C330" s="226">
        <f t="shared" si="197"/>
        <v>1</v>
      </c>
      <c r="D330" s="227">
        <v>3017.05</v>
      </c>
      <c r="E330" s="227"/>
      <c r="F330" s="228"/>
      <c r="G330" s="229">
        <f t="shared" si="224"/>
        <v>0</v>
      </c>
      <c r="H330" s="228">
        <v>1</v>
      </c>
      <c r="I330" s="229">
        <f t="shared" si="222"/>
        <v>3017.05</v>
      </c>
      <c r="J330" s="228"/>
      <c r="K330" s="229"/>
      <c r="L330" s="228"/>
      <c r="M330" s="230"/>
      <c r="N330" s="231"/>
      <c r="O330" s="229"/>
      <c r="P330" s="228"/>
      <c r="Q330" s="229"/>
      <c r="R330" s="228"/>
      <c r="S330" s="229"/>
      <c r="T330" s="228"/>
      <c r="U330" s="230"/>
      <c r="V330" s="526"/>
      <c r="W330" s="229"/>
      <c r="X330" s="228"/>
      <c r="Y330" s="229"/>
      <c r="Z330" s="228"/>
      <c r="AA330" s="229"/>
      <c r="AB330" s="228">
        <f t="shared" si="225"/>
        <v>0</v>
      </c>
      <c r="AC330" s="229">
        <f t="shared" si="223"/>
        <v>0</v>
      </c>
      <c r="AD330" s="232">
        <f t="shared" si="198"/>
        <v>3017.05</v>
      </c>
      <c r="AE330" s="223" t="b">
        <f t="shared" si="196"/>
        <v>1</v>
      </c>
    </row>
    <row r="331" spans="1:60" ht="30" x14ac:dyDescent="0.25">
      <c r="A331" s="235" t="s">
        <v>863</v>
      </c>
      <c r="B331" s="225" t="s">
        <v>404</v>
      </c>
      <c r="C331" s="226">
        <f t="shared" si="197"/>
        <v>1</v>
      </c>
      <c r="D331" s="227">
        <v>885.46</v>
      </c>
      <c r="E331" s="227"/>
      <c r="F331" s="228"/>
      <c r="G331" s="229">
        <f t="shared" si="224"/>
        <v>0</v>
      </c>
      <c r="H331" s="228">
        <v>1</v>
      </c>
      <c r="I331" s="229">
        <f t="shared" si="222"/>
        <v>885.46</v>
      </c>
      <c r="J331" s="228"/>
      <c r="K331" s="229"/>
      <c r="L331" s="228"/>
      <c r="M331" s="230"/>
      <c r="N331" s="231"/>
      <c r="O331" s="229"/>
      <c r="P331" s="228"/>
      <c r="Q331" s="229"/>
      <c r="R331" s="228"/>
      <c r="S331" s="229"/>
      <c r="T331" s="228"/>
      <c r="U331" s="230"/>
      <c r="V331" s="526"/>
      <c r="W331" s="229"/>
      <c r="X331" s="228"/>
      <c r="Y331" s="229"/>
      <c r="Z331" s="228"/>
      <c r="AA331" s="229"/>
      <c r="AB331" s="228">
        <f t="shared" si="225"/>
        <v>0</v>
      </c>
      <c r="AC331" s="229">
        <f t="shared" si="223"/>
        <v>0</v>
      </c>
      <c r="AD331" s="232">
        <f t="shared" si="198"/>
        <v>885.46</v>
      </c>
      <c r="AE331" s="223" t="b">
        <f t="shared" si="196"/>
        <v>1</v>
      </c>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row>
    <row r="332" spans="1:60" ht="30" x14ac:dyDescent="0.25">
      <c r="A332" s="235" t="s">
        <v>864</v>
      </c>
      <c r="B332" s="225" t="s">
        <v>701</v>
      </c>
      <c r="C332" s="226">
        <f t="shared" si="197"/>
        <v>1</v>
      </c>
      <c r="D332" s="227">
        <v>616.54</v>
      </c>
      <c r="E332" s="227"/>
      <c r="F332" s="228"/>
      <c r="G332" s="229">
        <f t="shared" si="224"/>
        <v>0</v>
      </c>
      <c r="H332" s="228">
        <v>1</v>
      </c>
      <c r="I332" s="229">
        <f t="shared" si="222"/>
        <v>616.54</v>
      </c>
      <c r="J332" s="228"/>
      <c r="K332" s="229"/>
      <c r="L332" s="228"/>
      <c r="M332" s="230"/>
      <c r="N332" s="231"/>
      <c r="O332" s="229"/>
      <c r="P332" s="228"/>
      <c r="Q332" s="229"/>
      <c r="R332" s="228"/>
      <c r="S332" s="229"/>
      <c r="T332" s="228"/>
      <c r="U332" s="230"/>
      <c r="V332" s="526"/>
      <c r="W332" s="229"/>
      <c r="X332" s="228"/>
      <c r="Y332" s="229"/>
      <c r="Z332" s="228"/>
      <c r="AA332" s="229"/>
      <c r="AB332" s="228">
        <f t="shared" si="225"/>
        <v>0</v>
      </c>
      <c r="AC332" s="229">
        <f t="shared" si="223"/>
        <v>0</v>
      </c>
      <c r="AD332" s="232">
        <f t="shared" si="198"/>
        <v>616.54</v>
      </c>
      <c r="AE332" s="223" t="b">
        <f t="shared" ref="AE332:AE395" si="226">AD332=D332</f>
        <v>1</v>
      </c>
    </row>
    <row r="333" spans="1:60" ht="30" x14ac:dyDescent="0.25">
      <c r="A333" s="235" t="s">
        <v>865</v>
      </c>
      <c r="B333" s="225" t="s">
        <v>707</v>
      </c>
      <c r="C333" s="226">
        <f t="shared" ref="C333:C396" si="227">SUM(F333,H333,J333,L333,N333,P333,R333,T333,V333,X333,Z333,AB333)</f>
        <v>1</v>
      </c>
      <c r="D333" s="227">
        <v>511</v>
      </c>
      <c r="E333" s="227"/>
      <c r="F333" s="228"/>
      <c r="G333" s="229">
        <f t="shared" si="224"/>
        <v>0</v>
      </c>
      <c r="H333" s="228">
        <v>1</v>
      </c>
      <c r="I333" s="229">
        <f t="shared" si="222"/>
        <v>511</v>
      </c>
      <c r="J333" s="228"/>
      <c r="K333" s="229"/>
      <c r="L333" s="228"/>
      <c r="M333" s="230"/>
      <c r="N333" s="231"/>
      <c r="O333" s="229"/>
      <c r="P333" s="228"/>
      <c r="Q333" s="229"/>
      <c r="R333" s="228"/>
      <c r="S333" s="229"/>
      <c r="T333" s="228"/>
      <c r="U333" s="230"/>
      <c r="V333" s="526"/>
      <c r="W333" s="229"/>
      <c r="X333" s="228"/>
      <c r="Y333" s="229"/>
      <c r="Z333" s="228"/>
      <c r="AA333" s="229"/>
      <c r="AB333" s="228">
        <f t="shared" si="225"/>
        <v>0</v>
      </c>
      <c r="AC333" s="229">
        <f t="shared" si="223"/>
        <v>0</v>
      </c>
      <c r="AD333" s="232">
        <f t="shared" ref="AD333:AD396" si="228">AC333+AA333+Y333+W333+U333+Q333+S333+O333+M333+K333+G333+I333</f>
        <v>511</v>
      </c>
      <c r="AE333" s="223" t="b">
        <f t="shared" si="226"/>
        <v>1</v>
      </c>
    </row>
    <row r="334" spans="1:60" ht="30" x14ac:dyDescent="0.25">
      <c r="A334" s="235" t="s">
        <v>866</v>
      </c>
      <c r="B334" s="225" t="s">
        <v>868</v>
      </c>
      <c r="C334" s="226">
        <f t="shared" si="227"/>
        <v>1</v>
      </c>
      <c r="D334" s="227">
        <v>1845.19</v>
      </c>
      <c r="E334" s="227"/>
      <c r="F334" s="228"/>
      <c r="G334" s="229">
        <f t="shared" si="224"/>
        <v>0</v>
      </c>
      <c r="H334" s="228">
        <v>1</v>
      </c>
      <c r="I334" s="229">
        <f t="shared" si="222"/>
        <v>1845.19</v>
      </c>
      <c r="J334" s="228"/>
      <c r="K334" s="229"/>
      <c r="L334" s="228"/>
      <c r="M334" s="230"/>
      <c r="N334" s="231"/>
      <c r="O334" s="229"/>
      <c r="P334" s="228"/>
      <c r="Q334" s="229"/>
      <c r="R334" s="228"/>
      <c r="S334" s="229"/>
      <c r="T334" s="228"/>
      <c r="U334" s="230"/>
      <c r="V334" s="526"/>
      <c r="W334" s="229"/>
      <c r="X334" s="228"/>
      <c r="Y334" s="229"/>
      <c r="Z334" s="228"/>
      <c r="AA334" s="229"/>
      <c r="AB334" s="228">
        <f t="shared" si="225"/>
        <v>0</v>
      </c>
      <c r="AC334" s="229">
        <f t="shared" si="223"/>
        <v>0</v>
      </c>
      <c r="AD334" s="232">
        <f t="shared" si="228"/>
        <v>1845.19</v>
      </c>
      <c r="AE334" s="223" t="b">
        <f t="shared" si="226"/>
        <v>1</v>
      </c>
    </row>
    <row r="335" spans="1:60" ht="30" x14ac:dyDescent="0.25">
      <c r="A335" s="235" t="s">
        <v>869</v>
      </c>
      <c r="B335" s="225" t="s">
        <v>871</v>
      </c>
      <c r="C335" s="226">
        <f t="shared" si="227"/>
        <v>1</v>
      </c>
      <c r="D335" s="227">
        <v>2794.16</v>
      </c>
      <c r="E335" s="227"/>
      <c r="F335" s="228"/>
      <c r="G335" s="229">
        <f t="shared" si="224"/>
        <v>0</v>
      </c>
      <c r="H335" s="228">
        <v>1</v>
      </c>
      <c r="I335" s="229">
        <f t="shared" si="222"/>
        <v>2794.16</v>
      </c>
      <c r="J335" s="228"/>
      <c r="K335" s="229"/>
      <c r="L335" s="228"/>
      <c r="M335" s="230"/>
      <c r="N335" s="231"/>
      <c r="O335" s="229"/>
      <c r="P335" s="228"/>
      <c r="Q335" s="229"/>
      <c r="R335" s="228"/>
      <c r="S335" s="229"/>
      <c r="T335" s="228"/>
      <c r="U335" s="230"/>
      <c r="V335" s="526"/>
      <c r="W335" s="229"/>
      <c r="X335" s="228"/>
      <c r="Y335" s="229"/>
      <c r="Z335" s="228"/>
      <c r="AA335" s="229"/>
      <c r="AB335" s="228">
        <f t="shared" si="225"/>
        <v>0</v>
      </c>
      <c r="AC335" s="229">
        <f t="shared" si="223"/>
        <v>0</v>
      </c>
      <c r="AD335" s="232">
        <f t="shared" si="228"/>
        <v>2794.16</v>
      </c>
      <c r="AE335" s="223" t="b">
        <f t="shared" si="226"/>
        <v>1</v>
      </c>
    </row>
    <row r="336" spans="1:60" ht="30" x14ac:dyDescent="0.25">
      <c r="A336" s="235" t="s">
        <v>872</v>
      </c>
      <c r="B336" s="225" t="s">
        <v>874</v>
      </c>
      <c r="C336" s="226">
        <f t="shared" si="227"/>
        <v>1</v>
      </c>
      <c r="D336" s="227">
        <v>2859.78</v>
      </c>
      <c r="E336" s="227"/>
      <c r="F336" s="228"/>
      <c r="G336" s="229">
        <f t="shared" si="224"/>
        <v>0</v>
      </c>
      <c r="H336" s="228">
        <v>1</v>
      </c>
      <c r="I336" s="229">
        <f t="shared" si="222"/>
        <v>2859.78</v>
      </c>
      <c r="J336" s="228"/>
      <c r="K336" s="229"/>
      <c r="L336" s="228"/>
      <c r="M336" s="230"/>
      <c r="N336" s="231"/>
      <c r="O336" s="229"/>
      <c r="P336" s="228"/>
      <c r="Q336" s="229"/>
      <c r="R336" s="228"/>
      <c r="S336" s="229"/>
      <c r="T336" s="228"/>
      <c r="U336" s="230"/>
      <c r="V336" s="526"/>
      <c r="W336" s="229"/>
      <c r="X336" s="228"/>
      <c r="Y336" s="229"/>
      <c r="Z336" s="228"/>
      <c r="AA336" s="229"/>
      <c r="AB336" s="228">
        <f t="shared" si="225"/>
        <v>0</v>
      </c>
      <c r="AC336" s="229">
        <f t="shared" si="223"/>
        <v>0</v>
      </c>
      <c r="AD336" s="232">
        <f t="shared" si="228"/>
        <v>2859.78</v>
      </c>
      <c r="AE336" s="223" t="b">
        <f t="shared" si="226"/>
        <v>1</v>
      </c>
    </row>
    <row r="337" spans="1:31" ht="15" x14ac:dyDescent="0.25">
      <c r="A337" s="235" t="s">
        <v>875</v>
      </c>
      <c r="B337" s="225" t="s">
        <v>877</v>
      </c>
      <c r="C337" s="226">
        <f t="shared" si="227"/>
        <v>1</v>
      </c>
      <c r="D337" s="227">
        <v>3807.52</v>
      </c>
      <c r="E337" s="227"/>
      <c r="F337" s="228"/>
      <c r="G337" s="229">
        <f t="shared" si="224"/>
        <v>0</v>
      </c>
      <c r="H337" s="228">
        <f t="shared" ref="H337:H383" si="229">AI$34</f>
        <v>0</v>
      </c>
      <c r="I337" s="229">
        <f t="shared" si="222"/>
        <v>0</v>
      </c>
      <c r="J337" s="228">
        <f t="shared" ref="J337:J383" si="230">AK$34</f>
        <v>0</v>
      </c>
      <c r="K337" s="229">
        <f t="shared" ref="K337:K383" si="231">J337*$D337</f>
        <v>0</v>
      </c>
      <c r="L337" s="228">
        <f t="shared" ref="L337:L383" si="232">AM$34</f>
        <v>0</v>
      </c>
      <c r="M337" s="230">
        <f t="shared" ref="M337:M383" si="233">L337*$D337</f>
        <v>0</v>
      </c>
      <c r="N337" s="231">
        <f t="shared" ref="N337:N383" si="234">AO$34</f>
        <v>0</v>
      </c>
      <c r="O337" s="229">
        <f t="shared" ref="O337:O383" si="235">N337*$D337</f>
        <v>0</v>
      </c>
      <c r="P337" s="228">
        <f t="shared" ref="P337:P383" si="236">AQ$34</f>
        <v>0</v>
      </c>
      <c r="Q337" s="229">
        <f t="shared" ref="Q337:Q383" si="237">P337*$D337</f>
        <v>0</v>
      </c>
      <c r="R337" s="228">
        <f t="shared" ref="R337:R383" si="238">AS$34</f>
        <v>0</v>
      </c>
      <c r="S337" s="229">
        <f t="shared" ref="S337:S383" si="239">R337*$D337</f>
        <v>0</v>
      </c>
      <c r="T337" s="228">
        <f t="shared" ref="T337:T383" si="240">AU$34</f>
        <v>0</v>
      </c>
      <c r="U337" s="230">
        <f t="shared" ref="U337:U383" si="241">T337*$D337</f>
        <v>0</v>
      </c>
      <c r="V337" s="526">
        <f t="shared" ref="V337:V383" si="242">AW$34</f>
        <v>0</v>
      </c>
      <c r="W337" s="229">
        <f t="shared" ref="W337:W383" si="243">V337*$D337</f>
        <v>0</v>
      </c>
      <c r="X337" s="228">
        <f t="shared" ref="X337:X383" si="244">AY$34</f>
        <v>0</v>
      </c>
      <c r="Y337" s="229">
        <f t="shared" ref="Y337:Y383" si="245">X337*$D337</f>
        <v>0</v>
      </c>
      <c r="Z337" s="228">
        <v>1</v>
      </c>
      <c r="AA337" s="229">
        <f t="shared" ref="AA337:AA383" si="246">Z337*$D337</f>
        <v>3807.52</v>
      </c>
      <c r="AB337" s="228"/>
      <c r="AC337" s="229">
        <f t="shared" si="223"/>
        <v>0</v>
      </c>
      <c r="AD337" s="232">
        <f t="shared" si="228"/>
        <v>3807.52</v>
      </c>
      <c r="AE337" s="223" t="b">
        <f t="shared" si="226"/>
        <v>1</v>
      </c>
    </row>
    <row r="338" spans="1:31" ht="30" x14ac:dyDescent="0.25">
      <c r="A338" s="235" t="s">
        <v>878</v>
      </c>
      <c r="B338" s="225" t="s">
        <v>880</v>
      </c>
      <c r="C338" s="226">
        <f t="shared" si="227"/>
        <v>1</v>
      </c>
      <c r="D338" s="227">
        <v>3611.52</v>
      </c>
      <c r="E338" s="227"/>
      <c r="F338" s="228"/>
      <c r="G338" s="229">
        <f t="shared" si="224"/>
        <v>0</v>
      </c>
      <c r="H338" s="228">
        <f t="shared" si="229"/>
        <v>0</v>
      </c>
      <c r="I338" s="229">
        <f t="shared" si="222"/>
        <v>0</v>
      </c>
      <c r="J338" s="228">
        <f t="shared" si="230"/>
        <v>0</v>
      </c>
      <c r="K338" s="229">
        <f t="shared" si="231"/>
        <v>0</v>
      </c>
      <c r="L338" s="228">
        <f t="shared" si="232"/>
        <v>0</v>
      </c>
      <c r="M338" s="230">
        <f t="shared" si="233"/>
        <v>0</v>
      </c>
      <c r="N338" s="231">
        <f t="shared" si="234"/>
        <v>0</v>
      </c>
      <c r="O338" s="229">
        <f t="shared" si="235"/>
        <v>0</v>
      </c>
      <c r="P338" s="228">
        <f t="shared" si="236"/>
        <v>0</v>
      </c>
      <c r="Q338" s="229">
        <f t="shared" si="237"/>
        <v>0</v>
      </c>
      <c r="R338" s="228">
        <f t="shared" si="238"/>
        <v>0</v>
      </c>
      <c r="S338" s="229">
        <f t="shared" si="239"/>
        <v>0</v>
      </c>
      <c r="T338" s="228">
        <f t="shared" si="240"/>
        <v>0</v>
      </c>
      <c r="U338" s="230">
        <f t="shared" si="241"/>
        <v>0</v>
      </c>
      <c r="V338" s="526">
        <f t="shared" si="242"/>
        <v>0</v>
      </c>
      <c r="W338" s="229">
        <f t="shared" si="243"/>
        <v>0</v>
      </c>
      <c r="X338" s="228">
        <f t="shared" si="244"/>
        <v>0</v>
      </c>
      <c r="Y338" s="229">
        <f t="shared" si="245"/>
        <v>0</v>
      </c>
      <c r="Z338" s="228">
        <v>1</v>
      </c>
      <c r="AA338" s="229">
        <f t="shared" si="246"/>
        <v>3611.52</v>
      </c>
      <c r="AB338" s="228"/>
      <c r="AC338" s="229">
        <f t="shared" si="223"/>
        <v>0</v>
      </c>
      <c r="AD338" s="232">
        <f t="shared" si="228"/>
        <v>3611.52</v>
      </c>
      <c r="AE338" s="223" t="b">
        <f t="shared" si="226"/>
        <v>1</v>
      </c>
    </row>
    <row r="339" spans="1:31" ht="30" x14ac:dyDescent="0.25">
      <c r="A339" s="235" t="s">
        <v>881</v>
      </c>
      <c r="B339" s="225" t="s">
        <v>883</v>
      </c>
      <c r="C339" s="226">
        <f t="shared" si="227"/>
        <v>1</v>
      </c>
      <c r="D339" s="227">
        <v>8011.76</v>
      </c>
      <c r="E339" s="227"/>
      <c r="F339" s="228"/>
      <c r="G339" s="229">
        <f t="shared" si="224"/>
        <v>0</v>
      </c>
      <c r="H339" s="228">
        <f t="shared" si="229"/>
        <v>0</v>
      </c>
      <c r="I339" s="229">
        <f t="shared" si="222"/>
        <v>0</v>
      </c>
      <c r="J339" s="228">
        <f t="shared" si="230"/>
        <v>0</v>
      </c>
      <c r="K339" s="229">
        <f t="shared" si="231"/>
        <v>0</v>
      </c>
      <c r="L339" s="228">
        <f t="shared" si="232"/>
        <v>0</v>
      </c>
      <c r="M339" s="230">
        <f t="shared" si="233"/>
        <v>0</v>
      </c>
      <c r="N339" s="231">
        <f t="shared" si="234"/>
        <v>0</v>
      </c>
      <c r="O339" s="229">
        <f t="shared" si="235"/>
        <v>0</v>
      </c>
      <c r="P339" s="228">
        <f t="shared" si="236"/>
        <v>0</v>
      </c>
      <c r="Q339" s="229">
        <f t="shared" si="237"/>
        <v>0</v>
      </c>
      <c r="R339" s="228">
        <f t="shared" si="238"/>
        <v>0</v>
      </c>
      <c r="S339" s="229">
        <f t="shared" si="239"/>
        <v>0</v>
      </c>
      <c r="T339" s="228">
        <f t="shared" si="240"/>
        <v>0</v>
      </c>
      <c r="U339" s="230">
        <f t="shared" si="241"/>
        <v>0</v>
      </c>
      <c r="V339" s="526">
        <f t="shared" si="242"/>
        <v>0</v>
      </c>
      <c r="W339" s="229">
        <f t="shared" si="243"/>
        <v>0</v>
      </c>
      <c r="X339" s="228">
        <f t="shared" si="244"/>
        <v>0</v>
      </c>
      <c r="Y339" s="229">
        <f t="shared" si="245"/>
        <v>0</v>
      </c>
      <c r="Z339" s="228">
        <v>1</v>
      </c>
      <c r="AA339" s="229">
        <f t="shared" si="246"/>
        <v>8011.76</v>
      </c>
      <c r="AB339" s="228"/>
      <c r="AC339" s="229">
        <f t="shared" si="223"/>
        <v>0</v>
      </c>
      <c r="AD339" s="232">
        <f t="shared" si="228"/>
        <v>8011.76</v>
      </c>
      <c r="AE339" s="223" t="b">
        <f t="shared" si="226"/>
        <v>1</v>
      </c>
    </row>
    <row r="340" spans="1:31" ht="15" x14ac:dyDescent="0.25">
      <c r="A340" s="235" t="s">
        <v>884</v>
      </c>
      <c r="B340" s="225" t="s">
        <v>886</v>
      </c>
      <c r="C340" s="226">
        <f t="shared" si="227"/>
        <v>1</v>
      </c>
      <c r="D340" s="227">
        <v>849.8</v>
      </c>
      <c r="E340" s="227"/>
      <c r="F340" s="228"/>
      <c r="G340" s="229">
        <f t="shared" si="224"/>
        <v>0</v>
      </c>
      <c r="H340" s="228">
        <f t="shared" si="229"/>
        <v>0</v>
      </c>
      <c r="I340" s="229">
        <f t="shared" si="222"/>
        <v>0</v>
      </c>
      <c r="J340" s="228">
        <f t="shared" si="230"/>
        <v>0</v>
      </c>
      <c r="K340" s="229">
        <f t="shared" si="231"/>
        <v>0</v>
      </c>
      <c r="L340" s="228">
        <f t="shared" si="232"/>
        <v>0</v>
      </c>
      <c r="M340" s="230">
        <f t="shared" si="233"/>
        <v>0</v>
      </c>
      <c r="N340" s="231">
        <f t="shared" si="234"/>
        <v>0</v>
      </c>
      <c r="O340" s="229">
        <f t="shared" si="235"/>
        <v>0</v>
      </c>
      <c r="P340" s="228">
        <f t="shared" si="236"/>
        <v>0</v>
      </c>
      <c r="Q340" s="229">
        <f t="shared" si="237"/>
        <v>0</v>
      </c>
      <c r="R340" s="228">
        <f t="shared" si="238"/>
        <v>0</v>
      </c>
      <c r="S340" s="229">
        <f t="shared" si="239"/>
        <v>0</v>
      </c>
      <c r="T340" s="228">
        <f t="shared" si="240"/>
        <v>0</v>
      </c>
      <c r="U340" s="230">
        <f t="shared" si="241"/>
        <v>0</v>
      </c>
      <c r="V340" s="526">
        <f t="shared" si="242"/>
        <v>0</v>
      </c>
      <c r="W340" s="229">
        <f t="shared" si="243"/>
        <v>0</v>
      </c>
      <c r="X340" s="228">
        <f t="shared" si="244"/>
        <v>0</v>
      </c>
      <c r="Y340" s="229">
        <f t="shared" si="245"/>
        <v>0</v>
      </c>
      <c r="Z340" s="228">
        <v>1</v>
      </c>
      <c r="AA340" s="229">
        <f t="shared" si="246"/>
        <v>849.8</v>
      </c>
      <c r="AB340" s="228"/>
      <c r="AC340" s="229">
        <f t="shared" si="223"/>
        <v>0</v>
      </c>
      <c r="AD340" s="232">
        <f t="shared" si="228"/>
        <v>849.8</v>
      </c>
      <c r="AE340" s="223" t="b">
        <f t="shared" si="226"/>
        <v>1</v>
      </c>
    </row>
    <row r="341" spans="1:31" ht="15" x14ac:dyDescent="0.25">
      <c r="A341" s="235" t="s">
        <v>887</v>
      </c>
      <c r="B341" s="225" t="s">
        <v>889</v>
      </c>
      <c r="C341" s="226">
        <f t="shared" si="227"/>
        <v>1</v>
      </c>
      <c r="D341" s="227">
        <v>2813.24</v>
      </c>
      <c r="E341" s="227"/>
      <c r="F341" s="228"/>
      <c r="G341" s="229">
        <f t="shared" si="224"/>
        <v>0</v>
      </c>
      <c r="H341" s="228">
        <f t="shared" si="229"/>
        <v>0</v>
      </c>
      <c r="I341" s="229">
        <f t="shared" si="222"/>
        <v>0</v>
      </c>
      <c r="J341" s="228">
        <f t="shared" si="230"/>
        <v>0</v>
      </c>
      <c r="K341" s="229">
        <f t="shared" si="231"/>
        <v>0</v>
      </c>
      <c r="L341" s="228">
        <f t="shared" si="232"/>
        <v>0</v>
      </c>
      <c r="M341" s="230">
        <f t="shared" si="233"/>
        <v>0</v>
      </c>
      <c r="N341" s="231">
        <f t="shared" si="234"/>
        <v>0</v>
      </c>
      <c r="O341" s="229">
        <f t="shared" si="235"/>
        <v>0</v>
      </c>
      <c r="P341" s="228">
        <f t="shared" si="236"/>
        <v>0</v>
      </c>
      <c r="Q341" s="229">
        <f t="shared" si="237"/>
        <v>0</v>
      </c>
      <c r="R341" s="228">
        <f t="shared" si="238"/>
        <v>0</v>
      </c>
      <c r="S341" s="229">
        <f t="shared" si="239"/>
        <v>0</v>
      </c>
      <c r="T341" s="228">
        <f t="shared" si="240"/>
        <v>0</v>
      </c>
      <c r="U341" s="230">
        <f t="shared" si="241"/>
        <v>0</v>
      </c>
      <c r="V341" s="526">
        <f t="shared" si="242"/>
        <v>0</v>
      </c>
      <c r="W341" s="229">
        <f t="shared" si="243"/>
        <v>0</v>
      </c>
      <c r="X341" s="228">
        <f t="shared" si="244"/>
        <v>0</v>
      </c>
      <c r="Y341" s="229">
        <f t="shared" si="245"/>
        <v>0</v>
      </c>
      <c r="Z341" s="228">
        <v>1</v>
      </c>
      <c r="AA341" s="229">
        <f t="shared" si="246"/>
        <v>2813.24</v>
      </c>
      <c r="AB341" s="228"/>
      <c r="AC341" s="229">
        <f t="shared" si="223"/>
        <v>0</v>
      </c>
      <c r="AD341" s="232">
        <f t="shared" si="228"/>
        <v>2813.24</v>
      </c>
      <c r="AE341" s="223" t="b">
        <f t="shared" si="226"/>
        <v>1</v>
      </c>
    </row>
    <row r="342" spans="1:31" ht="15" x14ac:dyDescent="0.25">
      <c r="A342" s="235" t="s">
        <v>890</v>
      </c>
      <c r="B342" s="225" t="s">
        <v>661</v>
      </c>
      <c r="C342" s="226">
        <f t="shared" si="227"/>
        <v>1</v>
      </c>
      <c r="D342" s="227">
        <v>996.66</v>
      </c>
      <c r="E342" s="227"/>
      <c r="F342" s="228"/>
      <c r="G342" s="229">
        <f t="shared" si="224"/>
        <v>0</v>
      </c>
      <c r="H342" s="228">
        <f t="shared" si="229"/>
        <v>0</v>
      </c>
      <c r="I342" s="229">
        <f t="shared" si="222"/>
        <v>0</v>
      </c>
      <c r="J342" s="228">
        <v>1</v>
      </c>
      <c r="K342" s="229">
        <f t="shared" si="231"/>
        <v>996.66</v>
      </c>
      <c r="L342" s="228">
        <f t="shared" si="232"/>
        <v>0</v>
      </c>
      <c r="M342" s="230">
        <f t="shared" si="233"/>
        <v>0</v>
      </c>
      <c r="N342" s="231">
        <f t="shared" si="234"/>
        <v>0</v>
      </c>
      <c r="O342" s="229">
        <f t="shared" si="235"/>
        <v>0</v>
      </c>
      <c r="P342" s="228">
        <f t="shared" si="236"/>
        <v>0</v>
      </c>
      <c r="Q342" s="229">
        <f t="shared" si="237"/>
        <v>0</v>
      </c>
      <c r="R342" s="228">
        <f t="shared" si="238"/>
        <v>0</v>
      </c>
      <c r="S342" s="229">
        <f t="shared" si="239"/>
        <v>0</v>
      </c>
      <c r="T342" s="228">
        <f t="shared" si="240"/>
        <v>0</v>
      </c>
      <c r="U342" s="230">
        <f t="shared" si="241"/>
        <v>0</v>
      </c>
      <c r="V342" s="526">
        <f t="shared" si="242"/>
        <v>0</v>
      </c>
      <c r="W342" s="229">
        <f t="shared" si="243"/>
        <v>0</v>
      </c>
      <c r="X342" s="228">
        <f t="shared" si="244"/>
        <v>0</v>
      </c>
      <c r="Y342" s="229">
        <f t="shared" si="245"/>
        <v>0</v>
      </c>
      <c r="Z342" s="228">
        <f t="shared" ref="Z342:Z381" si="247">BA$34</f>
        <v>0</v>
      </c>
      <c r="AA342" s="229">
        <f t="shared" si="246"/>
        <v>0</v>
      </c>
      <c r="AB342" s="228">
        <f t="shared" si="225"/>
        <v>0</v>
      </c>
      <c r="AC342" s="229">
        <f t="shared" si="223"/>
        <v>0</v>
      </c>
      <c r="AD342" s="232">
        <f t="shared" si="228"/>
        <v>996.66</v>
      </c>
      <c r="AE342" s="223" t="b">
        <f t="shared" si="226"/>
        <v>1</v>
      </c>
    </row>
    <row r="343" spans="1:31" ht="15" x14ac:dyDescent="0.25">
      <c r="A343" s="235" t="s">
        <v>891</v>
      </c>
      <c r="B343" s="225" t="s">
        <v>893</v>
      </c>
      <c r="C343" s="226">
        <f t="shared" si="227"/>
        <v>1</v>
      </c>
      <c r="D343" s="227">
        <v>1142.26</v>
      </c>
      <c r="E343" s="227"/>
      <c r="F343" s="228"/>
      <c r="G343" s="229">
        <f t="shared" si="224"/>
        <v>0</v>
      </c>
      <c r="H343" s="228">
        <f t="shared" si="229"/>
        <v>0</v>
      </c>
      <c r="I343" s="229">
        <f t="shared" si="222"/>
        <v>0</v>
      </c>
      <c r="J343" s="228">
        <v>1</v>
      </c>
      <c r="K343" s="229">
        <f t="shared" si="231"/>
        <v>1142.26</v>
      </c>
      <c r="L343" s="228">
        <f t="shared" si="232"/>
        <v>0</v>
      </c>
      <c r="M343" s="230">
        <f t="shared" si="233"/>
        <v>0</v>
      </c>
      <c r="N343" s="231">
        <f t="shared" si="234"/>
        <v>0</v>
      </c>
      <c r="O343" s="229">
        <f t="shared" si="235"/>
        <v>0</v>
      </c>
      <c r="P343" s="228">
        <f t="shared" si="236"/>
        <v>0</v>
      </c>
      <c r="Q343" s="229">
        <f t="shared" si="237"/>
        <v>0</v>
      </c>
      <c r="R343" s="228">
        <f t="shared" si="238"/>
        <v>0</v>
      </c>
      <c r="S343" s="229">
        <f t="shared" si="239"/>
        <v>0</v>
      </c>
      <c r="T343" s="228">
        <f t="shared" si="240"/>
        <v>0</v>
      </c>
      <c r="U343" s="230">
        <f t="shared" si="241"/>
        <v>0</v>
      </c>
      <c r="V343" s="526">
        <f t="shared" si="242"/>
        <v>0</v>
      </c>
      <c r="W343" s="229">
        <f t="shared" si="243"/>
        <v>0</v>
      </c>
      <c r="X343" s="228">
        <f t="shared" si="244"/>
        <v>0</v>
      </c>
      <c r="Y343" s="229">
        <f t="shared" si="245"/>
        <v>0</v>
      </c>
      <c r="Z343" s="228">
        <f t="shared" si="247"/>
        <v>0</v>
      </c>
      <c r="AA343" s="229">
        <f t="shared" si="246"/>
        <v>0</v>
      </c>
      <c r="AB343" s="228">
        <f t="shared" si="225"/>
        <v>0</v>
      </c>
      <c r="AC343" s="229">
        <f t="shared" si="223"/>
        <v>0</v>
      </c>
      <c r="AD343" s="232">
        <f t="shared" si="228"/>
        <v>1142.26</v>
      </c>
      <c r="AE343" s="223" t="b">
        <f t="shared" si="226"/>
        <v>1</v>
      </c>
    </row>
    <row r="344" spans="1:31" ht="15" x14ac:dyDescent="0.25">
      <c r="A344" s="235" t="s">
        <v>894</v>
      </c>
      <c r="B344" s="225" t="s">
        <v>896</v>
      </c>
      <c r="C344" s="226">
        <f t="shared" si="227"/>
        <v>1</v>
      </c>
      <c r="D344" s="227">
        <v>5556.72</v>
      </c>
      <c r="E344" s="227"/>
      <c r="F344" s="228"/>
      <c r="G344" s="229">
        <f t="shared" si="224"/>
        <v>0</v>
      </c>
      <c r="H344" s="228">
        <f t="shared" si="229"/>
        <v>0</v>
      </c>
      <c r="I344" s="229">
        <f t="shared" si="222"/>
        <v>0</v>
      </c>
      <c r="J344" s="228">
        <f t="shared" si="230"/>
        <v>0</v>
      </c>
      <c r="K344" s="229">
        <f t="shared" si="231"/>
        <v>0</v>
      </c>
      <c r="L344" s="228">
        <f t="shared" si="232"/>
        <v>0</v>
      </c>
      <c r="M344" s="230">
        <f t="shared" si="233"/>
        <v>0</v>
      </c>
      <c r="N344" s="231">
        <f t="shared" si="234"/>
        <v>0</v>
      </c>
      <c r="O344" s="229">
        <f t="shared" si="235"/>
        <v>0</v>
      </c>
      <c r="P344" s="228">
        <f t="shared" si="236"/>
        <v>0</v>
      </c>
      <c r="Q344" s="229">
        <f t="shared" si="237"/>
        <v>0</v>
      </c>
      <c r="R344" s="228">
        <f t="shared" si="238"/>
        <v>0</v>
      </c>
      <c r="S344" s="229">
        <f t="shared" si="239"/>
        <v>0</v>
      </c>
      <c r="T344" s="228">
        <f t="shared" si="240"/>
        <v>0</v>
      </c>
      <c r="U344" s="230">
        <f t="shared" si="241"/>
        <v>0</v>
      </c>
      <c r="V344" s="526">
        <f t="shared" si="242"/>
        <v>0</v>
      </c>
      <c r="W344" s="229">
        <f t="shared" si="243"/>
        <v>0</v>
      </c>
      <c r="X344" s="228">
        <f t="shared" si="244"/>
        <v>0</v>
      </c>
      <c r="Y344" s="229">
        <f t="shared" si="245"/>
        <v>0</v>
      </c>
      <c r="Z344" s="228">
        <v>1</v>
      </c>
      <c r="AA344" s="229">
        <f t="shared" si="246"/>
        <v>5556.72</v>
      </c>
      <c r="AB344" s="228">
        <f t="shared" si="225"/>
        <v>0</v>
      </c>
      <c r="AC344" s="229">
        <f t="shared" si="223"/>
        <v>0</v>
      </c>
      <c r="AD344" s="232">
        <f t="shared" si="228"/>
        <v>5556.72</v>
      </c>
      <c r="AE344" s="223" t="b">
        <f t="shared" si="226"/>
        <v>1</v>
      </c>
    </row>
    <row r="345" spans="1:31" ht="15" x14ac:dyDescent="0.25">
      <c r="A345" s="235" t="s">
        <v>897</v>
      </c>
      <c r="B345" s="225" t="s">
        <v>899</v>
      </c>
      <c r="C345" s="226">
        <f t="shared" si="227"/>
        <v>1</v>
      </c>
      <c r="D345" s="227">
        <v>78281.2</v>
      </c>
      <c r="E345" s="227"/>
      <c r="F345" s="228"/>
      <c r="G345" s="229">
        <f t="shared" si="224"/>
        <v>0</v>
      </c>
      <c r="H345" s="228">
        <f t="shared" si="229"/>
        <v>0</v>
      </c>
      <c r="I345" s="229">
        <f t="shared" si="222"/>
        <v>0</v>
      </c>
      <c r="J345" s="228">
        <v>0.5</v>
      </c>
      <c r="K345" s="229">
        <f t="shared" si="231"/>
        <v>39140.6</v>
      </c>
      <c r="L345" s="228">
        <v>0.5</v>
      </c>
      <c r="M345" s="230">
        <f t="shared" si="233"/>
        <v>39140.6</v>
      </c>
      <c r="N345" s="231">
        <f t="shared" si="234"/>
        <v>0</v>
      </c>
      <c r="O345" s="229">
        <f t="shared" si="235"/>
        <v>0</v>
      </c>
      <c r="P345" s="228">
        <f t="shared" si="236"/>
        <v>0</v>
      </c>
      <c r="Q345" s="229">
        <f t="shared" si="237"/>
        <v>0</v>
      </c>
      <c r="R345" s="228">
        <f t="shared" si="238"/>
        <v>0</v>
      </c>
      <c r="S345" s="229">
        <f t="shared" si="239"/>
        <v>0</v>
      </c>
      <c r="T345" s="228">
        <f t="shared" si="240"/>
        <v>0</v>
      </c>
      <c r="U345" s="230">
        <f t="shared" si="241"/>
        <v>0</v>
      </c>
      <c r="V345" s="526">
        <f t="shared" si="242"/>
        <v>0</v>
      </c>
      <c r="W345" s="229">
        <f t="shared" si="243"/>
        <v>0</v>
      </c>
      <c r="X345" s="228">
        <f t="shared" si="244"/>
        <v>0</v>
      </c>
      <c r="Y345" s="229">
        <f t="shared" si="245"/>
        <v>0</v>
      </c>
      <c r="Z345" s="228">
        <f t="shared" si="247"/>
        <v>0</v>
      </c>
      <c r="AA345" s="229">
        <f t="shared" si="246"/>
        <v>0</v>
      </c>
      <c r="AB345" s="228">
        <f t="shared" si="225"/>
        <v>0</v>
      </c>
      <c r="AC345" s="229">
        <f t="shared" si="223"/>
        <v>0</v>
      </c>
      <c r="AD345" s="232">
        <f t="shared" si="228"/>
        <v>78281.2</v>
      </c>
      <c r="AE345" s="223" t="b">
        <f t="shared" si="226"/>
        <v>1</v>
      </c>
    </row>
    <row r="346" spans="1:31" ht="15" x14ac:dyDescent="0.25">
      <c r="A346" s="235" t="s">
        <v>900</v>
      </c>
      <c r="B346" s="225" t="s">
        <v>902</v>
      </c>
      <c r="C346" s="226">
        <f t="shared" si="227"/>
        <v>1</v>
      </c>
      <c r="D346" s="227">
        <v>2146.69</v>
      </c>
      <c r="E346" s="227"/>
      <c r="F346" s="228"/>
      <c r="G346" s="229">
        <f t="shared" si="224"/>
        <v>0</v>
      </c>
      <c r="H346" s="228">
        <f t="shared" si="229"/>
        <v>0</v>
      </c>
      <c r="I346" s="229">
        <f t="shared" si="222"/>
        <v>0</v>
      </c>
      <c r="J346" s="228">
        <f t="shared" si="230"/>
        <v>0</v>
      </c>
      <c r="K346" s="229">
        <f t="shared" si="231"/>
        <v>0</v>
      </c>
      <c r="L346" s="228">
        <f t="shared" si="232"/>
        <v>0</v>
      </c>
      <c r="M346" s="230">
        <f t="shared" si="233"/>
        <v>0</v>
      </c>
      <c r="N346" s="231">
        <f t="shared" si="234"/>
        <v>0</v>
      </c>
      <c r="O346" s="229">
        <f t="shared" si="235"/>
        <v>0</v>
      </c>
      <c r="P346" s="228">
        <f t="shared" si="236"/>
        <v>0</v>
      </c>
      <c r="Q346" s="229">
        <f t="shared" si="237"/>
        <v>0</v>
      </c>
      <c r="R346" s="228">
        <f t="shared" si="238"/>
        <v>0</v>
      </c>
      <c r="S346" s="229">
        <f t="shared" si="239"/>
        <v>0</v>
      </c>
      <c r="T346" s="228">
        <f t="shared" si="240"/>
        <v>0</v>
      </c>
      <c r="U346" s="230">
        <f t="shared" si="241"/>
        <v>0</v>
      </c>
      <c r="V346" s="526">
        <f t="shared" si="242"/>
        <v>0</v>
      </c>
      <c r="W346" s="229">
        <f t="shared" si="243"/>
        <v>0</v>
      </c>
      <c r="X346" s="228">
        <f t="shared" si="244"/>
        <v>0</v>
      </c>
      <c r="Y346" s="229">
        <f t="shared" si="245"/>
        <v>0</v>
      </c>
      <c r="Z346" s="228">
        <v>1</v>
      </c>
      <c r="AA346" s="229">
        <f t="shared" si="246"/>
        <v>2146.69</v>
      </c>
      <c r="AB346" s="228">
        <f t="shared" si="225"/>
        <v>0</v>
      </c>
      <c r="AC346" s="229">
        <f t="shared" si="223"/>
        <v>0</v>
      </c>
      <c r="AD346" s="232">
        <f t="shared" si="228"/>
        <v>2146.69</v>
      </c>
      <c r="AE346" s="223" t="b">
        <f t="shared" si="226"/>
        <v>1</v>
      </c>
    </row>
    <row r="347" spans="1:31" ht="30" x14ac:dyDescent="0.25">
      <c r="A347" s="235" t="s">
        <v>903</v>
      </c>
      <c r="B347" s="225" t="s">
        <v>905</v>
      </c>
      <c r="C347" s="226">
        <f t="shared" si="227"/>
        <v>1</v>
      </c>
      <c r="D347" s="227">
        <v>14503.72</v>
      </c>
      <c r="E347" s="227"/>
      <c r="F347" s="228"/>
      <c r="G347" s="229">
        <f t="shared" si="224"/>
        <v>0</v>
      </c>
      <c r="H347" s="228">
        <f t="shared" si="229"/>
        <v>0</v>
      </c>
      <c r="I347" s="229">
        <f t="shared" si="222"/>
        <v>0</v>
      </c>
      <c r="J347" s="228">
        <f t="shared" si="230"/>
        <v>0</v>
      </c>
      <c r="K347" s="229">
        <f t="shared" si="231"/>
        <v>0</v>
      </c>
      <c r="L347" s="228">
        <f t="shared" si="232"/>
        <v>0</v>
      </c>
      <c r="M347" s="230">
        <f t="shared" si="233"/>
        <v>0</v>
      </c>
      <c r="N347" s="231">
        <f t="shared" si="234"/>
        <v>0</v>
      </c>
      <c r="O347" s="229">
        <f t="shared" si="235"/>
        <v>0</v>
      </c>
      <c r="P347" s="228">
        <f t="shared" si="236"/>
        <v>0</v>
      </c>
      <c r="Q347" s="229">
        <f t="shared" si="237"/>
        <v>0</v>
      </c>
      <c r="R347" s="228">
        <f t="shared" si="238"/>
        <v>0</v>
      </c>
      <c r="S347" s="229">
        <f t="shared" si="239"/>
        <v>0</v>
      </c>
      <c r="T347" s="228">
        <f t="shared" si="240"/>
        <v>0</v>
      </c>
      <c r="U347" s="230">
        <f t="shared" si="241"/>
        <v>0</v>
      </c>
      <c r="V347" s="526">
        <f t="shared" si="242"/>
        <v>0</v>
      </c>
      <c r="W347" s="229">
        <f t="shared" si="243"/>
        <v>0</v>
      </c>
      <c r="X347" s="228">
        <f t="shared" si="244"/>
        <v>0</v>
      </c>
      <c r="Y347" s="229">
        <f t="shared" si="245"/>
        <v>0</v>
      </c>
      <c r="Z347" s="228">
        <v>1</v>
      </c>
      <c r="AA347" s="229">
        <f t="shared" si="246"/>
        <v>14503.72</v>
      </c>
      <c r="AB347" s="228">
        <f t="shared" si="225"/>
        <v>0</v>
      </c>
      <c r="AC347" s="229">
        <f t="shared" si="223"/>
        <v>0</v>
      </c>
      <c r="AD347" s="232">
        <f t="shared" si="228"/>
        <v>14503.72</v>
      </c>
      <c r="AE347" s="223" t="b">
        <f t="shared" si="226"/>
        <v>1</v>
      </c>
    </row>
    <row r="348" spans="1:31" ht="30" x14ac:dyDescent="0.25">
      <c r="A348" s="235" t="s">
        <v>907</v>
      </c>
      <c r="B348" s="225" t="s">
        <v>909</v>
      </c>
      <c r="C348" s="226">
        <f t="shared" si="227"/>
        <v>1</v>
      </c>
      <c r="D348" s="227">
        <v>177.98</v>
      </c>
      <c r="E348" s="227"/>
      <c r="F348" s="228"/>
      <c r="G348" s="229">
        <f t="shared" si="224"/>
        <v>0</v>
      </c>
      <c r="H348" s="228">
        <v>0.6</v>
      </c>
      <c r="I348" s="229">
        <f t="shared" si="222"/>
        <v>106.788</v>
      </c>
      <c r="J348" s="228">
        <v>0.4</v>
      </c>
      <c r="K348" s="229">
        <f t="shared" si="231"/>
        <v>71.191999999999993</v>
      </c>
      <c r="L348" s="228">
        <f t="shared" si="232"/>
        <v>0</v>
      </c>
      <c r="M348" s="230">
        <f t="shared" si="233"/>
        <v>0</v>
      </c>
      <c r="N348" s="231">
        <f t="shared" si="234"/>
        <v>0</v>
      </c>
      <c r="O348" s="229">
        <f t="shared" si="235"/>
        <v>0</v>
      </c>
      <c r="P348" s="228">
        <f t="shared" si="236"/>
        <v>0</v>
      </c>
      <c r="Q348" s="229">
        <f t="shared" si="237"/>
        <v>0</v>
      </c>
      <c r="R348" s="228">
        <f t="shared" si="238"/>
        <v>0</v>
      </c>
      <c r="S348" s="229">
        <f t="shared" si="239"/>
        <v>0</v>
      </c>
      <c r="T348" s="228">
        <f t="shared" si="240"/>
        <v>0</v>
      </c>
      <c r="U348" s="230">
        <f t="shared" si="241"/>
        <v>0</v>
      </c>
      <c r="V348" s="526">
        <f t="shared" si="242"/>
        <v>0</v>
      </c>
      <c r="W348" s="229">
        <f t="shared" si="243"/>
        <v>0</v>
      </c>
      <c r="X348" s="228">
        <f t="shared" si="244"/>
        <v>0</v>
      </c>
      <c r="Y348" s="229">
        <f t="shared" si="245"/>
        <v>0</v>
      </c>
      <c r="Z348" s="228"/>
      <c r="AA348" s="229">
        <f t="shared" si="246"/>
        <v>0</v>
      </c>
      <c r="AB348" s="228">
        <f t="shared" si="225"/>
        <v>0</v>
      </c>
      <c r="AC348" s="229">
        <f t="shared" si="223"/>
        <v>0</v>
      </c>
      <c r="AD348" s="232">
        <f t="shared" si="228"/>
        <v>177.98</v>
      </c>
      <c r="AE348" s="223" t="b">
        <f t="shared" si="226"/>
        <v>1</v>
      </c>
    </row>
    <row r="349" spans="1:31" ht="30" x14ac:dyDescent="0.25">
      <c r="A349" s="235" t="s">
        <v>910</v>
      </c>
      <c r="B349" s="225" t="s">
        <v>912</v>
      </c>
      <c r="C349" s="226">
        <f t="shared" si="227"/>
        <v>1</v>
      </c>
      <c r="D349" s="227">
        <v>843.38</v>
      </c>
      <c r="E349" s="227"/>
      <c r="F349" s="228"/>
      <c r="G349" s="229">
        <f t="shared" si="224"/>
        <v>0</v>
      </c>
      <c r="H349" s="228">
        <v>0.6</v>
      </c>
      <c r="I349" s="229">
        <f t="shared" si="222"/>
        <v>506.02799999999996</v>
      </c>
      <c r="J349" s="228">
        <v>0.4</v>
      </c>
      <c r="K349" s="229">
        <f t="shared" si="231"/>
        <v>337.35200000000003</v>
      </c>
      <c r="L349" s="228">
        <f t="shared" si="232"/>
        <v>0</v>
      </c>
      <c r="M349" s="230">
        <f t="shared" si="233"/>
        <v>0</v>
      </c>
      <c r="N349" s="231">
        <f t="shared" si="234"/>
        <v>0</v>
      </c>
      <c r="O349" s="229">
        <f t="shared" si="235"/>
        <v>0</v>
      </c>
      <c r="P349" s="228">
        <f t="shared" si="236"/>
        <v>0</v>
      </c>
      <c r="Q349" s="229">
        <f t="shared" si="237"/>
        <v>0</v>
      </c>
      <c r="R349" s="228">
        <f t="shared" si="238"/>
        <v>0</v>
      </c>
      <c r="S349" s="229">
        <f t="shared" si="239"/>
        <v>0</v>
      </c>
      <c r="T349" s="228">
        <f t="shared" si="240"/>
        <v>0</v>
      </c>
      <c r="U349" s="230">
        <f t="shared" si="241"/>
        <v>0</v>
      </c>
      <c r="V349" s="526">
        <f t="shared" si="242"/>
        <v>0</v>
      </c>
      <c r="W349" s="229">
        <f t="shared" si="243"/>
        <v>0</v>
      </c>
      <c r="X349" s="228">
        <f t="shared" si="244"/>
        <v>0</v>
      </c>
      <c r="Y349" s="229">
        <f t="shared" si="245"/>
        <v>0</v>
      </c>
      <c r="Z349" s="228">
        <f t="shared" si="247"/>
        <v>0</v>
      </c>
      <c r="AA349" s="229">
        <f t="shared" si="246"/>
        <v>0</v>
      </c>
      <c r="AB349" s="228">
        <f t="shared" si="225"/>
        <v>0</v>
      </c>
      <c r="AC349" s="229">
        <f t="shared" si="223"/>
        <v>0</v>
      </c>
      <c r="AD349" s="232">
        <f t="shared" si="228"/>
        <v>843.38</v>
      </c>
      <c r="AE349" s="223" t="b">
        <f t="shared" si="226"/>
        <v>1</v>
      </c>
    </row>
    <row r="350" spans="1:31" ht="30" x14ac:dyDescent="0.25">
      <c r="A350" s="235" t="s">
        <v>913</v>
      </c>
      <c r="B350" s="225" t="s">
        <v>915</v>
      </c>
      <c r="C350" s="226">
        <f t="shared" si="227"/>
        <v>1</v>
      </c>
      <c r="D350" s="227">
        <v>22.11</v>
      </c>
      <c r="E350" s="227"/>
      <c r="F350" s="228"/>
      <c r="G350" s="229">
        <f t="shared" si="224"/>
        <v>0</v>
      </c>
      <c r="H350" s="228">
        <v>0.6</v>
      </c>
      <c r="I350" s="229">
        <f t="shared" si="222"/>
        <v>13.266</v>
      </c>
      <c r="J350" s="228">
        <v>0.4</v>
      </c>
      <c r="K350" s="229">
        <f t="shared" si="231"/>
        <v>8.8439999999999994</v>
      </c>
      <c r="L350" s="228">
        <f t="shared" si="232"/>
        <v>0</v>
      </c>
      <c r="M350" s="230">
        <f t="shared" si="233"/>
        <v>0</v>
      </c>
      <c r="N350" s="231">
        <f t="shared" si="234"/>
        <v>0</v>
      </c>
      <c r="O350" s="229">
        <f t="shared" si="235"/>
        <v>0</v>
      </c>
      <c r="P350" s="228">
        <f t="shared" si="236"/>
        <v>0</v>
      </c>
      <c r="Q350" s="229">
        <f t="shared" si="237"/>
        <v>0</v>
      </c>
      <c r="R350" s="228">
        <f t="shared" si="238"/>
        <v>0</v>
      </c>
      <c r="S350" s="229">
        <f t="shared" si="239"/>
        <v>0</v>
      </c>
      <c r="T350" s="228">
        <f t="shared" si="240"/>
        <v>0</v>
      </c>
      <c r="U350" s="230">
        <f t="shared" si="241"/>
        <v>0</v>
      </c>
      <c r="V350" s="526">
        <f t="shared" si="242"/>
        <v>0</v>
      </c>
      <c r="W350" s="229">
        <f t="shared" si="243"/>
        <v>0</v>
      </c>
      <c r="X350" s="228">
        <f t="shared" si="244"/>
        <v>0</v>
      </c>
      <c r="Y350" s="229">
        <f t="shared" si="245"/>
        <v>0</v>
      </c>
      <c r="Z350" s="228">
        <f t="shared" si="247"/>
        <v>0</v>
      </c>
      <c r="AA350" s="229">
        <f t="shared" si="246"/>
        <v>0</v>
      </c>
      <c r="AB350" s="228">
        <f t="shared" si="225"/>
        <v>0</v>
      </c>
      <c r="AC350" s="229">
        <f t="shared" si="223"/>
        <v>0</v>
      </c>
      <c r="AD350" s="232">
        <f t="shared" si="228"/>
        <v>22.11</v>
      </c>
      <c r="AE350" s="223" t="b">
        <f t="shared" si="226"/>
        <v>1</v>
      </c>
    </row>
    <row r="351" spans="1:31" ht="30" x14ac:dyDescent="0.25">
      <c r="A351" s="235" t="s">
        <v>916</v>
      </c>
      <c r="B351" s="225" t="s">
        <v>918</v>
      </c>
      <c r="C351" s="226">
        <f t="shared" si="227"/>
        <v>1</v>
      </c>
      <c r="D351" s="227">
        <v>154.19</v>
      </c>
      <c r="E351" s="227"/>
      <c r="F351" s="228"/>
      <c r="G351" s="229">
        <f t="shared" si="224"/>
        <v>0</v>
      </c>
      <c r="H351" s="228">
        <v>0.6</v>
      </c>
      <c r="I351" s="229">
        <f t="shared" si="222"/>
        <v>92.513999999999996</v>
      </c>
      <c r="J351" s="228">
        <v>0.4</v>
      </c>
      <c r="K351" s="229">
        <f t="shared" si="231"/>
        <v>61.676000000000002</v>
      </c>
      <c r="L351" s="228">
        <f t="shared" si="232"/>
        <v>0</v>
      </c>
      <c r="M351" s="230">
        <f t="shared" si="233"/>
        <v>0</v>
      </c>
      <c r="N351" s="231">
        <f t="shared" si="234"/>
        <v>0</v>
      </c>
      <c r="O351" s="229">
        <f t="shared" si="235"/>
        <v>0</v>
      </c>
      <c r="P351" s="228">
        <f t="shared" si="236"/>
        <v>0</v>
      </c>
      <c r="Q351" s="229">
        <f t="shared" si="237"/>
        <v>0</v>
      </c>
      <c r="R351" s="228">
        <f t="shared" si="238"/>
        <v>0</v>
      </c>
      <c r="S351" s="229">
        <f t="shared" si="239"/>
        <v>0</v>
      </c>
      <c r="T351" s="228">
        <f t="shared" si="240"/>
        <v>0</v>
      </c>
      <c r="U351" s="230">
        <f t="shared" si="241"/>
        <v>0</v>
      </c>
      <c r="V351" s="526">
        <f t="shared" si="242"/>
        <v>0</v>
      </c>
      <c r="W351" s="229">
        <f t="shared" si="243"/>
        <v>0</v>
      </c>
      <c r="X351" s="228">
        <f t="shared" si="244"/>
        <v>0</v>
      </c>
      <c r="Y351" s="229">
        <f t="shared" si="245"/>
        <v>0</v>
      </c>
      <c r="Z351" s="228">
        <f t="shared" si="247"/>
        <v>0</v>
      </c>
      <c r="AA351" s="229">
        <f t="shared" si="246"/>
        <v>0</v>
      </c>
      <c r="AB351" s="228">
        <f t="shared" si="225"/>
        <v>0</v>
      </c>
      <c r="AC351" s="229">
        <f t="shared" si="223"/>
        <v>0</v>
      </c>
      <c r="AD351" s="232">
        <f t="shared" si="228"/>
        <v>154.19</v>
      </c>
      <c r="AE351" s="223" t="b">
        <f t="shared" si="226"/>
        <v>1</v>
      </c>
    </row>
    <row r="352" spans="1:31" ht="30" x14ac:dyDescent="0.25">
      <c r="A352" s="235" t="s">
        <v>919</v>
      </c>
      <c r="B352" s="225" t="s">
        <v>454</v>
      </c>
      <c r="C352" s="226">
        <f t="shared" si="227"/>
        <v>1</v>
      </c>
      <c r="D352" s="227">
        <v>720.41</v>
      </c>
      <c r="E352" s="227"/>
      <c r="F352" s="228"/>
      <c r="G352" s="229">
        <f t="shared" si="224"/>
        <v>0</v>
      </c>
      <c r="H352" s="228">
        <v>0.6</v>
      </c>
      <c r="I352" s="229">
        <f t="shared" si="222"/>
        <v>432.24599999999998</v>
      </c>
      <c r="J352" s="228">
        <v>0.4</v>
      </c>
      <c r="K352" s="229">
        <f t="shared" si="231"/>
        <v>288.16399999999999</v>
      </c>
      <c r="L352" s="228">
        <f t="shared" si="232"/>
        <v>0</v>
      </c>
      <c r="M352" s="230">
        <f t="shared" si="233"/>
        <v>0</v>
      </c>
      <c r="N352" s="231">
        <f t="shared" si="234"/>
        <v>0</v>
      </c>
      <c r="O352" s="229">
        <f t="shared" si="235"/>
        <v>0</v>
      </c>
      <c r="P352" s="228">
        <f t="shared" si="236"/>
        <v>0</v>
      </c>
      <c r="Q352" s="229">
        <f t="shared" si="237"/>
        <v>0</v>
      </c>
      <c r="R352" s="228">
        <f t="shared" si="238"/>
        <v>0</v>
      </c>
      <c r="S352" s="229">
        <f t="shared" si="239"/>
        <v>0</v>
      </c>
      <c r="T352" s="228">
        <f t="shared" si="240"/>
        <v>0</v>
      </c>
      <c r="U352" s="230">
        <f t="shared" si="241"/>
        <v>0</v>
      </c>
      <c r="V352" s="526">
        <f t="shared" si="242"/>
        <v>0</v>
      </c>
      <c r="W352" s="229">
        <f t="shared" si="243"/>
        <v>0</v>
      </c>
      <c r="X352" s="228">
        <f t="shared" si="244"/>
        <v>0</v>
      </c>
      <c r="Y352" s="229">
        <f t="shared" si="245"/>
        <v>0</v>
      </c>
      <c r="Z352" s="228">
        <f t="shared" si="247"/>
        <v>0</v>
      </c>
      <c r="AA352" s="229">
        <f t="shared" si="246"/>
        <v>0</v>
      </c>
      <c r="AB352" s="228">
        <f t="shared" si="225"/>
        <v>0</v>
      </c>
      <c r="AC352" s="229">
        <f t="shared" si="223"/>
        <v>0</v>
      </c>
      <c r="AD352" s="232">
        <f t="shared" si="228"/>
        <v>720.41</v>
      </c>
      <c r="AE352" s="223" t="b">
        <f t="shared" si="226"/>
        <v>1</v>
      </c>
    </row>
    <row r="353" spans="1:31" ht="30" x14ac:dyDescent="0.25">
      <c r="A353" s="235" t="s">
        <v>920</v>
      </c>
      <c r="B353" s="225" t="s">
        <v>645</v>
      </c>
      <c r="C353" s="226">
        <f t="shared" si="227"/>
        <v>1</v>
      </c>
      <c r="D353" s="227">
        <v>1826.31</v>
      </c>
      <c r="E353" s="227"/>
      <c r="F353" s="228"/>
      <c r="G353" s="229">
        <f t="shared" si="224"/>
        <v>0</v>
      </c>
      <c r="H353" s="228">
        <v>0.6</v>
      </c>
      <c r="I353" s="229">
        <f t="shared" si="222"/>
        <v>1095.7859999999998</v>
      </c>
      <c r="J353" s="228">
        <v>0.4</v>
      </c>
      <c r="K353" s="229">
        <f t="shared" si="231"/>
        <v>730.524</v>
      </c>
      <c r="L353" s="228">
        <f t="shared" si="232"/>
        <v>0</v>
      </c>
      <c r="M353" s="230">
        <f t="shared" si="233"/>
        <v>0</v>
      </c>
      <c r="N353" s="231">
        <f t="shared" si="234"/>
        <v>0</v>
      </c>
      <c r="O353" s="229">
        <f t="shared" si="235"/>
        <v>0</v>
      </c>
      <c r="P353" s="228">
        <f t="shared" si="236"/>
        <v>0</v>
      </c>
      <c r="Q353" s="229">
        <f t="shared" si="237"/>
        <v>0</v>
      </c>
      <c r="R353" s="228">
        <f t="shared" si="238"/>
        <v>0</v>
      </c>
      <c r="S353" s="229">
        <f t="shared" si="239"/>
        <v>0</v>
      </c>
      <c r="T353" s="228">
        <f t="shared" si="240"/>
        <v>0</v>
      </c>
      <c r="U353" s="230">
        <f t="shared" si="241"/>
        <v>0</v>
      </c>
      <c r="V353" s="526">
        <f t="shared" si="242"/>
        <v>0</v>
      </c>
      <c r="W353" s="229">
        <f t="shared" si="243"/>
        <v>0</v>
      </c>
      <c r="X353" s="228">
        <f t="shared" si="244"/>
        <v>0</v>
      </c>
      <c r="Y353" s="229">
        <f t="shared" si="245"/>
        <v>0</v>
      </c>
      <c r="Z353" s="228">
        <f t="shared" si="247"/>
        <v>0</v>
      </c>
      <c r="AA353" s="229">
        <f t="shared" si="246"/>
        <v>0</v>
      </c>
      <c r="AB353" s="228">
        <f t="shared" si="225"/>
        <v>0</v>
      </c>
      <c r="AC353" s="229">
        <f t="shared" si="223"/>
        <v>0</v>
      </c>
      <c r="AD353" s="232">
        <f t="shared" si="228"/>
        <v>1826.31</v>
      </c>
      <c r="AE353" s="223" t="b">
        <f t="shared" si="226"/>
        <v>1</v>
      </c>
    </row>
    <row r="354" spans="1:31" ht="30" x14ac:dyDescent="0.25">
      <c r="A354" s="235" t="s">
        <v>921</v>
      </c>
      <c r="B354" s="225" t="s">
        <v>469</v>
      </c>
      <c r="C354" s="226">
        <f t="shared" si="227"/>
        <v>1</v>
      </c>
      <c r="D354" s="227">
        <v>3238.16</v>
      </c>
      <c r="E354" s="227"/>
      <c r="F354" s="228"/>
      <c r="G354" s="229">
        <f t="shared" si="224"/>
        <v>0</v>
      </c>
      <c r="H354" s="228">
        <v>0.6</v>
      </c>
      <c r="I354" s="229">
        <f t="shared" si="222"/>
        <v>1942.8959999999997</v>
      </c>
      <c r="J354" s="228">
        <v>0.4</v>
      </c>
      <c r="K354" s="229">
        <f t="shared" si="231"/>
        <v>1295.2640000000001</v>
      </c>
      <c r="L354" s="228">
        <f t="shared" si="232"/>
        <v>0</v>
      </c>
      <c r="M354" s="230">
        <f t="shared" si="233"/>
        <v>0</v>
      </c>
      <c r="N354" s="231">
        <f t="shared" si="234"/>
        <v>0</v>
      </c>
      <c r="O354" s="229">
        <f t="shared" si="235"/>
        <v>0</v>
      </c>
      <c r="P354" s="228">
        <f t="shared" si="236"/>
        <v>0</v>
      </c>
      <c r="Q354" s="229">
        <f t="shared" si="237"/>
        <v>0</v>
      </c>
      <c r="R354" s="228">
        <f t="shared" si="238"/>
        <v>0</v>
      </c>
      <c r="S354" s="229">
        <f t="shared" si="239"/>
        <v>0</v>
      </c>
      <c r="T354" s="228">
        <f t="shared" si="240"/>
        <v>0</v>
      </c>
      <c r="U354" s="230">
        <f t="shared" si="241"/>
        <v>0</v>
      </c>
      <c r="V354" s="526">
        <f t="shared" si="242"/>
        <v>0</v>
      </c>
      <c r="W354" s="229">
        <f t="shared" si="243"/>
        <v>0</v>
      </c>
      <c r="X354" s="228">
        <f t="shared" si="244"/>
        <v>0</v>
      </c>
      <c r="Y354" s="229">
        <f t="shared" si="245"/>
        <v>0</v>
      </c>
      <c r="Z354" s="228">
        <f t="shared" si="247"/>
        <v>0</v>
      </c>
      <c r="AA354" s="229">
        <f t="shared" si="246"/>
        <v>0</v>
      </c>
      <c r="AB354" s="228">
        <f t="shared" si="225"/>
        <v>0</v>
      </c>
      <c r="AC354" s="229">
        <f t="shared" si="223"/>
        <v>0</v>
      </c>
      <c r="AD354" s="232">
        <f t="shared" si="228"/>
        <v>3238.16</v>
      </c>
      <c r="AE354" s="223" t="b">
        <f t="shared" si="226"/>
        <v>1</v>
      </c>
    </row>
    <row r="355" spans="1:31" ht="30" x14ac:dyDescent="0.25">
      <c r="A355" s="235" t="s">
        <v>922</v>
      </c>
      <c r="B355" s="225" t="s">
        <v>649</v>
      </c>
      <c r="C355" s="226">
        <f t="shared" si="227"/>
        <v>1</v>
      </c>
      <c r="D355" s="227">
        <v>7280.39</v>
      </c>
      <c r="E355" s="227"/>
      <c r="F355" s="228"/>
      <c r="G355" s="229">
        <f t="shared" si="224"/>
        <v>0</v>
      </c>
      <c r="H355" s="228">
        <v>0.6</v>
      </c>
      <c r="I355" s="229">
        <f t="shared" si="222"/>
        <v>4368.2340000000004</v>
      </c>
      <c r="J355" s="228">
        <v>0.4</v>
      </c>
      <c r="K355" s="229">
        <f t="shared" si="231"/>
        <v>2912.1560000000004</v>
      </c>
      <c r="L355" s="228">
        <f t="shared" si="232"/>
        <v>0</v>
      </c>
      <c r="M355" s="230">
        <f t="shared" si="233"/>
        <v>0</v>
      </c>
      <c r="N355" s="231">
        <f t="shared" si="234"/>
        <v>0</v>
      </c>
      <c r="O355" s="229">
        <f t="shared" si="235"/>
        <v>0</v>
      </c>
      <c r="P355" s="228">
        <f t="shared" si="236"/>
        <v>0</v>
      </c>
      <c r="Q355" s="229">
        <f t="shared" si="237"/>
        <v>0</v>
      </c>
      <c r="R355" s="228">
        <f t="shared" si="238"/>
        <v>0</v>
      </c>
      <c r="S355" s="229">
        <f t="shared" si="239"/>
        <v>0</v>
      </c>
      <c r="T355" s="228">
        <f t="shared" si="240"/>
        <v>0</v>
      </c>
      <c r="U355" s="230">
        <f t="shared" si="241"/>
        <v>0</v>
      </c>
      <c r="V355" s="526">
        <f t="shared" si="242"/>
        <v>0</v>
      </c>
      <c r="W355" s="229">
        <f t="shared" si="243"/>
        <v>0</v>
      </c>
      <c r="X355" s="228">
        <f t="shared" si="244"/>
        <v>0</v>
      </c>
      <c r="Y355" s="229">
        <f t="shared" si="245"/>
        <v>0</v>
      </c>
      <c r="Z355" s="228">
        <f t="shared" si="247"/>
        <v>0</v>
      </c>
      <c r="AA355" s="229">
        <f t="shared" si="246"/>
        <v>0</v>
      </c>
      <c r="AB355" s="228">
        <f t="shared" si="225"/>
        <v>0</v>
      </c>
      <c r="AC355" s="229">
        <f t="shared" si="223"/>
        <v>0</v>
      </c>
      <c r="AD355" s="232">
        <f t="shared" si="228"/>
        <v>7280.3900000000012</v>
      </c>
      <c r="AE355" s="223" t="b">
        <f t="shared" si="226"/>
        <v>1</v>
      </c>
    </row>
    <row r="356" spans="1:31" ht="30" x14ac:dyDescent="0.25">
      <c r="A356" s="235" t="s">
        <v>923</v>
      </c>
      <c r="B356" s="225" t="s">
        <v>795</v>
      </c>
      <c r="C356" s="226">
        <f t="shared" si="227"/>
        <v>1</v>
      </c>
      <c r="D356" s="227">
        <v>10095.18</v>
      </c>
      <c r="E356" s="227"/>
      <c r="F356" s="228"/>
      <c r="G356" s="229">
        <f t="shared" si="224"/>
        <v>0</v>
      </c>
      <c r="H356" s="228">
        <v>0.6</v>
      </c>
      <c r="I356" s="229">
        <f t="shared" si="222"/>
        <v>6057.1080000000002</v>
      </c>
      <c r="J356" s="228">
        <v>0.4</v>
      </c>
      <c r="K356" s="229">
        <f t="shared" si="231"/>
        <v>4038.0720000000001</v>
      </c>
      <c r="L356" s="228">
        <f t="shared" si="232"/>
        <v>0</v>
      </c>
      <c r="M356" s="230">
        <f t="shared" si="233"/>
        <v>0</v>
      </c>
      <c r="N356" s="231">
        <f t="shared" si="234"/>
        <v>0</v>
      </c>
      <c r="O356" s="229">
        <f t="shared" si="235"/>
        <v>0</v>
      </c>
      <c r="P356" s="228">
        <f t="shared" si="236"/>
        <v>0</v>
      </c>
      <c r="Q356" s="229">
        <f t="shared" si="237"/>
        <v>0</v>
      </c>
      <c r="R356" s="228">
        <f t="shared" si="238"/>
        <v>0</v>
      </c>
      <c r="S356" s="229">
        <f t="shared" si="239"/>
        <v>0</v>
      </c>
      <c r="T356" s="228">
        <f t="shared" si="240"/>
        <v>0</v>
      </c>
      <c r="U356" s="230">
        <f t="shared" si="241"/>
        <v>0</v>
      </c>
      <c r="V356" s="526">
        <f t="shared" si="242"/>
        <v>0</v>
      </c>
      <c r="W356" s="229">
        <f t="shared" si="243"/>
        <v>0</v>
      </c>
      <c r="X356" s="228">
        <f t="shared" si="244"/>
        <v>0</v>
      </c>
      <c r="Y356" s="229">
        <f t="shared" si="245"/>
        <v>0</v>
      </c>
      <c r="Z356" s="228">
        <f t="shared" si="247"/>
        <v>0</v>
      </c>
      <c r="AA356" s="229">
        <f t="shared" si="246"/>
        <v>0</v>
      </c>
      <c r="AB356" s="228">
        <f t="shared" si="225"/>
        <v>0</v>
      </c>
      <c r="AC356" s="229">
        <f t="shared" si="223"/>
        <v>0</v>
      </c>
      <c r="AD356" s="232">
        <f t="shared" si="228"/>
        <v>10095.18</v>
      </c>
      <c r="AE356" s="223" t="b">
        <f t="shared" si="226"/>
        <v>1</v>
      </c>
    </row>
    <row r="357" spans="1:31" ht="30" x14ac:dyDescent="0.25">
      <c r="A357" s="235" t="s">
        <v>924</v>
      </c>
      <c r="B357" s="225" t="s">
        <v>832</v>
      </c>
      <c r="C357" s="226">
        <f t="shared" si="227"/>
        <v>1</v>
      </c>
      <c r="D357" s="227">
        <v>262.16000000000003</v>
      </c>
      <c r="E357" s="227"/>
      <c r="F357" s="228"/>
      <c r="G357" s="229">
        <f t="shared" si="224"/>
        <v>0</v>
      </c>
      <c r="H357" s="228">
        <v>0.6</v>
      </c>
      <c r="I357" s="229">
        <f t="shared" si="222"/>
        <v>157.29600000000002</v>
      </c>
      <c r="J357" s="228">
        <v>0.4</v>
      </c>
      <c r="K357" s="229">
        <f t="shared" si="231"/>
        <v>104.86400000000002</v>
      </c>
      <c r="L357" s="228">
        <f t="shared" si="232"/>
        <v>0</v>
      </c>
      <c r="M357" s="230">
        <f t="shared" si="233"/>
        <v>0</v>
      </c>
      <c r="N357" s="231">
        <f t="shared" si="234"/>
        <v>0</v>
      </c>
      <c r="O357" s="229">
        <f t="shared" si="235"/>
        <v>0</v>
      </c>
      <c r="P357" s="228">
        <f t="shared" si="236"/>
        <v>0</v>
      </c>
      <c r="Q357" s="229">
        <f t="shared" si="237"/>
        <v>0</v>
      </c>
      <c r="R357" s="228">
        <f t="shared" si="238"/>
        <v>0</v>
      </c>
      <c r="S357" s="229">
        <f t="shared" si="239"/>
        <v>0</v>
      </c>
      <c r="T357" s="228">
        <f t="shared" si="240"/>
        <v>0</v>
      </c>
      <c r="U357" s="230">
        <f t="shared" si="241"/>
        <v>0</v>
      </c>
      <c r="V357" s="526">
        <f t="shared" si="242"/>
        <v>0</v>
      </c>
      <c r="W357" s="229">
        <f t="shared" si="243"/>
        <v>0</v>
      </c>
      <c r="X357" s="228">
        <f t="shared" si="244"/>
        <v>0</v>
      </c>
      <c r="Y357" s="229">
        <f t="shared" si="245"/>
        <v>0</v>
      </c>
      <c r="Z357" s="228">
        <f t="shared" si="247"/>
        <v>0</v>
      </c>
      <c r="AA357" s="229">
        <f t="shared" si="246"/>
        <v>0</v>
      </c>
      <c r="AB357" s="228">
        <f t="shared" si="225"/>
        <v>0</v>
      </c>
      <c r="AC357" s="229">
        <f t="shared" si="223"/>
        <v>0</v>
      </c>
      <c r="AD357" s="232">
        <f t="shared" si="228"/>
        <v>262.16000000000003</v>
      </c>
      <c r="AE357" s="223" t="b">
        <f t="shared" si="226"/>
        <v>1</v>
      </c>
    </row>
    <row r="358" spans="1:31" ht="30" x14ac:dyDescent="0.25">
      <c r="A358" s="235" t="s">
        <v>925</v>
      </c>
      <c r="B358" s="225" t="s">
        <v>826</v>
      </c>
      <c r="C358" s="226">
        <f t="shared" si="227"/>
        <v>1</v>
      </c>
      <c r="D358" s="227">
        <v>679.5</v>
      </c>
      <c r="E358" s="227"/>
      <c r="F358" s="228"/>
      <c r="G358" s="229">
        <f t="shared" si="224"/>
        <v>0</v>
      </c>
      <c r="H358" s="228">
        <v>0.6</v>
      </c>
      <c r="I358" s="229">
        <f t="shared" si="222"/>
        <v>407.7</v>
      </c>
      <c r="J358" s="228">
        <v>0.4</v>
      </c>
      <c r="K358" s="229">
        <f t="shared" si="231"/>
        <v>271.8</v>
      </c>
      <c r="L358" s="228">
        <f t="shared" si="232"/>
        <v>0</v>
      </c>
      <c r="M358" s="230">
        <f t="shared" si="233"/>
        <v>0</v>
      </c>
      <c r="N358" s="231">
        <f t="shared" si="234"/>
        <v>0</v>
      </c>
      <c r="O358" s="229">
        <f t="shared" si="235"/>
        <v>0</v>
      </c>
      <c r="P358" s="228">
        <f t="shared" si="236"/>
        <v>0</v>
      </c>
      <c r="Q358" s="229">
        <f t="shared" si="237"/>
        <v>0</v>
      </c>
      <c r="R358" s="228">
        <f t="shared" si="238"/>
        <v>0</v>
      </c>
      <c r="S358" s="229">
        <f t="shared" si="239"/>
        <v>0</v>
      </c>
      <c r="T358" s="228">
        <f t="shared" si="240"/>
        <v>0</v>
      </c>
      <c r="U358" s="230">
        <f t="shared" si="241"/>
        <v>0</v>
      </c>
      <c r="V358" s="526">
        <f t="shared" si="242"/>
        <v>0</v>
      </c>
      <c r="W358" s="229">
        <f t="shared" si="243"/>
        <v>0</v>
      </c>
      <c r="X358" s="228">
        <f t="shared" si="244"/>
        <v>0</v>
      </c>
      <c r="Y358" s="229">
        <f t="shared" si="245"/>
        <v>0</v>
      </c>
      <c r="Z358" s="228">
        <f t="shared" si="247"/>
        <v>0</v>
      </c>
      <c r="AA358" s="229">
        <f t="shared" si="246"/>
        <v>0</v>
      </c>
      <c r="AB358" s="228">
        <f t="shared" si="225"/>
        <v>0</v>
      </c>
      <c r="AC358" s="229">
        <f t="shared" si="223"/>
        <v>0</v>
      </c>
      <c r="AD358" s="232">
        <f t="shared" si="228"/>
        <v>679.5</v>
      </c>
      <c r="AE358" s="223" t="b">
        <f t="shared" si="226"/>
        <v>1</v>
      </c>
    </row>
    <row r="359" spans="1:31" ht="30" x14ac:dyDescent="0.25">
      <c r="A359" s="235" t="s">
        <v>926</v>
      </c>
      <c r="B359" s="225" t="s">
        <v>928</v>
      </c>
      <c r="C359" s="226">
        <f t="shared" si="227"/>
        <v>1</v>
      </c>
      <c r="D359" s="227">
        <v>1352.59</v>
      </c>
      <c r="E359" s="227"/>
      <c r="F359" s="228"/>
      <c r="G359" s="229">
        <f t="shared" si="224"/>
        <v>0</v>
      </c>
      <c r="H359" s="228">
        <v>0.6</v>
      </c>
      <c r="I359" s="229">
        <f t="shared" si="222"/>
        <v>811.55399999999997</v>
      </c>
      <c r="J359" s="228">
        <v>0.4</v>
      </c>
      <c r="K359" s="229">
        <f t="shared" si="231"/>
        <v>541.03599999999994</v>
      </c>
      <c r="L359" s="228">
        <f t="shared" si="232"/>
        <v>0</v>
      </c>
      <c r="M359" s="230">
        <f t="shared" si="233"/>
        <v>0</v>
      </c>
      <c r="N359" s="231">
        <f t="shared" si="234"/>
        <v>0</v>
      </c>
      <c r="O359" s="229">
        <f t="shared" si="235"/>
        <v>0</v>
      </c>
      <c r="P359" s="228">
        <f t="shared" si="236"/>
        <v>0</v>
      </c>
      <c r="Q359" s="229">
        <f t="shared" si="237"/>
        <v>0</v>
      </c>
      <c r="R359" s="228">
        <f t="shared" si="238"/>
        <v>0</v>
      </c>
      <c r="S359" s="229">
        <f t="shared" si="239"/>
        <v>0</v>
      </c>
      <c r="T359" s="228">
        <f t="shared" si="240"/>
        <v>0</v>
      </c>
      <c r="U359" s="230">
        <f t="shared" si="241"/>
        <v>0</v>
      </c>
      <c r="V359" s="526">
        <f t="shared" si="242"/>
        <v>0</v>
      </c>
      <c r="W359" s="229">
        <f t="shared" si="243"/>
        <v>0</v>
      </c>
      <c r="X359" s="228">
        <f t="shared" si="244"/>
        <v>0</v>
      </c>
      <c r="Y359" s="229">
        <f t="shared" si="245"/>
        <v>0</v>
      </c>
      <c r="Z359" s="228">
        <f t="shared" si="247"/>
        <v>0</v>
      </c>
      <c r="AA359" s="229">
        <f t="shared" si="246"/>
        <v>0</v>
      </c>
      <c r="AB359" s="228">
        <f t="shared" si="225"/>
        <v>0</v>
      </c>
      <c r="AC359" s="229">
        <f t="shared" si="223"/>
        <v>0</v>
      </c>
      <c r="AD359" s="232">
        <f t="shared" si="228"/>
        <v>1352.59</v>
      </c>
      <c r="AE359" s="223" t="b">
        <f t="shared" si="226"/>
        <v>1</v>
      </c>
    </row>
    <row r="360" spans="1:31" ht="15" x14ac:dyDescent="0.25">
      <c r="A360" s="235" t="s">
        <v>929</v>
      </c>
      <c r="B360" s="225" t="s">
        <v>661</v>
      </c>
      <c r="C360" s="226">
        <f t="shared" si="227"/>
        <v>1</v>
      </c>
      <c r="D360" s="227">
        <v>996.66</v>
      </c>
      <c r="E360" s="227"/>
      <c r="F360" s="228"/>
      <c r="G360" s="229">
        <f t="shared" si="224"/>
        <v>0</v>
      </c>
      <c r="H360" s="228">
        <v>0.6</v>
      </c>
      <c r="I360" s="229">
        <f t="shared" si="222"/>
        <v>597.99599999999998</v>
      </c>
      <c r="J360" s="228">
        <v>0.4</v>
      </c>
      <c r="K360" s="229">
        <f t="shared" si="231"/>
        <v>398.66399999999999</v>
      </c>
      <c r="L360" s="228">
        <f t="shared" si="232"/>
        <v>0</v>
      </c>
      <c r="M360" s="230">
        <f t="shared" si="233"/>
        <v>0</v>
      </c>
      <c r="N360" s="231">
        <f t="shared" si="234"/>
        <v>0</v>
      </c>
      <c r="O360" s="229">
        <f t="shared" si="235"/>
        <v>0</v>
      </c>
      <c r="P360" s="228">
        <f t="shared" si="236"/>
        <v>0</v>
      </c>
      <c r="Q360" s="229">
        <f t="shared" si="237"/>
        <v>0</v>
      </c>
      <c r="R360" s="228">
        <f t="shared" si="238"/>
        <v>0</v>
      </c>
      <c r="S360" s="229">
        <f t="shared" si="239"/>
        <v>0</v>
      </c>
      <c r="T360" s="228">
        <f t="shared" si="240"/>
        <v>0</v>
      </c>
      <c r="U360" s="230">
        <f t="shared" si="241"/>
        <v>0</v>
      </c>
      <c r="V360" s="526">
        <f t="shared" si="242"/>
        <v>0</v>
      </c>
      <c r="W360" s="229">
        <f t="shared" si="243"/>
        <v>0</v>
      </c>
      <c r="X360" s="228">
        <f t="shared" si="244"/>
        <v>0</v>
      </c>
      <c r="Y360" s="229">
        <f t="shared" si="245"/>
        <v>0</v>
      </c>
      <c r="Z360" s="228">
        <f t="shared" si="247"/>
        <v>0</v>
      </c>
      <c r="AA360" s="229">
        <f t="shared" si="246"/>
        <v>0</v>
      </c>
      <c r="AB360" s="228">
        <f t="shared" si="225"/>
        <v>0</v>
      </c>
      <c r="AC360" s="229">
        <f t="shared" si="223"/>
        <v>0</v>
      </c>
      <c r="AD360" s="232">
        <f t="shared" si="228"/>
        <v>996.66</v>
      </c>
      <c r="AE360" s="223" t="b">
        <f t="shared" si="226"/>
        <v>1</v>
      </c>
    </row>
    <row r="361" spans="1:31" ht="30" x14ac:dyDescent="0.25">
      <c r="A361" s="235" t="s">
        <v>930</v>
      </c>
      <c r="B361" s="225" t="s">
        <v>713</v>
      </c>
      <c r="C361" s="226">
        <f t="shared" si="227"/>
        <v>1</v>
      </c>
      <c r="D361" s="227">
        <v>458.85</v>
      </c>
      <c r="E361" s="227"/>
      <c r="F361" s="228"/>
      <c r="G361" s="229">
        <f t="shared" si="224"/>
        <v>0</v>
      </c>
      <c r="H361" s="228">
        <v>1</v>
      </c>
      <c r="I361" s="229">
        <f t="shared" si="222"/>
        <v>458.85</v>
      </c>
      <c r="J361" s="228">
        <f t="shared" si="230"/>
        <v>0</v>
      </c>
      <c r="K361" s="229">
        <f t="shared" si="231"/>
        <v>0</v>
      </c>
      <c r="L361" s="228">
        <f t="shared" si="232"/>
        <v>0</v>
      </c>
      <c r="M361" s="230">
        <f t="shared" si="233"/>
        <v>0</v>
      </c>
      <c r="N361" s="231">
        <f t="shared" si="234"/>
        <v>0</v>
      </c>
      <c r="O361" s="229">
        <f t="shared" si="235"/>
        <v>0</v>
      </c>
      <c r="P361" s="228">
        <f t="shared" si="236"/>
        <v>0</v>
      </c>
      <c r="Q361" s="229">
        <f t="shared" si="237"/>
        <v>0</v>
      </c>
      <c r="R361" s="228">
        <f t="shared" si="238"/>
        <v>0</v>
      </c>
      <c r="S361" s="229">
        <f t="shared" si="239"/>
        <v>0</v>
      </c>
      <c r="T361" s="228">
        <f t="shared" si="240"/>
        <v>0</v>
      </c>
      <c r="U361" s="230">
        <f t="shared" si="241"/>
        <v>0</v>
      </c>
      <c r="V361" s="526">
        <f t="shared" si="242"/>
        <v>0</v>
      </c>
      <c r="W361" s="229">
        <f t="shared" si="243"/>
        <v>0</v>
      </c>
      <c r="X361" s="228">
        <f t="shared" si="244"/>
        <v>0</v>
      </c>
      <c r="Y361" s="229">
        <f t="shared" si="245"/>
        <v>0</v>
      </c>
      <c r="Z361" s="228">
        <f t="shared" si="247"/>
        <v>0</v>
      </c>
      <c r="AA361" s="229">
        <f t="shared" si="246"/>
        <v>0</v>
      </c>
      <c r="AB361" s="228">
        <f t="shared" si="225"/>
        <v>0</v>
      </c>
      <c r="AC361" s="229">
        <f t="shared" si="223"/>
        <v>0</v>
      </c>
      <c r="AD361" s="232">
        <f t="shared" si="228"/>
        <v>458.85</v>
      </c>
      <c r="AE361" s="223" t="b">
        <f t="shared" si="226"/>
        <v>1</v>
      </c>
    </row>
    <row r="362" spans="1:31" ht="30" x14ac:dyDescent="0.25">
      <c r="A362" s="235" t="s">
        <v>931</v>
      </c>
      <c r="B362" s="225" t="s">
        <v>652</v>
      </c>
      <c r="C362" s="226">
        <f t="shared" si="227"/>
        <v>1</v>
      </c>
      <c r="D362" s="227">
        <v>254.4</v>
      </c>
      <c r="E362" s="227"/>
      <c r="F362" s="228"/>
      <c r="G362" s="229">
        <f t="shared" si="224"/>
        <v>0</v>
      </c>
      <c r="H362" s="228">
        <v>1</v>
      </c>
      <c r="I362" s="229">
        <f t="shared" si="222"/>
        <v>254.4</v>
      </c>
      <c r="J362" s="228">
        <f t="shared" si="230"/>
        <v>0</v>
      </c>
      <c r="K362" s="229">
        <f t="shared" si="231"/>
        <v>0</v>
      </c>
      <c r="L362" s="228">
        <f t="shared" si="232"/>
        <v>0</v>
      </c>
      <c r="M362" s="230">
        <f t="shared" si="233"/>
        <v>0</v>
      </c>
      <c r="N362" s="231">
        <f t="shared" si="234"/>
        <v>0</v>
      </c>
      <c r="O362" s="229">
        <f t="shared" si="235"/>
        <v>0</v>
      </c>
      <c r="P362" s="228">
        <f t="shared" si="236"/>
        <v>0</v>
      </c>
      <c r="Q362" s="229">
        <f t="shared" si="237"/>
        <v>0</v>
      </c>
      <c r="R362" s="228">
        <f t="shared" si="238"/>
        <v>0</v>
      </c>
      <c r="S362" s="229">
        <f t="shared" si="239"/>
        <v>0</v>
      </c>
      <c r="T362" s="228">
        <f t="shared" si="240"/>
        <v>0</v>
      </c>
      <c r="U362" s="230">
        <f t="shared" si="241"/>
        <v>0</v>
      </c>
      <c r="V362" s="526">
        <f t="shared" si="242"/>
        <v>0</v>
      </c>
      <c r="W362" s="229">
        <f t="shared" si="243"/>
        <v>0</v>
      </c>
      <c r="X362" s="228">
        <f t="shared" si="244"/>
        <v>0</v>
      </c>
      <c r="Y362" s="229">
        <f t="shared" si="245"/>
        <v>0</v>
      </c>
      <c r="Z362" s="228">
        <f t="shared" si="247"/>
        <v>0</v>
      </c>
      <c r="AA362" s="229">
        <f t="shared" si="246"/>
        <v>0</v>
      </c>
      <c r="AB362" s="228">
        <f t="shared" si="225"/>
        <v>0</v>
      </c>
      <c r="AC362" s="229">
        <f t="shared" si="223"/>
        <v>0</v>
      </c>
      <c r="AD362" s="232">
        <f t="shared" si="228"/>
        <v>254.4</v>
      </c>
      <c r="AE362" s="223" t="b">
        <f t="shared" si="226"/>
        <v>1</v>
      </c>
    </row>
    <row r="363" spans="1:31" ht="15" x14ac:dyDescent="0.25">
      <c r="A363" s="235" t="s">
        <v>932</v>
      </c>
      <c r="B363" s="225" t="s">
        <v>811</v>
      </c>
      <c r="C363" s="226">
        <f t="shared" si="227"/>
        <v>1</v>
      </c>
      <c r="D363" s="227">
        <v>675.06</v>
      </c>
      <c r="E363" s="227"/>
      <c r="F363" s="228"/>
      <c r="G363" s="229">
        <f t="shared" si="224"/>
        <v>0</v>
      </c>
      <c r="H363" s="228">
        <v>1</v>
      </c>
      <c r="I363" s="229">
        <f t="shared" si="222"/>
        <v>675.06</v>
      </c>
      <c r="J363" s="228">
        <f t="shared" si="230"/>
        <v>0</v>
      </c>
      <c r="K363" s="229">
        <f t="shared" si="231"/>
        <v>0</v>
      </c>
      <c r="L363" s="228">
        <f t="shared" si="232"/>
        <v>0</v>
      </c>
      <c r="M363" s="230">
        <f t="shared" si="233"/>
        <v>0</v>
      </c>
      <c r="N363" s="231">
        <f t="shared" si="234"/>
        <v>0</v>
      </c>
      <c r="O363" s="229">
        <f t="shared" si="235"/>
        <v>0</v>
      </c>
      <c r="P363" s="228">
        <f t="shared" si="236"/>
        <v>0</v>
      </c>
      <c r="Q363" s="229">
        <f t="shared" si="237"/>
        <v>0</v>
      </c>
      <c r="R363" s="228">
        <f t="shared" si="238"/>
        <v>0</v>
      </c>
      <c r="S363" s="229">
        <f t="shared" si="239"/>
        <v>0</v>
      </c>
      <c r="T363" s="228">
        <f t="shared" si="240"/>
        <v>0</v>
      </c>
      <c r="U363" s="230">
        <f t="shared" si="241"/>
        <v>0</v>
      </c>
      <c r="V363" s="526">
        <f t="shared" si="242"/>
        <v>0</v>
      </c>
      <c r="W363" s="229">
        <f t="shared" si="243"/>
        <v>0</v>
      </c>
      <c r="X363" s="228">
        <f t="shared" si="244"/>
        <v>0</v>
      </c>
      <c r="Y363" s="229">
        <f t="shared" si="245"/>
        <v>0</v>
      </c>
      <c r="Z363" s="228">
        <f t="shared" si="247"/>
        <v>0</v>
      </c>
      <c r="AA363" s="229">
        <f t="shared" si="246"/>
        <v>0</v>
      </c>
      <c r="AB363" s="228">
        <f t="shared" si="225"/>
        <v>0</v>
      </c>
      <c r="AC363" s="229">
        <f t="shared" si="223"/>
        <v>0</v>
      </c>
      <c r="AD363" s="232">
        <f t="shared" si="228"/>
        <v>675.06</v>
      </c>
      <c r="AE363" s="223" t="b">
        <f t="shared" si="226"/>
        <v>1</v>
      </c>
    </row>
    <row r="364" spans="1:31" ht="30" x14ac:dyDescent="0.25">
      <c r="A364" s="235" t="s">
        <v>933</v>
      </c>
      <c r="B364" s="225" t="s">
        <v>935</v>
      </c>
      <c r="C364" s="226">
        <f t="shared" si="227"/>
        <v>1</v>
      </c>
      <c r="D364" s="227">
        <v>13981.44</v>
      </c>
      <c r="E364" s="227"/>
      <c r="F364" s="228"/>
      <c r="G364" s="229">
        <f t="shared" si="224"/>
        <v>0</v>
      </c>
      <c r="H364" s="228">
        <v>1</v>
      </c>
      <c r="I364" s="229">
        <f t="shared" si="222"/>
        <v>13981.44</v>
      </c>
      <c r="J364" s="228">
        <f t="shared" si="230"/>
        <v>0</v>
      </c>
      <c r="K364" s="229">
        <f t="shared" si="231"/>
        <v>0</v>
      </c>
      <c r="L364" s="228">
        <f t="shared" si="232"/>
        <v>0</v>
      </c>
      <c r="M364" s="230">
        <f t="shared" si="233"/>
        <v>0</v>
      </c>
      <c r="N364" s="231">
        <f t="shared" si="234"/>
        <v>0</v>
      </c>
      <c r="O364" s="229">
        <f t="shared" si="235"/>
        <v>0</v>
      </c>
      <c r="P364" s="228">
        <f t="shared" si="236"/>
        <v>0</v>
      </c>
      <c r="Q364" s="229">
        <f t="shared" si="237"/>
        <v>0</v>
      </c>
      <c r="R364" s="228">
        <f t="shared" si="238"/>
        <v>0</v>
      </c>
      <c r="S364" s="229">
        <f t="shared" si="239"/>
        <v>0</v>
      </c>
      <c r="T364" s="228">
        <f t="shared" si="240"/>
        <v>0</v>
      </c>
      <c r="U364" s="230">
        <f t="shared" si="241"/>
        <v>0</v>
      </c>
      <c r="V364" s="526">
        <f t="shared" si="242"/>
        <v>0</v>
      </c>
      <c r="W364" s="229">
        <f t="shared" si="243"/>
        <v>0</v>
      </c>
      <c r="X364" s="228">
        <f t="shared" si="244"/>
        <v>0</v>
      </c>
      <c r="Y364" s="229">
        <f t="shared" si="245"/>
        <v>0</v>
      </c>
      <c r="Z364" s="228">
        <f t="shared" si="247"/>
        <v>0</v>
      </c>
      <c r="AA364" s="229">
        <f t="shared" si="246"/>
        <v>0</v>
      </c>
      <c r="AB364" s="228">
        <f t="shared" si="225"/>
        <v>0</v>
      </c>
      <c r="AC364" s="229">
        <f t="shared" si="223"/>
        <v>0</v>
      </c>
      <c r="AD364" s="232">
        <f t="shared" si="228"/>
        <v>13981.44</v>
      </c>
      <c r="AE364" s="223" t="b">
        <f t="shared" si="226"/>
        <v>1</v>
      </c>
    </row>
    <row r="365" spans="1:31" ht="30" x14ac:dyDescent="0.25">
      <c r="A365" s="235" t="s">
        <v>936</v>
      </c>
      <c r="B365" s="225" t="s">
        <v>938</v>
      </c>
      <c r="C365" s="226">
        <f t="shared" si="227"/>
        <v>1</v>
      </c>
      <c r="D365" s="227">
        <v>208.46</v>
      </c>
      <c r="E365" s="227"/>
      <c r="F365" s="228"/>
      <c r="G365" s="229">
        <f t="shared" si="224"/>
        <v>0</v>
      </c>
      <c r="H365" s="228">
        <f t="shared" si="229"/>
        <v>0</v>
      </c>
      <c r="I365" s="229">
        <f t="shared" si="222"/>
        <v>0</v>
      </c>
      <c r="J365" s="228">
        <f t="shared" si="230"/>
        <v>0</v>
      </c>
      <c r="K365" s="229">
        <f t="shared" si="231"/>
        <v>0</v>
      </c>
      <c r="L365" s="228">
        <f t="shared" si="232"/>
        <v>0</v>
      </c>
      <c r="M365" s="230">
        <f t="shared" si="233"/>
        <v>0</v>
      </c>
      <c r="N365" s="231">
        <f t="shared" si="234"/>
        <v>0</v>
      </c>
      <c r="O365" s="229">
        <f t="shared" si="235"/>
        <v>0</v>
      </c>
      <c r="P365" s="228">
        <f t="shared" si="236"/>
        <v>0</v>
      </c>
      <c r="Q365" s="229">
        <f t="shared" si="237"/>
        <v>0</v>
      </c>
      <c r="R365" s="228">
        <f t="shared" si="238"/>
        <v>0</v>
      </c>
      <c r="S365" s="229">
        <f t="shared" si="239"/>
        <v>0</v>
      </c>
      <c r="T365" s="228">
        <v>1</v>
      </c>
      <c r="U365" s="230">
        <f t="shared" si="241"/>
        <v>208.46</v>
      </c>
      <c r="V365" s="526">
        <f t="shared" si="242"/>
        <v>0</v>
      </c>
      <c r="W365" s="229">
        <f t="shared" si="243"/>
        <v>0</v>
      </c>
      <c r="X365" s="228">
        <f t="shared" si="244"/>
        <v>0</v>
      </c>
      <c r="Y365" s="229">
        <f t="shared" si="245"/>
        <v>0</v>
      </c>
      <c r="Z365" s="228">
        <f t="shared" si="247"/>
        <v>0</v>
      </c>
      <c r="AA365" s="229">
        <f t="shared" si="246"/>
        <v>0</v>
      </c>
      <c r="AB365" s="228">
        <f t="shared" si="225"/>
        <v>0</v>
      </c>
      <c r="AC365" s="229">
        <f t="shared" si="223"/>
        <v>0</v>
      </c>
      <c r="AD365" s="232">
        <f t="shared" si="228"/>
        <v>208.46</v>
      </c>
      <c r="AE365" s="223" t="b">
        <f t="shared" si="226"/>
        <v>1</v>
      </c>
    </row>
    <row r="366" spans="1:31" ht="30" x14ac:dyDescent="0.25">
      <c r="A366" s="235" t="s">
        <v>939</v>
      </c>
      <c r="B366" s="225" t="s">
        <v>941</v>
      </c>
      <c r="C366" s="226">
        <f t="shared" si="227"/>
        <v>1</v>
      </c>
      <c r="D366" s="227">
        <v>398.76</v>
      </c>
      <c r="E366" s="227"/>
      <c r="F366" s="228"/>
      <c r="G366" s="229">
        <f t="shared" si="224"/>
        <v>0</v>
      </c>
      <c r="H366" s="228">
        <f t="shared" si="229"/>
        <v>0</v>
      </c>
      <c r="I366" s="229">
        <f t="shared" si="222"/>
        <v>0</v>
      </c>
      <c r="J366" s="228">
        <f t="shared" si="230"/>
        <v>0</v>
      </c>
      <c r="K366" s="229">
        <f t="shared" si="231"/>
        <v>0</v>
      </c>
      <c r="L366" s="228">
        <f t="shared" si="232"/>
        <v>0</v>
      </c>
      <c r="M366" s="230">
        <f t="shared" si="233"/>
        <v>0</v>
      </c>
      <c r="N366" s="231">
        <f t="shared" si="234"/>
        <v>0</v>
      </c>
      <c r="O366" s="229">
        <f t="shared" si="235"/>
        <v>0</v>
      </c>
      <c r="P366" s="228">
        <f t="shared" si="236"/>
        <v>0</v>
      </c>
      <c r="Q366" s="229">
        <f t="shared" si="237"/>
        <v>0</v>
      </c>
      <c r="R366" s="228">
        <f t="shared" si="238"/>
        <v>0</v>
      </c>
      <c r="S366" s="229">
        <f t="shared" si="239"/>
        <v>0</v>
      </c>
      <c r="T366" s="228">
        <f t="shared" si="240"/>
        <v>0</v>
      </c>
      <c r="U366" s="230">
        <f t="shared" si="241"/>
        <v>0</v>
      </c>
      <c r="V366" s="526">
        <f t="shared" si="242"/>
        <v>0</v>
      </c>
      <c r="W366" s="229">
        <f t="shared" si="243"/>
        <v>0</v>
      </c>
      <c r="X366" s="228">
        <f t="shared" si="244"/>
        <v>0</v>
      </c>
      <c r="Y366" s="229">
        <f t="shared" si="245"/>
        <v>0</v>
      </c>
      <c r="Z366" s="228">
        <v>1</v>
      </c>
      <c r="AA366" s="229">
        <f t="shared" si="246"/>
        <v>398.76</v>
      </c>
      <c r="AB366" s="228"/>
      <c r="AC366" s="229">
        <f t="shared" si="223"/>
        <v>0</v>
      </c>
      <c r="AD366" s="232">
        <f t="shared" si="228"/>
        <v>398.76</v>
      </c>
      <c r="AE366" s="223" t="b">
        <f t="shared" si="226"/>
        <v>1</v>
      </c>
    </row>
    <row r="367" spans="1:31" ht="15" x14ac:dyDescent="0.25">
      <c r="A367" s="235" t="s">
        <v>942</v>
      </c>
      <c r="B367" s="225" t="s">
        <v>944</v>
      </c>
      <c r="C367" s="226">
        <f t="shared" si="227"/>
        <v>1</v>
      </c>
      <c r="D367" s="227">
        <v>3043.88</v>
      </c>
      <c r="E367" s="227"/>
      <c r="F367" s="228"/>
      <c r="G367" s="229">
        <f t="shared" si="224"/>
        <v>0</v>
      </c>
      <c r="H367" s="228">
        <f t="shared" si="229"/>
        <v>0</v>
      </c>
      <c r="I367" s="229">
        <f t="shared" si="222"/>
        <v>0</v>
      </c>
      <c r="J367" s="228">
        <f t="shared" si="230"/>
        <v>0</v>
      </c>
      <c r="K367" s="229">
        <f t="shared" si="231"/>
        <v>0</v>
      </c>
      <c r="L367" s="228">
        <f t="shared" si="232"/>
        <v>0</v>
      </c>
      <c r="M367" s="230">
        <f t="shared" si="233"/>
        <v>0</v>
      </c>
      <c r="N367" s="231">
        <f t="shared" si="234"/>
        <v>0</v>
      </c>
      <c r="O367" s="229">
        <f t="shared" si="235"/>
        <v>0</v>
      </c>
      <c r="P367" s="228">
        <f t="shared" si="236"/>
        <v>0</v>
      </c>
      <c r="Q367" s="229">
        <f t="shared" si="237"/>
        <v>0</v>
      </c>
      <c r="R367" s="228">
        <f t="shared" si="238"/>
        <v>0</v>
      </c>
      <c r="S367" s="229">
        <f t="shared" si="239"/>
        <v>0</v>
      </c>
      <c r="T367" s="228">
        <f t="shared" si="240"/>
        <v>0</v>
      </c>
      <c r="U367" s="230">
        <f t="shared" si="241"/>
        <v>0</v>
      </c>
      <c r="V367" s="526">
        <f t="shared" si="242"/>
        <v>0</v>
      </c>
      <c r="W367" s="229">
        <f t="shared" si="243"/>
        <v>0</v>
      </c>
      <c r="X367" s="228">
        <f t="shared" si="244"/>
        <v>0</v>
      </c>
      <c r="Y367" s="229">
        <f t="shared" si="245"/>
        <v>0</v>
      </c>
      <c r="Z367" s="228">
        <v>1</v>
      </c>
      <c r="AA367" s="229">
        <f t="shared" si="246"/>
        <v>3043.88</v>
      </c>
      <c r="AB367" s="228"/>
      <c r="AC367" s="229">
        <f t="shared" si="223"/>
        <v>0</v>
      </c>
      <c r="AD367" s="232">
        <f t="shared" si="228"/>
        <v>3043.88</v>
      </c>
      <c r="AE367" s="223" t="b">
        <f t="shared" si="226"/>
        <v>1</v>
      </c>
    </row>
    <row r="368" spans="1:31" ht="15" x14ac:dyDescent="0.25">
      <c r="A368" s="235" t="s">
        <v>945</v>
      </c>
      <c r="B368" s="225" t="s">
        <v>947</v>
      </c>
      <c r="C368" s="226">
        <f t="shared" si="227"/>
        <v>1</v>
      </c>
      <c r="D368" s="227">
        <v>2493.7600000000002</v>
      </c>
      <c r="E368" s="227"/>
      <c r="F368" s="228"/>
      <c r="G368" s="229">
        <f t="shared" si="224"/>
        <v>0</v>
      </c>
      <c r="H368" s="228">
        <f t="shared" si="229"/>
        <v>0</v>
      </c>
      <c r="I368" s="229">
        <f t="shared" si="222"/>
        <v>0</v>
      </c>
      <c r="J368" s="228">
        <f t="shared" si="230"/>
        <v>0</v>
      </c>
      <c r="K368" s="229">
        <f t="shared" si="231"/>
        <v>0</v>
      </c>
      <c r="L368" s="228">
        <f t="shared" si="232"/>
        <v>0</v>
      </c>
      <c r="M368" s="230">
        <f t="shared" si="233"/>
        <v>0</v>
      </c>
      <c r="N368" s="231">
        <f t="shared" si="234"/>
        <v>0</v>
      </c>
      <c r="O368" s="229">
        <f t="shared" si="235"/>
        <v>0</v>
      </c>
      <c r="P368" s="228">
        <f t="shared" si="236"/>
        <v>0</v>
      </c>
      <c r="Q368" s="229">
        <f t="shared" si="237"/>
        <v>0</v>
      </c>
      <c r="R368" s="228">
        <f t="shared" si="238"/>
        <v>0</v>
      </c>
      <c r="S368" s="229">
        <f t="shared" si="239"/>
        <v>0</v>
      </c>
      <c r="T368" s="228">
        <f t="shared" si="240"/>
        <v>0</v>
      </c>
      <c r="U368" s="230">
        <f t="shared" si="241"/>
        <v>0</v>
      </c>
      <c r="V368" s="526">
        <f t="shared" si="242"/>
        <v>0</v>
      </c>
      <c r="W368" s="229">
        <f t="shared" si="243"/>
        <v>0</v>
      </c>
      <c r="X368" s="228">
        <f t="shared" si="244"/>
        <v>0</v>
      </c>
      <c r="Y368" s="229">
        <f t="shared" si="245"/>
        <v>0</v>
      </c>
      <c r="Z368" s="228">
        <v>1</v>
      </c>
      <c r="AA368" s="229">
        <f t="shared" si="246"/>
        <v>2493.7600000000002</v>
      </c>
      <c r="AB368" s="228"/>
      <c r="AC368" s="229">
        <f t="shared" si="223"/>
        <v>0</v>
      </c>
      <c r="AD368" s="232">
        <f t="shared" si="228"/>
        <v>2493.7600000000002</v>
      </c>
      <c r="AE368" s="223" t="b">
        <f t="shared" si="226"/>
        <v>1</v>
      </c>
    </row>
    <row r="369" spans="1:60" ht="15" x14ac:dyDescent="0.25">
      <c r="A369" s="235" t="s">
        <v>949</v>
      </c>
      <c r="B369" s="225" t="s">
        <v>951</v>
      </c>
      <c r="C369" s="226">
        <f t="shared" si="227"/>
        <v>1</v>
      </c>
      <c r="D369" s="227">
        <v>627.08000000000004</v>
      </c>
      <c r="E369" s="227"/>
      <c r="F369" s="228"/>
      <c r="G369" s="229">
        <f t="shared" si="224"/>
        <v>0</v>
      </c>
      <c r="H369" s="228">
        <f t="shared" si="229"/>
        <v>0</v>
      </c>
      <c r="I369" s="229">
        <f t="shared" si="222"/>
        <v>0</v>
      </c>
      <c r="J369" s="228">
        <f t="shared" si="230"/>
        <v>0</v>
      </c>
      <c r="K369" s="229">
        <f t="shared" si="231"/>
        <v>0</v>
      </c>
      <c r="L369" s="228">
        <f t="shared" si="232"/>
        <v>0</v>
      </c>
      <c r="M369" s="230">
        <f t="shared" si="233"/>
        <v>0</v>
      </c>
      <c r="N369" s="231">
        <f t="shared" si="234"/>
        <v>0</v>
      </c>
      <c r="O369" s="229">
        <f t="shared" si="235"/>
        <v>0</v>
      </c>
      <c r="P369" s="228">
        <f t="shared" si="236"/>
        <v>0</v>
      </c>
      <c r="Q369" s="229">
        <f t="shared" si="237"/>
        <v>0</v>
      </c>
      <c r="R369" s="228">
        <f t="shared" si="238"/>
        <v>0</v>
      </c>
      <c r="S369" s="229">
        <f t="shared" si="239"/>
        <v>0</v>
      </c>
      <c r="T369" s="228">
        <f t="shared" si="240"/>
        <v>0</v>
      </c>
      <c r="U369" s="230">
        <f t="shared" si="241"/>
        <v>0</v>
      </c>
      <c r="V369" s="526">
        <f t="shared" si="242"/>
        <v>0</v>
      </c>
      <c r="W369" s="229">
        <f t="shared" si="243"/>
        <v>0</v>
      </c>
      <c r="X369" s="228">
        <f t="shared" si="244"/>
        <v>0</v>
      </c>
      <c r="Y369" s="229">
        <f t="shared" si="245"/>
        <v>0</v>
      </c>
      <c r="Z369" s="228">
        <v>1</v>
      </c>
      <c r="AA369" s="229">
        <f t="shared" si="246"/>
        <v>627.08000000000004</v>
      </c>
      <c r="AB369" s="228"/>
      <c r="AC369" s="229">
        <f t="shared" si="223"/>
        <v>0</v>
      </c>
      <c r="AD369" s="232">
        <f t="shared" si="228"/>
        <v>627.08000000000004</v>
      </c>
      <c r="AE369" s="223" t="b">
        <f t="shared" si="226"/>
        <v>1</v>
      </c>
    </row>
    <row r="370" spans="1:60" ht="15" x14ac:dyDescent="0.25">
      <c r="A370" s="235" t="s">
        <v>952</v>
      </c>
      <c r="B370" s="225" t="s">
        <v>954</v>
      </c>
      <c r="C370" s="226">
        <f t="shared" si="227"/>
        <v>1</v>
      </c>
      <c r="D370" s="227">
        <v>1106.3800000000001</v>
      </c>
      <c r="E370" s="227"/>
      <c r="F370" s="228"/>
      <c r="G370" s="229">
        <f t="shared" si="224"/>
        <v>0</v>
      </c>
      <c r="H370" s="228">
        <f t="shared" si="229"/>
        <v>0</v>
      </c>
      <c r="I370" s="229">
        <f t="shared" si="222"/>
        <v>0</v>
      </c>
      <c r="J370" s="228">
        <f t="shared" si="230"/>
        <v>0</v>
      </c>
      <c r="K370" s="229">
        <f t="shared" si="231"/>
        <v>0</v>
      </c>
      <c r="L370" s="228">
        <f t="shared" si="232"/>
        <v>0</v>
      </c>
      <c r="M370" s="230">
        <f t="shared" si="233"/>
        <v>0</v>
      </c>
      <c r="N370" s="231">
        <f t="shared" si="234"/>
        <v>0</v>
      </c>
      <c r="O370" s="229">
        <f t="shared" si="235"/>
        <v>0</v>
      </c>
      <c r="P370" s="228">
        <v>1</v>
      </c>
      <c r="Q370" s="229">
        <f t="shared" si="237"/>
        <v>1106.3800000000001</v>
      </c>
      <c r="R370" s="228">
        <f t="shared" si="238"/>
        <v>0</v>
      </c>
      <c r="S370" s="229">
        <f t="shared" si="239"/>
        <v>0</v>
      </c>
      <c r="T370" s="228">
        <f t="shared" si="240"/>
        <v>0</v>
      </c>
      <c r="U370" s="230">
        <f t="shared" si="241"/>
        <v>0</v>
      </c>
      <c r="V370" s="526">
        <f t="shared" si="242"/>
        <v>0</v>
      </c>
      <c r="W370" s="229">
        <f t="shared" si="243"/>
        <v>0</v>
      </c>
      <c r="X370" s="228">
        <f t="shared" si="244"/>
        <v>0</v>
      </c>
      <c r="Y370" s="229">
        <f t="shared" si="245"/>
        <v>0</v>
      </c>
      <c r="Z370" s="228">
        <f t="shared" si="247"/>
        <v>0</v>
      </c>
      <c r="AA370" s="229">
        <f t="shared" si="246"/>
        <v>0</v>
      </c>
      <c r="AB370" s="228">
        <f t="shared" si="225"/>
        <v>0</v>
      </c>
      <c r="AC370" s="229">
        <f t="shared" si="223"/>
        <v>0</v>
      </c>
      <c r="AD370" s="232">
        <f t="shared" si="228"/>
        <v>1106.3800000000001</v>
      </c>
      <c r="AE370" s="223" t="b">
        <f t="shared" si="226"/>
        <v>1</v>
      </c>
    </row>
    <row r="371" spans="1:60" ht="15" x14ac:dyDescent="0.25">
      <c r="A371" s="235" t="s">
        <v>955</v>
      </c>
      <c r="B371" s="225" t="s">
        <v>957</v>
      </c>
      <c r="C371" s="226">
        <f t="shared" si="227"/>
        <v>1</v>
      </c>
      <c r="D371" s="227">
        <v>611.91</v>
      </c>
      <c r="E371" s="227"/>
      <c r="F371" s="228"/>
      <c r="G371" s="229">
        <f t="shared" si="224"/>
        <v>0</v>
      </c>
      <c r="H371" s="228">
        <f t="shared" si="229"/>
        <v>0</v>
      </c>
      <c r="I371" s="229">
        <f t="shared" si="222"/>
        <v>0</v>
      </c>
      <c r="J371" s="228">
        <f t="shared" si="230"/>
        <v>0</v>
      </c>
      <c r="K371" s="229">
        <f t="shared" si="231"/>
        <v>0</v>
      </c>
      <c r="L371" s="228">
        <f t="shared" si="232"/>
        <v>0</v>
      </c>
      <c r="M371" s="230">
        <f t="shared" si="233"/>
        <v>0</v>
      </c>
      <c r="N371" s="231">
        <f t="shared" si="234"/>
        <v>0</v>
      </c>
      <c r="O371" s="229">
        <f t="shared" si="235"/>
        <v>0</v>
      </c>
      <c r="P371" s="228">
        <f t="shared" si="236"/>
        <v>0</v>
      </c>
      <c r="Q371" s="229">
        <f t="shared" si="237"/>
        <v>0</v>
      </c>
      <c r="R371" s="228">
        <v>0.5</v>
      </c>
      <c r="S371" s="229">
        <f t="shared" si="239"/>
        <v>305.95499999999998</v>
      </c>
      <c r="T371" s="228">
        <v>0.5</v>
      </c>
      <c r="U371" s="230">
        <f t="shared" si="241"/>
        <v>305.95499999999998</v>
      </c>
      <c r="V371" s="526">
        <f t="shared" si="242"/>
        <v>0</v>
      </c>
      <c r="W371" s="229">
        <f t="shared" si="243"/>
        <v>0</v>
      </c>
      <c r="X371" s="228">
        <f t="shared" si="244"/>
        <v>0</v>
      </c>
      <c r="Y371" s="229">
        <f t="shared" si="245"/>
        <v>0</v>
      </c>
      <c r="Z371" s="228">
        <f t="shared" si="247"/>
        <v>0</v>
      </c>
      <c r="AA371" s="229">
        <f t="shared" si="246"/>
        <v>0</v>
      </c>
      <c r="AB371" s="228">
        <f t="shared" si="225"/>
        <v>0</v>
      </c>
      <c r="AC371" s="229">
        <f t="shared" si="223"/>
        <v>0</v>
      </c>
      <c r="AD371" s="232">
        <f t="shared" si="228"/>
        <v>611.91</v>
      </c>
      <c r="AE371" s="223" t="b">
        <f t="shared" si="226"/>
        <v>1</v>
      </c>
    </row>
    <row r="372" spans="1:60" ht="45" x14ac:dyDescent="0.25">
      <c r="A372" s="235" t="s">
        <v>958</v>
      </c>
      <c r="B372" s="225" t="s">
        <v>960</v>
      </c>
      <c r="C372" s="226">
        <f t="shared" si="227"/>
        <v>1</v>
      </c>
      <c r="D372" s="227">
        <v>134.94999999999999</v>
      </c>
      <c r="E372" s="227"/>
      <c r="F372" s="228"/>
      <c r="G372" s="229">
        <f t="shared" si="224"/>
        <v>0</v>
      </c>
      <c r="H372" s="228">
        <f t="shared" si="229"/>
        <v>0</v>
      </c>
      <c r="I372" s="229">
        <f t="shared" si="222"/>
        <v>0</v>
      </c>
      <c r="J372" s="228">
        <f t="shared" si="230"/>
        <v>0</v>
      </c>
      <c r="K372" s="229">
        <f t="shared" si="231"/>
        <v>0</v>
      </c>
      <c r="L372" s="228">
        <f t="shared" si="232"/>
        <v>0</v>
      </c>
      <c r="M372" s="230">
        <f t="shared" si="233"/>
        <v>0</v>
      </c>
      <c r="N372" s="231">
        <f t="shared" si="234"/>
        <v>0</v>
      </c>
      <c r="O372" s="229">
        <f t="shared" si="235"/>
        <v>0</v>
      </c>
      <c r="P372" s="228">
        <f t="shared" si="236"/>
        <v>0</v>
      </c>
      <c r="Q372" s="229">
        <f t="shared" si="237"/>
        <v>0</v>
      </c>
      <c r="R372" s="228">
        <v>0.5</v>
      </c>
      <c r="S372" s="229">
        <f t="shared" si="239"/>
        <v>67.474999999999994</v>
      </c>
      <c r="T372" s="228">
        <v>0.5</v>
      </c>
      <c r="U372" s="230">
        <f t="shared" si="241"/>
        <v>67.474999999999994</v>
      </c>
      <c r="V372" s="526">
        <f t="shared" si="242"/>
        <v>0</v>
      </c>
      <c r="W372" s="229">
        <f t="shared" si="243"/>
        <v>0</v>
      </c>
      <c r="X372" s="228">
        <f t="shared" si="244"/>
        <v>0</v>
      </c>
      <c r="Y372" s="229">
        <f t="shared" si="245"/>
        <v>0</v>
      </c>
      <c r="Z372" s="228">
        <f t="shared" si="247"/>
        <v>0</v>
      </c>
      <c r="AA372" s="229">
        <f t="shared" si="246"/>
        <v>0</v>
      </c>
      <c r="AB372" s="228">
        <f t="shared" si="225"/>
        <v>0</v>
      </c>
      <c r="AC372" s="229">
        <f t="shared" si="223"/>
        <v>0</v>
      </c>
      <c r="AD372" s="232">
        <f t="shared" si="228"/>
        <v>134.94999999999999</v>
      </c>
      <c r="AE372" s="223" t="b">
        <f t="shared" si="226"/>
        <v>1</v>
      </c>
    </row>
    <row r="373" spans="1:60" ht="15" x14ac:dyDescent="0.25">
      <c r="A373" s="235" t="s">
        <v>961</v>
      </c>
      <c r="B373" s="225" t="s">
        <v>963</v>
      </c>
      <c r="C373" s="226">
        <f t="shared" si="227"/>
        <v>1</v>
      </c>
      <c r="D373" s="227">
        <v>200.71</v>
      </c>
      <c r="E373" s="227"/>
      <c r="F373" s="228"/>
      <c r="G373" s="229">
        <f t="shared" si="224"/>
        <v>0</v>
      </c>
      <c r="H373" s="228">
        <f t="shared" si="229"/>
        <v>0</v>
      </c>
      <c r="I373" s="229">
        <f t="shared" si="222"/>
        <v>0</v>
      </c>
      <c r="J373" s="228">
        <f t="shared" si="230"/>
        <v>0</v>
      </c>
      <c r="K373" s="229">
        <f t="shared" si="231"/>
        <v>0</v>
      </c>
      <c r="L373" s="228">
        <f t="shared" si="232"/>
        <v>0</v>
      </c>
      <c r="M373" s="230">
        <f t="shared" si="233"/>
        <v>0</v>
      </c>
      <c r="N373" s="231">
        <f t="shared" si="234"/>
        <v>0</v>
      </c>
      <c r="O373" s="229">
        <f t="shared" si="235"/>
        <v>0</v>
      </c>
      <c r="P373" s="228">
        <f t="shared" si="236"/>
        <v>0</v>
      </c>
      <c r="Q373" s="229">
        <f t="shared" si="237"/>
        <v>0</v>
      </c>
      <c r="R373" s="228">
        <v>0.5</v>
      </c>
      <c r="S373" s="229">
        <f t="shared" si="239"/>
        <v>100.355</v>
      </c>
      <c r="T373" s="228">
        <v>0.5</v>
      </c>
      <c r="U373" s="230">
        <f t="shared" si="241"/>
        <v>100.355</v>
      </c>
      <c r="V373" s="526">
        <f t="shared" si="242"/>
        <v>0</v>
      </c>
      <c r="W373" s="229">
        <f t="shared" si="243"/>
        <v>0</v>
      </c>
      <c r="X373" s="228">
        <f t="shared" si="244"/>
        <v>0</v>
      </c>
      <c r="Y373" s="229">
        <f t="shared" si="245"/>
        <v>0</v>
      </c>
      <c r="Z373" s="228">
        <f t="shared" si="247"/>
        <v>0</v>
      </c>
      <c r="AA373" s="229">
        <f t="shared" si="246"/>
        <v>0</v>
      </c>
      <c r="AB373" s="228">
        <f t="shared" si="225"/>
        <v>0</v>
      </c>
      <c r="AC373" s="229">
        <f t="shared" si="223"/>
        <v>0</v>
      </c>
      <c r="AD373" s="232">
        <f t="shared" si="228"/>
        <v>200.71</v>
      </c>
      <c r="AE373" s="223" t="b">
        <f t="shared" si="226"/>
        <v>1</v>
      </c>
    </row>
    <row r="374" spans="1:60" ht="30" x14ac:dyDescent="0.25">
      <c r="A374" s="235" t="s">
        <v>964</v>
      </c>
      <c r="B374" s="225" t="s">
        <v>472</v>
      </c>
      <c r="C374" s="226">
        <f t="shared" si="227"/>
        <v>1</v>
      </c>
      <c r="D374" s="227">
        <v>3543.42</v>
      </c>
      <c r="E374" s="227"/>
      <c r="F374" s="228"/>
      <c r="G374" s="229">
        <f t="shared" si="224"/>
        <v>0</v>
      </c>
      <c r="H374" s="228">
        <f t="shared" si="229"/>
        <v>0</v>
      </c>
      <c r="I374" s="229">
        <f t="shared" si="222"/>
        <v>0</v>
      </c>
      <c r="J374" s="228">
        <f t="shared" si="230"/>
        <v>0</v>
      </c>
      <c r="K374" s="229">
        <f t="shared" si="231"/>
        <v>0</v>
      </c>
      <c r="L374" s="228">
        <f t="shared" si="232"/>
        <v>0</v>
      </c>
      <c r="M374" s="230">
        <f t="shared" si="233"/>
        <v>0</v>
      </c>
      <c r="N374" s="231">
        <f t="shared" si="234"/>
        <v>0</v>
      </c>
      <c r="O374" s="229">
        <f t="shared" si="235"/>
        <v>0</v>
      </c>
      <c r="P374" s="228">
        <f t="shared" si="236"/>
        <v>0</v>
      </c>
      <c r="Q374" s="229">
        <f t="shared" si="237"/>
        <v>0</v>
      </c>
      <c r="R374" s="228">
        <v>0.5</v>
      </c>
      <c r="S374" s="229">
        <f t="shared" si="239"/>
        <v>1771.71</v>
      </c>
      <c r="T374" s="228">
        <v>0.5</v>
      </c>
      <c r="U374" s="230">
        <f t="shared" si="241"/>
        <v>1771.71</v>
      </c>
      <c r="V374" s="526">
        <f t="shared" si="242"/>
        <v>0</v>
      </c>
      <c r="W374" s="229">
        <f t="shared" si="243"/>
        <v>0</v>
      </c>
      <c r="X374" s="228">
        <f t="shared" si="244"/>
        <v>0</v>
      </c>
      <c r="Y374" s="229">
        <f t="shared" si="245"/>
        <v>0</v>
      </c>
      <c r="Z374" s="228">
        <f t="shared" si="247"/>
        <v>0</v>
      </c>
      <c r="AA374" s="229">
        <f t="shared" si="246"/>
        <v>0</v>
      </c>
      <c r="AB374" s="228">
        <f t="shared" si="225"/>
        <v>0</v>
      </c>
      <c r="AC374" s="229">
        <f t="shared" si="223"/>
        <v>0</v>
      </c>
      <c r="AD374" s="232">
        <f t="shared" si="228"/>
        <v>3543.42</v>
      </c>
      <c r="AE374" s="223" t="b">
        <f t="shared" si="226"/>
        <v>1</v>
      </c>
    </row>
    <row r="375" spans="1:60" ht="15" x14ac:dyDescent="0.25">
      <c r="A375" s="235" t="s">
        <v>965</v>
      </c>
      <c r="B375" s="225" t="s">
        <v>967</v>
      </c>
      <c r="C375" s="226">
        <f t="shared" si="227"/>
        <v>1</v>
      </c>
      <c r="D375" s="227">
        <v>2597.36</v>
      </c>
      <c r="E375" s="227"/>
      <c r="F375" s="228"/>
      <c r="G375" s="229">
        <f t="shared" si="224"/>
        <v>0</v>
      </c>
      <c r="H375" s="228">
        <f t="shared" si="229"/>
        <v>0</v>
      </c>
      <c r="I375" s="229">
        <f t="shared" si="222"/>
        <v>0</v>
      </c>
      <c r="J375" s="228">
        <f t="shared" si="230"/>
        <v>0</v>
      </c>
      <c r="K375" s="229">
        <f t="shared" si="231"/>
        <v>0</v>
      </c>
      <c r="L375" s="228">
        <f t="shared" si="232"/>
        <v>0</v>
      </c>
      <c r="M375" s="230">
        <f t="shared" si="233"/>
        <v>0</v>
      </c>
      <c r="N375" s="231">
        <f t="shared" si="234"/>
        <v>0</v>
      </c>
      <c r="O375" s="229">
        <f t="shared" si="235"/>
        <v>0</v>
      </c>
      <c r="P375" s="228">
        <f t="shared" si="236"/>
        <v>0</v>
      </c>
      <c r="Q375" s="229">
        <f t="shared" si="237"/>
        <v>0</v>
      </c>
      <c r="R375" s="228">
        <v>0.5</v>
      </c>
      <c r="S375" s="229">
        <f t="shared" si="239"/>
        <v>1298.68</v>
      </c>
      <c r="T375" s="228">
        <v>0.5</v>
      </c>
      <c r="U375" s="230">
        <f t="shared" si="241"/>
        <v>1298.68</v>
      </c>
      <c r="V375" s="526">
        <f t="shared" si="242"/>
        <v>0</v>
      </c>
      <c r="W375" s="229">
        <f t="shared" si="243"/>
        <v>0</v>
      </c>
      <c r="X375" s="228">
        <f t="shared" si="244"/>
        <v>0</v>
      </c>
      <c r="Y375" s="229">
        <f t="shared" si="245"/>
        <v>0</v>
      </c>
      <c r="Z375" s="228">
        <f t="shared" si="247"/>
        <v>0</v>
      </c>
      <c r="AA375" s="229">
        <f t="shared" si="246"/>
        <v>0</v>
      </c>
      <c r="AB375" s="228">
        <f t="shared" si="225"/>
        <v>0</v>
      </c>
      <c r="AC375" s="229">
        <f t="shared" si="223"/>
        <v>0</v>
      </c>
      <c r="AD375" s="232">
        <f t="shared" si="228"/>
        <v>2597.36</v>
      </c>
      <c r="AE375" s="223" t="b">
        <f t="shared" si="226"/>
        <v>1</v>
      </c>
    </row>
    <row r="376" spans="1:60" ht="30" x14ac:dyDescent="0.25">
      <c r="A376" s="235" t="s">
        <v>968</v>
      </c>
      <c r="B376" s="225" t="s">
        <v>970</v>
      </c>
      <c r="C376" s="226">
        <f t="shared" si="227"/>
        <v>1</v>
      </c>
      <c r="D376" s="227">
        <v>284.08</v>
      </c>
      <c r="E376" s="227"/>
      <c r="F376" s="228"/>
      <c r="G376" s="229">
        <f t="shared" si="224"/>
        <v>0</v>
      </c>
      <c r="H376" s="228">
        <f t="shared" si="229"/>
        <v>0</v>
      </c>
      <c r="I376" s="229">
        <f t="shared" si="222"/>
        <v>0</v>
      </c>
      <c r="J376" s="228">
        <f t="shared" si="230"/>
        <v>0</v>
      </c>
      <c r="K376" s="229">
        <f t="shared" si="231"/>
        <v>0</v>
      </c>
      <c r="L376" s="228">
        <f t="shared" si="232"/>
        <v>0</v>
      </c>
      <c r="M376" s="230">
        <f t="shared" si="233"/>
        <v>0</v>
      </c>
      <c r="N376" s="231">
        <f t="shared" si="234"/>
        <v>0</v>
      </c>
      <c r="O376" s="229">
        <f t="shared" si="235"/>
        <v>0</v>
      </c>
      <c r="P376" s="228">
        <f t="shared" si="236"/>
        <v>0</v>
      </c>
      <c r="Q376" s="229">
        <f t="shared" si="237"/>
        <v>0</v>
      </c>
      <c r="R376" s="228">
        <v>0.5</v>
      </c>
      <c r="S376" s="229">
        <f t="shared" si="239"/>
        <v>142.04</v>
      </c>
      <c r="T376" s="228">
        <v>0.5</v>
      </c>
      <c r="U376" s="230">
        <f t="shared" si="241"/>
        <v>142.04</v>
      </c>
      <c r="V376" s="526">
        <f t="shared" si="242"/>
        <v>0</v>
      </c>
      <c r="W376" s="229">
        <f t="shared" si="243"/>
        <v>0</v>
      </c>
      <c r="X376" s="228">
        <f t="shared" si="244"/>
        <v>0</v>
      </c>
      <c r="Y376" s="229">
        <f t="shared" si="245"/>
        <v>0</v>
      </c>
      <c r="Z376" s="228">
        <f t="shared" si="247"/>
        <v>0</v>
      </c>
      <c r="AA376" s="229">
        <f t="shared" si="246"/>
        <v>0</v>
      </c>
      <c r="AB376" s="228">
        <f t="shared" si="225"/>
        <v>0</v>
      </c>
      <c r="AC376" s="229">
        <f t="shared" si="223"/>
        <v>0</v>
      </c>
      <c r="AD376" s="232">
        <f t="shared" si="228"/>
        <v>284.08</v>
      </c>
      <c r="AE376" s="223" t="b">
        <f t="shared" si="226"/>
        <v>1</v>
      </c>
    </row>
    <row r="377" spans="1:60" ht="30" x14ac:dyDescent="0.25">
      <c r="A377" s="235" t="s">
        <v>971</v>
      </c>
      <c r="B377" s="225" t="s">
        <v>973</v>
      </c>
      <c r="C377" s="226">
        <f t="shared" si="227"/>
        <v>1</v>
      </c>
      <c r="D377" s="227">
        <v>346.88</v>
      </c>
      <c r="E377" s="227"/>
      <c r="F377" s="228"/>
      <c r="G377" s="229">
        <f t="shared" si="224"/>
        <v>0</v>
      </c>
      <c r="H377" s="228">
        <f t="shared" si="229"/>
        <v>0</v>
      </c>
      <c r="I377" s="229">
        <f t="shared" si="222"/>
        <v>0</v>
      </c>
      <c r="J377" s="228">
        <f t="shared" si="230"/>
        <v>0</v>
      </c>
      <c r="K377" s="229">
        <f t="shared" si="231"/>
        <v>0</v>
      </c>
      <c r="L377" s="228">
        <f t="shared" si="232"/>
        <v>0</v>
      </c>
      <c r="M377" s="230">
        <f t="shared" si="233"/>
        <v>0</v>
      </c>
      <c r="N377" s="231">
        <f t="shared" si="234"/>
        <v>0</v>
      </c>
      <c r="O377" s="229">
        <f t="shared" si="235"/>
        <v>0</v>
      </c>
      <c r="P377" s="228">
        <f t="shared" si="236"/>
        <v>0</v>
      </c>
      <c r="Q377" s="229">
        <f t="shared" si="237"/>
        <v>0</v>
      </c>
      <c r="R377" s="228">
        <v>0.5</v>
      </c>
      <c r="S377" s="229">
        <f t="shared" si="239"/>
        <v>173.44</v>
      </c>
      <c r="T377" s="228">
        <v>0.5</v>
      </c>
      <c r="U377" s="230">
        <f t="shared" si="241"/>
        <v>173.44</v>
      </c>
      <c r="V377" s="526">
        <f t="shared" si="242"/>
        <v>0</v>
      </c>
      <c r="W377" s="229">
        <f t="shared" si="243"/>
        <v>0</v>
      </c>
      <c r="X377" s="228">
        <f t="shared" si="244"/>
        <v>0</v>
      </c>
      <c r="Y377" s="229">
        <f t="shared" si="245"/>
        <v>0</v>
      </c>
      <c r="Z377" s="228">
        <f t="shared" si="247"/>
        <v>0</v>
      </c>
      <c r="AA377" s="229">
        <f t="shared" si="246"/>
        <v>0</v>
      </c>
      <c r="AB377" s="228">
        <f t="shared" si="225"/>
        <v>0</v>
      </c>
      <c r="AC377" s="229">
        <f t="shared" si="223"/>
        <v>0</v>
      </c>
      <c r="AD377" s="232">
        <f t="shared" si="228"/>
        <v>346.88</v>
      </c>
      <c r="AE377" s="223" t="b">
        <f t="shared" si="226"/>
        <v>1</v>
      </c>
    </row>
    <row r="378" spans="1:60" ht="30" x14ac:dyDescent="0.25">
      <c r="A378" s="235" t="s">
        <v>974</v>
      </c>
      <c r="B378" s="225" t="s">
        <v>976</v>
      </c>
      <c r="C378" s="226">
        <f t="shared" si="227"/>
        <v>1</v>
      </c>
      <c r="D378" s="227">
        <v>1424.1</v>
      </c>
      <c r="E378" s="227"/>
      <c r="F378" s="228"/>
      <c r="G378" s="229">
        <f t="shared" si="224"/>
        <v>0</v>
      </c>
      <c r="H378" s="228">
        <f t="shared" si="229"/>
        <v>0</v>
      </c>
      <c r="I378" s="229">
        <f t="shared" si="222"/>
        <v>0</v>
      </c>
      <c r="J378" s="228">
        <f t="shared" si="230"/>
        <v>0</v>
      </c>
      <c r="K378" s="229">
        <f t="shared" si="231"/>
        <v>0</v>
      </c>
      <c r="L378" s="228">
        <f t="shared" si="232"/>
        <v>0</v>
      </c>
      <c r="M378" s="230">
        <f t="shared" si="233"/>
        <v>0</v>
      </c>
      <c r="N378" s="231">
        <f t="shared" si="234"/>
        <v>0</v>
      </c>
      <c r="O378" s="229">
        <f t="shared" si="235"/>
        <v>0</v>
      </c>
      <c r="P378" s="228">
        <f t="shared" si="236"/>
        <v>0</v>
      </c>
      <c r="Q378" s="229">
        <f t="shared" si="237"/>
        <v>0</v>
      </c>
      <c r="R378" s="228">
        <v>0.5</v>
      </c>
      <c r="S378" s="229">
        <f t="shared" si="239"/>
        <v>712.05</v>
      </c>
      <c r="T378" s="228">
        <v>0.5</v>
      </c>
      <c r="U378" s="230">
        <f t="shared" si="241"/>
        <v>712.05</v>
      </c>
      <c r="V378" s="526">
        <f t="shared" si="242"/>
        <v>0</v>
      </c>
      <c r="W378" s="229">
        <f t="shared" si="243"/>
        <v>0</v>
      </c>
      <c r="X378" s="228">
        <f t="shared" si="244"/>
        <v>0</v>
      </c>
      <c r="Y378" s="229">
        <f t="shared" si="245"/>
        <v>0</v>
      </c>
      <c r="Z378" s="228">
        <f t="shared" si="247"/>
        <v>0</v>
      </c>
      <c r="AA378" s="229">
        <f t="shared" si="246"/>
        <v>0</v>
      </c>
      <c r="AB378" s="228">
        <f t="shared" si="225"/>
        <v>0</v>
      </c>
      <c r="AC378" s="229">
        <f t="shared" si="223"/>
        <v>0</v>
      </c>
      <c r="AD378" s="232">
        <f t="shared" si="228"/>
        <v>1424.1</v>
      </c>
      <c r="AE378" s="223" t="b">
        <f t="shared" si="226"/>
        <v>1</v>
      </c>
    </row>
    <row r="379" spans="1:60" ht="15" x14ac:dyDescent="0.25">
      <c r="A379" s="235" t="s">
        <v>977</v>
      </c>
      <c r="B379" s="225" t="s">
        <v>979</v>
      </c>
      <c r="C379" s="226">
        <f t="shared" si="227"/>
        <v>1</v>
      </c>
      <c r="D379" s="227">
        <v>1648.97</v>
      </c>
      <c r="E379" s="227"/>
      <c r="F379" s="228"/>
      <c r="G379" s="229">
        <f t="shared" si="224"/>
        <v>0</v>
      </c>
      <c r="H379" s="228">
        <f t="shared" si="229"/>
        <v>0</v>
      </c>
      <c r="I379" s="229">
        <f t="shared" si="222"/>
        <v>0</v>
      </c>
      <c r="J379" s="228">
        <f t="shared" si="230"/>
        <v>0</v>
      </c>
      <c r="K379" s="229">
        <f t="shared" si="231"/>
        <v>0</v>
      </c>
      <c r="L379" s="228">
        <f t="shared" si="232"/>
        <v>0</v>
      </c>
      <c r="M379" s="230">
        <f t="shared" si="233"/>
        <v>0</v>
      </c>
      <c r="N379" s="231">
        <f t="shared" si="234"/>
        <v>0</v>
      </c>
      <c r="O379" s="229">
        <f t="shared" si="235"/>
        <v>0</v>
      </c>
      <c r="P379" s="228">
        <f t="shared" si="236"/>
        <v>0</v>
      </c>
      <c r="Q379" s="229">
        <f t="shared" si="237"/>
        <v>0</v>
      </c>
      <c r="R379" s="228">
        <v>0.5</v>
      </c>
      <c r="S379" s="229">
        <f t="shared" si="239"/>
        <v>824.48500000000001</v>
      </c>
      <c r="T379" s="228">
        <v>0.5</v>
      </c>
      <c r="U379" s="230">
        <f t="shared" si="241"/>
        <v>824.48500000000001</v>
      </c>
      <c r="V379" s="526">
        <f t="shared" si="242"/>
        <v>0</v>
      </c>
      <c r="W379" s="229">
        <f t="shared" si="243"/>
        <v>0</v>
      </c>
      <c r="X379" s="228">
        <f t="shared" si="244"/>
        <v>0</v>
      </c>
      <c r="Y379" s="229">
        <f t="shared" si="245"/>
        <v>0</v>
      </c>
      <c r="Z379" s="228">
        <f t="shared" si="247"/>
        <v>0</v>
      </c>
      <c r="AA379" s="229">
        <f t="shared" si="246"/>
        <v>0</v>
      </c>
      <c r="AB379" s="228">
        <f t="shared" si="225"/>
        <v>0</v>
      </c>
      <c r="AC379" s="229">
        <f t="shared" si="223"/>
        <v>0</v>
      </c>
      <c r="AD379" s="232">
        <f t="shared" si="228"/>
        <v>1648.97</v>
      </c>
      <c r="AE379" s="223" t="b">
        <f t="shared" si="226"/>
        <v>1</v>
      </c>
    </row>
    <row r="380" spans="1:60" ht="30" x14ac:dyDescent="0.25">
      <c r="A380" s="235" t="s">
        <v>980</v>
      </c>
      <c r="B380" s="225" t="s">
        <v>457</v>
      </c>
      <c r="C380" s="226">
        <f t="shared" si="227"/>
        <v>1</v>
      </c>
      <c r="D380" s="227">
        <v>115.63</v>
      </c>
      <c r="E380" s="227"/>
      <c r="F380" s="228"/>
      <c r="G380" s="229">
        <f t="shared" si="224"/>
        <v>0</v>
      </c>
      <c r="H380" s="228">
        <f t="shared" si="229"/>
        <v>0</v>
      </c>
      <c r="I380" s="229">
        <f t="shared" si="222"/>
        <v>0</v>
      </c>
      <c r="J380" s="228">
        <f t="shared" si="230"/>
        <v>0</v>
      </c>
      <c r="K380" s="229">
        <f t="shared" si="231"/>
        <v>0</v>
      </c>
      <c r="L380" s="228">
        <f t="shared" si="232"/>
        <v>0</v>
      </c>
      <c r="M380" s="230">
        <f t="shared" si="233"/>
        <v>0</v>
      </c>
      <c r="N380" s="231">
        <f t="shared" si="234"/>
        <v>0</v>
      </c>
      <c r="O380" s="229">
        <f t="shared" si="235"/>
        <v>0</v>
      </c>
      <c r="P380" s="228">
        <f t="shared" si="236"/>
        <v>0</v>
      </c>
      <c r="Q380" s="229">
        <f t="shared" si="237"/>
        <v>0</v>
      </c>
      <c r="R380" s="228">
        <v>0.5</v>
      </c>
      <c r="S380" s="229">
        <f t="shared" si="239"/>
        <v>57.814999999999998</v>
      </c>
      <c r="T380" s="228">
        <v>0.5</v>
      </c>
      <c r="U380" s="230">
        <f t="shared" si="241"/>
        <v>57.814999999999998</v>
      </c>
      <c r="V380" s="526">
        <f t="shared" si="242"/>
        <v>0</v>
      </c>
      <c r="W380" s="229">
        <f t="shared" si="243"/>
        <v>0</v>
      </c>
      <c r="X380" s="228">
        <f t="shared" si="244"/>
        <v>0</v>
      </c>
      <c r="Y380" s="229">
        <f t="shared" si="245"/>
        <v>0</v>
      </c>
      <c r="Z380" s="228">
        <f t="shared" si="247"/>
        <v>0</v>
      </c>
      <c r="AA380" s="229">
        <f t="shared" si="246"/>
        <v>0</v>
      </c>
      <c r="AB380" s="228">
        <f t="shared" si="225"/>
        <v>0</v>
      </c>
      <c r="AC380" s="229">
        <f t="shared" si="223"/>
        <v>0</v>
      </c>
      <c r="AD380" s="232">
        <f t="shared" si="228"/>
        <v>115.63</v>
      </c>
      <c r="AE380" s="223" t="b">
        <f t="shared" si="226"/>
        <v>1</v>
      </c>
    </row>
    <row r="381" spans="1:60" ht="15" x14ac:dyDescent="0.25">
      <c r="A381" s="235" t="s">
        <v>981</v>
      </c>
      <c r="B381" s="225" t="s">
        <v>983</v>
      </c>
      <c r="C381" s="226">
        <f t="shared" si="227"/>
        <v>1</v>
      </c>
      <c r="D381" s="227">
        <v>184.03</v>
      </c>
      <c r="E381" s="227"/>
      <c r="F381" s="228"/>
      <c r="G381" s="229">
        <f t="shared" si="224"/>
        <v>0</v>
      </c>
      <c r="H381" s="228">
        <f t="shared" si="229"/>
        <v>0</v>
      </c>
      <c r="I381" s="229">
        <f t="shared" si="222"/>
        <v>0</v>
      </c>
      <c r="J381" s="228">
        <f t="shared" si="230"/>
        <v>0</v>
      </c>
      <c r="K381" s="229">
        <f t="shared" si="231"/>
        <v>0</v>
      </c>
      <c r="L381" s="228">
        <f t="shared" si="232"/>
        <v>0</v>
      </c>
      <c r="M381" s="230">
        <f t="shared" si="233"/>
        <v>0</v>
      </c>
      <c r="N381" s="231">
        <f t="shared" si="234"/>
        <v>0</v>
      </c>
      <c r="O381" s="229">
        <f t="shared" si="235"/>
        <v>0</v>
      </c>
      <c r="P381" s="228">
        <f t="shared" si="236"/>
        <v>0</v>
      </c>
      <c r="Q381" s="229">
        <f t="shared" si="237"/>
        <v>0</v>
      </c>
      <c r="R381" s="228">
        <v>0.5</v>
      </c>
      <c r="S381" s="229">
        <f t="shared" si="239"/>
        <v>92.015000000000001</v>
      </c>
      <c r="T381" s="228">
        <v>0.5</v>
      </c>
      <c r="U381" s="230">
        <f t="shared" si="241"/>
        <v>92.015000000000001</v>
      </c>
      <c r="V381" s="526">
        <f t="shared" si="242"/>
        <v>0</v>
      </c>
      <c r="W381" s="229">
        <f t="shared" si="243"/>
        <v>0</v>
      </c>
      <c r="X381" s="228">
        <f t="shared" si="244"/>
        <v>0</v>
      </c>
      <c r="Y381" s="229">
        <f t="shared" si="245"/>
        <v>0</v>
      </c>
      <c r="Z381" s="228">
        <f t="shared" si="247"/>
        <v>0</v>
      </c>
      <c r="AA381" s="229">
        <f t="shared" si="246"/>
        <v>0</v>
      </c>
      <c r="AB381" s="228">
        <f t="shared" si="225"/>
        <v>0</v>
      </c>
      <c r="AC381" s="229">
        <f t="shared" si="223"/>
        <v>0</v>
      </c>
      <c r="AD381" s="232">
        <f t="shared" si="228"/>
        <v>184.03</v>
      </c>
      <c r="AE381" s="223" t="b">
        <f t="shared" si="226"/>
        <v>1</v>
      </c>
    </row>
    <row r="382" spans="1:60" ht="15" x14ac:dyDescent="0.25">
      <c r="A382" s="235" t="s">
        <v>984</v>
      </c>
      <c r="B382" s="225" t="s">
        <v>986</v>
      </c>
      <c r="C382" s="226">
        <f t="shared" si="227"/>
        <v>1</v>
      </c>
      <c r="D382" s="227">
        <v>45.69</v>
      </c>
      <c r="E382" s="227"/>
      <c r="F382" s="228"/>
      <c r="G382" s="229">
        <f t="shared" si="224"/>
        <v>0</v>
      </c>
      <c r="H382" s="228">
        <f t="shared" si="229"/>
        <v>0</v>
      </c>
      <c r="I382" s="229">
        <f t="shared" si="222"/>
        <v>0</v>
      </c>
      <c r="J382" s="228">
        <f t="shared" si="230"/>
        <v>0</v>
      </c>
      <c r="K382" s="229">
        <f t="shared" si="231"/>
        <v>0</v>
      </c>
      <c r="L382" s="228">
        <f t="shared" si="232"/>
        <v>0</v>
      </c>
      <c r="M382" s="230">
        <f t="shared" si="233"/>
        <v>0</v>
      </c>
      <c r="N382" s="231">
        <f t="shared" si="234"/>
        <v>0</v>
      </c>
      <c r="O382" s="229">
        <f t="shared" si="235"/>
        <v>0</v>
      </c>
      <c r="P382" s="228">
        <f t="shared" si="236"/>
        <v>0</v>
      </c>
      <c r="Q382" s="229">
        <f t="shared" si="237"/>
        <v>0</v>
      </c>
      <c r="R382" s="228">
        <f t="shared" si="238"/>
        <v>0</v>
      </c>
      <c r="S382" s="229">
        <f t="shared" si="239"/>
        <v>0</v>
      </c>
      <c r="T382" s="228">
        <f t="shared" si="240"/>
        <v>0</v>
      </c>
      <c r="U382" s="230">
        <f t="shared" si="241"/>
        <v>0</v>
      </c>
      <c r="V382" s="526">
        <f t="shared" si="242"/>
        <v>0</v>
      </c>
      <c r="W382" s="229">
        <f t="shared" si="243"/>
        <v>0</v>
      </c>
      <c r="X382" s="228">
        <f t="shared" si="244"/>
        <v>0</v>
      </c>
      <c r="Y382" s="229">
        <f t="shared" si="245"/>
        <v>0</v>
      </c>
      <c r="Z382" s="228">
        <v>1</v>
      </c>
      <c r="AA382" s="229">
        <f t="shared" si="246"/>
        <v>45.69</v>
      </c>
      <c r="AB382" s="228">
        <f t="shared" si="225"/>
        <v>0</v>
      </c>
      <c r="AC382" s="229">
        <f t="shared" si="223"/>
        <v>0</v>
      </c>
      <c r="AD382" s="232">
        <f t="shared" si="228"/>
        <v>45.69</v>
      </c>
      <c r="AE382" s="223" t="b">
        <f t="shared" si="226"/>
        <v>1</v>
      </c>
    </row>
    <row r="383" spans="1:60" ht="15" x14ac:dyDescent="0.25">
      <c r="A383" s="235" t="s">
        <v>987</v>
      </c>
      <c r="B383" s="225" t="s">
        <v>989</v>
      </c>
      <c r="C383" s="226">
        <f t="shared" si="227"/>
        <v>1</v>
      </c>
      <c r="D383" s="227">
        <v>841.12</v>
      </c>
      <c r="E383" s="227"/>
      <c r="F383" s="228"/>
      <c r="G383" s="229">
        <f t="shared" si="224"/>
        <v>0</v>
      </c>
      <c r="H383" s="228">
        <f t="shared" si="229"/>
        <v>0</v>
      </c>
      <c r="I383" s="229">
        <f t="shared" si="222"/>
        <v>0</v>
      </c>
      <c r="J383" s="228">
        <f t="shared" si="230"/>
        <v>0</v>
      </c>
      <c r="K383" s="229">
        <f t="shared" si="231"/>
        <v>0</v>
      </c>
      <c r="L383" s="228">
        <f t="shared" si="232"/>
        <v>0</v>
      </c>
      <c r="M383" s="230">
        <f t="shared" si="233"/>
        <v>0</v>
      </c>
      <c r="N383" s="231">
        <f t="shared" si="234"/>
        <v>0</v>
      </c>
      <c r="O383" s="229">
        <f t="shared" si="235"/>
        <v>0</v>
      </c>
      <c r="P383" s="228">
        <f t="shared" si="236"/>
        <v>0</v>
      </c>
      <c r="Q383" s="229">
        <f t="shared" si="237"/>
        <v>0</v>
      </c>
      <c r="R383" s="228">
        <f t="shared" si="238"/>
        <v>0</v>
      </c>
      <c r="S383" s="229">
        <f t="shared" si="239"/>
        <v>0</v>
      </c>
      <c r="T383" s="228">
        <f t="shared" si="240"/>
        <v>0</v>
      </c>
      <c r="U383" s="230">
        <f t="shared" si="241"/>
        <v>0</v>
      </c>
      <c r="V383" s="526">
        <f t="shared" si="242"/>
        <v>0</v>
      </c>
      <c r="W383" s="229">
        <f t="shared" si="243"/>
        <v>0</v>
      </c>
      <c r="X383" s="228">
        <f t="shared" si="244"/>
        <v>0</v>
      </c>
      <c r="Y383" s="229">
        <f t="shared" si="245"/>
        <v>0</v>
      </c>
      <c r="Z383" s="228">
        <v>1</v>
      </c>
      <c r="AA383" s="229">
        <f t="shared" si="246"/>
        <v>841.12</v>
      </c>
      <c r="AB383" s="228">
        <f t="shared" si="225"/>
        <v>0</v>
      </c>
      <c r="AC383" s="229">
        <f t="shared" si="223"/>
        <v>0</v>
      </c>
      <c r="AD383" s="232">
        <f t="shared" si="228"/>
        <v>841.12</v>
      </c>
      <c r="AE383" s="223" t="b">
        <f t="shared" si="226"/>
        <v>1</v>
      </c>
    </row>
    <row r="384" spans="1:60" s="241" customFormat="1" ht="15" x14ac:dyDescent="0.25">
      <c r="A384" s="237" t="s">
        <v>990</v>
      </c>
      <c r="B384" s="238" t="s">
        <v>991</v>
      </c>
      <c r="C384" s="239">
        <f t="shared" si="227"/>
        <v>1</v>
      </c>
      <c r="D384" s="240">
        <v>26778.430000000004</v>
      </c>
      <c r="E384" s="240"/>
      <c r="F384" s="218">
        <f>G384/$D$384</f>
        <v>0</v>
      </c>
      <c r="G384" s="219">
        <f>SUM(G385:G416)</f>
        <v>0</v>
      </c>
      <c r="H384" s="218">
        <f>I384/$D$384</f>
        <v>0.20880350341674248</v>
      </c>
      <c r="I384" s="219">
        <f>SUM(I385:I416)</f>
        <v>5591.43</v>
      </c>
      <c r="J384" s="218">
        <f>K384/$D$384</f>
        <v>0.31716422508713166</v>
      </c>
      <c r="K384" s="219">
        <f>SUM(K385:K416)</f>
        <v>8493.16</v>
      </c>
      <c r="L384" s="218">
        <f>M384/$D$384</f>
        <v>0.47403227149612576</v>
      </c>
      <c r="M384" s="220">
        <f>SUM(M385:M416)</f>
        <v>12693.84</v>
      </c>
      <c r="N384" s="221">
        <f>O384/$D$384</f>
        <v>0</v>
      </c>
      <c r="O384" s="219">
        <f>SUM(O385:O416)</f>
        <v>0</v>
      </c>
      <c r="P384" s="218">
        <f>Q384/$D$384</f>
        <v>0</v>
      </c>
      <c r="Q384" s="219">
        <f>SUM(Q385:Q416)</f>
        <v>0</v>
      </c>
      <c r="R384" s="218">
        <f>S384/$D$384</f>
        <v>0</v>
      </c>
      <c r="S384" s="219">
        <f>SUM(S385:S416)</f>
        <v>0</v>
      </c>
      <c r="T384" s="218">
        <f>U384/$D$384</f>
        <v>0</v>
      </c>
      <c r="U384" s="220">
        <f>SUM(U385:U416)</f>
        <v>0</v>
      </c>
      <c r="V384" s="525">
        <f>W384/$D$384</f>
        <v>0</v>
      </c>
      <c r="W384" s="219">
        <f>SUM(W385:W416)</f>
        <v>0</v>
      </c>
      <c r="X384" s="218">
        <f>Y384/$D$384</f>
        <v>0</v>
      </c>
      <c r="Y384" s="219">
        <f>SUM(Y385:Y416)</f>
        <v>0</v>
      </c>
      <c r="Z384" s="218">
        <f>AA384/$D$384</f>
        <v>0</v>
      </c>
      <c r="AA384" s="219">
        <f>SUM(AA385:AA416)</f>
        <v>0</v>
      </c>
      <c r="AB384" s="218">
        <f>AC384/$D$384</f>
        <v>0</v>
      </c>
      <c r="AC384" s="219">
        <f>SUM(AC385:AC416)</f>
        <v>0</v>
      </c>
      <c r="AD384" s="232">
        <f t="shared" si="228"/>
        <v>26778.43</v>
      </c>
      <c r="AE384" s="223" t="b">
        <f t="shared" si="226"/>
        <v>1</v>
      </c>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row>
    <row r="385" spans="1:60" ht="30" x14ac:dyDescent="0.25">
      <c r="A385" s="235" t="s">
        <v>992</v>
      </c>
      <c r="B385" s="225" t="s">
        <v>575</v>
      </c>
      <c r="C385" s="226">
        <f t="shared" si="227"/>
        <v>1</v>
      </c>
      <c r="D385" s="227">
        <v>408.76</v>
      </c>
      <c r="E385" s="227"/>
      <c r="F385" s="228"/>
      <c r="G385" s="229">
        <f>F385*$D385</f>
        <v>0</v>
      </c>
      <c r="H385" s="228">
        <v>1</v>
      </c>
      <c r="I385" s="229">
        <f t="shared" ref="I385:I416" si="248">H385*$D385</f>
        <v>408.76</v>
      </c>
      <c r="J385" s="228">
        <f>AK$36</f>
        <v>0</v>
      </c>
      <c r="K385" s="229">
        <f t="shared" ref="K385:K416" si="249">J385*$D385</f>
        <v>0</v>
      </c>
      <c r="L385" s="228">
        <f>AM$36</f>
        <v>0</v>
      </c>
      <c r="M385" s="230">
        <f t="shared" ref="M385:M416" si="250">L385*$D385</f>
        <v>0</v>
      </c>
      <c r="N385" s="231">
        <f>AO$36</f>
        <v>0</v>
      </c>
      <c r="O385" s="229">
        <f t="shared" ref="O385:O416" si="251">N385*$D385</f>
        <v>0</v>
      </c>
      <c r="P385" s="228">
        <f>AQ$36</f>
        <v>0</v>
      </c>
      <c r="Q385" s="229">
        <f t="shared" ref="Q385:Q416" si="252">P385*$D385</f>
        <v>0</v>
      </c>
      <c r="R385" s="228">
        <f>AS$36</f>
        <v>0</v>
      </c>
      <c r="S385" s="229">
        <f t="shared" ref="S385:S416" si="253">R385*$D385</f>
        <v>0</v>
      </c>
      <c r="T385" s="228">
        <f>AU$36</f>
        <v>0</v>
      </c>
      <c r="U385" s="230">
        <f t="shared" ref="U385:U416" si="254">T385*$D385</f>
        <v>0</v>
      </c>
      <c r="V385" s="526">
        <f>AW$36</f>
        <v>0</v>
      </c>
      <c r="W385" s="229">
        <f t="shared" ref="W385:W416" si="255">V385*$D385</f>
        <v>0</v>
      </c>
      <c r="X385" s="228">
        <f>AY$36</f>
        <v>0</v>
      </c>
      <c r="Y385" s="229">
        <f t="shared" ref="Y385:Y416" si="256">X385*$D385</f>
        <v>0</v>
      </c>
      <c r="Z385" s="228">
        <f>BA$36</f>
        <v>0</v>
      </c>
      <c r="AA385" s="229">
        <f t="shared" ref="AA385:AA416" si="257">Z385*$D385</f>
        <v>0</v>
      </c>
      <c r="AB385" s="228">
        <f>BC$36</f>
        <v>0</v>
      </c>
      <c r="AC385" s="229">
        <f t="shared" si="223"/>
        <v>0</v>
      </c>
      <c r="AD385" s="232">
        <f t="shared" si="228"/>
        <v>408.76</v>
      </c>
      <c r="AE385" s="223" t="b">
        <f t="shared" si="226"/>
        <v>1</v>
      </c>
    </row>
    <row r="386" spans="1:60" ht="30" x14ac:dyDescent="0.25">
      <c r="A386" s="235" t="s">
        <v>993</v>
      </c>
      <c r="B386" s="225" t="s">
        <v>401</v>
      </c>
      <c r="C386" s="226">
        <f t="shared" si="227"/>
        <v>1</v>
      </c>
      <c r="D386" s="227">
        <v>81.96</v>
      </c>
      <c r="E386" s="227"/>
      <c r="F386" s="228"/>
      <c r="G386" s="229">
        <f t="shared" ref="G386:G416" si="258">F386*$D386</f>
        <v>0</v>
      </c>
      <c r="H386" s="228">
        <v>1</v>
      </c>
      <c r="I386" s="229">
        <f t="shared" si="248"/>
        <v>81.96</v>
      </c>
      <c r="J386" s="228">
        <f t="shared" ref="J386:J416" si="259">AK$36</f>
        <v>0</v>
      </c>
      <c r="K386" s="229">
        <f t="shared" si="249"/>
        <v>0</v>
      </c>
      <c r="L386" s="228">
        <f t="shared" ref="L386:L412" si="260">AM$36</f>
        <v>0</v>
      </c>
      <c r="M386" s="230">
        <f t="shared" si="250"/>
        <v>0</v>
      </c>
      <c r="N386" s="231">
        <f t="shared" ref="N386:N416" si="261">AO$36</f>
        <v>0</v>
      </c>
      <c r="O386" s="229">
        <f t="shared" si="251"/>
        <v>0</v>
      </c>
      <c r="P386" s="228">
        <f t="shared" ref="P386:P416" si="262">AQ$36</f>
        <v>0</v>
      </c>
      <c r="Q386" s="229">
        <f t="shared" si="252"/>
        <v>0</v>
      </c>
      <c r="R386" s="228">
        <f t="shared" ref="R386:R416" si="263">AS$36</f>
        <v>0</v>
      </c>
      <c r="S386" s="229">
        <f t="shared" si="253"/>
        <v>0</v>
      </c>
      <c r="T386" s="228">
        <f t="shared" ref="T386:T416" si="264">AU$36</f>
        <v>0</v>
      </c>
      <c r="U386" s="230">
        <f t="shared" si="254"/>
        <v>0</v>
      </c>
      <c r="V386" s="526">
        <f t="shared" ref="V386:V416" si="265">AW$36</f>
        <v>0</v>
      </c>
      <c r="W386" s="229">
        <f t="shared" si="255"/>
        <v>0</v>
      </c>
      <c r="X386" s="228">
        <f t="shared" ref="X386:X416" si="266">AY$36</f>
        <v>0</v>
      </c>
      <c r="Y386" s="229">
        <f t="shared" si="256"/>
        <v>0</v>
      </c>
      <c r="Z386" s="228">
        <f t="shared" ref="Z386:Z416" si="267">BA$36</f>
        <v>0</v>
      </c>
      <c r="AA386" s="229">
        <f t="shared" si="257"/>
        <v>0</v>
      </c>
      <c r="AB386" s="228">
        <f t="shared" ref="AB386:AB416" si="268">BC$36</f>
        <v>0</v>
      </c>
      <c r="AC386" s="229">
        <f t="shared" si="223"/>
        <v>0</v>
      </c>
      <c r="AD386" s="232">
        <f t="shared" si="228"/>
        <v>81.96</v>
      </c>
      <c r="AE386" s="223" t="b">
        <f t="shared" si="226"/>
        <v>1</v>
      </c>
    </row>
    <row r="387" spans="1:60" ht="30" x14ac:dyDescent="0.25">
      <c r="A387" s="235" t="s">
        <v>994</v>
      </c>
      <c r="B387" s="225" t="s">
        <v>578</v>
      </c>
      <c r="C387" s="226">
        <f t="shared" si="227"/>
        <v>1</v>
      </c>
      <c r="D387" s="227">
        <v>1074.31</v>
      </c>
      <c r="E387" s="227"/>
      <c r="F387" s="228"/>
      <c r="G387" s="229">
        <f t="shared" si="258"/>
        <v>0</v>
      </c>
      <c r="H387" s="228">
        <v>1</v>
      </c>
      <c r="I387" s="229">
        <f t="shared" si="248"/>
        <v>1074.31</v>
      </c>
      <c r="J387" s="228">
        <f t="shared" si="259"/>
        <v>0</v>
      </c>
      <c r="K387" s="229">
        <f t="shared" si="249"/>
        <v>0</v>
      </c>
      <c r="L387" s="228">
        <f t="shared" si="260"/>
        <v>0</v>
      </c>
      <c r="M387" s="230">
        <f t="shared" si="250"/>
        <v>0</v>
      </c>
      <c r="N387" s="231">
        <f t="shared" si="261"/>
        <v>0</v>
      </c>
      <c r="O387" s="229">
        <f t="shared" si="251"/>
        <v>0</v>
      </c>
      <c r="P387" s="228">
        <f t="shared" si="262"/>
        <v>0</v>
      </c>
      <c r="Q387" s="229">
        <f t="shared" si="252"/>
        <v>0</v>
      </c>
      <c r="R387" s="228">
        <f t="shared" si="263"/>
        <v>0</v>
      </c>
      <c r="S387" s="229">
        <f t="shared" si="253"/>
        <v>0</v>
      </c>
      <c r="T387" s="228">
        <f t="shared" si="264"/>
        <v>0</v>
      </c>
      <c r="U387" s="230">
        <f t="shared" si="254"/>
        <v>0</v>
      </c>
      <c r="V387" s="526">
        <f t="shared" si="265"/>
        <v>0</v>
      </c>
      <c r="W387" s="229">
        <f t="shared" si="255"/>
        <v>0</v>
      </c>
      <c r="X387" s="228">
        <f t="shared" si="266"/>
        <v>0</v>
      </c>
      <c r="Y387" s="229">
        <f t="shared" si="256"/>
        <v>0</v>
      </c>
      <c r="Z387" s="228">
        <f t="shared" si="267"/>
        <v>0</v>
      </c>
      <c r="AA387" s="229">
        <f t="shared" si="257"/>
        <v>0</v>
      </c>
      <c r="AB387" s="228">
        <f t="shared" si="268"/>
        <v>0</v>
      </c>
      <c r="AC387" s="229">
        <f t="shared" si="223"/>
        <v>0</v>
      </c>
      <c r="AD387" s="232">
        <f t="shared" si="228"/>
        <v>1074.31</v>
      </c>
      <c r="AE387" s="223" t="b">
        <f t="shared" si="226"/>
        <v>1</v>
      </c>
    </row>
    <row r="388" spans="1:60" ht="30" x14ac:dyDescent="0.25">
      <c r="A388" s="235" t="s">
        <v>995</v>
      </c>
      <c r="B388" s="225" t="s">
        <v>404</v>
      </c>
      <c r="C388" s="226">
        <f t="shared" si="227"/>
        <v>1</v>
      </c>
      <c r="D388" s="227">
        <v>279.83999999999997</v>
      </c>
      <c r="E388" s="227"/>
      <c r="F388" s="228"/>
      <c r="G388" s="229">
        <f t="shared" si="258"/>
        <v>0</v>
      </c>
      <c r="H388" s="228">
        <v>1</v>
      </c>
      <c r="I388" s="229">
        <f t="shared" si="248"/>
        <v>279.83999999999997</v>
      </c>
      <c r="J388" s="228">
        <f t="shared" si="259"/>
        <v>0</v>
      </c>
      <c r="K388" s="229">
        <f t="shared" si="249"/>
        <v>0</v>
      </c>
      <c r="L388" s="228">
        <f t="shared" si="260"/>
        <v>0</v>
      </c>
      <c r="M388" s="230">
        <f t="shared" si="250"/>
        <v>0</v>
      </c>
      <c r="N388" s="231">
        <f t="shared" si="261"/>
        <v>0</v>
      </c>
      <c r="O388" s="229">
        <f t="shared" si="251"/>
        <v>0</v>
      </c>
      <c r="P388" s="228">
        <f t="shared" si="262"/>
        <v>0</v>
      </c>
      <c r="Q388" s="229">
        <f t="shared" si="252"/>
        <v>0</v>
      </c>
      <c r="R388" s="228">
        <f t="shared" si="263"/>
        <v>0</v>
      </c>
      <c r="S388" s="229">
        <f t="shared" si="253"/>
        <v>0</v>
      </c>
      <c r="T388" s="228">
        <f t="shared" si="264"/>
        <v>0</v>
      </c>
      <c r="U388" s="230">
        <f t="shared" si="254"/>
        <v>0</v>
      </c>
      <c r="V388" s="526">
        <f t="shared" si="265"/>
        <v>0</v>
      </c>
      <c r="W388" s="229">
        <f t="shared" si="255"/>
        <v>0</v>
      </c>
      <c r="X388" s="228">
        <f t="shared" si="266"/>
        <v>0</v>
      </c>
      <c r="Y388" s="229">
        <f t="shared" si="256"/>
        <v>0</v>
      </c>
      <c r="Z388" s="228">
        <f t="shared" si="267"/>
        <v>0</v>
      </c>
      <c r="AA388" s="229">
        <f t="shared" si="257"/>
        <v>0</v>
      </c>
      <c r="AB388" s="228">
        <f t="shared" si="268"/>
        <v>0</v>
      </c>
      <c r="AC388" s="229">
        <f t="shared" si="223"/>
        <v>0</v>
      </c>
      <c r="AD388" s="232">
        <f t="shared" si="228"/>
        <v>279.83999999999997</v>
      </c>
      <c r="AE388" s="223" t="b">
        <f t="shared" si="226"/>
        <v>1</v>
      </c>
      <c r="AF388" s="241"/>
      <c r="AG388" s="241"/>
      <c r="AH388" s="241"/>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row>
    <row r="389" spans="1:60" ht="30" x14ac:dyDescent="0.25">
      <c r="A389" s="235" t="s">
        <v>996</v>
      </c>
      <c r="B389" s="225" t="s">
        <v>998</v>
      </c>
      <c r="C389" s="226">
        <f t="shared" si="227"/>
        <v>1</v>
      </c>
      <c r="D389" s="227">
        <v>139.97999999999999</v>
      </c>
      <c r="E389" s="227"/>
      <c r="F389" s="228"/>
      <c r="G389" s="229">
        <f t="shared" si="258"/>
        <v>0</v>
      </c>
      <c r="H389" s="228">
        <v>1</v>
      </c>
      <c r="I389" s="229">
        <f t="shared" si="248"/>
        <v>139.97999999999999</v>
      </c>
      <c r="J389" s="228">
        <f t="shared" si="259"/>
        <v>0</v>
      </c>
      <c r="K389" s="229">
        <f t="shared" si="249"/>
        <v>0</v>
      </c>
      <c r="L389" s="228">
        <f t="shared" si="260"/>
        <v>0</v>
      </c>
      <c r="M389" s="230">
        <f t="shared" si="250"/>
        <v>0</v>
      </c>
      <c r="N389" s="231">
        <f t="shared" si="261"/>
        <v>0</v>
      </c>
      <c r="O389" s="229">
        <f t="shared" si="251"/>
        <v>0</v>
      </c>
      <c r="P389" s="228">
        <f t="shared" si="262"/>
        <v>0</v>
      </c>
      <c r="Q389" s="229">
        <f t="shared" si="252"/>
        <v>0</v>
      </c>
      <c r="R389" s="228">
        <f t="shared" si="263"/>
        <v>0</v>
      </c>
      <c r="S389" s="229">
        <f t="shared" si="253"/>
        <v>0</v>
      </c>
      <c r="T389" s="228">
        <f t="shared" si="264"/>
        <v>0</v>
      </c>
      <c r="U389" s="230">
        <f t="shared" si="254"/>
        <v>0</v>
      </c>
      <c r="V389" s="526">
        <f t="shared" si="265"/>
        <v>0</v>
      </c>
      <c r="W389" s="229">
        <f t="shared" si="255"/>
        <v>0</v>
      </c>
      <c r="X389" s="228">
        <f t="shared" si="266"/>
        <v>0</v>
      </c>
      <c r="Y389" s="229">
        <f t="shared" si="256"/>
        <v>0</v>
      </c>
      <c r="Z389" s="228">
        <f t="shared" si="267"/>
        <v>0</v>
      </c>
      <c r="AA389" s="229">
        <f t="shared" si="257"/>
        <v>0</v>
      </c>
      <c r="AB389" s="228">
        <f t="shared" si="268"/>
        <v>0</v>
      </c>
      <c r="AC389" s="229">
        <f t="shared" si="223"/>
        <v>0</v>
      </c>
      <c r="AD389" s="232">
        <f t="shared" si="228"/>
        <v>139.97999999999999</v>
      </c>
      <c r="AE389" s="223" t="b">
        <f t="shared" si="226"/>
        <v>1</v>
      </c>
    </row>
    <row r="390" spans="1:60" ht="30" x14ac:dyDescent="0.25">
      <c r="A390" s="235" t="s">
        <v>999</v>
      </c>
      <c r="B390" s="225" t="s">
        <v>652</v>
      </c>
      <c r="C390" s="226">
        <f t="shared" si="227"/>
        <v>1</v>
      </c>
      <c r="D390" s="227">
        <v>21.2</v>
      </c>
      <c r="E390" s="227"/>
      <c r="F390" s="228"/>
      <c r="G390" s="229">
        <f t="shared" si="258"/>
        <v>0</v>
      </c>
      <c r="H390" s="228">
        <v>1</v>
      </c>
      <c r="I390" s="229">
        <f t="shared" si="248"/>
        <v>21.2</v>
      </c>
      <c r="J390" s="228">
        <f t="shared" si="259"/>
        <v>0</v>
      </c>
      <c r="K390" s="229">
        <f t="shared" si="249"/>
        <v>0</v>
      </c>
      <c r="L390" s="228">
        <f t="shared" si="260"/>
        <v>0</v>
      </c>
      <c r="M390" s="230">
        <f t="shared" si="250"/>
        <v>0</v>
      </c>
      <c r="N390" s="231">
        <f t="shared" si="261"/>
        <v>0</v>
      </c>
      <c r="O390" s="229">
        <f t="shared" si="251"/>
        <v>0</v>
      </c>
      <c r="P390" s="228">
        <f t="shared" si="262"/>
        <v>0</v>
      </c>
      <c r="Q390" s="229">
        <f t="shared" si="252"/>
        <v>0</v>
      </c>
      <c r="R390" s="228">
        <f t="shared" si="263"/>
        <v>0</v>
      </c>
      <c r="S390" s="229">
        <f t="shared" si="253"/>
        <v>0</v>
      </c>
      <c r="T390" s="228">
        <f t="shared" si="264"/>
        <v>0</v>
      </c>
      <c r="U390" s="230">
        <f t="shared" si="254"/>
        <v>0</v>
      </c>
      <c r="V390" s="526">
        <f t="shared" si="265"/>
        <v>0</v>
      </c>
      <c r="W390" s="229">
        <f t="shared" si="255"/>
        <v>0</v>
      </c>
      <c r="X390" s="228">
        <f t="shared" si="266"/>
        <v>0</v>
      </c>
      <c r="Y390" s="229">
        <f t="shared" si="256"/>
        <v>0</v>
      </c>
      <c r="Z390" s="228">
        <f t="shared" si="267"/>
        <v>0</v>
      </c>
      <c r="AA390" s="229">
        <f t="shared" si="257"/>
        <v>0</v>
      </c>
      <c r="AB390" s="228">
        <f t="shared" si="268"/>
        <v>0</v>
      </c>
      <c r="AC390" s="229">
        <f t="shared" si="223"/>
        <v>0</v>
      </c>
      <c r="AD390" s="232">
        <f t="shared" si="228"/>
        <v>21.2</v>
      </c>
      <c r="AE390" s="223" t="b">
        <f t="shared" si="226"/>
        <v>1</v>
      </c>
    </row>
    <row r="391" spans="1:60" ht="30" x14ac:dyDescent="0.25">
      <c r="A391" s="235" t="s">
        <v>1000</v>
      </c>
      <c r="B391" s="225" t="s">
        <v>713</v>
      </c>
      <c r="C391" s="226">
        <f t="shared" si="227"/>
        <v>1</v>
      </c>
      <c r="D391" s="227">
        <v>78.66</v>
      </c>
      <c r="E391" s="227"/>
      <c r="F391" s="228"/>
      <c r="G391" s="229">
        <f t="shared" si="258"/>
        <v>0</v>
      </c>
      <c r="H391" s="228">
        <v>1</v>
      </c>
      <c r="I391" s="229">
        <f t="shared" si="248"/>
        <v>78.66</v>
      </c>
      <c r="J391" s="228">
        <f t="shared" si="259"/>
        <v>0</v>
      </c>
      <c r="K391" s="229">
        <f t="shared" si="249"/>
        <v>0</v>
      </c>
      <c r="L391" s="228">
        <f t="shared" si="260"/>
        <v>0</v>
      </c>
      <c r="M391" s="230">
        <f t="shared" si="250"/>
        <v>0</v>
      </c>
      <c r="N391" s="231">
        <f t="shared" si="261"/>
        <v>0</v>
      </c>
      <c r="O391" s="229">
        <f t="shared" si="251"/>
        <v>0</v>
      </c>
      <c r="P391" s="228">
        <f t="shared" si="262"/>
        <v>0</v>
      </c>
      <c r="Q391" s="229">
        <f t="shared" si="252"/>
        <v>0</v>
      </c>
      <c r="R391" s="228">
        <f t="shared" si="263"/>
        <v>0</v>
      </c>
      <c r="S391" s="229">
        <f t="shared" si="253"/>
        <v>0</v>
      </c>
      <c r="T391" s="228">
        <f t="shared" si="264"/>
        <v>0</v>
      </c>
      <c r="U391" s="230">
        <f t="shared" si="254"/>
        <v>0</v>
      </c>
      <c r="V391" s="526">
        <f t="shared" si="265"/>
        <v>0</v>
      </c>
      <c r="W391" s="229">
        <f t="shared" si="255"/>
        <v>0</v>
      </c>
      <c r="X391" s="228">
        <f t="shared" si="266"/>
        <v>0</v>
      </c>
      <c r="Y391" s="229">
        <f t="shared" si="256"/>
        <v>0</v>
      </c>
      <c r="Z391" s="228">
        <f t="shared" si="267"/>
        <v>0</v>
      </c>
      <c r="AA391" s="229">
        <f t="shared" si="257"/>
        <v>0</v>
      </c>
      <c r="AB391" s="228">
        <f t="shared" si="268"/>
        <v>0</v>
      </c>
      <c r="AC391" s="229">
        <f t="shared" si="223"/>
        <v>0</v>
      </c>
      <c r="AD391" s="232">
        <f t="shared" si="228"/>
        <v>78.66</v>
      </c>
      <c r="AE391" s="223" t="b">
        <f t="shared" si="226"/>
        <v>1</v>
      </c>
    </row>
    <row r="392" spans="1:60" ht="30" x14ac:dyDescent="0.25">
      <c r="A392" s="235" t="s">
        <v>1001</v>
      </c>
      <c r="B392" s="225" t="s">
        <v>1003</v>
      </c>
      <c r="C392" s="226">
        <f t="shared" si="227"/>
        <v>1</v>
      </c>
      <c r="D392" s="227">
        <v>253.5</v>
      </c>
      <c r="E392" s="227"/>
      <c r="F392" s="228"/>
      <c r="G392" s="229">
        <f t="shared" si="258"/>
        <v>0</v>
      </c>
      <c r="H392" s="228">
        <v>1</v>
      </c>
      <c r="I392" s="229">
        <f t="shared" si="248"/>
        <v>253.5</v>
      </c>
      <c r="J392" s="228">
        <f t="shared" si="259"/>
        <v>0</v>
      </c>
      <c r="K392" s="229">
        <f t="shared" si="249"/>
        <v>0</v>
      </c>
      <c r="L392" s="228">
        <f t="shared" si="260"/>
        <v>0</v>
      </c>
      <c r="M392" s="230">
        <f t="shared" si="250"/>
        <v>0</v>
      </c>
      <c r="N392" s="231">
        <f t="shared" si="261"/>
        <v>0</v>
      </c>
      <c r="O392" s="229">
        <f t="shared" si="251"/>
        <v>0</v>
      </c>
      <c r="P392" s="228">
        <f t="shared" si="262"/>
        <v>0</v>
      </c>
      <c r="Q392" s="229">
        <f t="shared" si="252"/>
        <v>0</v>
      </c>
      <c r="R392" s="228">
        <f t="shared" si="263"/>
        <v>0</v>
      </c>
      <c r="S392" s="229">
        <f t="shared" si="253"/>
        <v>0</v>
      </c>
      <c r="T392" s="228">
        <f t="shared" si="264"/>
        <v>0</v>
      </c>
      <c r="U392" s="230">
        <f t="shared" si="254"/>
        <v>0</v>
      </c>
      <c r="V392" s="526">
        <f t="shared" si="265"/>
        <v>0</v>
      </c>
      <c r="W392" s="229">
        <f t="shared" si="255"/>
        <v>0</v>
      </c>
      <c r="X392" s="228">
        <f t="shared" si="266"/>
        <v>0</v>
      </c>
      <c r="Y392" s="229">
        <f t="shared" si="256"/>
        <v>0</v>
      </c>
      <c r="Z392" s="228">
        <f t="shared" si="267"/>
        <v>0</v>
      </c>
      <c r="AA392" s="229">
        <f t="shared" si="257"/>
        <v>0</v>
      </c>
      <c r="AB392" s="228">
        <f t="shared" si="268"/>
        <v>0</v>
      </c>
      <c r="AC392" s="229">
        <f t="shared" ref="AC392:AC416" si="269">AB392*$D392</f>
        <v>0</v>
      </c>
      <c r="AD392" s="232">
        <f t="shared" si="228"/>
        <v>253.5</v>
      </c>
      <c r="AE392" s="223" t="b">
        <f t="shared" si="226"/>
        <v>1</v>
      </c>
    </row>
    <row r="393" spans="1:60" ht="30" x14ac:dyDescent="0.25">
      <c r="A393" s="235" t="s">
        <v>1004</v>
      </c>
      <c r="B393" s="225" t="s">
        <v>1006</v>
      </c>
      <c r="C393" s="226">
        <f t="shared" si="227"/>
        <v>1</v>
      </c>
      <c r="D393" s="227">
        <v>226.03</v>
      </c>
      <c r="E393" s="227"/>
      <c r="F393" s="228"/>
      <c r="G393" s="229">
        <f t="shared" si="258"/>
        <v>0</v>
      </c>
      <c r="H393" s="228">
        <v>1</v>
      </c>
      <c r="I393" s="229">
        <f t="shared" si="248"/>
        <v>226.03</v>
      </c>
      <c r="J393" s="228">
        <f t="shared" si="259"/>
        <v>0</v>
      </c>
      <c r="K393" s="229">
        <f t="shared" si="249"/>
        <v>0</v>
      </c>
      <c r="L393" s="228">
        <f t="shared" si="260"/>
        <v>0</v>
      </c>
      <c r="M393" s="230">
        <f t="shared" si="250"/>
        <v>0</v>
      </c>
      <c r="N393" s="231">
        <f t="shared" si="261"/>
        <v>0</v>
      </c>
      <c r="O393" s="229">
        <f t="shared" si="251"/>
        <v>0</v>
      </c>
      <c r="P393" s="228">
        <f t="shared" si="262"/>
        <v>0</v>
      </c>
      <c r="Q393" s="229">
        <f t="shared" si="252"/>
        <v>0</v>
      </c>
      <c r="R393" s="228">
        <f t="shared" si="263"/>
        <v>0</v>
      </c>
      <c r="S393" s="229">
        <f t="shared" si="253"/>
        <v>0</v>
      </c>
      <c r="T393" s="228">
        <f t="shared" si="264"/>
        <v>0</v>
      </c>
      <c r="U393" s="230">
        <f t="shared" si="254"/>
        <v>0</v>
      </c>
      <c r="V393" s="526">
        <f t="shared" si="265"/>
        <v>0</v>
      </c>
      <c r="W393" s="229">
        <f t="shared" si="255"/>
        <v>0</v>
      </c>
      <c r="X393" s="228">
        <f t="shared" si="266"/>
        <v>0</v>
      </c>
      <c r="Y393" s="229">
        <f t="shared" si="256"/>
        <v>0</v>
      </c>
      <c r="Z393" s="228">
        <f t="shared" si="267"/>
        <v>0</v>
      </c>
      <c r="AA393" s="229">
        <f t="shared" si="257"/>
        <v>0</v>
      </c>
      <c r="AB393" s="228">
        <f t="shared" si="268"/>
        <v>0</v>
      </c>
      <c r="AC393" s="229">
        <f t="shared" si="269"/>
        <v>0</v>
      </c>
      <c r="AD393" s="232">
        <f t="shared" si="228"/>
        <v>226.03</v>
      </c>
      <c r="AE393" s="223" t="b">
        <f t="shared" si="226"/>
        <v>1</v>
      </c>
    </row>
    <row r="394" spans="1:60" ht="15" x14ac:dyDescent="0.25">
      <c r="A394" s="235" t="s">
        <v>1007</v>
      </c>
      <c r="B394" s="225" t="s">
        <v>1009</v>
      </c>
      <c r="C394" s="226">
        <f t="shared" si="227"/>
        <v>1</v>
      </c>
      <c r="D394" s="227">
        <v>426.42</v>
      </c>
      <c r="E394" s="227"/>
      <c r="F394" s="228"/>
      <c r="G394" s="229">
        <f t="shared" si="258"/>
        <v>0</v>
      </c>
      <c r="H394" s="228">
        <v>1</v>
      </c>
      <c r="I394" s="229">
        <f t="shared" si="248"/>
        <v>426.42</v>
      </c>
      <c r="J394" s="228">
        <f t="shared" si="259"/>
        <v>0</v>
      </c>
      <c r="K394" s="229">
        <f t="shared" si="249"/>
        <v>0</v>
      </c>
      <c r="L394" s="228">
        <f t="shared" si="260"/>
        <v>0</v>
      </c>
      <c r="M394" s="230">
        <f t="shared" si="250"/>
        <v>0</v>
      </c>
      <c r="N394" s="231">
        <f t="shared" si="261"/>
        <v>0</v>
      </c>
      <c r="O394" s="229">
        <f t="shared" si="251"/>
        <v>0</v>
      </c>
      <c r="P394" s="228">
        <f t="shared" si="262"/>
        <v>0</v>
      </c>
      <c r="Q394" s="229">
        <f t="shared" si="252"/>
        <v>0</v>
      </c>
      <c r="R394" s="228">
        <f t="shared" si="263"/>
        <v>0</v>
      </c>
      <c r="S394" s="229">
        <f t="shared" si="253"/>
        <v>0</v>
      </c>
      <c r="T394" s="228">
        <f t="shared" si="264"/>
        <v>0</v>
      </c>
      <c r="U394" s="230">
        <f t="shared" si="254"/>
        <v>0</v>
      </c>
      <c r="V394" s="526">
        <f t="shared" si="265"/>
        <v>0</v>
      </c>
      <c r="W394" s="229">
        <f t="shared" si="255"/>
        <v>0</v>
      </c>
      <c r="X394" s="228">
        <f t="shared" si="266"/>
        <v>0</v>
      </c>
      <c r="Y394" s="229">
        <f t="shared" si="256"/>
        <v>0</v>
      </c>
      <c r="Z394" s="228">
        <f t="shared" si="267"/>
        <v>0</v>
      </c>
      <c r="AA394" s="229">
        <f t="shared" si="257"/>
        <v>0</v>
      </c>
      <c r="AB394" s="228">
        <f t="shared" si="268"/>
        <v>0</v>
      </c>
      <c r="AC394" s="229">
        <f t="shared" si="269"/>
        <v>0</v>
      </c>
      <c r="AD394" s="232">
        <f t="shared" si="228"/>
        <v>426.42</v>
      </c>
      <c r="AE394" s="223" t="b">
        <f t="shared" si="226"/>
        <v>1</v>
      </c>
    </row>
    <row r="395" spans="1:60" ht="30" x14ac:dyDescent="0.25">
      <c r="A395" s="235" t="s">
        <v>1010</v>
      </c>
      <c r="B395" s="225" t="s">
        <v>871</v>
      </c>
      <c r="C395" s="226">
        <f t="shared" si="227"/>
        <v>1</v>
      </c>
      <c r="D395" s="227">
        <v>4028.64</v>
      </c>
      <c r="E395" s="227"/>
      <c r="F395" s="228"/>
      <c r="G395" s="229">
        <f t="shared" si="258"/>
        <v>0</v>
      </c>
      <c r="H395" s="228">
        <f t="shared" ref="H395:H416" si="270">AI$36</f>
        <v>0</v>
      </c>
      <c r="I395" s="229">
        <f t="shared" si="248"/>
        <v>0</v>
      </c>
      <c r="J395" s="228">
        <v>1</v>
      </c>
      <c r="K395" s="229">
        <f t="shared" si="249"/>
        <v>4028.64</v>
      </c>
      <c r="L395" s="228">
        <f t="shared" si="260"/>
        <v>0</v>
      </c>
      <c r="M395" s="230">
        <f t="shared" si="250"/>
        <v>0</v>
      </c>
      <c r="N395" s="231">
        <f t="shared" si="261"/>
        <v>0</v>
      </c>
      <c r="O395" s="229">
        <f t="shared" si="251"/>
        <v>0</v>
      </c>
      <c r="P395" s="228">
        <f t="shared" si="262"/>
        <v>0</v>
      </c>
      <c r="Q395" s="229">
        <f t="shared" si="252"/>
        <v>0</v>
      </c>
      <c r="R395" s="228">
        <f t="shared" si="263"/>
        <v>0</v>
      </c>
      <c r="S395" s="229">
        <f t="shared" si="253"/>
        <v>0</v>
      </c>
      <c r="T395" s="228">
        <f t="shared" si="264"/>
        <v>0</v>
      </c>
      <c r="U395" s="230">
        <f t="shared" si="254"/>
        <v>0</v>
      </c>
      <c r="V395" s="526">
        <f t="shared" si="265"/>
        <v>0</v>
      </c>
      <c r="W395" s="229">
        <f t="shared" si="255"/>
        <v>0</v>
      </c>
      <c r="X395" s="228">
        <f t="shared" si="266"/>
        <v>0</v>
      </c>
      <c r="Y395" s="229">
        <f t="shared" si="256"/>
        <v>0</v>
      </c>
      <c r="Z395" s="228">
        <f t="shared" si="267"/>
        <v>0</v>
      </c>
      <c r="AA395" s="229">
        <f t="shared" si="257"/>
        <v>0</v>
      </c>
      <c r="AB395" s="228">
        <f t="shared" si="268"/>
        <v>0</v>
      </c>
      <c r="AC395" s="229">
        <f t="shared" si="269"/>
        <v>0</v>
      </c>
      <c r="AD395" s="232">
        <f t="shared" si="228"/>
        <v>4028.64</v>
      </c>
      <c r="AE395" s="223" t="b">
        <f t="shared" si="226"/>
        <v>1</v>
      </c>
    </row>
    <row r="396" spans="1:60" ht="30" x14ac:dyDescent="0.25">
      <c r="A396" s="235" t="s">
        <v>1011</v>
      </c>
      <c r="B396" s="225" t="s">
        <v>909</v>
      </c>
      <c r="C396" s="226">
        <f t="shared" si="227"/>
        <v>1</v>
      </c>
      <c r="D396" s="227">
        <v>950.18</v>
      </c>
      <c r="E396" s="227"/>
      <c r="F396" s="228"/>
      <c r="G396" s="229">
        <f t="shared" si="258"/>
        <v>0</v>
      </c>
      <c r="H396" s="228">
        <f t="shared" si="270"/>
        <v>0</v>
      </c>
      <c r="I396" s="229">
        <f t="shared" si="248"/>
        <v>0</v>
      </c>
      <c r="J396" s="228">
        <v>1</v>
      </c>
      <c r="K396" s="229">
        <f t="shared" si="249"/>
        <v>950.18</v>
      </c>
      <c r="L396" s="228">
        <f t="shared" si="260"/>
        <v>0</v>
      </c>
      <c r="M396" s="230">
        <f t="shared" si="250"/>
        <v>0</v>
      </c>
      <c r="N396" s="231">
        <f t="shared" si="261"/>
        <v>0</v>
      </c>
      <c r="O396" s="229">
        <f t="shared" si="251"/>
        <v>0</v>
      </c>
      <c r="P396" s="228">
        <f t="shared" si="262"/>
        <v>0</v>
      </c>
      <c r="Q396" s="229">
        <f t="shared" si="252"/>
        <v>0</v>
      </c>
      <c r="R396" s="228">
        <f t="shared" si="263"/>
        <v>0</v>
      </c>
      <c r="S396" s="229">
        <f t="shared" si="253"/>
        <v>0</v>
      </c>
      <c r="T396" s="228">
        <f t="shared" si="264"/>
        <v>0</v>
      </c>
      <c r="U396" s="230">
        <f t="shared" si="254"/>
        <v>0</v>
      </c>
      <c r="V396" s="526">
        <f t="shared" si="265"/>
        <v>0</v>
      </c>
      <c r="W396" s="229">
        <f t="shared" si="255"/>
        <v>0</v>
      </c>
      <c r="X396" s="228">
        <f t="shared" si="266"/>
        <v>0</v>
      </c>
      <c r="Y396" s="229">
        <f t="shared" si="256"/>
        <v>0</v>
      </c>
      <c r="Z396" s="228">
        <f t="shared" si="267"/>
        <v>0</v>
      </c>
      <c r="AA396" s="229">
        <f t="shared" si="257"/>
        <v>0</v>
      </c>
      <c r="AB396" s="228">
        <f t="shared" si="268"/>
        <v>0</v>
      </c>
      <c r="AC396" s="229">
        <f t="shared" si="269"/>
        <v>0</v>
      </c>
      <c r="AD396" s="232">
        <f t="shared" si="228"/>
        <v>950.18</v>
      </c>
      <c r="AE396" s="223" t="b">
        <f t="shared" ref="AE396:AE459" si="271">AD396=D396</f>
        <v>1</v>
      </c>
    </row>
    <row r="397" spans="1:60" ht="30" x14ac:dyDescent="0.25">
      <c r="A397" s="235" t="s">
        <v>1012</v>
      </c>
      <c r="B397" s="225" t="s">
        <v>1014</v>
      </c>
      <c r="C397" s="226">
        <f t="shared" ref="C397:C460" si="272">SUM(F397,H397,J397,L397,N397,P397,R397,T397,V397,X397,Z397,AB397)</f>
        <v>1</v>
      </c>
      <c r="D397" s="227">
        <v>539.57000000000005</v>
      </c>
      <c r="E397" s="227"/>
      <c r="F397" s="228"/>
      <c r="G397" s="229">
        <f t="shared" si="258"/>
        <v>0</v>
      </c>
      <c r="H397" s="228">
        <f t="shared" si="270"/>
        <v>0</v>
      </c>
      <c r="I397" s="229">
        <f t="shared" si="248"/>
        <v>0</v>
      </c>
      <c r="J397" s="228">
        <v>1</v>
      </c>
      <c r="K397" s="229">
        <f t="shared" si="249"/>
        <v>539.57000000000005</v>
      </c>
      <c r="L397" s="228">
        <f t="shared" si="260"/>
        <v>0</v>
      </c>
      <c r="M397" s="230">
        <f t="shared" si="250"/>
        <v>0</v>
      </c>
      <c r="N397" s="231">
        <f t="shared" si="261"/>
        <v>0</v>
      </c>
      <c r="O397" s="229">
        <f t="shared" si="251"/>
        <v>0</v>
      </c>
      <c r="P397" s="228">
        <f t="shared" si="262"/>
        <v>0</v>
      </c>
      <c r="Q397" s="229">
        <f t="shared" si="252"/>
        <v>0</v>
      </c>
      <c r="R397" s="228">
        <f t="shared" si="263"/>
        <v>0</v>
      </c>
      <c r="S397" s="229">
        <f t="shared" si="253"/>
        <v>0</v>
      </c>
      <c r="T397" s="228">
        <f t="shared" si="264"/>
        <v>0</v>
      </c>
      <c r="U397" s="230">
        <f t="shared" si="254"/>
        <v>0</v>
      </c>
      <c r="V397" s="526">
        <f t="shared" si="265"/>
        <v>0</v>
      </c>
      <c r="W397" s="229">
        <f t="shared" si="255"/>
        <v>0</v>
      </c>
      <c r="X397" s="228">
        <f t="shared" si="266"/>
        <v>0</v>
      </c>
      <c r="Y397" s="229">
        <f t="shared" si="256"/>
        <v>0</v>
      </c>
      <c r="Z397" s="228">
        <f t="shared" si="267"/>
        <v>0</v>
      </c>
      <c r="AA397" s="229">
        <f t="shared" si="257"/>
        <v>0</v>
      </c>
      <c r="AB397" s="228">
        <f t="shared" si="268"/>
        <v>0</v>
      </c>
      <c r="AC397" s="229">
        <f t="shared" si="269"/>
        <v>0</v>
      </c>
      <c r="AD397" s="232">
        <f t="shared" ref="AD397:AD460" si="273">AC397+AA397+Y397+W397+U397+Q397+S397+O397+M397+K397+G397+I397</f>
        <v>539.57000000000005</v>
      </c>
      <c r="AE397" s="223" t="b">
        <f t="shared" si="271"/>
        <v>1</v>
      </c>
    </row>
    <row r="398" spans="1:60" ht="30" x14ac:dyDescent="0.25">
      <c r="A398" s="235" t="s">
        <v>1015</v>
      </c>
      <c r="B398" s="225" t="s">
        <v>1017</v>
      </c>
      <c r="C398" s="226">
        <f t="shared" si="272"/>
        <v>1</v>
      </c>
      <c r="D398" s="227">
        <v>88.74</v>
      </c>
      <c r="E398" s="227"/>
      <c r="F398" s="228"/>
      <c r="G398" s="229">
        <f t="shared" si="258"/>
        <v>0</v>
      </c>
      <c r="H398" s="228">
        <f t="shared" si="270"/>
        <v>0</v>
      </c>
      <c r="I398" s="229">
        <f t="shared" si="248"/>
        <v>0</v>
      </c>
      <c r="J398" s="228">
        <v>1</v>
      </c>
      <c r="K398" s="229">
        <f t="shared" si="249"/>
        <v>88.74</v>
      </c>
      <c r="L398" s="228">
        <f t="shared" si="260"/>
        <v>0</v>
      </c>
      <c r="M398" s="230">
        <f t="shared" si="250"/>
        <v>0</v>
      </c>
      <c r="N398" s="231">
        <f t="shared" si="261"/>
        <v>0</v>
      </c>
      <c r="O398" s="229">
        <f t="shared" si="251"/>
        <v>0</v>
      </c>
      <c r="P398" s="228">
        <f t="shared" si="262"/>
        <v>0</v>
      </c>
      <c r="Q398" s="229">
        <f t="shared" si="252"/>
        <v>0</v>
      </c>
      <c r="R398" s="228">
        <f t="shared" si="263"/>
        <v>0</v>
      </c>
      <c r="S398" s="229">
        <f t="shared" si="253"/>
        <v>0</v>
      </c>
      <c r="T398" s="228">
        <f t="shared" si="264"/>
        <v>0</v>
      </c>
      <c r="U398" s="230">
        <f t="shared" si="254"/>
        <v>0</v>
      </c>
      <c r="V398" s="526">
        <f t="shared" si="265"/>
        <v>0</v>
      </c>
      <c r="W398" s="229">
        <f t="shared" si="255"/>
        <v>0</v>
      </c>
      <c r="X398" s="228">
        <f t="shared" si="266"/>
        <v>0</v>
      </c>
      <c r="Y398" s="229">
        <f t="shared" si="256"/>
        <v>0</v>
      </c>
      <c r="Z398" s="228">
        <f t="shared" si="267"/>
        <v>0</v>
      </c>
      <c r="AA398" s="229">
        <f t="shared" si="257"/>
        <v>0</v>
      </c>
      <c r="AB398" s="228">
        <f t="shared" si="268"/>
        <v>0</v>
      </c>
      <c r="AC398" s="229">
        <f t="shared" si="269"/>
        <v>0</v>
      </c>
      <c r="AD398" s="232">
        <f t="shared" si="273"/>
        <v>88.74</v>
      </c>
      <c r="AE398" s="223" t="b">
        <f t="shared" si="271"/>
        <v>1</v>
      </c>
    </row>
    <row r="399" spans="1:60" ht="30" x14ac:dyDescent="0.25">
      <c r="A399" s="235" t="s">
        <v>1018</v>
      </c>
      <c r="B399" s="225" t="s">
        <v>454</v>
      </c>
      <c r="C399" s="226">
        <f t="shared" si="272"/>
        <v>1</v>
      </c>
      <c r="D399" s="227">
        <v>1533.44</v>
      </c>
      <c r="E399" s="227"/>
      <c r="F399" s="228"/>
      <c r="G399" s="229">
        <f t="shared" si="258"/>
        <v>0</v>
      </c>
      <c r="H399" s="228">
        <f t="shared" si="270"/>
        <v>0</v>
      </c>
      <c r="I399" s="229">
        <f t="shared" si="248"/>
        <v>0</v>
      </c>
      <c r="J399" s="228">
        <v>1</v>
      </c>
      <c r="K399" s="229">
        <f t="shared" si="249"/>
        <v>1533.44</v>
      </c>
      <c r="L399" s="228">
        <f t="shared" si="260"/>
        <v>0</v>
      </c>
      <c r="M399" s="230">
        <f t="shared" si="250"/>
        <v>0</v>
      </c>
      <c r="N399" s="231">
        <f t="shared" si="261"/>
        <v>0</v>
      </c>
      <c r="O399" s="229">
        <f t="shared" si="251"/>
        <v>0</v>
      </c>
      <c r="P399" s="228">
        <f t="shared" si="262"/>
        <v>0</v>
      </c>
      <c r="Q399" s="229">
        <f t="shared" si="252"/>
        <v>0</v>
      </c>
      <c r="R399" s="228">
        <f t="shared" si="263"/>
        <v>0</v>
      </c>
      <c r="S399" s="229">
        <f t="shared" si="253"/>
        <v>0</v>
      </c>
      <c r="T399" s="228">
        <f t="shared" si="264"/>
        <v>0</v>
      </c>
      <c r="U399" s="230">
        <f t="shared" si="254"/>
        <v>0</v>
      </c>
      <c r="V399" s="526">
        <f t="shared" si="265"/>
        <v>0</v>
      </c>
      <c r="W399" s="229">
        <f t="shared" si="255"/>
        <v>0</v>
      </c>
      <c r="X399" s="228">
        <f t="shared" si="266"/>
        <v>0</v>
      </c>
      <c r="Y399" s="229">
        <f t="shared" si="256"/>
        <v>0</v>
      </c>
      <c r="Z399" s="228">
        <f t="shared" si="267"/>
        <v>0</v>
      </c>
      <c r="AA399" s="229">
        <f t="shared" si="257"/>
        <v>0</v>
      </c>
      <c r="AB399" s="228">
        <f t="shared" si="268"/>
        <v>0</v>
      </c>
      <c r="AC399" s="229">
        <f t="shared" si="269"/>
        <v>0</v>
      </c>
      <c r="AD399" s="232">
        <f t="shared" si="273"/>
        <v>1533.44</v>
      </c>
      <c r="AE399" s="223" t="b">
        <f t="shared" si="271"/>
        <v>1</v>
      </c>
    </row>
    <row r="400" spans="1:60" ht="30" x14ac:dyDescent="0.25">
      <c r="A400" s="235" t="s">
        <v>1019</v>
      </c>
      <c r="B400" s="225" t="s">
        <v>1021</v>
      </c>
      <c r="C400" s="226">
        <f t="shared" si="272"/>
        <v>1</v>
      </c>
      <c r="D400" s="227">
        <v>486.67</v>
      </c>
      <c r="E400" s="227"/>
      <c r="F400" s="228"/>
      <c r="G400" s="229">
        <f t="shared" si="258"/>
        <v>0</v>
      </c>
      <c r="H400" s="228">
        <f t="shared" si="270"/>
        <v>0</v>
      </c>
      <c r="I400" s="229">
        <f t="shared" si="248"/>
        <v>0</v>
      </c>
      <c r="J400" s="228">
        <v>1</v>
      </c>
      <c r="K400" s="229">
        <f t="shared" si="249"/>
        <v>486.67</v>
      </c>
      <c r="L400" s="228">
        <f t="shared" si="260"/>
        <v>0</v>
      </c>
      <c r="M400" s="230">
        <f t="shared" si="250"/>
        <v>0</v>
      </c>
      <c r="N400" s="231">
        <f t="shared" si="261"/>
        <v>0</v>
      </c>
      <c r="O400" s="229">
        <f t="shared" si="251"/>
        <v>0</v>
      </c>
      <c r="P400" s="228">
        <f t="shared" si="262"/>
        <v>0</v>
      </c>
      <c r="Q400" s="229">
        <f t="shared" si="252"/>
        <v>0</v>
      </c>
      <c r="R400" s="228">
        <f t="shared" si="263"/>
        <v>0</v>
      </c>
      <c r="S400" s="229">
        <f t="shared" si="253"/>
        <v>0</v>
      </c>
      <c r="T400" s="228">
        <f t="shared" si="264"/>
        <v>0</v>
      </c>
      <c r="U400" s="230">
        <f t="shared" si="254"/>
        <v>0</v>
      </c>
      <c r="V400" s="526">
        <f t="shared" si="265"/>
        <v>0</v>
      </c>
      <c r="W400" s="229">
        <f t="shared" si="255"/>
        <v>0</v>
      </c>
      <c r="X400" s="228">
        <f t="shared" si="266"/>
        <v>0</v>
      </c>
      <c r="Y400" s="229">
        <f t="shared" si="256"/>
        <v>0</v>
      </c>
      <c r="Z400" s="228">
        <f t="shared" si="267"/>
        <v>0</v>
      </c>
      <c r="AA400" s="229">
        <f t="shared" si="257"/>
        <v>0</v>
      </c>
      <c r="AB400" s="228">
        <f t="shared" si="268"/>
        <v>0</v>
      </c>
      <c r="AC400" s="229">
        <f t="shared" si="269"/>
        <v>0</v>
      </c>
      <c r="AD400" s="232">
        <f t="shared" si="273"/>
        <v>486.67</v>
      </c>
      <c r="AE400" s="223" t="b">
        <f t="shared" si="271"/>
        <v>1</v>
      </c>
    </row>
    <row r="401" spans="1:31" ht="30" x14ac:dyDescent="0.25">
      <c r="A401" s="235" t="s">
        <v>1022</v>
      </c>
      <c r="B401" s="225" t="s">
        <v>457</v>
      </c>
      <c r="C401" s="226">
        <f t="shared" si="272"/>
        <v>1</v>
      </c>
      <c r="D401" s="227">
        <v>83.92</v>
      </c>
      <c r="E401" s="227"/>
      <c r="F401" s="228"/>
      <c r="G401" s="229">
        <f t="shared" si="258"/>
        <v>0</v>
      </c>
      <c r="H401" s="228">
        <f t="shared" si="270"/>
        <v>0</v>
      </c>
      <c r="I401" s="229">
        <f t="shared" si="248"/>
        <v>0</v>
      </c>
      <c r="J401" s="228">
        <v>1</v>
      </c>
      <c r="K401" s="229">
        <f t="shared" si="249"/>
        <v>83.92</v>
      </c>
      <c r="L401" s="228">
        <f t="shared" si="260"/>
        <v>0</v>
      </c>
      <c r="M401" s="230">
        <f t="shared" si="250"/>
        <v>0</v>
      </c>
      <c r="N401" s="231">
        <f t="shared" si="261"/>
        <v>0</v>
      </c>
      <c r="O401" s="229">
        <f t="shared" si="251"/>
        <v>0</v>
      </c>
      <c r="P401" s="228">
        <f t="shared" si="262"/>
        <v>0</v>
      </c>
      <c r="Q401" s="229">
        <f t="shared" si="252"/>
        <v>0</v>
      </c>
      <c r="R401" s="228">
        <f t="shared" si="263"/>
        <v>0</v>
      </c>
      <c r="S401" s="229">
        <f t="shared" si="253"/>
        <v>0</v>
      </c>
      <c r="T401" s="228">
        <f t="shared" si="264"/>
        <v>0</v>
      </c>
      <c r="U401" s="230">
        <f t="shared" si="254"/>
        <v>0</v>
      </c>
      <c r="V401" s="526">
        <f t="shared" si="265"/>
        <v>0</v>
      </c>
      <c r="W401" s="229">
        <f t="shared" si="255"/>
        <v>0</v>
      </c>
      <c r="X401" s="228">
        <f t="shared" si="266"/>
        <v>0</v>
      </c>
      <c r="Y401" s="229">
        <f t="shared" si="256"/>
        <v>0</v>
      </c>
      <c r="Z401" s="228">
        <f t="shared" si="267"/>
        <v>0</v>
      </c>
      <c r="AA401" s="229">
        <f t="shared" si="257"/>
        <v>0</v>
      </c>
      <c r="AB401" s="228">
        <f t="shared" si="268"/>
        <v>0</v>
      </c>
      <c r="AC401" s="229">
        <f t="shared" si="269"/>
        <v>0</v>
      </c>
      <c r="AD401" s="232">
        <f t="shared" si="273"/>
        <v>83.92</v>
      </c>
      <c r="AE401" s="223" t="b">
        <f t="shared" si="271"/>
        <v>1</v>
      </c>
    </row>
    <row r="402" spans="1:31" ht="30" x14ac:dyDescent="0.25">
      <c r="A402" s="235" t="s">
        <v>1023</v>
      </c>
      <c r="B402" s="225" t="s">
        <v>463</v>
      </c>
      <c r="C402" s="226">
        <f t="shared" si="272"/>
        <v>1</v>
      </c>
      <c r="D402" s="227">
        <v>782</v>
      </c>
      <c r="E402" s="227"/>
      <c r="F402" s="228"/>
      <c r="G402" s="229">
        <f t="shared" si="258"/>
        <v>0</v>
      </c>
      <c r="H402" s="228">
        <f t="shared" si="270"/>
        <v>0</v>
      </c>
      <c r="I402" s="229">
        <f t="shared" si="248"/>
        <v>0</v>
      </c>
      <c r="J402" s="228">
        <v>1</v>
      </c>
      <c r="K402" s="229">
        <f t="shared" si="249"/>
        <v>782</v>
      </c>
      <c r="L402" s="228">
        <f t="shared" si="260"/>
        <v>0</v>
      </c>
      <c r="M402" s="230">
        <f t="shared" si="250"/>
        <v>0</v>
      </c>
      <c r="N402" s="231">
        <f t="shared" si="261"/>
        <v>0</v>
      </c>
      <c r="O402" s="229">
        <f t="shared" si="251"/>
        <v>0</v>
      </c>
      <c r="P402" s="228">
        <f t="shared" si="262"/>
        <v>0</v>
      </c>
      <c r="Q402" s="229">
        <f t="shared" si="252"/>
        <v>0</v>
      </c>
      <c r="R402" s="228">
        <f t="shared" si="263"/>
        <v>0</v>
      </c>
      <c r="S402" s="229">
        <f t="shared" si="253"/>
        <v>0</v>
      </c>
      <c r="T402" s="228">
        <f t="shared" si="264"/>
        <v>0</v>
      </c>
      <c r="U402" s="230">
        <f t="shared" si="254"/>
        <v>0</v>
      </c>
      <c r="V402" s="526">
        <f t="shared" si="265"/>
        <v>0</v>
      </c>
      <c r="W402" s="229">
        <f t="shared" si="255"/>
        <v>0</v>
      </c>
      <c r="X402" s="228">
        <f t="shared" si="266"/>
        <v>0</v>
      </c>
      <c r="Y402" s="229">
        <f t="shared" si="256"/>
        <v>0</v>
      </c>
      <c r="Z402" s="228">
        <f t="shared" si="267"/>
        <v>0</v>
      </c>
      <c r="AA402" s="229">
        <f t="shared" si="257"/>
        <v>0</v>
      </c>
      <c r="AB402" s="228">
        <f t="shared" si="268"/>
        <v>0</v>
      </c>
      <c r="AC402" s="229">
        <f t="shared" si="269"/>
        <v>0</v>
      </c>
      <c r="AD402" s="232">
        <f t="shared" si="273"/>
        <v>782</v>
      </c>
      <c r="AE402" s="223" t="b">
        <f t="shared" si="271"/>
        <v>1</v>
      </c>
    </row>
    <row r="403" spans="1:31" ht="15" x14ac:dyDescent="0.25">
      <c r="A403" s="235" t="s">
        <v>1024</v>
      </c>
      <c r="B403" s="225" t="s">
        <v>1026</v>
      </c>
      <c r="C403" s="226">
        <f t="shared" si="272"/>
        <v>1</v>
      </c>
      <c r="D403" s="227">
        <v>456.12</v>
      </c>
      <c r="E403" s="227"/>
      <c r="F403" s="228"/>
      <c r="G403" s="229">
        <f t="shared" si="258"/>
        <v>0</v>
      </c>
      <c r="H403" s="228">
        <f t="shared" si="270"/>
        <v>0</v>
      </c>
      <c r="I403" s="229">
        <f t="shared" si="248"/>
        <v>0</v>
      </c>
      <c r="J403" s="228">
        <f t="shared" si="259"/>
        <v>0</v>
      </c>
      <c r="K403" s="229">
        <f t="shared" si="249"/>
        <v>0</v>
      </c>
      <c r="L403" s="228">
        <v>1</v>
      </c>
      <c r="M403" s="230">
        <f t="shared" si="250"/>
        <v>456.12</v>
      </c>
      <c r="N403" s="231">
        <f t="shared" si="261"/>
        <v>0</v>
      </c>
      <c r="O403" s="229">
        <f t="shared" si="251"/>
        <v>0</v>
      </c>
      <c r="P403" s="228">
        <f t="shared" si="262"/>
        <v>0</v>
      </c>
      <c r="Q403" s="229">
        <f t="shared" si="252"/>
        <v>0</v>
      </c>
      <c r="R403" s="228">
        <f t="shared" si="263"/>
        <v>0</v>
      </c>
      <c r="S403" s="229">
        <f t="shared" si="253"/>
        <v>0</v>
      </c>
      <c r="T403" s="228">
        <f t="shared" si="264"/>
        <v>0</v>
      </c>
      <c r="U403" s="230">
        <f t="shared" si="254"/>
        <v>0</v>
      </c>
      <c r="V403" s="526">
        <f t="shared" si="265"/>
        <v>0</v>
      </c>
      <c r="W403" s="229">
        <f t="shared" si="255"/>
        <v>0</v>
      </c>
      <c r="X403" s="228">
        <f t="shared" si="266"/>
        <v>0</v>
      </c>
      <c r="Y403" s="229">
        <f t="shared" si="256"/>
        <v>0</v>
      </c>
      <c r="Z403" s="228">
        <f t="shared" si="267"/>
        <v>0</v>
      </c>
      <c r="AA403" s="229">
        <f t="shared" si="257"/>
        <v>0</v>
      </c>
      <c r="AB403" s="228">
        <f t="shared" si="268"/>
        <v>0</v>
      </c>
      <c r="AC403" s="229">
        <f t="shared" si="269"/>
        <v>0</v>
      </c>
      <c r="AD403" s="232">
        <f t="shared" si="273"/>
        <v>456.12</v>
      </c>
      <c r="AE403" s="223" t="b">
        <f t="shared" si="271"/>
        <v>1</v>
      </c>
    </row>
    <row r="404" spans="1:31" ht="15" x14ac:dyDescent="0.25">
      <c r="A404" s="235" t="s">
        <v>1027</v>
      </c>
      <c r="B404" s="225" t="s">
        <v>1029</v>
      </c>
      <c r="C404" s="226">
        <f t="shared" si="272"/>
        <v>1</v>
      </c>
      <c r="D404" s="227">
        <v>2641.25</v>
      </c>
      <c r="E404" s="227"/>
      <c r="F404" s="228"/>
      <c r="G404" s="229">
        <f t="shared" si="258"/>
        <v>0</v>
      </c>
      <c r="H404" s="228">
        <f t="shared" si="270"/>
        <v>0</v>
      </c>
      <c r="I404" s="229">
        <f t="shared" si="248"/>
        <v>0</v>
      </c>
      <c r="J404" s="228">
        <f t="shared" si="259"/>
        <v>0</v>
      </c>
      <c r="K404" s="229">
        <f t="shared" si="249"/>
        <v>0</v>
      </c>
      <c r="L404" s="228">
        <v>1</v>
      </c>
      <c r="M404" s="230">
        <f t="shared" si="250"/>
        <v>2641.25</v>
      </c>
      <c r="N404" s="231">
        <f t="shared" si="261"/>
        <v>0</v>
      </c>
      <c r="O404" s="229">
        <f t="shared" si="251"/>
        <v>0</v>
      </c>
      <c r="P404" s="228">
        <f t="shared" si="262"/>
        <v>0</v>
      </c>
      <c r="Q404" s="229">
        <f t="shared" si="252"/>
        <v>0</v>
      </c>
      <c r="R404" s="228">
        <f t="shared" si="263"/>
        <v>0</v>
      </c>
      <c r="S404" s="229">
        <f t="shared" si="253"/>
        <v>0</v>
      </c>
      <c r="T404" s="228">
        <f t="shared" si="264"/>
        <v>0</v>
      </c>
      <c r="U404" s="230">
        <f t="shared" si="254"/>
        <v>0</v>
      </c>
      <c r="V404" s="526">
        <f t="shared" si="265"/>
        <v>0</v>
      </c>
      <c r="W404" s="229">
        <f t="shared" si="255"/>
        <v>0</v>
      </c>
      <c r="X404" s="228">
        <f t="shared" si="266"/>
        <v>0</v>
      </c>
      <c r="Y404" s="229">
        <f t="shared" si="256"/>
        <v>0</v>
      </c>
      <c r="Z404" s="228">
        <f t="shared" si="267"/>
        <v>0</v>
      </c>
      <c r="AA404" s="229">
        <f t="shared" si="257"/>
        <v>0</v>
      </c>
      <c r="AB404" s="228">
        <f t="shared" si="268"/>
        <v>0</v>
      </c>
      <c r="AC404" s="229">
        <f t="shared" si="269"/>
        <v>0</v>
      </c>
      <c r="AD404" s="232">
        <f t="shared" si="273"/>
        <v>2641.25</v>
      </c>
      <c r="AE404" s="223" t="b">
        <f t="shared" si="271"/>
        <v>1</v>
      </c>
    </row>
    <row r="405" spans="1:31" ht="15" x14ac:dyDescent="0.25">
      <c r="A405" s="235" t="s">
        <v>1030</v>
      </c>
      <c r="B405" s="225" t="s">
        <v>1032</v>
      </c>
      <c r="C405" s="226">
        <f t="shared" si="272"/>
        <v>1</v>
      </c>
      <c r="D405" s="227">
        <v>1089.48</v>
      </c>
      <c r="E405" s="227"/>
      <c r="F405" s="228"/>
      <c r="G405" s="229">
        <f t="shared" si="258"/>
        <v>0</v>
      </c>
      <c r="H405" s="228">
        <f t="shared" si="270"/>
        <v>0</v>
      </c>
      <c r="I405" s="229">
        <f t="shared" si="248"/>
        <v>0</v>
      </c>
      <c r="J405" s="228">
        <f t="shared" si="259"/>
        <v>0</v>
      </c>
      <c r="K405" s="229">
        <f t="shared" si="249"/>
        <v>0</v>
      </c>
      <c r="L405" s="228">
        <v>1</v>
      </c>
      <c r="M405" s="230">
        <f t="shared" si="250"/>
        <v>1089.48</v>
      </c>
      <c r="N405" s="231">
        <f t="shared" si="261"/>
        <v>0</v>
      </c>
      <c r="O405" s="229">
        <f t="shared" si="251"/>
        <v>0</v>
      </c>
      <c r="P405" s="228">
        <f t="shared" si="262"/>
        <v>0</v>
      </c>
      <c r="Q405" s="229">
        <f t="shared" si="252"/>
        <v>0</v>
      </c>
      <c r="R405" s="228">
        <f t="shared" si="263"/>
        <v>0</v>
      </c>
      <c r="S405" s="229">
        <f t="shared" si="253"/>
        <v>0</v>
      </c>
      <c r="T405" s="228">
        <f t="shared" si="264"/>
        <v>0</v>
      </c>
      <c r="U405" s="230">
        <f t="shared" si="254"/>
        <v>0</v>
      </c>
      <c r="V405" s="526">
        <f t="shared" si="265"/>
        <v>0</v>
      </c>
      <c r="W405" s="229">
        <f t="shared" si="255"/>
        <v>0</v>
      </c>
      <c r="X405" s="228">
        <f t="shared" si="266"/>
        <v>0</v>
      </c>
      <c r="Y405" s="229">
        <f t="shared" si="256"/>
        <v>0</v>
      </c>
      <c r="Z405" s="228">
        <f t="shared" si="267"/>
        <v>0</v>
      </c>
      <c r="AA405" s="229">
        <f t="shared" si="257"/>
        <v>0</v>
      </c>
      <c r="AB405" s="228">
        <f t="shared" si="268"/>
        <v>0</v>
      </c>
      <c r="AC405" s="229">
        <f t="shared" si="269"/>
        <v>0</v>
      </c>
      <c r="AD405" s="232">
        <f t="shared" si="273"/>
        <v>1089.48</v>
      </c>
      <c r="AE405" s="223" t="b">
        <f t="shared" si="271"/>
        <v>1</v>
      </c>
    </row>
    <row r="406" spans="1:31" ht="15" x14ac:dyDescent="0.25">
      <c r="A406" s="235" t="s">
        <v>1033</v>
      </c>
      <c r="B406" s="225" t="s">
        <v>1035</v>
      </c>
      <c r="C406" s="226">
        <f t="shared" si="272"/>
        <v>1</v>
      </c>
      <c r="D406" s="227">
        <v>440</v>
      </c>
      <c r="E406" s="227"/>
      <c r="F406" s="228"/>
      <c r="G406" s="229">
        <f t="shared" si="258"/>
        <v>0</v>
      </c>
      <c r="H406" s="228">
        <f t="shared" si="270"/>
        <v>0</v>
      </c>
      <c r="I406" s="229">
        <f t="shared" si="248"/>
        <v>0</v>
      </c>
      <c r="J406" s="228">
        <f t="shared" si="259"/>
        <v>0</v>
      </c>
      <c r="K406" s="229">
        <f t="shared" si="249"/>
        <v>0</v>
      </c>
      <c r="L406" s="228">
        <v>1</v>
      </c>
      <c r="M406" s="230">
        <f t="shared" si="250"/>
        <v>440</v>
      </c>
      <c r="N406" s="231">
        <f t="shared" si="261"/>
        <v>0</v>
      </c>
      <c r="O406" s="229">
        <f t="shared" si="251"/>
        <v>0</v>
      </c>
      <c r="P406" s="228">
        <f t="shared" si="262"/>
        <v>0</v>
      </c>
      <c r="Q406" s="229">
        <f t="shared" si="252"/>
        <v>0</v>
      </c>
      <c r="R406" s="228">
        <f t="shared" si="263"/>
        <v>0</v>
      </c>
      <c r="S406" s="229">
        <f t="shared" si="253"/>
        <v>0</v>
      </c>
      <c r="T406" s="228">
        <f t="shared" si="264"/>
        <v>0</v>
      </c>
      <c r="U406" s="230">
        <f t="shared" si="254"/>
        <v>0</v>
      </c>
      <c r="V406" s="526">
        <f t="shared" si="265"/>
        <v>0</v>
      </c>
      <c r="W406" s="229">
        <f t="shared" si="255"/>
        <v>0</v>
      </c>
      <c r="X406" s="228">
        <f t="shared" si="266"/>
        <v>0</v>
      </c>
      <c r="Y406" s="229">
        <f t="shared" si="256"/>
        <v>0</v>
      </c>
      <c r="Z406" s="228">
        <f t="shared" si="267"/>
        <v>0</v>
      </c>
      <c r="AA406" s="229">
        <f t="shared" si="257"/>
        <v>0</v>
      </c>
      <c r="AB406" s="228">
        <f t="shared" si="268"/>
        <v>0</v>
      </c>
      <c r="AC406" s="229">
        <f t="shared" si="269"/>
        <v>0</v>
      </c>
      <c r="AD406" s="232">
        <f t="shared" si="273"/>
        <v>440</v>
      </c>
      <c r="AE406" s="223" t="b">
        <f t="shared" si="271"/>
        <v>1</v>
      </c>
    </row>
    <row r="407" spans="1:31" ht="15" x14ac:dyDescent="0.25">
      <c r="A407" s="235" t="s">
        <v>1036</v>
      </c>
      <c r="B407" s="225" t="s">
        <v>1038</v>
      </c>
      <c r="C407" s="226">
        <f t="shared" si="272"/>
        <v>1</v>
      </c>
      <c r="D407" s="227">
        <v>1988.91</v>
      </c>
      <c r="E407" s="227"/>
      <c r="F407" s="228"/>
      <c r="G407" s="229">
        <f t="shared" si="258"/>
        <v>0</v>
      </c>
      <c r="H407" s="228">
        <f t="shared" si="270"/>
        <v>0</v>
      </c>
      <c r="I407" s="229">
        <f t="shared" si="248"/>
        <v>0</v>
      </c>
      <c r="J407" s="228">
        <f t="shared" si="259"/>
        <v>0</v>
      </c>
      <c r="K407" s="229">
        <f t="shared" si="249"/>
        <v>0</v>
      </c>
      <c r="L407" s="228">
        <v>1</v>
      </c>
      <c r="M407" s="230">
        <f t="shared" si="250"/>
        <v>1988.91</v>
      </c>
      <c r="N407" s="231">
        <f t="shared" si="261"/>
        <v>0</v>
      </c>
      <c r="O407" s="229">
        <f t="shared" si="251"/>
        <v>0</v>
      </c>
      <c r="P407" s="228">
        <f t="shared" si="262"/>
        <v>0</v>
      </c>
      <c r="Q407" s="229">
        <f t="shared" si="252"/>
        <v>0</v>
      </c>
      <c r="R407" s="228">
        <f t="shared" si="263"/>
        <v>0</v>
      </c>
      <c r="S407" s="229">
        <f t="shared" si="253"/>
        <v>0</v>
      </c>
      <c r="T407" s="228">
        <f t="shared" si="264"/>
        <v>0</v>
      </c>
      <c r="U407" s="230">
        <f t="shared" si="254"/>
        <v>0</v>
      </c>
      <c r="V407" s="526">
        <f t="shared" si="265"/>
        <v>0</v>
      </c>
      <c r="W407" s="229">
        <f t="shared" si="255"/>
        <v>0</v>
      </c>
      <c r="X407" s="228">
        <f t="shared" si="266"/>
        <v>0</v>
      </c>
      <c r="Y407" s="229">
        <f t="shared" si="256"/>
        <v>0</v>
      </c>
      <c r="Z407" s="228">
        <f t="shared" si="267"/>
        <v>0</v>
      </c>
      <c r="AA407" s="229">
        <f t="shared" si="257"/>
        <v>0</v>
      </c>
      <c r="AB407" s="228">
        <f t="shared" si="268"/>
        <v>0</v>
      </c>
      <c r="AC407" s="229">
        <f t="shared" si="269"/>
        <v>0</v>
      </c>
      <c r="AD407" s="232">
        <f t="shared" si="273"/>
        <v>1988.91</v>
      </c>
      <c r="AE407" s="223" t="b">
        <f t="shared" si="271"/>
        <v>1</v>
      </c>
    </row>
    <row r="408" spans="1:31" ht="15" x14ac:dyDescent="0.25">
      <c r="A408" s="235" t="s">
        <v>1039</v>
      </c>
      <c r="B408" s="225" t="s">
        <v>811</v>
      </c>
      <c r="C408" s="226">
        <f t="shared" si="272"/>
        <v>1</v>
      </c>
      <c r="D408" s="227">
        <v>450.04</v>
      </c>
      <c r="E408" s="227"/>
      <c r="F408" s="228"/>
      <c r="G408" s="229">
        <f t="shared" si="258"/>
        <v>0</v>
      </c>
      <c r="H408" s="228">
        <v>1</v>
      </c>
      <c r="I408" s="229">
        <f t="shared" si="248"/>
        <v>450.04</v>
      </c>
      <c r="J408" s="228">
        <f t="shared" si="259"/>
        <v>0</v>
      </c>
      <c r="K408" s="229">
        <f t="shared" si="249"/>
        <v>0</v>
      </c>
      <c r="L408" s="228">
        <f t="shared" si="260"/>
        <v>0</v>
      </c>
      <c r="M408" s="230">
        <f t="shared" si="250"/>
        <v>0</v>
      </c>
      <c r="N408" s="231">
        <f t="shared" si="261"/>
        <v>0</v>
      </c>
      <c r="O408" s="229">
        <f t="shared" si="251"/>
        <v>0</v>
      </c>
      <c r="P408" s="228">
        <f t="shared" si="262"/>
        <v>0</v>
      </c>
      <c r="Q408" s="229">
        <f t="shared" si="252"/>
        <v>0</v>
      </c>
      <c r="R408" s="228">
        <f t="shared" si="263"/>
        <v>0</v>
      </c>
      <c r="S408" s="229">
        <f t="shared" si="253"/>
        <v>0</v>
      </c>
      <c r="T408" s="228">
        <f t="shared" si="264"/>
        <v>0</v>
      </c>
      <c r="U408" s="230">
        <f t="shared" si="254"/>
        <v>0</v>
      </c>
      <c r="V408" s="526">
        <f t="shared" si="265"/>
        <v>0</v>
      </c>
      <c r="W408" s="229">
        <f t="shared" si="255"/>
        <v>0</v>
      </c>
      <c r="X408" s="228">
        <f t="shared" si="266"/>
        <v>0</v>
      </c>
      <c r="Y408" s="229">
        <f t="shared" si="256"/>
        <v>0</v>
      </c>
      <c r="Z408" s="228">
        <f t="shared" si="267"/>
        <v>0</v>
      </c>
      <c r="AA408" s="229">
        <f t="shared" si="257"/>
        <v>0</v>
      </c>
      <c r="AB408" s="228">
        <f t="shared" si="268"/>
        <v>0</v>
      </c>
      <c r="AC408" s="229">
        <f t="shared" si="269"/>
        <v>0</v>
      </c>
      <c r="AD408" s="232">
        <f t="shared" si="273"/>
        <v>450.04</v>
      </c>
      <c r="AE408" s="223" t="b">
        <f t="shared" si="271"/>
        <v>1</v>
      </c>
    </row>
    <row r="409" spans="1:31" ht="30" x14ac:dyDescent="0.25">
      <c r="A409" s="235" t="s">
        <v>1040</v>
      </c>
      <c r="B409" s="225" t="s">
        <v>1042</v>
      </c>
      <c r="C409" s="226">
        <f t="shared" si="272"/>
        <v>1</v>
      </c>
      <c r="D409" s="227">
        <v>509.5</v>
      </c>
      <c r="E409" s="227"/>
      <c r="F409" s="228"/>
      <c r="G409" s="229">
        <f t="shared" si="258"/>
        <v>0</v>
      </c>
      <c r="H409" s="228">
        <v>1</v>
      </c>
      <c r="I409" s="229">
        <f t="shared" si="248"/>
        <v>509.5</v>
      </c>
      <c r="J409" s="228">
        <f t="shared" si="259"/>
        <v>0</v>
      </c>
      <c r="K409" s="229">
        <f t="shared" si="249"/>
        <v>0</v>
      </c>
      <c r="L409" s="228">
        <f t="shared" si="260"/>
        <v>0</v>
      </c>
      <c r="M409" s="230">
        <f t="shared" si="250"/>
        <v>0</v>
      </c>
      <c r="N409" s="231">
        <f t="shared" si="261"/>
        <v>0</v>
      </c>
      <c r="O409" s="229">
        <f t="shared" si="251"/>
        <v>0</v>
      </c>
      <c r="P409" s="228">
        <f t="shared" si="262"/>
        <v>0</v>
      </c>
      <c r="Q409" s="229">
        <f t="shared" si="252"/>
        <v>0</v>
      </c>
      <c r="R409" s="228">
        <f t="shared" si="263"/>
        <v>0</v>
      </c>
      <c r="S409" s="229">
        <f t="shared" si="253"/>
        <v>0</v>
      </c>
      <c r="T409" s="228">
        <f t="shared" si="264"/>
        <v>0</v>
      </c>
      <c r="U409" s="230">
        <f t="shared" si="254"/>
        <v>0</v>
      </c>
      <c r="V409" s="526">
        <f t="shared" si="265"/>
        <v>0</v>
      </c>
      <c r="W409" s="229">
        <f t="shared" si="255"/>
        <v>0</v>
      </c>
      <c r="X409" s="228">
        <f t="shared" si="266"/>
        <v>0</v>
      </c>
      <c r="Y409" s="229">
        <f t="shared" si="256"/>
        <v>0</v>
      </c>
      <c r="Z409" s="228">
        <f t="shared" si="267"/>
        <v>0</v>
      </c>
      <c r="AA409" s="229">
        <f t="shared" si="257"/>
        <v>0</v>
      </c>
      <c r="AB409" s="228">
        <f t="shared" si="268"/>
        <v>0</v>
      </c>
      <c r="AC409" s="229">
        <f t="shared" si="269"/>
        <v>0</v>
      </c>
      <c r="AD409" s="232">
        <f t="shared" si="273"/>
        <v>509.5</v>
      </c>
      <c r="AE409" s="223" t="b">
        <f t="shared" si="271"/>
        <v>1</v>
      </c>
    </row>
    <row r="410" spans="1:31" ht="30" x14ac:dyDescent="0.25">
      <c r="A410" s="235" t="s">
        <v>1043</v>
      </c>
      <c r="B410" s="225" t="s">
        <v>1045</v>
      </c>
      <c r="C410" s="226">
        <f t="shared" si="272"/>
        <v>1</v>
      </c>
      <c r="D410" s="227">
        <v>825.86</v>
      </c>
      <c r="E410" s="227"/>
      <c r="F410" s="228"/>
      <c r="G410" s="229">
        <f t="shared" si="258"/>
        <v>0</v>
      </c>
      <c r="H410" s="228">
        <v>1</v>
      </c>
      <c r="I410" s="229">
        <f t="shared" si="248"/>
        <v>825.86</v>
      </c>
      <c r="J410" s="228">
        <f t="shared" si="259"/>
        <v>0</v>
      </c>
      <c r="K410" s="229">
        <f t="shared" si="249"/>
        <v>0</v>
      </c>
      <c r="L410" s="228">
        <f t="shared" si="260"/>
        <v>0</v>
      </c>
      <c r="M410" s="230">
        <f t="shared" si="250"/>
        <v>0</v>
      </c>
      <c r="N410" s="231">
        <f t="shared" si="261"/>
        <v>0</v>
      </c>
      <c r="O410" s="229">
        <f t="shared" si="251"/>
        <v>0</v>
      </c>
      <c r="P410" s="228">
        <f t="shared" si="262"/>
        <v>0</v>
      </c>
      <c r="Q410" s="229">
        <f t="shared" si="252"/>
        <v>0</v>
      </c>
      <c r="R410" s="228">
        <f t="shared" si="263"/>
        <v>0</v>
      </c>
      <c r="S410" s="229">
        <f t="shared" si="253"/>
        <v>0</v>
      </c>
      <c r="T410" s="228">
        <f t="shared" si="264"/>
        <v>0</v>
      </c>
      <c r="U410" s="230">
        <f t="shared" si="254"/>
        <v>0</v>
      </c>
      <c r="V410" s="526">
        <f t="shared" si="265"/>
        <v>0</v>
      </c>
      <c r="W410" s="229">
        <f t="shared" si="255"/>
        <v>0</v>
      </c>
      <c r="X410" s="228">
        <f t="shared" si="266"/>
        <v>0</v>
      </c>
      <c r="Y410" s="229">
        <f t="shared" si="256"/>
        <v>0</v>
      </c>
      <c r="Z410" s="228">
        <f t="shared" si="267"/>
        <v>0</v>
      </c>
      <c r="AA410" s="229">
        <f t="shared" si="257"/>
        <v>0</v>
      </c>
      <c r="AB410" s="228">
        <f t="shared" si="268"/>
        <v>0</v>
      </c>
      <c r="AC410" s="229">
        <f t="shared" si="269"/>
        <v>0</v>
      </c>
      <c r="AD410" s="232">
        <f t="shared" si="273"/>
        <v>825.86</v>
      </c>
      <c r="AE410" s="223" t="b">
        <f t="shared" si="271"/>
        <v>1</v>
      </c>
    </row>
    <row r="411" spans="1:31" ht="15" x14ac:dyDescent="0.25">
      <c r="A411" s="235" t="s">
        <v>1046</v>
      </c>
      <c r="B411" s="225" t="s">
        <v>1048</v>
      </c>
      <c r="C411" s="226">
        <f t="shared" si="272"/>
        <v>1</v>
      </c>
      <c r="D411" s="227">
        <v>174.39</v>
      </c>
      <c r="E411" s="227"/>
      <c r="F411" s="228"/>
      <c r="G411" s="229">
        <f t="shared" si="258"/>
        <v>0</v>
      </c>
      <c r="H411" s="228">
        <v>1</v>
      </c>
      <c r="I411" s="229">
        <f t="shared" si="248"/>
        <v>174.39</v>
      </c>
      <c r="J411" s="228">
        <f t="shared" si="259"/>
        <v>0</v>
      </c>
      <c r="K411" s="229">
        <f t="shared" si="249"/>
        <v>0</v>
      </c>
      <c r="L411" s="228">
        <f t="shared" si="260"/>
        <v>0</v>
      </c>
      <c r="M411" s="230">
        <f t="shared" si="250"/>
        <v>0</v>
      </c>
      <c r="N411" s="231">
        <f t="shared" si="261"/>
        <v>0</v>
      </c>
      <c r="O411" s="229">
        <f t="shared" si="251"/>
        <v>0</v>
      </c>
      <c r="P411" s="228">
        <f t="shared" si="262"/>
        <v>0</v>
      </c>
      <c r="Q411" s="229">
        <f t="shared" si="252"/>
        <v>0</v>
      </c>
      <c r="R411" s="228">
        <f t="shared" si="263"/>
        <v>0</v>
      </c>
      <c r="S411" s="229">
        <f t="shared" si="253"/>
        <v>0</v>
      </c>
      <c r="T411" s="228">
        <f t="shared" si="264"/>
        <v>0</v>
      </c>
      <c r="U411" s="230">
        <f t="shared" si="254"/>
        <v>0</v>
      </c>
      <c r="V411" s="526">
        <f t="shared" si="265"/>
        <v>0</v>
      </c>
      <c r="W411" s="229">
        <f t="shared" si="255"/>
        <v>0</v>
      </c>
      <c r="X411" s="228">
        <f t="shared" si="266"/>
        <v>0</v>
      </c>
      <c r="Y411" s="229">
        <f t="shared" si="256"/>
        <v>0</v>
      </c>
      <c r="Z411" s="228">
        <f t="shared" si="267"/>
        <v>0</v>
      </c>
      <c r="AA411" s="229">
        <f t="shared" si="257"/>
        <v>0</v>
      </c>
      <c r="AB411" s="228">
        <f t="shared" si="268"/>
        <v>0</v>
      </c>
      <c r="AC411" s="229">
        <f t="shared" si="269"/>
        <v>0</v>
      </c>
      <c r="AD411" s="232">
        <f t="shared" si="273"/>
        <v>174.39</v>
      </c>
      <c r="AE411" s="223" t="b">
        <f t="shared" si="271"/>
        <v>1</v>
      </c>
    </row>
    <row r="412" spans="1:31" ht="15" x14ac:dyDescent="0.25">
      <c r="A412" s="235" t="s">
        <v>1049</v>
      </c>
      <c r="B412" s="225" t="s">
        <v>1051</v>
      </c>
      <c r="C412" s="226">
        <f t="shared" si="272"/>
        <v>1</v>
      </c>
      <c r="D412" s="227">
        <v>640.98</v>
      </c>
      <c r="E412" s="227"/>
      <c r="F412" s="228"/>
      <c r="G412" s="229">
        <f t="shared" si="258"/>
        <v>0</v>
      </c>
      <c r="H412" s="228">
        <v>1</v>
      </c>
      <c r="I412" s="229">
        <f t="shared" si="248"/>
        <v>640.98</v>
      </c>
      <c r="J412" s="228">
        <f t="shared" si="259"/>
        <v>0</v>
      </c>
      <c r="K412" s="229">
        <f t="shared" si="249"/>
        <v>0</v>
      </c>
      <c r="L412" s="228">
        <f t="shared" si="260"/>
        <v>0</v>
      </c>
      <c r="M412" s="230">
        <f t="shared" si="250"/>
        <v>0</v>
      </c>
      <c r="N412" s="231">
        <f t="shared" si="261"/>
        <v>0</v>
      </c>
      <c r="O412" s="229">
        <f t="shared" si="251"/>
        <v>0</v>
      </c>
      <c r="P412" s="228">
        <f t="shared" si="262"/>
        <v>0</v>
      </c>
      <c r="Q412" s="229">
        <f t="shared" si="252"/>
        <v>0</v>
      </c>
      <c r="R412" s="228">
        <f t="shared" si="263"/>
        <v>0</v>
      </c>
      <c r="S412" s="229">
        <f t="shared" si="253"/>
        <v>0</v>
      </c>
      <c r="T412" s="228">
        <f t="shared" si="264"/>
        <v>0</v>
      </c>
      <c r="U412" s="230">
        <f t="shared" si="254"/>
        <v>0</v>
      </c>
      <c r="V412" s="526">
        <f t="shared" si="265"/>
        <v>0</v>
      </c>
      <c r="W412" s="229">
        <f t="shared" si="255"/>
        <v>0</v>
      </c>
      <c r="X412" s="228">
        <f t="shared" si="266"/>
        <v>0</v>
      </c>
      <c r="Y412" s="229">
        <f t="shared" si="256"/>
        <v>0</v>
      </c>
      <c r="Z412" s="228">
        <f t="shared" si="267"/>
        <v>0</v>
      </c>
      <c r="AA412" s="229">
        <f t="shared" si="257"/>
        <v>0</v>
      </c>
      <c r="AB412" s="228">
        <f t="shared" si="268"/>
        <v>0</v>
      </c>
      <c r="AC412" s="229">
        <f t="shared" si="269"/>
        <v>0</v>
      </c>
      <c r="AD412" s="232">
        <f t="shared" si="273"/>
        <v>640.98</v>
      </c>
      <c r="AE412" s="223" t="b">
        <f t="shared" si="271"/>
        <v>1</v>
      </c>
    </row>
    <row r="413" spans="1:31" ht="15" x14ac:dyDescent="0.25">
      <c r="A413" s="235" t="s">
        <v>1052</v>
      </c>
      <c r="B413" s="225" t="s">
        <v>1054</v>
      </c>
      <c r="C413" s="226">
        <f t="shared" si="272"/>
        <v>1</v>
      </c>
      <c r="D413" s="227">
        <v>60.72</v>
      </c>
      <c r="E413" s="227"/>
      <c r="F413" s="228"/>
      <c r="G413" s="229">
        <f t="shared" si="258"/>
        <v>0</v>
      </c>
      <c r="H413" s="228">
        <f t="shared" si="270"/>
        <v>0</v>
      </c>
      <c r="I413" s="229">
        <f t="shared" si="248"/>
        <v>0</v>
      </c>
      <c r="J413" s="228">
        <f t="shared" si="259"/>
        <v>0</v>
      </c>
      <c r="K413" s="229">
        <f t="shared" si="249"/>
        <v>0</v>
      </c>
      <c r="L413" s="228">
        <v>1</v>
      </c>
      <c r="M413" s="230">
        <f t="shared" si="250"/>
        <v>60.72</v>
      </c>
      <c r="N413" s="231">
        <f t="shared" si="261"/>
        <v>0</v>
      </c>
      <c r="O413" s="229">
        <f t="shared" si="251"/>
        <v>0</v>
      </c>
      <c r="P413" s="228">
        <f t="shared" si="262"/>
        <v>0</v>
      </c>
      <c r="Q413" s="229">
        <f t="shared" si="252"/>
        <v>0</v>
      </c>
      <c r="R413" s="228">
        <f t="shared" si="263"/>
        <v>0</v>
      </c>
      <c r="S413" s="229">
        <f t="shared" si="253"/>
        <v>0</v>
      </c>
      <c r="T413" s="228">
        <f t="shared" si="264"/>
        <v>0</v>
      </c>
      <c r="U413" s="230">
        <f t="shared" si="254"/>
        <v>0</v>
      </c>
      <c r="V413" s="526">
        <f t="shared" si="265"/>
        <v>0</v>
      </c>
      <c r="W413" s="229">
        <f t="shared" si="255"/>
        <v>0</v>
      </c>
      <c r="X413" s="228">
        <f t="shared" si="266"/>
        <v>0</v>
      </c>
      <c r="Y413" s="229">
        <f t="shared" si="256"/>
        <v>0</v>
      </c>
      <c r="Z413" s="228">
        <f t="shared" si="267"/>
        <v>0</v>
      </c>
      <c r="AA413" s="229">
        <f t="shared" si="257"/>
        <v>0</v>
      </c>
      <c r="AB413" s="228">
        <f t="shared" si="268"/>
        <v>0</v>
      </c>
      <c r="AC413" s="229">
        <f t="shared" si="269"/>
        <v>0</v>
      </c>
      <c r="AD413" s="232">
        <f t="shared" si="273"/>
        <v>60.72</v>
      </c>
      <c r="AE413" s="223" t="b">
        <f t="shared" si="271"/>
        <v>1</v>
      </c>
    </row>
    <row r="414" spans="1:31" ht="15" x14ac:dyDescent="0.25">
      <c r="A414" s="235" t="s">
        <v>1055</v>
      </c>
      <c r="B414" s="225" t="s">
        <v>1057</v>
      </c>
      <c r="C414" s="226">
        <f t="shared" si="272"/>
        <v>1</v>
      </c>
      <c r="D414" s="227">
        <v>1119.8599999999999</v>
      </c>
      <c r="E414" s="227"/>
      <c r="F414" s="228"/>
      <c r="G414" s="229">
        <f t="shared" si="258"/>
        <v>0</v>
      </c>
      <c r="H414" s="228">
        <f t="shared" si="270"/>
        <v>0</v>
      </c>
      <c r="I414" s="229">
        <f t="shared" si="248"/>
        <v>0</v>
      </c>
      <c r="J414" s="228">
        <f t="shared" si="259"/>
        <v>0</v>
      </c>
      <c r="K414" s="229">
        <f t="shared" si="249"/>
        <v>0</v>
      </c>
      <c r="L414" s="228">
        <v>1</v>
      </c>
      <c r="M414" s="230">
        <f t="shared" si="250"/>
        <v>1119.8599999999999</v>
      </c>
      <c r="N414" s="231">
        <f t="shared" si="261"/>
        <v>0</v>
      </c>
      <c r="O414" s="229">
        <f t="shared" si="251"/>
        <v>0</v>
      </c>
      <c r="P414" s="228">
        <f t="shared" si="262"/>
        <v>0</v>
      </c>
      <c r="Q414" s="229">
        <f t="shared" si="252"/>
        <v>0</v>
      </c>
      <c r="R414" s="228">
        <f t="shared" si="263"/>
        <v>0</v>
      </c>
      <c r="S414" s="229">
        <f t="shared" si="253"/>
        <v>0</v>
      </c>
      <c r="T414" s="228">
        <f t="shared" si="264"/>
        <v>0</v>
      </c>
      <c r="U414" s="230">
        <f t="shared" si="254"/>
        <v>0</v>
      </c>
      <c r="V414" s="526">
        <f t="shared" si="265"/>
        <v>0</v>
      </c>
      <c r="W414" s="229">
        <f t="shared" si="255"/>
        <v>0</v>
      </c>
      <c r="X414" s="228">
        <f t="shared" si="266"/>
        <v>0</v>
      </c>
      <c r="Y414" s="229">
        <f t="shared" si="256"/>
        <v>0</v>
      </c>
      <c r="Z414" s="228">
        <f t="shared" si="267"/>
        <v>0</v>
      </c>
      <c r="AA414" s="229">
        <f t="shared" si="257"/>
        <v>0</v>
      </c>
      <c r="AB414" s="228">
        <f t="shared" si="268"/>
        <v>0</v>
      </c>
      <c r="AC414" s="229">
        <f t="shared" si="269"/>
        <v>0</v>
      </c>
      <c r="AD414" s="232">
        <f t="shared" si="273"/>
        <v>1119.8599999999999</v>
      </c>
      <c r="AE414" s="223" t="b">
        <f t="shared" si="271"/>
        <v>1</v>
      </c>
    </row>
    <row r="415" spans="1:31" ht="15" x14ac:dyDescent="0.25">
      <c r="A415" s="235" t="s">
        <v>1058</v>
      </c>
      <c r="B415" s="225" t="s">
        <v>1060</v>
      </c>
      <c r="C415" s="226">
        <f t="shared" si="272"/>
        <v>1</v>
      </c>
      <c r="D415" s="227">
        <v>1941.16</v>
      </c>
      <c r="E415" s="227"/>
      <c r="F415" s="228"/>
      <c r="G415" s="229">
        <f t="shared" si="258"/>
        <v>0</v>
      </c>
      <c r="H415" s="228">
        <f t="shared" si="270"/>
        <v>0</v>
      </c>
      <c r="I415" s="229">
        <f t="shared" si="248"/>
        <v>0</v>
      </c>
      <c r="J415" s="228">
        <f t="shared" si="259"/>
        <v>0</v>
      </c>
      <c r="K415" s="229">
        <f t="shared" si="249"/>
        <v>0</v>
      </c>
      <c r="L415" s="228">
        <v>1</v>
      </c>
      <c r="M415" s="230">
        <f t="shared" si="250"/>
        <v>1941.16</v>
      </c>
      <c r="N415" s="231">
        <f t="shared" si="261"/>
        <v>0</v>
      </c>
      <c r="O415" s="229">
        <f t="shared" si="251"/>
        <v>0</v>
      </c>
      <c r="P415" s="228">
        <f t="shared" si="262"/>
        <v>0</v>
      </c>
      <c r="Q415" s="229">
        <f t="shared" si="252"/>
        <v>0</v>
      </c>
      <c r="R415" s="228">
        <f t="shared" si="263"/>
        <v>0</v>
      </c>
      <c r="S415" s="229">
        <f t="shared" si="253"/>
        <v>0</v>
      </c>
      <c r="T415" s="228">
        <f t="shared" si="264"/>
        <v>0</v>
      </c>
      <c r="U415" s="230">
        <f t="shared" si="254"/>
        <v>0</v>
      </c>
      <c r="V415" s="526">
        <f t="shared" si="265"/>
        <v>0</v>
      </c>
      <c r="W415" s="229">
        <f t="shared" si="255"/>
        <v>0</v>
      </c>
      <c r="X415" s="228">
        <f t="shared" si="266"/>
        <v>0</v>
      </c>
      <c r="Y415" s="229">
        <f t="shared" si="256"/>
        <v>0</v>
      </c>
      <c r="Z415" s="228">
        <f t="shared" si="267"/>
        <v>0</v>
      </c>
      <c r="AA415" s="229">
        <f t="shared" si="257"/>
        <v>0</v>
      </c>
      <c r="AB415" s="228">
        <f t="shared" si="268"/>
        <v>0</v>
      </c>
      <c r="AC415" s="229">
        <f t="shared" si="269"/>
        <v>0</v>
      </c>
      <c r="AD415" s="232">
        <f t="shared" si="273"/>
        <v>1941.16</v>
      </c>
      <c r="AE415" s="223" t="b">
        <f t="shared" si="271"/>
        <v>1</v>
      </c>
    </row>
    <row r="416" spans="1:31" ht="15" x14ac:dyDescent="0.25">
      <c r="A416" s="235" t="s">
        <v>1061</v>
      </c>
      <c r="B416" s="225" t="s">
        <v>1063</v>
      </c>
      <c r="C416" s="226">
        <f t="shared" si="272"/>
        <v>1</v>
      </c>
      <c r="D416" s="227">
        <v>2956.34</v>
      </c>
      <c r="E416" s="227"/>
      <c r="F416" s="228"/>
      <c r="G416" s="229">
        <f t="shared" si="258"/>
        <v>0</v>
      </c>
      <c r="H416" s="228">
        <f t="shared" si="270"/>
        <v>0</v>
      </c>
      <c r="I416" s="229">
        <f t="shared" si="248"/>
        <v>0</v>
      </c>
      <c r="J416" s="228">
        <f t="shared" si="259"/>
        <v>0</v>
      </c>
      <c r="K416" s="229">
        <f t="shared" si="249"/>
        <v>0</v>
      </c>
      <c r="L416" s="228">
        <v>1</v>
      </c>
      <c r="M416" s="230">
        <f t="shared" si="250"/>
        <v>2956.34</v>
      </c>
      <c r="N416" s="231">
        <f t="shared" si="261"/>
        <v>0</v>
      </c>
      <c r="O416" s="229">
        <f t="shared" si="251"/>
        <v>0</v>
      </c>
      <c r="P416" s="228">
        <f t="shared" si="262"/>
        <v>0</v>
      </c>
      <c r="Q416" s="229">
        <f t="shared" si="252"/>
        <v>0</v>
      </c>
      <c r="R416" s="228">
        <f t="shared" si="263"/>
        <v>0</v>
      </c>
      <c r="S416" s="229">
        <f t="shared" si="253"/>
        <v>0</v>
      </c>
      <c r="T416" s="228">
        <f t="shared" si="264"/>
        <v>0</v>
      </c>
      <c r="U416" s="230">
        <f t="shared" si="254"/>
        <v>0</v>
      </c>
      <c r="V416" s="526">
        <f t="shared" si="265"/>
        <v>0</v>
      </c>
      <c r="W416" s="229">
        <f t="shared" si="255"/>
        <v>0</v>
      </c>
      <c r="X416" s="228">
        <f t="shared" si="266"/>
        <v>0</v>
      </c>
      <c r="Y416" s="229">
        <f t="shared" si="256"/>
        <v>0</v>
      </c>
      <c r="Z416" s="228">
        <f t="shared" si="267"/>
        <v>0</v>
      </c>
      <c r="AA416" s="229">
        <f t="shared" si="257"/>
        <v>0</v>
      </c>
      <c r="AB416" s="228">
        <f t="shared" si="268"/>
        <v>0</v>
      </c>
      <c r="AC416" s="229">
        <f t="shared" si="269"/>
        <v>0</v>
      </c>
      <c r="AD416" s="232">
        <f t="shared" si="273"/>
        <v>2956.34</v>
      </c>
      <c r="AE416" s="223" t="b">
        <f t="shared" si="271"/>
        <v>1</v>
      </c>
    </row>
    <row r="417" spans="1:60" s="241" customFormat="1" ht="15" x14ac:dyDescent="0.25">
      <c r="A417" s="237" t="s">
        <v>1064</v>
      </c>
      <c r="B417" s="238" t="s">
        <v>1065</v>
      </c>
      <c r="C417" s="239">
        <f t="shared" si="272"/>
        <v>1</v>
      </c>
      <c r="D417" s="240">
        <v>70634.66</v>
      </c>
      <c r="E417" s="240"/>
      <c r="F417" s="218">
        <f>G417/$D$417</f>
        <v>0</v>
      </c>
      <c r="G417" s="219">
        <f>SUM(G418:G434)</f>
        <v>0</v>
      </c>
      <c r="H417" s="218">
        <f>I417/$D$417</f>
        <v>0</v>
      </c>
      <c r="I417" s="219">
        <f>SUM(I418:I434)</f>
        <v>0</v>
      </c>
      <c r="J417" s="218">
        <f>K417/$D$417</f>
        <v>0</v>
      </c>
      <c r="K417" s="219">
        <f>SUM(K418:K434)</f>
        <v>0</v>
      </c>
      <c r="L417" s="218">
        <f>M417/$D$417</f>
        <v>0</v>
      </c>
      <c r="M417" s="220">
        <f>SUM(M418:M434)</f>
        <v>0</v>
      </c>
      <c r="N417" s="221">
        <f>O417/$D$417</f>
        <v>0</v>
      </c>
      <c r="O417" s="219">
        <f>SUM(O418:O434)</f>
        <v>0</v>
      </c>
      <c r="P417" s="218">
        <f>Q417/$D$417</f>
        <v>0</v>
      </c>
      <c r="Q417" s="219">
        <f>SUM(Q418:Q434)</f>
        <v>0</v>
      </c>
      <c r="R417" s="218">
        <f>S417/$D$417</f>
        <v>0</v>
      </c>
      <c r="S417" s="219">
        <f>SUM(S418:S434)</f>
        <v>0</v>
      </c>
      <c r="T417" s="218">
        <f>U417/$D$417</f>
        <v>0.5</v>
      </c>
      <c r="U417" s="220">
        <f>SUM(U418:U434)</f>
        <v>35317.33</v>
      </c>
      <c r="V417" s="525">
        <f>W417/$D$417</f>
        <v>0.5</v>
      </c>
      <c r="W417" s="219">
        <f>SUM(W418:W434)</f>
        <v>35317.33</v>
      </c>
      <c r="X417" s="218">
        <f>Y417/$D$417</f>
        <v>0</v>
      </c>
      <c r="Y417" s="219">
        <f>SUM(Y418:Y434)</f>
        <v>0</v>
      </c>
      <c r="Z417" s="218">
        <f>AA417/$D$417</f>
        <v>0</v>
      </c>
      <c r="AA417" s="219">
        <f>SUM(AA418:AA434)</f>
        <v>0</v>
      </c>
      <c r="AB417" s="218">
        <f>AC417/$D$417</f>
        <v>0</v>
      </c>
      <c r="AC417" s="219">
        <f>SUM(AC418:AC434)</f>
        <v>0</v>
      </c>
      <c r="AD417" s="232">
        <f t="shared" si="273"/>
        <v>70634.66</v>
      </c>
      <c r="AE417" s="223" t="b">
        <f t="shared" si="271"/>
        <v>1</v>
      </c>
      <c r="AF417" s="204"/>
      <c r="AG417" s="204"/>
      <c r="AH417" s="204"/>
      <c r="AI417" s="204"/>
      <c r="AJ417" s="204"/>
      <c r="AK417" s="204"/>
      <c r="AL417" s="204"/>
      <c r="AM417" s="204"/>
      <c r="AN417" s="204"/>
      <c r="AO417" s="204"/>
      <c r="AP417" s="204"/>
      <c r="AQ417" s="204"/>
      <c r="AR417" s="204"/>
      <c r="AS417" s="204"/>
      <c r="AT417" s="204"/>
      <c r="AU417" s="204"/>
      <c r="AV417" s="204"/>
      <c r="AW417" s="204"/>
      <c r="AX417" s="204"/>
      <c r="AY417" s="204"/>
      <c r="AZ417" s="204"/>
      <c r="BA417" s="204"/>
      <c r="BB417" s="204"/>
      <c r="BC417" s="204"/>
      <c r="BD417" s="204"/>
      <c r="BE417" s="204"/>
      <c r="BF417" s="204"/>
      <c r="BG417" s="204"/>
      <c r="BH417" s="204"/>
    </row>
    <row r="418" spans="1:60" ht="30" x14ac:dyDescent="0.25">
      <c r="A418" s="235" t="s">
        <v>1066</v>
      </c>
      <c r="B418" s="225" t="s">
        <v>1068</v>
      </c>
      <c r="C418" s="226">
        <f t="shared" si="272"/>
        <v>1</v>
      </c>
      <c r="D418" s="227">
        <v>2770.11</v>
      </c>
      <c r="E418" s="227"/>
      <c r="F418" s="228"/>
      <c r="G418" s="229">
        <f>F418*$D418</f>
        <v>0</v>
      </c>
      <c r="H418" s="228">
        <f>AI$38</f>
        <v>0</v>
      </c>
      <c r="I418" s="229">
        <f t="shared" ref="I418:I434" si="274">H418*$D418</f>
        <v>0</v>
      </c>
      <c r="J418" s="228">
        <f>AK$38</f>
        <v>0</v>
      </c>
      <c r="K418" s="229">
        <f t="shared" ref="K418:K434" si="275">J418*$D418</f>
        <v>0</v>
      </c>
      <c r="L418" s="228">
        <f>AM$38</f>
        <v>0</v>
      </c>
      <c r="M418" s="230">
        <f t="shared" ref="M418:M434" si="276">L418*$D418</f>
        <v>0</v>
      </c>
      <c r="N418" s="231">
        <f>AO$38</f>
        <v>0</v>
      </c>
      <c r="O418" s="229">
        <f t="shared" ref="O418:O434" si="277">N418*$D418</f>
        <v>0</v>
      </c>
      <c r="P418" s="228">
        <f>AQ$38</f>
        <v>0</v>
      </c>
      <c r="Q418" s="229">
        <f t="shared" ref="Q418:Q434" si="278">P418*$D418</f>
        <v>0</v>
      </c>
      <c r="R418" s="228">
        <f>AS$38</f>
        <v>0</v>
      </c>
      <c r="S418" s="229">
        <f t="shared" ref="S418:S434" si="279">R418*$D418</f>
        <v>0</v>
      </c>
      <c r="T418" s="228">
        <v>0.5</v>
      </c>
      <c r="U418" s="230">
        <f t="shared" ref="U418:U434" si="280">T418*$D418</f>
        <v>1385.0550000000001</v>
      </c>
      <c r="V418" s="526">
        <v>0.5</v>
      </c>
      <c r="W418" s="229">
        <f t="shared" ref="W418:W434" si="281">V418*$D418</f>
        <v>1385.0550000000001</v>
      </c>
      <c r="X418" s="228">
        <f>AY$38</f>
        <v>0</v>
      </c>
      <c r="Y418" s="229">
        <f t="shared" ref="Y418:Y434" si="282">X418*$D418</f>
        <v>0</v>
      </c>
      <c r="Z418" s="228">
        <f>BA$38</f>
        <v>0</v>
      </c>
      <c r="AA418" s="229">
        <f t="shared" ref="AA418:AA434" si="283">Z418*$D418</f>
        <v>0</v>
      </c>
      <c r="AB418" s="228">
        <f>BC$38</f>
        <v>0</v>
      </c>
      <c r="AC418" s="229">
        <f t="shared" ref="AC418:AC481" si="284">AB418*$D418</f>
        <v>0</v>
      </c>
      <c r="AD418" s="232">
        <f t="shared" si="273"/>
        <v>2770.11</v>
      </c>
      <c r="AE418" s="223" t="b">
        <f t="shared" si="271"/>
        <v>1</v>
      </c>
    </row>
    <row r="419" spans="1:60" ht="30" x14ac:dyDescent="0.25">
      <c r="A419" s="235" t="s">
        <v>1069</v>
      </c>
      <c r="B419" s="225" t="s">
        <v>1071</v>
      </c>
      <c r="C419" s="226">
        <f t="shared" si="272"/>
        <v>1</v>
      </c>
      <c r="D419" s="227">
        <v>1854.48</v>
      </c>
      <c r="E419" s="227"/>
      <c r="F419" s="228"/>
      <c r="G419" s="229">
        <f t="shared" ref="G419:G434" si="285">F419*$D419</f>
        <v>0</v>
      </c>
      <c r="H419" s="228">
        <f t="shared" ref="H419:H434" si="286">AI$38</f>
        <v>0</v>
      </c>
      <c r="I419" s="229">
        <f t="shared" si="274"/>
        <v>0</v>
      </c>
      <c r="J419" s="228">
        <f t="shared" ref="J419:J434" si="287">AK$38</f>
        <v>0</v>
      </c>
      <c r="K419" s="229">
        <f t="shared" si="275"/>
        <v>0</v>
      </c>
      <c r="L419" s="228">
        <f t="shared" ref="L419:L434" si="288">AM$38</f>
        <v>0</v>
      </c>
      <c r="M419" s="230">
        <f t="shared" si="276"/>
        <v>0</v>
      </c>
      <c r="N419" s="231">
        <f t="shared" ref="N419:N434" si="289">AO$38</f>
        <v>0</v>
      </c>
      <c r="O419" s="229">
        <f t="shared" si="277"/>
        <v>0</v>
      </c>
      <c r="P419" s="228">
        <f t="shared" ref="P419:P434" si="290">AQ$38</f>
        <v>0</v>
      </c>
      <c r="Q419" s="229">
        <f t="shared" si="278"/>
        <v>0</v>
      </c>
      <c r="R419" s="228">
        <f t="shared" ref="R419:R434" si="291">AS$38</f>
        <v>0</v>
      </c>
      <c r="S419" s="229">
        <f t="shared" si="279"/>
        <v>0</v>
      </c>
      <c r="T419" s="228">
        <v>0.5</v>
      </c>
      <c r="U419" s="230">
        <f t="shared" si="280"/>
        <v>927.24</v>
      </c>
      <c r="V419" s="526">
        <v>0.5</v>
      </c>
      <c r="W419" s="229">
        <f t="shared" si="281"/>
        <v>927.24</v>
      </c>
      <c r="X419" s="228">
        <f t="shared" ref="X419:X434" si="292">AY$38</f>
        <v>0</v>
      </c>
      <c r="Y419" s="229">
        <f t="shared" si="282"/>
        <v>0</v>
      </c>
      <c r="Z419" s="228">
        <f t="shared" ref="Z419:Z434" si="293">BA$38</f>
        <v>0</v>
      </c>
      <c r="AA419" s="229">
        <f t="shared" si="283"/>
        <v>0</v>
      </c>
      <c r="AB419" s="228">
        <f t="shared" ref="AB419:AB434" si="294">BC$38</f>
        <v>0</v>
      </c>
      <c r="AC419" s="229">
        <f t="shared" si="284"/>
        <v>0</v>
      </c>
      <c r="AD419" s="232">
        <f t="shared" si="273"/>
        <v>1854.48</v>
      </c>
      <c r="AE419" s="223" t="b">
        <f t="shared" si="271"/>
        <v>1</v>
      </c>
    </row>
    <row r="420" spans="1:60" ht="30" x14ac:dyDescent="0.25">
      <c r="A420" s="235" t="s">
        <v>1072</v>
      </c>
      <c r="B420" s="225" t="s">
        <v>1074</v>
      </c>
      <c r="C420" s="226">
        <f t="shared" si="272"/>
        <v>1</v>
      </c>
      <c r="D420" s="227">
        <v>320.32</v>
      </c>
      <c r="E420" s="227"/>
      <c r="F420" s="228"/>
      <c r="G420" s="229">
        <f t="shared" si="285"/>
        <v>0</v>
      </c>
      <c r="H420" s="228">
        <f t="shared" si="286"/>
        <v>0</v>
      </c>
      <c r="I420" s="229">
        <f t="shared" si="274"/>
        <v>0</v>
      </c>
      <c r="J420" s="228">
        <f t="shared" si="287"/>
        <v>0</v>
      </c>
      <c r="K420" s="229">
        <f t="shared" si="275"/>
        <v>0</v>
      </c>
      <c r="L420" s="228">
        <f t="shared" si="288"/>
        <v>0</v>
      </c>
      <c r="M420" s="230">
        <f t="shared" si="276"/>
        <v>0</v>
      </c>
      <c r="N420" s="231">
        <f t="shared" si="289"/>
        <v>0</v>
      </c>
      <c r="O420" s="229">
        <f t="shared" si="277"/>
        <v>0</v>
      </c>
      <c r="P420" s="228">
        <f t="shared" si="290"/>
        <v>0</v>
      </c>
      <c r="Q420" s="229">
        <f t="shared" si="278"/>
        <v>0</v>
      </c>
      <c r="R420" s="228">
        <f t="shared" si="291"/>
        <v>0</v>
      </c>
      <c r="S420" s="229">
        <f t="shared" si="279"/>
        <v>0</v>
      </c>
      <c r="T420" s="228">
        <v>0.5</v>
      </c>
      <c r="U420" s="230">
        <f t="shared" si="280"/>
        <v>160.16</v>
      </c>
      <c r="V420" s="526">
        <v>0.5</v>
      </c>
      <c r="W420" s="229">
        <f t="shared" si="281"/>
        <v>160.16</v>
      </c>
      <c r="X420" s="228">
        <f t="shared" si="292"/>
        <v>0</v>
      </c>
      <c r="Y420" s="229">
        <f t="shared" si="282"/>
        <v>0</v>
      </c>
      <c r="Z420" s="228">
        <f t="shared" si="293"/>
        <v>0</v>
      </c>
      <c r="AA420" s="229">
        <f t="shared" si="283"/>
        <v>0</v>
      </c>
      <c r="AB420" s="228">
        <f t="shared" si="294"/>
        <v>0</v>
      </c>
      <c r="AC420" s="229">
        <f t="shared" si="284"/>
        <v>0</v>
      </c>
      <c r="AD420" s="232">
        <f t="shared" si="273"/>
        <v>320.32</v>
      </c>
      <c r="AE420" s="223" t="b">
        <f t="shared" si="271"/>
        <v>1</v>
      </c>
    </row>
    <row r="421" spans="1:60" ht="30" x14ac:dyDescent="0.25">
      <c r="A421" s="235" t="s">
        <v>1075</v>
      </c>
      <c r="B421" s="225" t="s">
        <v>1077</v>
      </c>
      <c r="C421" s="226">
        <f t="shared" si="272"/>
        <v>1</v>
      </c>
      <c r="D421" s="227">
        <v>6577.2</v>
      </c>
      <c r="E421" s="227"/>
      <c r="F421" s="228"/>
      <c r="G421" s="229">
        <f t="shared" si="285"/>
        <v>0</v>
      </c>
      <c r="H421" s="228">
        <f t="shared" si="286"/>
        <v>0</v>
      </c>
      <c r="I421" s="229">
        <f t="shared" si="274"/>
        <v>0</v>
      </c>
      <c r="J421" s="228">
        <f t="shared" si="287"/>
        <v>0</v>
      </c>
      <c r="K421" s="229">
        <f t="shared" si="275"/>
        <v>0</v>
      </c>
      <c r="L421" s="228">
        <f t="shared" si="288"/>
        <v>0</v>
      </c>
      <c r="M421" s="230">
        <f t="shared" si="276"/>
        <v>0</v>
      </c>
      <c r="N421" s="231">
        <f t="shared" si="289"/>
        <v>0</v>
      </c>
      <c r="O421" s="229">
        <f t="shared" si="277"/>
        <v>0</v>
      </c>
      <c r="P421" s="228">
        <f t="shared" si="290"/>
        <v>0</v>
      </c>
      <c r="Q421" s="229">
        <f t="shared" si="278"/>
        <v>0</v>
      </c>
      <c r="R421" s="228">
        <f t="shared" si="291"/>
        <v>0</v>
      </c>
      <c r="S421" s="229">
        <f t="shared" si="279"/>
        <v>0</v>
      </c>
      <c r="T421" s="228">
        <v>0.5</v>
      </c>
      <c r="U421" s="230">
        <f t="shared" si="280"/>
        <v>3288.6</v>
      </c>
      <c r="V421" s="526">
        <v>0.5</v>
      </c>
      <c r="W421" s="229">
        <f t="shared" si="281"/>
        <v>3288.6</v>
      </c>
      <c r="X421" s="228">
        <f t="shared" si="292"/>
        <v>0</v>
      </c>
      <c r="Y421" s="229">
        <f t="shared" si="282"/>
        <v>0</v>
      </c>
      <c r="Z421" s="228">
        <f t="shared" si="293"/>
        <v>0</v>
      </c>
      <c r="AA421" s="229">
        <f t="shared" si="283"/>
        <v>0</v>
      </c>
      <c r="AB421" s="228">
        <f t="shared" si="294"/>
        <v>0</v>
      </c>
      <c r="AC421" s="229">
        <f t="shared" si="284"/>
        <v>0</v>
      </c>
      <c r="AD421" s="232">
        <f t="shared" si="273"/>
        <v>6577.2</v>
      </c>
      <c r="AE421" s="223" t="b">
        <f t="shared" si="271"/>
        <v>1</v>
      </c>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row>
    <row r="422" spans="1:60" ht="30" x14ac:dyDescent="0.25">
      <c r="A422" s="235" t="s">
        <v>1078</v>
      </c>
      <c r="B422" s="225" t="s">
        <v>1080</v>
      </c>
      <c r="C422" s="226">
        <f t="shared" si="272"/>
        <v>1</v>
      </c>
      <c r="D422" s="227">
        <v>170.02</v>
      </c>
      <c r="E422" s="227"/>
      <c r="F422" s="228"/>
      <c r="G422" s="229">
        <f t="shared" si="285"/>
        <v>0</v>
      </c>
      <c r="H422" s="228">
        <f t="shared" si="286"/>
        <v>0</v>
      </c>
      <c r="I422" s="229">
        <f t="shared" si="274"/>
        <v>0</v>
      </c>
      <c r="J422" s="228">
        <f t="shared" si="287"/>
        <v>0</v>
      </c>
      <c r="K422" s="229">
        <f t="shared" si="275"/>
        <v>0</v>
      </c>
      <c r="L422" s="228">
        <f t="shared" si="288"/>
        <v>0</v>
      </c>
      <c r="M422" s="230">
        <f t="shared" si="276"/>
        <v>0</v>
      </c>
      <c r="N422" s="231">
        <f t="shared" si="289"/>
        <v>0</v>
      </c>
      <c r="O422" s="229">
        <f t="shared" si="277"/>
        <v>0</v>
      </c>
      <c r="P422" s="228">
        <f t="shared" si="290"/>
        <v>0</v>
      </c>
      <c r="Q422" s="229">
        <f t="shared" si="278"/>
        <v>0</v>
      </c>
      <c r="R422" s="228">
        <f t="shared" si="291"/>
        <v>0</v>
      </c>
      <c r="S422" s="229">
        <f t="shared" si="279"/>
        <v>0</v>
      </c>
      <c r="T422" s="228">
        <v>0.5</v>
      </c>
      <c r="U422" s="230">
        <f t="shared" si="280"/>
        <v>85.01</v>
      </c>
      <c r="V422" s="526">
        <v>0.5</v>
      </c>
      <c r="W422" s="229">
        <f t="shared" si="281"/>
        <v>85.01</v>
      </c>
      <c r="X422" s="228">
        <f t="shared" si="292"/>
        <v>0</v>
      </c>
      <c r="Y422" s="229">
        <f t="shared" si="282"/>
        <v>0</v>
      </c>
      <c r="Z422" s="228">
        <f t="shared" si="293"/>
        <v>0</v>
      </c>
      <c r="AA422" s="229">
        <f t="shared" si="283"/>
        <v>0</v>
      </c>
      <c r="AB422" s="228">
        <f t="shared" si="294"/>
        <v>0</v>
      </c>
      <c r="AC422" s="229">
        <f t="shared" si="284"/>
        <v>0</v>
      </c>
      <c r="AD422" s="232">
        <f t="shared" si="273"/>
        <v>170.02</v>
      </c>
      <c r="AE422" s="223" t="b">
        <f t="shared" si="271"/>
        <v>1</v>
      </c>
    </row>
    <row r="423" spans="1:60" ht="30" x14ac:dyDescent="0.25">
      <c r="A423" s="235" t="s">
        <v>1081</v>
      </c>
      <c r="B423" s="225" t="s">
        <v>1083</v>
      </c>
      <c r="C423" s="226">
        <f t="shared" si="272"/>
        <v>1</v>
      </c>
      <c r="D423" s="227">
        <v>3227.84</v>
      </c>
      <c r="E423" s="227"/>
      <c r="F423" s="228"/>
      <c r="G423" s="229">
        <f t="shared" si="285"/>
        <v>0</v>
      </c>
      <c r="H423" s="228">
        <f t="shared" si="286"/>
        <v>0</v>
      </c>
      <c r="I423" s="229">
        <f t="shared" si="274"/>
        <v>0</v>
      </c>
      <c r="J423" s="228">
        <f t="shared" si="287"/>
        <v>0</v>
      </c>
      <c r="K423" s="229">
        <f t="shared" si="275"/>
        <v>0</v>
      </c>
      <c r="L423" s="228">
        <f t="shared" si="288"/>
        <v>0</v>
      </c>
      <c r="M423" s="230">
        <f t="shared" si="276"/>
        <v>0</v>
      </c>
      <c r="N423" s="231">
        <f t="shared" si="289"/>
        <v>0</v>
      </c>
      <c r="O423" s="229">
        <f t="shared" si="277"/>
        <v>0</v>
      </c>
      <c r="P423" s="228">
        <f t="shared" si="290"/>
        <v>0</v>
      </c>
      <c r="Q423" s="229">
        <f t="shared" si="278"/>
        <v>0</v>
      </c>
      <c r="R423" s="228">
        <f t="shared" si="291"/>
        <v>0</v>
      </c>
      <c r="S423" s="229">
        <f t="shared" si="279"/>
        <v>0</v>
      </c>
      <c r="T423" s="228">
        <v>0.5</v>
      </c>
      <c r="U423" s="230">
        <f t="shared" si="280"/>
        <v>1613.92</v>
      </c>
      <c r="V423" s="526">
        <v>0.5</v>
      </c>
      <c r="W423" s="229">
        <f t="shared" si="281"/>
        <v>1613.92</v>
      </c>
      <c r="X423" s="228">
        <f t="shared" si="292"/>
        <v>0</v>
      </c>
      <c r="Y423" s="229">
        <f t="shared" si="282"/>
        <v>0</v>
      </c>
      <c r="Z423" s="228">
        <f t="shared" si="293"/>
        <v>0</v>
      </c>
      <c r="AA423" s="229">
        <f t="shared" si="283"/>
        <v>0</v>
      </c>
      <c r="AB423" s="228">
        <f t="shared" si="294"/>
        <v>0</v>
      </c>
      <c r="AC423" s="229">
        <f t="shared" si="284"/>
        <v>0</v>
      </c>
      <c r="AD423" s="232">
        <f t="shared" si="273"/>
        <v>3227.84</v>
      </c>
      <c r="AE423" s="223" t="b">
        <f t="shared" si="271"/>
        <v>1</v>
      </c>
    </row>
    <row r="424" spans="1:60" ht="15" x14ac:dyDescent="0.25">
      <c r="A424" s="235" t="s">
        <v>1084</v>
      </c>
      <c r="B424" s="225" t="s">
        <v>1086</v>
      </c>
      <c r="C424" s="226">
        <f t="shared" si="272"/>
        <v>1</v>
      </c>
      <c r="D424" s="227">
        <v>1669.22</v>
      </c>
      <c r="E424" s="227"/>
      <c r="F424" s="228"/>
      <c r="G424" s="229">
        <f t="shared" si="285"/>
        <v>0</v>
      </c>
      <c r="H424" s="228">
        <f t="shared" si="286"/>
        <v>0</v>
      </c>
      <c r="I424" s="229">
        <f t="shared" si="274"/>
        <v>0</v>
      </c>
      <c r="J424" s="228">
        <f t="shared" si="287"/>
        <v>0</v>
      </c>
      <c r="K424" s="229">
        <f t="shared" si="275"/>
        <v>0</v>
      </c>
      <c r="L424" s="228">
        <f t="shared" si="288"/>
        <v>0</v>
      </c>
      <c r="M424" s="230">
        <f t="shared" si="276"/>
        <v>0</v>
      </c>
      <c r="N424" s="231">
        <f t="shared" si="289"/>
        <v>0</v>
      </c>
      <c r="O424" s="229">
        <f t="shared" si="277"/>
        <v>0</v>
      </c>
      <c r="P424" s="228">
        <f t="shared" si="290"/>
        <v>0</v>
      </c>
      <c r="Q424" s="229">
        <f t="shared" si="278"/>
        <v>0</v>
      </c>
      <c r="R424" s="228">
        <f t="shared" si="291"/>
        <v>0</v>
      </c>
      <c r="S424" s="229">
        <f t="shared" si="279"/>
        <v>0</v>
      </c>
      <c r="T424" s="228">
        <v>0.5</v>
      </c>
      <c r="U424" s="230">
        <f t="shared" si="280"/>
        <v>834.61</v>
      </c>
      <c r="V424" s="526">
        <v>0.5</v>
      </c>
      <c r="W424" s="229">
        <f t="shared" si="281"/>
        <v>834.61</v>
      </c>
      <c r="X424" s="228">
        <f t="shared" si="292"/>
        <v>0</v>
      </c>
      <c r="Y424" s="229">
        <f t="shared" si="282"/>
        <v>0</v>
      </c>
      <c r="Z424" s="228">
        <f t="shared" si="293"/>
        <v>0</v>
      </c>
      <c r="AA424" s="229">
        <f t="shared" si="283"/>
        <v>0</v>
      </c>
      <c r="AB424" s="228">
        <f t="shared" si="294"/>
        <v>0</v>
      </c>
      <c r="AC424" s="229">
        <f t="shared" si="284"/>
        <v>0</v>
      </c>
      <c r="AD424" s="232">
        <f t="shared" si="273"/>
        <v>1669.22</v>
      </c>
      <c r="AE424" s="223" t="b">
        <f t="shared" si="271"/>
        <v>1</v>
      </c>
    </row>
    <row r="425" spans="1:60" ht="15" x14ac:dyDescent="0.25">
      <c r="A425" s="235" t="s">
        <v>1087</v>
      </c>
      <c r="B425" s="225" t="s">
        <v>1089</v>
      </c>
      <c r="C425" s="226">
        <f t="shared" si="272"/>
        <v>1</v>
      </c>
      <c r="D425" s="227">
        <v>1150.1199999999999</v>
      </c>
      <c r="E425" s="227"/>
      <c r="F425" s="228"/>
      <c r="G425" s="229">
        <f t="shared" si="285"/>
        <v>0</v>
      </c>
      <c r="H425" s="228">
        <f t="shared" si="286"/>
        <v>0</v>
      </c>
      <c r="I425" s="229">
        <f t="shared" si="274"/>
        <v>0</v>
      </c>
      <c r="J425" s="228">
        <f t="shared" si="287"/>
        <v>0</v>
      </c>
      <c r="K425" s="229">
        <f t="shared" si="275"/>
        <v>0</v>
      </c>
      <c r="L425" s="228">
        <f t="shared" si="288"/>
        <v>0</v>
      </c>
      <c r="M425" s="230">
        <f t="shared" si="276"/>
        <v>0</v>
      </c>
      <c r="N425" s="231">
        <f t="shared" si="289"/>
        <v>0</v>
      </c>
      <c r="O425" s="229">
        <f t="shared" si="277"/>
        <v>0</v>
      </c>
      <c r="P425" s="228">
        <f t="shared" si="290"/>
        <v>0</v>
      </c>
      <c r="Q425" s="229">
        <f t="shared" si="278"/>
        <v>0</v>
      </c>
      <c r="R425" s="228">
        <f t="shared" si="291"/>
        <v>0</v>
      </c>
      <c r="S425" s="229">
        <f t="shared" si="279"/>
        <v>0</v>
      </c>
      <c r="T425" s="228">
        <v>0.5</v>
      </c>
      <c r="U425" s="230">
        <f t="shared" si="280"/>
        <v>575.05999999999995</v>
      </c>
      <c r="V425" s="526">
        <v>0.5</v>
      </c>
      <c r="W425" s="229">
        <f t="shared" si="281"/>
        <v>575.05999999999995</v>
      </c>
      <c r="X425" s="228">
        <f t="shared" si="292"/>
        <v>0</v>
      </c>
      <c r="Y425" s="229">
        <f t="shared" si="282"/>
        <v>0</v>
      </c>
      <c r="Z425" s="228">
        <f t="shared" si="293"/>
        <v>0</v>
      </c>
      <c r="AA425" s="229">
        <f t="shared" si="283"/>
        <v>0</v>
      </c>
      <c r="AB425" s="228">
        <f t="shared" si="294"/>
        <v>0</v>
      </c>
      <c r="AC425" s="229">
        <f t="shared" si="284"/>
        <v>0</v>
      </c>
      <c r="AD425" s="232">
        <f t="shared" si="273"/>
        <v>1150.1199999999999</v>
      </c>
      <c r="AE425" s="223" t="b">
        <f t="shared" si="271"/>
        <v>1</v>
      </c>
    </row>
    <row r="426" spans="1:60" ht="15" x14ac:dyDescent="0.25">
      <c r="A426" s="235" t="s">
        <v>1090</v>
      </c>
      <c r="B426" s="225" t="s">
        <v>1092</v>
      </c>
      <c r="C426" s="226">
        <f t="shared" si="272"/>
        <v>1</v>
      </c>
      <c r="D426" s="227">
        <v>1733.42</v>
      </c>
      <c r="E426" s="227"/>
      <c r="F426" s="228"/>
      <c r="G426" s="229">
        <f t="shared" si="285"/>
        <v>0</v>
      </c>
      <c r="H426" s="228">
        <f t="shared" si="286"/>
        <v>0</v>
      </c>
      <c r="I426" s="229">
        <f t="shared" si="274"/>
        <v>0</v>
      </c>
      <c r="J426" s="228">
        <f t="shared" si="287"/>
        <v>0</v>
      </c>
      <c r="K426" s="229">
        <f t="shared" si="275"/>
        <v>0</v>
      </c>
      <c r="L426" s="228">
        <f t="shared" si="288"/>
        <v>0</v>
      </c>
      <c r="M426" s="230">
        <f t="shared" si="276"/>
        <v>0</v>
      </c>
      <c r="N426" s="231">
        <f t="shared" si="289"/>
        <v>0</v>
      </c>
      <c r="O426" s="229">
        <f t="shared" si="277"/>
        <v>0</v>
      </c>
      <c r="P426" s="228">
        <f t="shared" si="290"/>
        <v>0</v>
      </c>
      <c r="Q426" s="229">
        <f t="shared" si="278"/>
        <v>0</v>
      </c>
      <c r="R426" s="228">
        <f t="shared" si="291"/>
        <v>0</v>
      </c>
      <c r="S426" s="229">
        <f t="shared" si="279"/>
        <v>0</v>
      </c>
      <c r="T426" s="228">
        <v>0.5</v>
      </c>
      <c r="U426" s="230">
        <f t="shared" si="280"/>
        <v>866.71</v>
      </c>
      <c r="V426" s="526">
        <v>0.5</v>
      </c>
      <c r="W426" s="229">
        <f t="shared" si="281"/>
        <v>866.71</v>
      </c>
      <c r="X426" s="228">
        <f t="shared" si="292"/>
        <v>0</v>
      </c>
      <c r="Y426" s="229">
        <f t="shared" si="282"/>
        <v>0</v>
      </c>
      <c r="Z426" s="228">
        <f t="shared" si="293"/>
        <v>0</v>
      </c>
      <c r="AA426" s="229">
        <f t="shared" si="283"/>
        <v>0</v>
      </c>
      <c r="AB426" s="228">
        <f t="shared" si="294"/>
        <v>0</v>
      </c>
      <c r="AC426" s="229">
        <f t="shared" si="284"/>
        <v>0</v>
      </c>
      <c r="AD426" s="232">
        <f t="shared" si="273"/>
        <v>1733.42</v>
      </c>
      <c r="AE426" s="223" t="b">
        <f t="shared" si="271"/>
        <v>1</v>
      </c>
    </row>
    <row r="427" spans="1:60" ht="30" x14ac:dyDescent="0.25">
      <c r="A427" s="235" t="s">
        <v>1093</v>
      </c>
      <c r="B427" s="225" t="s">
        <v>1095</v>
      </c>
      <c r="C427" s="226">
        <f t="shared" si="272"/>
        <v>1</v>
      </c>
      <c r="D427" s="227">
        <v>2326.8200000000002</v>
      </c>
      <c r="E427" s="227"/>
      <c r="F427" s="228"/>
      <c r="G427" s="229">
        <f t="shared" si="285"/>
        <v>0</v>
      </c>
      <c r="H427" s="228">
        <f t="shared" si="286"/>
        <v>0</v>
      </c>
      <c r="I427" s="229">
        <f t="shared" si="274"/>
        <v>0</v>
      </c>
      <c r="J427" s="228">
        <f t="shared" si="287"/>
        <v>0</v>
      </c>
      <c r="K427" s="229">
        <f t="shared" si="275"/>
        <v>0</v>
      </c>
      <c r="L427" s="228">
        <f t="shared" si="288"/>
        <v>0</v>
      </c>
      <c r="M427" s="230">
        <f t="shared" si="276"/>
        <v>0</v>
      </c>
      <c r="N427" s="231">
        <f t="shared" si="289"/>
        <v>0</v>
      </c>
      <c r="O427" s="229">
        <f t="shared" si="277"/>
        <v>0</v>
      </c>
      <c r="P427" s="228">
        <f t="shared" si="290"/>
        <v>0</v>
      </c>
      <c r="Q427" s="229">
        <f t="shared" si="278"/>
        <v>0</v>
      </c>
      <c r="R427" s="228">
        <f t="shared" si="291"/>
        <v>0</v>
      </c>
      <c r="S427" s="229">
        <f t="shared" si="279"/>
        <v>0</v>
      </c>
      <c r="T427" s="228">
        <v>0.5</v>
      </c>
      <c r="U427" s="230">
        <f t="shared" si="280"/>
        <v>1163.4100000000001</v>
      </c>
      <c r="V427" s="526">
        <v>0.5</v>
      </c>
      <c r="W427" s="229">
        <f t="shared" si="281"/>
        <v>1163.4100000000001</v>
      </c>
      <c r="X427" s="228">
        <f t="shared" si="292"/>
        <v>0</v>
      </c>
      <c r="Y427" s="229">
        <f t="shared" si="282"/>
        <v>0</v>
      </c>
      <c r="Z427" s="228">
        <f t="shared" si="293"/>
        <v>0</v>
      </c>
      <c r="AA427" s="229">
        <f t="shared" si="283"/>
        <v>0</v>
      </c>
      <c r="AB427" s="228">
        <f t="shared" si="294"/>
        <v>0</v>
      </c>
      <c r="AC427" s="229">
        <f t="shared" si="284"/>
        <v>0</v>
      </c>
      <c r="AD427" s="232">
        <f t="shared" si="273"/>
        <v>2326.8200000000002</v>
      </c>
      <c r="AE427" s="223" t="b">
        <f t="shared" si="271"/>
        <v>1</v>
      </c>
    </row>
    <row r="428" spans="1:60" ht="15" x14ac:dyDescent="0.25">
      <c r="A428" s="235" t="s">
        <v>1096</v>
      </c>
      <c r="B428" s="225" t="s">
        <v>1098</v>
      </c>
      <c r="C428" s="226">
        <f t="shared" si="272"/>
        <v>1</v>
      </c>
      <c r="D428" s="227">
        <v>3104.2</v>
      </c>
      <c r="E428" s="227"/>
      <c r="F428" s="228"/>
      <c r="G428" s="229">
        <f t="shared" si="285"/>
        <v>0</v>
      </c>
      <c r="H428" s="228">
        <f t="shared" si="286"/>
        <v>0</v>
      </c>
      <c r="I428" s="229">
        <f t="shared" si="274"/>
        <v>0</v>
      </c>
      <c r="J428" s="228">
        <f t="shared" si="287"/>
        <v>0</v>
      </c>
      <c r="K428" s="229">
        <f t="shared" si="275"/>
        <v>0</v>
      </c>
      <c r="L428" s="228">
        <f t="shared" si="288"/>
        <v>0</v>
      </c>
      <c r="M428" s="230">
        <f t="shared" si="276"/>
        <v>0</v>
      </c>
      <c r="N428" s="231">
        <f t="shared" si="289"/>
        <v>0</v>
      </c>
      <c r="O428" s="229">
        <f t="shared" si="277"/>
        <v>0</v>
      </c>
      <c r="P428" s="228">
        <f t="shared" si="290"/>
        <v>0</v>
      </c>
      <c r="Q428" s="229">
        <f t="shared" si="278"/>
        <v>0</v>
      </c>
      <c r="R428" s="228">
        <f t="shared" si="291"/>
        <v>0</v>
      </c>
      <c r="S428" s="229">
        <f t="shared" si="279"/>
        <v>0</v>
      </c>
      <c r="T428" s="228">
        <v>0.5</v>
      </c>
      <c r="U428" s="230">
        <f t="shared" si="280"/>
        <v>1552.1</v>
      </c>
      <c r="V428" s="526">
        <v>0.5</v>
      </c>
      <c r="W428" s="229">
        <f t="shared" si="281"/>
        <v>1552.1</v>
      </c>
      <c r="X428" s="228">
        <f t="shared" si="292"/>
        <v>0</v>
      </c>
      <c r="Y428" s="229">
        <f t="shared" si="282"/>
        <v>0</v>
      </c>
      <c r="Z428" s="228">
        <f t="shared" si="293"/>
        <v>0</v>
      </c>
      <c r="AA428" s="229">
        <f t="shared" si="283"/>
        <v>0</v>
      </c>
      <c r="AB428" s="228">
        <f t="shared" si="294"/>
        <v>0</v>
      </c>
      <c r="AC428" s="229">
        <f t="shared" si="284"/>
        <v>0</v>
      </c>
      <c r="AD428" s="232">
        <f t="shared" si="273"/>
        <v>3104.2</v>
      </c>
      <c r="AE428" s="223" t="b">
        <f t="shared" si="271"/>
        <v>1</v>
      </c>
    </row>
    <row r="429" spans="1:60" ht="15" x14ac:dyDescent="0.25">
      <c r="A429" s="235" t="s">
        <v>1099</v>
      </c>
      <c r="B429" s="225" t="s">
        <v>1101</v>
      </c>
      <c r="C429" s="226">
        <f t="shared" si="272"/>
        <v>1</v>
      </c>
      <c r="D429" s="227">
        <v>4289.6000000000004</v>
      </c>
      <c r="E429" s="227"/>
      <c r="F429" s="228"/>
      <c r="G429" s="229">
        <f t="shared" si="285"/>
        <v>0</v>
      </c>
      <c r="H429" s="228">
        <f t="shared" si="286"/>
        <v>0</v>
      </c>
      <c r="I429" s="229">
        <f t="shared" si="274"/>
        <v>0</v>
      </c>
      <c r="J429" s="228">
        <f t="shared" si="287"/>
        <v>0</v>
      </c>
      <c r="K429" s="229">
        <f t="shared" si="275"/>
        <v>0</v>
      </c>
      <c r="L429" s="228">
        <f t="shared" si="288"/>
        <v>0</v>
      </c>
      <c r="M429" s="230">
        <f t="shared" si="276"/>
        <v>0</v>
      </c>
      <c r="N429" s="231">
        <f t="shared" si="289"/>
        <v>0</v>
      </c>
      <c r="O429" s="229">
        <f t="shared" si="277"/>
        <v>0</v>
      </c>
      <c r="P429" s="228">
        <f t="shared" si="290"/>
        <v>0</v>
      </c>
      <c r="Q429" s="229">
        <f t="shared" si="278"/>
        <v>0</v>
      </c>
      <c r="R429" s="228">
        <f t="shared" si="291"/>
        <v>0</v>
      </c>
      <c r="S429" s="229">
        <f t="shared" si="279"/>
        <v>0</v>
      </c>
      <c r="T429" s="228">
        <v>0.5</v>
      </c>
      <c r="U429" s="230">
        <f t="shared" si="280"/>
        <v>2144.8000000000002</v>
      </c>
      <c r="V429" s="526">
        <v>0.5</v>
      </c>
      <c r="W429" s="229">
        <f t="shared" si="281"/>
        <v>2144.8000000000002</v>
      </c>
      <c r="X429" s="228">
        <f t="shared" si="292"/>
        <v>0</v>
      </c>
      <c r="Y429" s="229">
        <f t="shared" si="282"/>
        <v>0</v>
      </c>
      <c r="Z429" s="228">
        <f t="shared" si="293"/>
        <v>0</v>
      </c>
      <c r="AA429" s="229">
        <f t="shared" si="283"/>
        <v>0</v>
      </c>
      <c r="AB429" s="228">
        <f t="shared" si="294"/>
        <v>0</v>
      </c>
      <c r="AC429" s="229">
        <f t="shared" si="284"/>
        <v>0</v>
      </c>
      <c r="AD429" s="232">
        <f t="shared" si="273"/>
        <v>4289.6000000000004</v>
      </c>
      <c r="AE429" s="223" t="b">
        <f t="shared" si="271"/>
        <v>1</v>
      </c>
    </row>
    <row r="430" spans="1:60" ht="15" x14ac:dyDescent="0.25">
      <c r="A430" s="235" t="s">
        <v>1102</v>
      </c>
      <c r="B430" s="225" t="s">
        <v>1104</v>
      </c>
      <c r="C430" s="226">
        <f t="shared" si="272"/>
        <v>1</v>
      </c>
      <c r="D430" s="227">
        <v>399.05</v>
      </c>
      <c r="E430" s="227"/>
      <c r="F430" s="228"/>
      <c r="G430" s="229">
        <f t="shared" si="285"/>
        <v>0</v>
      </c>
      <c r="H430" s="228">
        <f t="shared" si="286"/>
        <v>0</v>
      </c>
      <c r="I430" s="229">
        <f t="shared" si="274"/>
        <v>0</v>
      </c>
      <c r="J430" s="228">
        <f t="shared" si="287"/>
        <v>0</v>
      </c>
      <c r="K430" s="229">
        <f t="shared" si="275"/>
        <v>0</v>
      </c>
      <c r="L430" s="228">
        <f t="shared" si="288"/>
        <v>0</v>
      </c>
      <c r="M430" s="230">
        <f t="shared" si="276"/>
        <v>0</v>
      </c>
      <c r="N430" s="231">
        <f t="shared" si="289"/>
        <v>0</v>
      </c>
      <c r="O430" s="229">
        <f t="shared" si="277"/>
        <v>0</v>
      </c>
      <c r="P430" s="228">
        <f t="shared" si="290"/>
        <v>0</v>
      </c>
      <c r="Q430" s="229">
        <f t="shared" si="278"/>
        <v>0</v>
      </c>
      <c r="R430" s="228">
        <f t="shared" si="291"/>
        <v>0</v>
      </c>
      <c r="S430" s="229">
        <f t="shared" si="279"/>
        <v>0</v>
      </c>
      <c r="T430" s="228">
        <v>0.5</v>
      </c>
      <c r="U430" s="230">
        <f t="shared" si="280"/>
        <v>199.52500000000001</v>
      </c>
      <c r="V430" s="526">
        <v>0.5</v>
      </c>
      <c r="W430" s="229">
        <f t="shared" si="281"/>
        <v>199.52500000000001</v>
      </c>
      <c r="X430" s="228">
        <f t="shared" si="292"/>
        <v>0</v>
      </c>
      <c r="Y430" s="229">
        <f t="shared" si="282"/>
        <v>0</v>
      </c>
      <c r="Z430" s="228">
        <f t="shared" si="293"/>
        <v>0</v>
      </c>
      <c r="AA430" s="229">
        <f t="shared" si="283"/>
        <v>0</v>
      </c>
      <c r="AB430" s="228">
        <f t="shared" si="294"/>
        <v>0</v>
      </c>
      <c r="AC430" s="229">
        <f t="shared" si="284"/>
        <v>0</v>
      </c>
      <c r="AD430" s="232">
        <f t="shared" si="273"/>
        <v>399.05</v>
      </c>
      <c r="AE430" s="223" t="b">
        <f t="shared" si="271"/>
        <v>1</v>
      </c>
    </row>
    <row r="431" spans="1:60" ht="30" x14ac:dyDescent="0.25">
      <c r="A431" s="235" t="s">
        <v>1105</v>
      </c>
      <c r="B431" s="225" t="s">
        <v>1107</v>
      </c>
      <c r="C431" s="226">
        <f t="shared" si="272"/>
        <v>1</v>
      </c>
      <c r="D431" s="227">
        <v>32656.799999999999</v>
      </c>
      <c r="E431" s="227"/>
      <c r="F431" s="228"/>
      <c r="G431" s="229">
        <f t="shared" si="285"/>
        <v>0</v>
      </c>
      <c r="H431" s="228">
        <f t="shared" si="286"/>
        <v>0</v>
      </c>
      <c r="I431" s="229">
        <f t="shared" si="274"/>
        <v>0</v>
      </c>
      <c r="J431" s="228">
        <f t="shared" si="287"/>
        <v>0</v>
      </c>
      <c r="K431" s="229">
        <f t="shared" si="275"/>
        <v>0</v>
      </c>
      <c r="L431" s="228">
        <f t="shared" si="288"/>
        <v>0</v>
      </c>
      <c r="M431" s="230">
        <f t="shared" si="276"/>
        <v>0</v>
      </c>
      <c r="N431" s="231">
        <f t="shared" si="289"/>
        <v>0</v>
      </c>
      <c r="O431" s="229">
        <f t="shared" si="277"/>
        <v>0</v>
      </c>
      <c r="P431" s="228">
        <f t="shared" si="290"/>
        <v>0</v>
      </c>
      <c r="Q431" s="229">
        <f t="shared" si="278"/>
        <v>0</v>
      </c>
      <c r="R431" s="228">
        <f t="shared" si="291"/>
        <v>0</v>
      </c>
      <c r="S431" s="229">
        <f t="shared" si="279"/>
        <v>0</v>
      </c>
      <c r="T431" s="228">
        <v>0.5</v>
      </c>
      <c r="U431" s="230">
        <f t="shared" si="280"/>
        <v>16328.4</v>
      </c>
      <c r="V431" s="526">
        <v>0.5</v>
      </c>
      <c r="W431" s="229">
        <f t="shared" si="281"/>
        <v>16328.4</v>
      </c>
      <c r="X431" s="228">
        <f t="shared" si="292"/>
        <v>0</v>
      </c>
      <c r="Y431" s="229">
        <f t="shared" si="282"/>
        <v>0</v>
      </c>
      <c r="Z431" s="228">
        <f t="shared" si="293"/>
        <v>0</v>
      </c>
      <c r="AA431" s="229">
        <f t="shared" si="283"/>
        <v>0</v>
      </c>
      <c r="AB431" s="228">
        <f t="shared" si="294"/>
        <v>0</v>
      </c>
      <c r="AC431" s="229">
        <f t="shared" si="284"/>
        <v>0</v>
      </c>
      <c r="AD431" s="232">
        <f t="shared" si="273"/>
        <v>32656.799999999999</v>
      </c>
      <c r="AE431" s="223" t="b">
        <f t="shared" si="271"/>
        <v>1</v>
      </c>
    </row>
    <row r="432" spans="1:60" ht="15" x14ac:dyDescent="0.25">
      <c r="A432" s="235" t="s">
        <v>1108</v>
      </c>
      <c r="B432" s="225" t="s">
        <v>1110</v>
      </c>
      <c r="C432" s="226">
        <f t="shared" si="272"/>
        <v>1</v>
      </c>
      <c r="D432" s="227">
        <v>1221.8399999999999</v>
      </c>
      <c r="E432" s="227"/>
      <c r="F432" s="228"/>
      <c r="G432" s="229">
        <f t="shared" si="285"/>
        <v>0</v>
      </c>
      <c r="H432" s="228">
        <f t="shared" si="286"/>
        <v>0</v>
      </c>
      <c r="I432" s="229">
        <f t="shared" si="274"/>
        <v>0</v>
      </c>
      <c r="J432" s="228">
        <f t="shared" si="287"/>
        <v>0</v>
      </c>
      <c r="K432" s="229">
        <f t="shared" si="275"/>
        <v>0</v>
      </c>
      <c r="L432" s="228">
        <f t="shared" si="288"/>
        <v>0</v>
      </c>
      <c r="M432" s="230">
        <f t="shared" si="276"/>
        <v>0</v>
      </c>
      <c r="N432" s="231">
        <f t="shared" si="289"/>
        <v>0</v>
      </c>
      <c r="O432" s="229">
        <f t="shared" si="277"/>
        <v>0</v>
      </c>
      <c r="P432" s="228">
        <f t="shared" si="290"/>
        <v>0</v>
      </c>
      <c r="Q432" s="229">
        <f t="shared" si="278"/>
        <v>0</v>
      </c>
      <c r="R432" s="228">
        <f t="shared" si="291"/>
        <v>0</v>
      </c>
      <c r="S432" s="229">
        <f t="shared" si="279"/>
        <v>0</v>
      </c>
      <c r="T432" s="228">
        <v>0.5</v>
      </c>
      <c r="U432" s="230">
        <f t="shared" si="280"/>
        <v>610.91999999999996</v>
      </c>
      <c r="V432" s="526">
        <v>0.5</v>
      </c>
      <c r="W432" s="229">
        <f t="shared" si="281"/>
        <v>610.91999999999996</v>
      </c>
      <c r="X432" s="228">
        <f t="shared" si="292"/>
        <v>0</v>
      </c>
      <c r="Y432" s="229">
        <f t="shared" si="282"/>
        <v>0</v>
      </c>
      <c r="Z432" s="228">
        <f t="shared" si="293"/>
        <v>0</v>
      </c>
      <c r="AA432" s="229">
        <f t="shared" si="283"/>
        <v>0</v>
      </c>
      <c r="AB432" s="228">
        <f t="shared" si="294"/>
        <v>0</v>
      </c>
      <c r="AC432" s="229">
        <f t="shared" si="284"/>
        <v>0</v>
      </c>
      <c r="AD432" s="232">
        <f t="shared" si="273"/>
        <v>1221.8399999999999</v>
      </c>
      <c r="AE432" s="223" t="b">
        <f t="shared" si="271"/>
        <v>1</v>
      </c>
    </row>
    <row r="433" spans="1:60" ht="30" x14ac:dyDescent="0.25">
      <c r="A433" s="235" t="s">
        <v>1111</v>
      </c>
      <c r="B433" s="225" t="s">
        <v>1113</v>
      </c>
      <c r="C433" s="226">
        <f t="shared" si="272"/>
        <v>1</v>
      </c>
      <c r="D433" s="227">
        <v>4625.92</v>
      </c>
      <c r="E433" s="227"/>
      <c r="F433" s="228"/>
      <c r="G433" s="229">
        <f t="shared" si="285"/>
        <v>0</v>
      </c>
      <c r="H433" s="228">
        <f t="shared" si="286"/>
        <v>0</v>
      </c>
      <c r="I433" s="229">
        <f t="shared" si="274"/>
        <v>0</v>
      </c>
      <c r="J433" s="228">
        <f t="shared" si="287"/>
        <v>0</v>
      </c>
      <c r="K433" s="229">
        <f t="shared" si="275"/>
        <v>0</v>
      </c>
      <c r="L433" s="228">
        <f t="shared" si="288"/>
        <v>0</v>
      </c>
      <c r="M433" s="230">
        <f t="shared" si="276"/>
        <v>0</v>
      </c>
      <c r="N433" s="231">
        <f t="shared" si="289"/>
        <v>0</v>
      </c>
      <c r="O433" s="229">
        <f t="shared" si="277"/>
        <v>0</v>
      </c>
      <c r="P433" s="228">
        <f t="shared" si="290"/>
        <v>0</v>
      </c>
      <c r="Q433" s="229">
        <f t="shared" si="278"/>
        <v>0</v>
      </c>
      <c r="R433" s="228">
        <f t="shared" si="291"/>
        <v>0</v>
      </c>
      <c r="S433" s="229">
        <f t="shared" si="279"/>
        <v>0</v>
      </c>
      <c r="T433" s="228">
        <v>0.5</v>
      </c>
      <c r="U433" s="230">
        <f t="shared" si="280"/>
        <v>2312.96</v>
      </c>
      <c r="V433" s="526">
        <v>0.5</v>
      </c>
      <c r="W433" s="229">
        <f t="shared" si="281"/>
        <v>2312.96</v>
      </c>
      <c r="X433" s="228">
        <f t="shared" si="292"/>
        <v>0</v>
      </c>
      <c r="Y433" s="229">
        <f t="shared" si="282"/>
        <v>0</v>
      </c>
      <c r="Z433" s="228">
        <f t="shared" si="293"/>
        <v>0</v>
      </c>
      <c r="AA433" s="229">
        <f t="shared" si="283"/>
        <v>0</v>
      </c>
      <c r="AB433" s="228">
        <f t="shared" si="294"/>
        <v>0</v>
      </c>
      <c r="AC433" s="229">
        <f t="shared" si="284"/>
        <v>0</v>
      </c>
      <c r="AD433" s="232">
        <f t="shared" si="273"/>
        <v>4625.92</v>
      </c>
      <c r="AE433" s="223" t="b">
        <f t="shared" si="271"/>
        <v>1</v>
      </c>
    </row>
    <row r="434" spans="1:60" ht="30" x14ac:dyDescent="0.25">
      <c r="A434" s="235" t="s">
        <v>1114</v>
      </c>
      <c r="B434" s="225" t="s">
        <v>1116</v>
      </c>
      <c r="C434" s="226">
        <f t="shared" si="272"/>
        <v>1</v>
      </c>
      <c r="D434" s="227">
        <v>2537.6999999999998</v>
      </c>
      <c r="E434" s="227"/>
      <c r="F434" s="228"/>
      <c r="G434" s="229">
        <f t="shared" si="285"/>
        <v>0</v>
      </c>
      <c r="H434" s="228">
        <f t="shared" si="286"/>
        <v>0</v>
      </c>
      <c r="I434" s="229">
        <f t="shared" si="274"/>
        <v>0</v>
      </c>
      <c r="J434" s="228">
        <f t="shared" si="287"/>
        <v>0</v>
      </c>
      <c r="K434" s="229">
        <f t="shared" si="275"/>
        <v>0</v>
      </c>
      <c r="L434" s="228">
        <f t="shared" si="288"/>
        <v>0</v>
      </c>
      <c r="M434" s="230">
        <f t="shared" si="276"/>
        <v>0</v>
      </c>
      <c r="N434" s="231">
        <f t="shared" si="289"/>
        <v>0</v>
      </c>
      <c r="O434" s="229">
        <f t="shared" si="277"/>
        <v>0</v>
      </c>
      <c r="P434" s="228">
        <f t="shared" si="290"/>
        <v>0</v>
      </c>
      <c r="Q434" s="229">
        <f t="shared" si="278"/>
        <v>0</v>
      </c>
      <c r="R434" s="228">
        <f t="shared" si="291"/>
        <v>0</v>
      </c>
      <c r="S434" s="229">
        <f t="shared" si="279"/>
        <v>0</v>
      </c>
      <c r="T434" s="228">
        <v>0.5</v>
      </c>
      <c r="U434" s="230">
        <f t="shared" si="280"/>
        <v>1268.8499999999999</v>
      </c>
      <c r="V434" s="526">
        <v>0.5</v>
      </c>
      <c r="W434" s="229">
        <f t="shared" si="281"/>
        <v>1268.8499999999999</v>
      </c>
      <c r="X434" s="228">
        <f t="shared" si="292"/>
        <v>0</v>
      </c>
      <c r="Y434" s="229">
        <f t="shared" si="282"/>
        <v>0</v>
      </c>
      <c r="Z434" s="228">
        <f t="shared" si="293"/>
        <v>0</v>
      </c>
      <c r="AA434" s="229">
        <f t="shared" si="283"/>
        <v>0</v>
      </c>
      <c r="AB434" s="228">
        <f t="shared" si="294"/>
        <v>0</v>
      </c>
      <c r="AC434" s="229">
        <f t="shared" si="284"/>
        <v>0</v>
      </c>
      <c r="AD434" s="232">
        <f t="shared" si="273"/>
        <v>2537.6999999999998</v>
      </c>
      <c r="AE434" s="223" t="b">
        <f t="shared" si="271"/>
        <v>1</v>
      </c>
    </row>
    <row r="435" spans="1:60" s="223" customFormat="1" ht="21.75" customHeight="1" x14ac:dyDescent="0.25">
      <c r="A435" s="260">
        <v>8</v>
      </c>
      <c r="B435" s="215" t="s">
        <v>1117</v>
      </c>
      <c r="C435" s="216">
        <f t="shared" si="272"/>
        <v>1</v>
      </c>
      <c r="D435" s="217">
        <v>36325.839999999989</v>
      </c>
      <c r="E435" s="217"/>
      <c r="F435" s="218">
        <f>AVERAGE(F436:F458)</f>
        <v>0</v>
      </c>
      <c r="G435" s="219">
        <f>SUM(G436:G458)</f>
        <v>0</v>
      </c>
      <c r="H435" s="218">
        <f>AVERAGE(H436:H458)</f>
        <v>0</v>
      </c>
      <c r="I435" s="219">
        <f>SUM(I436:I458)</f>
        <v>0</v>
      </c>
      <c r="J435" s="218">
        <f>AVERAGE(J436:J458)</f>
        <v>0</v>
      </c>
      <c r="K435" s="219">
        <f>SUM(K436:K458)</f>
        <v>0</v>
      </c>
      <c r="L435" s="218">
        <f>AVERAGE(L436:L458)</f>
        <v>0.47826086956521741</v>
      </c>
      <c r="M435" s="220">
        <f>SUM(M436:M458)</f>
        <v>19121.800000000003</v>
      </c>
      <c r="N435" s="221">
        <f>AVERAGE(N436:N458)</f>
        <v>8.6956521739130432E-2</v>
      </c>
      <c r="O435" s="219">
        <f>SUM(O436:O458)</f>
        <v>8177.76</v>
      </c>
      <c r="P435" s="218">
        <f>AVERAGE(P436:P458)</f>
        <v>0</v>
      </c>
      <c r="Q435" s="219">
        <f>SUM(Q436:Q458)</f>
        <v>0</v>
      </c>
      <c r="R435" s="218">
        <f>AVERAGE(R436:R458)</f>
        <v>0</v>
      </c>
      <c r="S435" s="219">
        <f>SUM(S436:S458)</f>
        <v>0</v>
      </c>
      <c r="T435" s="218">
        <f>AVERAGE(T436:T458)</f>
        <v>0</v>
      </c>
      <c r="U435" s="220">
        <f>SUM(U436:U458)</f>
        <v>0</v>
      </c>
      <c r="V435" s="525">
        <f>AVERAGE(V436:V458)</f>
        <v>0</v>
      </c>
      <c r="W435" s="219">
        <f>SUM(W436:W458)</f>
        <v>0</v>
      </c>
      <c r="X435" s="218">
        <f>AVERAGE(X436:X458)</f>
        <v>0.21739130434782608</v>
      </c>
      <c r="Y435" s="219">
        <f>SUM(Y436:Y458)</f>
        <v>1979.81</v>
      </c>
      <c r="Z435" s="218">
        <f>AVERAGE(Z436:Z458)</f>
        <v>8.6956521739130432E-2</v>
      </c>
      <c r="AA435" s="219">
        <f>SUM(AA436:AA458)</f>
        <v>4055.1400000000003</v>
      </c>
      <c r="AB435" s="218">
        <f>AVERAGE(AB436:AB458)</f>
        <v>0.13043478260869565</v>
      </c>
      <c r="AC435" s="219">
        <f>SUM(AC436:AC458)</f>
        <v>2991.33</v>
      </c>
      <c r="AD435" s="222">
        <f t="shared" si="273"/>
        <v>36325.840000000004</v>
      </c>
      <c r="AE435" s="223" t="b">
        <f t="shared" si="271"/>
        <v>1</v>
      </c>
    </row>
    <row r="436" spans="1:60" ht="45" x14ac:dyDescent="0.25">
      <c r="A436" s="235" t="s">
        <v>1118</v>
      </c>
      <c r="B436" s="225" t="s">
        <v>1120</v>
      </c>
      <c r="C436" s="226">
        <f t="shared" si="272"/>
        <v>1</v>
      </c>
      <c r="D436" s="227">
        <v>7480.32</v>
      </c>
      <c r="E436" s="227"/>
      <c r="F436" s="228">
        <f>AG$46</f>
        <v>0</v>
      </c>
      <c r="G436" s="229">
        <f>F436*$D436</f>
        <v>0</v>
      </c>
      <c r="H436" s="228">
        <f>AI$46</f>
        <v>0</v>
      </c>
      <c r="I436" s="229">
        <f t="shared" ref="I436:I458" si="295">H436*$D436</f>
        <v>0</v>
      </c>
      <c r="J436" s="228">
        <f>AK$46</f>
        <v>0</v>
      </c>
      <c r="K436" s="229">
        <f t="shared" ref="K436:K458" si="296">J436*$D436</f>
        <v>0</v>
      </c>
      <c r="L436" s="228">
        <f>AM$46</f>
        <v>0</v>
      </c>
      <c r="M436" s="230">
        <f t="shared" ref="M436:M458" si="297">L436*$D436</f>
        <v>0</v>
      </c>
      <c r="N436" s="231">
        <v>1</v>
      </c>
      <c r="O436" s="229">
        <f t="shared" ref="O436:O458" si="298">N436*$D436</f>
        <v>7480.32</v>
      </c>
      <c r="P436" s="228">
        <f>AQ$46</f>
        <v>0</v>
      </c>
      <c r="Q436" s="229">
        <f t="shared" ref="Q436:Q458" si="299">P436*$D436</f>
        <v>0</v>
      </c>
      <c r="R436" s="228">
        <f>AS$46</f>
        <v>0</v>
      </c>
      <c r="S436" s="229">
        <f t="shared" ref="S436:S458" si="300">R436*$D436</f>
        <v>0</v>
      </c>
      <c r="T436" s="228">
        <f>AU$46</f>
        <v>0</v>
      </c>
      <c r="U436" s="230">
        <f t="shared" ref="U436:U458" si="301">T436*$D436</f>
        <v>0</v>
      </c>
      <c r="V436" s="526">
        <f>AW$46</f>
        <v>0</v>
      </c>
      <c r="W436" s="229">
        <f t="shared" ref="W436:W458" si="302">V436*$D436</f>
        <v>0</v>
      </c>
      <c r="X436" s="228">
        <f>AY$46</f>
        <v>0</v>
      </c>
      <c r="Y436" s="229">
        <f t="shared" ref="Y436:Y458" si="303">X436*$D436</f>
        <v>0</v>
      </c>
      <c r="Z436" s="228">
        <f>BA$46</f>
        <v>0</v>
      </c>
      <c r="AA436" s="229">
        <f t="shared" ref="AA436:AA458" si="304">Z436*$D436</f>
        <v>0</v>
      </c>
      <c r="AB436" s="228">
        <f>BC$46</f>
        <v>0</v>
      </c>
      <c r="AC436" s="229">
        <f t="shared" si="284"/>
        <v>0</v>
      </c>
      <c r="AD436" s="232">
        <f t="shared" si="273"/>
        <v>7480.32</v>
      </c>
      <c r="AE436" s="223" t="b">
        <f t="shared" si="271"/>
        <v>1</v>
      </c>
    </row>
    <row r="437" spans="1:60" ht="15" x14ac:dyDescent="0.25">
      <c r="A437" s="235" t="s">
        <v>1121</v>
      </c>
      <c r="B437" s="225" t="s">
        <v>1123</v>
      </c>
      <c r="C437" s="226">
        <f t="shared" si="272"/>
        <v>1</v>
      </c>
      <c r="D437" s="227">
        <v>115.59</v>
      </c>
      <c r="E437" s="227"/>
      <c r="F437" s="228">
        <f t="shared" ref="F437:F458" si="305">AG$46</f>
        <v>0</v>
      </c>
      <c r="G437" s="229">
        <f t="shared" ref="G437:G458" si="306">F437*$D437</f>
        <v>0</v>
      </c>
      <c r="H437" s="228">
        <f t="shared" ref="H437:H458" si="307">AI$46</f>
        <v>0</v>
      </c>
      <c r="I437" s="229">
        <f t="shared" si="295"/>
        <v>0</v>
      </c>
      <c r="J437" s="228">
        <f t="shared" ref="J437:J458" si="308">AK$46</f>
        <v>0</v>
      </c>
      <c r="K437" s="229">
        <f t="shared" si="296"/>
        <v>0</v>
      </c>
      <c r="L437" s="228">
        <f t="shared" ref="L437:L456" si="309">AM$46</f>
        <v>0</v>
      </c>
      <c r="M437" s="230">
        <f t="shared" si="297"/>
        <v>0</v>
      </c>
      <c r="N437" s="231">
        <f t="shared" ref="N437:N458" si="310">AO$46</f>
        <v>0</v>
      </c>
      <c r="O437" s="229">
        <f t="shared" si="298"/>
        <v>0</v>
      </c>
      <c r="P437" s="228">
        <f t="shared" ref="P437:P458" si="311">AQ$46</f>
        <v>0</v>
      </c>
      <c r="Q437" s="229">
        <f t="shared" si="299"/>
        <v>0</v>
      </c>
      <c r="R437" s="228">
        <f t="shared" ref="R437:R458" si="312">AS$46</f>
        <v>0</v>
      </c>
      <c r="S437" s="229">
        <f t="shared" si="300"/>
        <v>0</v>
      </c>
      <c r="T437" s="228">
        <f t="shared" ref="T437:T458" si="313">AU$46</f>
        <v>0</v>
      </c>
      <c r="U437" s="230">
        <f t="shared" si="301"/>
        <v>0</v>
      </c>
      <c r="V437" s="526">
        <f t="shared" ref="V437:V458" si="314">AW$46</f>
        <v>0</v>
      </c>
      <c r="W437" s="229">
        <f t="shared" si="302"/>
        <v>0</v>
      </c>
      <c r="X437" s="228">
        <v>1</v>
      </c>
      <c r="Y437" s="229">
        <f t="shared" si="303"/>
        <v>115.59</v>
      </c>
      <c r="Z437" s="228">
        <f t="shared" ref="Z437:Z458" si="315">BA$46</f>
        <v>0</v>
      </c>
      <c r="AA437" s="229">
        <f t="shared" si="304"/>
        <v>0</v>
      </c>
      <c r="AB437" s="228">
        <f t="shared" ref="AB437:AB458" si="316">BC$46</f>
        <v>0</v>
      </c>
      <c r="AC437" s="229">
        <f t="shared" si="284"/>
        <v>0</v>
      </c>
      <c r="AD437" s="232">
        <f t="shared" si="273"/>
        <v>115.59</v>
      </c>
      <c r="AE437" s="223" t="b">
        <f t="shared" si="271"/>
        <v>1</v>
      </c>
    </row>
    <row r="438" spans="1:60" ht="15" x14ac:dyDescent="0.25">
      <c r="A438" s="235" t="s">
        <v>1124</v>
      </c>
      <c r="B438" s="225" t="s">
        <v>1126</v>
      </c>
      <c r="C438" s="226">
        <f t="shared" si="272"/>
        <v>1</v>
      </c>
      <c r="D438" s="227">
        <v>1784.14</v>
      </c>
      <c r="E438" s="227"/>
      <c r="F438" s="228">
        <f t="shared" si="305"/>
        <v>0</v>
      </c>
      <c r="G438" s="229">
        <f t="shared" si="306"/>
        <v>0</v>
      </c>
      <c r="H438" s="228">
        <f t="shared" si="307"/>
        <v>0</v>
      </c>
      <c r="I438" s="229">
        <f t="shared" si="295"/>
        <v>0</v>
      </c>
      <c r="J438" s="228">
        <f t="shared" si="308"/>
        <v>0</v>
      </c>
      <c r="K438" s="229">
        <f t="shared" si="296"/>
        <v>0</v>
      </c>
      <c r="L438" s="228">
        <f t="shared" si="309"/>
        <v>0</v>
      </c>
      <c r="M438" s="230">
        <f t="shared" si="297"/>
        <v>0</v>
      </c>
      <c r="N438" s="231">
        <f t="shared" si="310"/>
        <v>0</v>
      </c>
      <c r="O438" s="229">
        <f t="shared" si="298"/>
        <v>0</v>
      </c>
      <c r="P438" s="228">
        <f t="shared" si="311"/>
        <v>0</v>
      </c>
      <c r="Q438" s="229">
        <f t="shared" si="299"/>
        <v>0</v>
      </c>
      <c r="R438" s="228">
        <f t="shared" si="312"/>
        <v>0</v>
      </c>
      <c r="S438" s="229">
        <f t="shared" si="300"/>
        <v>0</v>
      </c>
      <c r="T438" s="228">
        <f t="shared" si="313"/>
        <v>0</v>
      </c>
      <c r="U438" s="230">
        <f t="shared" si="301"/>
        <v>0</v>
      </c>
      <c r="V438" s="526">
        <f t="shared" si="314"/>
        <v>0</v>
      </c>
      <c r="W438" s="229">
        <f t="shared" si="302"/>
        <v>0</v>
      </c>
      <c r="X438" s="228">
        <f t="shared" ref="X438:X458" si="317">AY$46</f>
        <v>0</v>
      </c>
      <c r="Y438" s="229">
        <f t="shared" si="303"/>
        <v>0</v>
      </c>
      <c r="Z438" s="228">
        <v>1</v>
      </c>
      <c r="AA438" s="229">
        <f t="shared" si="304"/>
        <v>1784.14</v>
      </c>
      <c r="AB438" s="228">
        <f t="shared" si="316"/>
        <v>0</v>
      </c>
      <c r="AC438" s="229">
        <f t="shared" si="284"/>
        <v>0</v>
      </c>
      <c r="AD438" s="232">
        <f t="shared" si="273"/>
        <v>1784.14</v>
      </c>
      <c r="AE438" s="223" t="b">
        <f t="shared" si="271"/>
        <v>1</v>
      </c>
    </row>
    <row r="439" spans="1:60" ht="30" x14ac:dyDescent="0.25">
      <c r="A439" s="235" t="s">
        <v>1127</v>
      </c>
      <c r="B439" s="225" t="s">
        <v>1129</v>
      </c>
      <c r="C439" s="226">
        <f t="shared" si="272"/>
        <v>1</v>
      </c>
      <c r="D439" s="227">
        <v>10574.66</v>
      </c>
      <c r="E439" s="227"/>
      <c r="F439" s="228">
        <f t="shared" si="305"/>
        <v>0</v>
      </c>
      <c r="G439" s="229">
        <f t="shared" si="306"/>
        <v>0</v>
      </c>
      <c r="H439" s="228">
        <f t="shared" si="307"/>
        <v>0</v>
      </c>
      <c r="I439" s="229">
        <f t="shared" si="295"/>
        <v>0</v>
      </c>
      <c r="J439" s="228">
        <f t="shared" si="308"/>
        <v>0</v>
      </c>
      <c r="K439" s="229">
        <f t="shared" si="296"/>
        <v>0</v>
      </c>
      <c r="L439" s="228">
        <v>1</v>
      </c>
      <c r="M439" s="230">
        <f t="shared" si="297"/>
        <v>10574.66</v>
      </c>
      <c r="N439" s="231">
        <f t="shared" si="310"/>
        <v>0</v>
      </c>
      <c r="O439" s="229">
        <f t="shared" si="298"/>
        <v>0</v>
      </c>
      <c r="P439" s="228">
        <f t="shared" si="311"/>
        <v>0</v>
      </c>
      <c r="Q439" s="229">
        <f t="shared" si="299"/>
        <v>0</v>
      </c>
      <c r="R439" s="228">
        <f t="shared" si="312"/>
        <v>0</v>
      </c>
      <c r="S439" s="229">
        <f t="shared" si="300"/>
        <v>0</v>
      </c>
      <c r="T439" s="228">
        <f t="shared" si="313"/>
        <v>0</v>
      </c>
      <c r="U439" s="230">
        <f t="shared" si="301"/>
        <v>0</v>
      </c>
      <c r="V439" s="526">
        <f t="shared" si="314"/>
        <v>0</v>
      </c>
      <c r="W439" s="229">
        <f t="shared" si="302"/>
        <v>0</v>
      </c>
      <c r="X439" s="228">
        <f t="shared" si="317"/>
        <v>0</v>
      </c>
      <c r="Y439" s="229">
        <f t="shared" si="303"/>
        <v>0</v>
      </c>
      <c r="Z439" s="228">
        <f t="shared" si="315"/>
        <v>0</v>
      </c>
      <c r="AA439" s="229">
        <f t="shared" si="304"/>
        <v>0</v>
      </c>
      <c r="AB439" s="228">
        <f t="shared" si="316"/>
        <v>0</v>
      </c>
      <c r="AC439" s="229">
        <f t="shared" si="284"/>
        <v>0</v>
      </c>
      <c r="AD439" s="232">
        <f t="shared" si="273"/>
        <v>10574.66</v>
      </c>
      <c r="AE439" s="223" t="b">
        <f t="shared" si="271"/>
        <v>1</v>
      </c>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row>
    <row r="440" spans="1:60" ht="15" x14ac:dyDescent="0.25">
      <c r="A440" s="235" t="s">
        <v>1130</v>
      </c>
      <c r="B440" s="225" t="s">
        <v>1132</v>
      </c>
      <c r="C440" s="226">
        <f t="shared" si="272"/>
        <v>1</v>
      </c>
      <c r="D440" s="227">
        <v>736.12</v>
      </c>
      <c r="E440" s="227"/>
      <c r="F440" s="228">
        <f t="shared" si="305"/>
        <v>0</v>
      </c>
      <c r="G440" s="229">
        <f t="shared" si="306"/>
        <v>0</v>
      </c>
      <c r="H440" s="228">
        <f t="shared" si="307"/>
        <v>0</v>
      </c>
      <c r="I440" s="229">
        <f t="shared" si="295"/>
        <v>0</v>
      </c>
      <c r="J440" s="228">
        <f t="shared" si="308"/>
        <v>0</v>
      </c>
      <c r="K440" s="229">
        <f t="shared" si="296"/>
        <v>0</v>
      </c>
      <c r="L440" s="228">
        <v>1</v>
      </c>
      <c r="M440" s="230">
        <f t="shared" si="297"/>
        <v>736.12</v>
      </c>
      <c r="N440" s="231">
        <f t="shared" si="310"/>
        <v>0</v>
      </c>
      <c r="O440" s="229">
        <f t="shared" si="298"/>
        <v>0</v>
      </c>
      <c r="P440" s="228">
        <f t="shared" si="311"/>
        <v>0</v>
      </c>
      <c r="Q440" s="229">
        <f t="shared" si="299"/>
        <v>0</v>
      </c>
      <c r="R440" s="228">
        <f t="shared" si="312"/>
        <v>0</v>
      </c>
      <c r="S440" s="229">
        <f t="shared" si="300"/>
        <v>0</v>
      </c>
      <c r="T440" s="228">
        <f t="shared" si="313"/>
        <v>0</v>
      </c>
      <c r="U440" s="230">
        <f t="shared" si="301"/>
        <v>0</v>
      </c>
      <c r="V440" s="526">
        <f t="shared" si="314"/>
        <v>0</v>
      </c>
      <c r="W440" s="229">
        <f t="shared" si="302"/>
        <v>0</v>
      </c>
      <c r="X440" s="228">
        <f t="shared" si="317"/>
        <v>0</v>
      </c>
      <c r="Y440" s="229">
        <f t="shared" si="303"/>
        <v>0</v>
      </c>
      <c r="Z440" s="228">
        <f t="shared" si="315"/>
        <v>0</v>
      </c>
      <c r="AA440" s="229">
        <f t="shared" si="304"/>
        <v>0</v>
      </c>
      <c r="AB440" s="228">
        <f t="shared" si="316"/>
        <v>0</v>
      </c>
      <c r="AC440" s="229">
        <f t="shared" si="284"/>
        <v>0</v>
      </c>
      <c r="AD440" s="232">
        <f t="shared" si="273"/>
        <v>736.12</v>
      </c>
      <c r="AE440" s="223" t="b">
        <f t="shared" si="271"/>
        <v>1</v>
      </c>
    </row>
    <row r="441" spans="1:60" ht="15" x14ac:dyDescent="0.25">
      <c r="A441" s="235" t="s">
        <v>1133</v>
      </c>
      <c r="B441" s="225" t="s">
        <v>1135</v>
      </c>
      <c r="C441" s="226">
        <f t="shared" si="272"/>
        <v>1</v>
      </c>
      <c r="D441" s="227">
        <v>1705.85</v>
      </c>
      <c r="E441" s="227"/>
      <c r="F441" s="228">
        <f t="shared" si="305"/>
        <v>0</v>
      </c>
      <c r="G441" s="229">
        <f t="shared" si="306"/>
        <v>0</v>
      </c>
      <c r="H441" s="228">
        <f t="shared" si="307"/>
        <v>0</v>
      </c>
      <c r="I441" s="229">
        <f t="shared" si="295"/>
        <v>0</v>
      </c>
      <c r="J441" s="228">
        <f t="shared" si="308"/>
        <v>0</v>
      </c>
      <c r="K441" s="229">
        <f t="shared" si="296"/>
        <v>0</v>
      </c>
      <c r="L441" s="228">
        <v>1</v>
      </c>
      <c r="M441" s="230">
        <f t="shared" si="297"/>
        <v>1705.85</v>
      </c>
      <c r="N441" s="231">
        <f t="shared" si="310"/>
        <v>0</v>
      </c>
      <c r="O441" s="229">
        <f t="shared" si="298"/>
        <v>0</v>
      </c>
      <c r="P441" s="228">
        <f t="shared" si="311"/>
        <v>0</v>
      </c>
      <c r="Q441" s="229">
        <f t="shared" si="299"/>
        <v>0</v>
      </c>
      <c r="R441" s="228">
        <f t="shared" si="312"/>
        <v>0</v>
      </c>
      <c r="S441" s="229">
        <f t="shared" si="300"/>
        <v>0</v>
      </c>
      <c r="T441" s="228">
        <f t="shared" si="313"/>
        <v>0</v>
      </c>
      <c r="U441" s="230">
        <f t="shared" si="301"/>
        <v>0</v>
      </c>
      <c r="V441" s="526">
        <f t="shared" si="314"/>
        <v>0</v>
      </c>
      <c r="W441" s="229">
        <f t="shared" si="302"/>
        <v>0</v>
      </c>
      <c r="X441" s="228">
        <f t="shared" si="317"/>
        <v>0</v>
      </c>
      <c r="Y441" s="229">
        <f t="shared" si="303"/>
        <v>0</v>
      </c>
      <c r="Z441" s="228">
        <f t="shared" si="315"/>
        <v>0</v>
      </c>
      <c r="AA441" s="229">
        <f t="shared" si="304"/>
        <v>0</v>
      </c>
      <c r="AB441" s="228">
        <f t="shared" si="316"/>
        <v>0</v>
      </c>
      <c r="AC441" s="229">
        <f t="shared" si="284"/>
        <v>0</v>
      </c>
      <c r="AD441" s="232">
        <f t="shared" si="273"/>
        <v>1705.85</v>
      </c>
      <c r="AE441" s="223" t="b">
        <f t="shared" si="271"/>
        <v>1</v>
      </c>
    </row>
    <row r="442" spans="1:60" ht="15" x14ac:dyDescent="0.25">
      <c r="A442" s="235" t="s">
        <v>1136</v>
      </c>
      <c r="B442" s="225" t="s">
        <v>1138</v>
      </c>
      <c r="C442" s="226">
        <f t="shared" si="272"/>
        <v>1</v>
      </c>
      <c r="D442" s="227">
        <v>179.78</v>
      </c>
      <c r="E442" s="227"/>
      <c r="F442" s="228">
        <f t="shared" si="305"/>
        <v>0</v>
      </c>
      <c r="G442" s="229">
        <f t="shared" si="306"/>
        <v>0</v>
      </c>
      <c r="H442" s="228">
        <f t="shared" si="307"/>
        <v>0</v>
      </c>
      <c r="I442" s="229">
        <f t="shared" si="295"/>
        <v>0</v>
      </c>
      <c r="J442" s="228">
        <f t="shared" si="308"/>
        <v>0</v>
      </c>
      <c r="K442" s="229">
        <f t="shared" si="296"/>
        <v>0</v>
      </c>
      <c r="L442" s="228">
        <v>1</v>
      </c>
      <c r="M442" s="230">
        <f t="shared" si="297"/>
        <v>179.78</v>
      </c>
      <c r="N442" s="231">
        <f t="shared" si="310"/>
        <v>0</v>
      </c>
      <c r="O442" s="229">
        <f t="shared" si="298"/>
        <v>0</v>
      </c>
      <c r="P442" s="228">
        <f t="shared" si="311"/>
        <v>0</v>
      </c>
      <c r="Q442" s="229">
        <f t="shared" si="299"/>
        <v>0</v>
      </c>
      <c r="R442" s="228">
        <f t="shared" si="312"/>
        <v>0</v>
      </c>
      <c r="S442" s="229">
        <f t="shared" si="300"/>
        <v>0</v>
      </c>
      <c r="T442" s="228">
        <f t="shared" si="313"/>
        <v>0</v>
      </c>
      <c r="U442" s="230">
        <f t="shared" si="301"/>
        <v>0</v>
      </c>
      <c r="V442" s="526">
        <f t="shared" si="314"/>
        <v>0</v>
      </c>
      <c r="W442" s="229">
        <f t="shared" si="302"/>
        <v>0</v>
      </c>
      <c r="X442" s="228">
        <f t="shared" si="317"/>
        <v>0</v>
      </c>
      <c r="Y442" s="229">
        <f t="shared" si="303"/>
        <v>0</v>
      </c>
      <c r="Z442" s="228">
        <f t="shared" si="315"/>
        <v>0</v>
      </c>
      <c r="AA442" s="229">
        <f t="shared" si="304"/>
        <v>0</v>
      </c>
      <c r="AB442" s="228">
        <f t="shared" si="316"/>
        <v>0</v>
      </c>
      <c r="AC442" s="229">
        <f t="shared" si="284"/>
        <v>0</v>
      </c>
      <c r="AD442" s="232">
        <f t="shared" si="273"/>
        <v>179.78</v>
      </c>
      <c r="AE442" s="223" t="b">
        <f t="shared" si="271"/>
        <v>1</v>
      </c>
    </row>
    <row r="443" spans="1:60" ht="15" x14ac:dyDescent="0.25">
      <c r="A443" s="235" t="s">
        <v>1139</v>
      </c>
      <c r="B443" s="225" t="s">
        <v>1141</v>
      </c>
      <c r="C443" s="226">
        <f t="shared" si="272"/>
        <v>1</v>
      </c>
      <c r="D443" s="227">
        <v>341.9</v>
      </c>
      <c r="E443" s="227"/>
      <c r="F443" s="228">
        <f t="shared" si="305"/>
        <v>0</v>
      </c>
      <c r="G443" s="229">
        <f t="shared" si="306"/>
        <v>0</v>
      </c>
      <c r="H443" s="228">
        <f t="shared" si="307"/>
        <v>0</v>
      </c>
      <c r="I443" s="229">
        <f t="shared" si="295"/>
        <v>0</v>
      </c>
      <c r="J443" s="228">
        <f t="shared" si="308"/>
        <v>0</v>
      </c>
      <c r="K443" s="229">
        <f t="shared" si="296"/>
        <v>0</v>
      </c>
      <c r="L443" s="228">
        <f t="shared" si="309"/>
        <v>0</v>
      </c>
      <c r="M443" s="230">
        <f t="shared" si="297"/>
        <v>0</v>
      </c>
      <c r="N443" s="231">
        <f t="shared" si="310"/>
        <v>0</v>
      </c>
      <c r="O443" s="229">
        <f t="shared" si="298"/>
        <v>0</v>
      </c>
      <c r="P443" s="228">
        <f t="shared" si="311"/>
        <v>0</v>
      </c>
      <c r="Q443" s="229">
        <f t="shared" si="299"/>
        <v>0</v>
      </c>
      <c r="R443" s="228">
        <f t="shared" si="312"/>
        <v>0</v>
      </c>
      <c r="S443" s="229">
        <f t="shared" si="300"/>
        <v>0</v>
      </c>
      <c r="T443" s="228">
        <f t="shared" si="313"/>
        <v>0</v>
      </c>
      <c r="U443" s="230">
        <f t="shared" si="301"/>
        <v>0</v>
      </c>
      <c r="V443" s="526">
        <f t="shared" si="314"/>
        <v>0</v>
      </c>
      <c r="W443" s="229">
        <f t="shared" si="302"/>
        <v>0</v>
      </c>
      <c r="X443" s="228">
        <v>1</v>
      </c>
      <c r="Y443" s="229">
        <f t="shared" si="303"/>
        <v>341.9</v>
      </c>
      <c r="Z443" s="228">
        <f t="shared" si="315"/>
        <v>0</v>
      </c>
      <c r="AA443" s="229">
        <f t="shared" si="304"/>
        <v>0</v>
      </c>
      <c r="AB443" s="228">
        <f t="shared" si="316"/>
        <v>0</v>
      </c>
      <c r="AC443" s="229">
        <f t="shared" si="284"/>
        <v>0</v>
      </c>
      <c r="AD443" s="232">
        <f t="shared" si="273"/>
        <v>341.9</v>
      </c>
      <c r="AE443" s="223" t="b">
        <f t="shared" si="271"/>
        <v>1</v>
      </c>
    </row>
    <row r="444" spans="1:60" ht="15" x14ac:dyDescent="0.25">
      <c r="A444" s="235" t="s">
        <v>1142</v>
      </c>
      <c r="B444" s="225" t="s">
        <v>1144</v>
      </c>
      <c r="C444" s="226">
        <f t="shared" si="272"/>
        <v>1</v>
      </c>
      <c r="D444" s="227">
        <v>463.26</v>
      </c>
      <c r="E444" s="227"/>
      <c r="F444" s="228">
        <f t="shared" si="305"/>
        <v>0</v>
      </c>
      <c r="G444" s="229">
        <f t="shared" si="306"/>
        <v>0</v>
      </c>
      <c r="H444" s="228">
        <f t="shared" si="307"/>
        <v>0</v>
      </c>
      <c r="I444" s="229">
        <f t="shared" si="295"/>
        <v>0</v>
      </c>
      <c r="J444" s="228">
        <f t="shared" si="308"/>
        <v>0</v>
      </c>
      <c r="K444" s="229">
        <f t="shared" si="296"/>
        <v>0</v>
      </c>
      <c r="L444" s="228">
        <f t="shared" si="309"/>
        <v>0</v>
      </c>
      <c r="M444" s="230">
        <f t="shared" si="297"/>
        <v>0</v>
      </c>
      <c r="N444" s="231">
        <f t="shared" si="310"/>
        <v>0</v>
      </c>
      <c r="O444" s="229">
        <f t="shared" si="298"/>
        <v>0</v>
      </c>
      <c r="P444" s="228">
        <f t="shared" si="311"/>
        <v>0</v>
      </c>
      <c r="Q444" s="229">
        <f t="shared" si="299"/>
        <v>0</v>
      </c>
      <c r="R444" s="228">
        <f t="shared" si="312"/>
        <v>0</v>
      </c>
      <c r="S444" s="229">
        <f t="shared" si="300"/>
        <v>0</v>
      </c>
      <c r="T444" s="228">
        <f t="shared" si="313"/>
        <v>0</v>
      </c>
      <c r="U444" s="230">
        <f t="shared" si="301"/>
        <v>0</v>
      </c>
      <c r="V444" s="526">
        <f t="shared" si="314"/>
        <v>0</v>
      </c>
      <c r="W444" s="229">
        <f t="shared" si="302"/>
        <v>0</v>
      </c>
      <c r="X444" s="228">
        <v>1</v>
      </c>
      <c r="Y444" s="229">
        <f t="shared" si="303"/>
        <v>463.26</v>
      </c>
      <c r="Z444" s="228">
        <f t="shared" si="315"/>
        <v>0</v>
      </c>
      <c r="AA444" s="229">
        <f t="shared" si="304"/>
        <v>0</v>
      </c>
      <c r="AB444" s="228">
        <f t="shared" si="316"/>
        <v>0</v>
      </c>
      <c r="AC444" s="229">
        <f t="shared" si="284"/>
        <v>0</v>
      </c>
      <c r="AD444" s="232">
        <f t="shared" si="273"/>
        <v>463.26</v>
      </c>
      <c r="AE444" s="223" t="b">
        <f t="shared" si="271"/>
        <v>1</v>
      </c>
    </row>
    <row r="445" spans="1:60" ht="15" x14ac:dyDescent="0.25">
      <c r="A445" s="235" t="s">
        <v>1145</v>
      </c>
      <c r="B445" s="225" t="s">
        <v>1147</v>
      </c>
      <c r="C445" s="226">
        <f t="shared" si="272"/>
        <v>1</v>
      </c>
      <c r="D445" s="227">
        <v>1073.32</v>
      </c>
      <c r="E445" s="227"/>
      <c r="F445" s="228">
        <f t="shared" si="305"/>
        <v>0</v>
      </c>
      <c r="G445" s="229">
        <f t="shared" si="306"/>
        <v>0</v>
      </c>
      <c r="H445" s="228">
        <f t="shared" si="307"/>
        <v>0</v>
      </c>
      <c r="I445" s="229">
        <f t="shared" si="295"/>
        <v>0</v>
      </c>
      <c r="J445" s="228">
        <f t="shared" si="308"/>
        <v>0</v>
      </c>
      <c r="K445" s="229">
        <f t="shared" si="296"/>
        <v>0</v>
      </c>
      <c r="L445" s="228">
        <v>1</v>
      </c>
      <c r="M445" s="230">
        <f t="shared" si="297"/>
        <v>1073.32</v>
      </c>
      <c r="N445" s="231">
        <f t="shared" si="310"/>
        <v>0</v>
      </c>
      <c r="O445" s="229">
        <f t="shared" si="298"/>
        <v>0</v>
      </c>
      <c r="P445" s="228">
        <f t="shared" si="311"/>
        <v>0</v>
      </c>
      <c r="Q445" s="229">
        <f t="shared" si="299"/>
        <v>0</v>
      </c>
      <c r="R445" s="228">
        <f t="shared" si="312"/>
        <v>0</v>
      </c>
      <c r="S445" s="229">
        <f t="shared" si="300"/>
        <v>0</v>
      </c>
      <c r="T445" s="228">
        <f t="shared" si="313"/>
        <v>0</v>
      </c>
      <c r="U445" s="230">
        <f t="shared" si="301"/>
        <v>0</v>
      </c>
      <c r="V445" s="526">
        <f t="shared" si="314"/>
        <v>0</v>
      </c>
      <c r="W445" s="229">
        <f t="shared" si="302"/>
        <v>0</v>
      </c>
      <c r="X445" s="228">
        <f t="shared" si="317"/>
        <v>0</v>
      </c>
      <c r="Y445" s="229">
        <f t="shared" si="303"/>
        <v>0</v>
      </c>
      <c r="Z445" s="228">
        <f t="shared" si="315"/>
        <v>0</v>
      </c>
      <c r="AA445" s="229">
        <f t="shared" si="304"/>
        <v>0</v>
      </c>
      <c r="AB445" s="228">
        <f t="shared" si="316"/>
        <v>0</v>
      </c>
      <c r="AC445" s="229">
        <f t="shared" si="284"/>
        <v>0</v>
      </c>
      <c r="AD445" s="232">
        <f t="shared" si="273"/>
        <v>1073.32</v>
      </c>
      <c r="AE445" s="223" t="b">
        <f t="shared" si="271"/>
        <v>1</v>
      </c>
    </row>
    <row r="446" spans="1:60" ht="15" x14ac:dyDescent="0.25">
      <c r="A446" s="235" t="s">
        <v>1148</v>
      </c>
      <c r="B446" s="225" t="s">
        <v>409</v>
      </c>
      <c r="C446" s="226">
        <f t="shared" si="272"/>
        <v>1</v>
      </c>
      <c r="D446" s="227">
        <v>32.090000000000003</v>
      </c>
      <c r="E446" s="227"/>
      <c r="F446" s="228">
        <f t="shared" si="305"/>
        <v>0</v>
      </c>
      <c r="G446" s="229">
        <f t="shared" si="306"/>
        <v>0</v>
      </c>
      <c r="H446" s="228">
        <f t="shared" si="307"/>
        <v>0</v>
      </c>
      <c r="I446" s="229">
        <f t="shared" si="295"/>
        <v>0</v>
      </c>
      <c r="J446" s="228">
        <f t="shared" si="308"/>
        <v>0</v>
      </c>
      <c r="K446" s="229">
        <f t="shared" si="296"/>
        <v>0</v>
      </c>
      <c r="L446" s="228">
        <v>1</v>
      </c>
      <c r="M446" s="230">
        <f t="shared" si="297"/>
        <v>32.090000000000003</v>
      </c>
      <c r="N446" s="231">
        <f t="shared" si="310"/>
        <v>0</v>
      </c>
      <c r="O446" s="229">
        <f t="shared" si="298"/>
        <v>0</v>
      </c>
      <c r="P446" s="228">
        <f t="shared" si="311"/>
        <v>0</v>
      </c>
      <c r="Q446" s="229">
        <f t="shared" si="299"/>
        <v>0</v>
      </c>
      <c r="R446" s="228">
        <f t="shared" si="312"/>
        <v>0</v>
      </c>
      <c r="S446" s="229">
        <f t="shared" si="300"/>
        <v>0</v>
      </c>
      <c r="T446" s="228">
        <f t="shared" si="313"/>
        <v>0</v>
      </c>
      <c r="U446" s="230">
        <f t="shared" si="301"/>
        <v>0</v>
      </c>
      <c r="V446" s="526">
        <f t="shared" si="314"/>
        <v>0</v>
      </c>
      <c r="W446" s="229">
        <f t="shared" si="302"/>
        <v>0</v>
      </c>
      <c r="X446" s="228">
        <f t="shared" si="317"/>
        <v>0</v>
      </c>
      <c r="Y446" s="229">
        <f t="shared" si="303"/>
        <v>0</v>
      </c>
      <c r="Z446" s="228">
        <f t="shared" si="315"/>
        <v>0</v>
      </c>
      <c r="AA446" s="229">
        <f t="shared" si="304"/>
        <v>0</v>
      </c>
      <c r="AB446" s="228">
        <f t="shared" si="316"/>
        <v>0</v>
      </c>
      <c r="AC446" s="229">
        <f t="shared" si="284"/>
        <v>0</v>
      </c>
      <c r="AD446" s="232">
        <f t="shared" si="273"/>
        <v>32.090000000000003</v>
      </c>
      <c r="AE446" s="223" t="b">
        <f t="shared" si="271"/>
        <v>1</v>
      </c>
    </row>
    <row r="447" spans="1:60" ht="30" x14ac:dyDescent="0.25">
      <c r="A447" s="235" t="s">
        <v>1149</v>
      </c>
      <c r="B447" s="225" t="s">
        <v>1151</v>
      </c>
      <c r="C447" s="226">
        <f t="shared" si="272"/>
        <v>1</v>
      </c>
      <c r="D447" s="227">
        <v>278.7</v>
      </c>
      <c r="E447" s="227"/>
      <c r="F447" s="228">
        <f t="shared" si="305"/>
        <v>0</v>
      </c>
      <c r="G447" s="229">
        <f t="shared" si="306"/>
        <v>0</v>
      </c>
      <c r="H447" s="228">
        <f t="shared" si="307"/>
        <v>0</v>
      </c>
      <c r="I447" s="229">
        <f t="shared" si="295"/>
        <v>0</v>
      </c>
      <c r="J447" s="228">
        <f t="shared" si="308"/>
        <v>0</v>
      </c>
      <c r="K447" s="229">
        <f t="shared" si="296"/>
        <v>0</v>
      </c>
      <c r="L447" s="228">
        <v>1</v>
      </c>
      <c r="M447" s="230">
        <f t="shared" si="297"/>
        <v>278.7</v>
      </c>
      <c r="N447" s="231">
        <f t="shared" si="310"/>
        <v>0</v>
      </c>
      <c r="O447" s="229">
        <f t="shared" si="298"/>
        <v>0</v>
      </c>
      <c r="P447" s="228">
        <f t="shared" si="311"/>
        <v>0</v>
      </c>
      <c r="Q447" s="229">
        <f t="shared" si="299"/>
        <v>0</v>
      </c>
      <c r="R447" s="228">
        <f t="shared" si="312"/>
        <v>0</v>
      </c>
      <c r="S447" s="229">
        <f t="shared" si="300"/>
        <v>0</v>
      </c>
      <c r="T447" s="228">
        <f t="shared" si="313"/>
        <v>0</v>
      </c>
      <c r="U447" s="230">
        <f t="shared" si="301"/>
        <v>0</v>
      </c>
      <c r="V447" s="526">
        <f t="shared" si="314"/>
        <v>0</v>
      </c>
      <c r="W447" s="229">
        <f t="shared" si="302"/>
        <v>0</v>
      </c>
      <c r="X447" s="228">
        <f t="shared" si="317"/>
        <v>0</v>
      </c>
      <c r="Y447" s="229">
        <f t="shared" si="303"/>
        <v>0</v>
      </c>
      <c r="Z447" s="228">
        <f t="shared" si="315"/>
        <v>0</v>
      </c>
      <c r="AA447" s="229">
        <f t="shared" si="304"/>
        <v>0</v>
      </c>
      <c r="AB447" s="228">
        <f t="shared" si="316"/>
        <v>0</v>
      </c>
      <c r="AC447" s="229">
        <f t="shared" si="284"/>
        <v>0</v>
      </c>
      <c r="AD447" s="232">
        <f t="shared" si="273"/>
        <v>278.7</v>
      </c>
      <c r="AE447" s="223" t="b">
        <f t="shared" si="271"/>
        <v>1</v>
      </c>
    </row>
    <row r="448" spans="1:60" ht="30" x14ac:dyDescent="0.25">
      <c r="A448" s="235" t="s">
        <v>1152</v>
      </c>
      <c r="B448" s="225" t="s">
        <v>1154</v>
      </c>
      <c r="C448" s="226">
        <f t="shared" si="272"/>
        <v>1</v>
      </c>
      <c r="D448" s="227">
        <v>390.18</v>
      </c>
      <c r="E448" s="227"/>
      <c r="F448" s="228">
        <f t="shared" si="305"/>
        <v>0</v>
      </c>
      <c r="G448" s="229">
        <f t="shared" si="306"/>
        <v>0</v>
      </c>
      <c r="H448" s="228">
        <f t="shared" si="307"/>
        <v>0</v>
      </c>
      <c r="I448" s="229">
        <f t="shared" si="295"/>
        <v>0</v>
      </c>
      <c r="J448" s="228">
        <f t="shared" si="308"/>
        <v>0</v>
      </c>
      <c r="K448" s="229">
        <f t="shared" si="296"/>
        <v>0</v>
      </c>
      <c r="L448" s="228">
        <f t="shared" si="309"/>
        <v>0</v>
      </c>
      <c r="M448" s="230">
        <f t="shared" si="297"/>
        <v>0</v>
      </c>
      <c r="N448" s="231">
        <f t="shared" si="310"/>
        <v>0</v>
      </c>
      <c r="O448" s="229">
        <f t="shared" si="298"/>
        <v>0</v>
      </c>
      <c r="P448" s="228">
        <f t="shared" si="311"/>
        <v>0</v>
      </c>
      <c r="Q448" s="229">
        <f t="shared" si="299"/>
        <v>0</v>
      </c>
      <c r="R448" s="228">
        <f t="shared" si="312"/>
        <v>0</v>
      </c>
      <c r="S448" s="229">
        <f t="shared" si="300"/>
        <v>0</v>
      </c>
      <c r="T448" s="228">
        <f t="shared" si="313"/>
        <v>0</v>
      </c>
      <c r="U448" s="230">
        <f t="shared" si="301"/>
        <v>0</v>
      </c>
      <c r="V448" s="526">
        <f t="shared" si="314"/>
        <v>0</v>
      </c>
      <c r="W448" s="229">
        <f t="shared" si="302"/>
        <v>0</v>
      </c>
      <c r="X448" s="228">
        <v>1</v>
      </c>
      <c r="Y448" s="229">
        <f t="shared" si="303"/>
        <v>390.18</v>
      </c>
      <c r="Z448" s="228">
        <f t="shared" si="315"/>
        <v>0</v>
      </c>
      <c r="AA448" s="229">
        <f t="shared" si="304"/>
        <v>0</v>
      </c>
      <c r="AB448" s="228">
        <f t="shared" si="316"/>
        <v>0</v>
      </c>
      <c r="AC448" s="229">
        <f t="shared" si="284"/>
        <v>0</v>
      </c>
      <c r="AD448" s="232">
        <f t="shared" si="273"/>
        <v>390.18</v>
      </c>
      <c r="AE448" s="223" t="b">
        <f t="shared" si="271"/>
        <v>1</v>
      </c>
    </row>
    <row r="449" spans="1:60" ht="30" x14ac:dyDescent="0.25">
      <c r="A449" s="235" t="s">
        <v>1155</v>
      </c>
      <c r="B449" s="225" t="s">
        <v>1157</v>
      </c>
      <c r="C449" s="226">
        <f t="shared" si="272"/>
        <v>1</v>
      </c>
      <c r="D449" s="227">
        <v>668.88</v>
      </c>
      <c r="E449" s="227"/>
      <c r="F449" s="228">
        <f t="shared" si="305"/>
        <v>0</v>
      </c>
      <c r="G449" s="229">
        <f t="shared" si="306"/>
        <v>0</v>
      </c>
      <c r="H449" s="228">
        <f t="shared" si="307"/>
        <v>0</v>
      </c>
      <c r="I449" s="229">
        <f t="shared" si="295"/>
        <v>0</v>
      </c>
      <c r="J449" s="228">
        <f t="shared" si="308"/>
        <v>0</v>
      </c>
      <c r="K449" s="229">
        <f t="shared" si="296"/>
        <v>0</v>
      </c>
      <c r="L449" s="228">
        <f t="shared" si="309"/>
        <v>0</v>
      </c>
      <c r="M449" s="230">
        <f t="shared" si="297"/>
        <v>0</v>
      </c>
      <c r="N449" s="231">
        <f t="shared" si="310"/>
        <v>0</v>
      </c>
      <c r="O449" s="229">
        <f t="shared" si="298"/>
        <v>0</v>
      </c>
      <c r="P449" s="228">
        <f t="shared" si="311"/>
        <v>0</v>
      </c>
      <c r="Q449" s="229">
        <f t="shared" si="299"/>
        <v>0</v>
      </c>
      <c r="R449" s="228">
        <f t="shared" si="312"/>
        <v>0</v>
      </c>
      <c r="S449" s="229">
        <f t="shared" si="300"/>
        <v>0</v>
      </c>
      <c r="T449" s="228">
        <f t="shared" si="313"/>
        <v>0</v>
      </c>
      <c r="U449" s="230">
        <f t="shared" si="301"/>
        <v>0</v>
      </c>
      <c r="V449" s="526">
        <f t="shared" si="314"/>
        <v>0</v>
      </c>
      <c r="W449" s="229">
        <f t="shared" si="302"/>
        <v>0</v>
      </c>
      <c r="X449" s="228">
        <v>1</v>
      </c>
      <c r="Y449" s="229">
        <f t="shared" si="303"/>
        <v>668.88</v>
      </c>
      <c r="Z449" s="228">
        <f t="shared" si="315"/>
        <v>0</v>
      </c>
      <c r="AA449" s="229">
        <f t="shared" si="304"/>
        <v>0</v>
      </c>
      <c r="AB449" s="228">
        <f t="shared" si="316"/>
        <v>0</v>
      </c>
      <c r="AC449" s="229">
        <f t="shared" si="284"/>
        <v>0</v>
      </c>
      <c r="AD449" s="232">
        <f t="shared" si="273"/>
        <v>668.88</v>
      </c>
      <c r="AE449" s="223" t="b">
        <f t="shared" si="271"/>
        <v>1</v>
      </c>
    </row>
    <row r="450" spans="1:60" ht="30" x14ac:dyDescent="0.25">
      <c r="A450" s="235" t="s">
        <v>1158</v>
      </c>
      <c r="B450" s="225" t="s">
        <v>1160</v>
      </c>
      <c r="C450" s="226">
        <f t="shared" si="272"/>
        <v>1</v>
      </c>
      <c r="D450" s="227">
        <v>1028.3800000000001</v>
      </c>
      <c r="E450" s="227"/>
      <c r="F450" s="228">
        <f t="shared" si="305"/>
        <v>0</v>
      </c>
      <c r="G450" s="229">
        <f t="shared" si="306"/>
        <v>0</v>
      </c>
      <c r="H450" s="228">
        <f t="shared" si="307"/>
        <v>0</v>
      </c>
      <c r="I450" s="229">
        <f t="shared" si="295"/>
        <v>0</v>
      </c>
      <c r="J450" s="228">
        <f t="shared" si="308"/>
        <v>0</v>
      </c>
      <c r="K450" s="229">
        <f t="shared" si="296"/>
        <v>0</v>
      </c>
      <c r="L450" s="228">
        <v>1</v>
      </c>
      <c r="M450" s="230">
        <f t="shared" si="297"/>
        <v>1028.3800000000001</v>
      </c>
      <c r="N450" s="231">
        <f t="shared" si="310"/>
        <v>0</v>
      </c>
      <c r="O450" s="229">
        <f t="shared" si="298"/>
        <v>0</v>
      </c>
      <c r="P450" s="228">
        <f t="shared" si="311"/>
        <v>0</v>
      </c>
      <c r="Q450" s="229">
        <f t="shared" si="299"/>
        <v>0</v>
      </c>
      <c r="R450" s="228">
        <f t="shared" si="312"/>
        <v>0</v>
      </c>
      <c r="S450" s="229">
        <f t="shared" si="300"/>
        <v>0</v>
      </c>
      <c r="T450" s="228">
        <f t="shared" si="313"/>
        <v>0</v>
      </c>
      <c r="U450" s="230">
        <f t="shared" si="301"/>
        <v>0</v>
      </c>
      <c r="V450" s="526">
        <f t="shared" si="314"/>
        <v>0</v>
      </c>
      <c r="W450" s="229">
        <f t="shared" si="302"/>
        <v>0</v>
      </c>
      <c r="X450" s="228">
        <f t="shared" si="317"/>
        <v>0</v>
      </c>
      <c r="Y450" s="229">
        <f t="shared" si="303"/>
        <v>0</v>
      </c>
      <c r="Z450" s="228">
        <f t="shared" si="315"/>
        <v>0</v>
      </c>
      <c r="AA450" s="229">
        <f t="shared" si="304"/>
        <v>0</v>
      </c>
      <c r="AB450" s="228">
        <f t="shared" si="316"/>
        <v>0</v>
      </c>
      <c r="AC450" s="229">
        <f t="shared" si="284"/>
        <v>0</v>
      </c>
      <c r="AD450" s="232">
        <f t="shared" si="273"/>
        <v>1028.3800000000001</v>
      </c>
      <c r="AE450" s="223" t="b">
        <f t="shared" si="271"/>
        <v>1</v>
      </c>
    </row>
    <row r="451" spans="1:60" ht="30" x14ac:dyDescent="0.25">
      <c r="A451" s="235" t="s">
        <v>1161</v>
      </c>
      <c r="B451" s="225" t="s">
        <v>1163</v>
      </c>
      <c r="C451" s="226">
        <f t="shared" si="272"/>
        <v>1</v>
      </c>
      <c r="D451" s="227">
        <v>2857.62</v>
      </c>
      <c r="E451" s="227"/>
      <c r="F451" s="228">
        <f t="shared" si="305"/>
        <v>0</v>
      </c>
      <c r="G451" s="229">
        <f t="shared" si="306"/>
        <v>0</v>
      </c>
      <c r="H451" s="228">
        <f t="shared" si="307"/>
        <v>0</v>
      </c>
      <c r="I451" s="229">
        <f t="shared" si="295"/>
        <v>0</v>
      </c>
      <c r="J451" s="228">
        <f t="shared" si="308"/>
        <v>0</v>
      </c>
      <c r="K451" s="229">
        <f t="shared" si="296"/>
        <v>0</v>
      </c>
      <c r="L451" s="228">
        <v>1</v>
      </c>
      <c r="M451" s="230">
        <f t="shared" si="297"/>
        <v>2857.62</v>
      </c>
      <c r="N451" s="231">
        <f t="shared" si="310"/>
        <v>0</v>
      </c>
      <c r="O451" s="229">
        <f t="shared" si="298"/>
        <v>0</v>
      </c>
      <c r="P451" s="228">
        <f t="shared" si="311"/>
        <v>0</v>
      </c>
      <c r="Q451" s="229">
        <f t="shared" si="299"/>
        <v>0</v>
      </c>
      <c r="R451" s="228">
        <f t="shared" si="312"/>
        <v>0</v>
      </c>
      <c r="S451" s="229">
        <f t="shared" si="300"/>
        <v>0</v>
      </c>
      <c r="T451" s="228">
        <f t="shared" si="313"/>
        <v>0</v>
      </c>
      <c r="U451" s="230">
        <f t="shared" si="301"/>
        <v>0</v>
      </c>
      <c r="V451" s="526">
        <f t="shared" si="314"/>
        <v>0</v>
      </c>
      <c r="W451" s="229">
        <f t="shared" si="302"/>
        <v>0</v>
      </c>
      <c r="X451" s="228">
        <f t="shared" si="317"/>
        <v>0</v>
      </c>
      <c r="Y451" s="229">
        <f t="shared" si="303"/>
        <v>0</v>
      </c>
      <c r="Z451" s="228">
        <f t="shared" si="315"/>
        <v>0</v>
      </c>
      <c r="AA451" s="229">
        <f t="shared" si="304"/>
        <v>0</v>
      </c>
      <c r="AB451" s="228">
        <f t="shared" si="316"/>
        <v>0</v>
      </c>
      <c r="AC451" s="229">
        <f t="shared" si="284"/>
        <v>0</v>
      </c>
      <c r="AD451" s="232">
        <f t="shared" si="273"/>
        <v>2857.62</v>
      </c>
      <c r="AE451" s="223" t="b">
        <f t="shared" si="271"/>
        <v>1</v>
      </c>
    </row>
    <row r="452" spans="1:60" ht="30" x14ac:dyDescent="0.25">
      <c r="A452" s="235" t="s">
        <v>1164</v>
      </c>
      <c r="B452" s="225" t="s">
        <v>1166</v>
      </c>
      <c r="C452" s="226">
        <f t="shared" si="272"/>
        <v>1</v>
      </c>
      <c r="D452" s="227">
        <v>697.44</v>
      </c>
      <c r="E452" s="227"/>
      <c r="F452" s="228">
        <f t="shared" si="305"/>
        <v>0</v>
      </c>
      <c r="G452" s="229">
        <f t="shared" si="306"/>
        <v>0</v>
      </c>
      <c r="H452" s="228">
        <f t="shared" si="307"/>
        <v>0</v>
      </c>
      <c r="I452" s="229">
        <f t="shared" si="295"/>
        <v>0</v>
      </c>
      <c r="J452" s="228">
        <f t="shared" si="308"/>
        <v>0</v>
      </c>
      <c r="K452" s="229">
        <f t="shared" si="296"/>
        <v>0</v>
      </c>
      <c r="L452" s="228">
        <f t="shared" si="309"/>
        <v>0</v>
      </c>
      <c r="M452" s="230">
        <f t="shared" si="297"/>
        <v>0</v>
      </c>
      <c r="N452" s="231">
        <v>1</v>
      </c>
      <c r="O452" s="229">
        <f t="shared" si="298"/>
        <v>697.44</v>
      </c>
      <c r="P452" s="228">
        <f t="shared" si="311"/>
        <v>0</v>
      </c>
      <c r="Q452" s="229">
        <f t="shared" si="299"/>
        <v>0</v>
      </c>
      <c r="R452" s="228">
        <f t="shared" si="312"/>
        <v>0</v>
      </c>
      <c r="S452" s="229">
        <f t="shared" si="300"/>
        <v>0</v>
      </c>
      <c r="T452" s="228">
        <f t="shared" si="313"/>
        <v>0</v>
      </c>
      <c r="U452" s="230">
        <f t="shared" si="301"/>
        <v>0</v>
      </c>
      <c r="V452" s="526">
        <f t="shared" si="314"/>
        <v>0</v>
      </c>
      <c r="W452" s="229">
        <f t="shared" si="302"/>
        <v>0</v>
      </c>
      <c r="X452" s="228">
        <f t="shared" si="317"/>
        <v>0</v>
      </c>
      <c r="Y452" s="229">
        <f t="shared" si="303"/>
        <v>0</v>
      </c>
      <c r="Z452" s="228">
        <f t="shared" si="315"/>
        <v>0</v>
      </c>
      <c r="AA452" s="229">
        <f t="shared" si="304"/>
        <v>0</v>
      </c>
      <c r="AB452" s="228">
        <f t="shared" si="316"/>
        <v>0</v>
      </c>
      <c r="AC452" s="229">
        <f t="shared" si="284"/>
        <v>0</v>
      </c>
      <c r="AD452" s="232">
        <f t="shared" si="273"/>
        <v>697.44</v>
      </c>
      <c r="AE452" s="223" t="b">
        <f t="shared" si="271"/>
        <v>1</v>
      </c>
    </row>
    <row r="453" spans="1:60" ht="30" x14ac:dyDescent="0.25">
      <c r="A453" s="235" t="s">
        <v>1167</v>
      </c>
      <c r="B453" s="225" t="s">
        <v>1169</v>
      </c>
      <c r="C453" s="226">
        <f t="shared" si="272"/>
        <v>1</v>
      </c>
      <c r="D453" s="227">
        <v>1363.01</v>
      </c>
      <c r="E453" s="227"/>
      <c r="F453" s="228">
        <f t="shared" si="305"/>
        <v>0</v>
      </c>
      <c r="G453" s="229">
        <f t="shared" si="306"/>
        <v>0</v>
      </c>
      <c r="H453" s="228">
        <f t="shared" si="307"/>
        <v>0</v>
      </c>
      <c r="I453" s="229">
        <f t="shared" si="295"/>
        <v>0</v>
      </c>
      <c r="J453" s="228">
        <f t="shared" si="308"/>
        <v>0</v>
      </c>
      <c r="K453" s="229">
        <f t="shared" si="296"/>
        <v>0</v>
      </c>
      <c r="L453" s="228">
        <f t="shared" si="309"/>
        <v>0</v>
      </c>
      <c r="M453" s="230">
        <f t="shared" si="297"/>
        <v>0</v>
      </c>
      <c r="N453" s="231">
        <f t="shared" si="310"/>
        <v>0</v>
      </c>
      <c r="O453" s="229">
        <f t="shared" si="298"/>
        <v>0</v>
      </c>
      <c r="P453" s="228">
        <f t="shared" si="311"/>
        <v>0</v>
      </c>
      <c r="Q453" s="229">
        <f t="shared" si="299"/>
        <v>0</v>
      </c>
      <c r="R453" s="228">
        <f t="shared" si="312"/>
        <v>0</v>
      </c>
      <c r="S453" s="229">
        <f t="shared" si="300"/>
        <v>0</v>
      </c>
      <c r="T453" s="228">
        <f t="shared" si="313"/>
        <v>0</v>
      </c>
      <c r="U453" s="230">
        <f t="shared" si="301"/>
        <v>0</v>
      </c>
      <c r="V453" s="526">
        <f t="shared" si="314"/>
        <v>0</v>
      </c>
      <c r="W453" s="229">
        <f t="shared" si="302"/>
        <v>0</v>
      </c>
      <c r="X453" s="228">
        <f t="shared" si="317"/>
        <v>0</v>
      </c>
      <c r="Y453" s="229">
        <f t="shared" si="303"/>
        <v>0</v>
      </c>
      <c r="Z453" s="228">
        <f t="shared" si="315"/>
        <v>0</v>
      </c>
      <c r="AA453" s="229">
        <f t="shared" si="304"/>
        <v>0</v>
      </c>
      <c r="AB453" s="228">
        <v>1</v>
      </c>
      <c r="AC453" s="229">
        <f t="shared" si="284"/>
        <v>1363.01</v>
      </c>
      <c r="AD453" s="232">
        <f t="shared" si="273"/>
        <v>1363.01</v>
      </c>
      <c r="AE453" s="223" t="b">
        <f t="shared" si="271"/>
        <v>1</v>
      </c>
    </row>
    <row r="454" spans="1:60" ht="30" x14ac:dyDescent="0.25">
      <c r="A454" s="235" t="s">
        <v>1170</v>
      </c>
      <c r="B454" s="225" t="s">
        <v>1172</v>
      </c>
      <c r="C454" s="226">
        <f t="shared" si="272"/>
        <v>1</v>
      </c>
      <c r="D454" s="227">
        <v>463.92</v>
      </c>
      <c r="E454" s="227"/>
      <c r="F454" s="228">
        <f t="shared" si="305"/>
        <v>0</v>
      </c>
      <c r="G454" s="229">
        <f t="shared" si="306"/>
        <v>0</v>
      </c>
      <c r="H454" s="228">
        <f t="shared" si="307"/>
        <v>0</v>
      </c>
      <c r="I454" s="229">
        <f t="shared" si="295"/>
        <v>0</v>
      </c>
      <c r="J454" s="228">
        <f t="shared" si="308"/>
        <v>0</v>
      </c>
      <c r="K454" s="229">
        <f t="shared" si="296"/>
        <v>0</v>
      </c>
      <c r="L454" s="228">
        <f t="shared" si="309"/>
        <v>0</v>
      </c>
      <c r="M454" s="230">
        <f t="shared" si="297"/>
        <v>0</v>
      </c>
      <c r="N454" s="231">
        <f t="shared" si="310"/>
        <v>0</v>
      </c>
      <c r="O454" s="229">
        <f t="shared" si="298"/>
        <v>0</v>
      </c>
      <c r="P454" s="228">
        <f t="shared" si="311"/>
        <v>0</v>
      </c>
      <c r="Q454" s="229">
        <f t="shared" si="299"/>
        <v>0</v>
      </c>
      <c r="R454" s="228">
        <f t="shared" si="312"/>
        <v>0</v>
      </c>
      <c r="S454" s="229">
        <f t="shared" si="300"/>
        <v>0</v>
      </c>
      <c r="T454" s="228">
        <f t="shared" si="313"/>
        <v>0</v>
      </c>
      <c r="U454" s="230">
        <f t="shared" si="301"/>
        <v>0</v>
      </c>
      <c r="V454" s="526">
        <f t="shared" si="314"/>
        <v>0</v>
      </c>
      <c r="W454" s="229">
        <f t="shared" si="302"/>
        <v>0</v>
      </c>
      <c r="X454" s="228">
        <f t="shared" si="317"/>
        <v>0</v>
      </c>
      <c r="Y454" s="229">
        <f t="shared" si="303"/>
        <v>0</v>
      </c>
      <c r="Z454" s="228">
        <f t="shared" si="315"/>
        <v>0</v>
      </c>
      <c r="AA454" s="229">
        <f t="shared" si="304"/>
        <v>0</v>
      </c>
      <c r="AB454" s="228">
        <v>1</v>
      </c>
      <c r="AC454" s="229">
        <f t="shared" si="284"/>
        <v>463.92</v>
      </c>
      <c r="AD454" s="232">
        <f t="shared" si="273"/>
        <v>463.92</v>
      </c>
      <c r="AE454" s="223" t="b">
        <f t="shared" si="271"/>
        <v>1</v>
      </c>
    </row>
    <row r="455" spans="1:60" ht="15" x14ac:dyDescent="0.25">
      <c r="A455" s="235" t="s">
        <v>1173</v>
      </c>
      <c r="B455" s="225" t="s">
        <v>1175</v>
      </c>
      <c r="C455" s="226">
        <f t="shared" si="272"/>
        <v>1</v>
      </c>
      <c r="D455" s="227">
        <v>1164.4000000000001</v>
      </c>
      <c r="E455" s="227"/>
      <c r="F455" s="228">
        <f t="shared" si="305"/>
        <v>0</v>
      </c>
      <c r="G455" s="229">
        <f t="shared" si="306"/>
        <v>0</v>
      </c>
      <c r="H455" s="228">
        <f t="shared" si="307"/>
        <v>0</v>
      </c>
      <c r="I455" s="229">
        <f t="shared" si="295"/>
        <v>0</v>
      </c>
      <c r="J455" s="228">
        <f t="shared" si="308"/>
        <v>0</v>
      </c>
      <c r="K455" s="229">
        <f t="shared" si="296"/>
        <v>0</v>
      </c>
      <c r="L455" s="228">
        <f t="shared" si="309"/>
        <v>0</v>
      </c>
      <c r="M455" s="230">
        <f t="shared" si="297"/>
        <v>0</v>
      </c>
      <c r="N455" s="231">
        <f t="shared" si="310"/>
        <v>0</v>
      </c>
      <c r="O455" s="229">
        <f t="shared" si="298"/>
        <v>0</v>
      </c>
      <c r="P455" s="228">
        <f t="shared" si="311"/>
        <v>0</v>
      </c>
      <c r="Q455" s="229">
        <f t="shared" si="299"/>
        <v>0</v>
      </c>
      <c r="R455" s="228">
        <f t="shared" si="312"/>
        <v>0</v>
      </c>
      <c r="S455" s="229">
        <f t="shared" si="300"/>
        <v>0</v>
      </c>
      <c r="T455" s="228">
        <f t="shared" si="313"/>
        <v>0</v>
      </c>
      <c r="U455" s="230">
        <f t="shared" si="301"/>
        <v>0</v>
      </c>
      <c r="V455" s="526">
        <f t="shared" si="314"/>
        <v>0</v>
      </c>
      <c r="W455" s="229">
        <f t="shared" si="302"/>
        <v>0</v>
      </c>
      <c r="X455" s="228">
        <f t="shared" si="317"/>
        <v>0</v>
      </c>
      <c r="Y455" s="229">
        <f t="shared" si="303"/>
        <v>0</v>
      </c>
      <c r="Z455" s="228">
        <f t="shared" si="315"/>
        <v>0</v>
      </c>
      <c r="AA455" s="229">
        <f t="shared" si="304"/>
        <v>0</v>
      </c>
      <c r="AB455" s="228">
        <v>1</v>
      </c>
      <c r="AC455" s="229">
        <f t="shared" si="284"/>
        <v>1164.4000000000001</v>
      </c>
      <c r="AD455" s="232">
        <f t="shared" si="273"/>
        <v>1164.4000000000001</v>
      </c>
      <c r="AE455" s="223" t="b">
        <f t="shared" si="271"/>
        <v>1</v>
      </c>
    </row>
    <row r="456" spans="1:60" ht="30" x14ac:dyDescent="0.25">
      <c r="A456" s="235" t="s">
        <v>1176</v>
      </c>
      <c r="B456" s="225" t="s">
        <v>1178</v>
      </c>
      <c r="C456" s="226">
        <f t="shared" si="272"/>
        <v>1</v>
      </c>
      <c r="D456" s="227">
        <v>2271</v>
      </c>
      <c r="E456" s="227"/>
      <c r="F456" s="228">
        <f t="shared" si="305"/>
        <v>0</v>
      </c>
      <c r="G456" s="229">
        <f t="shared" si="306"/>
        <v>0</v>
      </c>
      <c r="H456" s="228">
        <f t="shared" si="307"/>
        <v>0</v>
      </c>
      <c r="I456" s="229">
        <f t="shared" si="295"/>
        <v>0</v>
      </c>
      <c r="J456" s="228">
        <f t="shared" si="308"/>
        <v>0</v>
      </c>
      <c r="K456" s="229">
        <f t="shared" si="296"/>
        <v>0</v>
      </c>
      <c r="L456" s="228">
        <f t="shared" si="309"/>
        <v>0</v>
      </c>
      <c r="M456" s="230">
        <f t="shared" si="297"/>
        <v>0</v>
      </c>
      <c r="N456" s="231">
        <f t="shared" si="310"/>
        <v>0</v>
      </c>
      <c r="O456" s="229">
        <f t="shared" si="298"/>
        <v>0</v>
      </c>
      <c r="P456" s="228">
        <f t="shared" si="311"/>
        <v>0</v>
      </c>
      <c r="Q456" s="229">
        <f t="shared" si="299"/>
        <v>0</v>
      </c>
      <c r="R456" s="228">
        <f t="shared" si="312"/>
        <v>0</v>
      </c>
      <c r="S456" s="229">
        <f t="shared" si="300"/>
        <v>0</v>
      </c>
      <c r="T456" s="228">
        <f t="shared" si="313"/>
        <v>0</v>
      </c>
      <c r="U456" s="230">
        <f t="shared" si="301"/>
        <v>0</v>
      </c>
      <c r="V456" s="526">
        <f t="shared" si="314"/>
        <v>0</v>
      </c>
      <c r="W456" s="229">
        <f t="shared" si="302"/>
        <v>0</v>
      </c>
      <c r="X456" s="228">
        <f t="shared" si="317"/>
        <v>0</v>
      </c>
      <c r="Y456" s="229">
        <f t="shared" si="303"/>
        <v>0</v>
      </c>
      <c r="Z456" s="228">
        <v>1</v>
      </c>
      <c r="AA456" s="229">
        <f t="shared" si="304"/>
        <v>2271</v>
      </c>
      <c r="AB456" s="228">
        <f t="shared" si="316"/>
        <v>0</v>
      </c>
      <c r="AC456" s="229">
        <f t="shared" si="284"/>
        <v>0</v>
      </c>
      <c r="AD456" s="232">
        <f t="shared" si="273"/>
        <v>2271</v>
      </c>
      <c r="AE456" s="223" t="b">
        <f t="shared" si="271"/>
        <v>1</v>
      </c>
    </row>
    <row r="457" spans="1:60" ht="15" x14ac:dyDescent="0.25">
      <c r="A457" s="235" t="s">
        <v>1179</v>
      </c>
      <c r="B457" s="225" t="s">
        <v>1181</v>
      </c>
      <c r="C457" s="226">
        <f t="shared" si="272"/>
        <v>1</v>
      </c>
      <c r="D457" s="227">
        <v>142.97</v>
      </c>
      <c r="E457" s="227"/>
      <c r="F457" s="228">
        <f t="shared" si="305"/>
        <v>0</v>
      </c>
      <c r="G457" s="229">
        <f t="shared" si="306"/>
        <v>0</v>
      </c>
      <c r="H457" s="228">
        <f t="shared" si="307"/>
        <v>0</v>
      </c>
      <c r="I457" s="229">
        <f t="shared" si="295"/>
        <v>0</v>
      </c>
      <c r="J457" s="228">
        <f t="shared" si="308"/>
        <v>0</v>
      </c>
      <c r="K457" s="229">
        <f t="shared" si="296"/>
        <v>0</v>
      </c>
      <c r="L457" s="228">
        <v>1</v>
      </c>
      <c r="M457" s="230">
        <f t="shared" si="297"/>
        <v>142.97</v>
      </c>
      <c r="N457" s="231">
        <f t="shared" si="310"/>
        <v>0</v>
      </c>
      <c r="O457" s="229">
        <f t="shared" si="298"/>
        <v>0</v>
      </c>
      <c r="P457" s="228">
        <f t="shared" si="311"/>
        <v>0</v>
      </c>
      <c r="Q457" s="229">
        <f t="shared" si="299"/>
        <v>0</v>
      </c>
      <c r="R457" s="228">
        <f t="shared" si="312"/>
        <v>0</v>
      </c>
      <c r="S457" s="229">
        <f t="shared" si="300"/>
        <v>0</v>
      </c>
      <c r="T457" s="228">
        <f t="shared" si="313"/>
        <v>0</v>
      </c>
      <c r="U457" s="230">
        <f t="shared" si="301"/>
        <v>0</v>
      </c>
      <c r="V457" s="526">
        <f t="shared" si="314"/>
        <v>0</v>
      </c>
      <c r="W457" s="229">
        <f t="shared" si="302"/>
        <v>0</v>
      </c>
      <c r="X457" s="228">
        <f t="shared" si="317"/>
        <v>0</v>
      </c>
      <c r="Y457" s="229">
        <f t="shared" si="303"/>
        <v>0</v>
      </c>
      <c r="Z457" s="228">
        <f t="shared" si="315"/>
        <v>0</v>
      </c>
      <c r="AA457" s="229">
        <f t="shared" si="304"/>
        <v>0</v>
      </c>
      <c r="AB457" s="228">
        <f t="shared" si="316"/>
        <v>0</v>
      </c>
      <c r="AC457" s="229">
        <f t="shared" si="284"/>
        <v>0</v>
      </c>
      <c r="AD457" s="232">
        <f t="shared" si="273"/>
        <v>142.97</v>
      </c>
      <c r="AE457" s="223" t="b">
        <f t="shared" si="271"/>
        <v>1</v>
      </c>
    </row>
    <row r="458" spans="1:60" ht="15" x14ac:dyDescent="0.25">
      <c r="A458" s="235" t="s">
        <v>1182</v>
      </c>
      <c r="B458" s="225" t="s">
        <v>1184</v>
      </c>
      <c r="C458" s="226">
        <f t="shared" si="272"/>
        <v>1</v>
      </c>
      <c r="D458" s="227">
        <v>512.30999999999995</v>
      </c>
      <c r="E458" s="227"/>
      <c r="F458" s="228">
        <f t="shared" si="305"/>
        <v>0</v>
      </c>
      <c r="G458" s="229">
        <f t="shared" si="306"/>
        <v>0</v>
      </c>
      <c r="H458" s="228">
        <f t="shared" si="307"/>
        <v>0</v>
      </c>
      <c r="I458" s="229">
        <f t="shared" si="295"/>
        <v>0</v>
      </c>
      <c r="J458" s="228">
        <f t="shared" si="308"/>
        <v>0</v>
      </c>
      <c r="K458" s="229">
        <f t="shared" si="296"/>
        <v>0</v>
      </c>
      <c r="L458" s="228">
        <v>1</v>
      </c>
      <c r="M458" s="230">
        <f t="shared" si="297"/>
        <v>512.30999999999995</v>
      </c>
      <c r="N458" s="231">
        <f t="shared" si="310"/>
        <v>0</v>
      </c>
      <c r="O458" s="229">
        <f t="shared" si="298"/>
        <v>0</v>
      </c>
      <c r="P458" s="228">
        <f t="shared" si="311"/>
        <v>0</v>
      </c>
      <c r="Q458" s="229">
        <f t="shared" si="299"/>
        <v>0</v>
      </c>
      <c r="R458" s="228">
        <f t="shared" si="312"/>
        <v>0</v>
      </c>
      <c r="S458" s="229">
        <f t="shared" si="300"/>
        <v>0</v>
      </c>
      <c r="T458" s="228">
        <f t="shared" si="313"/>
        <v>0</v>
      </c>
      <c r="U458" s="230">
        <f t="shared" si="301"/>
        <v>0</v>
      </c>
      <c r="V458" s="526">
        <f t="shared" si="314"/>
        <v>0</v>
      </c>
      <c r="W458" s="229">
        <f t="shared" si="302"/>
        <v>0</v>
      </c>
      <c r="X458" s="228">
        <f t="shared" si="317"/>
        <v>0</v>
      </c>
      <c r="Y458" s="229">
        <f t="shared" si="303"/>
        <v>0</v>
      </c>
      <c r="Z458" s="228">
        <f t="shared" si="315"/>
        <v>0</v>
      </c>
      <c r="AA458" s="229">
        <f t="shared" si="304"/>
        <v>0</v>
      </c>
      <c r="AB458" s="228">
        <f t="shared" si="316"/>
        <v>0</v>
      </c>
      <c r="AC458" s="229">
        <f t="shared" si="284"/>
        <v>0</v>
      </c>
      <c r="AD458" s="232">
        <f t="shared" si="273"/>
        <v>512.30999999999995</v>
      </c>
      <c r="AE458" s="223" t="b">
        <f t="shared" si="271"/>
        <v>1</v>
      </c>
    </row>
    <row r="459" spans="1:60" s="223" customFormat="1" ht="21.75" customHeight="1" x14ac:dyDescent="0.25">
      <c r="A459" s="260">
        <v>9</v>
      </c>
      <c r="B459" s="215" t="s">
        <v>1185</v>
      </c>
      <c r="C459" s="216">
        <f t="shared" si="272"/>
        <v>0.99999999999999978</v>
      </c>
      <c r="D459" s="217">
        <v>223978.65000000002</v>
      </c>
      <c r="E459" s="217"/>
      <c r="F459" s="218">
        <f>G459/$D$459</f>
        <v>0.11323018957387231</v>
      </c>
      <c r="G459" s="219">
        <f>SUM(G460:G469)</f>
        <v>25361.144999999997</v>
      </c>
      <c r="H459" s="218">
        <f>I459/$D$459</f>
        <v>0.14267310745912609</v>
      </c>
      <c r="I459" s="219">
        <f>SUM(I460:I469)</f>
        <v>31955.729999999996</v>
      </c>
      <c r="J459" s="218">
        <f>K459/$D$459</f>
        <v>0.18041650398375023</v>
      </c>
      <c r="K459" s="219">
        <f>SUM(K460:K469)</f>
        <v>40409.445</v>
      </c>
      <c r="L459" s="218">
        <f>M459/$D$459</f>
        <v>3.6712450048252354E-2</v>
      </c>
      <c r="M459" s="220">
        <f>SUM(M460:M469)</f>
        <v>8222.8049999999985</v>
      </c>
      <c r="N459" s="221">
        <f>O459/$D$459</f>
        <v>0.26403301832563053</v>
      </c>
      <c r="O459" s="219">
        <f>SUM(O460:O469)</f>
        <v>59137.758999999998</v>
      </c>
      <c r="P459" s="218">
        <f>Q459/$D$459</f>
        <v>0.24512764944337326</v>
      </c>
      <c r="Q459" s="219">
        <f>SUM(Q460:Q469)</f>
        <v>54903.360000000001</v>
      </c>
      <c r="R459" s="218">
        <f>S459/$D$459</f>
        <v>1.780708116599506E-2</v>
      </c>
      <c r="S459" s="219">
        <f>SUM(S460:S469)</f>
        <v>3988.4059999999999</v>
      </c>
      <c r="T459" s="218">
        <f>U459/$D$459</f>
        <v>0</v>
      </c>
      <c r="U459" s="220">
        <f>SUM(U460:U469)</f>
        <v>0</v>
      </c>
      <c r="V459" s="525">
        <f>W459/$D$459</f>
        <v>0</v>
      </c>
      <c r="W459" s="219">
        <f>SUM(W460:W469)</f>
        <v>0</v>
      </c>
      <c r="X459" s="218">
        <f>Y459/$D$459</f>
        <v>0</v>
      </c>
      <c r="Y459" s="219">
        <f>SUM(Y460:Y469)</f>
        <v>0</v>
      </c>
      <c r="Z459" s="218">
        <f>AA459/$D$459</f>
        <v>0</v>
      </c>
      <c r="AA459" s="219">
        <f>SUM(AA460:AA469)</f>
        <v>0</v>
      </c>
      <c r="AB459" s="218">
        <f>AC459/$D$459</f>
        <v>0</v>
      </c>
      <c r="AC459" s="219">
        <f>SUM(AC460:AC469)</f>
        <v>0</v>
      </c>
      <c r="AD459" s="222">
        <f t="shared" si="273"/>
        <v>223978.64999999997</v>
      </c>
      <c r="AE459" s="223" t="b">
        <f t="shared" si="271"/>
        <v>1</v>
      </c>
    </row>
    <row r="460" spans="1:60" ht="30" x14ac:dyDescent="0.25">
      <c r="A460" s="235" t="s">
        <v>1186</v>
      </c>
      <c r="B460" s="225" t="s">
        <v>1188</v>
      </c>
      <c r="C460" s="226">
        <f t="shared" si="272"/>
        <v>1</v>
      </c>
      <c r="D460" s="227">
        <v>14696.05</v>
      </c>
      <c r="E460" s="227"/>
      <c r="F460" s="228">
        <v>0.3</v>
      </c>
      <c r="G460" s="229">
        <f>F460*$D460</f>
        <v>4408.8149999999996</v>
      </c>
      <c r="H460" s="228">
        <v>0.3</v>
      </c>
      <c r="I460" s="229">
        <f t="shared" ref="I460:I469" si="318">H460*$D460</f>
        <v>4408.8149999999996</v>
      </c>
      <c r="J460" s="228">
        <v>0.4</v>
      </c>
      <c r="K460" s="229">
        <f t="shared" ref="K460:K469" si="319">J460*$D460</f>
        <v>5878.42</v>
      </c>
      <c r="L460" s="228">
        <f>AM$48</f>
        <v>0</v>
      </c>
      <c r="M460" s="230">
        <f t="shared" ref="M460:M469" si="320">L460*$D460</f>
        <v>0</v>
      </c>
      <c r="N460" s="231">
        <f>AO$48</f>
        <v>0</v>
      </c>
      <c r="O460" s="229">
        <f t="shared" ref="O460:O469" si="321">N460*$D460</f>
        <v>0</v>
      </c>
      <c r="P460" s="228">
        <f>AQ$48</f>
        <v>0</v>
      </c>
      <c r="Q460" s="229">
        <f t="shared" ref="Q460:Q469" si="322">P460*$D460</f>
        <v>0</v>
      </c>
      <c r="R460" s="228">
        <f>AS$48</f>
        <v>0</v>
      </c>
      <c r="S460" s="229">
        <f t="shared" ref="S460:S469" si="323">R460*$D460</f>
        <v>0</v>
      </c>
      <c r="T460" s="228">
        <f>AU$48</f>
        <v>0</v>
      </c>
      <c r="U460" s="230">
        <f t="shared" ref="U460:U469" si="324">T460*$D460</f>
        <v>0</v>
      </c>
      <c r="V460" s="526">
        <f>AW$48</f>
        <v>0</v>
      </c>
      <c r="W460" s="229">
        <f t="shared" ref="W460:W469" si="325">V460*$D460</f>
        <v>0</v>
      </c>
      <c r="X460" s="228">
        <f>AY$48</f>
        <v>0</v>
      </c>
      <c r="Y460" s="229">
        <f t="shared" ref="Y460:Y469" si="326">X460*$D460</f>
        <v>0</v>
      </c>
      <c r="Z460" s="228">
        <f>BA$48</f>
        <v>0</v>
      </c>
      <c r="AA460" s="229">
        <f t="shared" ref="AA460:AA469" si="327">Z460*$D460</f>
        <v>0</v>
      </c>
      <c r="AB460" s="228">
        <f>BC$48</f>
        <v>0</v>
      </c>
      <c r="AC460" s="229">
        <f t="shared" si="284"/>
        <v>0</v>
      </c>
      <c r="AD460" s="232">
        <f t="shared" si="273"/>
        <v>14696.05</v>
      </c>
      <c r="AE460" s="223" t="b">
        <f t="shared" ref="AE460:AE523" si="328">AD460=D460</f>
        <v>1</v>
      </c>
    </row>
    <row r="461" spans="1:60" ht="30" x14ac:dyDescent="0.25">
      <c r="A461" s="235" t="s">
        <v>1189</v>
      </c>
      <c r="B461" s="225" t="s">
        <v>1191</v>
      </c>
      <c r="C461" s="226">
        <f t="shared" ref="C461:C524" si="329">SUM(F461,H461,J461,L461,N461,P461,R461,T461,V461,X461,Z461,AB461)</f>
        <v>1</v>
      </c>
      <c r="D461" s="227">
        <v>19829.93</v>
      </c>
      <c r="E461" s="227"/>
      <c r="F461" s="228">
        <v>0.3</v>
      </c>
      <c r="G461" s="229">
        <f t="shared" ref="G461:G469" si="330">F461*$D461</f>
        <v>5948.9790000000003</v>
      </c>
      <c r="H461" s="228">
        <v>0.3</v>
      </c>
      <c r="I461" s="229">
        <f t="shared" si="318"/>
        <v>5948.9790000000003</v>
      </c>
      <c r="J461" s="228">
        <v>0.4</v>
      </c>
      <c r="K461" s="229">
        <f t="shared" si="319"/>
        <v>7931.9720000000007</v>
      </c>
      <c r="L461" s="228">
        <f t="shared" ref="L461:L469" si="331">AM$48</f>
        <v>0</v>
      </c>
      <c r="M461" s="230">
        <f t="shared" si="320"/>
        <v>0</v>
      </c>
      <c r="N461" s="231">
        <f t="shared" ref="N461:N467" si="332">AO$48</f>
        <v>0</v>
      </c>
      <c r="O461" s="229">
        <f t="shared" si="321"/>
        <v>0</v>
      </c>
      <c r="P461" s="228">
        <f t="shared" ref="P461:P467" si="333">AQ$48</f>
        <v>0</v>
      </c>
      <c r="Q461" s="229">
        <f t="shared" si="322"/>
        <v>0</v>
      </c>
      <c r="R461" s="228">
        <f t="shared" ref="R461:R469" si="334">AS$48</f>
        <v>0</v>
      </c>
      <c r="S461" s="229">
        <f t="shared" si="323"/>
        <v>0</v>
      </c>
      <c r="T461" s="228">
        <f t="shared" ref="T461:T469" si="335">AU$48</f>
        <v>0</v>
      </c>
      <c r="U461" s="230">
        <f t="shared" si="324"/>
        <v>0</v>
      </c>
      <c r="V461" s="526">
        <f t="shared" ref="V461:V469" si="336">AW$48</f>
        <v>0</v>
      </c>
      <c r="W461" s="229">
        <f t="shared" si="325"/>
        <v>0</v>
      </c>
      <c r="X461" s="228">
        <f t="shared" ref="X461:X469" si="337">AY$48</f>
        <v>0</v>
      </c>
      <c r="Y461" s="229">
        <f t="shared" si="326"/>
        <v>0</v>
      </c>
      <c r="Z461" s="228">
        <f t="shared" ref="Z461:Z469" si="338">BA$48</f>
        <v>0</v>
      </c>
      <c r="AA461" s="229">
        <f t="shared" si="327"/>
        <v>0</v>
      </c>
      <c r="AB461" s="228">
        <f t="shared" ref="AB461:AB469" si="339">BC$48</f>
        <v>0</v>
      </c>
      <c r="AC461" s="229">
        <f t="shared" si="284"/>
        <v>0</v>
      </c>
      <c r="AD461" s="232">
        <f t="shared" ref="AD461:AD524" si="340">AC461+AA461+Y461+W461+U461+Q461+S461+O461+M461+K461+G461+I461</f>
        <v>19829.93</v>
      </c>
      <c r="AE461" s="223" t="b">
        <f t="shared" si="328"/>
        <v>1</v>
      </c>
    </row>
    <row r="462" spans="1:60" ht="30" x14ac:dyDescent="0.25">
      <c r="A462" s="235" t="s">
        <v>1192</v>
      </c>
      <c r="B462" s="225" t="s">
        <v>1194</v>
      </c>
      <c r="C462" s="226">
        <f t="shared" si="329"/>
        <v>1</v>
      </c>
      <c r="D462" s="227">
        <v>1454.29</v>
      </c>
      <c r="E462" s="227"/>
      <c r="F462" s="228">
        <v>0.3</v>
      </c>
      <c r="G462" s="229">
        <f t="shared" si="330"/>
        <v>436.28699999999998</v>
      </c>
      <c r="H462" s="228">
        <v>0.3</v>
      </c>
      <c r="I462" s="229">
        <f t="shared" si="318"/>
        <v>436.28699999999998</v>
      </c>
      <c r="J462" s="228">
        <v>0.4</v>
      </c>
      <c r="K462" s="229">
        <f t="shared" si="319"/>
        <v>581.71600000000001</v>
      </c>
      <c r="L462" s="228">
        <f t="shared" si="331"/>
        <v>0</v>
      </c>
      <c r="M462" s="230">
        <f t="shared" si="320"/>
        <v>0</v>
      </c>
      <c r="N462" s="231">
        <f t="shared" si="332"/>
        <v>0</v>
      </c>
      <c r="O462" s="229">
        <f t="shared" si="321"/>
        <v>0</v>
      </c>
      <c r="P462" s="228">
        <f t="shared" si="333"/>
        <v>0</v>
      </c>
      <c r="Q462" s="229">
        <f t="shared" si="322"/>
        <v>0</v>
      </c>
      <c r="R462" s="228">
        <f t="shared" si="334"/>
        <v>0</v>
      </c>
      <c r="S462" s="229">
        <f t="shared" si="323"/>
        <v>0</v>
      </c>
      <c r="T462" s="228">
        <f t="shared" si="335"/>
        <v>0</v>
      </c>
      <c r="U462" s="230">
        <f t="shared" si="324"/>
        <v>0</v>
      </c>
      <c r="V462" s="526">
        <f t="shared" si="336"/>
        <v>0</v>
      </c>
      <c r="W462" s="229">
        <f t="shared" si="325"/>
        <v>0</v>
      </c>
      <c r="X462" s="228">
        <f t="shared" si="337"/>
        <v>0</v>
      </c>
      <c r="Y462" s="229">
        <f t="shared" si="326"/>
        <v>0</v>
      </c>
      <c r="Z462" s="228">
        <f t="shared" si="338"/>
        <v>0</v>
      </c>
      <c r="AA462" s="229">
        <f t="shared" si="327"/>
        <v>0</v>
      </c>
      <c r="AB462" s="228">
        <f t="shared" si="339"/>
        <v>0</v>
      </c>
      <c r="AC462" s="229">
        <f t="shared" si="284"/>
        <v>0</v>
      </c>
      <c r="AD462" s="232">
        <f t="shared" si="340"/>
        <v>1454.29</v>
      </c>
      <c r="AE462" s="223" t="b">
        <f t="shared" si="328"/>
        <v>1</v>
      </c>
    </row>
    <row r="463" spans="1:60" ht="30" x14ac:dyDescent="0.25">
      <c r="A463" s="235" t="s">
        <v>1195</v>
      </c>
      <c r="B463" s="225" t="s">
        <v>1197</v>
      </c>
      <c r="C463" s="226">
        <f t="shared" si="329"/>
        <v>1</v>
      </c>
      <c r="D463" s="227">
        <v>41471.18</v>
      </c>
      <c r="E463" s="227"/>
      <c r="F463" s="228">
        <v>0.3</v>
      </c>
      <c r="G463" s="229">
        <f t="shared" si="330"/>
        <v>12441.353999999999</v>
      </c>
      <c r="H463" s="228">
        <v>0.3</v>
      </c>
      <c r="I463" s="229">
        <f t="shared" si="318"/>
        <v>12441.353999999999</v>
      </c>
      <c r="J463" s="228">
        <v>0.4</v>
      </c>
      <c r="K463" s="229">
        <f t="shared" si="319"/>
        <v>16588.472000000002</v>
      </c>
      <c r="L463" s="228">
        <f t="shared" si="331"/>
        <v>0</v>
      </c>
      <c r="M463" s="230">
        <f t="shared" si="320"/>
        <v>0</v>
      </c>
      <c r="N463" s="231">
        <f t="shared" si="332"/>
        <v>0</v>
      </c>
      <c r="O463" s="229">
        <f t="shared" si="321"/>
        <v>0</v>
      </c>
      <c r="P463" s="228">
        <f t="shared" si="333"/>
        <v>0</v>
      </c>
      <c r="Q463" s="229">
        <f t="shared" si="322"/>
        <v>0</v>
      </c>
      <c r="R463" s="228">
        <f t="shared" si="334"/>
        <v>0</v>
      </c>
      <c r="S463" s="229">
        <f t="shared" si="323"/>
        <v>0</v>
      </c>
      <c r="T463" s="228">
        <f t="shared" si="335"/>
        <v>0</v>
      </c>
      <c r="U463" s="230">
        <f t="shared" si="324"/>
        <v>0</v>
      </c>
      <c r="V463" s="526">
        <f t="shared" si="336"/>
        <v>0</v>
      </c>
      <c r="W463" s="229">
        <f t="shared" si="325"/>
        <v>0</v>
      </c>
      <c r="X463" s="228">
        <f t="shared" si="337"/>
        <v>0</v>
      </c>
      <c r="Y463" s="229">
        <f t="shared" si="326"/>
        <v>0</v>
      </c>
      <c r="Z463" s="228">
        <f t="shared" si="338"/>
        <v>0</v>
      </c>
      <c r="AA463" s="229">
        <f t="shared" si="327"/>
        <v>0</v>
      </c>
      <c r="AB463" s="228">
        <f t="shared" si="339"/>
        <v>0</v>
      </c>
      <c r="AC463" s="229">
        <f t="shared" si="284"/>
        <v>0</v>
      </c>
      <c r="AD463" s="232">
        <f t="shared" si="340"/>
        <v>41471.18</v>
      </c>
      <c r="AE463" s="223" t="b">
        <f t="shared" si="328"/>
        <v>1</v>
      </c>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223"/>
      <c r="BE463" s="223"/>
      <c r="BF463" s="223"/>
      <c r="BG463" s="223"/>
      <c r="BH463" s="223"/>
    </row>
    <row r="464" spans="1:60" ht="15" x14ac:dyDescent="0.25">
      <c r="A464" s="235" t="s">
        <v>1198</v>
      </c>
      <c r="B464" s="225" t="s">
        <v>1200</v>
      </c>
      <c r="C464" s="226">
        <f t="shared" si="329"/>
        <v>1</v>
      </c>
      <c r="D464" s="227">
        <v>13189.17</v>
      </c>
      <c r="E464" s="227"/>
      <c r="F464" s="228">
        <f t="shared" ref="F464:F469" si="341">AG$48</f>
        <v>0</v>
      </c>
      <c r="G464" s="229">
        <f t="shared" si="330"/>
        <v>0</v>
      </c>
      <c r="H464" s="228">
        <v>0.5</v>
      </c>
      <c r="I464" s="229">
        <f t="shared" si="318"/>
        <v>6594.585</v>
      </c>
      <c r="J464" s="228">
        <v>0.5</v>
      </c>
      <c r="K464" s="229">
        <f t="shared" si="319"/>
        <v>6594.585</v>
      </c>
      <c r="L464" s="228">
        <f t="shared" si="331"/>
        <v>0</v>
      </c>
      <c r="M464" s="230">
        <f t="shared" si="320"/>
        <v>0</v>
      </c>
      <c r="N464" s="231">
        <f t="shared" si="332"/>
        <v>0</v>
      </c>
      <c r="O464" s="229">
        <f t="shared" si="321"/>
        <v>0</v>
      </c>
      <c r="P464" s="228">
        <f t="shared" si="333"/>
        <v>0</v>
      </c>
      <c r="Q464" s="229">
        <f t="shared" si="322"/>
        <v>0</v>
      </c>
      <c r="R464" s="228">
        <f t="shared" si="334"/>
        <v>0</v>
      </c>
      <c r="S464" s="229">
        <f t="shared" si="323"/>
        <v>0</v>
      </c>
      <c r="T464" s="228">
        <f t="shared" si="335"/>
        <v>0</v>
      </c>
      <c r="U464" s="230">
        <f t="shared" si="324"/>
        <v>0</v>
      </c>
      <c r="V464" s="526">
        <f t="shared" si="336"/>
        <v>0</v>
      </c>
      <c r="W464" s="229">
        <f t="shared" si="325"/>
        <v>0</v>
      </c>
      <c r="X464" s="228">
        <f t="shared" si="337"/>
        <v>0</v>
      </c>
      <c r="Y464" s="229">
        <f t="shared" si="326"/>
        <v>0</v>
      </c>
      <c r="Z464" s="228">
        <f t="shared" si="338"/>
        <v>0</v>
      </c>
      <c r="AA464" s="229">
        <f t="shared" si="327"/>
        <v>0</v>
      </c>
      <c r="AB464" s="228">
        <f t="shared" si="339"/>
        <v>0</v>
      </c>
      <c r="AC464" s="229">
        <f t="shared" si="284"/>
        <v>0</v>
      </c>
      <c r="AD464" s="232">
        <f t="shared" si="340"/>
        <v>13189.17</v>
      </c>
      <c r="AE464" s="223" t="b">
        <f t="shared" si="328"/>
        <v>1</v>
      </c>
    </row>
    <row r="465" spans="1:60" ht="30" x14ac:dyDescent="0.25">
      <c r="A465" s="235" t="s">
        <v>1201</v>
      </c>
      <c r="B465" s="225" t="s">
        <v>1203</v>
      </c>
      <c r="C465" s="226">
        <f t="shared" si="329"/>
        <v>1</v>
      </c>
      <c r="D465" s="227">
        <v>27409.35</v>
      </c>
      <c r="E465" s="227"/>
      <c r="F465" s="228">
        <f t="shared" si="341"/>
        <v>0</v>
      </c>
      <c r="G465" s="229">
        <f t="shared" si="330"/>
        <v>0</v>
      </c>
      <c r="H465" s="228">
        <f>AI$48</f>
        <v>0</v>
      </c>
      <c r="I465" s="229">
        <f t="shared" si="318"/>
        <v>0</v>
      </c>
      <c r="J465" s="228">
        <f>AK$48</f>
        <v>0</v>
      </c>
      <c r="K465" s="229">
        <f t="shared" si="319"/>
        <v>0</v>
      </c>
      <c r="L465" s="228">
        <v>0.3</v>
      </c>
      <c r="M465" s="230">
        <f t="shared" si="320"/>
        <v>8222.8049999999985</v>
      </c>
      <c r="N465" s="231">
        <v>0.5</v>
      </c>
      <c r="O465" s="229">
        <f t="shared" si="321"/>
        <v>13704.674999999999</v>
      </c>
      <c r="P465" s="228">
        <v>0.2</v>
      </c>
      <c r="Q465" s="229">
        <f t="shared" si="322"/>
        <v>5481.87</v>
      </c>
      <c r="R465" s="228">
        <f t="shared" si="334"/>
        <v>0</v>
      </c>
      <c r="S465" s="229">
        <f t="shared" si="323"/>
        <v>0</v>
      </c>
      <c r="T465" s="228">
        <f t="shared" si="335"/>
        <v>0</v>
      </c>
      <c r="U465" s="230">
        <f t="shared" si="324"/>
        <v>0</v>
      </c>
      <c r="V465" s="526">
        <f t="shared" si="336"/>
        <v>0</v>
      </c>
      <c r="W465" s="229">
        <f t="shared" si="325"/>
        <v>0</v>
      </c>
      <c r="X465" s="228">
        <f t="shared" si="337"/>
        <v>0</v>
      </c>
      <c r="Y465" s="229">
        <f t="shared" si="326"/>
        <v>0</v>
      </c>
      <c r="Z465" s="228">
        <f t="shared" si="338"/>
        <v>0</v>
      </c>
      <c r="AA465" s="229">
        <f t="shared" si="327"/>
        <v>0</v>
      </c>
      <c r="AB465" s="228">
        <f t="shared" si="339"/>
        <v>0</v>
      </c>
      <c r="AC465" s="229">
        <f t="shared" si="284"/>
        <v>0</v>
      </c>
      <c r="AD465" s="232">
        <f t="shared" si="340"/>
        <v>27409.35</v>
      </c>
      <c r="AE465" s="223" t="b">
        <f t="shared" si="328"/>
        <v>1</v>
      </c>
    </row>
    <row r="466" spans="1:60" ht="30" x14ac:dyDescent="0.25">
      <c r="A466" s="235" t="s">
        <v>1204</v>
      </c>
      <c r="B466" s="225" t="s">
        <v>1206</v>
      </c>
      <c r="C466" s="226">
        <f t="shared" si="329"/>
        <v>1</v>
      </c>
      <c r="D466" s="227">
        <v>19942.03</v>
      </c>
      <c r="E466" s="227"/>
      <c r="F466" s="228">
        <f t="shared" si="341"/>
        <v>0</v>
      </c>
      <c r="G466" s="229">
        <f t="shared" si="330"/>
        <v>0</v>
      </c>
      <c r="H466" s="228">
        <f>AI$48</f>
        <v>0</v>
      </c>
      <c r="I466" s="229">
        <f t="shared" si="318"/>
        <v>0</v>
      </c>
      <c r="J466" s="228">
        <f>AK$48</f>
        <v>0</v>
      </c>
      <c r="K466" s="229">
        <f t="shared" si="319"/>
        <v>0</v>
      </c>
      <c r="L466" s="228">
        <f t="shared" si="331"/>
        <v>0</v>
      </c>
      <c r="M466" s="230">
        <f t="shared" si="320"/>
        <v>0</v>
      </c>
      <c r="N466" s="231">
        <v>0.3</v>
      </c>
      <c r="O466" s="229">
        <f t="shared" si="321"/>
        <v>5982.6089999999995</v>
      </c>
      <c r="P466" s="228">
        <v>0.5</v>
      </c>
      <c r="Q466" s="229">
        <f t="shared" si="322"/>
        <v>9971.0149999999994</v>
      </c>
      <c r="R466" s="228">
        <v>0.2</v>
      </c>
      <c r="S466" s="229">
        <f t="shared" si="323"/>
        <v>3988.4059999999999</v>
      </c>
      <c r="T466" s="228">
        <f t="shared" si="335"/>
        <v>0</v>
      </c>
      <c r="U466" s="230">
        <f t="shared" si="324"/>
        <v>0</v>
      </c>
      <c r="V466" s="526">
        <f t="shared" si="336"/>
        <v>0</v>
      </c>
      <c r="W466" s="229">
        <f t="shared" si="325"/>
        <v>0</v>
      </c>
      <c r="X466" s="228">
        <f t="shared" si="337"/>
        <v>0</v>
      </c>
      <c r="Y466" s="229">
        <f t="shared" si="326"/>
        <v>0</v>
      </c>
      <c r="Z466" s="228">
        <f t="shared" si="338"/>
        <v>0</v>
      </c>
      <c r="AA466" s="229">
        <f t="shared" si="327"/>
        <v>0</v>
      </c>
      <c r="AB466" s="228">
        <f t="shared" si="339"/>
        <v>0</v>
      </c>
      <c r="AC466" s="229">
        <f t="shared" si="284"/>
        <v>0</v>
      </c>
      <c r="AD466" s="232">
        <f t="shared" si="340"/>
        <v>19942.03</v>
      </c>
      <c r="AE466" s="223" t="b">
        <f t="shared" si="328"/>
        <v>1</v>
      </c>
    </row>
    <row r="467" spans="1:60" ht="30" x14ac:dyDescent="0.25">
      <c r="A467" s="235" t="s">
        <v>1207</v>
      </c>
      <c r="B467" s="225" t="s">
        <v>1209</v>
      </c>
      <c r="C467" s="226">
        <f t="shared" si="329"/>
        <v>1</v>
      </c>
      <c r="D467" s="227">
        <v>5528.1</v>
      </c>
      <c r="E467" s="227"/>
      <c r="F467" s="228">
        <v>0.3</v>
      </c>
      <c r="G467" s="229">
        <f t="shared" si="330"/>
        <v>1658.43</v>
      </c>
      <c r="H467" s="228">
        <v>0.3</v>
      </c>
      <c r="I467" s="229">
        <f t="shared" si="318"/>
        <v>1658.43</v>
      </c>
      <c r="J467" s="228">
        <v>0.4</v>
      </c>
      <c r="K467" s="229">
        <f t="shared" si="319"/>
        <v>2211.2400000000002</v>
      </c>
      <c r="L467" s="228">
        <f t="shared" si="331"/>
        <v>0</v>
      </c>
      <c r="M467" s="230">
        <f t="shared" si="320"/>
        <v>0</v>
      </c>
      <c r="N467" s="231">
        <f t="shared" si="332"/>
        <v>0</v>
      </c>
      <c r="O467" s="229">
        <f t="shared" si="321"/>
        <v>0</v>
      </c>
      <c r="P467" s="228">
        <f t="shared" si="333"/>
        <v>0</v>
      </c>
      <c r="Q467" s="229">
        <f t="shared" si="322"/>
        <v>0</v>
      </c>
      <c r="R467" s="228">
        <f t="shared" si="334"/>
        <v>0</v>
      </c>
      <c r="S467" s="229">
        <f t="shared" si="323"/>
        <v>0</v>
      </c>
      <c r="T467" s="228">
        <f t="shared" si="335"/>
        <v>0</v>
      </c>
      <c r="U467" s="230">
        <f t="shared" si="324"/>
        <v>0</v>
      </c>
      <c r="V467" s="526">
        <f t="shared" si="336"/>
        <v>0</v>
      </c>
      <c r="W467" s="229">
        <f t="shared" si="325"/>
        <v>0</v>
      </c>
      <c r="X467" s="228">
        <f t="shared" si="337"/>
        <v>0</v>
      </c>
      <c r="Y467" s="229">
        <f t="shared" si="326"/>
        <v>0</v>
      </c>
      <c r="Z467" s="228">
        <f t="shared" si="338"/>
        <v>0</v>
      </c>
      <c r="AA467" s="229">
        <f t="shared" si="327"/>
        <v>0</v>
      </c>
      <c r="AB467" s="228">
        <f t="shared" si="339"/>
        <v>0</v>
      </c>
      <c r="AC467" s="229">
        <f t="shared" si="284"/>
        <v>0</v>
      </c>
      <c r="AD467" s="232">
        <f t="shared" si="340"/>
        <v>5528.1</v>
      </c>
      <c r="AE467" s="223" t="b">
        <f t="shared" si="328"/>
        <v>1</v>
      </c>
    </row>
    <row r="468" spans="1:60" ht="15" x14ac:dyDescent="0.25">
      <c r="A468" s="235" t="s">
        <v>1210</v>
      </c>
      <c r="B468" s="225" t="s">
        <v>1212</v>
      </c>
      <c r="C468" s="226">
        <f t="shared" si="329"/>
        <v>1</v>
      </c>
      <c r="D468" s="227">
        <v>1557.6</v>
      </c>
      <c r="E468" s="227"/>
      <c r="F468" s="228">
        <v>0.3</v>
      </c>
      <c r="G468" s="229">
        <f t="shared" si="330"/>
        <v>467.28</v>
      </c>
      <c r="H468" s="228">
        <v>0.3</v>
      </c>
      <c r="I468" s="229">
        <f t="shared" si="318"/>
        <v>467.28</v>
      </c>
      <c r="J468" s="228">
        <v>0.4</v>
      </c>
      <c r="K468" s="229">
        <f t="shared" si="319"/>
        <v>623.04</v>
      </c>
      <c r="L468" s="228">
        <f t="shared" si="331"/>
        <v>0</v>
      </c>
      <c r="M468" s="230">
        <f t="shared" si="320"/>
        <v>0</v>
      </c>
      <c r="N468" s="231"/>
      <c r="O468" s="229">
        <f t="shared" si="321"/>
        <v>0</v>
      </c>
      <c r="P468" s="228"/>
      <c r="Q468" s="229">
        <f t="shared" si="322"/>
        <v>0</v>
      </c>
      <c r="R468" s="228">
        <f t="shared" si="334"/>
        <v>0</v>
      </c>
      <c r="S468" s="229">
        <f t="shared" si="323"/>
        <v>0</v>
      </c>
      <c r="T468" s="228">
        <f t="shared" si="335"/>
        <v>0</v>
      </c>
      <c r="U468" s="230">
        <f t="shared" si="324"/>
        <v>0</v>
      </c>
      <c r="V468" s="526">
        <f t="shared" si="336"/>
        <v>0</v>
      </c>
      <c r="W468" s="229">
        <f t="shared" si="325"/>
        <v>0</v>
      </c>
      <c r="X468" s="228">
        <f t="shared" si="337"/>
        <v>0</v>
      </c>
      <c r="Y468" s="229">
        <f t="shared" si="326"/>
        <v>0</v>
      </c>
      <c r="Z468" s="228">
        <f t="shared" si="338"/>
        <v>0</v>
      </c>
      <c r="AA468" s="229">
        <f t="shared" si="327"/>
        <v>0</v>
      </c>
      <c r="AB468" s="228">
        <f t="shared" si="339"/>
        <v>0</v>
      </c>
      <c r="AC468" s="229">
        <f t="shared" si="284"/>
        <v>0</v>
      </c>
      <c r="AD468" s="232">
        <f t="shared" si="340"/>
        <v>1557.6</v>
      </c>
      <c r="AE468" s="223" t="b">
        <f t="shared" si="328"/>
        <v>1</v>
      </c>
    </row>
    <row r="469" spans="1:60" ht="15" x14ac:dyDescent="0.25">
      <c r="A469" s="235" t="s">
        <v>1213</v>
      </c>
      <c r="B469" s="225" t="s">
        <v>1215</v>
      </c>
      <c r="C469" s="226">
        <f t="shared" si="329"/>
        <v>1</v>
      </c>
      <c r="D469" s="227">
        <v>78900.95</v>
      </c>
      <c r="E469" s="227"/>
      <c r="F469" s="228">
        <f t="shared" si="341"/>
        <v>0</v>
      </c>
      <c r="G469" s="229">
        <f t="shared" si="330"/>
        <v>0</v>
      </c>
      <c r="H469" s="228">
        <f>AI$48</f>
        <v>0</v>
      </c>
      <c r="I469" s="229">
        <f t="shared" si="318"/>
        <v>0</v>
      </c>
      <c r="J469" s="228">
        <f>AK$48</f>
        <v>0</v>
      </c>
      <c r="K469" s="229">
        <f t="shared" si="319"/>
        <v>0</v>
      </c>
      <c r="L469" s="228">
        <f t="shared" si="331"/>
        <v>0</v>
      </c>
      <c r="M469" s="230">
        <f t="shared" si="320"/>
        <v>0</v>
      </c>
      <c r="N469" s="231">
        <v>0.5</v>
      </c>
      <c r="O469" s="229">
        <f t="shared" si="321"/>
        <v>39450.474999999999</v>
      </c>
      <c r="P469" s="228">
        <v>0.5</v>
      </c>
      <c r="Q469" s="229">
        <f t="shared" si="322"/>
        <v>39450.474999999999</v>
      </c>
      <c r="R469" s="228">
        <f t="shared" si="334"/>
        <v>0</v>
      </c>
      <c r="S469" s="229">
        <f t="shared" si="323"/>
        <v>0</v>
      </c>
      <c r="T469" s="228">
        <f t="shared" si="335"/>
        <v>0</v>
      </c>
      <c r="U469" s="230">
        <f t="shared" si="324"/>
        <v>0</v>
      </c>
      <c r="V469" s="526">
        <f t="shared" si="336"/>
        <v>0</v>
      </c>
      <c r="W469" s="229">
        <f t="shared" si="325"/>
        <v>0</v>
      </c>
      <c r="X469" s="228">
        <f t="shared" si="337"/>
        <v>0</v>
      </c>
      <c r="Y469" s="229">
        <f t="shared" si="326"/>
        <v>0</v>
      </c>
      <c r="Z469" s="228">
        <f t="shared" si="338"/>
        <v>0</v>
      </c>
      <c r="AA469" s="229">
        <f t="shared" si="327"/>
        <v>0</v>
      </c>
      <c r="AB469" s="228">
        <f t="shared" si="339"/>
        <v>0</v>
      </c>
      <c r="AC469" s="229">
        <f t="shared" si="284"/>
        <v>0</v>
      </c>
      <c r="AD469" s="232">
        <f t="shared" si="340"/>
        <v>78900.95</v>
      </c>
      <c r="AE469" s="223" t="b">
        <f t="shared" si="328"/>
        <v>1</v>
      </c>
    </row>
    <row r="470" spans="1:60" s="223" customFormat="1" ht="21.75" customHeight="1" x14ac:dyDescent="0.25">
      <c r="A470" s="260">
        <v>10</v>
      </c>
      <c r="B470" s="215" t="s">
        <v>1216</v>
      </c>
      <c r="C470" s="216">
        <f t="shared" si="329"/>
        <v>1</v>
      </c>
      <c r="D470" s="217">
        <v>23027.420000000002</v>
      </c>
      <c r="E470" s="217"/>
      <c r="F470" s="218">
        <f>AVERAGE(F471:F484)</f>
        <v>7.1428571428571425E-2</v>
      </c>
      <c r="G470" s="219">
        <f>SUM(G471:G484)</f>
        <v>1067.2049999999999</v>
      </c>
      <c r="H470" s="218">
        <f>AVERAGE(H471:H484)</f>
        <v>7.1428571428571425E-2</v>
      </c>
      <c r="I470" s="219">
        <f>SUM(I471:I484)</f>
        <v>1067.2049999999999</v>
      </c>
      <c r="J470" s="218">
        <f>AVERAGE(J471:J484)</f>
        <v>0</v>
      </c>
      <c r="K470" s="219">
        <f>SUM(K471:K484)</f>
        <v>0</v>
      </c>
      <c r="L470" s="218">
        <f>AVERAGE(L471:L484)</f>
        <v>0</v>
      </c>
      <c r="M470" s="220">
        <f>SUM(M471:M484)</f>
        <v>0</v>
      </c>
      <c r="N470" s="221">
        <f>AVERAGE(N471:N484)</f>
        <v>0</v>
      </c>
      <c r="O470" s="219">
        <f>SUM(O471:O484)</f>
        <v>0</v>
      </c>
      <c r="P470" s="218">
        <f>AVERAGE(P471:P484)</f>
        <v>0</v>
      </c>
      <c r="Q470" s="219">
        <f>SUM(Q471:Q484)</f>
        <v>0</v>
      </c>
      <c r="R470" s="218">
        <f>AVERAGE(R471:R484)</f>
        <v>0</v>
      </c>
      <c r="S470" s="219">
        <f>SUM(S471:S484)</f>
        <v>0</v>
      </c>
      <c r="T470" s="218">
        <f>AVERAGE(T471:T484)</f>
        <v>0</v>
      </c>
      <c r="U470" s="220">
        <f>SUM(U471:U484)</f>
        <v>0</v>
      </c>
      <c r="V470" s="525">
        <f>AVERAGE(V471:V484)</f>
        <v>7.1428571428571425E-2</v>
      </c>
      <c r="W470" s="219">
        <f>SUM(W471:W484)</f>
        <v>264.45</v>
      </c>
      <c r="X470" s="218">
        <f>AVERAGE(X471:X484)</f>
        <v>0.39285714285714285</v>
      </c>
      <c r="Y470" s="219">
        <f>SUM(Y471:Y484)</f>
        <v>10314.280000000001</v>
      </c>
      <c r="Z470" s="218">
        <f>AVERAGE(Z471:Z484)</f>
        <v>0.39285714285714285</v>
      </c>
      <c r="AA470" s="219">
        <f>SUM(AA471:AA484)</f>
        <v>10314.280000000001</v>
      </c>
      <c r="AB470" s="218">
        <f>AVERAGE(AB471:AB484)</f>
        <v>0</v>
      </c>
      <c r="AC470" s="219">
        <f>SUM(AC471:AC484)</f>
        <v>0</v>
      </c>
      <c r="AD470" s="222">
        <f t="shared" si="340"/>
        <v>23027.420000000006</v>
      </c>
      <c r="AE470" s="223" t="b">
        <f t="shared" si="328"/>
        <v>1</v>
      </c>
    </row>
    <row r="471" spans="1:60" ht="30" x14ac:dyDescent="0.25">
      <c r="A471" s="235" t="s">
        <v>1217</v>
      </c>
      <c r="B471" s="225" t="s">
        <v>334</v>
      </c>
      <c r="C471" s="226">
        <f t="shared" si="329"/>
        <v>1</v>
      </c>
      <c r="D471" s="227">
        <v>1181.42</v>
      </c>
      <c r="E471" s="227"/>
      <c r="F471" s="228">
        <v>0.5</v>
      </c>
      <c r="G471" s="229">
        <f>F471*$D471</f>
        <v>590.71</v>
      </c>
      <c r="H471" s="228">
        <v>0.5</v>
      </c>
      <c r="I471" s="229">
        <f t="shared" ref="I471:I484" si="342">H471*$D471</f>
        <v>590.71</v>
      </c>
      <c r="J471" s="228">
        <f>AK$50</f>
        <v>0</v>
      </c>
      <c r="K471" s="229">
        <f t="shared" ref="K471:K484" si="343">J471*$D471</f>
        <v>0</v>
      </c>
      <c r="L471" s="228">
        <f>AM$50</f>
        <v>0</v>
      </c>
      <c r="M471" s="230">
        <f t="shared" ref="M471:M484" si="344">L471*$D471</f>
        <v>0</v>
      </c>
      <c r="N471" s="231">
        <f>AO$50</f>
        <v>0</v>
      </c>
      <c r="O471" s="229">
        <f t="shared" ref="O471:O484" si="345">N471*$D471</f>
        <v>0</v>
      </c>
      <c r="P471" s="228">
        <f>AQ$50</f>
        <v>0</v>
      </c>
      <c r="Q471" s="229">
        <f t="shared" ref="Q471:Q484" si="346">P471*$D471</f>
        <v>0</v>
      </c>
      <c r="R471" s="228">
        <f>AS$50</f>
        <v>0</v>
      </c>
      <c r="S471" s="229">
        <f t="shared" ref="S471:S484" si="347">R471*$D471</f>
        <v>0</v>
      </c>
      <c r="T471" s="228">
        <f>AU$50</f>
        <v>0</v>
      </c>
      <c r="U471" s="230">
        <f t="shared" ref="U471:U484" si="348">T471*$D471</f>
        <v>0</v>
      </c>
      <c r="V471" s="526">
        <f>AW$50</f>
        <v>0</v>
      </c>
      <c r="W471" s="229">
        <f t="shared" ref="W471:W484" si="349">V471*$D471</f>
        <v>0</v>
      </c>
      <c r="X471" s="228">
        <f>AY$50</f>
        <v>0</v>
      </c>
      <c r="Y471" s="229">
        <f t="shared" ref="Y471:Y484" si="350">X471*$D471</f>
        <v>0</v>
      </c>
      <c r="Z471" s="228">
        <f>BA$50</f>
        <v>0</v>
      </c>
      <c r="AA471" s="229">
        <f t="shared" ref="AA471:AA484" si="351">Z471*$D471</f>
        <v>0</v>
      </c>
      <c r="AB471" s="228">
        <f>BC$50</f>
        <v>0</v>
      </c>
      <c r="AC471" s="229">
        <f t="shared" si="284"/>
        <v>0</v>
      </c>
      <c r="AD471" s="232">
        <f t="shared" si="340"/>
        <v>1181.42</v>
      </c>
      <c r="AE471" s="223" t="b">
        <f t="shared" si="328"/>
        <v>1</v>
      </c>
    </row>
    <row r="472" spans="1:60" ht="30" x14ac:dyDescent="0.25">
      <c r="A472" s="235" t="s">
        <v>1218</v>
      </c>
      <c r="B472" s="225" t="s">
        <v>371</v>
      </c>
      <c r="C472" s="226">
        <f t="shared" si="329"/>
        <v>1</v>
      </c>
      <c r="D472" s="227">
        <v>952.99</v>
      </c>
      <c r="E472" s="227"/>
      <c r="F472" s="228">
        <v>0.5</v>
      </c>
      <c r="G472" s="229">
        <f t="shared" ref="G472:G484" si="352">F472*$D472</f>
        <v>476.495</v>
      </c>
      <c r="H472" s="228">
        <v>0.5</v>
      </c>
      <c r="I472" s="229">
        <f t="shared" si="342"/>
        <v>476.495</v>
      </c>
      <c r="J472" s="228">
        <f t="shared" ref="J472:J484" si="353">AK$50</f>
        <v>0</v>
      </c>
      <c r="K472" s="229">
        <f t="shared" si="343"/>
        <v>0</v>
      </c>
      <c r="L472" s="228">
        <f t="shared" ref="L472:L484" si="354">AM$50</f>
        <v>0</v>
      </c>
      <c r="M472" s="230">
        <f t="shared" si="344"/>
        <v>0</v>
      </c>
      <c r="N472" s="231">
        <f t="shared" ref="N472:N484" si="355">AO$50</f>
        <v>0</v>
      </c>
      <c r="O472" s="229">
        <f t="shared" si="345"/>
        <v>0</v>
      </c>
      <c r="P472" s="228">
        <f t="shared" ref="P472:P484" si="356">AQ$50</f>
        <v>0</v>
      </c>
      <c r="Q472" s="229">
        <f t="shared" si="346"/>
        <v>0</v>
      </c>
      <c r="R472" s="228">
        <f t="shared" ref="R472:R484" si="357">AS$50</f>
        <v>0</v>
      </c>
      <c r="S472" s="229">
        <f t="shared" si="347"/>
        <v>0</v>
      </c>
      <c r="T472" s="228">
        <f t="shared" ref="T472:T484" si="358">AU$50</f>
        <v>0</v>
      </c>
      <c r="U472" s="230">
        <f t="shared" si="348"/>
        <v>0</v>
      </c>
      <c r="V472" s="526">
        <f t="shared" ref="V472:V484" si="359">AW$50</f>
        <v>0</v>
      </c>
      <c r="W472" s="229">
        <f t="shared" si="349"/>
        <v>0</v>
      </c>
      <c r="X472" s="228">
        <f>AY$50</f>
        <v>0</v>
      </c>
      <c r="Y472" s="229">
        <f t="shared" si="350"/>
        <v>0</v>
      </c>
      <c r="Z472" s="228">
        <f>BA$50</f>
        <v>0</v>
      </c>
      <c r="AA472" s="229">
        <f t="shared" si="351"/>
        <v>0</v>
      </c>
      <c r="AB472" s="228">
        <f t="shared" ref="AB472:AB484" si="360">BC$50</f>
        <v>0</v>
      </c>
      <c r="AC472" s="229">
        <f t="shared" si="284"/>
        <v>0</v>
      </c>
      <c r="AD472" s="232">
        <f t="shared" si="340"/>
        <v>952.99</v>
      </c>
      <c r="AE472" s="223" t="b">
        <f t="shared" si="328"/>
        <v>1</v>
      </c>
    </row>
    <row r="473" spans="1:60" ht="15" x14ac:dyDescent="0.25">
      <c r="A473" s="235" t="s">
        <v>1219</v>
      </c>
      <c r="B473" s="225" t="s">
        <v>1221</v>
      </c>
      <c r="C473" s="226">
        <f t="shared" si="329"/>
        <v>1</v>
      </c>
      <c r="D473" s="227">
        <v>999.36</v>
      </c>
      <c r="E473" s="227"/>
      <c r="F473" s="228">
        <f t="shared" ref="F473:F484" si="361">AG$50</f>
        <v>0</v>
      </c>
      <c r="G473" s="229">
        <f t="shared" si="352"/>
        <v>0</v>
      </c>
      <c r="H473" s="228">
        <f t="shared" ref="H473:H484" si="362">AI$50</f>
        <v>0</v>
      </c>
      <c r="I473" s="229">
        <f t="shared" si="342"/>
        <v>0</v>
      </c>
      <c r="J473" s="228">
        <f t="shared" si="353"/>
        <v>0</v>
      </c>
      <c r="K473" s="229">
        <f t="shared" si="343"/>
        <v>0</v>
      </c>
      <c r="L473" s="228">
        <f t="shared" si="354"/>
        <v>0</v>
      </c>
      <c r="M473" s="230">
        <f t="shared" si="344"/>
        <v>0</v>
      </c>
      <c r="N473" s="231">
        <f t="shared" si="355"/>
        <v>0</v>
      </c>
      <c r="O473" s="229">
        <f t="shared" si="345"/>
        <v>0</v>
      </c>
      <c r="P473" s="228">
        <f t="shared" si="356"/>
        <v>0</v>
      </c>
      <c r="Q473" s="229">
        <f t="shared" si="346"/>
        <v>0</v>
      </c>
      <c r="R473" s="228">
        <f t="shared" si="357"/>
        <v>0</v>
      </c>
      <c r="S473" s="229">
        <f t="shared" si="347"/>
        <v>0</v>
      </c>
      <c r="T473" s="228">
        <f t="shared" si="358"/>
        <v>0</v>
      </c>
      <c r="U473" s="230">
        <f t="shared" si="348"/>
        <v>0</v>
      </c>
      <c r="V473" s="526">
        <f t="shared" si="359"/>
        <v>0</v>
      </c>
      <c r="W473" s="229">
        <f t="shared" si="349"/>
        <v>0</v>
      </c>
      <c r="X473" s="228">
        <v>0.5</v>
      </c>
      <c r="Y473" s="229">
        <f t="shared" si="350"/>
        <v>499.68</v>
      </c>
      <c r="Z473" s="228">
        <v>0.5</v>
      </c>
      <c r="AA473" s="229">
        <f t="shared" si="351"/>
        <v>499.68</v>
      </c>
      <c r="AB473" s="228">
        <f t="shared" si="360"/>
        <v>0</v>
      </c>
      <c r="AC473" s="229">
        <f t="shared" si="284"/>
        <v>0</v>
      </c>
      <c r="AD473" s="232">
        <f t="shared" si="340"/>
        <v>999.36</v>
      </c>
      <c r="AE473" s="223" t="b">
        <f t="shared" si="328"/>
        <v>1</v>
      </c>
    </row>
    <row r="474" spans="1:60" ht="15" x14ac:dyDescent="0.25">
      <c r="A474" s="235" t="s">
        <v>1222</v>
      </c>
      <c r="B474" s="225" t="s">
        <v>846</v>
      </c>
      <c r="C474" s="226">
        <f t="shared" si="329"/>
        <v>1</v>
      </c>
      <c r="D474" s="227">
        <v>2732.4</v>
      </c>
      <c r="E474" s="227"/>
      <c r="F474" s="228">
        <f t="shared" si="361"/>
        <v>0</v>
      </c>
      <c r="G474" s="229">
        <f t="shared" si="352"/>
        <v>0</v>
      </c>
      <c r="H474" s="228">
        <f t="shared" si="362"/>
        <v>0</v>
      </c>
      <c r="I474" s="229">
        <f t="shared" si="342"/>
        <v>0</v>
      </c>
      <c r="J474" s="228">
        <f t="shared" si="353"/>
        <v>0</v>
      </c>
      <c r="K474" s="229">
        <f t="shared" si="343"/>
        <v>0</v>
      </c>
      <c r="L474" s="228">
        <f t="shared" si="354"/>
        <v>0</v>
      </c>
      <c r="M474" s="230">
        <f t="shared" si="344"/>
        <v>0</v>
      </c>
      <c r="N474" s="231">
        <f t="shared" si="355"/>
        <v>0</v>
      </c>
      <c r="O474" s="229">
        <f t="shared" si="345"/>
        <v>0</v>
      </c>
      <c r="P474" s="228">
        <f t="shared" si="356"/>
        <v>0</v>
      </c>
      <c r="Q474" s="229">
        <f t="shared" si="346"/>
        <v>0</v>
      </c>
      <c r="R474" s="228">
        <f t="shared" si="357"/>
        <v>0</v>
      </c>
      <c r="S474" s="229">
        <f t="shared" si="347"/>
        <v>0</v>
      </c>
      <c r="T474" s="228">
        <f t="shared" si="358"/>
        <v>0</v>
      </c>
      <c r="U474" s="230">
        <f t="shared" si="348"/>
        <v>0</v>
      </c>
      <c r="V474" s="526">
        <f t="shared" si="359"/>
        <v>0</v>
      </c>
      <c r="W474" s="229">
        <f t="shared" si="349"/>
        <v>0</v>
      </c>
      <c r="X474" s="228">
        <v>0.5</v>
      </c>
      <c r="Y474" s="229">
        <f t="shared" si="350"/>
        <v>1366.2</v>
      </c>
      <c r="Z474" s="228">
        <v>0.5</v>
      </c>
      <c r="AA474" s="229">
        <f t="shared" si="351"/>
        <v>1366.2</v>
      </c>
      <c r="AB474" s="228">
        <f t="shared" si="360"/>
        <v>0</v>
      </c>
      <c r="AC474" s="229">
        <f t="shared" si="284"/>
        <v>0</v>
      </c>
      <c r="AD474" s="232">
        <f t="shared" si="340"/>
        <v>2732.4</v>
      </c>
      <c r="AE474" s="223" t="b">
        <f t="shared" si="328"/>
        <v>1</v>
      </c>
      <c r="AF474" s="223"/>
      <c r="AG474" s="223"/>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3"/>
      <c r="BC474" s="223"/>
      <c r="BD474" s="223"/>
      <c r="BE474" s="223"/>
      <c r="BF474" s="223"/>
      <c r="BG474" s="223"/>
      <c r="BH474" s="223"/>
    </row>
    <row r="475" spans="1:60" ht="15" x14ac:dyDescent="0.25">
      <c r="A475" s="235" t="s">
        <v>1223</v>
      </c>
      <c r="B475" s="225" t="s">
        <v>1225</v>
      </c>
      <c r="C475" s="226">
        <f t="shared" si="329"/>
        <v>1</v>
      </c>
      <c r="D475" s="227">
        <v>3151.77</v>
      </c>
      <c r="E475" s="227"/>
      <c r="F475" s="228">
        <f t="shared" si="361"/>
        <v>0</v>
      </c>
      <c r="G475" s="229">
        <f t="shared" si="352"/>
        <v>0</v>
      </c>
      <c r="H475" s="228">
        <f t="shared" si="362"/>
        <v>0</v>
      </c>
      <c r="I475" s="229">
        <f t="shared" si="342"/>
        <v>0</v>
      </c>
      <c r="J475" s="228">
        <f t="shared" si="353"/>
        <v>0</v>
      </c>
      <c r="K475" s="229">
        <f t="shared" si="343"/>
        <v>0</v>
      </c>
      <c r="L475" s="228">
        <f t="shared" si="354"/>
        <v>0</v>
      </c>
      <c r="M475" s="230">
        <f t="shared" si="344"/>
        <v>0</v>
      </c>
      <c r="N475" s="231">
        <f t="shared" si="355"/>
        <v>0</v>
      </c>
      <c r="O475" s="229">
        <f t="shared" si="345"/>
        <v>0</v>
      </c>
      <c r="P475" s="228">
        <f t="shared" si="356"/>
        <v>0</v>
      </c>
      <c r="Q475" s="229">
        <f t="shared" si="346"/>
        <v>0</v>
      </c>
      <c r="R475" s="228">
        <f t="shared" si="357"/>
        <v>0</v>
      </c>
      <c r="S475" s="229">
        <f t="shared" si="347"/>
        <v>0</v>
      </c>
      <c r="T475" s="228">
        <f t="shared" si="358"/>
        <v>0</v>
      </c>
      <c r="U475" s="230">
        <f t="shared" si="348"/>
        <v>0</v>
      </c>
      <c r="V475" s="526">
        <f t="shared" si="359"/>
        <v>0</v>
      </c>
      <c r="W475" s="229">
        <f t="shared" si="349"/>
        <v>0</v>
      </c>
      <c r="X475" s="228">
        <v>0.5</v>
      </c>
      <c r="Y475" s="229">
        <f t="shared" si="350"/>
        <v>1575.885</v>
      </c>
      <c r="Z475" s="228">
        <v>0.5</v>
      </c>
      <c r="AA475" s="229">
        <f t="shared" si="351"/>
        <v>1575.885</v>
      </c>
      <c r="AB475" s="228">
        <f t="shared" si="360"/>
        <v>0</v>
      </c>
      <c r="AC475" s="229">
        <f t="shared" si="284"/>
        <v>0</v>
      </c>
      <c r="AD475" s="232">
        <f t="shared" si="340"/>
        <v>3151.77</v>
      </c>
      <c r="AE475" s="223" t="b">
        <f t="shared" si="328"/>
        <v>1</v>
      </c>
    </row>
    <row r="476" spans="1:60" ht="15" x14ac:dyDescent="0.25">
      <c r="A476" s="235" t="s">
        <v>1226</v>
      </c>
      <c r="B476" s="225" t="s">
        <v>1228</v>
      </c>
      <c r="C476" s="226">
        <f t="shared" si="329"/>
        <v>1</v>
      </c>
      <c r="D476" s="227">
        <v>499.94</v>
      </c>
      <c r="E476" s="227"/>
      <c r="F476" s="228">
        <f t="shared" si="361"/>
        <v>0</v>
      </c>
      <c r="G476" s="229">
        <f t="shared" si="352"/>
        <v>0</v>
      </c>
      <c r="H476" s="228">
        <f t="shared" si="362"/>
        <v>0</v>
      </c>
      <c r="I476" s="229">
        <f t="shared" si="342"/>
        <v>0</v>
      </c>
      <c r="J476" s="228">
        <f t="shared" si="353"/>
        <v>0</v>
      </c>
      <c r="K476" s="229">
        <f t="shared" si="343"/>
        <v>0</v>
      </c>
      <c r="L476" s="228">
        <f t="shared" si="354"/>
        <v>0</v>
      </c>
      <c r="M476" s="230">
        <f t="shared" si="344"/>
        <v>0</v>
      </c>
      <c r="N476" s="231">
        <f t="shared" si="355"/>
        <v>0</v>
      </c>
      <c r="O476" s="229">
        <f t="shared" si="345"/>
        <v>0</v>
      </c>
      <c r="P476" s="228">
        <f t="shared" si="356"/>
        <v>0</v>
      </c>
      <c r="Q476" s="229">
        <f t="shared" si="346"/>
        <v>0</v>
      </c>
      <c r="R476" s="228">
        <f t="shared" si="357"/>
        <v>0</v>
      </c>
      <c r="S476" s="229">
        <f t="shared" si="347"/>
        <v>0</v>
      </c>
      <c r="T476" s="228">
        <f t="shared" si="358"/>
        <v>0</v>
      </c>
      <c r="U476" s="230">
        <f t="shared" si="348"/>
        <v>0</v>
      </c>
      <c r="V476" s="526">
        <f t="shared" si="359"/>
        <v>0</v>
      </c>
      <c r="W476" s="229">
        <f t="shared" si="349"/>
        <v>0</v>
      </c>
      <c r="X476" s="228">
        <v>0.5</v>
      </c>
      <c r="Y476" s="229">
        <f t="shared" si="350"/>
        <v>249.97</v>
      </c>
      <c r="Z476" s="228">
        <v>0.5</v>
      </c>
      <c r="AA476" s="229">
        <f t="shared" si="351"/>
        <v>249.97</v>
      </c>
      <c r="AB476" s="228">
        <f t="shared" si="360"/>
        <v>0</v>
      </c>
      <c r="AC476" s="229">
        <f t="shared" si="284"/>
        <v>0</v>
      </c>
      <c r="AD476" s="232">
        <f t="shared" si="340"/>
        <v>499.94</v>
      </c>
      <c r="AE476" s="223" t="b">
        <f t="shared" si="328"/>
        <v>1</v>
      </c>
    </row>
    <row r="477" spans="1:60" ht="15" x14ac:dyDescent="0.25">
      <c r="A477" s="235" t="s">
        <v>1229</v>
      </c>
      <c r="B477" s="225" t="s">
        <v>1231</v>
      </c>
      <c r="C477" s="226">
        <f t="shared" si="329"/>
        <v>1</v>
      </c>
      <c r="D477" s="227">
        <v>364.07</v>
      </c>
      <c r="E477" s="227"/>
      <c r="F477" s="228">
        <f t="shared" si="361"/>
        <v>0</v>
      </c>
      <c r="G477" s="229">
        <f t="shared" si="352"/>
        <v>0</v>
      </c>
      <c r="H477" s="228">
        <f t="shared" si="362"/>
        <v>0</v>
      </c>
      <c r="I477" s="229">
        <f t="shared" si="342"/>
        <v>0</v>
      </c>
      <c r="J477" s="228">
        <f t="shared" si="353"/>
        <v>0</v>
      </c>
      <c r="K477" s="229">
        <f t="shared" si="343"/>
        <v>0</v>
      </c>
      <c r="L477" s="228">
        <f t="shared" si="354"/>
        <v>0</v>
      </c>
      <c r="M477" s="230">
        <f t="shared" si="344"/>
        <v>0</v>
      </c>
      <c r="N477" s="231">
        <f t="shared" si="355"/>
        <v>0</v>
      </c>
      <c r="O477" s="229">
        <f t="shared" si="345"/>
        <v>0</v>
      </c>
      <c r="P477" s="228">
        <f t="shared" si="356"/>
        <v>0</v>
      </c>
      <c r="Q477" s="229">
        <f t="shared" si="346"/>
        <v>0</v>
      </c>
      <c r="R477" s="228">
        <f t="shared" si="357"/>
        <v>0</v>
      </c>
      <c r="S477" s="229">
        <f t="shared" si="347"/>
        <v>0</v>
      </c>
      <c r="T477" s="228">
        <f t="shared" si="358"/>
        <v>0</v>
      </c>
      <c r="U477" s="230">
        <f t="shared" si="348"/>
        <v>0</v>
      </c>
      <c r="V477" s="526">
        <f t="shared" si="359"/>
        <v>0</v>
      </c>
      <c r="W477" s="229">
        <f t="shared" si="349"/>
        <v>0</v>
      </c>
      <c r="X477" s="228">
        <v>0.5</v>
      </c>
      <c r="Y477" s="229">
        <f t="shared" si="350"/>
        <v>182.035</v>
      </c>
      <c r="Z477" s="228">
        <v>0.5</v>
      </c>
      <c r="AA477" s="229">
        <f t="shared" si="351"/>
        <v>182.035</v>
      </c>
      <c r="AB477" s="228">
        <f t="shared" si="360"/>
        <v>0</v>
      </c>
      <c r="AC477" s="229">
        <f t="shared" si="284"/>
        <v>0</v>
      </c>
      <c r="AD477" s="232">
        <f t="shared" si="340"/>
        <v>364.07</v>
      </c>
      <c r="AE477" s="223" t="b">
        <f t="shared" si="328"/>
        <v>1</v>
      </c>
    </row>
    <row r="478" spans="1:60" ht="15" x14ac:dyDescent="0.25">
      <c r="A478" s="235" t="s">
        <v>1232</v>
      </c>
      <c r="B478" s="225" t="s">
        <v>1234</v>
      </c>
      <c r="C478" s="226">
        <f t="shared" si="329"/>
        <v>1</v>
      </c>
      <c r="D478" s="227">
        <v>264.45</v>
      </c>
      <c r="E478" s="227"/>
      <c r="F478" s="228">
        <f t="shared" si="361"/>
        <v>0</v>
      </c>
      <c r="G478" s="229">
        <f t="shared" si="352"/>
        <v>0</v>
      </c>
      <c r="H478" s="228">
        <f t="shared" si="362"/>
        <v>0</v>
      </c>
      <c r="I478" s="229">
        <f t="shared" si="342"/>
        <v>0</v>
      </c>
      <c r="J478" s="228">
        <f t="shared" si="353"/>
        <v>0</v>
      </c>
      <c r="K478" s="229">
        <f t="shared" si="343"/>
        <v>0</v>
      </c>
      <c r="L478" s="228">
        <f t="shared" si="354"/>
        <v>0</v>
      </c>
      <c r="M478" s="230">
        <f t="shared" si="344"/>
        <v>0</v>
      </c>
      <c r="N478" s="231">
        <f t="shared" si="355"/>
        <v>0</v>
      </c>
      <c r="O478" s="229">
        <f t="shared" si="345"/>
        <v>0</v>
      </c>
      <c r="P478" s="228">
        <f t="shared" si="356"/>
        <v>0</v>
      </c>
      <c r="Q478" s="229">
        <f t="shared" si="346"/>
        <v>0</v>
      </c>
      <c r="R478" s="228">
        <f t="shared" si="357"/>
        <v>0</v>
      </c>
      <c r="S478" s="229">
        <f t="shared" si="347"/>
        <v>0</v>
      </c>
      <c r="T478" s="228">
        <f t="shared" si="358"/>
        <v>0</v>
      </c>
      <c r="U478" s="230">
        <f t="shared" si="348"/>
        <v>0</v>
      </c>
      <c r="V478" s="526">
        <v>1</v>
      </c>
      <c r="W478" s="229">
        <f t="shared" si="349"/>
        <v>264.45</v>
      </c>
      <c r="X478" s="228">
        <f>AY$50</f>
        <v>0</v>
      </c>
      <c r="Y478" s="229">
        <f t="shared" si="350"/>
        <v>0</v>
      </c>
      <c r="Z478" s="228">
        <f>BA$50</f>
        <v>0</v>
      </c>
      <c r="AA478" s="229">
        <f t="shared" si="351"/>
        <v>0</v>
      </c>
      <c r="AB478" s="228">
        <f t="shared" si="360"/>
        <v>0</v>
      </c>
      <c r="AC478" s="229">
        <f t="shared" si="284"/>
        <v>0</v>
      </c>
      <c r="AD478" s="232">
        <f t="shared" si="340"/>
        <v>264.45</v>
      </c>
      <c r="AE478" s="223" t="b">
        <f t="shared" si="328"/>
        <v>1</v>
      </c>
    </row>
    <row r="479" spans="1:60" ht="15" x14ac:dyDescent="0.25">
      <c r="A479" s="235" t="s">
        <v>1235</v>
      </c>
      <c r="B479" s="225" t="s">
        <v>1237</v>
      </c>
      <c r="C479" s="226">
        <f t="shared" si="329"/>
        <v>1</v>
      </c>
      <c r="D479" s="227">
        <v>925.2</v>
      </c>
      <c r="E479" s="227"/>
      <c r="F479" s="228">
        <f t="shared" si="361"/>
        <v>0</v>
      </c>
      <c r="G479" s="229">
        <f t="shared" si="352"/>
        <v>0</v>
      </c>
      <c r="H479" s="228">
        <f t="shared" si="362"/>
        <v>0</v>
      </c>
      <c r="I479" s="229">
        <f t="shared" si="342"/>
        <v>0</v>
      </c>
      <c r="J479" s="228">
        <f t="shared" si="353"/>
        <v>0</v>
      </c>
      <c r="K479" s="229">
        <f t="shared" si="343"/>
        <v>0</v>
      </c>
      <c r="L479" s="228">
        <f t="shared" si="354"/>
        <v>0</v>
      </c>
      <c r="M479" s="230">
        <f t="shared" si="344"/>
        <v>0</v>
      </c>
      <c r="N479" s="231">
        <f t="shared" si="355"/>
        <v>0</v>
      </c>
      <c r="O479" s="229">
        <f t="shared" si="345"/>
        <v>0</v>
      </c>
      <c r="P479" s="228">
        <f t="shared" si="356"/>
        <v>0</v>
      </c>
      <c r="Q479" s="229">
        <f t="shared" si="346"/>
        <v>0</v>
      </c>
      <c r="R479" s="228">
        <f t="shared" si="357"/>
        <v>0</v>
      </c>
      <c r="S479" s="229">
        <f t="shared" si="347"/>
        <v>0</v>
      </c>
      <c r="T479" s="228">
        <f t="shared" si="358"/>
        <v>0</v>
      </c>
      <c r="U479" s="230">
        <f t="shared" si="348"/>
        <v>0</v>
      </c>
      <c r="V479" s="526">
        <f t="shared" si="359"/>
        <v>0</v>
      </c>
      <c r="W479" s="229">
        <f t="shared" si="349"/>
        <v>0</v>
      </c>
      <c r="X479" s="228">
        <v>0.5</v>
      </c>
      <c r="Y479" s="229">
        <f t="shared" si="350"/>
        <v>462.6</v>
      </c>
      <c r="Z479" s="228">
        <v>0.5</v>
      </c>
      <c r="AA479" s="229">
        <f t="shared" si="351"/>
        <v>462.6</v>
      </c>
      <c r="AB479" s="228">
        <f t="shared" si="360"/>
        <v>0</v>
      </c>
      <c r="AC479" s="229">
        <f t="shared" si="284"/>
        <v>0</v>
      </c>
      <c r="AD479" s="232">
        <f t="shared" si="340"/>
        <v>925.2</v>
      </c>
      <c r="AE479" s="223" t="b">
        <f t="shared" si="328"/>
        <v>1</v>
      </c>
    </row>
    <row r="480" spans="1:60" ht="30" x14ac:dyDescent="0.25">
      <c r="A480" s="235" t="s">
        <v>1238</v>
      </c>
      <c r="B480" s="225" t="s">
        <v>1240</v>
      </c>
      <c r="C480" s="226">
        <f t="shared" si="329"/>
        <v>1</v>
      </c>
      <c r="D480" s="227">
        <v>261.36</v>
      </c>
      <c r="E480" s="227"/>
      <c r="F480" s="228">
        <f t="shared" si="361"/>
        <v>0</v>
      </c>
      <c r="G480" s="229">
        <f t="shared" si="352"/>
        <v>0</v>
      </c>
      <c r="H480" s="228">
        <f t="shared" si="362"/>
        <v>0</v>
      </c>
      <c r="I480" s="229">
        <f t="shared" si="342"/>
        <v>0</v>
      </c>
      <c r="J480" s="228">
        <f t="shared" si="353"/>
        <v>0</v>
      </c>
      <c r="K480" s="229">
        <f t="shared" si="343"/>
        <v>0</v>
      </c>
      <c r="L480" s="228">
        <f t="shared" si="354"/>
        <v>0</v>
      </c>
      <c r="M480" s="230">
        <f t="shared" si="344"/>
        <v>0</v>
      </c>
      <c r="N480" s="231">
        <f t="shared" si="355"/>
        <v>0</v>
      </c>
      <c r="O480" s="229">
        <f t="shared" si="345"/>
        <v>0</v>
      </c>
      <c r="P480" s="228">
        <f t="shared" si="356"/>
        <v>0</v>
      </c>
      <c r="Q480" s="229">
        <f t="shared" si="346"/>
        <v>0</v>
      </c>
      <c r="R480" s="228">
        <f t="shared" si="357"/>
        <v>0</v>
      </c>
      <c r="S480" s="229">
        <f t="shared" si="347"/>
        <v>0</v>
      </c>
      <c r="T480" s="228">
        <f t="shared" si="358"/>
        <v>0</v>
      </c>
      <c r="U480" s="230">
        <f t="shared" si="348"/>
        <v>0</v>
      </c>
      <c r="V480" s="526">
        <f t="shared" si="359"/>
        <v>0</v>
      </c>
      <c r="W480" s="229">
        <f t="shared" si="349"/>
        <v>0</v>
      </c>
      <c r="X480" s="228">
        <v>0.5</v>
      </c>
      <c r="Y480" s="229">
        <f t="shared" si="350"/>
        <v>130.68</v>
      </c>
      <c r="Z480" s="228">
        <v>0.5</v>
      </c>
      <c r="AA480" s="229">
        <f t="shared" si="351"/>
        <v>130.68</v>
      </c>
      <c r="AB480" s="228">
        <f t="shared" si="360"/>
        <v>0</v>
      </c>
      <c r="AC480" s="229">
        <f t="shared" si="284"/>
        <v>0</v>
      </c>
      <c r="AD480" s="232">
        <f t="shared" si="340"/>
        <v>261.36</v>
      </c>
      <c r="AE480" s="223" t="b">
        <f t="shared" si="328"/>
        <v>1</v>
      </c>
    </row>
    <row r="481" spans="1:60" ht="15" x14ac:dyDescent="0.25">
      <c r="A481" s="235" t="s">
        <v>1241</v>
      </c>
      <c r="B481" s="225" t="s">
        <v>1243</v>
      </c>
      <c r="C481" s="226">
        <f t="shared" si="329"/>
        <v>1</v>
      </c>
      <c r="D481" s="227">
        <v>2178.96</v>
      </c>
      <c r="E481" s="227"/>
      <c r="F481" s="228">
        <f t="shared" si="361"/>
        <v>0</v>
      </c>
      <c r="G481" s="229">
        <f t="shared" si="352"/>
        <v>0</v>
      </c>
      <c r="H481" s="228">
        <f t="shared" si="362"/>
        <v>0</v>
      </c>
      <c r="I481" s="229">
        <f t="shared" si="342"/>
        <v>0</v>
      </c>
      <c r="J481" s="228">
        <f t="shared" si="353"/>
        <v>0</v>
      </c>
      <c r="K481" s="229">
        <f t="shared" si="343"/>
        <v>0</v>
      </c>
      <c r="L481" s="228">
        <f t="shared" si="354"/>
        <v>0</v>
      </c>
      <c r="M481" s="230">
        <f t="shared" si="344"/>
        <v>0</v>
      </c>
      <c r="N481" s="231">
        <f t="shared" si="355"/>
        <v>0</v>
      </c>
      <c r="O481" s="229">
        <f t="shared" si="345"/>
        <v>0</v>
      </c>
      <c r="P481" s="228">
        <f t="shared" si="356"/>
        <v>0</v>
      </c>
      <c r="Q481" s="229">
        <f t="shared" si="346"/>
        <v>0</v>
      </c>
      <c r="R481" s="228">
        <f t="shared" si="357"/>
        <v>0</v>
      </c>
      <c r="S481" s="229">
        <f t="shared" si="347"/>
        <v>0</v>
      </c>
      <c r="T481" s="228">
        <f t="shared" si="358"/>
        <v>0</v>
      </c>
      <c r="U481" s="230">
        <f t="shared" si="348"/>
        <v>0</v>
      </c>
      <c r="V481" s="526">
        <f t="shared" si="359"/>
        <v>0</v>
      </c>
      <c r="W481" s="229">
        <f t="shared" si="349"/>
        <v>0</v>
      </c>
      <c r="X481" s="228">
        <v>0.5</v>
      </c>
      <c r="Y481" s="229">
        <f t="shared" si="350"/>
        <v>1089.48</v>
      </c>
      <c r="Z481" s="228">
        <v>0.5</v>
      </c>
      <c r="AA481" s="229">
        <f t="shared" si="351"/>
        <v>1089.48</v>
      </c>
      <c r="AB481" s="228">
        <f t="shared" si="360"/>
        <v>0</v>
      </c>
      <c r="AC481" s="229">
        <f t="shared" si="284"/>
        <v>0</v>
      </c>
      <c r="AD481" s="232">
        <f t="shared" si="340"/>
        <v>2178.96</v>
      </c>
      <c r="AE481" s="223" t="b">
        <f t="shared" si="328"/>
        <v>1</v>
      </c>
    </row>
    <row r="482" spans="1:60" ht="15" x14ac:dyDescent="0.25">
      <c r="A482" s="235" t="s">
        <v>1244</v>
      </c>
      <c r="B482" s="225" t="s">
        <v>1246</v>
      </c>
      <c r="C482" s="226">
        <f t="shared" si="329"/>
        <v>1</v>
      </c>
      <c r="D482" s="227">
        <v>8219.16</v>
      </c>
      <c r="E482" s="227"/>
      <c r="F482" s="228">
        <f t="shared" si="361"/>
        <v>0</v>
      </c>
      <c r="G482" s="229">
        <f t="shared" si="352"/>
        <v>0</v>
      </c>
      <c r="H482" s="228">
        <f t="shared" si="362"/>
        <v>0</v>
      </c>
      <c r="I482" s="229">
        <f t="shared" si="342"/>
        <v>0</v>
      </c>
      <c r="J482" s="228">
        <f t="shared" si="353"/>
        <v>0</v>
      </c>
      <c r="K482" s="229">
        <f t="shared" si="343"/>
        <v>0</v>
      </c>
      <c r="L482" s="228">
        <f t="shared" si="354"/>
        <v>0</v>
      </c>
      <c r="M482" s="230">
        <f t="shared" si="344"/>
        <v>0</v>
      </c>
      <c r="N482" s="231">
        <f t="shared" si="355"/>
        <v>0</v>
      </c>
      <c r="O482" s="229">
        <f t="shared" si="345"/>
        <v>0</v>
      </c>
      <c r="P482" s="228">
        <f t="shared" si="356"/>
        <v>0</v>
      </c>
      <c r="Q482" s="229">
        <f t="shared" si="346"/>
        <v>0</v>
      </c>
      <c r="R482" s="228">
        <f t="shared" si="357"/>
        <v>0</v>
      </c>
      <c r="S482" s="229">
        <f t="shared" si="347"/>
        <v>0</v>
      </c>
      <c r="T482" s="228">
        <f t="shared" si="358"/>
        <v>0</v>
      </c>
      <c r="U482" s="230">
        <f t="shared" si="348"/>
        <v>0</v>
      </c>
      <c r="V482" s="526">
        <f t="shared" si="359"/>
        <v>0</v>
      </c>
      <c r="W482" s="229">
        <f t="shared" si="349"/>
        <v>0</v>
      </c>
      <c r="X482" s="228">
        <v>0.5</v>
      </c>
      <c r="Y482" s="229">
        <f t="shared" si="350"/>
        <v>4109.58</v>
      </c>
      <c r="Z482" s="228">
        <v>0.5</v>
      </c>
      <c r="AA482" s="229">
        <f t="shared" si="351"/>
        <v>4109.58</v>
      </c>
      <c r="AB482" s="228">
        <f t="shared" si="360"/>
        <v>0</v>
      </c>
      <c r="AC482" s="229">
        <f>AB482*$D482</f>
        <v>0</v>
      </c>
      <c r="AD482" s="232">
        <f t="shared" si="340"/>
        <v>8219.16</v>
      </c>
      <c r="AE482" s="223" t="b">
        <f t="shared" si="328"/>
        <v>1</v>
      </c>
    </row>
    <row r="483" spans="1:60" ht="15" x14ac:dyDescent="0.25">
      <c r="A483" s="235" t="s">
        <v>1248</v>
      </c>
      <c r="B483" s="225" t="s">
        <v>1250</v>
      </c>
      <c r="C483" s="226">
        <f t="shared" si="329"/>
        <v>1</v>
      </c>
      <c r="D483" s="227">
        <v>306.89999999999998</v>
      </c>
      <c r="E483" s="227"/>
      <c r="F483" s="228">
        <f t="shared" si="361"/>
        <v>0</v>
      </c>
      <c r="G483" s="229">
        <f t="shared" si="352"/>
        <v>0</v>
      </c>
      <c r="H483" s="228">
        <f t="shared" si="362"/>
        <v>0</v>
      </c>
      <c r="I483" s="229">
        <f t="shared" si="342"/>
        <v>0</v>
      </c>
      <c r="J483" s="228">
        <f t="shared" si="353"/>
        <v>0</v>
      </c>
      <c r="K483" s="229">
        <f t="shared" si="343"/>
        <v>0</v>
      </c>
      <c r="L483" s="228">
        <f t="shared" si="354"/>
        <v>0</v>
      </c>
      <c r="M483" s="230">
        <f t="shared" si="344"/>
        <v>0</v>
      </c>
      <c r="N483" s="231">
        <f t="shared" si="355"/>
        <v>0</v>
      </c>
      <c r="O483" s="229">
        <f t="shared" si="345"/>
        <v>0</v>
      </c>
      <c r="P483" s="228">
        <f t="shared" si="356"/>
        <v>0</v>
      </c>
      <c r="Q483" s="229">
        <f t="shared" si="346"/>
        <v>0</v>
      </c>
      <c r="R483" s="228">
        <f t="shared" si="357"/>
        <v>0</v>
      </c>
      <c r="S483" s="229">
        <f t="shared" si="347"/>
        <v>0</v>
      </c>
      <c r="T483" s="228">
        <f t="shared" si="358"/>
        <v>0</v>
      </c>
      <c r="U483" s="230">
        <f t="shared" si="348"/>
        <v>0</v>
      </c>
      <c r="V483" s="526">
        <f t="shared" si="359"/>
        <v>0</v>
      </c>
      <c r="W483" s="229">
        <f t="shared" si="349"/>
        <v>0</v>
      </c>
      <c r="X483" s="228">
        <v>0.5</v>
      </c>
      <c r="Y483" s="229">
        <f t="shared" si="350"/>
        <v>153.44999999999999</v>
      </c>
      <c r="Z483" s="228">
        <v>0.5</v>
      </c>
      <c r="AA483" s="229">
        <f t="shared" si="351"/>
        <v>153.44999999999999</v>
      </c>
      <c r="AB483" s="228">
        <f t="shared" si="360"/>
        <v>0</v>
      </c>
      <c r="AC483" s="229">
        <f>AB483*$D483</f>
        <v>0</v>
      </c>
      <c r="AD483" s="232">
        <f t="shared" si="340"/>
        <v>306.89999999999998</v>
      </c>
      <c r="AE483" s="223" t="b">
        <f t="shared" si="328"/>
        <v>1</v>
      </c>
    </row>
    <row r="484" spans="1:60" ht="15" x14ac:dyDescent="0.25">
      <c r="A484" s="235" t="s">
        <v>1251</v>
      </c>
      <c r="B484" s="225" t="s">
        <v>1253</v>
      </c>
      <c r="C484" s="226">
        <f t="shared" si="329"/>
        <v>1</v>
      </c>
      <c r="D484" s="227">
        <v>989.44</v>
      </c>
      <c r="E484" s="227"/>
      <c r="F484" s="228">
        <f t="shared" si="361"/>
        <v>0</v>
      </c>
      <c r="G484" s="229">
        <f t="shared" si="352"/>
        <v>0</v>
      </c>
      <c r="H484" s="228">
        <f t="shared" si="362"/>
        <v>0</v>
      </c>
      <c r="I484" s="229">
        <f t="shared" si="342"/>
        <v>0</v>
      </c>
      <c r="J484" s="228">
        <f t="shared" si="353"/>
        <v>0</v>
      </c>
      <c r="K484" s="229">
        <f t="shared" si="343"/>
        <v>0</v>
      </c>
      <c r="L484" s="228">
        <f t="shared" si="354"/>
        <v>0</v>
      </c>
      <c r="M484" s="230">
        <f t="shared" si="344"/>
        <v>0</v>
      </c>
      <c r="N484" s="231">
        <f t="shared" si="355"/>
        <v>0</v>
      </c>
      <c r="O484" s="229">
        <f t="shared" si="345"/>
        <v>0</v>
      </c>
      <c r="P484" s="228">
        <f t="shared" si="356"/>
        <v>0</v>
      </c>
      <c r="Q484" s="229">
        <f t="shared" si="346"/>
        <v>0</v>
      </c>
      <c r="R484" s="228">
        <f t="shared" si="357"/>
        <v>0</v>
      </c>
      <c r="S484" s="229">
        <f t="shared" si="347"/>
        <v>0</v>
      </c>
      <c r="T484" s="228">
        <f t="shared" si="358"/>
        <v>0</v>
      </c>
      <c r="U484" s="230">
        <f t="shared" si="348"/>
        <v>0</v>
      </c>
      <c r="V484" s="526">
        <f t="shared" si="359"/>
        <v>0</v>
      </c>
      <c r="W484" s="229">
        <f t="shared" si="349"/>
        <v>0</v>
      </c>
      <c r="X484" s="228">
        <v>0.5</v>
      </c>
      <c r="Y484" s="229">
        <f t="shared" si="350"/>
        <v>494.72</v>
      </c>
      <c r="Z484" s="228">
        <v>0.5</v>
      </c>
      <c r="AA484" s="229">
        <f t="shared" si="351"/>
        <v>494.72</v>
      </c>
      <c r="AB484" s="228">
        <f t="shared" si="360"/>
        <v>0</v>
      </c>
      <c r="AC484" s="229">
        <f>AB484*$D484</f>
        <v>0</v>
      </c>
      <c r="AD484" s="232">
        <f t="shared" si="340"/>
        <v>989.44</v>
      </c>
      <c r="AE484" s="223" t="b">
        <f t="shared" si="328"/>
        <v>1</v>
      </c>
    </row>
    <row r="485" spans="1:60" s="223" customFormat="1" ht="21.75" customHeight="1" x14ac:dyDescent="0.25">
      <c r="A485" s="260">
        <v>11</v>
      </c>
      <c r="B485" s="215" t="s">
        <v>1254</v>
      </c>
      <c r="C485" s="216">
        <f t="shared" si="329"/>
        <v>1</v>
      </c>
      <c r="D485" s="217">
        <v>672188.0199999999</v>
      </c>
      <c r="E485" s="217"/>
      <c r="F485" s="218">
        <f>AVERAGE(F486,F493,F510)</f>
        <v>0</v>
      </c>
      <c r="G485" s="219">
        <f>SUM(G486,G493,G510)</f>
        <v>0</v>
      </c>
      <c r="H485" s="218">
        <f>AVERAGE(H486,H493,H510)</f>
        <v>0</v>
      </c>
      <c r="I485" s="219">
        <f>SUM(I486,I493,I510)</f>
        <v>0</v>
      </c>
      <c r="J485" s="218">
        <f>AVERAGE(J486,J493,J510)</f>
        <v>0</v>
      </c>
      <c r="K485" s="219">
        <f>SUM(K486,K493,K510)</f>
        <v>0</v>
      </c>
      <c r="L485" s="218">
        <f>AVERAGE(L486,L493,L510)</f>
        <v>9.9978306640751621E-2</v>
      </c>
      <c r="M485" s="220">
        <f>SUM(M486,M493,M510)</f>
        <v>41017.479999999996</v>
      </c>
      <c r="N485" s="221">
        <f>AVERAGE(N486,N493,N510)</f>
        <v>4.6472074796752715E-2</v>
      </c>
      <c r="O485" s="219">
        <f>SUM(O486,O493,O510)</f>
        <v>19065.809999999998</v>
      </c>
      <c r="P485" s="218">
        <f>AVERAGE(P486,P493,P510)</f>
        <v>0.12592212620270177</v>
      </c>
      <c r="Q485" s="219">
        <f>SUM(Q486,Q493,Q510)</f>
        <v>51661.29</v>
      </c>
      <c r="R485" s="218">
        <f>AVERAGE(R486,R493,R510)</f>
        <v>0</v>
      </c>
      <c r="S485" s="219">
        <f>SUM(S486,S493,S510)</f>
        <v>0</v>
      </c>
      <c r="T485" s="218">
        <f>AVERAGE(T486,T493,T510)</f>
        <v>0</v>
      </c>
      <c r="U485" s="220">
        <f>SUM(U486,U493,U510)</f>
        <v>0</v>
      </c>
      <c r="V485" s="525">
        <f>AVERAGE(V486,V493,V510)</f>
        <v>0.16666666666666666</v>
      </c>
      <c r="W485" s="219">
        <f>SUM(W486,W493,W510)</f>
        <v>100382.43</v>
      </c>
      <c r="X485" s="218">
        <f>AVERAGE(X486,X493,X510)</f>
        <v>0.16666666666666666</v>
      </c>
      <c r="Y485" s="219">
        <f>SUM(Y486,Y493,Y510)</f>
        <v>100382.43</v>
      </c>
      <c r="Z485" s="218">
        <f>AVERAGE(Z486,Z493,Z510)</f>
        <v>0.39429415902646053</v>
      </c>
      <c r="AA485" s="219">
        <f>SUM(AA486,AA493,AA510)</f>
        <v>359678.57999999996</v>
      </c>
      <c r="AB485" s="218">
        <f>AVERAGE(AB486,AB493,AB510)</f>
        <v>0</v>
      </c>
      <c r="AC485" s="219">
        <f>SUM(AC486,AC493,AC510)</f>
        <v>0</v>
      </c>
      <c r="AD485" s="222">
        <f t="shared" si="340"/>
        <v>672188.02</v>
      </c>
      <c r="AE485" s="223" t="b">
        <f t="shared" si="328"/>
        <v>1</v>
      </c>
    </row>
    <row r="486" spans="1:60" s="241" customFormat="1" ht="15" x14ac:dyDescent="0.25">
      <c r="A486" s="237" t="s">
        <v>1255</v>
      </c>
      <c r="B486" s="238" t="s">
        <v>1256</v>
      </c>
      <c r="C486" s="239">
        <f t="shared" si="329"/>
        <v>1</v>
      </c>
      <c r="D486" s="240">
        <v>200764.86</v>
      </c>
      <c r="E486" s="240"/>
      <c r="F486" s="218">
        <f>AVERAGE(F487:F492)</f>
        <v>0</v>
      </c>
      <c r="G486" s="219">
        <f>SUM(G487:G492)</f>
        <v>0</v>
      </c>
      <c r="H486" s="218">
        <f>AVERAGE(H487:H492)</f>
        <v>0</v>
      </c>
      <c r="I486" s="219">
        <f>SUM(I487:I492)</f>
        <v>0</v>
      </c>
      <c r="J486" s="218">
        <f>AVERAGE(J487:J492)</f>
        <v>0</v>
      </c>
      <c r="K486" s="219">
        <f>SUM(K487:K492)</f>
        <v>0</v>
      </c>
      <c r="L486" s="218">
        <f>AVERAGE(L487:L492)</f>
        <v>0</v>
      </c>
      <c r="M486" s="220">
        <f>SUM(M487:M492)</f>
        <v>0</v>
      </c>
      <c r="N486" s="221">
        <f>AVERAGE(N487:N492)</f>
        <v>0</v>
      </c>
      <c r="O486" s="219">
        <f>SUM(O487:O492)</f>
        <v>0</v>
      </c>
      <c r="P486" s="218">
        <f>AVERAGE(P487:P492)</f>
        <v>0</v>
      </c>
      <c r="Q486" s="219">
        <f>SUM(Q487:Q492)</f>
        <v>0</v>
      </c>
      <c r="R486" s="218">
        <f>AVERAGE(R487:R492)</f>
        <v>0</v>
      </c>
      <c r="S486" s="219">
        <f>SUM(S487:S492)</f>
        <v>0</v>
      </c>
      <c r="T486" s="218">
        <f>AVERAGE(T487:T492)</f>
        <v>0</v>
      </c>
      <c r="U486" s="220">
        <f>SUM(U487:U492)</f>
        <v>0</v>
      </c>
      <c r="V486" s="525">
        <f>AVERAGE(V487:V492)</f>
        <v>0.5</v>
      </c>
      <c r="W486" s="219">
        <f>SUM(W487:W492)</f>
        <v>100382.43</v>
      </c>
      <c r="X486" s="218">
        <f>AVERAGE(X487:X492)</f>
        <v>0.5</v>
      </c>
      <c r="Y486" s="219">
        <f>SUM(Y487:Y492)</f>
        <v>100382.43</v>
      </c>
      <c r="Z486" s="218">
        <f>AVERAGE(Z487:Z492)</f>
        <v>0</v>
      </c>
      <c r="AA486" s="219">
        <f>SUM(AA487:AA492)</f>
        <v>0</v>
      </c>
      <c r="AB486" s="218">
        <f>AVERAGE(AB487:AB492)</f>
        <v>0</v>
      </c>
      <c r="AC486" s="219">
        <f>SUM(AC487:AC492)</f>
        <v>0</v>
      </c>
      <c r="AD486" s="232">
        <f t="shared" si="340"/>
        <v>200764.86</v>
      </c>
      <c r="AE486" s="223" t="b">
        <f t="shared" si="328"/>
        <v>1</v>
      </c>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row>
    <row r="487" spans="1:60" ht="30" x14ac:dyDescent="0.25">
      <c r="A487" s="235" t="s">
        <v>1257</v>
      </c>
      <c r="B487" s="225" t="s">
        <v>1259</v>
      </c>
      <c r="C487" s="226">
        <f t="shared" si="329"/>
        <v>1</v>
      </c>
      <c r="D487" s="227">
        <v>14360.06</v>
      </c>
      <c r="E487" s="227"/>
      <c r="F487" s="228">
        <f t="shared" ref="F487:F492" si="363">AG$54</f>
        <v>0</v>
      </c>
      <c r="G487" s="229">
        <f t="shared" ref="G487:G492" si="364">F487*$D487</f>
        <v>0</v>
      </c>
      <c r="H487" s="228">
        <f t="shared" ref="H487:H492" si="365">AI$54</f>
        <v>0</v>
      </c>
      <c r="I487" s="229">
        <f t="shared" ref="I487:I492" si="366">H487*$D487</f>
        <v>0</v>
      </c>
      <c r="J487" s="228">
        <f t="shared" ref="J487:J492" si="367">AK$54</f>
        <v>0</v>
      </c>
      <c r="K487" s="229">
        <f t="shared" ref="K487:K492" si="368">J487*$D487</f>
        <v>0</v>
      </c>
      <c r="L487" s="228">
        <f t="shared" ref="L487:L492" si="369">AM$54</f>
        <v>0</v>
      </c>
      <c r="M487" s="230">
        <f t="shared" ref="M487:M492" si="370">L487*$D487</f>
        <v>0</v>
      </c>
      <c r="N487" s="231">
        <f t="shared" ref="N487:N492" si="371">AO$54</f>
        <v>0</v>
      </c>
      <c r="O487" s="229">
        <f t="shared" ref="O487:O492" si="372">N487*$D487</f>
        <v>0</v>
      </c>
      <c r="P487" s="228">
        <f t="shared" ref="P487:P492" si="373">AQ$54</f>
        <v>0</v>
      </c>
      <c r="Q487" s="229">
        <f t="shared" ref="Q487:Q492" si="374">P487*$D487</f>
        <v>0</v>
      </c>
      <c r="R487" s="228">
        <f t="shared" ref="R487:R492" si="375">AS$54</f>
        <v>0</v>
      </c>
      <c r="S487" s="229">
        <f t="shared" ref="S487:S492" si="376">R487*$D487</f>
        <v>0</v>
      </c>
      <c r="T487" s="228">
        <f t="shared" ref="T487:T492" si="377">AU$54</f>
        <v>0</v>
      </c>
      <c r="U487" s="230">
        <f t="shared" ref="U487:U492" si="378">T487*$D487</f>
        <v>0</v>
      </c>
      <c r="V487" s="526">
        <v>0.5</v>
      </c>
      <c r="W487" s="229">
        <f t="shared" ref="W487:W492" si="379">V487*$D487</f>
        <v>7180.03</v>
      </c>
      <c r="X487" s="228">
        <v>0.5</v>
      </c>
      <c r="Y487" s="229">
        <f t="shared" ref="Y487:Y492" si="380">X487*$D487</f>
        <v>7180.03</v>
      </c>
      <c r="Z487" s="228">
        <f t="shared" ref="Z487:Z492" si="381">BA$54</f>
        <v>0</v>
      </c>
      <c r="AA487" s="229">
        <f t="shared" ref="AA487:AA492" si="382">Z487*$D487</f>
        <v>0</v>
      </c>
      <c r="AB487" s="228">
        <f t="shared" ref="AB487:AB492" si="383">BC$54</f>
        <v>0</v>
      </c>
      <c r="AC487" s="229">
        <f t="shared" ref="AC487:AC550" si="384">AB487*$D487</f>
        <v>0</v>
      </c>
      <c r="AD487" s="232">
        <f t="shared" si="340"/>
        <v>14360.06</v>
      </c>
      <c r="AE487" s="223" t="b">
        <f t="shared" si="328"/>
        <v>1</v>
      </c>
    </row>
    <row r="488" spans="1:60" ht="30" x14ac:dyDescent="0.25">
      <c r="A488" s="235" t="s">
        <v>1260</v>
      </c>
      <c r="B488" s="225" t="s">
        <v>1262</v>
      </c>
      <c r="C488" s="226">
        <f t="shared" si="329"/>
        <v>1</v>
      </c>
      <c r="D488" s="227">
        <v>58453.06</v>
      </c>
      <c r="E488" s="227"/>
      <c r="F488" s="228">
        <f t="shared" si="363"/>
        <v>0</v>
      </c>
      <c r="G488" s="229">
        <f t="shared" si="364"/>
        <v>0</v>
      </c>
      <c r="H488" s="228">
        <f t="shared" si="365"/>
        <v>0</v>
      </c>
      <c r="I488" s="229">
        <f t="shared" si="366"/>
        <v>0</v>
      </c>
      <c r="J488" s="228">
        <f t="shared" si="367"/>
        <v>0</v>
      </c>
      <c r="K488" s="229">
        <f t="shared" si="368"/>
        <v>0</v>
      </c>
      <c r="L488" s="228">
        <f t="shared" si="369"/>
        <v>0</v>
      </c>
      <c r="M488" s="230">
        <f t="shared" si="370"/>
        <v>0</v>
      </c>
      <c r="N488" s="231">
        <f t="shared" si="371"/>
        <v>0</v>
      </c>
      <c r="O488" s="229">
        <f t="shared" si="372"/>
        <v>0</v>
      </c>
      <c r="P488" s="228">
        <f t="shared" si="373"/>
        <v>0</v>
      </c>
      <c r="Q488" s="229">
        <f t="shared" si="374"/>
        <v>0</v>
      </c>
      <c r="R488" s="228">
        <f t="shared" si="375"/>
        <v>0</v>
      </c>
      <c r="S488" s="229">
        <f t="shared" si="376"/>
        <v>0</v>
      </c>
      <c r="T488" s="228">
        <f t="shared" si="377"/>
        <v>0</v>
      </c>
      <c r="U488" s="230">
        <f t="shared" si="378"/>
        <v>0</v>
      </c>
      <c r="V488" s="526">
        <v>0.5</v>
      </c>
      <c r="W488" s="229">
        <f t="shared" si="379"/>
        <v>29226.53</v>
      </c>
      <c r="X488" s="228">
        <v>0.5</v>
      </c>
      <c r="Y488" s="229">
        <f t="shared" si="380"/>
        <v>29226.53</v>
      </c>
      <c r="Z488" s="228">
        <f t="shared" si="381"/>
        <v>0</v>
      </c>
      <c r="AA488" s="229">
        <f t="shared" si="382"/>
        <v>0</v>
      </c>
      <c r="AB488" s="228">
        <f t="shared" si="383"/>
        <v>0</v>
      </c>
      <c r="AC488" s="229">
        <f t="shared" si="384"/>
        <v>0</v>
      </c>
      <c r="AD488" s="232">
        <f t="shared" si="340"/>
        <v>58453.06</v>
      </c>
      <c r="AE488" s="223" t="b">
        <f t="shared" si="328"/>
        <v>1</v>
      </c>
    </row>
    <row r="489" spans="1:60" ht="30" x14ac:dyDescent="0.25">
      <c r="A489" s="235" t="s">
        <v>1263</v>
      </c>
      <c r="B489" s="225" t="s">
        <v>1265</v>
      </c>
      <c r="C489" s="226">
        <f t="shared" si="329"/>
        <v>1</v>
      </c>
      <c r="D489" s="227">
        <v>7485.63</v>
      </c>
      <c r="E489" s="227"/>
      <c r="F489" s="228">
        <f t="shared" si="363"/>
        <v>0</v>
      </c>
      <c r="G489" s="229">
        <f t="shared" si="364"/>
        <v>0</v>
      </c>
      <c r="H489" s="228">
        <f t="shared" si="365"/>
        <v>0</v>
      </c>
      <c r="I489" s="229">
        <f t="shared" si="366"/>
        <v>0</v>
      </c>
      <c r="J489" s="228">
        <f t="shared" si="367"/>
        <v>0</v>
      </c>
      <c r="K489" s="229">
        <f t="shared" si="368"/>
        <v>0</v>
      </c>
      <c r="L489" s="228">
        <f t="shared" si="369"/>
        <v>0</v>
      </c>
      <c r="M489" s="230">
        <f t="shared" si="370"/>
        <v>0</v>
      </c>
      <c r="N489" s="231">
        <f t="shared" si="371"/>
        <v>0</v>
      </c>
      <c r="O489" s="229">
        <f t="shared" si="372"/>
        <v>0</v>
      </c>
      <c r="P489" s="228">
        <f t="shared" si="373"/>
        <v>0</v>
      </c>
      <c r="Q489" s="229">
        <f t="shared" si="374"/>
        <v>0</v>
      </c>
      <c r="R489" s="228">
        <f t="shared" si="375"/>
        <v>0</v>
      </c>
      <c r="S489" s="229">
        <f t="shared" si="376"/>
        <v>0</v>
      </c>
      <c r="T489" s="228">
        <f t="shared" si="377"/>
        <v>0</v>
      </c>
      <c r="U489" s="230">
        <f t="shared" si="378"/>
        <v>0</v>
      </c>
      <c r="V489" s="526">
        <v>0.5</v>
      </c>
      <c r="W489" s="229">
        <f t="shared" si="379"/>
        <v>3742.8150000000001</v>
      </c>
      <c r="X489" s="228">
        <v>0.5</v>
      </c>
      <c r="Y489" s="229">
        <f t="shared" si="380"/>
        <v>3742.8150000000001</v>
      </c>
      <c r="Z489" s="228">
        <f t="shared" si="381"/>
        <v>0</v>
      </c>
      <c r="AA489" s="229">
        <f t="shared" si="382"/>
        <v>0</v>
      </c>
      <c r="AB489" s="228">
        <f t="shared" si="383"/>
        <v>0</v>
      </c>
      <c r="AC489" s="229">
        <f t="shared" si="384"/>
        <v>0</v>
      </c>
      <c r="AD489" s="232">
        <f t="shared" si="340"/>
        <v>7485.63</v>
      </c>
      <c r="AE489" s="223" t="b">
        <f t="shared" si="328"/>
        <v>1</v>
      </c>
      <c r="AF489" s="223"/>
      <c r="AG489" s="223"/>
      <c r="AH489" s="223"/>
      <c r="AI489" s="223"/>
      <c r="AJ489" s="223"/>
      <c r="AK489" s="223"/>
      <c r="AL489" s="223"/>
      <c r="AM489" s="223"/>
      <c r="AN489" s="223"/>
      <c r="AO489" s="223"/>
      <c r="AP489" s="223"/>
      <c r="AQ489" s="223"/>
      <c r="AR489" s="223"/>
      <c r="AS489" s="223"/>
      <c r="AT489" s="223"/>
      <c r="AU489" s="223"/>
      <c r="AV489" s="223"/>
      <c r="AW489" s="223"/>
      <c r="AX489" s="223"/>
      <c r="AY489" s="223"/>
      <c r="AZ489" s="223"/>
      <c r="BA489" s="223"/>
      <c r="BB489" s="223"/>
      <c r="BC489" s="223"/>
      <c r="BD489" s="223"/>
      <c r="BE489" s="223"/>
      <c r="BF489" s="223"/>
      <c r="BG489" s="223"/>
      <c r="BH489" s="223"/>
    </row>
    <row r="490" spans="1:60" ht="30" x14ac:dyDescent="0.25">
      <c r="A490" s="235" t="s">
        <v>1266</v>
      </c>
      <c r="B490" s="225" t="s">
        <v>1268</v>
      </c>
      <c r="C490" s="226">
        <f t="shared" si="329"/>
        <v>1</v>
      </c>
      <c r="D490" s="227">
        <v>21179.279999999999</v>
      </c>
      <c r="E490" s="227"/>
      <c r="F490" s="228">
        <f t="shared" si="363"/>
        <v>0</v>
      </c>
      <c r="G490" s="229">
        <f t="shared" si="364"/>
        <v>0</v>
      </c>
      <c r="H490" s="228">
        <f t="shared" si="365"/>
        <v>0</v>
      </c>
      <c r="I490" s="229">
        <f t="shared" si="366"/>
        <v>0</v>
      </c>
      <c r="J490" s="228">
        <f t="shared" si="367"/>
        <v>0</v>
      </c>
      <c r="K490" s="229">
        <f t="shared" si="368"/>
        <v>0</v>
      </c>
      <c r="L490" s="228">
        <f t="shared" si="369"/>
        <v>0</v>
      </c>
      <c r="M490" s="230">
        <f t="shared" si="370"/>
        <v>0</v>
      </c>
      <c r="N490" s="231">
        <f t="shared" si="371"/>
        <v>0</v>
      </c>
      <c r="O490" s="229">
        <f t="shared" si="372"/>
        <v>0</v>
      </c>
      <c r="P490" s="228">
        <f t="shared" si="373"/>
        <v>0</v>
      </c>
      <c r="Q490" s="229">
        <f t="shared" si="374"/>
        <v>0</v>
      </c>
      <c r="R490" s="228">
        <f t="shared" si="375"/>
        <v>0</v>
      </c>
      <c r="S490" s="229">
        <f t="shared" si="376"/>
        <v>0</v>
      </c>
      <c r="T490" s="228">
        <f t="shared" si="377"/>
        <v>0</v>
      </c>
      <c r="U490" s="230">
        <f t="shared" si="378"/>
        <v>0</v>
      </c>
      <c r="V490" s="526">
        <v>0.5</v>
      </c>
      <c r="W490" s="229">
        <f t="shared" si="379"/>
        <v>10589.64</v>
      </c>
      <c r="X490" s="228">
        <v>0.5</v>
      </c>
      <c r="Y490" s="229">
        <f t="shared" si="380"/>
        <v>10589.64</v>
      </c>
      <c r="Z490" s="228">
        <f t="shared" si="381"/>
        <v>0</v>
      </c>
      <c r="AA490" s="229">
        <f t="shared" si="382"/>
        <v>0</v>
      </c>
      <c r="AB490" s="228">
        <f t="shared" si="383"/>
        <v>0</v>
      </c>
      <c r="AC490" s="229">
        <f t="shared" si="384"/>
        <v>0</v>
      </c>
      <c r="AD490" s="232">
        <f t="shared" si="340"/>
        <v>21179.279999999999</v>
      </c>
      <c r="AE490" s="223" t="b">
        <f t="shared" si="328"/>
        <v>1</v>
      </c>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row>
    <row r="491" spans="1:60" ht="15" x14ac:dyDescent="0.25">
      <c r="A491" s="235" t="s">
        <v>1269</v>
      </c>
      <c r="B491" s="225" t="s">
        <v>1271</v>
      </c>
      <c r="C491" s="226">
        <f t="shared" si="329"/>
        <v>1</v>
      </c>
      <c r="D491" s="227">
        <v>8858.16</v>
      </c>
      <c r="E491" s="227"/>
      <c r="F491" s="228">
        <f t="shared" si="363"/>
        <v>0</v>
      </c>
      <c r="G491" s="229">
        <f t="shared" si="364"/>
        <v>0</v>
      </c>
      <c r="H491" s="228">
        <f t="shared" si="365"/>
        <v>0</v>
      </c>
      <c r="I491" s="229">
        <f t="shared" si="366"/>
        <v>0</v>
      </c>
      <c r="J491" s="228">
        <f t="shared" si="367"/>
        <v>0</v>
      </c>
      <c r="K491" s="229">
        <f t="shared" si="368"/>
        <v>0</v>
      </c>
      <c r="L491" s="228">
        <f t="shared" si="369"/>
        <v>0</v>
      </c>
      <c r="M491" s="230">
        <f t="shared" si="370"/>
        <v>0</v>
      </c>
      <c r="N491" s="231">
        <f t="shared" si="371"/>
        <v>0</v>
      </c>
      <c r="O491" s="229">
        <f t="shared" si="372"/>
        <v>0</v>
      </c>
      <c r="P491" s="228">
        <f t="shared" si="373"/>
        <v>0</v>
      </c>
      <c r="Q491" s="229">
        <f t="shared" si="374"/>
        <v>0</v>
      </c>
      <c r="R491" s="228">
        <f t="shared" si="375"/>
        <v>0</v>
      </c>
      <c r="S491" s="229">
        <f t="shared" si="376"/>
        <v>0</v>
      </c>
      <c r="T491" s="228">
        <f t="shared" si="377"/>
        <v>0</v>
      </c>
      <c r="U491" s="230">
        <f t="shared" si="378"/>
        <v>0</v>
      </c>
      <c r="V491" s="526">
        <v>0.5</v>
      </c>
      <c r="W491" s="229">
        <f t="shared" si="379"/>
        <v>4429.08</v>
      </c>
      <c r="X491" s="228">
        <v>0.5</v>
      </c>
      <c r="Y491" s="229">
        <f t="shared" si="380"/>
        <v>4429.08</v>
      </c>
      <c r="Z491" s="228">
        <f t="shared" si="381"/>
        <v>0</v>
      </c>
      <c r="AA491" s="229">
        <f t="shared" si="382"/>
        <v>0</v>
      </c>
      <c r="AB491" s="228">
        <f t="shared" si="383"/>
        <v>0</v>
      </c>
      <c r="AC491" s="229">
        <f t="shared" si="384"/>
        <v>0</v>
      </c>
      <c r="AD491" s="232">
        <f t="shared" si="340"/>
        <v>8858.16</v>
      </c>
      <c r="AE491" s="223" t="b">
        <f t="shared" si="328"/>
        <v>1</v>
      </c>
    </row>
    <row r="492" spans="1:60" ht="30" x14ac:dyDescent="0.25">
      <c r="A492" s="235" t="s">
        <v>1272</v>
      </c>
      <c r="B492" s="225" t="s">
        <v>1274</v>
      </c>
      <c r="C492" s="226">
        <f t="shared" si="329"/>
        <v>1</v>
      </c>
      <c r="D492" s="227">
        <v>90428.67</v>
      </c>
      <c r="E492" s="227"/>
      <c r="F492" s="228">
        <f t="shared" si="363"/>
        <v>0</v>
      </c>
      <c r="G492" s="229">
        <f t="shared" si="364"/>
        <v>0</v>
      </c>
      <c r="H492" s="228">
        <f t="shared" si="365"/>
        <v>0</v>
      </c>
      <c r="I492" s="229">
        <f t="shared" si="366"/>
        <v>0</v>
      </c>
      <c r="J492" s="228">
        <f t="shared" si="367"/>
        <v>0</v>
      </c>
      <c r="K492" s="229">
        <f t="shared" si="368"/>
        <v>0</v>
      </c>
      <c r="L492" s="228">
        <f t="shared" si="369"/>
        <v>0</v>
      </c>
      <c r="M492" s="230">
        <f t="shared" si="370"/>
        <v>0</v>
      </c>
      <c r="N492" s="231">
        <f t="shared" si="371"/>
        <v>0</v>
      </c>
      <c r="O492" s="229">
        <f t="shared" si="372"/>
        <v>0</v>
      </c>
      <c r="P492" s="228">
        <f t="shared" si="373"/>
        <v>0</v>
      </c>
      <c r="Q492" s="229">
        <f t="shared" si="374"/>
        <v>0</v>
      </c>
      <c r="R492" s="228">
        <f t="shared" si="375"/>
        <v>0</v>
      </c>
      <c r="S492" s="229">
        <f t="shared" si="376"/>
        <v>0</v>
      </c>
      <c r="T492" s="228">
        <f t="shared" si="377"/>
        <v>0</v>
      </c>
      <c r="U492" s="230">
        <f t="shared" si="378"/>
        <v>0</v>
      </c>
      <c r="V492" s="526">
        <v>0.5</v>
      </c>
      <c r="W492" s="229">
        <f t="shared" si="379"/>
        <v>45214.334999999999</v>
      </c>
      <c r="X492" s="228">
        <v>0.5</v>
      </c>
      <c r="Y492" s="229">
        <f t="shared" si="380"/>
        <v>45214.334999999999</v>
      </c>
      <c r="Z492" s="228">
        <f t="shared" si="381"/>
        <v>0</v>
      </c>
      <c r="AA492" s="229">
        <f t="shared" si="382"/>
        <v>0</v>
      </c>
      <c r="AB492" s="228">
        <f t="shared" si="383"/>
        <v>0</v>
      </c>
      <c r="AC492" s="229">
        <f t="shared" si="384"/>
        <v>0</v>
      </c>
      <c r="AD492" s="232">
        <f t="shared" si="340"/>
        <v>90428.67</v>
      </c>
      <c r="AE492" s="223" t="b">
        <f t="shared" si="328"/>
        <v>1</v>
      </c>
    </row>
    <row r="493" spans="1:60" s="241" customFormat="1" ht="15" x14ac:dyDescent="0.25">
      <c r="A493" s="237" t="s">
        <v>1275</v>
      </c>
      <c r="B493" s="238" t="s">
        <v>1276</v>
      </c>
      <c r="C493" s="239">
        <f t="shared" si="329"/>
        <v>0.99999999999999978</v>
      </c>
      <c r="D493" s="240">
        <v>136754.6</v>
      </c>
      <c r="E493" s="240"/>
      <c r="F493" s="218">
        <f>G493/$D$493</f>
        <v>0</v>
      </c>
      <c r="G493" s="219">
        <f>SUM(G494:G509)</f>
        <v>0</v>
      </c>
      <c r="H493" s="218">
        <f>I493/$D$493</f>
        <v>0</v>
      </c>
      <c r="I493" s="219">
        <f>SUM(I494:I509)</f>
        <v>0</v>
      </c>
      <c r="J493" s="218">
        <f>K493/$D$493</f>
        <v>0</v>
      </c>
      <c r="K493" s="219">
        <f>SUM(K494:K509)</f>
        <v>0</v>
      </c>
      <c r="L493" s="218">
        <f>M493/$D$493</f>
        <v>0.29993491992225485</v>
      </c>
      <c r="M493" s="220">
        <f>SUM(M494:M509)</f>
        <v>41017.479999999996</v>
      </c>
      <c r="N493" s="221">
        <f>O493/$D$493</f>
        <v>0.13941622439025814</v>
      </c>
      <c r="O493" s="219">
        <f>SUM(O494:O509)</f>
        <v>19065.809999999998</v>
      </c>
      <c r="P493" s="218">
        <f>Q493/$D$493</f>
        <v>0.3777663786081053</v>
      </c>
      <c r="Q493" s="219">
        <f>SUM(Q494:Q509)</f>
        <v>51661.29</v>
      </c>
      <c r="R493" s="218">
        <f>S493/$D$493</f>
        <v>0</v>
      </c>
      <c r="S493" s="219">
        <f>SUM(S494:S509)</f>
        <v>0</v>
      </c>
      <c r="T493" s="218">
        <f>U493/$D$493</f>
        <v>0</v>
      </c>
      <c r="U493" s="220">
        <f>SUM(U494:U509)</f>
        <v>0</v>
      </c>
      <c r="V493" s="525">
        <f>W493/$D$493</f>
        <v>0</v>
      </c>
      <c r="W493" s="219">
        <f>SUM(W494:W509)</f>
        <v>0</v>
      </c>
      <c r="X493" s="218">
        <f>Y493/$D$493</f>
        <v>0</v>
      </c>
      <c r="Y493" s="219">
        <f>SUM(Y494:Y509)</f>
        <v>0</v>
      </c>
      <c r="Z493" s="218">
        <f>AA493/$D$493</f>
        <v>0.1828824770793816</v>
      </c>
      <c r="AA493" s="219">
        <f>SUM(AA494:AA509)</f>
        <v>25010.02</v>
      </c>
      <c r="AB493" s="218">
        <f>AC493/$D$493</f>
        <v>0</v>
      </c>
      <c r="AC493" s="219">
        <f>SUM(AC494:AC509)</f>
        <v>0</v>
      </c>
      <c r="AD493" s="232">
        <f t="shared" si="340"/>
        <v>136754.59999999998</v>
      </c>
      <c r="AE493" s="223" t="b">
        <f t="shared" si="328"/>
        <v>1</v>
      </c>
      <c r="AF493" s="204"/>
      <c r="AG493" s="204"/>
      <c r="AH493" s="204"/>
      <c r="AI493" s="204"/>
      <c r="AJ493" s="204"/>
      <c r="AK493" s="204"/>
      <c r="AL493" s="204"/>
      <c r="AM493" s="204"/>
      <c r="AN493" s="204"/>
      <c r="AO493" s="204"/>
      <c r="AP493" s="204"/>
      <c r="AQ493" s="204"/>
      <c r="AR493" s="204"/>
      <c r="AS493" s="204"/>
      <c r="AT493" s="204"/>
      <c r="AU493" s="204"/>
      <c r="AV493" s="204"/>
      <c r="AW493" s="204"/>
      <c r="AX493" s="204"/>
      <c r="AY493" s="204"/>
      <c r="AZ493" s="204"/>
      <c r="BA493" s="204"/>
      <c r="BB493" s="204"/>
      <c r="BC493" s="204"/>
      <c r="BD493" s="204"/>
      <c r="BE493" s="204"/>
      <c r="BF493" s="204"/>
      <c r="BG493" s="204"/>
      <c r="BH493" s="204"/>
    </row>
    <row r="494" spans="1:60" ht="45" x14ac:dyDescent="0.25">
      <c r="A494" s="235" t="s">
        <v>1277</v>
      </c>
      <c r="B494" s="225" t="s">
        <v>1279</v>
      </c>
      <c r="C494" s="226">
        <f t="shared" si="329"/>
        <v>1</v>
      </c>
      <c r="D494" s="227">
        <v>46638.6</v>
      </c>
      <c r="E494" s="227"/>
      <c r="F494" s="228">
        <f>AG$56</f>
        <v>0</v>
      </c>
      <c r="G494" s="229">
        <f>F494*$D494</f>
        <v>0</v>
      </c>
      <c r="H494" s="228">
        <f>AI$56</f>
        <v>0</v>
      </c>
      <c r="I494" s="229">
        <f t="shared" ref="I494:I509" si="385">H494*$D494</f>
        <v>0</v>
      </c>
      <c r="J494" s="228">
        <f>AK$56</f>
        <v>0</v>
      </c>
      <c r="K494" s="229">
        <f t="shared" ref="K494:K509" si="386">J494*$D494</f>
        <v>0</v>
      </c>
      <c r="L494" s="228">
        <f>AM$56</f>
        <v>0</v>
      </c>
      <c r="M494" s="230">
        <f t="shared" ref="M494:M509" si="387">L494*$D494</f>
        <v>0</v>
      </c>
      <c r="N494" s="231">
        <f>AO$56</f>
        <v>0</v>
      </c>
      <c r="O494" s="229">
        <f t="shared" ref="O494:O509" si="388">N494*$D494</f>
        <v>0</v>
      </c>
      <c r="P494" s="228">
        <v>1</v>
      </c>
      <c r="Q494" s="229">
        <f t="shared" ref="Q494:Q509" si="389">P494*$D494</f>
        <v>46638.6</v>
      </c>
      <c r="R494" s="228">
        <f>AS$56</f>
        <v>0</v>
      </c>
      <c r="S494" s="229">
        <f t="shared" ref="S494:S509" si="390">R494*$D494</f>
        <v>0</v>
      </c>
      <c r="T494" s="228">
        <f>AU$56</f>
        <v>0</v>
      </c>
      <c r="U494" s="230">
        <f t="shared" ref="U494:U509" si="391">T494*$D494</f>
        <v>0</v>
      </c>
      <c r="V494" s="526">
        <f>AW$56</f>
        <v>0</v>
      </c>
      <c r="W494" s="229">
        <f t="shared" ref="W494:W509" si="392">V494*$D494</f>
        <v>0</v>
      </c>
      <c r="X494" s="228">
        <f>AY$56</f>
        <v>0</v>
      </c>
      <c r="Y494" s="229">
        <f t="shared" ref="Y494:Y509" si="393">X494*$D494</f>
        <v>0</v>
      </c>
      <c r="Z494" s="228">
        <f>BA$56</f>
        <v>0</v>
      </c>
      <c r="AA494" s="229">
        <f t="shared" ref="AA494:AA509" si="394">Z494*$D494</f>
        <v>0</v>
      </c>
      <c r="AB494" s="228">
        <f>BC$56</f>
        <v>0</v>
      </c>
      <c r="AC494" s="229">
        <f t="shared" si="384"/>
        <v>0</v>
      </c>
      <c r="AD494" s="232">
        <f t="shared" si="340"/>
        <v>46638.6</v>
      </c>
      <c r="AE494" s="223" t="b">
        <f t="shared" si="328"/>
        <v>1</v>
      </c>
    </row>
    <row r="495" spans="1:60" ht="45" x14ac:dyDescent="0.25">
      <c r="A495" s="235" t="s">
        <v>1280</v>
      </c>
      <c r="B495" s="225" t="s">
        <v>1282</v>
      </c>
      <c r="C495" s="226">
        <f t="shared" si="329"/>
        <v>1</v>
      </c>
      <c r="D495" s="227">
        <v>5022.6899999999996</v>
      </c>
      <c r="E495" s="227"/>
      <c r="F495" s="228">
        <f t="shared" ref="F495:F509" si="395">AG$56</f>
        <v>0</v>
      </c>
      <c r="G495" s="229">
        <f t="shared" ref="G495:G509" si="396">F495*$D495</f>
        <v>0</v>
      </c>
      <c r="H495" s="228">
        <f t="shared" ref="H495:H509" si="397">AI$56</f>
        <v>0</v>
      </c>
      <c r="I495" s="229">
        <f t="shared" si="385"/>
        <v>0</v>
      </c>
      <c r="J495" s="228">
        <f t="shared" ref="J495:J509" si="398">AK$56</f>
        <v>0</v>
      </c>
      <c r="K495" s="229">
        <f t="shared" si="386"/>
        <v>0</v>
      </c>
      <c r="L495" s="228">
        <f t="shared" ref="L495:L509" si="399">AM$56</f>
        <v>0</v>
      </c>
      <c r="M495" s="230">
        <f t="shared" si="387"/>
        <v>0</v>
      </c>
      <c r="N495" s="231">
        <f t="shared" ref="N495:N509" si="400">AO$56</f>
        <v>0</v>
      </c>
      <c r="O495" s="229">
        <f t="shared" si="388"/>
        <v>0</v>
      </c>
      <c r="P495" s="228">
        <v>1</v>
      </c>
      <c r="Q495" s="229">
        <f t="shared" si="389"/>
        <v>5022.6899999999996</v>
      </c>
      <c r="R495" s="228">
        <f t="shared" ref="R495:R509" si="401">AS$56</f>
        <v>0</v>
      </c>
      <c r="S495" s="229">
        <f t="shared" si="390"/>
        <v>0</v>
      </c>
      <c r="T495" s="228">
        <f t="shared" ref="T495:T509" si="402">AU$56</f>
        <v>0</v>
      </c>
      <c r="U495" s="230">
        <f t="shared" si="391"/>
        <v>0</v>
      </c>
      <c r="V495" s="526">
        <f t="shared" ref="V495:V509" si="403">AW$56</f>
        <v>0</v>
      </c>
      <c r="W495" s="229">
        <f t="shared" si="392"/>
        <v>0</v>
      </c>
      <c r="X495" s="228">
        <f t="shared" ref="X495:X509" si="404">AY$56</f>
        <v>0</v>
      </c>
      <c r="Y495" s="229">
        <f t="shared" si="393"/>
        <v>0</v>
      </c>
      <c r="Z495" s="228">
        <f t="shared" ref="Z495:Z508" si="405">BA$56</f>
        <v>0</v>
      </c>
      <c r="AA495" s="229">
        <f t="shared" si="394"/>
        <v>0</v>
      </c>
      <c r="AB495" s="228">
        <f t="shared" ref="AB495:AB509" si="406">BC$56</f>
        <v>0</v>
      </c>
      <c r="AC495" s="229">
        <f t="shared" si="384"/>
        <v>0</v>
      </c>
      <c r="AD495" s="232">
        <f t="shared" si="340"/>
        <v>5022.6899999999996</v>
      </c>
      <c r="AE495" s="223" t="b">
        <f t="shared" si="328"/>
        <v>1</v>
      </c>
    </row>
    <row r="496" spans="1:60" ht="30" x14ac:dyDescent="0.25">
      <c r="A496" s="235" t="s">
        <v>1283</v>
      </c>
      <c r="B496" s="225" t="s">
        <v>1285</v>
      </c>
      <c r="C496" s="226">
        <f t="shared" si="329"/>
        <v>1</v>
      </c>
      <c r="D496" s="227">
        <v>5930.65</v>
      </c>
      <c r="E496" s="227"/>
      <c r="F496" s="228">
        <f t="shared" si="395"/>
        <v>0</v>
      </c>
      <c r="G496" s="229">
        <f t="shared" si="396"/>
        <v>0</v>
      </c>
      <c r="H496" s="228">
        <f t="shared" si="397"/>
        <v>0</v>
      </c>
      <c r="I496" s="229">
        <f t="shared" si="385"/>
        <v>0</v>
      </c>
      <c r="J496" s="228">
        <f t="shared" si="398"/>
        <v>0</v>
      </c>
      <c r="K496" s="229">
        <f t="shared" si="386"/>
        <v>0</v>
      </c>
      <c r="L496" s="228">
        <v>1</v>
      </c>
      <c r="M496" s="230">
        <f t="shared" si="387"/>
        <v>5930.65</v>
      </c>
      <c r="N496" s="231">
        <f t="shared" si="400"/>
        <v>0</v>
      </c>
      <c r="O496" s="229">
        <f t="shared" si="388"/>
        <v>0</v>
      </c>
      <c r="P496" s="228">
        <f t="shared" ref="P496:P509" si="407">AQ$56</f>
        <v>0</v>
      </c>
      <c r="Q496" s="229">
        <f t="shared" si="389"/>
        <v>0</v>
      </c>
      <c r="R496" s="228">
        <f t="shared" si="401"/>
        <v>0</v>
      </c>
      <c r="S496" s="229">
        <f t="shared" si="390"/>
        <v>0</v>
      </c>
      <c r="T496" s="228">
        <f t="shared" si="402"/>
        <v>0</v>
      </c>
      <c r="U496" s="230">
        <f t="shared" si="391"/>
        <v>0</v>
      </c>
      <c r="V496" s="526">
        <f t="shared" si="403"/>
        <v>0</v>
      </c>
      <c r="W496" s="229">
        <f t="shared" si="392"/>
        <v>0</v>
      </c>
      <c r="X496" s="228">
        <f t="shared" si="404"/>
        <v>0</v>
      </c>
      <c r="Y496" s="229">
        <f t="shared" si="393"/>
        <v>0</v>
      </c>
      <c r="Z496" s="228">
        <f t="shared" si="405"/>
        <v>0</v>
      </c>
      <c r="AA496" s="229">
        <f t="shared" si="394"/>
        <v>0</v>
      </c>
      <c r="AB496" s="228">
        <f t="shared" si="406"/>
        <v>0</v>
      </c>
      <c r="AC496" s="229">
        <f t="shared" si="384"/>
        <v>0</v>
      </c>
      <c r="AD496" s="232">
        <f t="shared" si="340"/>
        <v>5930.65</v>
      </c>
      <c r="AE496" s="223" t="b">
        <f t="shared" si="328"/>
        <v>1</v>
      </c>
    </row>
    <row r="497" spans="1:60" ht="30" x14ac:dyDescent="0.25">
      <c r="A497" s="235" t="s">
        <v>1286</v>
      </c>
      <c r="B497" s="225" t="s">
        <v>287</v>
      </c>
      <c r="C497" s="226">
        <f t="shared" si="329"/>
        <v>1</v>
      </c>
      <c r="D497" s="227">
        <v>7286.53</v>
      </c>
      <c r="E497" s="227"/>
      <c r="F497" s="228">
        <f t="shared" si="395"/>
        <v>0</v>
      </c>
      <c r="G497" s="229">
        <f t="shared" si="396"/>
        <v>0</v>
      </c>
      <c r="H497" s="228">
        <f t="shared" si="397"/>
        <v>0</v>
      </c>
      <c r="I497" s="229">
        <f t="shared" si="385"/>
        <v>0</v>
      </c>
      <c r="J497" s="228">
        <f t="shared" si="398"/>
        <v>0</v>
      </c>
      <c r="K497" s="229">
        <f t="shared" si="386"/>
        <v>0</v>
      </c>
      <c r="L497" s="228">
        <f t="shared" si="399"/>
        <v>0</v>
      </c>
      <c r="M497" s="230">
        <f t="shared" si="387"/>
        <v>0</v>
      </c>
      <c r="N497" s="231">
        <v>1</v>
      </c>
      <c r="O497" s="229">
        <f t="shared" si="388"/>
        <v>7286.53</v>
      </c>
      <c r="P497" s="228">
        <f t="shared" si="407"/>
        <v>0</v>
      </c>
      <c r="Q497" s="229">
        <f t="shared" si="389"/>
        <v>0</v>
      </c>
      <c r="R497" s="228">
        <f t="shared" si="401"/>
        <v>0</v>
      </c>
      <c r="S497" s="229">
        <f t="shared" si="390"/>
        <v>0</v>
      </c>
      <c r="T497" s="228">
        <f t="shared" si="402"/>
        <v>0</v>
      </c>
      <c r="U497" s="230">
        <f t="shared" si="391"/>
        <v>0</v>
      </c>
      <c r="V497" s="526">
        <f t="shared" si="403"/>
        <v>0</v>
      </c>
      <c r="W497" s="229">
        <f t="shared" si="392"/>
        <v>0</v>
      </c>
      <c r="X497" s="228">
        <f t="shared" si="404"/>
        <v>0</v>
      </c>
      <c r="Y497" s="229">
        <f t="shared" si="393"/>
        <v>0</v>
      </c>
      <c r="Z497" s="228">
        <f t="shared" si="405"/>
        <v>0</v>
      </c>
      <c r="AA497" s="229">
        <f t="shared" si="394"/>
        <v>0</v>
      </c>
      <c r="AB497" s="228">
        <f t="shared" si="406"/>
        <v>0</v>
      </c>
      <c r="AC497" s="229">
        <f t="shared" si="384"/>
        <v>0</v>
      </c>
      <c r="AD497" s="232">
        <f t="shared" si="340"/>
        <v>7286.53</v>
      </c>
      <c r="AE497" s="223" t="b">
        <f t="shared" si="328"/>
        <v>1</v>
      </c>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row>
    <row r="498" spans="1:60" ht="15" x14ac:dyDescent="0.25">
      <c r="A498" s="235" t="s">
        <v>1287</v>
      </c>
      <c r="B498" s="225" t="s">
        <v>1289</v>
      </c>
      <c r="C498" s="226">
        <f t="shared" si="329"/>
        <v>1</v>
      </c>
      <c r="D498" s="227">
        <v>812.47</v>
      </c>
      <c r="E498" s="227"/>
      <c r="F498" s="228">
        <f t="shared" si="395"/>
        <v>0</v>
      </c>
      <c r="G498" s="229">
        <f t="shared" si="396"/>
        <v>0</v>
      </c>
      <c r="H498" s="228">
        <f t="shared" si="397"/>
        <v>0</v>
      </c>
      <c r="I498" s="229">
        <f t="shared" si="385"/>
        <v>0</v>
      </c>
      <c r="J498" s="228">
        <f t="shared" si="398"/>
        <v>0</v>
      </c>
      <c r="K498" s="229">
        <f t="shared" si="386"/>
        <v>0</v>
      </c>
      <c r="L498" s="228">
        <f t="shared" si="399"/>
        <v>0</v>
      </c>
      <c r="M498" s="230">
        <f t="shared" si="387"/>
        <v>0</v>
      </c>
      <c r="N498" s="231">
        <v>1</v>
      </c>
      <c r="O498" s="229">
        <f t="shared" si="388"/>
        <v>812.47</v>
      </c>
      <c r="P498" s="228">
        <f t="shared" si="407"/>
        <v>0</v>
      </c>
      <c r="Q498" s="229">
        <f t="shared" si="389"/>
        <v>0</v>
      </c>
      <c r="R498" s="228">
        <f t="shared" si="401"/>
        <v>0</v>
      </c>
      <c r="S498" s="229">
        <f t="shared" si="390"/>
        <v>0</v>
      </c>
      <c r="T498" s="228">
        <f t="shared" si="402"/>
        <v>0</v>
      </c>
      <c r="U498" s="230">
        <f t="shared" si="391"/>
        <v>0</v>
      </c>
      <c r="V498" s="526">
        <f t="shared" si="403"/>
        <v>0</v>
      </c>
      <c r="W498" s="229">
        <f t="shared" si="392"/>
        <v>0</v>
      </c>
      <c r="X498" s="228">
        <f t="shared" si="404"/>
        <v>0</v>
      </c>
      <c r="Y498" s="229">
        <f t="shared" si="393"/>
        <v>0</v>
      </c>
      <c r="Z498" s="228">
        <f t="shared" si="405"/>
        <v>0</v>
      </c>
      <c r="AA498" s="229">
        <f t="shared" si="394"/>
        <v>0</v>
      </c>
      <c r="AB498" s="228">
        <f t="shared" si="406"/>
        <v>0</v>
      </c>
      <c r="AC498" s="229">
        <f t="shared" si="384"/>
        <v>0</v>
      </c>
      <c r="AD498" s="232">
        <f t="shared" si="340"/>
        <v>812.47</v>
      </c>
      <c r="AE498" s="223" t="b">
        <f t="shared" si="328"/>
        <v>1</v>
      </c>
    </row>
    <row r="499" spans="1:60" ht="45" x14ac:dyDescent="0.25">
      <c r="A499" s="235" t="s">
        <v>1290</v>
      </c>
      <c r="B499" s="225" t="s">
        <v>1292</v>
      </c>
      <c r="C499" s="226">
        <f t="shared" si="329"/>
        <v>1</v>
      </c>
      <c r="D499" s="227">
        <v>27094.5</v>
      </c>
      <c r="E499" s="227"/>
      <c r="F499" s="228">
        <f t="shared" si="395"/>
        <v>0</v>
      </c>
      <c r="G499" s="229">
        <f t="shared" si="396"/>
        <v>0</v>
      </c>
      <c r="H499" s="228">
        <f t="shared" si="397"/>
        <v>0</v>
      </c>
      <c r="I499" s="229">
        <f t="shared" si="385"/>
        <v>0</v>
      </c>
      <c r="J499" s="228">
        <f t="shared" si="398"/>
        <v>0</v>
      </c>
      <c r="K499" s="229">
        <f t="shared" si="386"/>
        <v>0</v>
      </c>
      <c r="L499" s="228">
        <v>1</v>
      </c>
      <c r="M499" s="230">
        <f t="shared" si="387"/>
        <v>27094.5</v>
      </c>
      <c r="N499" s="231">
        <f t="shared" si="400"/>
        <v>0</v>
      </c>
      <c r="O499" s="229">
        <f t="shared" si="388"/>
        <v>0</v>
      </c>
      <c r="P499" s="228">
        <f t="shared" si="407"/>
        <v>0</v>
      </c>
      <c r="Q499" s="229">
        <f t="shared" si="389"/>
        <v>0</v>
      </c>
      <c r="R499" s="228">
        <f t="shared" si="401"/>
        <v>0</v>
      </c>
      <c r="S499" s="229">
        <f t="shared" si="390"/>
        <v>0</v>
      </c>
      <c r="T499" s="228">
        <f t="shared" si="402"/>
        <v>0</v>
      </c>
      <c r="U499" s="230">
        <f t="shared" si="391"/>
        <v>0</v>
      </c>
      <c r="V499" s="526">
        <f t="shared" si="403"/>
        <v>0</v>
      </c>
      <c r="W499" s="229">
        <f t="shared" si="392"/>
        <v>0</v>
      </c>
      <c r="X499" s="228">
        <f t="shared" si="404"/>
        <v>0</v>
      </c>
      <c r="Y499" s="229">
        <f t="shared" si="393"/>
        <v>0</v>
      </c>
      <c r="Z499" s="228">
        <f t="shared" si="405"/>
        <v>0</v>
      </c>
      <c r="AA499" s="229">
        <f t="shared" si="394"/>
        <v>0</v>
      </c>
      <c r="AB499" s="228">
        <f t="shared" si="406"/>
        <v>0</v>
      </c>
      <c r="AC499" s="229">
        <f t="shared" si="384"/>
        <v>0</v>
      </c>
      <c r="AD499" s="232">
        <f t="shared" si="340"/>
        <v>27094.5</v>
      </c>
      <c r="AE499" s="223" t="b">
        <f t="shared" si="328"/>
        <v>1</v>
      </c>
    </row>
    <row r="500" spans="1:60" ht="15" x14ac:dyDescent="0.25">
      <c r="A500" s="235" t="s">
        <v>1293</v>
      </c>
      <c r="B500" s="225" t="s">
        <v>1295</v>
      </c>
      <c r="C500" s="226">
        <f t="shared" si="329"/>
        <v>1</v>
      </c>
      <c r="D500" s="227">
        <v>1697.52</v>
      </c>
      <c r="E500" s="227"/>
      <c r="F500" s="228">
        <f t="shared" si="395"/>
        <v>0</v>
      </c>
      <c r="G500" s="229">
        <f t="shared" si="396"/>
        <v>0</v>
      </c>
      <c r="H500" s="228">
        <f t="shared" si="397"/>
        <v>0</v>
      </c>
      <c r="I500" s="229">
        <f t="shared" si="385"/>
        <v>0</v>
      </c>
      <c r="J500" s="228">
        <f t="shared" si="398"/>
        <v>0</v>
      </c>
      <c r="K500" s="229">
        <f t="shared" si="386"/>
        <v>0</v>
      </c>
      <c r="L500" s="228">
        <v>1</v>
      </c>
      <c r="M500" s="230">
        <f t="shared" si="387"/>
        <v>1697.52</v>
      </c>
      <c r="N500" s="231">
        <f t="shared" si="400"/>
        <v>0</v>
      </c>
      <c r="O500" s="229">
        <f t="shared" si="388"/>
        <v>0</v>
      </c>
      <c r="P500" s="228">
        <f t="shared" si="407"/>
        <v>0</v>
      </c>
      <c r="Q500" s="229">
        <f t="shared" si="389"/>
        <v>0</v>
      </c>
      <c r="R500" s="228">
        <f t="shared" si="401"/>
        <v>0</v>
      </c>
      <c r="S500" s="229">
        <f t="shared" si="390"/>
        <v>0</v>
      </c>
      <c r="T500" s="228">
        <f t="shared" si="402"/>
        <v>0</v>
      </c>
      <c r="U500" s="230">
        <f t="shared" si="391"/>
        <v>0</v>
      </c>
      <c r="V500" s="526">
        <f t="shared" si="403"/>
        <v>0</v>
      </c>
      <c r="W500" s="229">
        <f t="shared" si="392"/>
        <v>0</v>
      </c>
      <c r="X500" s="228">
        <f t="shared" si="404"/>
        <v>0</v>
      </c>
      <c r="Y500" s="229">
        <f t="shared" si="393"/>
        <v>0</v>
      </c>
      <c r="Z500" s="228">
        <f t="shared" si="405"/>
        <v>0</v>
      </c>
      <c r="AA500" s="229">
        <f t="shared" si="394"/>
        <v>0</v>
      </c>
      <c r="AB500" s="228">
        <f t="shared" si="406"/>
        <v>0</v>
      </c>
      <c r="AC500" s="229">
        <f t="shared" si="384"/>
        <v>0</v>
      </c>
      <c r="AD500" s="232">
        <f t="shared" si="340"/>
        <v>1697.52</v>
      </c>
      <c r="AE500" s="223" t="b">
        <f t="shared" si="328"/>
        <v>1</v>
      </c>
    </row>
    <row r="501" spans="1:60" ht="30" x14ac:dyDescent="0.25">
      <c r="A501" s="235" t="s">
        <v>1296</v>
      </c>
      <c r="B501" s="225" t="s">
        <v>1298</v>
      </c>
      <c r="C501" s="226">
        <f t="shared" si="329"/>
        <v>1</v>
      </c>
      <c r="D501" s="227">
        <v>4881.91</v>
      </c>
      <c r="E501" s="227"/>
      <c r="F501" s="228">
        <f t="shared" si="395"/>
        <v>0</v>
      </c>
      <c r="G501" s="229">
        <f t="shared" si="396"/>
        <v>0</v>
      </c>
      <c r="H501" s="228">
        <f t="shared" si="397"/>
        <v>0</v>
      </c>
      <c r="I501" s="229">
        <f t="shared" si="385"/>
        <v>0</v>
      </c>
      <c r="J501" s="228">
        <f t="shared" si="398"/>
        <v>0</v>
      </c>
      <c r="K501" s="229">
        <f t="shared" si="386"/>
        <v>0</v>
      </c>
      <c r="L501" s="228">
        <v>1</v>
      </c>
      <c r="M501" s="230">
        <f t="shared" si="387"/>
        <v>4881.91</v>
      </c>
      <c r="N501" s="231">
        <f t="shared" si="400"/>
        <v>0</v>
      </c>
      <c r="O501" s="229">
        <f t="shared" si="388"/>
        <v>0</v>
      </c>
      <c r="P501" s="228">
        <f t="shared" si="407"/>
        <v>0</v>
      </c>
      <c r="Q501" s="229">
        <f t="shared" si="389"/>
        <v>0</v>
      </c>
      <c r="R501" s="228">
        <f t="shared" si="401"/>
        <v>0</v>
      </c>
      <c r="S501" s="229">
        <f t="shared" si="390"/>
        <v>0</v>
      </c>
      <c r="T501" s="228">
        <f t="shared" si="402"/>
        <v>0</v>
      </c>
      <c r="U501" s="230">
        <f t="shared" si="391"/>
        <v>0</v>
      </c>
      <c r="V501" s="526">
        <f t="shared" si="403"/>
        <v>0</v>
      </c>
      <c r="W501" s="229">
        <f t="shared" si="392"/>
        <v>0</v>
      </c>
      <c r="X501" s="228">
        <f t="shared" si="404"/>
        <v>0</v>
      </c>
      <c r="Y501" s="229">
        <f t="shared" si="393"/>
        <v>0</v>
      </c>
      <c r="Z501" s="228">
        <f t="shared" si="405"/>
        <v>0</v>
      </c>
      <c r="AA501" s="229">
        <f t="shared" si="394"/>
        <v>0</v>
      </c>
      <c r="AB501" s="228">
        <f t="shared" si="406"/>
        <v>0</v>
      </c>
      <c r="AC501" s="229">
        <f t="shared" si="384"/>
        <v>0</v>
      </c>
      <c r="AD501" s="232">
        <f t="shared" si="340"/>
        <v>4881.91</v>
      </c>
      <c r="AE501" s="223" t="b">
        <f t="shared" si="328"/>
        <v>1</v>
      </c>
    </row>
    <row r="502" spans="1:60" ht="30" x14ac:dyDescent="0.25">
      <c r="A502" s="235" t="s">
        <v>1299</v>
      </c>
      <c r="B502" s="225" t="s">
        <v>1301</v>
      </c>
      <c r="C502" s="226">
        <f t="shared" si="329"/>
        <v>1</v>
      </c>
      <c r="D502" s="227">
        <v>190.63</v>
      </c>
      <c r="E502" s="227"/>
      <c r="F502" s="228">
        <f t="shared" si="395"/>
        <v>0</v>
      </c>
      <c r="G502" s="229">
        <f t="shared" si="396"/>
        <v>0</v>
      </c>
      <c r="H502" s="228">
        <f t="shared" si="397"/>
        <v>0</v>
      </c>
      <c r="I502" s="229">
        <f t="shared" si="385"/>
        <v>0</v>
      </c>
      <c r="J502" s="228">
        <f t="shared" si="398"/>
        <v>0</v>
      </c>
      <c r="K502" s="229">
        <f t="shared" si="386"/>
        <v>0</v>
      </c>
      <c r="L502" s="228">
        <f t="shared" si="399"/>
        <v>0</v>
      </c>
      <c r="M502" s="230">
        <f t="shared" si="387"/>
        <v>0</v>
      </c>
      <c r="N502" s="231">
        <v>1</v>
      </c>
      <c r="O502" s="229">
        <f t="shared" si="388"/>
        <v>190.63</v>
      </c>
      <c r="P502" s="228">
        <f t="shared" si="407"/>
        <v>0</v>
      </c>
      <c r="Q502" s="229">
        <f t="shared" si="389"/>
        <v>0</v>
      </c>
      <c r="R502" s="228">
        <f t="shared" si="401"/>
        <v>0</v>
      </c>
      <c r="S502" s="229">
        <f t="shared" si="390"/>
        <v>0</v>
      </c>
      <c r="T502" s="228">
        <f t="shared" si="402"/>
        <v>0</v>
      </c>
      <c r="U502" s="230">
        <f t="shared" si="391"/>
        <v>0</v>
      </c>
      <c r="V502" s="526">
        <f t="shared" si="403"/>
        <v>0</v>
      </c>
      <c r="W502" s="229">
        <f t="shared" si="392"/>
        <v>0</v>
      </c>
      <c r="X502" s="228">
        <f t="shared" si="404"/>
        <v>0</v>
      </c>
      <c r="Y502" s="229">
        <f t="shared" si="393"/>
        <v>0</v>
      </c>
      <c r="Z502" s="228">
        <f t="shared" si="405"/>
        <v>0</v>
      </c>
      <c r="AA502" s="229">
        <f t="shared" si="394"/>
        <v>0</v>
      </c>
      <c r="AB502" s="228">
        <f t="shared" si="406"/>
        <v>0</v>
      </c>
      <c r="AC502" s="229">
        <f t="shared" si="384"/>
        <v>0</v>
      </c>
      <c r="AD502" s="232">
        <f t="shared" si="340"/>
        <v>190.63</v>
      </c>
      <c r="AE502" s="223" t="b">
        <f t="shared" si="328"/>
        <v>1</v>
      </c>
    </row>
    <row r="503" spans="1:60" ht="30" x14ac:dyDescent="0.25">
      <c r="A503" s="235" t="s">
        <v>1302</v>
      </c>
      <c r="B503" s="225" t="s">
        <v>1304</v>
      </c>
      <c r="C503" s="226">
        <f t="shared" si="329"/>
        <v>1</v>
      </c>
      <c r="D503" s="227">
        <v>2249.4499999999998</v>
      </c>
      <c r="E503" s="227"/>
      <c r="F503" s="228">
        <f t="shared" si="395"/>
        <v>0</v>
      </c>
      <c r="G503" s="229">
        <f t="shared" si="396"/>
        <v>0</v>
      </c>
      <c r="H503" s="228">
        <f t="shared" si="397"/>
        <v>0</v>
      </c>
      <c r="I503" s="229">
        <f t="shared" si="385"/>
        <v>0</v>
      </c>
      <c r="J503" s="228">
        <f t="shared" si="398"/>
        <v>0</v>
      </c>
      <c r="K503" s="229">
        <f t="shared" si="386"/>
        <v>0</v>
      </c>
      <c r="L503" s="228">
        <f t="shared" si="399"/>
        <v>0</v>
      </c>
      <c r="M503" s="230">
        <f t="shared" si="387"/>
        <v>0</v>
      </c>
      <c r="N503" s="231">
        <v>1</v>
      </c>
      <c r="O503" s="229">
        <f t="shared" si="388"/>
        <v>2249.4499999999998</v>
      </c>
      <c r="P503" s="228">
        <f t="shared" si="407"/>
        <v>0</v>
      </c>
      <c r="Q503" s="229">
        <f t="shared" si="389"/>
        <v>0</v>
      </c>
      <c r="R503" s="228">
        <f t="shared" si="401"/>
        <v>0</v>
      </c>
      <c r="S503" s="229">
        <f t="shared" si="390"/>
        <v>0</v>
      </c>
      <c r="T503" s="228">
        <f t="shared" si="402"/>
        <v>0</v>
      </c>
      <c r="U503" s="230">
        <f t="shared" si="391"/>
        <v>0</v>
      </c>
      <c r="V503" s="526">
        <f t="shared" si="403"/>
        <v>0</v>
      </c>
      <c r="W503" s="229">
        <f t="shared" si="392"/>
        <v>0</v>
      </c>
      <c r="X503" s="228">
        <f t="shared" si="404"/>
        <v>0</v>
      </c>
      <c r="Y503" s="229">
        <f t="shared" si="393"/>
        <v>0</v>
      </c>
      <c r="Z503" s="228">
        <f t="shared" si="405"/>
        <v>0</v>
      </c>
      <c r="AA503" s="229">
        <f t="shared" si="394"/>
        <v>0</v>
      </c>
      <c r="AB503" s="228">
        <f t="shared" si="406"/>
        <v>0</v>
      </c>
      <c r="AC503" s="229">
        <f t="shared" si="384"/>
        <v>0</v>
      </c>
      <c r="AD503" s="232">
        <f t="shared" si="340"/>
        <v>2249.4499999999998</v>
      </c>
      <c r="AE503" s="223" t="b">
        <f t="shared" si="328"/>
        <v>1</v>
      </c>
    </row>
    <row r="504" spans="1:60" ht="15" x14ac:dyDescent="0.25">
      <c r="A504" s="235" t="s">
        <v>1305</v>
      </c>
      <c r="B504" s="225" t="s">
        <v>1307</v>
      </c>
      <c r="C504" s="226">
        <f t="shared" si="329"/>
        <v>1</v>
      </c>
      <c r="D504" s="227">
        <v>1718.68</v>
      </c>
      <c r="E504" s="227"/>
      <c r="F504" s="228">
        <f t="shared" si="395"/>
        <v>0</v>
      </c>
      <c r="G504" s="229">
        <f t="shared" si="396"/>
        <v>0</v>
      </c>
      <c r="H504" s="228">
        <f t="shared" si="397"/>
        <v>0</v>
      </c>
      <c r="I504" s="229">
        <f t="shared" si="385"/>
        <v>0</v>
      </c>
      <c r="J504" s="228">
        <f t="shared" si="398"/>
        <v>0</v>
      </c>
      <c r="K504" s="229">
        <f t="shared" si="386"/>
        <v>0</v>
      </c>
      <c r="L504" s="228">
        <f t="shared" si="399"/>
        <v>0</v>
      </c>
      <c r="M504" s="230">
        <f t="shared" si="387"/>
        <v>0</v>
      </c>
      <c r="N504" s="231">
        <v>1</v>
      </c>
      <c r="O504" s="229">
        <f t="shared" si="388"/>
        <v>1718.68</v>
      </c>
      <c r="P504" s="228">
        <f t="shared" si="407"/>
        <v>0</v>
      </c>
      <c r="Q504" s="229">
        <f t="shared" si="389"/>
        <v>0</v>
      </c>
      <c r="R504" s="228">
        <f t="shared" si="401"/>
        <v>0</v>
      </c>
      <c r="S504" s="229">
        <f t="shared" si="390"/>
        <v>0</v>
      </c>
      <c r="T504" s="228">
        <f t="shared" si="402"/>
        <v>0</v>
      </c>
      <c r="U504" s="230">
        <f t="shared" si="391"/>
        <v>0</v>
      </c>
      <c r="V504" s="526">
        <f t="shared" si="403"/>
        <v>0</v>
      </c>
      <c r="W504" s="229">
        <f t="shared" si="392"/>
        <v>0</v>
      </c>
      <c r="X504" s="228">
        <f t="shared" si="404"/>
        <v>0</v>
      </c>
      <c r="Y504" s="229">
        <f t="shared" si="393"/>
        <v>0</v>
      </c>
      <c r="Z504" s="228">
        <f t="shared" si="405"/>
        <v>0</v>
      </c>
      <c r="AA504" s="229">
        <f t="shared" si="394"/>
        <v>0</v>
      </c>
      <c r="AB504" s="228">
        <f t="shared" si="406"/>
        <v>0</v>
      </c>
      <c r="AC504" s="229">
        <f t="shared" si="384"/>
        <v>0</v>
      </c>
      <c r="AD504" s="232">
        <f t="shared" si="340"/>
        <v>1718.68</v>
      </c>
      <c r="AE504" s="223" t="b">
        <f t="shared" si="328"/>
        <v>1</v>
      </c>
    </row>
    <row r="505" spans="1:60" ht="30" x14ac:dyDescent="0.25">
      <c r="A505" s="235" t="s">
        <v>1308</v>
      </c>
      <c r="B505" s="225" t="s">
        <v>795</v>
      </c>
      <c r="C505" s="226">
        <f t="shared" si="329"/>
        <v>1</v>
      </c>
      <c r="D505" s="227">
        <v>1165.8399999999999</v>
      </c>
      <c r="E505" s="227"/>
      <c r="F505" s="228">
        <f t="shared" si="395"/>
        <v>0</v>
      </c>
      <c r="G505" s="229">
        <f t="shared" si="396"/>
        <v>0</v>
      </c>
      <c r="H505" s="228">
        <f t="shared" si="397"/>
        <v>0</v>
      </c>
      <c r="I505" s="229">
        <f t="shared" si="385"/>
        <v>0</v>
      </c>
      <c r="J505" s="228">
        <f t="shared" si="398"/>
        <v>0</v>
      </c>
      <c r="K505" s="229">
        <f t="shared" si="386"/>
        <v>0</v>
      </c>
      <c r="L505" s="228">
        <v>1</v>
      </c>
      <c r="M505" s="230">
        <f t="shared" si="387"/>
        <v>1165.8399999999999</v>
      </c>
      <c r="N505" s="231">
        <f t="shared" si="400"/>
        <v>0</v>
      </c>
      <c r="O505" s="229">
        <f t="shared" si="388"/>
        <v>0</v>
      </c>
      <c r="P505" s="228">
        <f t="shared" si="407"/>
        <v>0</v>
      </c>
      <c r="Q505" s="229">
        <f t="shared" si="389"/>
        <v>0</v>
      </c>
      <c r="R505" s="228">
        <f t="shared" si="401"/>
        <v>0</v>
      </c>
      <c r="S505" s="229">
        <f t="shared" si="390"/>
        <v>0</v>
      </c>
      <c r="T505" s="228">
        <f t="shared" si="402"/>
        <v>0</v>
      </c>
      <c r="U505" s="230">
        <f t="shared" si="391"/>
        <v>0</v>
      </c>
      <c r="V505" s="526">
        <f t="shared" si="403"/>
        <v>0</v>
      </c>
      <c r="W505" s="229">
        <f t="shared" si="392"/>
        <v>0</v>
      </c>
      <c r="X505" s="228">
        <f t="shared" si="404"/>
        <v>0</v>
      </c>
      <c r="Y505" s="229">
        <f t="shared" si="393"/>
        <v>0</v>
      </c>
      <c r="Z505" s="228">
        <f t="shared" si="405"/>
        <v>0</v>
      </c>
      <c r="AA505" s="229">
        <f t="shared" si="394"/>
        <v>0</v>
      </c>
      <c r="AB505" s="228">
        <f t="shared" si="406"/>
        <v>0</v>
      </c>
      <c r="AC505" s="229">
        <f t="shared" si="384"/>
        <v>0</v>
      </c>
      <c r="AD505" s="232">
        <f t="shared" si="340"/>
        <v>1165.8399999999999</v>
      </c>
      <c r="AE505" s="223" t="b">
        <f t="shared" si="328"/>
        <v>1</v>
      </c>
    </row>
    <row r="506" spans="1:60" ht="15" x14ac:dyDescent="0.25">
      <c r="A506" s="235" t="s">
        <v>1309</v>
      </c>
      <c r="B506" s="225" t="s">
        <v>1311</v>
      </c>
      <c r="C506" s="226">
        <f t="shared" si="329"/>
        <v>1</v>
      </c>
      <c r="D506" s="227">
        <v>247.06</v>
      </c>
      <c r="E506" s="227"/>
      <c r="F506" s="228">
        <f t="shared" si="395"/>
        <v>0</v>
      </c>
      <c r="G506" s="229">
        <f t="shared" si="396"/>
        <v>0</v>
      </c>
      <c r="H506" s="228">
        <f t="shared" si="397"/>
        <v>0</v>
      </c>
      <c r="I506" s="229">
        <f t="shared" si="385"/>
        <v>0</v>
      </c>
      <c r="J506" s="228">
        <f t="shared" si="398"/>
        <v>0</v>
      </c>
      <c r="K506" s="229">
        <f t="shared" si="386"/>
        <v>0</v>
      </c>
      <c r="L506" s="228">
        <v>1</v>
      </c>
      <c r="M506" s="230">
        <f t="shared" si="387"/>
        <v>247.06</v>
      </c>
      <c r="N506" s="231">
        <f t="shared" si="400"/>
        <v>0</v>
      </c>
      <c r="O506" s="229">
        <f t="shared" si="388"/>
        <v>0</v>
      </c>
      <c r="P506" s="228">
        <f t="shared" si="407"/>
        <v>0</v>
      </c>
      <c r="Q506" s="229">
        <f t="shared" si="389"/>
        <v>0</v>
      </c>
      <c r="R506" s="228">
        <f t="shared" si="401"/>
        <v>0</v>
      </c>
      <c r="S506" s="229">
        <f t="shared" si="390"/>
        <v>0</v>
      </c>
      <c r="T506" s="228">
        <f t="shared" si="402"/>
        <v>0</v>
      </c>
      <c r="U506" s="230">
        <f t="shared" si="391"/>
        <v>0</v>
      </c>
      <c r="V506" s="526">
        <f t="shared" si="403"/>
        <v>0</v>
      </c>
      <c r="W506" s="229">
        <f t="shared" si="392"/>
        <v>0</v>
      </c>
      <c r="X506" s="228">
        <f t="shared" si="404"/>
        <v>0</v>
      </c>
      <c r="Y506" s="229">
        <f t="shared" si="393"/>
        <v>0</v>
      </c>
      <c r="Z506" s="228">
        <f t="shared" si="405"/>
        <v>0</v>
      </c>
      <c r="AA506" s="229">
        <f t="shared" si="394"/>
        <v>0</v>
      </c>
      <c r="AB506" s="228">
        <f t="shared" si="406"/>
        <v>0</v>
      </c>
      <c r="AC506" s="229">
        <f t="shared" si="384"/>
        <v>0</v>
      </c>
      <c r="AD506" s="232">
        <f t="shared" si="340"/>
        <v>247.06</v>
      </c>
      <c r="AE506" s="223" t="b">
        <f t="shared" si="328"/>
        <v>1</v>
      </c>
    </row>
    <row r="507" spans="1:60" ht="15" x14ac:dyDescent="0.25">
      <c r="A507" s="235" t="s">
        <v>1312</v>
      </c>
      <c r="B507" s="225" t="s">
        <v>1314</v>
      </c>
      <c r="C507" s="226">
        <f t="shared" si="329"/>
        <v>1</v>
      </c>
      <c r="D507" s="227">
        <v>23919.7</v>
      </c>
      <c r="E507" s="227"/>
      <c r="F507" s="228">
        <f t="shared" si="395"/>
        <v>0</v>
      </c>
      <c r="G507" s="229">
        <f t="shared" si="396"/>
        <v>0</v>
      </c>
      <c r="H507" s="228">
        <f t="shared" si="397"/>
        <v>0</v>
      </c>
      <c r="I507" s="229">
        <f t="shared" si="385"/>
        <v>0</v>
      </c>
      <c r="J507" s="228">
        <f t="shared" si="398"/>
        <v>0</v>
      </c>
      <c r="K507" s="229">
        <f t="shared" si="386"/>
        <v>0</v>
      </c>
      <c r="L507" s="228">
        <f t="shared" si="399"/>
        <v>0</v>
      </c>
      <c r="M507" s="230">
        <f t="shared" si="387"/>
        <v>0</v>
      </c>
      <c r="N507" s="231"/>
      <c r="O507" s="229">
        <f t="shared" si="388"/>
        <v>0</v>
      </c>
      <c r="P507" s="228">
        <f t="shared" si="407"/>
        <v>0</v>
      </c>
      <c r="Q507" s="229">
        <f t="shared" si="389"/>
        <v>0</v>
      </c>
      <c r="R507" s="228">
        <f t="shared" si="401"/>
        <v>0</v>
      </c>
      <c r="S507" s="229">
        <f t="shared" si="390"/>
        <v>0</v>
      </c>
      <c r="T507" s="228">
        <f t="shared" si="402"/>
        <v>0</v>
      </c>
      <c r="U507" s="230">
        <f t="shared" si="391"/>
        <v>0</v>
      </c>
      <c r="V507" s="526">
        <f t="shared" si="403"/>
        <v>0</v>
      </c>
      <c r="W507" s="229">
        <f t="shared" si="392"/>
        <v>0</v>
      </c>
      <c r="X507" s="228">
        <f t="shared" si="404"/>
        <v>0</v>
      </c>
      <c r="Y507" s="229">
        <f t="shared" si="393"/>
        <v>0</v>
      </c>
      <c r="Z507" s="228">
        <v>1</v>
      </c>
      <c r="AA507" s="229">
        <f t="shared" si="394"/>
        <v>23919.7</v>
      </c>
      <c r="AB507" s="228">
        <f t="shared" si="406"/>
        <v>0</v>
      </c>
      <c r="AC507" s="229">
        <f t="shared" si="384"/>
        <v>0</v>
      </c>
      <c r="AD507" s="232">
        <f t="shared" si="340"/>
        <v>23919.7</v>
      </c>
      <c r="AE507" s="223" t="b">
        <f t="shared" si="328"/>
        <v>1</v>
      </c>
    </row>
    <row r="508" spans="1:60" ht="30" x14ac:dyDescent="0.25">
      <c r="A508" s="235" t="s">
        <v>1315</v>
      </c>
      <c r="B508" s="225" t="s">
        <v>1317</v>
      </c>
      <c r="C508" s="226">
        <f t="shared" si="329"/>
        <v>1</v>
      </c>
      <c r="D508" s="227">
        <v>6808.05</v>
      </c>
      <c r="E508" s="227"/>
      <c r="F508" s="228">
        <f t="shared" si="395"/>
        <v>0</v>
      </c>
      <c r="G508" s="229">
        <f t="shared" si="396"/>
        <v>0</v>
      </c>
      <c r="H508" s="228">
        <f t="shared" si="397"/>
        <v>0</v>
      </c>
      <c r="I508" s="229">
        <f t="shared" si="385"/>
        <v>0</v>
      </c>
      <c r="J508" s="228">
        <f t="shared" si="398"/>
        <v>0</v>
      </c>
      <c r="K508" s="229">
        <f t="shared" si="386"/>
        <v>0</v>
      </c>
      <c r="L508" s="228">
        <f t="shared" si="399"/>
        <v>0</v>
      </c>
      <c r="M508" s="230">
        <f t="shared" si="387"/>
        <v>0</v>
      </c>
      <c r="N508" s="231">
        <v>1</v>
      </c>
      <c r="O508" s="229">
        <f t="shared" si="388"/>
        <v>6808.05</v>
      </c>
      <c r="P508" s="228">
        <f t="shared" si="407"/>
        <v>0</v>
      </c>
      <c r="Q508" s="229">
        <f t="shared" si="389"/>
        <v>0</v>
      </c>
      <c r="R508" s="228">
        <f t="shared" si="401"/>
        <v>0</v>
      </c>
      <c r="S508" s="229">
        <f t="shared" si="390"/>
        <v>0</v>
      </c>
      <c r="T508" s="228">
        <f t="shared" si="402"/>
        <v>0</v>
      </c>
      <c r="U508" s="230">
        <f t="shared" si="391"/>
        <v>0</v>
      </c>
      <c r="V508" s="526">
        <f t="shared" si="403"/>
        <v>0</v>
      </c>
      <c r="W508" s="229">
        <f t="shared" si="392"/>
        <v>0</v>
      </c>
      <c r="X508" s="228">
        <f t="shared" si="404"/>
        <v>0</v>
      </c>
      <c r="Y508" s="229">
        <f t="shared" si="393"/>
        <v>0</v>
      </c>
      <c r="Z508" s="228">
        <f t="shared" si="405"/>
        <v>0</v>
      </c>
      <c r="AA508" s="229">
        <f t="shared" si="394"/>
        <v>0</v>
      </c>
      <c r="AB508" s="228">
        <f t="shared" si="406"/>
        <v>0</v>
      </c>
      <c r="AC508" s="229">
        <f t="shared" si="384"/>
        <v>0</v>
      </c>
      <c r="AD508" s="232">
        <f t="shared" si="340"/>
        <v>6808.05</v>
      </c>
      <c r="AE508" s="223" t="b">
        <f t="shared" si="328"/>
        <v>1</v>
      </c>
    </row>
    <row r="509" spans="1:60" ht="15" x14ac:dyDescent="0.25">
      <c r="A509" s="235" t="s">
        <v>1318</v>
      </c>
      <c r="B509" s="225" t="s">
        <v>1320</v>
      </c>
      <c r="C509" s="226">
        <f t="shared" si="329"/>
        <v>1</v>
      </c>
      <c r="D509" s="227">
        <v>1090.32</v>
      </c>
      <c r="E509" s="227"/>
      <c r="F509" s="228">
        <f t="shared" si="395"/>
        <v>0</v>
      </c>
      <c r="G509" s="229">
        <f t="shared" si="396"/>
        <v>0</v>
      </c>
      <c r="H509" s="228">
        <f t="shared" si="397"/>
        <v>0</v>
      </c>
      <c r="I509" s="229">
        <f t="shared" si="385"/>
        <v>0</v>
      </c>
      <c r="J509" s="228">
        <f t="shared" si="398"/>
        <v>0</v>
      </c>
      <c r="K509" s="229">
        <f t="shared" si="386"/>
        <v>0</v>
      </c>
      <c r="L509" s="228">
        <f t="shared" si="399"/>
        <v>0</v>
      </c>
      <c r="M509" s="230">
        <f t="shared" si="387"/>
        <v>0</v>
      </c>
      <c r="N509" s="231">
        <f t="shared" si="400"/>
        <v>0</v>
      </c>
      <c r="O509" s="229">
        <f t="shared" si="388"/>
        <v>0</v>
      </c>
      <c r="P509" s="228">
        <f t="shared" si="407"/>
        <v>0</v>
      </c>
      <c r="Q509" s="229">
        <f t="shared" si="389"/>
        <v>0</v>
      </c>
      <c r="R509" s="228">
        <f t="shared" si="401"/>
        <v>0</v>
      </c>
      <c r="S509" s="229">
        <f t="shared" si="390"/>
        <v>0</v>
      </c>
      <c r="T509" s="228">
        <f t="shared" si="402"/>
        <v>0</v>
      </c>
      <c r="U509" s="230">
        <f t="shared" si="391"/>
        <v>0</v>
      </c>
      <c r="V509" s="526">
        <f t="shared" si="403"/>
        <v>0</v>
      </c>
      <c r="W509" s="229">
        <f t="shared" si="392"/>
        <v>0</v>
      </c>
      <c r="X509" s="228">
        <f t="shared" si="404"/>
        <v>0</v>
      </c>
      <c r="Y509" s="229">
        <f t="shared" si="393"/>
        <v>0</v>
      </c>
      <c r="Z509" s="228">
        <v>1</v>
      </c>
      <c r="AA509" s="229">
        <f t="shared" si="394"/>
        <v>1090.32</v>
      </c>
      <c r="AB509" s="228">
        <f t="shared" si="406"/>
        <v>0</v>
      </c>
      <c r="AC509" s="229">
        <f t="shared" si="384"/>
        <v>0</v>
      </c>
      <c r="AD509" s="232">
        <f t="shared" si="340"/>
        <v>1090.32</v>
      </c>
      <c r="AE509" s="223" t="b">
        <f t="shared" si="328"/>
        <v>1</v>
      </c>
    </row>
    <row r="510" spans="1:60" s="241" customFormat="1" ht="15" x14ac:dyDescent="0.25">
      <c r="A510" s="237" t="s">
        <v>1321</v>
      </c>
      <c r="B510" s="238" t="s">
        <v>1322</v>
      </c>
      <c r="C510" s="239">
        <f t="shared" si="329"/>
        <v>1</v>
      </c>
      <c r="D510" s="240">
        <v>334668.55999999994</v>
      </c>
      <c r="E510" s="240"/>
      <c r="F510" s="218">
        <f>AVERAGE(F511:F523)</f>
        <v>0</v>
      </c>
      <c r="G510" s="219">
        <f>SUM(G511:G523)</f>
        <v>0</v>
      </c>
      <c r="H510" s="218">
        <f>AVERAGE(H511:H523)</f>
        <v>0</v>
      </c>
      <c r="I510" s="219">
        <f>SUM(I511:I523)</f>
        <v>0</v>
      </c>
      <c r="J510" s="218">
        <f>AVERAGE(J511:J523)</f>
        <v>0</v>
      </c>
      <c r="K510" s="219">
        <f>SUM(K511:K523)</f>
        <v>0</v>
      </c>
      <c r="L510" s="218">
        <f>AVERAGE(L511:L523)</f>
        <v>0</v>
      </c>
      <c r="M510" s="220">
        <f>SUM(M511:M523)</f>
        <v>0</v>
      </c>
      <c r="N510" s="221">
        <f>AVERAGE(N511:N523)</f>
        <v>0</v>
      </c>
      <c r="O510" s="219">
        <f>SUM(O511:O523)</f>
        <v>0</v>
      </c>
      <c r="P510" s="218">
        <f>AVERAGE(P511:P523)</f>
        <v>0</v>
      </c>
      <c r="Q510" s="219">
        <f>SUM(Q511:Q523)</f>
        <v>0</v>
      </c>
      <c r="R510" s="218">
        <f>AVERAGE(R511:R523)</f>
        <v>0</v>
      </c>
      <c r="S510" s="219">
        <f>SUM(S511:S523)</f>
        <v>0</v>
      </c>
      <c r="T510" s="218">
        <f>AVERAGE(T511:T523)</f>
        <v>0</v>
      </c>
      <c r="U510" s="220">
        <f>SUM(U511:U523)</f>
        <v>0</v>
      </c>
      <c r="V510" s="525">
        <f>AVERAGE(V511:V523)</f>
        <v>0</v>
      </c>
      <c r="W510" s="219">
        <f>SUM(W511:W523)</f>
        <v>0</v>
      </c>
      <c r="X510" s="218">
        <f>AVERAGE(X511:X523)</f>
        <v>0</v>
      </c>
      <c r="Y510" s="219">
        <f>SUM(Y511:Y523)</f>
        <v>0</v>
      </c>
      <c r="Z510" s="218">
        <f>AVERAGE(Z511:Z523)</f>
        <v>1</v>
      </c>
      <c r="AA510" s="219">
        <f>SUM(AA511:AA523)</f>
        <v>334668.55999999994</v>
      </c>
      <c r="AB510" s="218">
        <f>AVERAGE(AB511:AB523)</f>
        <v>0</v>
      </c>
      <c r="AC510" s="219">
        <f>SUM(AC511:AC523)</f>
        <v>0</v>
      </c>
      <c r="AD510" s="232">
        <f t="shared" si="340"/>
        <v>334668.55999999994</v>
      </c>
      <c r="AE510" s="223" t="b">
        <f t="shared" si="328"/>
        <v>1</v>
      </c>
      <c r="AF510" s="204"/>
      <c r="AG510" s="204"/>
      <c r="AH510" s="204"/>
      <c r="AI510" s="204"/>
      <c r="AJ510" s="204"/>
      <c r="AK510" s="204"/>
      <c r="AL510" s="204"/>
      <c r="AM510" s="204"/>
      <c r="AN510" s="204"/>
      <c r="AO510" s="204"/>
      <c r="AP510" s="204"/>
      <c r="AQ510" s="204"/>
      <c r="AR510" s="204"/>
      <c r="AS510" s="204"/>
      <c r="AT510" s="204"/>
      <c r="AU510" s="204"/>
      <c r="AV510" s="204"/>
      <c r="AW510" s="204"/>
      <c r="AX510" s="204"/>
      <c r="AY510" s="204"/>
      <c r="AZ510" s="204"/>
      <c r="BA510" s="204"/>
      <c r="BB510" s="204"/>
      <c r="BC510" s="204"/>
      <c r="BD510" s="204"/>
      <c r="BE510" s="204"/>
      <c r="BF510" s="204"/>
      <c r="BG510" s="204"/>
      <c r="BH510" s="204"/>
    </row>
    <row r="511" spans="1:60" ht="30" x14ac:dyDescent="0.25">
      <c r="A511" s="235" t="s">
        <v>1323</v>
      </c>
      <c r="B511" s="225" t="s">
        <v>1325</v>
      </c>
      <c r="C511" s="226">
        <f t="shared" si="329"/>
        <v>1</v>
      </c>
      <c r="D511" s="227">
        <v>38653.919999999998</v>
      </c>
      <c r="E511" s="227"/>
      <c r="F511" s="228">
        <f>AG$58</f>
        <v>0</v>
      </c>
      <c r="G511" s="229">
        <f>F511*$D511</f>
        <v>0</v>
      </c>
      <c r="H511" s="228">
        <f>AI$58</f>
        <v>0</v>
      </c>
      <c r="I511" s="229">
        <f t="shared" ref="I511:I523" si="408">H511*$D511</f>
        <v>0</v>
      </c>
      <c r="J511" s="228">
        <f>AK$58</f>
        <v>0</v>
      </c>
      <c r="K511" s="229">
        <f t="shared" ref="K511:K523" si="409">J511*$D511</f>
        <v>0</v>
      </c>
      <c r="L511" s="228">
        <f>AM$58</f>
        <v>0</v>
      </c>
      <c r="M511" s="230">
        <f t="shared" ref="M511:M523" si="410">L511*$D511</f>
        <v>0</v>
      </c>
      <c r="N511" s="231">
        <f>AO$58</f>
        <v>0</v>
      </c>
      <c r="O511" s="229">
        <f t="shared" ref="O511:O523" si="411">N511*$D511</f>
        <v>0</v>
      </c>
      <c r="P511" s="228">
        <f>AQ$58</f>
        <v>0</v>
      </c>
      <c r="Q511" s="229">
        <f t="shared" ref="Q511:Q523" si="412">P511*$D511</f>
        <v>0</v>
      </c>
      <c r="R511" s="228">
        <f>AS$58</f>
        <v>0</v>
      </c>
      <c r="S511" s="229">
        <f t="shared" ref="S511:S523" si="413">R511*$D511</f>
        <v>0</v>
      </c>
      <c r="T511" s="228">
        <f>AU$58</f>
        <v>0</v>
      </c>
      <c r="U511" s="230">
        <f t="shared" ref="U511:U523" si="414">T511*$D511</f>
        <v>0</v>
      </c>
      <c r="V511" s="526">
        <f>AW$58</f>
        <v>0</v>
      </c>
      <c r="W511" s="229">
        <f t="shared" ref="W511:W523" si="415">V511*$D511</f>
        <v>0</v>
      </c>
      <c r="X511" s="228">
        <f>AY$58</f>
        <v>0</v>
      </c>
      <c r="Y511" s="229">
        <f t="shared" ref="Y511:Y523" si="416">X511*$D511</f>
        <v>0</v>
      </c>
      <c r="Z511" s="228">
        <v>1</v>
      </c>
      <c r="AA511" s="229">
        <f t="shared" ref="AA511:AA523" si="417">Z511*$D511</f>
        <v>38653.919999999998</v>
      </c>
      <c r="AB511" s="228">
        <f>BC$58</f>
        <v>0</v>
      </c>
      <c r="AC511" s="229">
        <f t="shared" si="384"/>
        <v>0</v>
      </c>
      <c r="AD511" s="232">
        <f t="shared" si="340"/>
        <v>38653.919999999998</v>
      </c>
      <c r="AE511" s="223" t="b">
        <f t="shared" si="328"/>
        <v>1</v>
      </c>
    </row>
    <row r="512" spans="1:60" ht="30" x14ac:dyDescent="0.25">
      <c r="A512" s="235" t="s">
        <v>1326</v>
      </c>
      <c r="B512" s="225" t="s">
        <v>1328</v>
      </c>
      <c r="C512" s="226">
        <f t="shared" si="329"/>
        <v>1</v>
      </c>
      <c r="D512" s="227">
        <v>14298.12</v>
      </c>
      <c r="E512" s="227"/>
      <c r="F512" s="228">
        <f t="shared" ref="F512:F523" si="418">AG$58</f>
        <v>0</v>
      </c>
      <c r="G512" s="229">
        <f t="shared" ref="G512:G523" si="419">F512*$D512</f>
        <v>0</v>
      </c>
      <c r="H512" s="228">
        <f t="shared" ref="H512:H523" si="420">AI$58</f>
        <v>0</v>
      </c>
      <c r="I512" s="229">
        <f t="shared" si="408"/>
        <v>0</v>
      </c>
      <c r="J512" s="228">
        <f t="shared" ref="J512:J523" si="421">AK$58</f>
        <v>0</v>
      </c>
      <c r="K512" s="229">
        <f t="shared" si="409"/>
        <v>0</v>
      </c>
      <c r="L512" s="228">
        <f t="shared" ref="L512:L523" si="422">AM$58</f>
        <v>0</v>
      </c>
      <c r="M512" s="230">
        <f t="shared" si="410"/>
        <v>0</v>
      </c>
      <c r="N512" s="231">
        <f t="shared" ref="N512:N523" si="423">AO$58</f>
        <v>0</v>
      </c>
      <c r="O512" s="229">
        <f t="shared" si="411"/>
        <v>0</v>
      </c>
      <c r="P512" s="228">
        <f t="shared" ref="P512:P523" si="424">AQ$58</f>
        <v>0</v>
      </c>
      <c r="Q512" s="229">
        <f t="shared" si="412"/>
        <v>0</v>
      </c>
      <c r="R512" s="228">
        <f t="shared" ref="R512:R523" si="425">AS$58</f>
        <v>0</v>
      </c>
      <c r="S512" s="229">
        <f t="shared" si="413"/>
        <v>0</v>
      </c>
      <c r="T512" s="228">
        <f t="shared" ref="T512:T523" si="426">AU$58</f>
        <v>0</v>
      </c>
      <c r="U512" s="230">
        <f t="shared" si="414"/>
        <v>0</v>
      </c>
      <c r="V512" s="526">
        <f t="shared" ref="V512:V523" si="427">AW$58</f>
        <v>0</v>
      </c>
      <c r="W512" s="229">
        <f t="shared" si="415"/>
        <v>0</v>
      </c>
      <c r="X512" s="228">
        <f t="shared" ref="X512:X523" si="428">AY$58</f>
        <v>0</v>
      </c>
      <c r="Y512" s="229">
        <f t="shared" si="416"/>
        <v>0</v>
      </c>
      <c r="Z512" s="228">
        <v>1</v>
      </c>
      <c r="AA512" s="229">
        <f t="shared" si="417"/>
        <v>14298.12</v>
      </c>
      <c r="AB512" s="228">
        <f t="shared" ref="AB512:AB523" si="429">BC$58</f>
        <v>0</v>
      </c>
      <c r="AC512" s="229">
        <f t="shared" si="384"/>
        <v>0</v>
      </c>
      <c r="AD512" s="232">
        <f t="shared" si="340"/>
        <v>14298.12</v>
      </c>
      <c r="AE512" s="223" t="b">
        <f t="shared" si="328"/>
        <v>1</v>
      </c>
    </row>
    <row r="513" spans="1:60" ht="30" x14ac:dyDescent="0.25">
      <c r="A513" s="235" t="s">
        <v>1329</v>
      </c>
      <c r="B513" s="225" t="s">
        <v>1331</v>
      </c>
      <c r="C513" s="226">
        <f t="shared" si="329"/>
        <v>1</v>
      </c>
      <c r="D513" s="227">
        <v>28283.040000000001</v>
      </c>
      <c r="E513" s="227"/>
      <c r="F513" s="228">
        <f t="shared" si="418"/>
        <v>0</v>
      </c>
      <c r="G513" s="229">
        <f t="shared" si="419"/>
        <v>0</v>
      </c>
      <c r="H513" s="228">
        <f t="shared" si="420"/>
        <v>0</v>
      </c>
      <c r="I513" s="229">
        <f t="shared" si="408"/>
        <v>0</v>
      </c>
      <c r="J513" s="228">
        <f t="shared" si="421"/>
        <v>0</v>
      </c>
      <c r="K513" s="229">
        <f t="shared" si="409"/>
        <v>0</v>
      </c>
      <c r="L513" s="228">
        <f t="shared" si="422"/>
        <v>0</v>
      </c>
      <c r="M513" s="230">
        <f t="shared" si="410"/>
        <v>0</v>
      </c>
      <c r="N513" s="231">
        <f t="shared" si="423"/>
        <v>0</v>
      </c>
      <c r="O513" s="229">
        <f t="shared" si="411"/>
        <v>0</v>
      </c>
      <c r="P513" s="228">
        <f t="shared" si="424"/>
        <v>0</v>
      </c>
      <c r="Q513" s="229">
        <f t="shared" si="412"/>
        <v>0</v>
      </c>
      <c r="R513" s="228">
        <f t="shared" si="425"/>
        <v>0</v>
      </c>
      <c r="S513" s="229">
        <f t="shared" si="413"/>
        <v>0</v>
      </c>
      <c r="T513" s="228">
        <f t="shared" si="426"/>
        <v>0</v>
      </c>
      <c r="U513" s="230">
        <f t="shared" si="414"/>
        <v>0</v>
      </c>
      <c r="V513" s="526">
        <f t="shared" si="427"/>
        <v>0</v>
      </c>
      <c r="W513" s="229">
        <f t="shared" si="415"/>
        <v>0</v>
      </c>
      <c r="X513" s="228">
        <f t="shared" si="428"/>
        <v>0</v>
      </c>
      <c r="Y513" s="229">
        <f t="shared" si="416"/>
        <v>0</v>
      </c>
      <c r="Z513" s="228">
        <v>1</v>
      </c>
      <c r="AA513" s="229">
        <f t="shared" si="417"/>
        <v>28283.040000000001</v>
      </c>
      <c r="AB513" s="228">
        <f t="shared" si="429"/>
        <v>0</v>
      </c>
      <c r="AC513" s="229">
        <f t="shared" si="384"/>
        <v>0</v>
      </c>
      <c r="AD513" s="232">
        <f t="shared" si="340"/>
        <v>28283.040000000001</v>
      </c>
      <c r="AE513" s="223" t="b">
        <f t="shared" si="328"/>
        <v>1</v>
      </c>
    </row>
    <row r="514" spans="1:60" ht="30" x14ac:dyDescent="0.25">
      <c r="A514" s="235" t="s">
        <v>1332</v>
      </c>
      <c r="B514" s="225" t="s">
        <v>1334</v>
      </c>
      <c r="C514" s="226">
        <f t="shared" si="329"/>
        <v>1</v>
      </c>
      <c r="D514" s="227">
        <v>33094.11</v>
      </c>
      <c r="E514" s="227"/>
      <c r="F514" s="228">
        <f t="shared" si="418"/>
        <v>0</v>
      </c>
      <c r="G514" s="229">
        <f t="shared" si="419"/>
        <v>0</v>
      </c>
      <c r="H514" s="228">
        <f t="shared" si="420"/>
        <v>0</v>
      </c>
      <c r="I514" s="229">
        <f t="shared" si="408"/>
        <v>0</v>
      </c>
      <c r="J514" s="228">
        <f t="shared" si="421"/>
        <v>0</v>
      </c>
      <c r="K514" s="229">
        <f t="shared" si="409"/>
        <v>0</v>
      </c>
      <c r="L514" s="228">
        <f t="shared" si="422"/>
        <v>0</v>
      </c>
      <c r="M514" s="230">
        <f t="shared" si="410"/>
        <v>0</v>
      </c>
      <c r="N514" s="231">
        <f t="shared" si="423"/>
        <v>0</v>
      </c>
      <c r="O514" s="229">
        <f t="shared" si="411"/>
        <v>0</v>
      </c>
      <c r="P514" s="228">
        <f t="shared" si="424"/>
        <v>0</v>
      </c>
      <c r="Q514" s="229">
        <f t="shared" si="412"/>
        <v>0</v>
      </c>
      <c r="R514" s="228">
        <f t="shared" si="425"/>
        <v>0</v>
      </c>
      <c r="S514" s="229">
        <f t="shared" si="413"/>
        <v>0</v>
      </c>
      <c r="T514" s="228">
        <f t="shared" si="426"/>
        <v>0</v>
      </c>
      <c r="U514" s="230">
        <f t="shared" si="414"/>
        <v>0</v>
      </c>
      <c r="V514" s="526">
        <f t="shared" si="427"/>
        <v>0</v>
      </c>
      <c r="W514" s="229">
        <f t="shared" si="415"/>
        <v>0</v>
      </c>
      <c r="X514" s="228">
        <f t="shared" si="428"/>
        <v>0</v>
      </c>
      <c r="Y514" s="229">
        <f t="shared" si="416"/>
        <v>0</v>
      </c>
      <c r="Z514" s="228">
        <v>1</v>
      </c>
      <c r="AA514" s="229">
        <f t="shared" si="417"/>
        <v>33094.11</v>
      </c>
      <c r="AB514" s="228">
        <f t="shared" si="429"/>
        <v>0</v>
      </c>
      <c r="AC514" s="229">
        <f t="shared" si="384"/>
        <v>0</v>
      </c>
      <c r="AD514" s="232">
        <f t="shared" si="340"/>
        <v>33094.11</v>
      </c>
      <c r="AE514" s="223" t="b">
        <f t="shared" si="328"/>
        <v>1</v>
      </c>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row>
    <row r="515" spans="1:60" ht="15" x14ac:dyDescent="0.25">
      <c r="A515" s="235" t="s">
        <v>1335</v>
      </c>
      <c r="B515" s="225" t="s">
        <v>1337</v>
      </c>
      <c r="C515" s="226">
        <f t="shared" si="329"/>
        <v>1</v>
      </c>
      <c r="D515" s="227">
        <v>68611.600000000006</v>
      </c>
      <c r="E515" s="227"/>
      <c r="F515" s="228">
        <f t="shared" si="418"/>
        <v>0</v>
      </c>
      <c r="G515" s="229">
        <f t="shared" si="419"/>
        <v>0</v>
      </c>
      <c r="H515" s="228">
        <f t="shared" si="420"/>
        <v>0</v>
      </c>
      <c r="I515" s="229">
        <f t="shared" si="408"/>
        <v>0</v>
      </c>
      <c r="J515" s="228">
        <f t="shared" si="421"/>
        <v>0</v>
      </c>
      <c r="K515" s="229">
        <f t="shared" si="409"/>
        <v>0</v>
      </c>
      <c r="L515" s="228">
        <f t="shared" si="422"/>
        <v>0</v>
      </c>
      <c r="M515" s="230">
        <f t="shared" si="410"/>
        <v>0</v>
      </c>
      <c r="N515" s="231">
        <f t="shared" si="423"/>
        <v>0</v>
      </c>
      <c r="O515" s="229">
        <f t="shared" si="411"/>
        <v>0</v>
      </c>
      <c r="P515" s="228">
        <f t="shared" si="424"/>
        <v>0</v>
      </c>
      <c r="Q515" s="229">
        <f t="shared" si="412"/>
        <v>0</v>
      </c>
      <c r="R515" s="228">
        <f t="shared" si="425"/>
        <v>0</v>
      </c>
      <c r="S515" s="229">
        <f t="shared" si="413"/>
        <v>0</v>
      </c>
      <c r="T515" s="228">
        <f t="shared" si="426"/>
        <v>0</v>
      </c>
      <c r="U515" s="230">
        <f t="shared" si="414"/>
        <v>0</v>
      </c>
      <c r="V515" s="526">
        <f t="shared" si="427"/>
        <v>0</v>
      </c>
      <c r="W515" s="229">
        <f t="shared" si="415"/>
        <v>0</v>
      </c>
      <c r="X515" s="228">
        <f t="shared" si="428"/>
        <v>0</v>
      </c>
      <c r="Y515" s="229">
        <f t="shared" si="416"/>
        <v>0</v>
      </c>
      <c r="Z515" s="228">
        <v>1</v>
      </c>
      <c r="AA515" s="229">
        <f t="shared" si="417"/>
        <v>68611.600000000006</v>
      </c>
      <c r="AB515" s="228">
        <f t="shared" si="429"/>
        <v>0</v>
      </c>
      <c r="AC515" s="229">
        <f t="shared" si="384"/>
        <v>0</v>
      </c>
      <c r="AD515" s="232">
        <f t="shared" si="340"/>
        <v>68611.600000000006</v>
      </c>
      <c r="AE515" s="223" t="b">
        <f t="shared" si="328"/>
        <v>1</v>
      </c>
    </row>
    <row r="516" spans="1:60" ht="15" x14ac:dyDescent="0.25">
      <c r="A516" s="235" t="s">
        <v>1338</v>
      </c>
      <c r="B516" s="225" t="s">
        <v>1340</v>
      </c>
      <c r="C516" s="226">
        <f t="shared" si="329"/>
        <v>1</v>
      </c>
      <c r="D516" s="227">
        <v>141898.79999999999</v>
      </c>
      <c r="E516" s="227"/>
      <c r="F516" s="228">
        <f t="shared" si="418"/>
        <v>0</v>
      </c>
      <c r="G516" s="229">
        <f t="shared" si="419"/>
        <v>0</v>
      </c>
      <c r="H516" s="228">
        <f t="shared" si="420"/>
        <v>0</v>
      </c>
      <c r="I516" s="229">
        <f t="shared" si="408"/>
        <v>0</v>
      </c>
      <c r="J516" s="228">
        <f t="shared" si="421"/>
        <v>0</v>
      </c>
      <c r="K516" s="229">
        <f t="shared" si="409"/>
        <v>0</v>
      </c>
      <c r="L516" s="228">
        <f t="shared" si="422"/>
        <v>0</v>
      </c>
      <c r="M516" s="230">
        <f t="shared" si="410"/>
        <v>0</v>
      </c>
      <c r="N516" s="231">
        <f t="shared" si="423"/>
        <v>0</v>
      </c>
      <c r="O516" s="229">
        <f t="shared" si="411"/>
        <v>0</v>
      </c>
      <c r="P516" s="228">
        <f t="shared" si="424"/>
        <v>0</v>
      </c>
      <c r="Q516" s="229">
        <f t="shared" si="412"/>
        <v>0</v>
      </c>
      <c r="R516" s="228">
        <f t="shared" si="425"/>
        <v>0</v>
      </c>
      <c r="S516" s="229">
        <f t="shared" si="413"/>
        <v>0</v>
      </c>
      <c r="T516" s="228">
        <f t="shared" si="426"/>
        <v>0</v>
      </c>
      <c r="U516" s="230">
        <f t="shared" si="414"/>
        <v>0</v>
      </c>
      <c r="V516" s="526">
        <f t="shared" si="427"/>
        <v>0</v>
      </c>
      <c r="W516" s="229">
        <f t="shared" si="415"/>
        <v>0</v>
      </c>
      <c r="X516" s="228">
        <f t="shared" si="428"/>
        <v>0</v>
      </c>
      <c r="Y516" s="229">
        <f t="shared" si="416"/>
        <v>0</v>
      </c>
      <c r="Z516" s="228">
        <v>1</v>
      </c>
      <c r="AA516" s="229">
        <f t="shared" si="417"/>
        <v>141898.79999999999</v>
      </c>
      <c r="AB516" s="228">
        <f t="shared" si="429"/>
        <v>0</v>
      </c>
      <c r="AC516" s="229">
        <f t="shared" si="384"/>
        <v>0</v>
      </c>
      <c r="AD516" s="232">
        <f t="shared" si="340"/>
        <v>141898.79999999999</v>
      </c>
      <c r="AE516" s="223" t="b">
        <f t="shared" si="328"/>
        <v>1</v>
      </c>
    </row>
    <row r="517" spans="1:60" ht="30" x14ac:dyDescent="0.25">
      <c r="A517" s="235" t="s">
        <v>1341</v>
      </c>
      <c r="B517" s="225" t="s">
        <v>1343</v>
      </c>
      <c r="C517" s="226">
        <f t="shared" si="329"/>
        <v>1</v>
      </c>
      <c r="D517" s="227">
        <v>1545.36</v>
      </c>
      <c r="E517" s="227"/>
      <c r="F517" s="228">
        <f t="shared" si="418"/>
        <v>0</v>
      </c>
      <c r="G517" s="229">
        <f t="shared" si="419"/>
        <v>0</v>
      </c>
      <c r="H517" s="228">
        <f t="shared" si="420"/>
        <v>0</v>
      </c>
      <c r="I517" s="229">
        <f t="shared" si="408"/>
        <v>0</v>
      </c>
      <c r="J517" s="228">
        <f t="shared" si="421"/>
        <v>0</v>
      </c>
      <c r="K517" s="229">
        <f t="shared" si="409"/>
        <v>0</v>
      </c>
      <c r="L517" s="228">
        <f t="shared" si="422"/>
        <v>0</v>
      </c>
      <c r="M517" s="230">
        <f t="shared" si="410"/>
        <v>0</v>
      </c>
      <c r="N517" s="231">
        <f t="shared" si="423"/>
        <v>0</v>
      </c>
      <c r="O517" s="229">
        <f t="shared" si="411"/>
        <v>0</v>
      </c>
      <c r="P517" s="228">
        <f t="shared" si="424"/>
        <v>0</v>
      </c>
      <c r="Q517" s="229">
        <f t="shared" si="412"/>
        <v>0</v>
      </c>
      <c r="R517" s="228">
        <f t="shared" si="425"/>
        <v>0</v>
      </c>
      <c r="S517" s="229">
        <f t="shared" si="413"/>
        <v>0</v>
      </c>
      <c r="T517" s="228">
        <f t="shared" si="426"/>
        <v>0</v>
      </c>
      <c r="U517" s="230">
        <f t="shared" si="414"/>
        <v>0</v>
      </c>
      <c r="V517" s="526">
        <f t="shared" si="427"/>
        <v>0</v>
      </c>
      <c r="W517" s="229">
        <f t="shared" si="415"/>
        <v>0</v>
      </c>
      <c r="X517" s="228">
        <f t="shared" si="428"/>
        <v>0</v>
      </c>
      <c r="Y517" s="229">
        <f t="shared" si="416"/>
        <v>0</v>
      </c>
      <c r="Z517" s="228">
        <v>1</v>
      </c>
      <c r="AA517" s="229">
        <f t="shared" si="417"/>
        <v>1545.36</v>
      </c>
      <c r="AB517" s="228">
        <f t="shared" si="429"/>
        <v>0</v>
      </c>
      <c r="AC517" s="229">
        <f t="shared" si="384"/>
        <v>0</v>
      </c>
      <c r="AD517" s="232">
        <f t="shared" si="340"/>
        <v>1545.36</v>
      </c>
      <c r="AE517" s="223" t="b">
        <f t="shared" si="328"/>
        <v>1</v>
      </c>
    </row>
    <row r="518" spans="1:60" ht="30" x14ac:dyDescent="0.25">
      <c r="A518" s="235" t="s">
        <v>1344</v>
      </c>
      <c r="B518" s="225" t="s">
        <v>1346</v>
      </c>
      <c r="C518" s="226">
        <f t="shared" si="329"/>
        <v>1</v>
      </c>
      <c r="D518" s="227">
        <v>1212.8399999999999</v>
      </c>
      <c r="E518" s="227"/>
      <c r="F518" s="228">
        <f t="shared" si="418"/>
        <v>0</v>
      </c>
      <c r="G518" s="229">
        <f t="shared" si="419"/>
        <v>0</v>
      </c>
      <c r="H518" s="228">
        <f t="shared" si="420"/>
        <v>0</v>
      </c>
      <c r="I518" s="229">
        <f t="shared" si="408"/>
        <v>0</v>
      </c>
      <c r="J518" s="228">
        <f t="shared" si="421"/>
        <v>0</v>
      </c>
      <c r="K518" s="229">
        <f t="shared" si="409"/>
        <v>0</v>
      </c>
      <c r="L518" s="228">
        <f t="shared" si="422"/>
        <v>0</v>
      </c>
      <c r="M518" s="230">
        <f t="shared" si="410"/>
        <v>0</v>
      </c>
      <c r="N518" s="231">
        <f t="shared" si="423"/>
        <v>0</v>
      </c>
      <c r="O518" s="229">
        <f t="shared" si="411"/>
        <v>0</v>
      </c>
      <c r="P518" s="228">
        <f t="shared" si="424"/>
        <v>0</v>
      </c>
      <c r="Q518" s="229">
        <f t="shared" si="412"/>
        <v>0</v>
      </c>
      <c r="R518" s="228">
        <f t="shared" si="425"/>
        <v>0</v>
      </c>
      <c r="S518" s="229">
        <f t="shared" si="413"/>
        <v>0</v>
      </c>
      <c r="T518" s="228">
        <f t="shared" si="426"/>
        <v>0</v>
      </c>
      <c r="U518" s="230">
        <f t="shared" si="414"/>
        <v>0</v>
      </c>
      <c r="V518" s="526">
        <f t="shared" si="427"/>
        <v>0</v>
      </c>
      <c r="W518" s="229">
        <f t="shared" si="415"/>
        <v>0</v>
      </c>
      <c r="X518" s="228">
        <f t="shared" si="428"/>
        <v>0</v>
      </c>
      <c r="Y518" s="229">
        <f t="shared" si="416"/>
        <v>0</v>
      </c>
      <c r="Z518" s="228">
        <v>1</v>
      </c>
      <c r="AA518" s="229">
        <f t="shared" si="417"/>
        <v>1212.8399999999999</v>
      </c>
      <c r="AB518" s="228">
        <f t="shared" si="429"/>
        <v>0</v>
      </c>
      <c r="AC518" s="229">
        <f t="shared" si="384"/>
        <v>0</v>
      </c>
      <c r="AD518" s="232">
        <f t="shared" si="340"/>
        <v>1212.8399999999999</v>
      </c>
      <c r="AE518" s="223" t="b">
        <f t="shared" si="328"/>
        <v>1</v>
      </c>
    </row>
    <row r="519" spans="1:60" ht="30" x14ac:dyDescent="0.25">
      <c r="A519" s="235" t="s">
        <v>1347</v>
      </c>
      <c r="B519" s="225" t="s">
        <v>1349</v>
      </c>
      <c r="C519" s="226">
        <f t="shared" si="329"/>
        <v>1</v>
      </c>
      <c r="D519" s="227">
        <v>1036.75</v>
      </c>
      <c r="E519" s="227"/>
      <c r="F519" s="228">
        <f t="shared" si="418"/>
        <v>0</v>
      </c>
      <c r="G519" s="229">
        <f t="shared" si="419"/>
        <v>0</v>
      </c>
      <c r="H519" s="228">
        <f t="shared" si="420"/>
        <v>0</v>
      </c>
      <c r="I519" s="229">
        <f t="shared" si="408"/>
        <v>0</v>
      </c>
      <c r="J519" s="228">
        <f t="shared" si="421"/>
        <v>0</v>
      </c>
      <c r="K519" s="229">
        <f t="shared" si="409"/>
        <v>0</v>
      </c>
      <c r="L519" s="228">
        <f t="shared" si="422"/>
        <v>0</v>
      </c>
      <c r="M519" s="230">
        <f t="shared" si="410"/>
        <v>0</v>
      </c>
      <c r="N519" s="231">
        <f t="shared" si="423"/>
        <v>0</v>
      </c>
      <c r="O519" s="229">
        <f t="shared" si="411"/>
        <v>0</v>
      </c>
      <c r="P519" s="228">
        <f t="shared" si="424"/>
        <v>0</v>
      </c>
      <c r="Q519" s="229">
        <f t="shared" si="412"/>
        <v>0</v>
      </c>
      <c r="R519" s="228">
        <f t="shared" si="425"/>
        <v>0</v>
      </c>
      <c r="S519" s="229">
        <f t="shared" si="413"/>
        <v>0</v>
      </c>
      <c r="T519" s="228">
        <f t="shared" si="426"/>
        <v>0</v>
      </c>
      <c r="U519" s="230">
        <f t="shared" si="414"/>
        <v>0</v>
      </c>
      <c r="V519" s="526">
        <f t="shared" si="427"/>
        <v>0</v>
      </c>
      <c r="W519" s="229">
        <f t="shared" si="415"/>
        <v>0</v>
      </c>
      <c r="X519" s="228">
        <f t="shared" si="428"/>
        <v>0</v>
      </c>
      <c r="Y519" s="229">
        <f t="shared" si="416"/>
        <v>0</v>
      </c>
      <c r="Z519" s="228">
        <v>1</v>
      </c>
      <c r="AA519" s="229">
        <f t="shared" si="417"/>
        <v>1036.75</v>
      </c>
      <c r="AB519" s="228">
        <f t="shared" si="429"/>
        <v>0</v>
      </c>
      <c r="AC519" s="229">
        <f t="shared" si="384"/>
        <v>0</v>
      </c>
      <c r="AD519" s="232">
        <f t="shared" si="340"/>
        <v>1036.75</v>
      </c>
      <c r="AE519" s="223" t="b">
        <f t="shared" si="328"/>
        <v>1</v>
      </c>
    </row>
    <row r="520" spans="1:60" ht="30" x14ac:dyDescent="0.25">
      <c r="A520" s="235" t="s">
        <v>1350</v>
      </c>
      <c r="B520" s="225" t="s">
        <v>1352</v>
      </c>
      <c r="C520" s="226">
        <f t="shared" si="329"/>
        <v>1</v>
      </c>
      <c r="D520" s="227">
        <v>622.04999999999995</v>
      </c>
      <c r="E520" s="227"/>
      <c r="F520" s="228">
        <f t="shared" si="418"/>
        <v>0</v>
      </c>
      <c r="G520" s="229">
        <f t="shared" si="419"/>
        <v>0</v>
      </c>
      <c r="H520" s="228">
        <f t="shared" si="420"/>
        <v>0</v>
      </c>
      <c r="I520" s="229">
        <f t="shared" si="408"/>
        <v>0</v>
      </c>
      <c r="J520" s="228">
        <f t="shared" si="421"/>
        <v>0</v>
      </c>
      <c r="K520" s="229">
        <f t="shared" si="409"/>
        <v>0</v>
      </c>
      <c r="L520" s="228">
        <f t="shared" si="422"/>
        <v>0</v>
      </c>
      <c r="M520" s="230">
        <f t="shared" si="410"/>
        <v>0</v>
      </c>
      <c r="N520" s="231">
        <f t="shared" si="423"/>
        <v>0</v>
      </c>
      <c r="O520" s="229">
        <f t="shared" si="411"/>
        <v>0</v>
      </c>
      <c r="P520" s="228">
        <f t="shared" si="424"/>
        <v>0</v>
      </c>
      <c r="Q520" s="229">
        <f t="shared" si="412"/>
        <v>0</v>
      </c>
      <c r="R520" s="228">
        <f t="shared" si="425"/>
        <v>0</v>
      </c>
      <c r="S520" s="229">
        <f t="shared" si="413"/>
        <v>0</v>
      </c>
      <c r="T520" s="228">
        <f t="shared" si="426"/>
        <v>0</v>
      </c>
      <c r="U520" s="230">
        <f t="shared" si="414"/>
        <v>0</v>
      </c>
      <c r="V520" s="526">
        <f t="shared" si="427"/>
        <v>0</v>
      </c>
      <c r="W520" s="229">
        <f t="shared" si="415"/>
        <v>0</v>
      </c>
      <c r="X520" s="228">
        <f t="shared" si="428"/>
        <v>0</v>
      </c>
      <c r="Y520" s="229">
        <f t="shared" si="416"/>
        <v>0</v>
      </c>
      <c r="Z520" s="228">
        <v>1</v>
      </c>
      <c r="AA520" s="229">
        <f t="shared" si="417"/>
        <v>622.04999999999995</v>
      </c>
      <c r="AB520" s="228">
        <f t="shared" si="429"/>
        <v>0</v>
      </c>
      <c r="AC520" s="229">
        <f t="shared" si="384"/>
        <v>0</v>
      </c>
      <c r="AD520" s="232">
        <f t="shared" si="340"/>
        <v>622.04999999999995</v>
      </c>
      <c r="AE520" s="223" t="b">
        <f t="shared" si="328"/>
        <v>1</v>
      </c>
    </row>
    <row r="521" spans="1:60" ht="30" x14ac:dyDescent="0.25">
      <c r="A521" s="235" t="s">
        <v>1353</v>
      </c>
      <c r="B521" s="225" t="s">
        <v>1355</v>
      </c>
      <c r="C521" s="226">
        <f t="shared" si="329"/>
        <v>1</v>
      </c>
      <c r="D521" s="227">
        <v>2770.65</v>
      </c>
      <c r="E521" s="227"/>
      <c r="F521" s="228">
        <f t="shared" si="418"/>
        <v>0</v>
      </c>
      <c r="G521" s="229">
        <f t="shared" si="419"/>
        <v>0</v>
      </c>
      <c r="H521" s="228">
        <f t="shared" si="420"/>
        <v>0</v>
      </c>
      <c r="I521" s="229">
        <f t="shared" si="408"/>
        <v>0</v>
      </c>
      <c r="J521" s="228">
        <f t="shared" si="421"/>
        <v>0</v>
      </c>
      <c r="K521" s="229">
        <f t="shared" si="409"/>
        <v>0</v>
      </c>
      <c r="L521" s="228">
        <f t="shared" si="422"/>
        <v>0</v>
      </c>
      <c r="M521" s="230">
        <f t="shared" si="410"/>
        <v>0</v>
      </c>
      <c r="N521" s="231">
        <f t="shared" si="423"/>
        <v>0</v>
      </c>
      <c r="O521" s="229">
        <f t="shared" si="411"/>
        <v>0</v>
      </c>
      <c r="P521" s="228">
        <f t="shared" si="424"/>
        <v>0</v>
      </c>
      <c r="Q521" s="229">
        <f t="shared" si="412"/>
        <v>0</v>
      </c>
      <c r="R521" s="228">
        <f t="shared" si="425"/>
        <v>0</v>
      </c>
      <c r="S521" s="229">
        <f t="shared" si="413"/>
        <v>0</v>
      </c>
      <c r="T521" s="228">
        <f t="shared" si="426"/>
        <v>0</v>
      </c>
      <c r="U521" s="230">
        <f t="shared" si="414"/>
        <v>0</v>
      </c>
      <c r="V521" s="526">
        <f t="shared" si="427"/>
        <v>0</v>
      </c>
      <c r="W521" s="229">
        <f t="shared" si="415"/>
        <v>0</v>
      </c>
      <c r="X521" s="228">
        <f t="shared" si="428"/>
        <v>0</v>
      </c>
      <c r="Y521" s="229">
        <f t="shared" si="416"/>
        <v>0</v>
      </c>
      <c r="Z521" s="228">
        <v>1</v>
      </c>
      <c r="AA521" s="229">
        <f t="shared" si="417"/>
        <v>2770.65</v>
      </c>
      <c r="AB521" s="228">
        <f t="shared" si="429"/>
        <v>0</v>
      </c>
      <c r="AC521" s="229">
        <f t="shared" si="384"/>
        <v>0</v>
      </c>
      <c r="AD521" s="232">
        <f t="shared" si="340"/>
        <v>2770.65</v>
      </c>
      <c r="AE521" s="223" t="b">
        <f t="shared" si="328"/>
        <v>1</v>
      </c>
    </row>
    <row r="522" spans="1:60" ht="30" x14ac:dyDescent="0.25">
      <c r="A522" s="235" t="s">
        <v>1356</v>
      </c>
      <c r="B522" s="225" t="s">
        <v>1358</v>
      </c>
      <c r="C522" s="226">
        <f t="shared" si="329"/>
        <v>1</v>
      </c>
      <c r="D522" s="227">
        <v>1320.66</v>
      </c>
      <c r="E522" s="227"/>
      <c r="F522" s="228">
        <f t="shared" si="418"/>
        <v>0</v>
      </c>
      <c r="G522" s="229">
        <f t="shared" si="419"/>
        <v>0</v>
      </c>
      <c r="H522" s="228">
        <f t="shared" si="420"/>
        <v>0</v>
      </c>
      <c r="I522" s="229">
        <f t="shared" si="408"/>
        <v>0</v>
      </c>
      <c r="J522" s="228">
        <f t="shared" si="421"/>
        <v>0</v>
      </c>
      <c r="K522" s="229">
        <f t="shared" si="409"/>
        <v>0</v>
      </c>
      <c r="L522" s="228">
        <f t="shared" si="422"/>
        <v>0</v>
      </c>
      <c r="M522" s="230">
        <f t="shared" si="410"/>
        <v>0</v>
      </c>
      <c r="N522" s="231">
        <f t="shared" si="423"/>
        <v>0</v>
      </c>
      <c r="O522" s="229">
        <f t="shared" si="411"/>
        <v>0</v>
      </c>
      <c r="P522" s="228">
        <f t="shared" si="424"/>
        <v>0</v>
      </c>
      <c r="Q522" s="229">
        <f t="shared" si="412"/>
        <v>0</v>
      </c>
      <c r="R522" s="228">
        <f t="shared" si="425"/>
        <v>0</v>
      </c>
      <c r="S522" s="229">
        <f t="shared" si="413"/>
        <v>0</v>
      </c>
      <c r="T522" s="228">
        <f t="shared" si="426"/>
        <v>0</v>
      </c>
      <c r="U522" s="230">
        <f t="shared" si="414"/>
        <v>0</v>
      </c>
      <c r="V522" s="526">
        <f t="shared" si="427"/>
        <v>0</v>
      </c>
      <c r="W522" s="229">
        <f t="shared" si="415"/>
        <v>0</v>
      </c>
      <c r="X522" s="228">
        <f t="shared" si="428"/>
        <v>0</v>
      </c>
      <c r="Y522" s="229">
        <f t="shared" si="416"/>
        <v>0</v>
      </c>
      <c r="Z522" s="228">
        <v>1</v>
      </c>
      <c r="AA522" s="229">
        <f t="shared" si="417"/>
        <v>1320.66</v>
      </c>
      <c r="AB522" s="228">
        <f t="shared" si="429"/>
        <v>0</v>
      </c>
      <c r="AC522" s="229">
        <f t="shared" si="384"/>
        <v>0</v>
      </c>
      <c r="AD522" s="232">
        <f t="shared" si="340"/>
        <v>1320.66</v>
      </c>
      <c r="AE522" s="223" t="b">
        <f t="shared" si="328"/>
        <v>1</v>
      </c>
    </row>
    <row r="523" spans="1:60" ht="15" x14ac:dyDescent="0.25">
      <c r="A523" s="235" t="s">
        <v>1359</v>
      </c>
      <c r="B523" s="225" t="s">
        <v>1361</v>
      </c>
      <c r="C523" s="226">
        <f t="shared" si="329"/>
        <v>1</v>
      </c>
      <c r="D523" s="227">
        <v>1320.66</v>
      </c>
      <c r="E523" s="227"/>
      <c r="F523" s="228">
        <f t="shared" si="418"/>
        <v>0</v>
      </c>
      <c r="G523" s="229">
        <f t="shared" si="419"/>
        <v>0</v>
      </c>
      <c r="H523" s="228">
        <f t="shared" si="420"/>
        <v>0</v>
      </c>
      <c r="I523" s="229">
        <f t="shared" si="408"/>
        <v>0</v>
      </c>
      <c r="J523" s="228">
        <f t="shared" si="421"/>
        <v>0</v>
      </c>
      <c r="K523" s="229">
        <f t="shared" si="409"/>
        <v>0</v>
      </c>
      <c r="L523" s="228">
        <f t="shared" si="422"/>
        <v>0</v>
      </c>
      <c r="M523" s="230">
        <f t="shared" si="410"/>
        <v>0</v>
      </c>
      <c r="N523" s="231">
        <f t="shared" si="423"/>
        <v>0</v>
      </c>
      <c r="O523" s="229">
        <f t="shared" si="411"/>
        <v>0</v>
      </c>
      <c r="P523" s="228">
        <f t="shared" si="424"/>
        <v>0</v>
      </c>
      <c r="Q523" s="229">
        <f t="shared" si="412"/>
        <v>0</v>
      </c>
      <c r="R523" s="228">
        <f t="shared" si="425"/>
        <v>0</v>
      </c>
      <c r="S523" s="229">
        <f t="shared" si="413"/>
        <v>0</v>
      </c>
      <c r="T523" s="228">
        <f t="shared" si="426"/>
        <v>0</v>
      </c>
      <c r="U523" s="230">
        <f t="shared" si="414"/>
        <v>0</v>
      </c>
      <c r="V523" s="526">
        <f t="shared" si="427"/>
        <v>0</v>
      </c>
      <c r="W523" s="229">
        <f t="shared" si="415"/>
        <v>0</v>
      </c>
      <c r="X523" s="228">
        <f t="shared" si="428"/>
        <v>0</v>
      </c>
      <c r="Y523" s="229">
        <f t="shared" si="416"/>
        <v>0</v>
      </c>
      <c r="Z523" s="228">
        <v>1</v>
      </c>
      <c r="AA523" s="229">
        <f t="shared" si="417"/>
        <v>1320.66</v>
      </c>
      <c r="AB523" s="228">
        <f t="shared" si="429"/>
        <v>0</v>
      </c>
      <c r="AC523" s="229">
        <f t="shared" si="384"/>
        <v>0</v>
      </c>
      <c r="AD523" s="232">
        <f t="shared" si="340"/>
        <v>1320.66</v>
      </c>
      <c r="AE523" s="223" t="b">
        <f t="shared" si="328"/>
        <v>1</v>
      </c>
    </row>
    <row r="524" spans="1:60" s="223" customFormat="1" ht="21.75" customHeight="1" x14ac:dyDescent="0.25">
      <c r="A524" s="260">
        <v>12</v>
      </c>
      <c r="B524" s="215" t="s">
        <v>1362</v>
      </c>
      <c r="C524" s="216">
        <f t="shared" si="329"/>
        <v>0.99999999999999989</v>
      </c>
      <c r="D524" s="217">
        <v>157518.82</v>
      </c>
      <c r="E524" s="217"/>
      <c r="F524" s="218">
        <f>AVERAGE(F525:F531)</f>
        <v>0</v>
      </c>
      <c r="G524" s="219">
        <f>SUM(G525:G531)</f>
        <v>0</v>
      </c>
      <c r="H524" s="218">
        <f>AVERAGE(H525:H531)</f>
        <v>0</v>
      </c>
      <c r="I524" s="219">
        <f>SUM(I525:I531)</f>
        <v>0</v>
      </c>
      <c r="J524" s="218">
        <f>AVERAGE(J525:J531)</f>
        <v>0</v>
      </c>
      <c r="K524" s="219">
        <f>SUM(K525:K531)</f>
        <v>0</v>
      </c>
      <c r="L524" s="218">
        <f>AVERAGE(L525:L531)</f>
        <v>0</v>
      </c>
      <c r="M524" s="220">
        <f>SUM(M525:M531)</f>
        <v>0</v>
      </c>
      <c r="N524" s="221">
        <f>AVERAGE(N525:N531)</f>
        <v>0.79999999999999993</v>
      </c>
      <c r="O524" s="219">
        <f>SUM(O525:O531)</f>
        <v>66108.906999999992</v>
      </c>
      <c r="P524" s="218">
        <f>AVERAGE(P525:P531)</f>
        <v>0.19999999999999998</v>
      </c>
      <c r="Q524" s="219">
        <f>SUM(Q525:Q531)</f>
        <v>91409.913</v>
      </c>
      <c r="R524" s="218">
        <f>AVERAGE(R525:R531)</f>
        <v>0</v>
      </c>
      <c r="S524" s="219">
        <f>SUM(S525:S531)</f>
        <v>0</v>
      </c>
      <c r="T524" s="218">
        <f>AVERAGE(T525:T531)</f>
        <v>0</v>
      </c>
      <c r="U524" s="220">
        <f>SUM(U525:U531)</f>
        <v>0</v>
      </c>
      <c r="V524" s="525">
        <f>AVERAGE(V525:V531)</f>
        <v>0</v>
      </c>
      <c r="W524" s="219">
        <f>SUM(W525:W531)</f>
        <v>0</v>
      </c>
      <c r="X524" s="218">
        <f>AVERAGE(X525:X531)</f>
        <v>0</v>
      </c>
      <c r="Y524" s="219">
        <f>SUM(Y525:Y531)</f>
        <v>0</v>
      </c>
      <c r="Z524" s="218">
        <f>AVERAGE(Z525:Z531)</f>
        <v>0</v>
      </c>
      <c r="AA524" s="219">
        <f>SUM(AA525:AA531)</f>
        <v>0</v>
      </c>
      <c r="AB524" s="218">
        <f>AVERAGE(AB525:AB531)</f>
        <v>0</v>
      </c>
      <c r="AC524" s="219">
        <f>AVERAGE(AC525:AC531)</f>
        <v>0</v>
      </c>
      <c r="AD524" s="222">
        <f t="shared" si="340"/>
        <v>157518.82</v>
      </c>
      <c r="AE524" s="223" t="b">
        <f t="shared" ref="AE524:AE587" si="430">AD524=D524</f>
        <v>1</v>
      </c>
    </row>
    <row r="525" spans="1:60" ht="30" x14ac:dyDescent="0.25">
      <c r="A525" s="235" t="s">
        <v>1363</v>
      </c>
      <c r="B525" s="225" t="s">
        <v>1365</v>
      </c>
      <c r="C525" s="226">
        <f t="shared" ref="C525:C588" si="431">SUM(F525,H525,J525,L525,N525,P525,R525,T525,V525,X525,Z525,AB525)</f>
        <v>1</v>
      </c>
      <c r="D525" s="227">
        <v>17339.990000000002</v>
      </c>
      <c r="E525" s="227"/>
      <c r="F525" s="228">
        <f>AG$60</f>
        <v>0</v>
      </c>
      <c r="G525" s="229">
        <f>F525*$D525</f>
        <v>0</v>
      </c>
      <c r="H525" s="228">
        <f>AI$60</f>
        <v>0</v>
      </c>
      <c r="I525" s="229">
        <f t="shared" ref="I525:I531" si="432">H525*$D525</f>
        <v>0</v>
      </c>
      <c r="J525" s="228">
        <f>AK$60</f>
        <v>0</v>
      </c>
      <c r="K525" s="229">
        <f t="shared" ref="K525:K531" si="433">J525*$D525</f>
        <v>0</v>
      </c>
      <c r="L525" s="228">
        <f>AM$60</f>
        <v>0</v>
      </c>
      <c r="M525" s="230">
        <f t="shared" ref="M525:M531" si="434">L525*$D525</f>
        <v>0</v>
      </c>
      <c r="N525" s="231">
        <v>1</v>
      </c>
      <c r="O525" s="229">
        <f t="shared" ref="O525:O531" si="435">N525*$D525</f>
        <v>17339.990000000002</v>
      </c>
      <c r="P525" s="228">
        <f>AQ$60</f>
        <v>0</v>
      </c>
      <c r="Q525" s="229">
        <f t="shared" ref="Q525:Q531" si="436">P525*$D525</f>
        <v>0</v>
      </c>
      <c r="R525" s="228">
        <f>AS$60</f>
        <v>0</v>
      </c>
      <c r="S525" s="229">
        <f t="shared" ref="S525:S531" si="437">R525*$D525</f>
        <v>0</v>
      </c>
      <c r="T525" s="228">
        <f>AU$60</f>
        <v>0</v>
      </c>
      <c r="U525" s="230">
        <f t="shared" ref="U525:U531" si="438">T525*$D525</f>
        <v>0</v>
      </c>
      <c r="V525" s="526">
        <f>AW$60</f>
        <v>0</v>
      </c>
      <c r="W525" s="229">
        <f t="shared" ref="W525:W531" si="439">V525*$D525</f>
        <v>0</v>
      </c>
      <c r="X525" s="228">
        <f>AY$60</f>
        <v>0</v>
      </c>
      <c r="Y525" s="229">
        <f t="shared" ref="Y525:Y531" si="440">X525*$D525</f>
        <v>0</v>
      </c>
      <c r="Z525" s="228">
        <f>BA$60</f>
        <v>0</v>
      </c>
      <c r="AA525" s="229">
        <f t="shared" ref="AA525:AA531" si="441">Z525*$D525</f>
        <v>0</v>
      </c>
      <c r="AB525" s="228">
        <f>BC$60</f>
        <v>0</v>
      </c>
      <c r="AC525" s="229">
        <f t="shared" si="384"/>
        <v>0</v>
      </c>
      <c r="AD525" s="232">
        <f t="shared" ref="AD525:AD588" si="442">AC525+AA525+Y525+W525+U525+Q525+S525+O525+M525+K525+G525+I525</f>
        <v>17339.990000000002</v>
      </c>
      <c r="AE525" s="223" t="b">
        <f t="shared" si="430"/>
        <v>1</v>
      </c>
    </row>
    <row r="526" spans="1:60" ht="15" x14ac:dyDescent="0.25">
      <c r="A526" s="235" t="s">
        <v>1366</v>
      </c>
      <c r="B526" s="225" t="s">
        <v>1368</v>
      </c>
      <c r="C526" s="226">
        <f t="shared" si="431"/>
        <v>1</v>
      </c>
      <c r="D526" s="227">
        <v>828.69</v>
      </c>
      <c r="E526" s="227"/>
      <c r="F526" s="228">
        <f t="shared" ref="F526:F531" si="443">AG$60</f>
        <v>0</v>
      </c>
      <c r="G526" s="229">
        <f t="shared" ref="G526:G531" si="444">F526*$D526</f>
        <v>0</v>
      </c>
      <c r="H526" s="228">
        <f t="shared" ref="H526:H531" si="445">AI$60</f>
        <v>0</v>
      </c>
      <c r="I526" s="229">
        <f t="shared" si="432"/>
        <v>0</v>
      </c>
      <c r="J526" s="228">
        <f t="shared" ref="J526:J531" si="446">AK$60</f>
        <v>0</v>
      </c>
      <c r="K526" s="229">
        <f t="shared" si="433"/>
        <v>0</v>
      </c>
      <c r="L526" s="228">
        <f t="shared" ref="L526:L531" si="447">AM$60</f>
        <v>0</v>
      </c>
      <c r="M526" s="230">
        <f t="shared" si="434"/>
        <v>0</v>
      </c>
      <c r="N526" s="231">
        <v>1</v>
      </c>
      <c r="O526" s="229">
        <f t="shared" si="435"/>
        <v>828.69</v>
      </c>
      <c r="P526" s="228">
        <f>AQ$60</f>
        <v>0</v>
      </c>
      <c r="Q526" s="229">
        <f t="shared" si="436"/>
        <v>0</v>
      </c>
      <c r="R526" s="228">
        <f t="shared" ref="R526:R531" si="448">AS$60</f>
        <v>0</v>
      </c>
      <c r="S526" s="229">
        <f t="shared" si="437"/>
        <v>0</v>
      </c>
      <c r="T526" s="228">
        <f t="shared" ref="T526:T531" si="449">AU$60</f>
        <v>0</v>
      </c>
      <c r="U526" s="230">
        <f t="shared" si="438"/>
        <v>0</v>
      </c>
      <c r="V526" s="526">
        <f t="shared" ref="V526:V531" si="450">AW$60</f>
        <v>0</v>
      </c>
      <c r="W526" s="229">
        <f t="shared" si="439"/>
        <v>0</v>
      </c>
      <c r="X526" s="228">
        <f t="shared" ref="X526:X531" si="451">AY$60</f>
        <v>0</v>
      </c>
      <c r="Y526" s="229">
        <f t="shared" si="440"/>
        <v>0</v>
      </c>
      <c r="Z526" s="228">
        <f t="shared" ref="Z526:Z531" si="452">BA$60</f>
        <v>0</v>
      </c>
      <c r="AA526" s="229">
        <f t="shared" si="441"/>
        <v>0</v>
      </c>
      <c r="AB526" s="228">
        <f t="shared" ref="AB526:AB531" si="453">BC$60</f>
        <v>0</v>
      </c>
      <c r="AC526" s="229">
        <f t="shared" si="384"/>
        <v>0</v>
      </c>
      <c r="AD526" s="232">
        <f t="shared" si="442"/>
        <v>828.69</v>
      </c>
      <c r="AE526" s="223" t="b">
        <f t="shared" si="430"/>
        <v>1</v>
      </c>
    </row>
    <row r="527" spans="1:60" ht="15" x14ac:dyDescent="0.25">
      <c r="A527" s="235" t="s">
        <v>1369</v>
      </c>
      <c r="B527" s="225" t="s">
        <v>1371</v>
      </c>
      <c r="C527" s="226">
        <f t="shared" si="431"/>
        <v>1</v>
      </c>
      <c r="D527" s="227">
        <v>5369.89</v>
      </c>
      <c r="E527" s="227"/>
      <c r="F527" s="228">
        <f t="shared" si="443"/>
        <v>0</v>
      </c>
      <c r="G527" s="229">
        <f t="shared" si="444"/>
        <v>0</v>
      </c>
      <c r="H527" s="228">
        <f t="shared" si="445"/>
        <v>0</v>
      </c>
      <c r="I527" s="229">
        <f t="shared" si="432"/>
        <v>0</v>
      </c>
      <c r="J527" s="228">
        <f t="shared" si="446"/>
        <v>0</v>
      </c>
      <c r="K527" s="229">
        <f t="shared" si="433"/>
        <v>0</v>
      </c>
      <c r="L527" s="228">
        <f t="shared" si="447"/>
        <v>0</v>
      </c>
      <c r="M527" s="230">
        <f t="shared" si="434"/>
        <v>0</v>
      </c>
      <c r="N527" s="231">
        <v>1</v>
      </c>
      <c r="O527" s="229">
        <f t="shared" si="435"/>
        <v>5369.89</v>
      </c>
      <c r="P527" s="228">
        <f>AQ$60</f>
        <v>0</v>
      </c>
      <c r="Q527" s="229">
        <f t="shared" si="436"/>
        <v>0</v>
      </c>
      <c r="R527" s="228">
        <f t="shared" si="448"/>
        <v>0</v>
      </c>
      <c r="S527" s="229">
        <f t="shared" si="437"/>
        <v>0</v>
      </c>
      <c r="T527" s="228">
        <f t="shared" si="449"/>
        <v>0</v>
      </c>
      <c r="U527" s="230">
        <f t="shared" si="438"/>
        <v>0</v>
      </c>
      <c r="V527" s="526">
        <f t="shared" si="450"/>
        <v>0</v>
      </c>
      <c r="W527" s="229">
        <f t="shared" si="439"/>
        <v>0</v>
      </c>
      <c r="X527" s="228">
        <f t="shared" si="451"/>
        <v>0</v>
      </c>
      <c r="Y527" s="229">
        <f t="shared" si="440"/>
        <v>0</v>
      </c>
      <c r="Z527" s="228">
        <f t="shared" si="452"/>
        <v>0</v>
      </c>
      <c r="AA527" s="229">
        <f t="shared" si="441"/>
        <v>0</v>
      </c>
      <c r="AB527" s="228">
        <f t="shared" si="453"/>
        <v>0</v>
      </c>
      <c r="AC527" s="229">
        <f t="shared" si="384"/>
        <v>0</v>
      </c>
      <c r="AD527" s="232">
        <f t="shared" si="442"/>
        <v>5369.89</v>
      </c>
      <c r="AE527" s="223" t="b">
        <f t="shared" si="430"/>
        <v>1</v>
      </c>
    </row>
    <row r="528" spans="1:60" ht="15" x14ac:dyDescent="0.25">
      <c r="A528" s="235" t="s">
        <v>1372</v>
      </c>
      <c r="B528" s="225" t="s">
        <v>1374</v>
      </c>
      <c r="C528" s="226">
        <f t="shared" si="431"/>
        <v>1</v>
      </c>
      <c r="D528" s="227">
        <v>2831.34</v>
      </c>
      <c r="E528" s="227"/>
      <c r="F528" s="228">
        <f t="shared" si="443"/>
        <v>0</v>
      </c>
      <c r="G528" s="229">
        <f t="shared" si="444"/>
        <v>0</v>
      </c>
      <c r="H528" s="228">
        <f t="shared" si="445"/>
        <v>0</v>
      </c>
      <c r="I528" s="229">
        <f t="shared" si="432"/>
        <v>0</v>
      </c>
      <c r="J528" s="228">
        <f t="shared" si="446"/>
        <v>0</v>
      </c>
      <c r="K528" s="229">
        <f t="shared" si="433"/>
        <v>0</v>
      </c>
      <c r="L528" s="228">
        <f t="shared" si="447"/>
        <v>0</v>
      </c>
      <c r="M528" s="230">
        <f t="shared" si="434"/>
        <v>0</v>
      </c>
      <c r="N528" s="231">
        <v>1</v>
      </c>
      <c r="O528" s="229">
        <f t="shared" si="435"/>
        <v>2831.34</v>
      </c>
      <c r="P528" s="228">
        <f>AQ$60</f>
        <v>0</v>
      </c>
      <c r="Q528" s="229">
        <f t="shared" si="436"/>
        <v>0</v>
      </c>
      <c r="R528" s="228">
        <f t="shared" si="448"/>
        <v>0</v>
      </c>
      <c r="S528" s="229">
        <f t="shared" si="437"/>
        <v>0</v>
      </c>
      <c r="T528" s="228">
        <f t="shared" si="449"/>
        <v>0</v>
      </c>
      <c r="U528" s="230">
        <f t="shared" si="438"/>
        <v>0</v>
      </c>
      <c r="V528" s="526">
        <f t="shared" si="450"/>
        <v>0</v>
      </c>
      <c r="W528" s="229">
        <f t="shared" si="439"/>
        <v>0</v>
      </c>
      <c r="X528" s="228">
        <f t="shared" si="451"/>
        <v>0</v>
      </c>
      <c r="Y528" s="229">
        <f t="shared" si="440"/>
        <v>0</v>
      </c>
      <c r="Z528" s="228">
        <f t="shared" si="452"/>
        <v>0</v>
      </c>
      <c r="AA528" s="229">
        <f t="shared" si="441"/>
        <v>0</v>
      </c>
      <c r="AB528" s="228">
        <f t="shared" si="453"/>
        <v>0</v>
      </c>
      <c r="AC528" s="229">
        <f t="shared" si="384"/>
        <v>0</v>
      </c>
      <c r="AD528" s="232">
        <f t="shared" si="442"/>
        <v>2831.34</v>
      </c>
      <c r="AE528" s="223" t="b">
        <f t="shared" si="430"/>
        <v>1</v>
      </c>
      <c r="AF528" s="223"/>
      <c r="AG528" s="223"/>
      <c r="AH528" s="223"/>
      <c r="AI528" s="223"/>
      <c r="AJ528" s="223"/>
      <c r="AK528" s="223"/>
      <c r="AL528" s="223"/>
      <c r="AM528" s="223"/>
      <c r="AN528" s="223"/>
      <c r="AO528" s="223"/>
      <c r="AP528" s="223"/>
      <c r="AQ528" s="223"/>
      <c r="AR528" s="223"/>
      <c r="AS528" s="223"/>
      <c r="AT528" s="223"/>
      <c r="AU528" s="223"/>
      <c r="AV528" s="223"/>
      <c r="AW528" s="223"/>
      <c r="AX528" s="223"/>
      <c r="AY528" s="223"/>
      <c r="AZ528" s="223"/>
      <c r="BA528" s="223"/>
      <c r="BB528" s="223"/>
      <c r="BC528" s="223"/>
      <c r="BD528" s="223"/>
      <c r="BE528" s="223"/>
      <c r="BF528" s="223"/>
      <c r="BG528" s="223"/>
      <c r="BH528" s="223"/>
    </row>
    <row r="529" spans="1:60" ht="15" x14ac:dyDescent="0.25">
      <c r="A529" s="235" t="s">
        <v>1375</v>
      </c>
      <c r="B529" s="225" t="s">
        <v>1377</v>
      </c>
      <c r="C529" s="226">
        <f t="shared" si="431"/>
        <v>1</v>
      </c>
      <c r="D529" s="227">
        <v>563.32000000000005</v>
      </c>
      <c r="E529" s="227"/>
      <c r="F529" s="228">
        <f t="shared" si="443"/>
        <v>0</v>
      </c>
      <c r="G529" s="229">
        <f t="shared" si="444"/>
        <v>0</v>
      </c>
      <c r="H529" s="228">
        <f t="shared" si="445"/>
        <v>0</v>
      </c>
      <c r="I529" s="229">
        <f t="shared" si="432"/>
        <v>0</v>
      </c>
      <c r="J529" s="228">
        <f t="shared" si="446"/>
        <v>0</v>
      </c>
      <c r="K529" s="229">
        <f t="shared" si="433"/>
        <v>0</v>
      </c>
      <c r="L529" s="228">
        <f t="shared" si="447"/>
        <v>0</v>
      </c>
      <c r="M529" s="230">
        <f t="shared" si="434"/>
        <v>0</v>
      </c>
      <c r="N529" s="231">
        <v>1</v>
      </c>
      <c r="O529" s="229">
        <f t="shared" si="435"/>
        <v>563.32000000000005</v>
      </c>
      <c r="P529" s="228">
        <f>AQ$60</f>
        <v>0</v>
      </c>
      <c r="Q529" s="229">
        <f t="shared" si="436"/>
        <v>0</v>
      </c>
      <c r="R529" s="228">
        <f t="shared" si="448"/>
        <v>0</v>
      </c>
      <c r="S529" s="229">
        <f t="shared" si="437"/>
        <v>0</v>
      </c>
      <c r="T529" s="228">
        <f t="shared" si="449"/>
        <v>0</v>
      </c>
      <c r="U529" s="230">
        <f t="shared" si="438"/>
        <v>0</v>
      </c>
      <c r="V529" s="526">
        <f t="shared" si="450"/>
        <v>0</v>
      </c>
      <c r="W529" s="229">
        <f t="shared" si="439"/>
        <v>0</v>
      </c>
      <c r="X529" s="228">
        <f t="shared" si="451"/>
        <v>0</v>
      </c>
      <c r="Y529" s="229">
        <f t="shared" si="440"/>
        <v>0</v>
      </c>
      <c r="Z529" s="228">
        <f t="shared" si="452"/>
        <v>0</v>
      </c>
      <c r="AA529" s="229">
        <f t="shared" si="441"/>
        <v>0</v>
      </c>
      <c r="AB529" s="228">
        <f t="shared" si="453"/>
        <v>0</v>
      </c>
      <c r="AC529" s="229">
        <f t="shared" si="384"/>
        <v>0</v>
      </c>
      <c r="AD529" s="232">
        <f t="shared" si="442"/>
        <v>563.32000000000005</v>
      </c>
      <c r="AE529" s="223" t="b">
        <f t="shared" si="430"/>
        <v>1</v>
      </c>
    </row>
    <row r="530" spans="1:60" ht="15" x14ac:dyDescent="0.25">
      <c r="A530" s="235" t="s">
        <v>1378</v>
      </c>
      <c r="B530" s="225" t="s">
        <v>1380</v>
      </c>
      <c r="C530" s="226">
        <f t="shared" si="431"/>
        <v>1</v>
      </c>
      <c r="D530" s="227">
        <v>49310.81</v>
      </c>
      <c r="E530" s="227"/>
      <c r="F530" s="228">
        <f t="shared" si="443"/>
        <v>0</v>
      </c>
      <c r="G530" s="229">
        <f t="shared" si="444"/>
        <v>0</v>
      </c>
      <c r="H530" s="228">
        <f t="shared" si="445"/>
        <v>0</v>
      </c>
      <c r="I530" s="229">
        <f t="shared" si="432"/>
        <v>0</v>
      </c>
      <c r="J530" s="228">
        <f t="shared" si="446"/>
        <v>0</v>
      </c>
      <c r="K530" s="229">
        <f t="shared" si="433"/>
        <v>0</v>
      </c>
      <c r="L530" s="228">
        <f t="shared" si="447"/>
        <v>0</v>
      </c>
      <c r="M530" s="230">
        <f t="shared" si="434"/>
        <v>0</v>
      </c>
      <c r="N530" s="231">
        <v>0.3</v>
      </c>
      <c r="O530" s="229">
        <f t="shared" si="435"/>
        <v>14793.242999999999</v>
      </c>
      <c r="P530" s="228">
        <v>0.7</v>
      </c>
      <c r="Q530" s="229">
        <f t="shared" si="436"/>
        <v>34517.566999999995</v>
      </c>
      <c r="R530" s="228">
        <f t="shared" si="448"/>
        <v>0</v>
      </c>
      <c r="S530" s="229">
        <f t="shared" si="437"/>
        <v>0</v>
      </c>
      <c r="T530" s="228">
        <f t="shared" si="449"/>
        <v>0</v>
      </c>
      <c r="U530" s="230">
        <f t="shared" si="438"/>
        <v>0</v>
      </c>
      <c r="V530" s="526">
        <f t="shared" si="450"/>
        <v>0</v>
      </c>
      <c r="W530" s="229">
        <f t="shared" si="439"/>
        <v>0</v>
      </c>
      <c r="X530" s="228">
        <f t="shared" si="451"/>
        <v>0</v>
      </c>
      <c r="Y530" s="229">
        <f t="shared" si="440"/>
        <v>0</v>
      </c>
      <c r="Z530" s="228">
        <f t="shared" si="452"/>
        <v>0</v>
      </c>
      <c r="AA530" s="229">
        <f t="shared" si="441"/>
        <v>0</v>
      </c>
      <c r="AB530" s="228">
        <f t="shared" si="453"/>
        <v>0</v>
      </c>
      <c r="AC530" s="229">
        <f t="shared" si="384"/>
        <v>0</v>
      </c>
      <c r="AD530" s="232">
        <f t="shared" si="442"/>
        <v>49310.81</v>
      </c>
      <c r="AE530" s="223" t="b">
        <f t="shared" si="430"/>
        <v>1</v>
      </c>
    </row>
    <row r="531" spans="1:60" ht="30" x14ac:dyDescent="0.25">
      <c r="A531" s="235" t="s">
        <v>1381</v>
      </c>
      <c r="B531" s="225" t="s">
        <v>1383</v>
      </c>
      <c r="C531" s="226">
        <f t="shared" si="431"/>
        <v>1</v>
      </c>
      <c r="D531" s="227">
        <v>81274.78</v>
      </c>
      <c r="E531" s="227"/>
      <c r="F531" s="228">
        <f t="shared" si="443"/>
        <v>0</v>
      </c>
      <c r="G531" s="229">
        <f t="shared" si="444"/>
        <v>0</v>
      </c>
      <c r="H531" s="228">
        <f t="shared" si="445"/>
        <v>0</v>
      </c>
      <c r="I531" s="229">
        <f t="shared" si="432"/>
        <v>0</v>
      </c>
      <c r="J531" s="228">
        <f t="shared" si="446"/>
        <v>0</v>
      </c>
      <c r="K531" s="229">
        <f t="shared" si="433"/>
        <v>0</v>
      </c>
      <c r="L531" s="228">
        <f t="shared" si="447"/>
        <v>0</v>
      </c>
      <c r="M531" s="230">
        <f t="shared" si="434"/>
        <v>0</v>
      </c>
      <c r="N531" s="231">
        <v>0.3</v>
      </c>
      <c r="O531" s="229">
        <f t="shared" si="435"/>
        <v>24382.433999999997</v>
      </c>
      <c r="P531" s="228">
        <v>0.7</v>
      </c>
      <c r="Q531" s="229">
        <f t="shared" si="436"/>
        <v>56892.345999999998</v>
      </c>
      <c r="R531" s="228">
        <f t="shared" si="448"/>
        <v>0</v>
      </c>
      <c r="S531" s="229">
        <f t="shared" si="437"/>
        <v>0</v>
      </c>
      <c r="T531" s="228">
        <f t="shared" si="449"/>
        <v>0</v>
      </c>
      <c r="U531" s="230">
        <f t="shared" si="438"/>
        <v>0</v>
      </c>
      <c r="V531" s="526">
        <f t="shared" si="450"/>
        <v>0</v>
      </c>
      <c r="W531" s="229">
        <f t="shared" si="439"/>
        <v>0</v>
      </c>
      <c r="X531" s="228">
        <f t="shared" si="451"/>
        <v>0</v>
      </c>
      <c r="Y531" s="229">
        <f t="shared" si="440"/>
        <v>0</v>
      </c>
      <c r="Z531" s="228">
        <f t="shared" si="452"/>
        <v>0</v>
      </c>
      <c r="AA531" s="229">
        <f t="shared" si="441"/>
        <v>0</v>
      </c>
      <c r="AB531" s="228">
        <f t="shared" si="453"/>
        <v>0</v>
      </c>
      <c r="AC531" s="229">
        <f t="shared" si="384"/>
        <v>0</v>
      </c>
      <c r="AD531" s="232">
        <f t="shared" si="442"/>
        <v>81274.78</v>
      </c>
      <c r="AE531" s="223" t="b">
        <f t="shared" si="430"/>
        <v>1</v>
      </c>
    </row>
    <row r="532" spans="1:60" s="223" customFormat="1" ht="21.75" customHeight="1" x14ac:dyDescent="0.25">
      <c r="A532" s="260">
        <v>13</v>
      </c>
      <c r="B532" s="215" t="s">
        <v>1384</v>
      </c>
      <c r="C532" s="216">
        <f t="shared" si="431"/>
        <v>0.99999999999999989</v>
      </c>
      <c r="D532" s="217">
        <v>420338.74000000005</v>
      </c>
      <c r="E532" s="217"/>
      <c r="F532" s="218">
        <f>AVERAGE(F533:F544)</f>
        <v>0</v>
      </c>
      <c r="G532" s="219">
        <f>SUM(G533:G544)</f>
        <v>0</v>
      </c>
      <c r="H532" s="218">
        <f>AVERAGE(H533:H544)</f>
        <v>0</v>
      </c>
      <c r="I532" s="219">
        <f>SUM(I533:I544)</f>
        <v>0</v>
      </c>
      <c r="J532" s="218">
        <f>AVERAGE(J533:J544)</f>
        <v>0</v>
      </c>
      <c r="K532" s="219">
        <f>SUM(K533:K544)</f>
        <v>0</v>
      </c>
      <c r="L532" s="218">
        <f>AVERAGE(L533:L544)</f>
        <v>0.125</v>
      </c>
      <c r="M532" s="220">
        <f>SUM(M533:M544)</f>
        <v>90869.47</v>
      </c>
      <c r="N532" s="221">
        <f>AVERAGE(N533:N544)</f>
        <v>0.125</v>
      </c>
      <c r="O532" s="219">
        <f>SUM(O533:O544)</f>
        <v>90869.47</v>
      </c>
      <c r="P532" s="218">
        <f>AVERAGE(P533:P544)</f>
        <v>4.1666666666666664E-2</v>
      </c>
      <c r="Q532" s="219">
        <f>SUM(Q533:Q544)</f>
        <v>4673.8249999999998</v>
      </c>
      <c r="R532" s="218">
        <f>AVERAGE(R533:R544)</f>
        <v>0.28333333333333333</v>
      </c>
      <c r="S532" s="219">
        <f>SUM(S533:S544)</f>
        <v>115873.841</v>
      </c>
      <c r="T532" s="218">
        <f>AVERAGE(T533:T544)</f>
        <v>0.25833333333333336</v>
      </c>
      <c r="U532" s="220">
        <f>SUM(U533:U544)</f>
        <v>92338.123999999996</v>
      </c>
      <c r="V532" s="525">
        <f>AVERAGE(V533:V544)</f>
        <v>0.125</v>
      </c>
      <c r="W532" s="219">
        <f>SUM(W533:W544)</f>
        <v>18145.654999999999</v>
      </c>
      <c r="X532" s="218">
        <f>AVERAGE(X533:X544)</f>
        <v>4.1666666666666664E-2</v>
      </c>
      <c r="Y532" s="219">
        <f>SUM(Y533:Y544)</f>
        <v>7568.3549999999996</v>
      </c>
      <c r="Z532" s="218">
        <f>AVERAGE(Z533:Z544)</f>
        <v>0</v>
      </c>
      <c r="AA532" s="219">
        <f>SUM(AA533:AA544)</f>
        <v>0</v>
      </c>
      <c r="AB532" s="218">
        <f>AVERAGE(AB533:AB544)</f>
        <v>0</v>
      </c>
      <c r="AC532" s="219">
        <f>SUM(AC533:AC544)</f>
        <v>0</v>
      </c>
      <c r="AD532" s="222">
        <f t="shared" si="442"/>
        <v>420338.74</v>
      </c>
      <c r="AE532" s="223" t="b">
        <f t="shared" si="430"/>
        <v>1</v>
      </c>
    </row>
    <row r="533" spans="1:60" ht="15" x14ac:dyDescent="0.25">
      <c r="A533" s="235" t="s">
        <v>1385</v>
      </c>
      <c r="B533" s="225" t="s">
        <v>1387</v>
      </c>
      <c r="C533" s="226">
        <f t="shared" si="431"/>
        <v>1</v>
      </c>
      <c r="D533" s="227">
        <v>9347.65</v>
      </c>
      <c r="E533" s="227"/>
      <c r="F533" s="228">
        <f>AG$62</f>
        <v>0</v>
      </c>
      <c r="G533" s="229">
        <f>F533*$D533</f>
        <v>0</v>
      </c>
      <c r="H533" s="228">
        <f>AI$62</f>
        <v>0</v>
      </c>
      <c r="I533" s="229">
        <f t="shared" ref="I533:I544" si="454">H533*$D533</f>
        <v>0</v>
      </c>
      <c r="J533" s="228">
        <f>AK$62</f>
        <v>0</v>
      </c>
      <c r="K533" s="229">
        <f t="shared" ref="K533:K544" si="455">J533*$D533</f>
        <v>0</v>
      </c>
      <c r="L533" s="228">
        <f>AM$62</f>
        <v>0</v>
      </c>
      <c r="M533" s="230">
        <f t="shared" ref="M533:M544" si="456">L533*$D533</f>
        <v>0</v>
      </c>
      <c r="N533" s="231">
        <f>AO$62</f>
        <v>0</v>
      </c>
      <c r="O533" s="229">
        <f t="shared" ref="O533:O544" si="457">N533*$D533</f>
        <v>0</v>
      </c>
      <c r="P533" s="228">
        <v>0.5</v>
      </c>
      <c r="Q533" s="229">
        <f t="shared" ref="Q533:Q544" si="458">P533*$D533</f>
        <v>4673.8249999999998</v>
      </c>
      <c r="R533" s="228">
        <v>0.5</v>
      </c>
      <c r="S533" s="229">
        <f t="shared" ref="S533:S544" si="459">R533*$D533</f>
        <v>4673.8249999999998</v>
      </c>
      <c r="T533" s="228">
        <f>AU$62</f>
        <v>0</v>
      </c>
      <c r="U533" s="230">
        <f t="shared" ref="U533:U544" si="460">T533*$D533</f>
        <v>0</v>
      </c>
      <c r="V533" s="526">
        <f>AW$62</f>
        <v>0</v>
      </c>
      <c r="W533" s="229">
        <f t="shared" ref="W533:W544" si="461">V533*$D533</f>
        <v>0</v>
      </c>
      <c r="X533" s="228">
        <f>AY$62</f>
        <v>0</v>
      </c>
      <c r="Y533" s="229">
        <f t="shared" ref="Y533:Y544" si="462">X533*$D533</f>
        <v>0</v>
      </c>
      <c r="Z533" s="228">
        <f>BA$62</f>
        <v>0</v>
      </c>
      <c r="AA533" s="229">
        <f t="shared" ref="AA533:AA544" si="463">Z533*$D533</f>
        <v>0</v>
      </c>
      <c r="AB533" s="228">
        <f>BC$62</f>
        <v>0</v>
      </c>
      <c r="AC533" s="229">
        <f t="shared" si="384"/>
        <v>0</v>
      </c>
      <c r="AD533" s="232">
        <f t="shared" si="442"/>
        <v>9347.65</v>
      </c>
      <c r="AE533" s="223" t="b">
        <f t="shared" si="430"/>
        <v>1</v>
      </c>
    </row>
    <row r="534" spans="1:60" ht="30" x14ac:dyDescent="0.25">
      <c r="A534" s="235" t="s">
        <v>1388</v>
      </c>
      <c r="B534" s="225" t="s">
        <v>1390</v>
      </c>
      <c r="C534" s="226">
        <f t="shared" si="431"/>
        <v>1</v>
      </c>
      <c r="D534" s="227">
        <v>18913.189999999999</v>
      </c>
      <c r="E534" s="227"/>
      <c r="F534" s="228">
        <f t="shared" ref="F534:F544" si="464">AG$62</f>
        <v>0</v>
      </c>
      <c r="G534" s="229">
        <f t="shared" ref="G534:G544" si="465">F534*$D534</f>
        <v>0</v>
      </c>
      <c r="H534" s="228">
        <f t="shared" ref="H534:H544" si="466">AI$62</f>
        <v>0</v>
      </c>
      <c r="I534" s="229">
        <f t="shared" si="454"/>
        <v>0</v>
      </c>
      <c r="J534" s="228">
        <f t="shared" ref="J534:J544" si="467">AK$62</f>
        <v>0</v>
      </c>
      <c r="K534" s="229">
        <f t="shared" si="455"/>
        <v>0</v>
      </c>
      <c r="L534" s="228">
        <v>0.5</v>
      </c>
      <c r="M534" s="230">
        <f t="shared" si="456"/>
        <v>9456.5949999999993</v>
      </c>
      <c r="N534" s="231">
        <v>0.5</v>
      </c>
      <c r="O534" s="229">
        <f t="shared" si="457"/>
        <v>9456.5949999999993</v>
      </c>
      <c r="P534" s="228">
        <f t="shared" ref="P534:P544" si="468">AQ$62</f>
        <v>0</v>
      </c>
      <c r="Q534" s="229">
        <f t="shared" si="458"/>
        <v>0</v>
      </c>
      <c r="R534" s="228">
        <f t="shared" ref="R534:R544" si="469">AS$62</f>
        <v>0</v>
      </c>
      <c r="S534" s="229">
        <f t="shared" si="459"/>
        <v>0</v>
      </c>
      <c r="T534" s="228">
        <f>AU$62</f>
        <v>0</v>
      </c>
      <c r="U534" s="230">
        <f t="shared" si="460"/>
        <v>0</v>
      </c>
      <c r="V534" s="526">
        <f t="shared" ref="V534:V544" si="470">AW$62</f>
        <v>0</v>
      </c>
      <c r="W534" s="229">
        <f t="shared" si="461"/>
        <v>0</v>
      </c>
      <c r="X534" s="228">
        <f t="shared" ref="X534:X544" si="471">AY$62</f>
        <v>0</v>
      </c>
      <c r="Y534" s="229">
        <f t="shared" si="462"/>
        <v>0</v>
      </c>
      <c r="Z534" s="228">
        <f t="shared" ref="Z534:Z544" si="472">BA$62</f>
        <v>0</v>
      </c>
      <c r="AA534" s="229">
        <f t="shared" si="463"/>
        <v>0</v>
      </c>
      <c r="AB534" s="228">
        <f t="shared" ref="AB534:AB544" si="473">BC$62</f>
        <v>0</v>
      </c>
      <c r="AC534" s="229">
        <f t="shared" si="384"/>
        <v>0</v>
      </c>
      <c r="AD534" s="232">
        <f t="shared" si="442"/>
        <v>18913.189999999999</v>
      </c>
      <c r="AE534" s="223" t="b">
        <f t="shared" si="430"/>
        <v>1</v>
      </c>
    </row>
    <row r="535" spans="1:60" ht="30" x14ac:dyDescent="0.25">
      <c r="A535" s="235" t="s">
        <v>1391</v>
      </c>
      <c r="B535" s="225" t="s">
        <v>1393</v>
      </c>
      <c r="C535" s="226">
        <f t="shared" si="431"/>
        <v>1</v>
      </c>
      <c r="D535" s="227">
        <v>133538.63</v>
      </c>
      <c r="E535" s="227"/>
      <c r="F535" s="228">
        <f t="shared" si="464"/>
        <v>0</v>
      </c>
      <c r="G535" s="229">
        <f t="shared" si="465"/>
        <v>0</v>
      </c>
      <c r="H535" s="228">
        <f t="shared" si="466"/>
        <v>0</v>
      </c>
      <c r="I535" s="229">
        <f t="shared" si="454"/>
        <v>0</v>
      </c>
      <c r="J535" s="228">
        <f t="shared" si="467"/>
        <v>0</v>
      </c>
      <c r="K535" s="229">
        <f t="shared" si="455"/>
        <v>0</v>
      </c>
      <c r="L535" s="228">
        <v>0.5</v>
      </c>
      <c r="M535" s="230">
        <f t="shared" si="456"/>
        <v>66769.315000000002</v>
      </c>
      <c r="N535" s="231">
        <v>0.5</v>
      </c>
      <c r="O535" s="229">
        <f t="shared" si="457"/>
        <v>66769.315000000002</v>
      </c>
      <c r="P535" s="228">
        <f t="shared" si="468"/>
        <v>0</v>
      </c>
      <c r="Q535" s="229">
        <f t="shared" si="458"/>
        <v>0</v>
      </c>
      <c r="R535" s="228">
        <f t="shared" si="469"/>
        <v>0</v>
      </c>
      <c r="S535" s="229">
        <f t="shared" si="459"/>
        <v>0</v>
      </c>
      <c r="T535" s="228">
        <f>AU$62</f>
        <v>0</v>
      </c>
      <c r="U535" s="230">
        <f t="shared" si="460"/>
        <v>0</v>
      </c>
      <c r="V535" s="526">
        <f t="shared" si="470"/>
        <v>0</v>
      </c>
      <c r="W535" s="229">
        <f t="shared" si="461"/>
        <v>0</v>
      </c>
      <c r="X535" s="228">
        <f t="shared" si="471"/>
        <v>0</v>
      </c>
      <c r="Y535" s="229">
        <f t="shared" si="462"/>
        <v>0</v>
      </c>
      <c r="Z535" s="228">
        <f t="shared" si="472"/>
        <v>0</v>
      </c>
      <c r="AA535" s="229">
        <f t="shared" si="463"/>
        <v>0</v>
      </c>
      <c r="AB535" s="228">
        <f t="shared" si="473"/>
        <v>0</v>
      </c>
      <c r="AC535" s="229">
        <f t="shared" si="384"/>
        <v>0</v>
      </c>
      <c r="AD535" s="232">
        <f t="shared" si="442"/>
        <v>133538.63</v>
      </c>
      <c r="AE535" s="223" t="b">
        <f t="shared" si="430"/>
        <v>1</v>
      </c>
    </row>
    <row r="536" spans="1:60" ht="15" x14ac:dyDescent="0.25">
      <c r="A536" s="235" t="s">
        <v>1394</v>
      </c>
      <c r="B536" s="225" t="s">
        <v>1396</v>
      </c>
      <c r="C536" s="226">
        <f t="shared" si="431"/>
        <v>1</v>
      </c>
      <c r="D536" s="227">
        <v>35528.01</v>
      </c>
      <c r="E536" s="227"/>
      <c r="F536" s="228">
        <f t="shared" si="464"/>
        <v>0</v>
      </c>
      <c r="G536" s="229">
        <f t="shared" si="465"/>
        <v>0</v>
      </c>
      <c r="H536" s="228">
        <f t="shared" si="466"/>
        <v>0</v>
      </c>
      <c r="I536" s="229">
        <f t="shared" si="454"/>
        <v>0</v>
      </c>
      <c r="J536" s="228">
        <f t="shared" si="467"/>
        <v>0</v>
      </c>
      <c r="K536" s="229">
        <f t="shared" si="455"/>
        <v>0</v>
      </c>
      <c r="L536" s="228">
        <f t="shared" ref="L536:L543" si="474">AM$62</f>
        <v>0</v>
      </c>
      <c r="M536" s="230">
        <f t="shared" si="456"/>
        <v>0</v>
      </c>
      <c r="N536" s="231">
        <f t="shared" ref="N536:N543" si="475">AO$62</f>
        <v>0</v>
      </c>
      <c r="O536" s="229">
        <f t="shared" si="457"/>
        <v>0</v>
      </c>
      <c r="P536" s="228">
        <f t="shared" si="468"/>
        <v>0</v>
      </c>
      <c r="Q536" s="229">
        <f t="shared" si="458"/>
        <v>0</v>
      </c>
      <c r="R536" s="228">
        <v>0.7</v>
      </c>
      <c r="S536" s="229">
        <f t="shared" si="459"/>
        <v>24869.607</v>
      </c>
      <c r="T536" s="228">
        <v>0.3</v>
      </c>
      <c r="U536" s="230">
        <f t="shared" si="460"/>
        <v>10658.403</v>
      </c>
      <c r="V536" s="526">
        <f t="shared" si="470"/>
        <v>0</v>
      </c>
      <c r="W536" s="229">
        <f t="shared" si="461"/>
        <v>0</v>
      </c>
      <c r="X536" s="228">
        <f t="shared" si="471"/>
        <v>0</v>
      </c>
      <c r="Y536" s="229">
        <f t="shared" si="462"/>
        <v>0</v>
      </c>
      <c r="Z536" s="228">
        <f t="shared" si="472"/>
        <v>0</v>
      </c>
      <c r="AA536" s="229">
        <f t="shared" si="463"/>
        <v>0</v>
      </c>
      <c r="AB536" s="228">
        <f t="shared" si="473"/>
        <v>0</v>
      </c>
      <c r="AC536" s="229">
        <f t="shared" si="384"/>
        <v>0</v>
      </c>
      <c r="AD536" s="232">
        <f t="shared" si="442"/>
        <v>35528.01</v>
      </c>
      <c r="AE536" s="223" t="b">
        <f t="shared" si="430"/>
        <v>1</v>
      </c>
      <c r="AF536" s="223"/>
      <c r="AG536" s="223"/>
      <c r="AH536" s="223"/>
      <c r="AI536" s="223"/>
      <c r="AJ536" s="223"/>
      <c r="AK536" s="223"/>
      <c r="AL536" s="223"/>
      <c r="AM536" s="223"/>
      <c r="AN536" s="223"/>
      <c r="AO536" s="223"/>
      <c r="AP536" s="223"/>
      <c r="AQ536" s="223"/>
      <c r="AR536" s="223"/>
      <c r="AS536" s="223"/>
      <c r="AT536" s="223"/>
      <c r="AU536" s="223"/>
      <c r="AV536" s="223"/>
      <c r="AW536" s="223"/>
      <c r="AX536" s="223"/>
      <c r="AY536" s="223"/>
      <c r="AZ536" s="223"/>
      <c r="BA536" s="223"/>
      <c r="BB536" s="223"/>
      <c r="BC536" s="223"/>
      <c r="BD536" s="223"/>
      <c r="BE536" s="223"/>
      <c r="BF536" s="223"/>
      <c r="BG536" s="223"/>
      <c r="BH536" s="223"/>
    </row>
    <row r="537" spans="1:60" ht="15" x14ac:dyDescent="0.25">
      <c r="A537" s="235" t="s">
        <v>1397</v>
      </c>
      <c r="B537" s="225" t="s">
        <v>1399</v>
      </c>
      <c r="C537" s="226">
        <f t="shared" si="431"/>
        <v>1</v>
      </c>
      <c r="D537" s="227">
        <v>38069.97</v>
      </c>
      <c r="E537" s="227"/>
      <c r="F537" s="228">
        <f t="shared" si="464"/>
        <v>0</v>
      </c>
      <c r="G537" s="229">
        <f t="shared" si="465"/>
        <v>0</v>
      </c>
      <c r="H537" s="228">
        <f t="shared" si="466"/>
        <v>0</v>
      </c>
      <c r="I537" s="229">
        <f t="shared" si="454"/>
        <v>0</v>
      </c>
      <c r="J537" s="228">
        <f t="shared" si="467"/>
        <v>0</v>
      </c>
      <c r="K537" s="229">
        <f t="shared" si="455"/>
        <v>0</v>
      </c>
      <c r="L537" s="228">
        <f t="shared" si="474"/>
        <v>0</v>
      </c>
      <c r="M537" s="230">
        <f t="shared" si="456"/>
        <v>0</v>
      </c>
      <c r="N537" s="231">
        <f t="shared" si="475"/>
        <v>0</v>
      </c>
      <c r="O537" s="229">
        <f t="shared" si="457"/>
        <v>0</v>
      </c>
      <c r="P537" s="228">
        <f t="shared" si="468"/>
        <v>0</v>
      </c>
      <c r="Q537" s="229">
        <f t="shared" si="458"/>
        <v>0</v>
      </c>
      <c r="R537" s="228">
        <v>0.7</v>
      </c>
      <c r="S537" s="229">
        <f t="shared" si="459"/>
        <v>26648.978999999999</v>
      </c>
      <c r="T537" s="228">
        <v>0.3</v>
      </c>
      <c r="U537" s="230">
        <f t="shared" si="460"/>
        <v>11420.991</v>
      </c>
      <c r="V537" s="526">
        <f t="shared" si="470"/>
        <v>0</v>
      </c>
      <c r="W537" s="229">
        <f t="shared" si="461"/>
        <v>0</v>
      </c>
      <c r="X537" s="228">
        <f t="shared" si="471"/>
        <v>0</v>
      </c>
      <c r="Y537" s="229">
        <f t="shared" si="462"/>
        <v>0</v>
      </c>
      <c r="Z537" s="228">
        <f t="shared" si="472"/>
        <v>0</v>
      </c>
      <c r="AA537" s="229">
        <f t="shared" si="463"/>
        <v>0</v>
      </c>
      <c r="AB537" s="228">
        <f t="shared" si="473"/>
        <v>0</v>
      </c>
      <c r="AC537" s="229">
        <f t="shared" si="384"/>
        <v>0</v>
      </c>
      <c r="AD537" s="232">
        <f t="shared" si="442"/>
        <v>38069.97</v>
      </c>
      <c r="AE537" s="223" t="b">
        <f t="shared" si="430"/>
        <v>1</v>
      </c>
    </row>
    <row r="538" spans="1:60" ht="15" x14ac:dyDescent="0.25">
      <c r="A538" s="235" t="s">
        <v>1400</v>
      </c>
      <c r="B538" s="225" t="s">
        <v>1402</v>
      </c>
      <c r="C538" s="226">
        <f t="shared" si="431"/>
        <v>1</v>
      </c>
      <c r="D538" s="227">
        <v>15136.71</v>
      </c>
      <c r="E538" s="227"/>
      <c r="F538" s="228">
        <f t="shared" si="464"/>
        <v>0</v>
      </c>
      <c r="G538" s="229">
        <f t="shared" si="465"/>
        <v>0</v>
      </c>
      <c r="H538" s="228">
        <f t="shared" si="466"/>
        <v>0</v>
      </c>
      <c r="I538" s="229">
        <f t="shared" si="454"/>
        <v>0</v>
      </c>
      <c r="J538" s="228">
        <f t="shared" si="467"/>
        <v>0</v>
      </c>
      <c r="K538" s="229">
        <f t="shared" si="455"/>
        <v>0</v>
      </c>
      <c r="L538" s="228">
        <f t="shared" si="474"/>
        <v>0</v>
      </c>
      <c r="M538" s="230">
        <f t="shared" si="456"/>
        <v>0</v>
      </c>
      <c r="N538" s="231">
        <f t="shared" si="475"/>
        <v>0</v>
      </c>
      <c r="O538" s="229">
        <f t="shared" si="457"/>
        <v>0</v>
      </c>
      <c r="P538" s="228">
        <f t="shared" si="468"/>
        <v>0</v>
      </c>
      <c r="Q538" s="229">
        <f t="shared" si="458"/>
        <v>0</v>
      </c>
      <c r="R538" s="228">
        <f t="shared" si="469"/>
        <v>0</v>
      </c>
      <c r="S538" s="229">
        <f t="shared" si="459"/>
        <v>0</v>
      </c>
      <c r="T538" s="228">
        <f>AU$62</f>
        <v>0</v>
      </c>
      <c r="U538" s="230">
        <f t="shared" si="460"/>
        <v>0</v>
      </c>
      <c r="V538" s="526">
        <v>0.5</v>
      </c>
      <c r="W538" s="229">
        <f t="shared" si="461"/>
        <v>7568.3549999999996</v>
      </c>
      <c r="X538" s="228">
        <v>0.5</v>
      </c>
      <c r="Y538" s="229">
        <f t="shared" si="462"/>
        <v>7568.3549999999996</v>
      </c>
      <c r="Z538" s="228">
        <f t="shared" si="472"/>
        <v>0</v>
      </c>
      <c r="AA538" s="229">
        <f t="shared" si="463"/>
        <v>0</v>
      </c>
      <c r="AB538" s="228">
        <f t="shared" si="473"/>
        <v>0</v>
      </c>
      <c r="AC538" s="229">
        <f t="shared" si="384"/>
        <v>0</v>
      </c>
      <c r="AD538" s="232">
        <f t="shared" si="442"/>
        <v>15136.71</v>
      </c>
      <c r="AE538" s="223" t="b">
        <f t="shared" si="430"/>
        <v>1</v>
      </c>
    </row>
    <row r="539" spans="1:60" ht="30" x14ac:dyDescent="0.25">
      <c r="A539" s="235" t="s">
        <v>1403</v>
      </c>
      <c r="B539" s="225" t="s">
        <v>1405</v>
      </c>
      <c r="C539" s="226">
        <f t="shared" si="431"/>
        <v>1</v>
      </c>
      <c r="D539" s="227">
        <v>6250.76</v>
      </c>
      <c r="E539" s="227"/>
      <c r="F539" s="228">
        <f t="shared" si="464"/>
        <v>0</v>
      </c>
      <c r="G539" s="229">
        <f t="shared" si="465"/>
        <v>0</v>
      </c>
      <c r="H539" s="228">
        <f t="shared" si="466"/>
        <v>0</v>
      </c>
      <c r="I539" s="229">
        <f t="shared" si="454"/>
        <v>0</v>
      </c>
      <c r="J539" s="228">
        <f t="shared" si="467"/>
        <v>0</v>
      </c>
      <c r="K539" s="229">
        <f t="shared" si="455"/>
        <v>0</v>
      </c>
      <c r="L539" s="228">
        <f t="shared" si="474"/>
        <v>0</v>
      </c>
      <c r="M539" s="230">
        <f t="shared" si="456"/>
        <v>0</v>
      </c>
      <c r="N539" s="231">
        <f t="shared" si="475"/>
        <v>0</v>
      </c>
      <c r="O539" s="229">
        <f t="shared" si="457"/>
        <v>0</v>
      </c>
      <c r="P539" s="228">
        <f t="shared" si="468"/>
        <v>0</v>
      </c>
      <c r="Q539" s="229">
        <f t="shared" si="458"/>
        <v>0</v>
      </c>
      <c r="R539" s="228">
        <f t="shared" si="469"/>
        <v>0</v>
      </c>
      <c r="S539" s="229">
        <f t="shared" si="459"/>
        <v>0</v>
      </c>
      <c r="T539" s="228">
        <v>0.5</v>
      </c>
      <c r="U539" s="230">
        <f t="shared" si="460"/>
        <v>3125.38</v>
      </c>
      <c r="V539" s="526">
        <v>0.5</v>
      </c>
      <c r="W539" s="229">
        <f t="shared" si="461"/>
        <v>3125.38</v>
      </c>
      <c r="X539" s="228">
        <f t="shared" si="471"/>
        <v>0</v>
      </c>
      <c r="Y539" s="229">
        <f t="shared" si="462"/>
        <v>0</v>
      </c>
      <c r="Z539" s="228">
        <f t="shared" si="472"/>
        <v>0</v>
      </c>
      <c r="AA539" s="229">
        <f t="shared" si="463"/>
        <v>0</v>
      </c>
      <c r="AB539" s="228">
        <f t="shared" si="473"/>
        <v>0</v>
      </c>
      <c r="AC539" s="229">
        <f t="shared" si="384"/>
        <v>0</v>
      </c>
      <c r="AD539" s="232">
        <f t="shared" si="442"/>
        <v>6250.76</v>
      </c>
      <c r="AE539" s="223" t="b">
        <f t="shared" si="430"/>
        <v>1</v>
      </c>
    </row>
    <row r="540" spans="1:60" ht="30" x14ac:dyDescent="0.25">
      <c r="A540" s="235" t="s">
        <v>1406</v>
      </c>
      <c r="B540" s="225" t="s">
        <v>1408</v>
      </c>
      <c r="C540" s="226">
        <f t="shared" si="431"/>
        <v>1</v>
      </c>
      <c r="D540" s="227">
        <v>14903.84</v>
      </c>
      <c r="E540" s="227"/>
      <c r="F540" s="228">
        <f t="shared" si="464"/>
        <v>0</v>
      </c>
      <c r="G540" s="229">
        <f t="shared" si="465"/>
        <v>0</v>
      </c>
      <c r="H540" s="228">
        <f t="shared" si="466"/>
        <v>0</v>
      </c>
      <c r="I540" s="229">
        <f t="shared" si="454"/>
        <v>0</v>
      </c>
      <c r="J540" s="228">
        <f t="shared" si="467"/>
        <v>0</v>
      </c>
      <c r="K540" s="229">
        <f t="shared" si="455"/>
        <v>0</v>
      </c>
      <c r="L540" s="228">
        <f t="shared" si="474"/>
        <v>0</v>
      </c>
      <c r="M540" s="230">
        <f t="shared" si="456"/>
        <v>0</v>
      </c>
      <c r="N540" s="231">
        <f t="shared" si="475"/>
        <v>0</v>
      </c>
      <c r="O540" s="229">
        <f t="shared" si="457"/>
        <v>0</v>
      </c>
      <c r="P540" s="228">
        <f t="shared" si="468"/>
        <v>0</v>
      </c>
      <c r="Q540" s="229">
        <f t="shared" si="458"/>
        <v>0</v>
      </c>
      <c r="R540" s="228">
        <f t="shared" si="469"/>
        <v>0</v>
      </c>
      <c r="S540" s="229">
        <f t="shared" si="459"/>
        <v>0</v>
      </c>
      <c r="T540" s="228">
        <v>0.5</v>
      </c>
      <c r="U540" s="230">
        <f t="shared" si="460"/>
        <v>7451.92</v>
      </c>
      <c r="V540" s="526">
        <v>0.5</v>
      </c>
      <c r="W540" s="229">
        <f t="shared" si="461"/>
        <v>7451.92</v>
      </c>
      <c r="X540" s="228">
        <f t="shared" si="471"/>
        <v>0</v>
      </c>
      <c r="Y540" s="229">
        <f t="shared" si="462"/>
        <v>0</v>
      </c>
      <c r="Z540" s="228">
        <f t="shared" si="472"/>
        <v>0</v>
      </c>
      <c r="AA540" s="229">
        <f t="shared" si="463"/>
        <v>0</v>
      </c>
      <c r="AB540" s="228">
        <f t="shared" si="473"/>
        <v>0</v>
      </c>
      <c r="AC540" s="229">
        <f t="shared" si="384"/>
        <v>0</v>
      </c>
      <c r="AD540" s="232">
        <f t="shared" si="442"/>
        <v>14903.84</v>
      </c>
      <c r="AE540" s="223" t="b">
        <f t="shared" si="430"/>
        <v>1</v>
      </c>
    </row>
    <row r="541" spans="1:60" ht="30" x14ac:dyDescent="0.25">
      <c r="A541" s="235" t="s">
        <v>1409</v>
      </c>
      <c r="B541" s="225" t="s">
        <v>1411</v>
      </c>
      <c r="C541" s="226">
        <f t="shared" si="431"/>
        <v>1</v>
      </c>
      <c r="D541" s="227">
        <v>84116.57</v>
      </c>
      <c r="E541" s="227"/>
      <c r="F541" s="228">
        <f t="shared" si="464"/>
        <v>0</v>
      </c>
      <c r="G541" s="229">
        <f t="shared" si="465"/>
        <v>0</v>
      </c>
      <c r="H541" s="228">
        <f t="shared" si="466"/>
        <v>0</v>
      </c>
      <c r="I541" s="229">
        <f t="shared" si="454"/>
        <v>0</v>
      </c>
      <c r="J541" s="228">
        <f t="shared" si="467"/>
        <v>0</v>
      </c>
      <c r="K541" s="229">
        <f t="shared" si="455"/>
        <v>0</v>
      </c>
      <c r="L541" s="228">
        <f t="shared" si="474"/>
        <v>0</v>
      </c>
      <c r="M541" s="230">
        <f t="shared" si="456"/>
        <v>0</v>
      </c>
      <c r="N541" s="231">
        <f t="shared" si="475"/>
        <v>0</v>
      </c>
      <c r="O541" s="229">
        <f t="shared" si="457"/>
        <v>0</v>
      </c>
      <c r="P541" s="228">
        <f t="shared" si="468"/>
        <v>0</v>
      </c>
      <c r="Q541" s="229">
        <f t="shared" si="458"/>
        <v>0</v>
      </c>
      <c r="R541" s="228">
        <v>0.5</v>
      </c>
      <c r="S541" s="229">
        <f t="shared" si="459"/>
        <v>42058.285000000003</v>
      </c>
      <c r="T541" s="228">
        <v>0.5</v>
      </c>
      <c r="U541" s="230">
        <f t="shared" si="460"/>
        <v>42058.285000000003</v>
      </c>
      <c r="V541" s="526">
        <f t="shared" si="470"/>
        <v>0</v>
      </c>
      <c r="W541" s="229">
        <f t="shared" si="461"/>
        <v>0</v>
      </c>
      <c r="X541" s="228">
        <f t="shared" si="471"/>
        <v>0</v>
      </c>
      <c r="Y541" s="229">
        <f t="shared" si="462"/>
        <v>0</v>
      </c>
      <c r="Z541" s="228">
        <f t="shared" si="472"/>
        <v>0</v>
      </c>
      <c r="AA541" s="229">
        <f t="shared" si="463"/>
        <v>0</v>
      </c>
      <c r="AB541" s="228">
        <f t="shared" si="473"/>
        <v>0</v>
      </c>
      <c r="AC541" s="229">
        <f t="shared" si="384"/>
        <v>0</v>
      </c>
      <c r="AD541" s="232">
        <f t="shared" si="442"/>
        <v>84116.57</v>
      </c>
      <c r="AE541" s="223" t="b">
        <f t="shared" si="430"/>
        <v>1</v>
      </c>
    </row>
    <row r="542" spans="1:60" ht="30" x14ac:dyDescent="0.25">
      <c r="A542" s="235" t="s">
        <v>1412</v>
      </c>
      <c r="B542" s="225" t="s">
        <v>1414</v>
      </c>
      <c r="C542" s="226">
        <f t="shared" si="431"/>
        <v>1</v>
      </c>
      <c r="D542" s="227">
        <v>24968.14</v>
      </c>
      <c r="E542" s="227"/>
      <c r="F542" s="228">
        <f t="shared" si="464"/>
        <v>0</v>
      </c>
      <c r="G542" s="229">
        <f t="shared" si="465"/>
        <v>0</v>
      </c>
      <c r="H542" s="228">
        <f t="shared" si="466"/>
        <v>0</v>
      </c>
      <c r="I542" s="229">
        <f t="shared" si="454"/>
        <v>0</v>
      </c>
      <c r="J542" s="228">
        <f t="shared" si="467"/>
        <v>0</v>
      </c>
      <c r="K542" s="229">
        <f t="shared" si="455"/>
        <v>0</v>
      </c>
      <c r="L542" s="228">
        <f t="shared" si="474"/>
        <v>0</v>
      </c>
      <c r="M542" s="230">
        <f t="shared" si="456"/>
        <v>0</v>
      </c>
      <c r="N542" s="231">
        <f t="shared" si="475"/>
        <v>0</v>
      </c>
      <c r="O542" s="229">
        <f t="shared" si="457"/>
        <v>0</v>
      </c>
      <c r="P542" s="228">
        <f t="shared" si="468"/>
        <v>0</v>
      </c>
      <c r="Q542" s="229">
        <f t="shared" si="458"/>
        <v>0</v>
      </c>
      <c r="R542" s="228">
        <v>0.5</v>
      </c>
      <c r="S542" s="229">
        <f t="shared" si="459"/>
        <v>12484.07</v>
      </c>
      <c r="T542" s="228">
        <v>0.5</v>
      </c>
      <c r="U542" s="230">
        <f t="shared" si="460"/>
        <v>12484.07</v>
      </c>
      <c r="V542" s="526">
        <f t="shared" si="470"/>
        <v>0</v>
      </c>
      <c r="W542" s="229">
        <f t="shared" si="461"/>
        <v>0</v>
      </c>
      <c r="X542" s="228">
        <f t="shared" si="471"/>
        <v>0</v>
      </c>
      <c r="Y542" s="229">
        <f t="shared" si="462"/>
        <v>0</v>
      </c>
      <c r="Z542" s="228">
        <f t="shared" si="472"/>
        <v>0</v>
      </c>
      <c r="AA542" s="229">
        <f t="shared" si="463"/>
        <v>0</v>
      </c>
      <c r="AB542" s="228">
        <f t="shared" si="473"/>
        <v>0</v>
      </c>
      <c r="AC542" s="229">
        <f t="shared" si="384"/>
        <v>0</v>
      </c>
      <c r="AD542" s="232">
        <f t="shared" si="442"/>
        <v>24968.14</v>
      </c>
      <c r="AE542" s="223" t="b">
        <f t="shared" si="430"/>
        <v>1</v>
      </c>
    </row>
    <row r="543" spans="1:60" ht="30" x14ac:dyDescent="0.25">
      <c r="A543" s="235" t="s">
        <v>1415</v>
      </c>
      <c r="B543" s="225" t="s">
        <v>1417</v>
      </c>
      <c r="C543" s="226">
        <f t="shared" si="431"/>
        <v>1</v>
      </c>
      <c r="D543" s="227">
        <v>10278.15</v>
      </c>
      <c r="E543" s="227"/>
      <c r="F543" s="228">
        <f t="shared" si="464"/>
        <v>0</v>
      </c>
      <c r="G543" s="229">
        <f t="shared" si="465"/>
        <v>0</v>
      </c>
      <c r="H543" s="228">
        <f t="shared" si="466"/>
        <v>0</v>
      </c>
      <c r="I543" s="229">
        <f t="shared" si="454"/>
        <v>0</v>
      </c>
      <c r="J543" s="228">
        <f t="shared" si="467"/>
        <v>0</v>
      </c>
      <c r="K543" s="229">
        <f t="shared" si="455"/>
        <v>0</v>
      </c>
      <c r="L543" s="228">
        <f t="shared" si="474"/>
        <v>0</v>
      </c>
      <c r="M543" s="230">
        <f t="shared" si="456"/>
        <v>0</v>
      </c>
      <c r="N543" s="231">
        <f t="shared" si="475"/>
        <v>0</v>
      </c>
      <c r="O543" s="229">
        <f t="shared" si="457"/>
        <v>0</v>
      </c>
      <c r="P543" s="228">
        <f t="shared" si="468"/>
        <v>0</v>
      </c>
      <c r="Q543" s="229">
        <f t="shared" si="458"/>
        <v>0</v>
      </c>
      <c r="R543" s="228">
        <v>0.5</v>
      </c>
      <c r="S543" s="229">
        <f t="shared" si="459"/>
        <v>5139.0749999999998</v>
      </c>
      <c r="T543" s="228">
        <v>0.5</v>
      </c>
      <c r="U543" s="230">
        <f t="shared" si="460"/>
        <v>5139.0749999999998</v>
      </c>
      <c r="V543" s="526">
        <f t="shared" si="470"/>
        <v>0</v>
      </c>
      <c r="W543" s="229">
        <f t="shared" si="461"/>
        <v>0</v>
      </c>
      <c r="X543" s="228">
        <f t="shared" si="471"/>
        <v>0</v>
      </c>
      <c r="Y543" s="229">
        <f t="shared" si="462"/>
        <v>0</v>
      </c>
      <c r="Z543" s="228">
        <f t="shared" si="472"/>
        <v>0</v>
      </c>
      <c r="AA543" s="229">
        <f t="shared" si="463"/>
        <v>0</v>
      </c>
      <c r="AB543" s="228">
        <f t="shared" si="473"/>
        <v>0</v>
      </c>
      <c r="AC543" s="229">
        <f t="shared" si="384"/>
        <v>0</v>
      </c>
      <c r="AD543" s="232">
        <f t="shared" si="442"/>
        <v>10278.15</v>
      </c>
      <c r="AE543" s="223" t="b">
        <f t="shared" si="430"/>
        <v>1</v>
      </c>
    </row>
    <row r="544" spans="1:60" ht="30" x14ac:dyDescent="0.25">
      <c r="A544" s="235" t="s">
        <v>1418</v>
      </c>
      <c r="B544" s="225" t="s">
        <v>1420</v>
      </c>
      <c r="C544" s="226">
        <f t="shared" si="431"/>
        <v>1</v>
      </c>
      <c r="D544" s="227">
        <v>29287.119999999999</v>
      </c>
      <c r="E544" s="227"/>
      <c r="F544" s="228">
        <f t="shared" si="464"/>
        <v>0</v>
      </c>
      <c r="G544" s="229">
        <f t="shared" si="465"/>
        <v>0</v>
      </c>
      <c r="H544" s="228">
        <f t="shared" si="466"/>
        <v>0</v>
      </c>
      <c r="I544" s="229">
        <f t="shared" si="454"/>
        <v>0</v>
      </c>
      <c r="J544" s="228">
        <f t="shared" si="467"/>
        <v>0</v>
      </c>
      <c r="K544" s="229">
        <f t="shared" si="455"/>
        <v>0</v>
      </c>
      <c r="L544" s="228">
        <v>0.5</v>
      </c>
      <c r="M544" s="230">
        <f t="shared" si="456"/>
        <v>14643.56</v>
      </c>
      <c r="N544" s="231">
        <v>0.5</v>
      </c>
      <c r="O544" s="229">
        <f t="shared" si="457"/>
        <v>14643.56</v>
      </c>
      <c r="P544" s="228">
        <f t="shared" si="468"/>
        <v>0</v>
      </c>
      <c r="Q544" s="229">
        <f t="shared" si="458"/>
        <v>0</v>
      </c>
      <c r="R544" s="228">
        <f t="shared" si="469"/>
        <v>0</v>
      </c>
      <c r="S544" s="229">
        <f t="shared" si="459"/>
        <v>0</v>
      </c>
      <c r="T544" s="228">
        <f>AU$62</f>
        <v>0</v>
      </c>
      <c r="U544" s="230">
        <f t="shared" si="460"/>
        <v>0</v>
      </c>
      <c r="V544" s="526">
        <f t="shared" si="470"/>
        <v>0</v>
      </c>
      <c r="W544" s="229">
        <f t="shared" si="461"/>
        <v>0</v>
      </c>
      <c r="X544" s="228">
        <f t="shared" si="471"/>
        <v>0</v>
      </c>
      <c r="Y544" s="229">
        <f t="shared" si="462"/>
        <v>0</v>
      </c>
      <c r="Z544" s="228">
        <f t="shared" si="472"/>
        <v>0</v>
      </c>
      <c r="AA544" s="229">
        <f t="shared" si="463"/>
        <v>0</v>
      </c>
      <c r="AB544" s="228">
        <f t="shared" si="473"/>
        <v>0</v>
      </c>
      <c r="AC544" s="229">
        <f t="shared" si="384"/>
        <v>0</v>
      </c>
      <c r="AD544" s="232">
        <f t="shared" si="442"/>
        <v>29287.119999999999</v>
      </c>
      <c r="AE544" s="223" t="b">
        <f t="shared" si="430"/>
        <v>1</v>
      </c>
    </row>
    <row r="545" spans="1:60" s="223" customFormat="1" ht="21.75" customHeight="1" x14ac:dyDescent="0.25">
      <c r="A545" s="260">
        <v>14</v>
      </c>
      <c r="B545" s="215" t="s">
        <v>1421</v>
      </c>
      <c r="C545" s="216">
        <f t="shared" si="431"/>
        <v>1</v>
      </c>
      <c r="D545" s="217">
        <v>272840.69999999995</v>
      </c>
      <c r="E545" s="217"/>
      <c r="F545" s="218">
        <f>AVERAGE(F546:F553)</f>
        <v>0</v>
      </c>
      <c r="G545" s="219">
        <f>SUM(G546:G553)</f>
        <v>0</v>
      </c>
      <c r="H545" s="218">
        <f>AVERAGE(H546:H553)</f>
        <v>0</v>
      </c>
      <c r="I545" s="219">
        <f>SUM(I546:I553)</f>
        <v>0</v>
      </c>
      <c r="J545" s="218">
        <f>AVERAGE(J546:J553)</f>
        <v>6.25E-2</v>
      </c>
      <c r="K545" s="219">
        <f>SUM(K546:K553)</f>
        <v>2616.6849999999999</v>
      </c>
      <c r="L545" s="218">
        <f>AVERAGE(L546:L553)</f>
        <v>0.32500000000000001</v>
      </c>
      <c r="M545" s="220">
        <f>SUM(M546:M553)</f>
        <v>93507.670999999988</v>
      </c>
      <c r="N545" s="221">
        <f>AVERAGE(N546:N553)</f>
        <v>0.35</v>
      </c>
      <c r="O545" s="219">
        <f>SUM(O546:O553)</f>
        <v>132435.65299999999</v>
      </c>
      <c r="P545" s="218">
        <f>AVERAGE(P546:P553)</f>
        <v>0.13750000000000001</v>
      </c>
      <c r="Q545" s="219">
        <f>SUM(Q546:Q553)</f>
        <v>43097.471000000005</v>
      </c>
      <c r="R545" s="218">
        <f>AVERAGE(R546:R553)</f>
        <v>0.125</v>
      </c>
      <c r="S545" s="219">
        <f>SUM(S546:S553)</f>
        <v>1183.22</v>
      </c>
      <c r="T545" s="218">
        <f>AVERAGE(T546:T553)</f>
        <v>0</v>
      </c>
      <c r="U545" s="220">
        <f>SUM(U546:U553)</f>
        <v>0</v>
      </c>
      <c r="V545" s="525">
        <f>AVERAGE(V546:V553)</f>
        <v>0</v>
      </c>
      <c r="W545" s="219">
        <f>SUM(W546:W553)</f>
        <v>0</v>
      </c>
      <c r="X545" s="218">
        <f>AVERAGE(X546:X553)</f>
        <v>0</v>
      </c>
      <c r="Y545" s="219">
        <f>SUM(Y546:Y553)</f>
        <v>0</v>
      </c>
      <c r="Z545" s="218">
        <f>AVERAGE(Z546:Z553)</f>
        <v>0</v>
      </c>
      <c r="AA545" s="219">
        <f>SUM(AA546:AA553)</f>
        <v>0</v>
      </c>
      <c r="AB545" s="218">
        <f>AVERAGE(AB546:AB553)</f>
        <v>0</v>
      </c>
      <c r="AC545" s="219">
        <f>SUM(AC546:AC553)</f>
        <v>0</v>
      </c>
      <c r="AD545" s="222">
        <f t="shared" si="442"/>
        <v>272840.69999999995</v>
      </c>
      <c r="AE545" s="223" t="b">
        <f t="shared" si="430"/>
        <v>1</v>
      </c>
    </row>
    <row r="546" spans="1:60" ht="15" x14ac:dyDescent="0.25">
      <c r="A546" s="235" t="s">
        <v>1422</v>
      </c>
      <c r="B546" s="225" t="s">
        <v>1424</v>
      </c>
      <c r="C546" s="226">
        <f t="shared" si="431"/>
        <v>1</v>
      </c>
      <c r="D546" s="227">
        <v>13476.42</v>
      </c>
      <c r="E546" s="227"/>
      <c r="F546" s="228">
        <f>AG$64</f>
        <v>0</v>
      </c>
      <c r="G546" s="229">
        <f>F546*$D546</f>
        <v>0</v>
      </c>
      <c r="H546" s="228">
        <f>AI$64</f>
        <v>0</v>
      </c>
      <c r="I546" s="229">
        <f t="shared" ref="I546:I553" si="476">H546*$D546</f>
        <v>0</v>
      </c>
      <c r="J546" s="228">
        <f>AK$64</f>
        <v>0</v>
      </c>
      <c r="K546" s="229">
        <f t="shared" ref="K546:K553" si="477">J546*$D546</f>
        <v>0</v>
      </c>
      <c r="L546" s="228">
        <v>0.5</v>
      </c>
      <c r="M546" s="230">
        <f t="shared" ref="M546:M553" si="478">L546*$D546</f>
        <v>6738.21</v>
      </c>
      <c r="N546" s="231">
        <v>0.5</v>
      </c>
      <c r="O546" s="229">
        <f t="shared" ref="O546:O553" si="479">N546*$D546</f>
        <v>6738.21</v>
      </c>
      <c r="P546" s="228">
        <f>AQ$64</f>
        <v>0</v>
      </c>
      <c r="Q546" s="229">
        <f t="shared" ref="Q546:Q553" si="480">P546*$D546</f>
        <v>0</v>
      </c>
      <c r="R546" s="228">
        <f>AS$64</f>
        <v>0</v>
      </c>
      <c r="S546" s="229">
        <f t="shared" ref="S546:S553" si="481">R546*$D546</f>
        <v>0</v>
      </c>
      <c r="T546" s="228">
        <f>AU$64</f>
        <v>0</v>
      </c>
      <c r="U546" s="230">
        <f t="shared" ref="U546:U553" si="482">T546*$D546</f>
        <v>0</v>
      </c>
      <c r="V546" s="526">
        <f>AW$64</f>
        <v>0</v>
      </c>
      <c r="W546" s="229">
        <f t="shared" ref="W546:W553" si="483">V546*$D546</f>
        <v>0</v>
      </c>
      <c r="X546" s="228">
        <f>AY$64</f>
        <v>0</v>
      </c>
      <c r="Y546" s="229">
        <f t="shared" ref="Y546:Y553" si="484">X546*$D546</f>
        <v>0</v>
      </c>
      <c r="Z546" s="228">
        <f>BA$64</f>
        <v>0</v>
      </c>
      <c r="AA546" s="229">
        <f t="shared" ref="AA546:AA553" si="485">Z546*$D546</f>
        <v>0</v>
      </c>
      <c r="AB546" s="228">
        <f>BC$64</f>
        <v>0</v>
      </c>
      <c r="AC546" s="229">
        <f t="shared" si="384"/>
        <v>0</v>
      </c>
      <c r="AD546" s="232">
        <f t="shared" si="442"/>
        <v>13476.42</v>
      </c>
      <c r="AE546" s="223" t="b">
        <f t="shared" si="430"/>
        <v>1</v>
      </c>
    </row>
    <row r="547" spans="1:60" ht="30" x14ac:dyDescent="0.25">
      <c r="A547" s="235" t="s">
        <v>1425</v>
      </c>
      <c r="B547" s="225" t="s">
        <v>1427</v>
      </c>
      <c r="C547" s="226">
        <f t="shared" si="431"/>
        <v>1</v>
      </c>
      <c r="D547" s="227">
        <v>289.52999999999997</v>
      </c>
      <c r="E547" s="227"/>
      <c r="F547" s="228">
        <f t="shared" ref="F547:F553" si="486">AG$64</f>
        <v>0</v>
      </c>
      <c r="G547" s="229">
        <f t="shared" ref="G547:G553" si="487">F547*$D547</f>
        <v>0</v>
      </c>
      <c r="H547" s="228">
        <f t="shared" ref="H547:H553" si="488">AI$64</f>
        <v>0</v>
      </c>
      <c r="I547" s="229">
        <f t="shared" si="476"/>
        <v>0</v>
      </c>
      <c r="J547" s="228">
        <f t="shared" ref="J547:J553" si="489">AK$64</f>
        <v>0</v>
      </c>
      <c r="K547" s="229">
        <f t="shared" si="477"/>
        <v>0</v>
      </c>
      <c r="L547" s="228">
        <v>0.5</v>
      </c>
      <c r="M547" s="230">
        <f t="shared" si="478"/>
        <v>144.76499999999999</v>
      </c>
      <c r="N547" s="231">
        <v>0.5</v>
      </c>
      <c r="O547" s="229">
        <f t="shared" si="479"/>
        <v>144.76499999999999</v>
      </c>
      <c r="P547" s="228">
        <f t="shared" ref="P547:P553" si="490">AQ$64</f>
        <v>0</v>
      </c>
      <c r="Q547" s="229">
        <f t="shared" si="480"/>
        <v>0</v>
      </c>
      <c r="R547" s="228">
        <f t="shared" ref="R547:R552" si="491">AS$64</f>
        <v>0</v>
      </c>
      <c r="S547" s="229">
        <f t="shared" si="481"/>
        <v>0</v>
      </c>
      <c r="T547" s="228">
        <f t="shared" ref="T547:T553" si="492">AU$64</f>
        <v>0</v>
      </c>
      <c r="U547" s="230">
        <f t="shared" si="482"/>
        <v>0</v>
      </c>
      <c r="V547" s="526">
        <f t="shared" ref="V547:V553" si="493">AW$64</f>
        <v>0</v>
      </c>
      <c r="W547" s="229">
        <f t="shared" si="483"/>
        <v>0</v>
      </c>
      <c r="X547" s="228">
        <f t="shared" ref="X547:X553" si="494">AY$64</f>
        <v>0</v>
      </c>
      <c r="Y547" s="229">
        <f t="shared" si="484"/>
        <v>0</v>
      </c>
      <c r="Z547" s="228">
        <f t="shared" ref="Z547:Z553" si="495">BA$64</f>
        <v>0</v>
      </c>
      <c r="AA547" s="229">
        <f t="shared" si="485"/>
        <v>0</v>
      </c>
      <c r="AB547" s="228">
        <f t="shared" ref="AB547:AB553" si="496">BC$64</f>
        <v>0</v>
      </c>
      <c r="AC547" s="229">
        <f t="shared" si="384"/>
        <v>0</v>
      </c>
      <c r="AD547" s="232">
        <f t="shared" si="442"/>
        <v>289.52999999999997</v>
      </c>
      <c r="AE547" s="223" t="b">
        <f t="shared" si="430"/>
        <v>1</v>
      </c>
    </row>
    <row r="548" spans="1:60" ht="15" x14ac:dyDescent="0.25">
      <c r="A548" s="235" t="s">
        <v>1428</v>
      </c>
      <c r="B548" s="225" t="s">
        <v>1430</v>
      </c>
      <c r="C548" s="226">
        <f t="shared" si="431"/>
        <v>1</v>
      </c>
      <c r="D548" s="227">
        <v>46875.83</v>
      </c>
      <c r="E548" s="227"/>
      <c r="F548" s="228">
        <f t="shared" si="486"/>
        <v>0</v>
      </c>
      <c r="G548" s="229">
        <f t="shared" si="487"/>
        <v>0</v>
      </c>
      <c r="H548" s="228">
        <f t="shared" si="488"/>
        <v>0</v>
      </c>
      <c r="I548" s="229">
        <f t="shared" si="476"/>
        <v>0</v>
      </c>
      <c r="J548" s="228">
        <f t="shared" si="489"/>
        <v>0</v>
      </c>
      <c r="K548" s="229">
        <f t="shared" si="477"/>
        <v>0</v>
      </c>
      <c r="L548" s="228">
        <v>0.5</v>
      </c>
      <c r="M548" s="230">
        <f t="shared" si="478"/>
        <v>23437.915000000001</v>
      </c>
      <c r="N548" s="231">
        <v>0.5</v>
      </c>
      <c r="O548" s="229">
        <f t="shared" si="479"/>
        <v>23437.915000000001</v>
      </c>
      <c r="P548" s="228">
        <f t="shared" si="490"/>
        <v>0</v>
      </c>
      <c r="Q548" s="229">
        <f t="shared" si="480"/>
        <v>0</v>
      </c>
      <c r="R548" s="228">
        <f t="shared" si="491"/>
        <v>0</v>
      </c>
      <c r="S548" s="229">
        <f t="shared" si="481"/>
        <v>0</v>
      </c>
      <c r="T548" s="228">
        <f t="shared" si="492"/>
        <v>0</v>
      </c>
      <c r="U548" s="230">
        <f t="shared" si="482"/>
        <v>0</v>
      </c>
      <c r="V548" s="526">
        <f t="shared" si="493"/>
        <v>0</v>
      </c>
      <c r="W548" s="229">
        <f t="shared" si="483"/>
        <v>0</v>
      </c>
      <c r="X548" s="228">
        <f t="shared" si="494"/>
        <v>0</v>
      </c>
      <c r="Y548" s="229">
        <f t="shared" si="484"/>
        <v>0</v>
      </c>
      <c r="Z548" s="228">
        <f t="shared" si="495"/>
        <v>0</v>
      </c>
      <c r="AA548" s="229">
        <f t="shared" si="485"/>
        <v>0</v>
      </c>
      <c r="AB548" s="228">
        <f t="shared" si="496"/>
        <v>0</v>
      </c>
      <c r="AC548" s="229">
        <f t="shared" si="384"/>
        <v>0</v>
      </c>
      <c r="AD548" s="232">
        <f t="shared" si="442"/>
        <v>46875.83</v>
      </c>
      <c r="AE548" s="223" t="b">
        <f t="shared" si="430"/>
        <v>1</v>
      </c>
    </row>
    <row r="549" spans="1:60" ht="30" x14ac:dyDescent="0.25">
      <c r="A549" s="235" t="s">
        <v>1431</v>
      </c>
      <c r="B549" s="225" t="s">
        <v>1433</v>
      </c>
      <c r="C549" s="226">
        <f t="shared" si="431"/>
        <v>1</v>
      </c>
      <c r="D549" s="227">
        <v>182744.22</v>
      </c>
      <c r="E549" s="227"/>
      <c r="F549" s="228">
        <f t="shared" si="486"/>
        <v>0</v>
      </c>
      <c r="G549" s="229">
        <f t="shared" si="487"/>
        <v>0</v>
      </c>
      <c r="H549" s="228">
        <f t="shared" si="488"/>
        <v>0</v>
      </c>
      <c r="I549" s="229">
        <f t="shared" si="476"/>
        <v>0</v>
      </c>
      <c r="J549" s="228">
        <f t="shared" si="489"/>
        <v>0</v>
      </c>
      <c r="K549" s="229">
        <f t="shared" si="477"/>
        <v>0</v>
      </c>
      <c r="L549" s="228">
        <v>0.3</v>
      </c>
      <c r="M549" s="230">
        <f t="shared" si="478"/>
        <v>54823.265999999996</v>
      </c>
      <c r="N549" s="231">
        <v>0.5</v>
      </c>
      <c r="O549" s="229">
        <f t="shared" si="479"/>
        <v>91372.11</v>
      </c>
      <c r="P549" s="228">
        <v>0.2</v>
      </c>
      <c r="Q549" s="229">
        <f t="shared" si="480"/>
        <v>36548.844000000005</v>
      </c>
      <c r="R549" s="228">
        <f t="shared" si="491"/>
        <v>0</v>
      </c>
      <c r="S549" s="229">
        <f t="shared" si="481"/>
        <v>0</v>
      </c>
      <c r="T549" s="228">
        <f t="shared" si="492"/>
        <v>0</v>
      </c>
      <c r="U549" s="230">
        <f t="shared" si="482"/>
        <v>0</v>
      </c>
      <c r="V549" s="526">
        <f t="shared" si="493"/>
        <v>0</v>
      </c>
      <c r="W549" s="229">
        <f t="shared" si="483"/>
        <v>0</v>
      </c>
      <c r="X549" s="228">
        <f t="shared" si="494"/>
        <v>0</v>
      </c>
      <c r="Y549" s="229">
        <f t="shared" si="484"/>
        <v>0</v>
      </c>
      <c r="Z549" s="228">
        <f t="shared" si="495"/>
        <v>0</v>
      </c>
      <c r="AA549" s="229">
        <f t="shared" si="485"/>
        <v>0</v>
      </c>
      <c r="AB549" s="228">
        <f t="shared" si="496"/>
        <v>0</v>
      </c>
      <c r="AC549" s="229">
        <f t="shared" si="384"/>
        <v>0</v>
      </c>
      <c r="AD549" s="232">
        <f t="shared" si="442"/>
        <v>182744.22</v>
      </c>
      <c r="AE549" s="223" t="b">
        <f t="shared" si="430"/>
        <v>1</v>
      </c>
      <c r="AF549" s="223"/>
      <c r="AG549" s="223"/>
      <c r="AH549" s="223"/>
      <c r="AI549" s="223"/>
      <c r="AJ549" s="223"/>
      <c r="AK549" s="223"/>
      <c r="AL549" s="223"/>
      <c r="AM549" s="223"/>
      <c r="AN549" s="223"/>
      <c r="AO549" s="223"/>
      <c r="AP549" s="223"/>
      <c r="AQ549" s="223"/>
      <c r="AR549" s="223"/>
      <c r="AS549" s="223"/>
      <c r="AT549" s="223"/>
      <c r="AU549" s="223"/>
      <c r="AV549" s="223"/>
      <c r="AW549" s="223"/>
      <c r="AX549" s="223"/>
      <c r="AY549" s="223"/>
      <c r="AZ549" s="223"/>
      <c r="BA549" s="223"/>
      <c r="BB549" s="223"/>
      <c r="BC549" s="223"/>
      <c r="BD549" s="223"/>
      <c r="BE549" s="223"/>
      <c r="BF549" s="223"/>
      <c r="BG549" s="223"/>
      <c r="BH549" s="223"/>
    </row>
    <row r="550" spans="1:60" ht="30" x14ac:dyDescent="0.25">
      <c r="A550" s="235" t="s">
        <v>1434</v>
      </c>
      <c r="B550" s="225" t="s">
        <v>1436</v>
      </c>
      <c r="C550" s="226">
        <f t="shared" si="431"/>
        <v>1</v>
      </c>
      <c r="D550" s="227">
        <v>19156.099999999999</v>
      </c>
      <c r="E550" s="227"/>
      <c r="F550" s="228">
        <f t="shared" si="486"/>
        <v>0</v>
      </c>
      <c r="G550" s="229">
        <f t="shared" si="487"/>
        <v>0</v>
      </c>
      <c r="H550" s="228">
        <f t="shared" si="488"/>
        <v>0</v>
      </c>
      <c r="I550" s="229">
        <f t="shared" si="476"/>
        <v>0</v>
      </c>
      <c r="J550" s="228">
        <f t="shared" si="489"/>
        <v>0</v>
      </c>
      <c r="K550" s="229">
        <f t="shared" si="477"/>
        <v>0</v>
      </c>
      <c r="L550" s="228">
        <v>0.3</v>
      </c>
      <c r="M550" s="230">
        <f t="shared" si="478"/>
        <v>5746.829999999999</v>
      </c>
      <c r="N550" s="231">
        <v>0.5</v>
      </c>
      <c r="O550" s="229">
        <f t="shared" si="479"/>
        <v>9578.0499999999993</v>
      </c>
      <c r="P550" s="228">
        <v>0.2</v>
      </c>
      <c r="Q550" s="229">
        <f t="shared" si="480"/>
        <v>3831.22</v>
      </c>
      <c r="R550" s="228">
        <f t="shared" si="491"/>
        <v>0</v>
      </c>
      <c r="S550" s="229">
        <f t="shared" si="481"/>
        <v>0</v>
      </c>
      <c r="T550" s="228">
        <f t="shared" si="492"/>
        <v>0</v>
      </c>
      <c r="U550" s="230">
        <f t="shared" si="482"/>
        <v>0</v>
      </c>
      <c r="V550" s="526">
        <f t="shared" si="493"/>
        <v>0</v>
      </c>
      <c r="W550" s="229">
        <f t="shared" si="483"/>
        <v>0</v>
      </c>
      <c r="X550" s="228">
        <f t="shared" si="494"/>
        <v>0</v>
      </c>
      <c r="Y550" s="229">
        <f t="shared" si="484"/>
        <v>0</v>
      </c>
      <c r="Z550" s="228">
        <f t="shared" si="495"/>
        <v>0</v>
      </c>
      <c r="AA550" s="229">
        <f t="shared" si="485"/>
        <v>0</v>
      </c>
      <c r="AB550" s="228">
        <f t="shared" si="496"/>
        <v>0</v>
      </c>
      <c r="AC550" s="229">
        <f t="shared" si="384"/>
        <v>0</v>
      </c>
      <c r="AD550" s="232">
        <f t="shared" si="442"/>
        <v>19156.099999999999</v>
      </c>
      <c r="AE550" s="223" t="b">
        <f t="shared" si="430"/>
        <v>1</v>
      </c>
    </row>
    <row r="551" spans="1:60" ht="15" x14ac:dyDescent="0.25">
      <c r="A551" s="235" t="s">
        <v>1437</v>
      </c>
      <c r="B551" s="225" t="s">
        <v>1439</v>
      </c>
      <c r="C551" s="226">
        <f t="shared" si="431"/>
        <v>1</v>
      </c>
      <c r="D551" s="227">
        <v>3882.01</v>
      </c>
      <c r="E551" s="227"/>
      <c r="F551" s="228">
        <f t="shared" si="486"/>
        <v>0</v>
      </c>
      <c r="G551" s="229">
        <f t="shared" si="487"/>
        <v>0</v>
      </c>
      <c r="H551" s="228">
        <f t="shared" si="488"/>
        <v>0</v>
      </c>
      <c r="I551" s="229">
        <f t="shared" si="476"/>
        <v>0</v>
      </c>
      <c r="J551" s="228">
        <f t="shared" si="489"/>
        <v>0</v>
      </c>
      <c r="K551" s="229">
        <f t="shared" si="477"/>
        <v>0</v>
      </c>
      <c r="L551" s="228">
        <f>AM$64</f>
        <v>0</v>
      </c>
      <c r="M551" s="230">
        <f t="shared" si="478"/>
        <v>0</v>
      </c>
      <c r="N551" s="231">
        <v>0.3</v>
      </c>
      <c r="O551" s="229">
        <f t="shared" si="479"/>
        <v>1164.6030000000001</v>
      </c>
      <c r="P551" s="228">
        <v>0.7</v>
      </c>
      <c r="Q551" s="229">
        <f t="shared" si="480"/>
        <v>2717.4070000000002</v>
      </c>
      <c r="R551" s="228">
        <f t="shared" si="491"/>
        <v>0</v>
      </c>
      <c r="S551" s="229">
        <f t="shared" si="481"/>
        <v>0</v>
      </c>
      <c r="T551" s="228">
        <f t="shared" si="492"/>
        <v>0</v>
      </c>
      <c r="U551" s="230">
        <f t="shared" si="482"/>
        <v>0</v>
      </c>
      <c r="V551" s="526">
        <f t="shared" si="493"/>
        <v>0</v>
      </c>
      <c r="W551" s="229">
        <f t="shared" si="483"/>
        <v>0</v>
      </c>
      <c r="X551" s="228">
        <f t="shared" si="494"/>
        <v>0</v>
      </c>
      <c r="Y551" s="229">
        <f t="shared" si="484"/>
        <v>0</v>
      </c>
      <c r="Z551" s="228">
        <f t="shared" si="495"/>
        <v>0</v>
      </c>
      <c r="AA551" s="229">
        <f t="shared" si="485"/>
        <v>0</v>
      </c>
      <c r="AB551" s="228">
        <f t="shared" si="496"/>
        <v>0</v>
      </c>
      <c r="AC551" s="229">
        <f>AB551*$D551</f>
        <v>0</v>
      </c>
      <c r="AD551" s="232">
        <f t="shared" si="442"/>
        <v>3882.01</v>
      </c>
      <c r="AE551" s="223" t="b">
        <f t="shared" si="430"/>
        <v>1</v>
      </c>
    </row>
    <row r="552" spans="1:60" ht="15" x14ac:dyDescent="0.25">
      <c r="A552" s="235" t="s">
        <v>1440</v>
      </c>
      <c r="B552" s="225" t="s">
        <v>1442</v>
      </c>
      <c r="C552" s="226">
        <f t="shared" si="431"/>
        <v>1</v>
      </c>
      <c r="D552" s="227">
        <v>5233.37</v>
      </c>
      <c r="E552" s="227"/>
      <c r="F552" s="228">
        <f t="shared" si="486"/>
        <v>0</v>
      </c>
      <c r="G552" s="229">
        <f t="shared" si="487"/>
        <v>0</v>
      </c>
      <c r="H552" s="228">
        <f t="shared" si="488"/>
        <v>0</v>
      </c>
      <c r="I552" s="229">
        <f t="shared" si="476"/>
        <v>0</v>
      </c>
      <c r="J552" s="228">
        <v>0.5</v>
      </c>
      <c r="K552" s="229">
        <f t="shared" si="477"/>
        <v>2616.6849999999999</v>
      </c>
      <c r="L552" s="228">
        <v>0.5</v>
      </c>
      <c r="M552" s="230">
        <f t="shared" si="478"/>
        <v>2616.6849999999999</v>
      </c>
      <c r="N552" s="231">
        <f>AO$64</f>
        <v>0</v>
      </c>
      <c r="O552" s="229">
        <f t="shared" si="479"/>
        <v>0</v>
      </c>
      <c r="P552" s="228">
        <f t="shared" si="490"/>
        <v>0</v>
      </c>
      <c r="Q552" s="229">
        <f t="shared" si="480"/>
        <v>0</v>
      </c>
      <c r="R552" s="228">
        <f t="shared" si="491"/>
        <v>0</v>
      </c>
      <c r="S552" s="229">
        <f t="shared" si="481"/>
        <v>0</v>
      </c>
      <c r="T552" s="228">
        <f t="shared" si="492"/>
        <v>0</v>
      </c>
      <c r="U552" s="230">
        <f t="shared" si="482"/>
        <v>0</v>
      </c>
      <c r="V552" s="526">
        <f t="shared" si="493"/>
        <v>0</v>
      </c>
      <c r="W552" s="229">
        <f t="shared" si="483"/>
        <v>0</v>
      </c>
      <c r="X552" s="228">
        <f t="shared" si="494"/>
        <v>0</v>
      </c>
      <c r="Y552" s="229">
        <f t="shared" si="484"/>
        <v>0</v>
      </c>
      <c r="Z552" s="228">
        <f t="shared" si="495"/>
        <v>0</v>
      </c>
      <c r="AA552" s="229">
        <f t="shared" si="485"/>
        <v>0</v>
      </c>
      <c r="AB552" s="228">
        <f t="shared" si="496"/>
        <v>0</v>
      </c>
      <c r="AC552" s="229">
        <f>AB552*$D552</f>
        <v>0</v>
      </c>
      <c r="AD552" s="232">
        <f t="shared" si="442"/>
        <v>5233.37</v>
      </c>
      <c r="AE552" s="223" t="b">
        <f t="shared" si="430"/>
        <v>1</v>
      </c>
    </row>
    <row r="553" spans="1:60" ht="15" x14ac:dyDescent="0.25">
      <c r="A553" s="235" t="s">
        <v>1443</v>
      </c>
      <c r="B553" s="225" t="s">
        <v>1445</v>
      </c>
      <c r="C553" s="226">
        <f t="shared" si="431"/>
        <v>1</v>
      </c>
      <c r="D553" s="227">
        <v>1183.22</v>
      </c>
      <c r="E553" s="227"/>
      <c r="F553" s="228">
        <f t="shared" si="486"/>
        <v>0</v>
      </c>
      <c r="G553" s="229">
        <f t="shared" si="487"/>
        <v>0</v>
      </c>
      <c r="H553" s="228">
        <f t="shared" si="488"/>
        <v>0</v>
      </c>
      <c r="I553" s="229">
        <f t="shared" si="476"/>
        <v>0</v>
      </c>
      <c r="J553" s="228">
        <f t="shared" si="489"/>
        <v>0</v>
      </c>
      <c r="K553" s="229">
        <f t="shared" si="477"/>
        <v>0</v>
      </c>
      <c r="L553" s="228">
        <f>AM$64</f>
        <v>0</v>
      </c>
      <c r="M553" s="230">
        <f t="shared" si="478"/>
        <v>0</v>
      </c>
      <c r="N553" s="231">
        <f>AO$64</f>
        <v>0</v>
      </c>
      <c r="O553" s="229">
        <f t="shared" si="479"/>
        <v>0</v>
      </c>
      <c r="P553" s="228">
        <f t="shared" si="490"/>
        <v>0</v>
      </c>
      <c r="Q553" s="229">
        <f t="shared" si="480"/>
        <v>0</v>
      </c>
      <c r="R553" s="228">
        <v>1</v>
      </c>
      <c r="S553" s="229">
        <f t="shared" si="481"/>
        <v>1183.22</v>
      </c>
      <c r="T553" s="228">
        <f t="shared" si="492"/>
        <v>0</v>
      </c>
      <c r="U553" s="230">
        <f t="shared" si="482"/>
        <v>0</v>
      </c>
      <c r="V553" s="526">
        <f t="shared" si="493"/>
        <v>0</v>
      </c>
      <c r="W553" s="229">
        <f t="shared" si="483"/>
        <v>0</v>
      </c>
      <c r="X553" s="228">
        <f t="shared" si="494"/>
        <v>0</v>
      </c>
      <c r="Y553" s="229">
        <f t="shared" si="484"/>
        <v>0</v>
      </c>
      <c r="Z553" s="228">
        <f t="shared" si="495"/>
        <v>0</v>
      </c>
      <c r="AA553" s="229">
        <f t="shared" si="485"/>
        <v>0</v>
      </c>
      <c r="AB553" s="228">
        <f t="shared" si="496"/>
        <v>0</v>
      </c>
      <c r="AC553" s="229">
        <f>AB553*$D553</f>
        <v>0</v>
      </c>
      <c r="AD553" s="232">
        <f t="shared" si="442"/>
        <v>1183.22</v>
      </c>
      <c r="AE553" s="223" t="b">
        <f t="shared" si="430"/>
        <v>1</v>
      </c>
    </row>
    <row r="554" spans="1:60" s="223" customFormat="1" ht="21.75" customHeight="1" x14ac:dyDescent="0.25">
      <c r="A554" s="260">
        <v>15</v>
      </c>
      <c r="B554" s="215" t="s">
        <v>1446</v>
      </c>
      <c r="C554" s="216">
        <f t="shared" si="431"/>
        <v>1</v>
      </c>
      <c r="D554" s="217">
        <v>1481370.81</v>
      </c>
      <c r="E554" s="217"/>
      <c r="F554" s="218">
        <f>G554/$D$554</f>
        <v>0</v>
      </c>
      <c r="G554" s="219">
        <f>SUM(G555:G561)</f>
        <v>0</v>
      </c>
      <c r="H554" s="218">
        <f>I554/$D$554</f>
        <v>0</v>
      </c>
      <c r="I554" s="219">
        <f>SUM(I555:I561)</f>
        <v>0</v>
      </c>
      <c r="J554" s="218">
        <f>K554/$D$554</f>
        <v>0</v>
      </c>
      <c r="K554" s="219">
        <f>SUM(K555:K561)</f>
        <v>0</v>
      </c>
      <c r="L554" s="218">
        <f>M554/$D$554</f>
        <v>0</v>
      </c>
      <c r="M554" s="220">
        <f>SUM(M555:M561)</f>
        <v>0</v>
      </c>
      <c r="N554" s="221">
        <f>O554/$D$554</f>
        <v>0</v>
      </c>
      <c r="O554" s="219">
        <f>SUM(O555:O561)</f>
        <v>0</v>
      </c>
      <c r="P554" s="218">
        <f>Q554/$D$554</f>
        <v>0</v>
      </c>
      <c r="Q554" s="219">
        <f>SUM(Q555:Q561)</f>
        <v>0</v>
      </c>
      <c r="R554" s="218">
        <f>S554/$D$554</f>
        <v>0</v>
      </c>
      <c r="S554" s="219">
        <f>SUM(S555:S561)</f>
        <v>0</v>
      </c>
      <c r="T554" s="218">
        <f>U554/$D$554</f>
        <v>0.46036013764845279</v>
      </c>
      <c r="U554" s="220">
        <f>SUM(U555:U561)</f>
        <v>681964.07000000007</v>
      </c>
      <c r="V554" s="525">
        <f>W554/$D$554</f>
        <v>0.47300697115801821</v>
      </c>
      <c r="W554" s="219">
        <f>SUM(W555:W561)</f>
        <v>700698.72000000009</v>
      </c>
      <c r="X554" s="218">
        <f>Y554/$D$554</f>
        <v>1.2646833509565374E-2</v>
      </c>
      <c r="Y554" s="219">
        <f>SUM(Y555:Y561)</f>
        <v>18734.650000000001</v>
      </c>
      <c r="Z554" s="218">
        <f>AA554/$D$554</f>
        <v>2.6993028841981837E-2</v>
      </c>
      <c r="AA554" s="219">
        <f>SUM(AA555:AA561)</f>
        <v>39986.684999999998</v>
      </c>
      <c r="AB554" s="218">
        <f>AC554/$D$554</f>
        <v>2.6993028841981837E-2</v>
      </c>
      <c r="AC554" s="219">
        <f>SUM(AC555:AC561)</f>
        <v>39986.684999999998</v>
      </c>
      <c r="AD554" s="222">
        <f t="shared" si="442"/>
        <v>1481370.81</v>
      </c>
      <c r="AE554" s="223" t="b">
        <f t="shared" si="430"/>
        <v>1</v>
      </c>
    </row>
    <row r="555" spans="1:60" ht="30" x14ac:dyDescent="0.25">
      <c r="A555" s="235" t="s">
        <v>1447</v>
      </c>
      <c r="B555" s="225" t="s">
        <v>1449</v>
      </c>
      <c r="C555" s="226">
        <f t="shared" si="431"/>
        <v>1</v>
      </c>
      <c r="D555" s="227">
        <v>37469.300000000003</v>
      </c>
      <c r="E555" s="227"/>
      <c r="F555" s="228">
        <f>AG$66</f>
        <v>0</v>
      </c>
      <c r="G555" s="229">
        <f>F555*$D555</f>
        <v>0</v>
      </c>
      <c r="H555" s="228">
        <f>AI$66</f>
        <v>0</v>
      </c>
      <c r="I555" s="229">
        <f t="shared" ref="I555:I561" si="497">H555*$D555</f>
        <v>0</v>
      </c>
      <c r="J555" s="228">
        <f>AK$66</f>
        <v>0</v>
      </c>
      <c r="K555" s="229">
        <f t="shared" ref="K555:K561" si="498">J555*$D555</f>
        <v>0</v>
      </c>
      <c r="L555" s="228">
        <f>AM$66</f>
        <v>0</v>
      </c>
      <c r="M555" s="230">
        <f t="shared" ref="M555:M561" si="499">L555*$D555</f>
        <v>0</v>
      </c>
      <c r="N555" s="231">
        <f>AO$66</f>
        <v>0</v>
      </c>
      <c r="O555" s="229">
        <f t="shared" ref="O555:O561" si="500">N555*$D555</f>
        <v>0</v>
      </c>
      <c r="P555" s="228">
        <f>AQ$66</f>
        <v>0</v>
      </c>
      <c r="Q555" s="229">
        <f t="shared" ref="Q555:Q561" si="501">P555*$D555</f>
        <v>0</v>
      </c>
      <c r="R555" s="228">
        <f>AS$66</f>
        <v>0</v>
      </c>
      <c r="S555" s="229">
        <f t="shared" ref="S555:S561" si="502">R555*$D555</f>
        <v>0</v>
      </c>
      <c r="T555" s="228"/>
      <c r="U555" s="230">
        <f t="shared" ref="U555:U561" si="503">T555*$D555</f>
        <v>0</v>
      </c>
      <c r="V555" s="526">
        <v>0.5</v>
      </c>
      <c r="W555" s="229">
        <f t="shared" ref="W555:W561" si="504">V555*$D555</f>
        <v>18734.650000000001</v>
      </c>
      <c r="X555" s="228">
        <v>0.5</v>
      </c>
      <c r="Y555" s="229">
        <f t="shared" ref="Y555:Y561" si="505">X555*$D555</f>
        <v>18734.650000000001</v>
      </c>
      <c r="Z555" s="228">
        <f>BA$66</f>
        <v>0</v>
      </c>
      <c r="AA555" s="229">
        <f t="shared" ref="AA555:AA561" si="506">Z555*$D555</f>
        <v>0</v>
      </c>
      <c r="AB555" s="228">
        <f>BC$66</f>
        <v>0</v>
      </c>
      <c r="AC555" s="229">
        <f t="shared" ref="AC555:AC565" si="507">AB555*$D555</f>
        <v>0</v>
      </c>
      <c r="AD555" s="232">
        <f t="shared" si="442"/>
        <v>37469.300000000003</v>
      </c>
      <c r="AE555" s="223" t="b">
        <f t="shared" si="430"/>
        <v>1</v>
      </c>
    </row>
    <row r="556" spans="1:60" ht="30" x14ac:dyDescent="0.25">
      <c r="A556" s="235" t="s">
        <v>1450</v>
      </c>
      <c r="B556" s="225" t="s">
        <v>1452</v>
      </c>
      <c r="C556" s="226">
        <f t="shared" si="431"/>
        <v>1</v>
      </c>
      <c r="D556" s="227">
        <v>79973.37</v>
      </c>
      <c r="E556" s="227"/>
      <c r="F556" s="228">
        <f t="shared" ref="F556:F561" si="508">AG$66</f>
        <v>0</v>
      </c>
      <c r="G556" s="229">
        <f t="shared" ref="G556:G561" si="509">F556*$D556</f>
        <v>0</v>
      </c>
      <c r="H556" s="228">
        <f t="shared" ref="H556:H561" si="510">AI$66</f>
        <v>0</v>
      </c>
      <c r="I556" s="229">
        <f t="shared" si="497"/>
        <v>0</v>
      </c>
      <c r="J556" s="228">
        <f t="shared" ref="J556:J561" si="511">AK$66</f>
        <v>0</v>
      </c>
      <c r="K556" s="229">
        <f t="shared" si="498"/>
        <v>0</v>
      </c>
      <c r="L556" s="228">
        <f t="shared" ref="L556:L561" si="512">AM$66</f>
        <v>0</v>
      </c>
      <c r="M556" s="230">
        <f t="shared" si="499"/>
        <v>0</v>
      </c>
      <c r="N556" s="231">
        <f t="shared" ref="N556:N561" si="513">AO$66</f>
        <v>0</v>
      </c>
      <c r="O556" s="229">
        <f t="shared" si="500"/>
        <v>0</v>
      </c>
      <c r="P556" s="228">
        <f t="shared" ref="P556:P561" si="514">AQ$66</f>
        <v>0</v>
      </c>
      <c r="Q556" s="229">
        <f t="shared" si="501"/>
        <v>0</v>
      </c>
      <c r="R556" s="228">
        <f t="shared" ref="R556:R561" si="515">AS$66</f>
        <v>0</v>
      </c>
      <c r="S556" s="229">
        <f t="shared" si="502"/>
        <v>0</v>
      </c>
      <c r="T556" s="228">
        <f>AU$66</f>
        <v>0</v>
      </c>
      <c r="U556" s="230">
        <f t="shared" si="503"/>
        <v>0</v>
      </c>
      <c r="V556" s="526">
        <f>AW$66</f>
        <v>0</v>
      </c>
      <c r="W556" s="229">
        <f t="shared" si="504"/>
        <v>0</v>
      </c>
      <c r="X556" s="228"/>
      <c r="Y556" s="229">
        <f t="shared" si="505"/>
        <v>0</v>
      </c>
      <c r="Z556" s="228">
        <v>0.5</v>
      </c>
      <c r="AA556" s="229">
        <f t="shared" si="506"/>
        <v>39986.684999999998</v>
      </c>
      <c r="AB556" s="228">
        <v>0.5</v>
      </c>
      <c r="AC556" s="229">
        <f t="shared" si="507"/>
        <v>39986.684999999998</v>
      </c>
      <c r="AD556" s="232">
        <f t="shared" si="442"/>
        <v>79973.37</v>
      </c>
      <c r="AE556" s="223" t="b">
        <f t="shared" si="430"/>
        <v>1</v>
      </c>
    </row>
    <row r="557" spans="1:60" ht="30" x14ac:dyDescent="0.25">
      <c r="A557" s="235" t="s">
        <v>1453</v>
      </c>
      <c r="B557" s="225" t="s">
        <v>1455</v>
      </c>
      <c r="C557" s="226">
        <f t="shared" si="431"/>
        <v>1</v>
      </c>
      <c r="D557" s="227">
        <v>280704.15000000002</v>
      </c>
      <c r="E557" s="227"/>
      <c r="F557" s="228">
        <f t="shared" si="508"/>
        <v>0</v>
      </c>
      <c r="G557" s="229">
        <f t="shared" si="509"/>
        <v>0</v>
      </c>
      <c r="H557" s="228">
        <f t="shared" si="510"/>
        <v>0</v>
      </c>
      <c r="I557" s="229">
        <f t="shared" si="497"/>
        <v>0</v>
      </c>
      <c r="J557" s="228">
        <f t="shared" si="511"/>
        <v>0</v>
      </c>
      <c r="K557" s="229">
        <f t="shared" si="498"/>
        <v>0</v>
      </c>
      <c r="L557" s="228">
        <f t="shared" si="512"/>
        <v>0</v>
      </c>
      <c r="M557" s="230">
        <f t="shared" si="499"/>
        <v>0</v>
      </c>
      <c r="N557" s="231">
        <f t="shared" si="513"/>
        <v>0</v>
      </c>
      <c r="O557" s="229">
        <f t="shared" si="500"/>
        <v>0</v>
      </c>
      <c r="P557" s="228">
        <f t="shared" si="514"/>
        <v>0</v>
      </c>
      <c r="Q557" s="229">
        <f t="shared" si="501"/>
        <v>0</v>
      </c>
      <c r="R557" s="228">
        <f t="shared" si="515"/>
        <v>0</v>
      </c>
      <c r="S557" s="229">
        <f t="shared" si="502"/>
        <v>0</v>
      </c>
      <c r="T557" s="228">
        <v>0.5</v>
      </c>
      <c r="U557" s="230">
        <f t="shared" si="503"/>
        <v>140352.07500000001</v>
      </c>
      <c r="V557" s="526">
        <v>0.5</v>
      </c>
      <c r="W557" s="229">
        <f t="shared" si="504"/>
        <v>140352.07500000001</v>
      </c>
      <c r="X557" s="228">
        <f>AY$66</f>
        <v>0</v>
      </c>
      <c r="Y557" s="229">
        <f t="shared" si="505"/>
        <v>0</v>
      </c>
      <c r="Z557" s="228">
        <f>BA$66</f>
        <v>0</v>
      </c>
      <c r="AA557" s="229">
        <f t="shared" si="506"/>
        <v>0</v>
      </c>
      <c r="AB557" s="228">
        <f>BC$66</f>
        <v>0</v>
      </c>
      <c r="AC557" s="229">
        <f t="shared" si="507"/>
        <v>0</v>
      </c>
      <c r="AD557" s="232">
        <f t="shared" si="442"/>
        <v>280704.15000000002</v>
      </c>
      <c r="AE557" s="223" t="b">
        <f t="shared" si="430"/>
        <v>1</v>
      </c>
    </row>
    <row r="558" spans="1:60" ht="30" x14ac:dyDescent="0.25">
      <c r="A558" s="235" t="s">
        <v>1456</v>
      </c>
      <c r="B558" s="225" t="s">
        <v>1458</v>
      </c>
      <c r="C558" s="226">
        <f t="shared" si="431"/>
        <v>1</v>
      </c>
      <c r="D558" s="227">
        <v>57993.33</v>
      </c>
      <c r="E558" s="227"/>
      <c r="F558" s="228">
        <f t="shared" si="508"/>
        <v>0</v>
      </c>
      <c r="G558" s="229">
        <f t="shared" si="509"/>
        <v>0</v>
      </c>
      <c r="H558" s="228">
        <f t="shared" si="510"/>
        <v>0</v>
      </c>
      <c r="I558" s="229">
        <f t="shared" si="497"/>
        <v>0</v>
      </c>
      <c r="J558" s="228">
        <f t="shared" si="511"/>
        <v>0</v>
      </c>
      <c r="K558" s="229">
        <f t="shared" si="498"/>
        <v>0</v>
      </c>
      <c r="L558" s="228">
        <f t="shared" si="512"/>
        <v>0</v>
      </c>
      <c r="M558" s="230">
        <f t="shared" si="499"/>
        <v>0</v>
      </c>
      <c r="N558" s="231">
        <f t="shared" si="513"/>
        <v>0</v>
      </c>
      <c r="O558" s="229">
        <f t="shared" si="500"/>
        <v>0</v>
      </c>
      <c r="P558" s="228">
        <f t="shared" si="514"/>
        <v>0</v>
      </c>
      <c r="Q558" s="229">
        <f t="shared" si="501"/>
        <v>0</v>
      </c>
      <c r="R558" s="228">
        <f t="shared" si="515"/>
        <v>0</v>
      </c>
      <c r="S558" s="229">
        <f t="shared" si="502"/>
        <v>0</v>
      </c>
      <c r="T558" s="228">
        <v>0.5</v>
      </c>
      <c r="U558" s="230">
        <f t="shared" si="503"/>
        <v>28996.665000000001</v>
      </c>
      <c r="V558" s="526">
        <v>0.5</v>
      </c>
      <c r="W558" s="229">
        <f t="shared" si="504"/>
        <v>28996.665000000001</v>
      </c>
      <c r="X558" s="228">
        <f>AY$66</f>
        <v>0</v>
      </c>
      <c r="Y558" s="229">
        <f t="shared" si="505"/>
        <v>0</v>
      </c>
      <c r="Z558" s="228">
        <f>BA$66</f>
        <v>0</v>
      </c>
      <c r="AA558" s="229">
        <f t="shared" si="506"/>
        <v>0</v>
      </c>
      <c r="AB558" s="228">
        <f>BC$66</f>
        <v>0</v>
      </c>
      <c r="AC558" s="229">
        <f t="shared" si="507"/>
        <v>0</v>
      </c>
      <c r="AD558" s="232">
        <f t="shared" si="442"/>
        <v>57993.33</v>
      </c>
      <c r="AE558" s="223" t="b">
        <f t="shared" si="430"/>
        <v>1</v>
      </c>
      <c r="AF558" s="223"/>
      <c r="AG558" s="223"/>
      <c r="AH558" s="223"/>
      <c r="AI558" s="223"/>
      <c r="AJ558" s="223"/>
      <c r="AK558" s="223"/>
      <c r="AL558" s="223"/>
      <c r="AM558" s="223"/>
      <c r="AN558" s="223"/>
      <c r="AO558" s="223"/>
      <c r="AP558" s="223"/>
      <c r="AQ558" s="223"/>
      <c r="AR558" s="223"/>
      <c r="AS558" s="223"/>
      <c r="AT558" s="223"/>
      <c r="AU558" s="223"/>
      <c r="AV558" s="223"/>
      <c r="AW558" s="223"/>
      <c r="AX558" s="223"/>
      <c r="AY558" s="223"/>
      <c r="AZ558" s="223"/>
      <c r="BA558" s="223"/>
      <c r="BB558" s="223"/>
      <c r="BC558" s="223"/>
      <c r="BD558" s="223"/>
      <c r="BE558" s="223"/>
      <c r="BF558" s="223"/>
      <c r="BG558" s="223"/>
      <c r="BH558" s="223"/>
    </row>
    <row r="559" spans="1:60" ht="30" x14ac:dyDescent="0.25">
      <c r="A559" s="235" t="s">
        <v>1459</v>
      </c>
      <c r="B559" s="225" t="s">
        <v>1461</v>
      </c>
      <c r="C559" s="226">
        <f t="shared" si="431"/>
        <v>1</v>
      </c>
      <c r="D559" s="227">
        <v>926601.13</v>
      </c>
      <c r="E559" s="227"/>
      <c r="F559" s="228">
        <f t="shared" si="508"/>
        <v>0</v>
      </c>
      <c r="G559" s="229">
        <f t="shared" si="509"/>
        <v>0</v>
      </c>
      <c r="H559" s="228">
        <f t="shared" si="510"/>
        <v>0</v>
      </c>
      <c r="I559" s="229">
        <f t="shared" si="497"/>
        <v>0</v>
      </c>
      <c r="J559" s="228">
        <f t="shared" si="511"/>
        <v>0</v>
      </c>
      <c r="K559" s="229">
        <f t="shared" si="498"/>
        <v>0</v>
      </c>
      <c r="L559" s="228">
        <f t="shared" si="512"/>
        <v>0</v>
      </c>
      <c r="M559" s="230">
        <f t="shared" si="499"/>
        <v>0</v>
      </c>
      <c r="N559" s="231">
        <f t="shared" si="513"/>
        <v>0</v>
      </c>
      <c r="O559" s="229">
        <f t="shared" si="500"/>
        <v>0</v>
      </c>
      <c r="P559" s="228">
        <f t="shared" si="514"/>
        <v>0</v>
      </c>
      <c r="Q559" s="229">
        <f t="shared" si="501"/>
        <v>0</v>
      </c>
      <c r="R559" s="228">
        <f t="shared" si="515"/>
        <v>0</v>
      </c>
      <c r="S559" s="229">
        <f t="shared" si="502"/>
        <v>0</v>
      </c>
      <c r="T559" s="228">
        <v>0.5</v>
      </c>
      <c r="U559" s="230">
        <f t="shared" si="503"/>
        <v>463300.565</v>
      </c>
      <c r="V559" s="526">
        <v>0.5</v>
      </c>
      <c r="W559" s="229">
        <f t="shared" si="504"/>
        <v>463300.565</v>
      </c>
      <c r="X559" s="228">
        <f>AY$66</f>
        <v>0</v>
      </c>
      <c r="Y559" s="229">
        <f t="shared" si="505"/>
        <v>0</v>
      </c>
      <c r="Z559" s="228">
        <f>BA$66</f>
        <v>0</v>
      </c>
      <c r="AA559" s="229">
        <f t="shared" si="506"/>
        <v>0</v>
      </c>
      <c r="AB559" s="228">
        <f>BC$66</f>
        <v>0</v>
      </c>
      <c r="AC559" s="229">
        <f t="shared" si="507"/>
        <v>0</v>
      </c>
      <c r="AD559" s="232">
        <f t="shared" si="442"/>
        <v>926601.13</v>
      </c>
      <c r="AE559" s="223" t="b">
        <f t="shared" si="430"/>
        <v>1</v>
      </c>
    </row>
    <row r="560" spans="1:60" ht="30" x14ac:dyDescent="0.25">
      <c r="A560" s="235" t="s">
        <v>1462</v>
      </c>
      <c r="B560" s="225" t="s">
        <v>1464</v>
      </c>
      <c r="C560" s="226">
        <f t="shared" si="431"/>
        <v>1</v>
      </c>
      <c r="D560" s="227">
        <v>81794.03</v>
      </c>
      <c r="E560" s="227"/>
      <c r="F560" s="228">
        <f t="shared" si="508"/>
        <v>0</v>
      </c>
      <c r="G560" s="229">
        <f t="shared" si="509"/>
        <v>0</v>
      </c>
      <c r="H560" s="228">
        <f t="shared" si="510"/>
        <v>0</v>
      </c>
      <c r="I560" s="229">
        <f t="shared" si="497"/>
        <v>0</v>
      </c>
      <c r="J560" s="228">
        <f t="shared" si="511"/>
        <v>0</v>
      </c>
      <c r="K560" s="229">
        <f t="shared" si="498"/>
        <v>0</v>
      </c>
      <c r="L560" s="228">
        <f t="shared" si="512"/>
        <v>0</v>
      </c>
      <c r="M560" s="230">
        <f t="shared" si="499"/>
        <v>0</v>
      </c>
      <c r="N560" s="231">
        <f t="shared" si="513"/>
        <v>0</v>
      </c>
      <c r="O560" s="229">
        <f t="shared" si="500"/>
        <v>0</v>
      </c>
      <c r="P560" s="228">
        <f t="shared" si="514"/>
        <v>0</v>
      </c>
      <c r="Q560" s="229">
        <f t="shared" si="501"/>
        <v>0</v>
      </c>
      <c r="R560" s="228">
        <f t="shared" si="515"/>
        <v>0</v>
      </c>
      <c r="S560" s="229">
        <f t="shared" si="502"/>
        <v>0</v>
      </c>
      <c r="T560" s="228">
        <v>0.5</v>
      </c>
      <c r="U560" s="230">
        <f t="shared" si="503"/>
        <v>40897.014999999999</v>
      </c>
      <c r="V560" s="526">
        <v>0.5</v>
      </c>
      <c r="W560" s="229">
        <f t="shared" si="504"/>
        <v>40897.014999999999</v>
      </c>
      <c r="X560" s="228">
        <f>AY$66</f>
        <v>0</v>
      </c>
      <c r="Y560" s="229">
        <f t="shared" si="505"/>
        <v>0</v>
      </c>
      <c r="Z560" s="228">
        <f>BA$66</f>
        <v>0</v>
      </c>
      <c r="AA560" s="229">
        <f t="shared" si="506"/>
        <v>0</v>
      </c>
      <c r="AB560" s="228">
        <f>BC$66</f>
        <v>0</v>
      </c>
      <c r="AC560" s="229">
        <f t="shared" si="507"/>
        <v>0</v>
      </c>
      <c r="AD560" s="232">
        <f t="shared" si="442"/>
        <v>81794.03</v>
      </c>
      <c r="AE560" s="223" t="b">
        <f t="shared" si="430"/>
        <v>1</v>
      </c>
    </row>
    <row r="561" spans="1:60" ht="45" x14ac:dyDescent="0.25">
      <c r="A561" s="235" t="s">
        <v>1465</v>
      </c>
      <c r="B561" s="225" t="s">
        <v>1467</v>
      </c>
      <c r="C561" s="226">
        <f t="shared" si="431"/>
        <v>1</v>
      </c>
      <c r="D561" s="227">
        <v>16835.5</v>
      </c>
      <c r="E561" s="227"/>
      <c r="F561" s="228">
        <f t="shared" si="508"/>
        <v>0</v>
      </c>
      <c r="G561" s="229">
        <f t="shared" si="509"/>
        <v>0</v>
      </c>
      <c r="H561" s="228">
        <f t="shared" si="510"/>
        <v>0</v>
      </c>
      <c r="I561" s="229">
        <f t="shared" si="497"/>
        <v>0</v>
      </c>
      <c r="J561" s="228">
        <f t="shared" si="511"/>
        <v>0</v>
      </c>
      <c r="K561" s="229">
        <f t="shared" si="498"/>
        <v>0</v>
      </c>
      <c r="L561" s="228">
        <f t="shared" si="512"/>
        <v>0</v>
      </c>
      <c r="M561" s="230">
        <f t="shared" si="499"/>
        <v>0</v>
      </c>
      <c r="N561" s="231">
        <f t="shared" si="513"/>
        <v>0</v>
      </c>
      <c r="O561" s="229">
        <f t="shared" si="500"/>
        <v>0</v>
      </c>
      <c r="P561" s="228">
        <f t="shared" si="514"/>
        <v>0</v>
      </c>
      <c r="Q561" s="229">
        <f t="shared" si="501"/>
        <v>0</v>
      </c>
      <c r="R561" s="228">
        <f t="shared" si="515"/>
        <v>0</v>
      </c>
      <c r="S561" s="229">
        <f t="shared" si="502"/>
        <v>0</v>
      </c>
      <c r="T561" s="228">
        <v>0.5</v>
      </c>
      <c r="U561" s="230">
        <f t="shared" si="503"/>
        <v>8417.75</v>
      </c>
      <c r="V561" s="526">
        <v>0.5</v>
      </c>
      <c r="W561" s="229">
        <f t="shared" si="504"/>
        <v>8417.75</v>
      </c>
      <c r="X561" s="228">
        <f>AY$66</f>
        <v>0</v>
      </c>
      <c r="Y561" s="229">
        <f t="shared" si="505"/>
        <v>0</v>
      </c>
      <c r="Z561" s="228">
        <f>BA$66</f>
        <v>0</v>
      </c>
      <c r="AA561" s="229">
        <f t="shared" si="506"/>
        <v>0</v>
      </c>
      <c r="AB561" s="228">
        <f>BC$66</f>
        <v>0</v>
      </c>
      <c r="AC561" s="229">
        <f t="shared" si="507"/>
        <v>0</v>
      </c>
      <c r="AD561" s="232">
        <f t="shared" si="442"/>
        <v>16835.5</v>
      </c>
      <c r="AE561" s="223" t="b">
        <f t="shared" si="430"/>
        <v>1</v>
      </c>
    </row>
    <row r="562" spans="1:60" s="223" customFormat="1" ht="21.75" customHeight="1" x14ac:dyDescent="0.25">
      <c r="A562" s="260">
        <v>16</v>
      </c>
      <c r="B562" s="215" t="s">
        <v>1468</v>
      </c>
      <c r="C562" s="216">
        <f t="shared" si="431"/>
        <v>1</v>
      </c>
      <c r="D562" s="217">
        <v>599230.64</v>
      </c>
      <c r="E562" s="217"/>
      <c r="F562" s="218">
        <f>AVERAGE(F563:F565)</f>
        <v>0</v>
      </c>
      <c r="G562" s="219">
        <f>SUM(G563:G565)</f>
        <v>0</v>
      </c>
      <c r="H562" s="218">
        <f>AVERAGE(H563:H565)</f>
        <v>0</v>
      </c>
      <c r="I562" s="219">
        <f>SUM(I563:I565)</f>
        <v>0</v>
      </c>
      <c r="J562" s="218">
        <f>AVERAGE(J563:J565)</f>
        <v>0</v>
      </c>
      <c r="K562" s="219">
        <f>SUM(K563:K565)</f>
        <v>0</v>
      </c>
      <c r="L562" s="218">
        <f>AVERAGE(L563:L565)</f>
        <v>0</v>
      </c>
      <c r="M562" s="220">
        <f>SUM(M563:M565)</f>
        <v>0</v>
      </c>
      <c r="N562" s="221">
        <f>AVERAGE(N563:N565)</f>
        <v>0</v>
      </c>
      <c r="O562" s="219">
        <f>SUM(O563:O565)</f>
        <v>0</v>
      </c>
      <c r="P562" s="218">
        <f>AVERAGE(P563:P565)</f>
        <v>0</v>
      </c>
      <c r="Q562" s="219">
        <f>SUM(Q563:Q565)</f>
        <v>0</v>
      </c>
      <c r="R562" s="218">
        <f>AVERAGE(R563:R565)</f>
        <v>0.43333333333333335</v>
      </c>
      <c r="S562" s="219">
        <f>SUM(S563:S565)</f>
        <v>282581.39600000001</v>
      </c>
      <c r="T562" s="218">
        <f>AVERAGE(T563:T565)</f>
        <v>0.56666666666666665</v>
      </c>
      <c r="U562" s="220">
        <f>SUM(U563:U565)</f>
        <v>316649.24400000001</v>
      </c>
      <c r="V562" s="525">
        <f>AVERAGE(V563:V565)</f>
        <v>0</v>
      </c>
      <c r="W562" s="219">
        <f>SUM(W563:W565)</f>
        <v>0</v>
      </c>
      <c r="X562" s="218">
        <f>AVERAGE(X563:X565)</f>
        <v>0</v>
      </c>
      <c r="Y562" s="219">
        <f>SUM(Y563:Y565)</f>
        <v>0</v>
      </c>
      <c r="Z562" s="218">
        <f>AVERAGE(Z563:Z565)</f>
        <v>0</v>
      </c>
      <c r="AA562" s="219">
        <f>SUM(AA563:AA565)</f>
        <v>0</v>
      </c>
      <c r="AB562" s="218">
        <f>AVERAGE(AB563:AB565)</f>
        <v>0</v>
      </c>
      <c r="AC562" s="219">
        <f>SUM(AC563:AC565)</f>
        <v>0</v>
      </c>
      <c r="AD562" s="222">
        <f t="shared" si="442"/>
        <v>599230.64</v>
      </c>
      <c r="AE562" s="223" t="b">
        <f t="shared" si="430"/>
        <v>1</v>
      </c>
    </row>
    <row r="563" spans="1:60" ht="15" x14ac:dyDescent="0.25">
      <c r="A563" s="235" t="s">
        <v>1469</v>
      </c>
      <c r="B563" s="225" t="s">
        <v>1471</v>
      </c>
      <c r="C563" s="226">
        <f t="shared" si="431"/>
        <v>1</v>
      </c>
      <c r="D563" s="227">
        <v>85169.62</v>
      </c>
      <c r="E563" s="227"/>
      <c r="F563" s="228">
        <f>AG$68</f>
        <v>0</v>
      </c>
      <c r="G563" s="229">
        <f>F563*$D563</f>
        <v>0</v>
      </c>
      <c r="H563" s="228">
        <f>AI$68</f>
        <v>0</v>
      </c>
      <c r="I563" s="229">
        <f>H563*$D563</f>
        <v>0</v>
      </c>
      <c r="J563" s="228">
        <f>AK$68</f>
        <v>0</v>
      </c>
      <c r="K563" s="229">
        <f>J563*$D563</f>
        <v>0</v>
      </c>
      <c r="L563" s="228">
        <f>AM$68</f>
        <v>0</v>
      </c>
      <c r="M563" s="230">
        <f>L563*$D563</f>
        <v>0</v>
      </c>
      <c r="N563" s="231">
        <f>AO$68</f>
        <v>0</v>
      </c>
      <c r="O563" s="229">
        <f>N563*$D563</f>
        <v>0</v>
      </c>
      <c r="P563" s="228">
        <f>AQ$68</f>
        <v>0</v>
      </c>
      <c r="Q563" s="229">
        <f>P563*$D563</f>
        <v>0</v>
      </c>
      <c r="R563" s="228">
        <v>0.3</v>
      </c>
      <c r="S563" s="229">
        <f>R563*$D563</f>
        <v>25550.885999999999</v>
      </c>
      <c r="T563" s="228">
        <v>0.7</v>
      </c>
      <c r="U563" s="230">
        <f>T563*$D563</f>
        <v>59618.733999999989</v>
      </c>
      <c r="V563" s="526">
        <f>AW$68</f>
        <v>0</v>
      </c>
      <c r="W563" s="229">
        <f>V563*$D563</f>
        <v>0</v>
      </c>
      <c r="X563" s="228">
        <f>AY$68</f>
        <v>0</v>
      </c>
      <c r="Y563" s="229">
        <f>X563*$D563</f>
        <v>0</v>
      </c>
      <c r="Z563" s="228">
        <f>BA$68</f>
        <v>0</v>
      </c>
      <c r="AA563" s="229">
        <f>Z563*$D563</f>
        <v>0</v>
      </c>
      <c r="AB563" s="228">
        <f>BC$68</f>
        <v>0</v>
      </c>
      <c r="AC563" s="229">
        <f t="shared" si="507"/>
        <v>0</v>
      </c>
      <c r="AD563" s="232">
        <f t="shared" si="442"/>
        <v>85169.62</v>
      </c>
      <c r="AE563" s="223" t="b">
        <f t="shared" si="430"/>
        <v>1</v>
      </c>
    </row>
    <row r="564" spans="1:60" ht="45" x14ac:dyDescent="0.25">
      <c r="A564" s="235" t="s">
        <v>1472</v>
      </c>
      <c r="B564" s="225" t="s">
        <v>1474</v>
      </c>
      <c r="C564" s="226">
        <f t="shared" si="431"/>
        <v>1</v>
      </c>
      <c r="D564" s="227">
        <v>492146.22</v>
      </c>
      <c r="E564" s="227"/>
      <c r="F564" s="228">
        <f>AG$68</f>
        <v>0</v>
      </c>
      <c r="G564" s="229">
        <f>F564*$D564</f>
        <v>0</v>
      </c>
      <c r="H564" s="228">
        <f>AI$68</f>
        <v>0</v>
      </c>
      <c r="I564" s="229">
        <f>H564*$D564</f>
        <v>0</v>
      </c>
      <c r="J564" s="228">
        <f>AK$68</f>
        <v>0</v>
      </c>
      <c r="K564" s="229">
        <f>J564*$D564</f>
        <v>0</v>
      </c>
      <c r="L564" s="228">
        <f>AM$68</f>
        <v>0</v>
      </c>
      <c r="M564" s="230">
        <f>L564*$D564</f>
        <v>0</v>
      </c>
      <c r="N564" s="231">
        <f>AO$68</f>
        <v>0</v>
      </c>
      <c r="O564" s="229">
        <f>N564*$D564</f>
        <v>0</v>
      </c>
      <c r="P564" s="228">
        <f>AQ$68</f>
        <v>0</v>
      </c>
      <c r="Q564" s="229">
        <f>P564*$D564</f>
        <v>0</v>
      </c>
      <c r="R564" s="228">
        <v>0.5</v>
      </c>
      <c r="S564" s="229">
        <f>R564*$D564</f>
        <v>246073.11</v>
      </c>
      <c r="T564" s="228">
        <v>0.5</v>
      </c>
      <c r="U564" s="230">
        <f>T564*$D564</f>
        <v>246073.11</v>
      </c>
      <c r="V564" s="526">
        <f>AW$68</f>
        <v>0</v>
      </c>
      <c r="W564" s="229">
        <f>V564*$D564</f>
        <v>0</v>
      </c>
      <c r="X564" s="228">
        <f>AY$68</f>
        <v>0</v>
      </c>
      <c r="Y564" s="229">
        <f>X564*$D564</f>
        <v>0</v>
      </c>
      <c r="Z564" s="228">
        <f>BA$68</f>
        <v>0</v>
      </c>
      <c r="AA564" s="229">
        <f>Z564*$D564</f>
        <v>0</v>
      </c>
      <c r="AB564" s="228">
        <f>BC$68</f>
        <v>0</v>
      </c>
      <c r="AC564" s="229">
        <f t="shared" si="507"/>
        <v>0</v>
      </c>
      <c r="AD564" s="232">
        <f t="shared" si="442"/>
        <v>492146.22</v>
      </c>
      <c r="AE564" s="223" t="b">
        <f t="shared" si="430"/>
        <v>1</v>
      </c>
    </row>
    <row r="565" spans="1:60" ht="15" x14ac:dyDescent="0.25">
      <c r="A565" s="235" t="s">
        <v>1475</v>
      </c>
      <c r="B565" s="225" t="s">
        <v>1477</v>
      </c>
      <c r="C565" s="226">
        <f t="shared" si="431"/>
        <v>1</v>
      </c>
      <c r="D565" s="227">
        <v>21914.799999999999</v>
      </c>
      <c r="E565" s="227"/>
      <c r="F565" s="228">
        <f>AG$68</f>
        <v>0</v>
      </c>
      <c r="G565" s="229">
        <f>F565*$D565</f>
        <v>0</v>
      </c>
      <c r="H565" s="228">
        <f>AI$68</f>
        <v>0</v>
      </c>
      <c r="I565" s="229">
        <f>H565*$D565</f>
        <v>0</v>
      </c>
      <c r="J565" s="228">
        <f>AK$68</f>
        <v>0</v>
      </c>
      <c r="K565" s="229">
        <f>J565*$D565</f>
        <v>0</v>
      </c>
      <c r="L565" s="228">
        <f>AM$68</f>
        <v>0</v>
      </c>
      <c r="M565" s="230">
        <f>L565*$D565</f>
        <v>0</v>
      </c>
      <c r="N565" s="231">
        <f>AO$68</f>
        <v>0</v>
      </c>
      <c r="O565" s="229">
        <f>N565*$D565</f>
        <v>0</v>
      </c>
      <c r="P565" s="228">
        <f>AQ$68</f>
        <v>0</v>
      </c>
      <c r="Q565" s="229">
        <f>P565*$D565</f>
        <v>0</v>
      </c>
      <c r="R565" s="228">
        <v>0.5</v>
      </c>
      <c r="S565" s="229">
        <f>R565*$D565</f>
        <v>10957.4</v>
      </c>
      <c r="T565" s="228">
        <v>0.5</v>
      </c>
      <c r="U565" s="230">
        <f>T565*$D565</f>
        <v>10957.4</v>
      </c>
      <c r="V565" s="526">
        <f>AW$68</f>
        <v>0</v>
      </c>
      <c r="W565" s="229">
        <f>V565*$D565</f>
        <v>0</v>
      </c>
      <c r="X565" s="228">
        <f>AY$68</f>
        <v>0</v>
      </c>
      <c r="Y565" s="229">
        <f>X565*$D565</f>
        <v>0</v>
      </c>
      <c r="Z565" s="228">
        <f>BA$68</f>
        <v>0</v>
      </c>
      <c r="AA565" s="229">
        <f>Z565*$D565</f>
        <v>0</v>
      </c>
      <c r="AB565" s="228">
        <f>BC$68</f>
        <v>0</v>
      </c>
      <c r="AC565" s="229">
        <f t="shared" si="507"/>
        <v>0</v>
      </c>
      <c r="AD565" s="232">
        <f t="shared" si="442"/>
        <v>21914.799999999999</v>
      </c>
      <c r="AE565" s="223" t="b">
        <f t="shared" si="430"/>
        <v>1</v>
      </c>
    </row>
    <row r="566" spans="1:60" s="223" customFormat="1" ht="21.75" customHeight="1" x14ac:dyDescent="0.25">
      <c r="A566" s="260">
        <v>17</v>
      </c>
      <c r="B566" s="215" t="s">
        <v>1478</v>
      </c>
      <c r="C566" s="216">
        <f t="shared" si="431"/>
        <v>0.99999999999999989</v>
      </c>
      <c r="D566" s="217">
        <v>319929.14999999991</v>
      </c>
      <c r="E566" s="217"/>
      <c r="F566" s="218">
        <f>AVERAGE(F567,F590)</f>
        <v>0</v>
      </c>
      <c r="G566" s="219">
        <f>SUM(G567,G590)</f>
        <v>0</v>
      </c>
      <c r="H566" s="218">
        <f>AVERAGE(H567,H590)</f>
        <v>0</v>
      </c>
      <c r="I566" s="219">
        <f>SUM(I567,I590)</f>
        <v>0</v>
      </c>
      <c r="J566" s="218">
        <f>AVERAGE(J567,J590)</f>
        <v>0</v>
      </c>
      <c r="K566" s="219">
        <f>SUM(K567,K590)</f>
        <v>0</v>
      </c>
      <c r="L566" s="218">
        <f>AVERAGE(L567,L590)</f>
        <v>9.375E-2</v>
      </c>
      <c r="M566" s="220">
        <f>SUM(M567,M590)</f>
        <v>2103.8850000000002</v>
      </c>
      <c r="N566" s="221">
        <f>AVERAGE(N567,N590)</f>
        <v>0.29375000000000001</v>
      </c>
      <c r="O566" s="219">
        <f>SUM(O567,O590)</f>
        <v>12464.696</v>
      </c>
      <c r="P566" s="218">
        <f>AVERAGE(P567,P590)</f>
        <v>0.1125</v>
      </c>
      <c r="Q566" s="219">
        <f>SUM(Q567,Q590)</f>
        <v>7582.5789999999997</v>
      </c>
      <c r="R566" s="218">
        <f>AVERAGE(R567,R590)</f>
        <v>0.29545454545454547</v>
      </c>
      <c r="S566" s="219">
        <f>SUM(S567,S590)</f>
        <v>66400.56</v>
      </c>
      <c r="T566" s="218">
        <f>AVERAGE(T567,T590)</f>
        <v>0.11363636363636363</v>
      </c>
      <c r="U566" s="220">
        <f>SUM(U567,U590)</f>
        <v>26296.67</v>
      </c>
      <c r="V566" s="525">
        <f>AVERAGE(V567,V590)</f>
        <v>4.5454545454545456E-2</v>
      </c>
      <c r="W566" s="219">
        <f>SUM(W567,W590)</f>
        <v>8630.5400000000009</v>
      </c>
      <c r="X566" s="218">
        <f>AVERAGE(X567,X590)</f>
        <v>3.4090909090909088E-2</v>
      </c>
      <c r="Y566" s="219">
        <f>SUM(Y567,Y590)</f>
        <v>189735.83000000002</v>
      </c>
      <c r="Z566" s="218">
        <f>AVERAGE(Z567,Z590)</f>
        <v>1.1363636363636364E-2</v>
      </c>
      <c r="AA566" s="219">
        <f>SUM(AA567,AA590)</f>
        <v>6714.39</v>
      </c>
      <c r="AB566" s="218">
        <f>AVERAGE(AB567,AB590)</f>
        <v>0</v>
      </c>
      <c r="AC566" s="219">
        <f>SUM(AC567,AC590)</f>
        <v>0</v>
      </c>
      <c r="AD566" s="222">
        <f t="shared" si="442"/>
        <v>319929.15000000002</v>
      </c>
      <c r="AE566" s="223" t="b">
        <f t="shared" si="430"/>
        <v>1</v>
      </c>
    </row>
    <row r="567" spans="1:60" s="238" customFormat="1" ht="15" x14ac:dyDescent="0.25">
      <c r="A567" s="237" t="s">
        <v>1479</v>
      </c>
      <c r="B567" s="238" t="s">
        <v>1480</v>
      </c>
      <c r="C567" s="238">
        <f t="shared" si="431"/>
        <v>1</v>
      </c>
      <c r="D567" s="238">
        <v>297777.98999999993</v>
      </c>
      <c r="F567" s="218">
        <f>AVERAGE(F568:F589)</f>
        <v>0</v>
      </c>
      <c r="G567" s="219">
        <f>SUM(G568:G589)</f>
        <v>0</v>
      </c>
      <c r="H567" s="218">
        <f>AVERAGE(H568:H589)</f>
        <v>0</v>
      </c>
      <c r="I567" s="219">
        <f>SUM(I568:I589)</f>
        <v>0</v>
      </c>
      <c r="J567" s="218">
        <f>AVERAGE(J568:J589)</f>
        <v>0</v>
      </c>
      <c r="K567" s="219">
        <f>SUM(K568:K589)</f>
        <v>0</v>
      </c>
      <c r="L567" s="218">
        <f>AVERAGE(L568:L589)</f>
        <v>0</v>
      </c>
      <c r="M567" s="220">
        <f>SUM(M568:M589)</f>
        <v>0</v>
      </c>
      <c r="N567" s="221">
        <f>AVERAGE(N568:N589)</f>
        <v>0</v>
      </c>
      <c r="O567" s="219">
        <f>SUM(O568:O589)</f>
        <v>0</v>
      </c>
      <c r="P567" s="218">
        <f>AVERAGE(P568:P589)</f>
        <v>0</v>
      </c>
      <c r="Q567" s="219">
        <f>SUM(Q568:Q589)</f>
        <v>0</v>
      </c>
      <c r="R567" s="218">
        <f>AVERAGE(R568:R589)</f>
        <v>0.59090909090909094</v>
      </c>
      <c r="S567" s="219">
        <f>SUM(S568:S589)</f>
        <v>66400.56</v>
      </c>
      <c r="T567" s="218">
        <f>AVERAGE(T568:T589)</f>
        <v>0.22727272727272727</v>
      </c>
      <c r="U567" s="220">
        <f>SUM(U568:U589)</f>
        <v>26296.67</v>
      </c>
      <c r="V567" s="525">
        <f>AVERAGE(V568:V589)</f>
        <v>9.0909090909090912E-2</v>
      </c>
      <c r="W567" s="219">
        <f>SUM(W568:W589)</f>
        <v>8630.5400000000009</v>
      </c>
      <c r="X567" s="218">
        <f>AVERAGE(X568:X589)</f>
        <v>6.8181818181818177E-2</v>
      </c>
      <c r="Y567" s="219">
        <f>SUM(Y568:Y589)</f>
        <v>189735.83000000002</v>
      </c>
      <c r="Z567" s="218">
        <f>AVERAGE(Z568:Z589)</f>
        <v>2.2727272727272728E-2</v>
      </c>
      <c r="AA567" s="219">
        <f>SUM(AA568:AA589)</f>
        <v>6714.39</v>
      </c>
      <c r="AB567" s="218">
        <f>AVERAGE(AB568:AB589)</f>
        <v>0</v>
      </c>
      <c r="AC567" s="219">
        <f>SUM(AC568:AC589)</f>
        <v>0</v>
      </c>
      <c r="AD567" s="232">
        <f t="shared" si="442"/>
        <v>297777.99000000005</v>
      </c>
      <c r="AE567" s="223" t="b">
        <f t="shared" si="430"/>
        <v>1</v>
      </c>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row>
    <row r="568" spans="1:60" ht="30" x14ac:dyDescent="0.25">
      <c r="A568" s="235" t="s">
        <v>1481</v>
      </c>
      <c r="B568" s="225" t="s">
        <v>1483</v>
      </c>
      <c r="C568" s="226">
        <f t="shared" si="431"/>
        <v>1</v>
      </c>
      <c r="D568" s="227">
        <v>183021.44</v>
      </c>
      <c r="E568" s="227"/>
      <c r="F568" s="228">
        <f>AG$72</f>
        <v>0</v>
      </c>
      <c r="G568" s="229">
        <f>F568*$D568</f>
        <v>0</v>
      </c>
      <c r="H568" s="228">
        <f t="shared" ref="H568:H589" si="516">AI$72</f>
        <v>0</v>
      </c>
      <c r="I568" s="229">
        <f t="shared" ref="I568:I589" si="517">H568*$D568</f>
        <v>0</v>
      </c>
      <c r="J568" s="228">
        <f t="shared" ref="J568:J589" si="518">AK$72</f>
        <v>0</v>
      </c>
      <c r="K568" s="229">
        <f t="shared" ref="K568:K589" si="519">J568*$D568</f>
        <v>0</v>
      </c>
      <c r="L568" s="228">
        <f t="shared" ref="L568:L589" si="520">AM$72</f>
        <v>0</v>
      </c>
      <c r="M568" s="230">
        <f t="shared" ref="M568:M589" si="521">L568*$D568</f>
        <v>0</v>
      </c>
      <c r="N568" s="231">
        <f t="shared" ref="N568:N589" si="522">AO$72</f>
        <v>0</v>
      </c>
      <c r="O568" s="229">
        <f t="shared" ref="O568:O589" si="523">N568*$D568</f>
        <v>0</v>
      </c>
      <c r="P568" s="228">
        <f t="shared" ref="P568:P589" si="524">AQ$72</f>
        <v>0</v>
      </c>
      <c r="Q568" s="229">
        <f t="shared" ref="Q568:Q589" si="525">P568*$D568</f>
        <v>0</v>
      </c>
      <c r="R568" s="228">
        <f>AS$72</f>
        <v>0</v>
      </c>
      <c r="S568" s="229">
        <f t="shared" ref="S568:S589" si="526">R568*$D568</f>
        <v>0</v>
      </c>
      <c r="T568" s="228">
        <f t="shared" ref="T568:T585" si="527">AU$72</f>
        <v>0</v>
      </c>
      <c r="U568" s="230">
        <f t="shared" ref="U568:U589" si="528">T568*$D568</f>
        <v>0</v>
      </c>
      <c r="V568" s="526">
        <f t="shared" ref="V568:V588" si="529">AW$72</f>
        <v>0</v>
      </c>
      <c r="W568" s="229">
        <f t="shared" ref="W568:W589" si="530">V568*$D568</f>
        <v>0</v>
      </c>
      <c r="X568" s="228">
        <v>1</v>
      </c>
      <c r="Y568" s="229">
        <f t="shared" ref="Y568:Y589" si="531">X568*$D568</f>
        <v>183021.44</v>
      </c>
      <c r="Z568" s="228">
        <f t="shared" ref="Z568:Z589" si="532">BA$72</f>
        <v>0</v>
      </c>
      <c r="AA568" s="229">
        <f t="shared" ref="AA568:AA589" si="533">Z568*$D568</f>
        <v>0</v>
      </c>
      <c r="AB568" s="228">
        <f t="shared" ref="AB568:AB589" si="534">BC$72</f>
        <v>0</v>
      </c>
      <c r="AC568" s="229">
        <f t="shared" ref="AC568:AC621" si="535">AB568*$D568</f>
        <v>0</v>
      </c>
      <c r="AD568" s="232">
        <f t="shared" si="442"/>
        <v>183021.44</v>
      </c>
      <c r="AE568" s="223" t="b">
        <f t="shared" si="430"/>
        <v>1</v>
      </c>
    </row>
    <row r="569" spans="1:60" ht="30" x14ac:dyDescent="0.25">
      <c r="A569" s="235" t="s">
        <v>1484</v>
      </c>
      <c r="B569" s="225" t="s">
        <v>1486</v>
      </c>
      <c r="C569" s="226">
        <f t="shared" si="431"/>
        <v>1</v>
      </c>
      <c r="D569" s="227">
        <v>4765.32</v>
      </c>
      <c r="E569" s="227"/>
      <c r="F569" s="228">
        <f t="shared" ref="F569:F589" si="536">AG$72</f>
        <v>0</v>
      </c>
      <c r="G569" s="229">
        <f t="shared" ref="G569:G589" si="537">F569*$D569</f>
        <v>0</v>
      </c>
      <c r="H569" s="228">
        <f t="shared" si="516"/>
        <v>0</v>
      </c>
      <c r="I569" s="229">
        <f t="shared" si="517"/>
        <v>0</v>
      </c>
      <c r="J569" s="228">
        <f t="shared" si="518"/>
        <v>0</v>
      </c>
      <c r="K569" s="229">
        <f t="shared" si="519"/>
        <v>0</v>
      </c>
      <c r="L569" s="228">
        <f t="shared" si="520"/>
        <v>0</v>
      </c>
      <c r="M569" s="230">
        <f t="shared" si="521"/>
        <v>0</v>
      </c>
      <c r="N569" s="231">
        <f t="shared" si="522"/>
        <v>0</v>
      </c>
      <c r="O569" s="229">
        <f t="shared" si="523"/>
        <v>0</v>
      </c>
      <c r="P569" s="228">
        <f t="shared" si="524"/>
        <v>0</v>
      </c>
      <c r="Q569" s="229">
        <f t="shared" si="525"/>
        <v>0</v>
      </c>
      <c r="R569" s="228">
        <v>1</v>
      </c>
      <c r="S569" s="229">
        <f t="shared" si="526"/>
        <v>4765.32</v>
      </c>
      <c r="T569" s="228">
        <f t="shared" si="527"/>
        <v>0</v>
      </c>
      <c r="U569" s="230">
        <f t="shared" si="528"/>
        <v>0</v>
      </c>
      <c r="V569" s="526">
        <f t="shared" si="529"/>
        <v>0</v>
      </c>
      <c r="W569" s="229">
        <f t="shared" si="530"/>
        <v>0</v>
      </c>
      <c r="X569" s="228">
        <f t="shared" ref="X569:X589" si="538">AY$72</f>
        <v>0</v>
      </c>
      <c r="Y569" s="229">
        <f t="shared" si="531"/>
        <v>0</v>
      </c>
      <c r="Z569" s="228">
        <f t="shared" si="532"/>
        <v>0</v>
      </c>
      <c r="AA569" s="229">
        <f t="shared" si="533"/>
        <v>0</v>
      </c>
      <c r="AB569" s="228">
        <f t="shared" si="534"/>
        <v>0</v>
      </c>
      <c r="AC569" s="229">
        <f t="shared" si="535"/>
        <v>0</v>
      </c>
      <c r="AD569" s="232">
        <f t="shared" si="442"/>
        <v>4765.32</v>
      </c>
      <c r="AE569" s="223" t="b">
        <f t="shared" si="430"/>
        <v>1</v>
      </c>
    </row>
    <row r="570" spans="1:60" ht="30" x14ac:dyDescent="0.25">
      <c r="A570" s="235" t="s">
        <v>1487</v>
      </c>
      <c r="B570" s="225" t="s">
        <v>1489</v>
      </c>
      <c r="C570" s="226">
        <f t="shared" si="431"/>
        <v>1</v>
      </c>
      <c r="D570" s="227">
        <v>782.9</v>
      </c>
      <c r="E570" s="227"/>
      <c r="F570" s="228">
        <f t="shared" si="536"/>
        <v>0</v>
      </c>
      <c r="G570" s="229">
        <f t="shared" si="537"/>
        <v>0</v>
      </c>
      <c r="H570" s="228">
        <f t="shared" si="516"/>
        <v>0</v>
      </c>
      <c r="I570" s="229">
        <f t="shared" si="517"/>
        <v>0</v>
      </c>
      <c r="J570" s="228">
        <f t="shared" si="518"/>
        <v>0</v>
      </c>
      <c r="K570" s="229">
        <f t="shared" si="519"/>
        <v>0</v>
      </c>
      <c r="L570" s="228">
        <f t="shared" si="520"/>
        <v>0</v>
      </c>
      <c r="M570" s="230">
        <f t="shared" si="521"/>
        <v>0</v>
      </c>
      <c r="N570" s="231">
        <f t="shared" si="522"/>
        <v>0</v>
      </c>
      <c r="O570" s="229">
        <f t="shared" si="523"/>
        <v>0</v>
      </c>
      <c r="P570" s="228">
        <f t="shared" si="524"/>
        <v>0</v>
      </c>
      <c r="Q570" s="229">
        <f t="shared" si="525"/>
        <v>0</v>
      </c>
      <c r="R570" s="228">
        <v>1</v>
      </c>
      <c r="S570" s="229">
        <f t="shared" si="526"/>
        <v>782.9</v>
      </c>
      <c r="T570" s="228">
        <f t="shared" si="527"/>
        <v>0</v>
      </c>
      <c r="U570" s="230">
        <f t="shared" si="528"/>
        <v>0</v>
      </c>
      <c r="V570" s="526">
        <f t="shared" si="529"/>
        <v>0</v>
      </c>
      <c r="W570" s="229">
        <f t="shared" si="530"/>
        <v>0</v>
      </c>
      <c r="X570" s="228">
        <f t="shared" si="538"/>
        <v>0</v>
      </c>
      <c r="Y570" s="229">
        <f t="shared" si="531"/>
        <v>0</v>
      </c>
      <c r="Z570" s="228">
        <f t="shared" si="532"/>
        <v>0</v>
      </c>
      <c r="AA570" s="229">
        <f t="shared" si="533"/>
        <v>0</v>
      </c>
      <c r="AB570" s="228">
        <f t="shared" si="534"/>
        <v>0</v>
      </c>
      <c r="AC570" s="229">
        <f t="shared" si="535"/>
        <v>0</v>
      </c>
      <c r="AD570" s="232">
        <f t="shared" si="442"/>
        <v>782.9</v>
      </c>
      <c r="AE570" s="223" t="b">
        <f t="shared" si="430"/>
        <v>1</v>
      </c>
      <c r="AF570" s="223"/>
      <c r="AG570" s="223"/>
      <c r="AH570" s="223"/>
      <c r="AI570" s="223"/>
      <c r="AJ570" s="223"/>
      <c r="AK570" s="223"/>
      <c r="AL570" s="223"/>
      <c r="AM570" s="223"/>
      <c r="AN570" s="223"/>
      <c r="AO570" s="223"/>
      <c r="AP570" s="223"/>
      <c r="AQ570" s="223"/>
      <c r="AR570" s="223"/>
      <c r="AS570" s="223"/>
      <c r="AT570" s="223"/>
      <c r="AU570" s="223"/>
      <c r="AV570" s="223"/>
      <c r="AW570" s="223"/>
      <c r="AX570" s="223"/>
      <c r="AY570" s="223"/>
      <c r="AZ570" s="223"/>
      <c r="BA570" s="223"/>
      <c r="BB570" s="223"/>
      <c r="BC570" s="223"/>
      <c r="BD570" s="223"/>
      <c r="BE570" s="223"/>
      <c r="BF570" s="223"/>
      <c r="BG570" s="223"/>
      <c r="BH570" s="223"/>
    </row>
    <row r="571" spans="1:60" ht="30" x14ac:dyDescent="0.25">
      <c r="A571" s="235" t="s">
        <v>1490</v>
      </c>
      <c r="B571" s="225" t="s">
        <v>1492</v>
      </c>
      <c r="C571" s="226">
        <f t="shared" si="431"/>
        <v>1</v>
      </c>
      <c r="D571" s="227">
        <v>6110.73</v>
      </c>
      <c r="E571" s="227"/>
      <c r="F571" s="228">
        <f t="shared" si="536"/>
        <v>0</v>
      </c>
      <c r="G571" s="229">
        <f t="shared" si="537"/>
        <v>0</v>
      </c>
      <c r="H571" s="228">
        <f t="shared" si="516"/>
        <v>0</v>
      </c>
      <c r="I571" s="229">
        <f t="shared" si="517"/>
        <v>0</v>
      </c>
      <c r="J571" s="228">
        <f t="shared" si="518"/>
        <v>0</v>
      </c>
      <c r="K571" s="229">
        <f t="shared" si="519"/>
        <v>0</v>
      </c>
      <c r="L571" s="228">
        <f t="shared" si="520"/>
        <v>0</v>
      </c>
      <c r="M571" s="230">
        <f t="shared" si="521"/>
        <v>0</v>
      </c>
      <c r="N571" s="231">
        <f t="shared" si="522"/>
        <v>0</v>
      </c>
      <c r="O571" s="229">
        <f t="shared" si="523"/>
        <v>0</v>
      </c>
      <c r="P571" s="228">
        <f t="shared" si="524"/>
        <v>0</v>
      </c>
      <c r="Q571" s="229">
        <f t="shared" si="525"/>
        <v>0</v>
      </c>
      <c r="R571" s="228">
        <v>1</v>
      </c>
      <c r="S571" s="229">
        <f t="shared" si="526"/>
        <v>6110.73</v>
      </c>
      <c r="T571" s="228">
        <f t="shared" si="527"/>
        <v>0</v>
      </c>
      <c r="U571" s="230">
        <f t="shared" si="528"/>
        <v>0</v>
      </c>
      <c r="V571" s="526">
        <f t="shared" si="529"/>
        <v>0</v>
      </c>
      <c r="W571" s="229">
        <f t="shared" si="530"/>
        <v>0</v>
      </c>
      <c r="X571" s="228">
        <f t="shared" si="538"/>
        <v>0</v>
      </c>
      <c r="Y571" s="229">
        <f t="shared" si="531"/>
        <v>0</v>
      </c>
      <c r="Z571" s="228">
        <f t="shared" si="532"/>
        <v>0</v>
      </c>
      <c r="AA571" s="229">
        <f t="shared" si="533"/>
        <v>0</v>
      </c>
      <c r="AB571" s="228">
        <f t="shared" si="534"/>
        <v>0</v>
      </c>
      <c r="AC571" s="229">
        <f t="shared" si="535"/>
        <v>0</v>
      </c>
      <c r="AD571" s="232">
        <f t="shared" si="442"/>
        <v>6110.73</v>
      </c>
      <c r="AE571" s="223" t="b">
        <f t="shared" si="430"/>
        <v>1</v>
      </c>
      <c r="AF571" s="238"/>
      <c r="AG571" s="238"/>
      <c r="AH571" s="238"/>
      <c r="AI571" s="238"/>
      <c r="AJ571" s="238"/>
      <c r="AK571" s="238"/>
      <c r="AL571" s="238"/>
      <c r="AM571" s="238"/>
      <c r="AN571" s="238"/>
      <c r="AO571" s="238"/>
      <c r="AP571" s="238"/>
      <c r="AQ571" s="238"/>
      <c r="AR571" s="238"/>
      <c r="AS571" s="238"/>
      <c r="AT571" s="238"/>
      <c r="AU571" s="238"/>
      <c r="AV571" s="238"/>
      <c r="AW571" s="238"/>
      <c r="AX571" s="238"/>
      <c r="AY571" s="238"/>
      <c r="AZ571" s="238"/>
      <c r="BA571" s="238"/>
      <c r="BB571" s="238"/>
      <c r="BC571" s="238"/>
      <c r="BD571" s="238"/>
      <c r="BE571" s="238"/>
      <c r="BF571" s="238"/>
      <c r="BG571" s="238"/>
      <c r="BH571" s="238"/>
    </row>
    <row r="572" spans="1:60" ht="45" x14ac:dyDescent="0.25">
      <c r="A572" s="235" t="s">
        <v>1493</v>
      </c>
      <c r="B572" s="225" t="s">
        <v>1495</v>
      </c>
      <c r="C572" s="226">
        <f t="shared" si="431"/>
        <v>1</v>
      </c>
      <c r="D572" s="227">
        <v>2071.88</v>
      </c>
      <c r="E572" s="227"/>
      <c r="F572" s="228">
        <f t="shared" si="536"/>
        <v>0</v>
      </c>
      <c r="G572" s="229">
        <f t="shared" si="537"/>
        <v>0</v>
      </c>
      <c r="H572" s="228">
        <f t="shared" si="516"/>
        <v>0</v>
      </c>
      <c r="I572" s="229">
        <f t="shared" si="517"/>
        <v>0</v>
      </c>
      <c r="J572" s="228">
        <f t="shared" si="518"/>
        <v>0</v>
      </c>
      <c r="K572" s="229">
        <f t="shared" si="519"/>
        <v>0</v>
      </c>
      <c r="L572" s="228">
        <f t="shared" si="520"/>
        <v>0</v>
      </c>
      <c r="M572" s="230">
        <f t="shared" si="521"/>
        <v>0</v>
      </c>
      <c r="N572" s="231">
        <f t="shared" si="522"/>
        <v>0</v>
      </c>
      <c r="O572" s="229">
        <f t="shared" si="523"/>
        <v>0</v>
      </c>
      <c r="P572" s="228">
        <f t="shared" si="524"/>
        <v>0</v>
      </c>
      <c r="Q572" s="229">
        <f t="shared" si="525"/>
        <v>0</v>
      </c>
      <c r="R572" s="228">
        <v>1</v>
      </c>
      <c r="S572" s="229">
        <f t="shared" si="526"/>
        <v>2071.88</v>
      </c>
      <c r="T572" s="228">
        <f t="shared" si="527"/>
        <v>0</v>
      </c>
      <c r="U572" s="230">
        <f t="shared" si="528"/>
        <v>0</v>
      </c>
      <c r="V572" s="526">
        <f t="shared" si="529"/>
        <v>0</v>
      </c>
      <c r="W572" s="229">
        <f t="shared" si="530"/>
        <v>0</v>
      </c>
      <c r="X572" s="228">
        <f t="shared" si="538"/>
        <v>0</v>
      </c>
      <c r="Y572" s="229">
        <f t="shared" si="531"/>
        <v>0</v>
      </c>
      <c r="Z572" s="228">
        <f t="shared" si="532"/>
        <v>0</v>
      </c>
      <c r="AA572" s="229">
        <f t="shared" si="533"/>
        <v>0</v>
      </c>
      <c r="AB572" s="228">
        <f t="shared" si="534"/>
        <v>0</v>
      </c>
      <c r="AC572" s="229">
        <f t="shared" si="535"/>
        <v>0</v>
      </c>
      <c r="AD572" s="232">
        <f t="shared" si="442"/>
        <v>2071.88</v>
      </c>
      <c r="AE572" s="223" t="b">
        <f t="shared" si="430"/>
        <v>1</v>
      </c>
    </row>
    <row r="573" spans="1:60" ht="30" x14ac:dyDescent="0.25">
      <c r="A573" s="235" t="s">
        <v>1496</v>
      </c>
      <c r="B573" s="225" t="s">
        <v>1498</v>
      </c>
      <c r="C573" s="226">
        <f t="shared" si="431"/>
        <v>1</v>
      </c>
      <c r="D573" s="227">
        <v>7475.62</v>
      </c>
      <c r="E573" s="227"/>
      <c r="F573" s="228">
        <f t="shared" si="536"/>
        <v>0</v>
      </c>
      <c r="G573" s="229">
        <f t="shared" si="537"/>
        <v>0</v>
      </c>
      <c r="H573" s="228">
        <f t="shared" si="516"/>
        <v>0</v>
      </c>
      <c r="I573" s="229">
        <f t="shared" si="517"/>
        <v>0</v>
      </c>
      <c r="J573" s="228">
        <f t="shared" si="518"/>
        <v>0</v>
      </c>
      <c r="K573" s="229">
        <f t="shared" si="519"/>
        <v>0</v>
      </c>
      <c r="L573" s="228">
        <f t="shared" si="520"/>
        <v>0</v>
      </c>
      <c r="M573" s="230">
        <f t="shared" si="521"/>
        <v>0</v>
      </c>
      <c r="N573" s="231">
        <f t="shared" si="522"/>
        <v>0</v>
      </c>
      <c r="O573" s="229">
        <f t="shared" si="523"/>
        <v>0</v>
      </c>
      <c r="P573" s="228">
        <f t="shared" si="524"/>
        <v>0</v>
      </c>
      <c r="Q573" s="229">
        <f t="shared" si="525"/>
        <v>0</v>
      </c>
      <c r="R573" s="228">
        <f>AS$72</f>
        <v>0</v>
      </c>
      <c r="S573" s="229">
        <f t="shared" si="526"/>
        <v>0</v>
      </c>
      <c r="T573" s="228">
        <v>1</v>
      </c>
      <c r="U573" s="230">
        <f t="shared" si="528"/>
        <v>7475.62</v>
      </c>
      <c r="V573" s="526">
        <f t="shared" si="529"/>
        <v>0</v>
      </c>
      <c r="W573" s="229">
        <f t="shared" si="530"/>
        <v>0</v>
      </c>
      <c r="X573" s="228">
        <f t="shared" si="538"/>
        <v>0</v>
      </c>
      <c r="Y573" s="229">
        <f t="shared" si="531"/>
        <v>0</v>
      </c>
      <c r="Z573" s="228">
        <f t="shared" si="532"/>
        <v>0</v>
      </c>
      <c r="AA573" s="229">
        <f t="shared" si="533"/>
        <v>0</v>
      </c>
      <c r="AB573" s="228">
        <f t="shared" si="534"/>
        <v>0</v>
      </c>
      <c r="AC573" s="229">
        <f t="shared" si="535"/>
        <v>0</v>
      </c>
      <c r="AD573" s="232">
        <f t="shared" si="442"/>
        <v>7475.62</v>
      </c>
      <c r="AE573" s="223" t="b">
        <f t="shared" si="430"/>
        <v>1</v>
      </c>
    </row>
    <row r="574" spans="1:60" ht="30" x14ac:dyDescent="0.25">
      <c r="A574" s="235" t="s">
        <v>1499</v>
      </c>
      <c r="B574" s="225" t="s">
        <v>1501</v>
      </c>
      <c r="C574" s="226">
        <f t="shared" si="431"/>
        <v>1</v>
      </c>
      <c r="D574" s="227">
        <v>2961.52</v>
      </c>
      <c r="E574" s="227"/>
      <c r="F574" s="228">
        <f t="shared" si="536"/>
        <v>0</v>
      </c>
      <c r="G574" s="229">
        <f t="shared" si="537"/>
        <v>0</v>
      </c>
      <c r="H574" s="228">
        <f t="shared" si="516"/>
        <v>0</v>
      </c>
      <c r="I574" s="229">
        <f t="shared" si="517"/>
        <v>0</v>
      </c>
      <c r="J574" s="228">
        <f t="shared" si="518"/>
        <v>0</v>
      </c>
      <c r="K574" s="229">
        <f t="shared" si="519"/>
        <v>0</v>
      </c>
      <c r="L574" s="228">
        <f t="shared" si="520"/>
        <v>0</v>
      </c>
      <c r="M574" s="230">
        <f t="shared" si="521"/>
        <v>0</v>
      </c>
      <c r="N574" s="231">
        <f t="shared" si="522"/>
        <v>0</v>
      </c>
      <c r="O574" s="229">
        <f t="shared" si="523"/>
        <v>0</v>
      </c>
      <c r="P574" s="228">
        <f t="shared" si="524"/>
        <v>0</v>
      </c>
      <c r="Q574" s="229">
        <f t="shared" si="525"/>
        <v>0</v>
      </c>
      <c r="R574" s="228">
        <v>1</v>
      </c>
      <c r="S574" s="229">
        <f t="shared" si="526"/>
        <v>2961.52</v>
      </c>
      <c r="T574" s="228">
        <f t="shared" si="527"/>
        <v>0</v>
      </c>
      <c r="U574" s="230">
        <f t="shared" si="528"/>
        <v>0</v>
      </c>
      <c r="V574" s="526">
        <f t="shared" si="529"/>
        <v>0</v>
      </c>
      <c r="W574" s="229">
        <f t="shared" si="530"/>
        <v>0</v>
      </c>
      <c r="X574" s="228">
        <f t="shared" si="538"/>
        <v>0</v>
      </c>
      <c r="Y574" s="229">
        <f t="shared" si="531"/>
        <v>0</v>
      </c>
      <c r="Z574" s="228">
        <f t="shared" si="532"/>
        <v>0</v>
      </c>
      <c r="AA574" s="229">
        <f t="shared" si="533"/>
        <v>0</v>
      </c>
      <c r="AB574" s="228">
        <f t="shared" si="534"/>
        <v>0</v>
      </c>
      <c r="AC574" s="229">
        <f t="shared" si="535"/>
        <v>0</v>
      </c>
      <c r="AD574" s="232">
        <f t="shared" si="442"/>
        <v>2961.52</v>
      </c>
      <c r="AE574" s="223" t="b">
        <f t="shared" si="430"/>
        <v>1</v>
      </c>
    </row>
    <row r="575" spans="1:60" ht="30" x14ac:dyDescent="0.25">
      <c r="A575" s="235" t="s">
        <v>1502</v>
      </c>
      <c r="B575" s="225" t="s">
        <v>1504</v>
      </c>
      <c r="C575" s="226">
        <f t="shared" si="431"/>
        <v>1</v>
      </c>
      <c r="D575" s="227">
        <v>1597.58</v>
      </c>
      <c r="E575" s="227"/>
      <c r="F575" s="228">
        <f t="shared" si="536"/>
        <v>0</v>
      </c>
      <c r="G575" s="229">
        <f t="shared" si="537"/>
        <v>0</v>
      </c>
      <c r="H575" s="228">
        <f t="shared" si="516"/>
        <v>0</v>
      </c>
      <c r="I575" s="229">
        <f t="shared" si="517"/>
        <v>0</v>
      </c>
      <c r="J575" s="228">
        <f t="shared" si="518"/>
        <v>0</v>
      </c>
      <c r="K575" s="229">
        <f t="shared" si="519"/>
        <v>0</v>
      </c>
      <c r="L575" s="228">
        <f t="shared" si="520"/>
        <v>0</v>
      </c>
      <c r="M575" s="230">
        <f t="shared" si="521"/>
        <v>0</v>
      </c>
      <c r="N575" s="231">
        <f t="shared" si="522"/>
        <v>0</v>
      </c>
      <c r="O575" s="229">
        <f t="shared" si="523"/>
        <v>0</v>
      </c>
      <c r="P575" s="228">
        <f t="shared" si="524"/>
        <v>0</v>
      </c>
      <c r="Q575" s="229">
        <f t="shared" si="525"/>
        <v>0</v>
      </c>
      <c r="R575" s="228">
        <v>1</v>
      </c>
      <c r="S575" s="229">
        <f t="shared" si="526"/>
        <v>1597.58</v>
      </c>
      <c r="T575" s="228">
        <f t="shared" si="527"/>
        <v>0</v>
      </c>
      <c r="U575" s="230">
        <f t="shared" si="528"/>
        <v>0</v>
      </c>
      <c r="V575" s="526">
        <f t="shared" si="529"/>
        <v>0</v>
      </c>
      <c r="W575" s="229">
        <f t="shared" si="530"/>
        <v>0</v>
      </c>
      <c r="X575" s="228">
        <f t="shared" si="538"/>
        <v>0</v>
      </c>
      <c r="Y575" s="229">
        <f t="shared" si="531"/>
        <v>0</v>
      </c>
      <c r="Z575" s="228">
        <f t="shared" si="532"/>
        <v>0</v>
      </c>
      <c r="AA575" s="229">
        <f t="shared" si="533"/>
        <v>0</v>
      </c>
      <c r="AB575" s="228">
        <f t="shared" si="534"/>
        <v>0</v>
      </c>
      <c r="AC575" s="229">
        <f t="shared" si="535"/>
        <v>0</v>
      </c>
      <c r="AD575" s="232">
        <f t="shared" si="442"/>
        <v>1597.58</v>
      </c>
      <c r="AE575" s="223" t="b">
        <f t="shared" si="430"/>
        <v>1</v>
      </c>
    </row>
    <row r="576" spans="1:60" ht="45" x14ac:dyDescent="0.25">
      <c r="A576" s="235" t="s">
        <v>1505</v>
      </c>
      <c r="B576" s="225" t="s">
        <v>1507</v>
      </c>
      <c r="C576" s="226">
        <f t="shared" si="431"/>
        <v>1</v>
      </c>
      <c r="D576" s="227">
        <v>3672.75</v>
      </c>
      <c r="E576" s="227"/>
      <c r="F576" s="228">
        <f t="shared" si="536"/>
        <v>0</v>
      </c>
      <c r="G576" s="229">
        <f t="shared" si="537"/>
        <v>0</v>
      </c>
      <c r="H576" s="228">
        <f t="shared" si="516"/>
        <v>0</v>
      </c>
      <c r="I576" s="229">
        <f t="shared" si="517"/>
        <v>0</v>
      </c>
      <c r="J576" s="228">
        <f t="shared" si="518"/>
        <v>0</v>
      </c>
      <c r="K576" s="229">
        <f t="shared" si="519"/>
        <v>0</v>
      </c>
      <c r="L576" s="228">
        <f t="shared" si="520"/>
        <v>0</v>
      </c>
      <c r="M576" s="230">
        <f t="shared" si="521"/>
        <v>0</v>
      </c>
      <c r="N576" s="231">
        <f t="shared" si="522"/>
        <v>0</v>
      </c>
      <c r="O576" s="229">
        <f t="shared" si="523"/>
        <v>0</v>
      </c>
      <c r="P576" s="228">
        <f t="shared" si="524"/>
        <v>0</v>
      </c>
      <c r="Q576" s="229">
        <f t="shared" si="525"/>
        <v>0</v>
      </c>
      <c r="R576" s="228">
        <v>1</v>
      </c>
      <c r="S576" s="229">
        <f t="shared" si="526"/>
        <v>3672.75</v>
      </c>
      <c r="T576" s="228">
        <f t="shared" si="527"/>
        <v>0</v>
      </c>
      <c r="U576" s="230">
        <f t="shared" si="528"/>
        <v>0</v>
      </c>
      <c r="V576" s="526">
        <f t="shared" si="529"/>
        <v>0</v>
      </c>
      <c r="W576" s="229">
        <f t="shared" si="530"/>
        <v>0</v>
      </c>
      <c r="X576" s="228">
        <f t="shared" si="538"/>
        <v>0</v>
      </c>
      <c r="Y576" s="229">
        <f t="shared" si="531"/>
        <v>0</v>
      </c>
      <c r="Z576" s="228">
        <f t="shared" si="532"/>
        <v>0</v>
      </c>
      <c r="AA576" s="229">
        <f t="shared" si="533"/>
        <v>0</v>
      </c>
      <c r="AB576" s="228">
        <f t="shared" si="534"/>
        <v>0</v>
      </c>
      <c r="AC576" s="229">
        <f t="shared" si="535"/>
        <v>0</v>
      </c>
      <c r="AD576" s="232">
        <f t="shared" si="442"/>
        <v>3672.75</v>
      </c>
      <c r="AE576" s="223" t="b">
        <f t="shared" si="430"/>
        <v>1</v>
      </c>
    </row>
    <row r="577" spans="1:60" ht="30" x14ac:dyDescent="0.25">
      <c r="A577" s="235" t="s">
        <v>1508</v>
      </c>
      <c r="B577" s="225" t="s">
        <v>1510</v>
      </c>
      <c r="C577" s="226">
        <f t="shared" si="431"/>
        <v>1</v>
      </c>
      <c r="D577" s="227">
        <v>5835.24</v>
      </c>
      <c r="E577" s="227"/>
      <c r="F577" s="228">
        <f t="shared" si="536"/>
        <v>0</v>
      </c>
      <c r="G577" s="229">
        <f t="shared" si="537"/>
        <v>0</v>
      </c>
      <c r="H577" s="228">
        <f t="shared" si="516"/>
        <v>0</v>
      </c>
      <c r="I577" s="229">
        <f t="shared" si="517"/>
        <v>0</v>
      </c>
      <c r="J577" s="228">
        <f t="shared" si="518"/>
        <v>0</v>
      </c>
      <c r="K577" s="229">
        <f t="shared" si="519"/>
        <v>0</v>
      </c>
      <c r="L577" s="228">
        <f t="shared" si="520"/>
        <v>0</v>
      </c>
      <c r="M577" s="230">
        <f t="shared" si="521"/>
        <v>0</v>
      </c>
      <c r="N577" s="231">
        <f t="shared" si="522"/>
        <v>0</v>
      </c>
      <c r="O577" s="229">
        <f t="shared" si="523"/>
        <v>0</v>
      </c>
      <c r="P577" s="228">
        <f t="shared" si="524"/>
        <v>0</v>
      </c>
      <c r="Q577" s="229">
        <f t="shared" si="525"/>
        <v>0</v>
      </c>
      <c r="R577" s="228">
        <v>0.5</v>
      </c>
      <c r="S577" s="229">
        <f t="shared" si="526"/>
        <v>2917.62</v>
      </c>
      <c r="T577" s="228">
        <v>0.5</v>
      </c>
      <c r="U577" s="230">
        <f t="shared" si="528"/>
        <v>2917.62</v>
      </c>
      <c r="V577" s="526">
        <f t="shared" si="529"/>
        <v>0</v>
      </c>
      <c r="W577" s="229">
        <f t="shared" si="530"/>
        <v>0</v>
      </c>
      <c r="X577" s="228">
        <f t="shared" si="538"/>
        <v>0</v>
      </c>
      <c r="Y577" s="229">
        <f t="shared" si="531"/>
        <v>0</v>
      </c>
      <c r="Z577" s="228">
        <f t="shared" si="532"/>
        <v>0</v>
      </c>
      <c r="AA577" s="229">
        <f t="shared" si="533"/>
        <v>0</v>
      </c>
      <c r="AB577" s="228">
        <f t="shared" si="534"/>
        <v>0</v>
      </c>
      <c r="AC577" s="229">
        <f t="shared" si="535"/>
        <v>0</v>
      </c>
      <c r="AD577" s="232">
        <f t="shared" si="442"/>
        <v>5835.24</v>
      </c>
      <c r="AE577" s="223" t="b">
        <f t="shared" si="430"/>
        <v>1</v>
      </c>
    </row>
    <row r="578" spans="1:60" ht="30" x14ac:dyDescent="0.25">
      <c r="A578" s="235" t="s">
        <v>1511</v>
      </c>
      <c r="B578" s="225" t="s">
        <v>1513</v>
      </c>
      <c r="C578" s="226">
        <f t="shared" si="431"/>
        <v>1</v>
      </c>
      <c r="D578" s="227">
        <v>3207.14</v>
      </c>
      <c r="E578" s="227"/>
      <c r="F578" s="228">
        <f t="shared" si="536"/>
        <v>0</v>
      </c>
      <c r="G578" s="229">
        <f t="shared" si="537"/>
        <v>0</v>
      </c>
      <c r="H578" s="228">
        <f t="shared" si="516"/>
        <v>0</v>
      </c>
      <c r="I578" s="229">
        <f t="shared" si="517"/>
        <v>0</v>
      </c>
      <c r="J578" s="228">
        <f t="shared" si="518"/>
        <v>0</v>
      </c>
      <c r="K578" s="229">
        <f t="shared" si="519"/>
        <v>0</v>
      </c>
      <c r="L578" s="228">
        <f t="shared" si="520"/>
        <v>0</v>
      </c>
      <c r="M578" s="230">
        <f t="shared" si="521"/>
        <v>0</v>
      </c>
      <c r="N578" s="231">
        <f t="shared" si="522"/>
        <v>0</v>
      </c>
      <c r="O578" s="229">
        <f t="shared" si="523"/>
        <v>0</v>
      </c>
      <c r="P578" s="228">
        <f t="shared" si="524"/>
        <v>0</v>
      </c>
      <c r="Q578" s="229">
        <f t="shared" si="525"/>
        <v>0</v>
      </c>
      <c r="R578" s="228">
        <v>1</v>
      </c>
      <c r="S578" s="229">
        <f t="shared" si="526"/>
        <v>3207.14</v>
      </c>
      <c r="T578" s="228">
        <f t="shared" si="527"/>
        <v>0</v>
      </c>
      <c r="U578" s="230">
        <f t="shared" si="528"/>
        <v>0</v>
      </c>
      <c r="V578" s="526">
        <f t="shared" si="529"/>
        <v>0</v>
      </c>
      <c r="W578" s="229">
        <f t="shared" si="530"/>
        <v>0</v>
      </c>
      <c r="X578" s="228">
        <f t="shared" si="538"/>
        <v>0</v>
      </c>
      <c r="Y578" s="229">
        <f t="shared" si="531"/>
        <v>0</v>
      </c>
      <c r="Z578" s="228">
        <f t="shared" si="532"/>
        <v>0</v>
      </c>
      <c r="AA578" s="229">
        <f t="shared" si="533"/>
        <v>0</v>
      </c>
      <c r="AB578" s="228">
        <f t="shared" si="534"/>
        <v>0</v>
      </c>
      <c r="AC578" s="229">
        <f t="shared" si="535"/>
        <v>0</v>
      </c>
      <c r="AD578" s="232">
        <f t="shared" si="442"/>
        <v>3207.14</v>
      </c>
      <c r="AE578" s="223" t="b">
        <f t="shared" si="430"/>
        <v>1</v>
      </c>
    </row>
    <row r="579" spans="1:60" ht="30" x14ac:dyDescent="0.25">
      <c r="A579" s="235" t="s">
        <v>1514</v>
      </c>
      <c r="B579" s="225" t="s">
        <v>1516</v>
      </c>
      <c r="C579" s="226">
        <f t="shared" si="431"/>
        <v>1</v>
      </c>
      <c r="D579" s="227">
        <v>1212.46</v>
      </c>
      <c r="E579" s="227"/>
      <c r="F579" s="228">
        <f t="shared" si="536"/>
        <v>0</v>
      </c>
      <c r="G579" s="229">
        <f t="shared" si="537"/>
        <v>0</v>
      </c>
      <c r="H579" s="228">
        <f t="shared" si="516"/>
        <v>0</v>
      </c>
      <c r="I579" s="229">
        <f t="shared" si="517"/>
        <v>0</v>
      </c>
      <c r="J579" s="228">
        <f t="shared" si="518"/>
        <v>0</v>
      </c>
      <c r="K579" s="229">
        <f t="shared" si="519"/>
        <v>0</v>
      </c>
      <c r="L579" s="228">
        <f t="shared" si="520"/>
        <v>0</v>
      </c>
      <c r="M579" s="230">
        <f t="shared" si="521"/>
        <v>0</v>
      </c>
      <c r="N579" s="231">
        <f t="shared" si="522"/>
        <v>0</v>
      </c>
      <c r="O579" s="229">
        <f t="shared" si="523"/>
        <v>0</v>
      </c>
      <c r="P579" s="228">
        <f t="shared" si="524"/>
        <v>0</v>
      </c>
      <c r="Q579" s="229">
        <f t="shared" si="525"/>
        <v>0</v>
      </c>
      <c r="R579" s="228">
        <v>1</v>
      </c>
      <c r="S579" s="229">
        <f t="shared" si="526"/>
        <v>1212.46</v>
      </c>
      <c r="T579" s="228">
        <f t="shared" si="527"/>
        <v>0</v>
      </c>
      <c r="U579" s="230">
        <f t="shared" si="528"/>
        <v>0</v>
      </c>
      <c r="V579" s="526">
        <f t="shared" si="529"/>
        <v>0</v>
      </c>
      <c r="W579" s="229">
        <f t="shared" si="530"/>
        <v>0</v>
      </c>
      <c r="X579" s="228">
        <f t="shared" si="538"/>
        <v>0</v>
      </c>
      <c r="Y579" s="229">
        <f t="shared" si="531"/>
        <v>0</v>
      </c>
      <c r="Z579" s="228">
        <f t="shared" si="532"/>
        <v>0</v>
      </c>
      <c r="AA579" s="229">
        <f t="shared" si="533"/>
        <v>0</v>
      </c>
      <c r="AB579" s="228">
        <f t="shared" si="534"/>
        <v>0</v>
      </c>
      <c r="AC579" s="229">
        <f t="shared" si="535"/>
        <v>0</v>
      </c>
      <c r="AD579" s="232">
        <f t="shared" si="442"/>
        <v>1212.46</v>
      </c>
      <c r="AE579" s="223" t="b">
        <f t="shared" si="430"/>
        <v>1</v>
      </c>
    </row>
    <row r="580" spans="1:60" ht="30" x14ac:dyDescent="0.25">
      <c r="A580" s="235" t="s">
        <v>1517</v>
      </c>
      <c r="B580" s="225" t="s">
        <v>1519</v>
      </c>
      <c r="C580" s="226">
        <f t="shared" si="431"/>
        <v>1</v>
      </c>
      <c r="D580" s="227">
        <v>3811.2</v>
      </c>
      <c r="E580" s="227"/>
      <c r="F580" s="228">
        <f t="shared" si="536"/>
        <v>0</v>
      </c>
      <c r="G580" s="229">
        <f t="shared" si="537"/>
        <v>0</v>
      </c>
      <c r="H580" s="228">
        <f t="shared" si="516"/>
        <v>0</v>
      </c>
      <c r="I580" s="229">
        <f t="shared" si="517"/>
        <v>0</v>
      </c>
      <c r="J580" s="228">
        <f t="shared" si="518"/>
        <v>0</v>
      </c>
      <c r="K580" s="229">
        <f t="shared" si="519"/>
        <v>0</v>
      </c>
      <c r="L580" s="228">
        <f t="shared" si="520"/>
        <v>0</v>
      </c>
      <c r="M580" s="230">
        <f t="shared" si="521"/>
        <v>0</v>
      </c>
      <c r="N580" s="231">
        <f t="shared" si="522"/>
        <v>0</v>
      </c>
      <c r="O580" s="229">
        <f t="shared" si="523"/>
        <v>0</v>
      </c>
      <c r="P580" s="228">
        <f t="shared" si="524"/>
        <v>0</v>
      </c>
      <c r="Q580" s="229">
        <f t="shared" si="525"/>
        <v>0</v>
      </c>
      <c r="R580" s="228">
        <v>0.5</v>
      </c>
      <c r="S580" s="229">
        <f t="shared" si="526"/>
        <v>1905.6</v>
      </c>
      <c r="T580" s="228">
        <v>0.5</v>
      </c>
      <c r="U580" s="230">
        <f t="shared" si="528"/>
        <v>1905.6</v>
      </c>
      <c r="V580" s="526">
        <f t="shared" si="529"/>
        <v>0</v>
      </c>
      <c r="W580" s="229">
        <f t="shared" si="530"/>
        <v>0</v>
      </c>
      <c r="X580" s="228">
        <f t="shared" si="538"/>
        <v>0</v>
      </c>
      <c r="Y580" s="229">
        <f t="shared" si="531"/>
        <v>0</v>
      </c>
      <c r="Z580" s="228">
        <f t="shared" si="532"/>
        <v>0</v>
      </c>
      <c r="AA580" s="229">
        <f t="shared" si="533"/>
        <v>0</v>
      </c>
      <c r="AB580" s="228">
        <f t="shared" si="534"/>
        <v>0</v>
      </c>
      <c r="AC580" s="229">
        <f t="shared" si="535"/>
        <v>0</v>
      </c>
      <c r="AD580" s="232">
        <f t="shared" si="442"/>
        <v>3811.2</v>
      </c>
      <c r="AE580" s="223" t="b">
        <f t="shared" si="430"/>
        <v>1</v>
      </c>
    </row>
    <row r="581" spans="1:60" ht="15" x14ac:dyDescent="0.25">
      <c r="A581" s="235" t="s">
        <v>1520</v>
      </c>
      <c r="B581" s="225" t="s">
        <v>1522</v>
      </c>
      <c r="C581" s="226">
        <f t="shared" si="431"/>
        <v>1</v>
      </c>
      <c r="D581" s="227">
        <v>13428.78</v>
      </c>
      <c r="E581" s="227"/>
      <c r="F581" s="228">
        <f t="shared" si="536"/>
        <v>0</v>
      </c>
      <c r="G581" s="229">
        <f t="shared" si="537"/>
        <v>0</v>
      </c>
      <c r="H581" s="228">
        <f t="shared" si="516"/>
        <v>0</v>
      </c>
      <c r="I581" s="229">
        <f t="shared" si="517"/>
        <v>0</v>
      </c>
      <c r="J581" s="228">
        <f t="shared" si="518"/>
        <v>0</v>
      </c>
      <c r="K581" s="229">
        <f t="shared" si="519"/>
        <v>0</v>
      </c>
      <c r="L581" s="228">
        <f t="shared" si="520"/>
        <v>0</v>
      </c>
      <c r="M581" s="230">
        <f t="shared" si="521"/>
        <v>0</v>
      </c>
      <c r="N581" s="231">
        <f t="shared" si="522"/>
        <v>0</v>
      </c>
      <c r="O581" s="229">
        <f t="shared" si="523"/>
        <v>0</v>
      </c>
      <c r="P581" s="228">
        <f t="shared" si="524"/>
        <v>0</v>
      </c>
      <c r="Q581" s="229">
        <f t="shared" si="525"/>
        <v>0</v>
      </c>
      <c r="R581" s="228">
        <f>AS$72</f>
        <v>0</v>
      </c>
      <c r="S581" s="229">
        <f t="shared" si="526"/>
        <v>0</v>
      </c>
      <c r="T581" s="228">
        <f t="shared" si="527"/>
        <v>0</v>
      </c>
      <c r="U581" s="230">
        <f t="shared" si="528"/>
        <v>0</v>
      </c>
      <c r="V581" s="526">
        <f t="shared" si="529"/>
        <v>0</v>
      </c>
      <c r="W581" s="229">
        <f t="shared" si="530"/>
        <v>0</v>
      </c>
      <c r="X581" s="228">
        <v>0.5</v>
      </c>
      <c r="Y581" s="229">
        <f t="shared" si="531"/>
        <v>6714.39</v>
      </c>
      <c r="Z581" s="228">
        <v>0.5</v>
      </c>
      <c r="AA581" s="229">
        <f t="shared" si="533"/>
        <v>6714.39</v>
      </c>
      <c r="AB581" s="228">
        <f t="shared" si="534"/>
        <v>0</v>
      </c>
      <c r="AC581" s="229">
        <f t="shared" si="535"/>
        <v>0</v>
      </c>
      <c r="AD581" s="232">
        <f t="shared" si="442"/>
        <v>13428.78</v>
      </c>
      <c r="AE581" s="223" t="b">
        <f t="shared" si="430"/>
        <v>1</v>
      </c>
    </row>
    <row r="582" spans="1:60" ht="30" x14ac:dyDescent="0.25">
      <c r="A582" s="235" t="s">
        <v>1523</v>
      </c>
      <c r="B582" s="225" t="s">
        <v>1525</v>
      </c>
      <c r="C582" s="226">
        <f t="shared" si="431"/>
        <v>1</v>
      </c>
      <c r="D582" s="227">
        <v>2118.17</v>
      </c>
      <c r="E582" s="227"/>
      <c r="F582" s="228">
        <f t="shared" si="536"/>
        <v>0</v>
      </c>
      <c r="G582" s="229">
        <f t="shared" si="537"/>
        <v>0</v>
      </c>
      <c r="H582" s="228">
        <f t="shared" si="516"/>
        <v>0</v>
      </c>
      <c r="I582" s="229">
        <f t="shared" si="517"/>
        <v>0</v>
      </c>
      <c r="J582" s="228">
        <f t="shared" si="518"/>
        <v>0</v>
      </c>
      <c r="K582" s="229">
        <f t="shared" si="519"/>
        <v>0</v>
      </c>
      <c r="L582" s="228">
        <f t="shared" si="520"/>
        <v>0</v>
      </c>
      <c r="M582" s="230">
        <f t="shared" si="521"/>
        <v>0</v>
      </c>
      <c r="N582" s="231">
        <f t="shared" si="522"/>
        <v>0</v>
      </c>
      <c r="O582" s="229">
        <f t="shared" si="523"/>
        <v>0</v>
      </c>
      <c r="P582" s="228">
        <f t="shared" si="524"/>
        <v>0</v>
      </c>
      <c r="Q582" s="229">
        <f t="shared" si="525"/>
        <v>0</v>
      </c>
      <c r="R582" s="228">
        <v>1</v>
      </c>
      <c r="S582" s="229">
        <f t="shared" si="526"/>
        <v>2118.17</v>
      </c>
      <c r="T582" s="228">
        <f t="shared" si="527"/>
        <v>0</v>
      </c>
      <c r="U582" s="230">
        <f t="shared" si="528"/>
        <v>0</v>
      </c>
      <c r="V582" s="526">
        <f t="shared" si="529"/>
        <v>0</v>
      </c>
      <c r="W582" s="229">
        <f t="shared" si="530"/>
        <v>0</v>
      </c>
      <c r="X582" s="228">
        <f t="shared" si="538"/>
        <v>0</v>
      </c>
      <c r="Y582" s="229">
        <f t="shared" si="531"/>
        <v>0</v>
      </c>
      <c r="Z582" s="228">
        <f t="shared" si="532"/>
        <v>0</v>
      </c>
      <c r="AA582" s="229">
        <f t="shared" si="533"/>
        <v>0</v>
      </c>
      <c r="AB582" s="228">
        <f t="shared" si="534"/>
        <v>0</v>
      </c>
      <c r="AC582" s="229">
        <f t="shared" si="535"/>
        <v>0</v>
      </c>
      <c r="AD582" s="232">
        <f t="shared" si="442"/>
        <v>2118.17</v>
      </c>
      <c r="AE582" s="223" t="b">
        <f t="shared" si="430"/>
        <v>1</v>
      </c>
    </row>
    <row r="583" spans="1:60" ht="30" x14ac:dyDescent="0.25">
      <c r="A583" s="235" t="s">
        <v>1526</v>
      </c>
      <c r="B583" s="225" t="s">
        <v>1528</v>
      </c>
      <c r="C583" s="226">
        <f t="shared" si="431"/>
        <v>1</v>
      </c>
      <c r="D583" s="227">
        <v>3381.38</v>
      </c>
      <c r="E583" s="227"/>
      <c r="F583" s="228">
        <f t="shared" si="536"/>
        <v>0</v>
      </c>
      <c r="G583" s="229">
        <f t="shared" si="537"/>
        <v>0</v>
      </c>
      <c r="H583" s="228">
        <f t="shared" si="516"/>
        <v>0</v>
      </c>
      <c r="I583" s="229">
        <f t="shared" si="517"/>
        <v>0</v>
      </c>
      <c r="J583" s="228">
        <f t="shared" si="518"/>
        <v>0</v>
      </c>
      <c r="K583" s="229">
        <f t="shared" si="519"/>
        <v>0</v>
      </c>
      <c r="L583" s="228">
        <f t="shared" si="520"/>
        <v>0</v>
      </c>
      <c r="M583" s="230">
        <f t="shared" si="521"/>
        <v>0</v>
      </c>
      <c r="N583" s="231">
        <f t="shared" si="522"/>
        <v>0</v>
      </c>
      <c r="O583" s="229">
        <f t="shared" si="523"/>
        <v>0</v>
      </c>
      <c r="P583" s="228">
        <f t="shared" si="524"/>
        <v>0</v>
      </c>
      <c r="Q583" s="229">
        <f t="shared" si="525"/>
        <v>0</v>
      </c>
      <c r="R583" s="228">
        <f>AS$72</f>
        <v>0</v>
      </c>
      <c r="S583" s="229">
        <f t="shared" si="526"/>
        <v>0</v>
      </c>
      <c r="T583" s="228">
        <v>0.5</v>
      </c>
      <c r="U583" s="230">
        <f t="shared" si="528"/>
        <v>1690.69</v>
      </c>
      <c r="V583" s="526">
        <v>0.5</v>
      </c>
      <c r="W583" s="229">
        <f t="shared" si="530"/>
        <v>1690.69</v>
      </c>
      <c r="X583" s="228">
        <f t="shared" si="538"/>
        <v>0</v>
      </c>
      <c r="Y583" s="229">
        <f t="shared" si="531"/>
        <v>0</v>
      </c>
      <c r="Z583" s="228">
        <f t="shared" si="532"/>
        <v>0</v>
      </c>
      <c r="AA583" s="229">
        <f t="shared" si="533"/>
        <v>0</v>
      </c>
      <c r="AB583" s="228">
        <f t="shared" si="534"/>
        <v>0</v>
      </c>
      <c r="AC583" s="229">
        <f t="shared" si="535"/>
        <v>0</v>
      </c>
      <c r="AD583" s="232">
        <f t="shared" si="442"/>
        <v>3381.38</v>
      </c>
      <c r="AE583" s="223" t="b">
        <f t="shared" si="430"/>
        <v>1</v>
      </c>
    </row>
    <row r="584" spans="1:60" ht="30" x14ac:dyDescent="0.25">
      <c r="A584" s="235" t="s">
        <v>1529</v>
      </c>
      <c r="B584" s="225" t="s">
        <v>1531</v>
      </c>
      <c r="C584" s="226">
        <f t="shared" si="431"/>
        <v>1</v>
      </c>
      <c r="D584" s="227">
        <v>4593.05</v>
      </c>
      <c r="E584" s="227"/>
      <c r="F584" s="228">
        <f t="shared" si="536"/>
        <v>0</v>
      </c>
      <c r="G584" s="229">
        <f t="shared" si="537"/>
        <v>0</v>
      </c>
      <c r="H584" s="228">
        <f t="shared" si="516"/>
        <v>0</v>
      </c>
      <c r="I584" s="229">
        <f t="shared" si="517"/>
        <v>0</v>
      </c>
      <c r="J584" s="228">
        <f t="shared" si="518"/>
        <v>0</v>
      </c>
      <c r="K584" s="229">
        <f t="shared" si="519"/>
        <v>0</v>
      </c>
      <c r="L584" s="228">
        <f t="shared" si="520"/>
        <v>0</v>
      </c>
      <c r="M584" s="230">
        <f t="shared" si="521"/>
        <v>0</v>
      </c>
      <c r="N584" s="231">
        <f t="shared" si="522"/>
        <v>0</v>
      </c>
      <c r="O584" s="229">
        <f t="shared" si="523"/>
        <v>0</v>
      </c>
      <c r="P584" s="228">
        <f t="shared" si="524"/>
        <v>0</v>
      </c>
      <c r="Q584" s="229">
        <f t="shared" si="525"/>
        <v>0</v>
      </c>
      <c r="R584" s="228">
        <f>AS$72</f>
        <v>0</v>
      </c>
      <c r="S584" s="229">
        <f t="shared" si="526"/>
        <v>0</v>
      </c>
      <c r="T584" s="228">
        <v>0.5</v>
      </c>
      <c r="U584" s="230">
        <f t="shared" si="528"/>
        <v>2296.5250000000001</v>
      </c>
      <c r="V584" s="526">
        <v>0.5</v>
      </c>
      <c r="W584" s="229">
        <f t="shared" si="530"/>
        <v>2296.5250000000001</v>
      </c>
      <c r="X584" s="228">
        <f t="shared" si="538"/>
        <v>0</v>
      </c>
      <c r="Y584" s="229">
        <f t="shared" si="531"/>
        <v>0</v>
      </c>
      <c r="Z584" s="228">
        <f t="shared" si="532"/>
        <v>0</v>
      </c>
      <c r="AA584" s="229">
        <f t="shared" si="533"/>
        <v>0</v>
      </c>
      <c r="AB584" s="228">
        <f t="shared" si="534"/>
        <v>0</v>
      </c>
      <c r="AC584" s="229">
        <f t="shared" si="535"/>
        <v>0</v>
      </c>
      <c r="AD584" s="232">
        <f t="shared" si="442"/>
        <v>4593.05</v>
      </c>
      <c r="AE584" s="223" t="b">
        <f t="shared" si="430"/>
        <v>1</v>
      </c>
    </row>
    <row r="585" spans="1:60" ht="30" x14ac:dyDescent="0.25">
      <c r="A585" s="235" t="s">
        <v>1532</v>
      </c>
      <c r="B585" s="225" t="s">
        <v>1534</v>
      </c>
      <c r="C585" s="226">
        <f t="shared" si="431"/>
        <v>1</v>
      </c>
      <c r="D585" s="227">
        <v>27709.599999999999</v>
      </c>
      <c r="E585" s="227"/>
      <c r="F585" s="228">
        <f t="shared" si="536"/>
        <v>0</v>
      </c>
      <c r="G585" s="229">
        <f t="shared" si="537"/>
        <v>0</v>
      </c>
      <c r="H585" s="228">
        <f t="shared" si="516"/>
        <v>0</v>
      </c>
      <c r="I585" s="229">
        <f t="shared" si="517"/>
        <v>0</v>
      </c>
      <c r="J585" s="228">
        <f t="shared" si="518"/>
        <v>0</v>
      </c>
      <c r="K585" s="229">
        <f t="shared" si="519"/>
        <v>0</v>
      </c>
      <c r="L585" s="228">
        <f t="shared" si="520"/>
        <v>0</v>
      </c>
      <c r="M585" s="230">
        <f t="shared" si="521"/>
        <v>0</v>
      </c>
      <c r="N585" s="231">
        <f t="shared" si="522"/>
        <v>0</v>
      </c>
      <c r="O585" s="229">
        <f t="shared" si="523"/>
        <v>0</v>
      </c>
      <c r="P585" s="228">
        <f t="shared" si="524"/>
        <v>0</v>
      </c>
      <c r="Q585" s="229">
        <f t="shared" si="525"/>
        <v>0</v>
      </c>
      <c r="R585" s="228">
        <v>1</v>
      </c>
      <c r="S585" s="229">
        <f t="shared" si="526"/>
        <v>27709.599999999999</v>
      </c>
      <c r="T585" s="228">
        <f t="shared" si="527"/>
        <v>0</v>
      </c>
      <c r="U585" s="230">
        <f t="shared" si="528"/>
        <v>0</v>
      </c>
      <c r="V585" s="526">
        <f t="shared" si="529"/>
        <v>0</v>
      </c>
      <c r="W585" s="229">
        <f t="shared" si="530"/>
        <v>0</v>
      </c>
      <c r="X585" s="228">
        <f t="shared" si="538"/>
        <v>0</v>
      </c>
      <c r="Y585" s="229">
        <f t="shared" si="531"/>
        <v>0</v>
      </c>
      <c r="Z585" s="228">
        <f t="shared" si="532"/>
        <v>0</v>
      </c>
      <c r="AA585" s="229">
        <f t="shared" si="533"/>
        <v>0</v>
      </c>
      <c r="AB585" s="228">
        <f t="shared" si="534"/>
        <v>0</v>
      </c>
      <c r="AC585" s="229">
        <f t="shared" si="535"/>
        <v>0</v>
      </c>
      <c r="AD585" s="232">
        <f t="shared" si="442"/>
        <v>27709.599999999999</v>
      </c>
      <c r="AE585" s="223" t="b">
        <f t="shared" si="430"/>
        <v>1</v>
      </c>
    </row>
    <row r="586" spans="1:60" ht="30" x14ac:dyDescent="0.25">
      <c r="A586" s="235" t="s">
        <v>1535</v>
      </c>
      <c r="B586" s="225" t="s">
        <v>1537</v>
      </c>
      <c r="C586" s="226">
        <f t="shared" si="431"/>
        <v>1</v>
      </c>
      <c r="D586" s="227">
        <v>8491.0400000000009</v>
      </c>
      <c r="E586" s="227"/>
      <c r="F586" s="228">
        <f t="shared" si="536"/>
        <v>0</v>
      </c>
      <c r="G586" s="229">
        <f t="shared" si="537"/>
        <v>0</v>
      </c>
      <c r="H586" s="228">
        <f t="shared" si="516"/>
        <v>0</v>
      </c>
      <c r="I586" s="229">
        <f t="shared" si="517"/>
        <v>0</v>
      </c>
      <c r="J586" s="228">
        <f t="shared" si="518"/>
        <v>0</v>
      </c>
      <c r="K586" s="229">
        <f t="shared" si="519"/>
        <v>0</v>
      </c>
      <c r="L586" s="228">
        <f t="shared" si="520"/>
        <v>0</v>
      </c>
      <c r="M586" s="230">
        <f t="shared" si="521"/>
        <v>0</v>
      </c>
      <c r="N586" s="231">
        <f t="shared" si="522"/>
        <v>0</v>
      </c>
      <c r="O586" s="229">
        <f t="shared" si="523"/>
        <v>0</v>
      </c>
      <c r="P586" s="228">
        <f t="shared" si="524"/>
        <v>0</v>
      </c>
      <c r="Q586" s="229">
        <f t="shared" si="525"/>
        <v>0</v>
      </c>
      <c r="R586" s="228">
        <f>AS$72</f>
        <v>0</v>
      </c>
      <c r="S586" s="229">
        <f t="shared" si="526"/>
        <v>0</v>
      </c>
      <c r="T586" s="228">
        <v>0.5</v>
      </c>
      <c r="U586" s="230">
        <f t="shared" si="528"/>
        <v>4245.5200000000004</v>
      </c>
      <c r="V586" s="526">
        <v>0.5</v>
      </c>
      <c r="W586" s="229">
        <f t="shared" si="530"/>
        <v>4245.5200000000004</v>
      </c>
      <c r="X586" s="228">
        <f t="shared" si="538"/>
        <v>0</v>
      </c>
      <c r="Y586" s="229">
        <f t="shared" si="531"/>
        <v>0</v>
      </c>
      <c r="Z586" s="228">
        <f t="shared" si="532"/>
        <v>0</v>
      </c>
      <c r="AA586" s="229">
        <f t="shared" si="533"/>
        <v>0</v>
      </c>
      <c r="AB586" s="228">
        <f t="shared" si="534"/>
        <v>0</v>
      </c>
      <c r="AC586" s="229">
        <f t="shared" si="535"/>
        <v>0</v>
      </c>
      <c r="AD586" s="232">
        <f t="shared" si="442"/>
        <v>8491.0400000000009</v>
      </c>
      <c r="AE586" s="223" t="b">
        <f t="shared" si="430"/>
        <v>1</v>
      </c>
    </row>
    <row r="587" spans="1:60" ht="30" x14ac:dyDescent="0.25">
      <c r="A587" s="235" t="s">
        <v>1538</v>
      </c>
      <c r="B587" s="225" t="s">
        <v>1540</v>
      </c>
      <c r="C587" s="226">
        <f t="shared" si="431"/>
        <v>1</v>
      </c>
      <c r="D587" s="227">
        <v>2282.1</v>
      </c>
      <c r="E587" s="227"/>
      <c r="F587" s="228">
        <f t="shared" si="536"/>
        <v>0</v>
      </c>
      <c r="G587" s="229">
        <f t="shared" si="537"/>
        <v>0</v>
      </c>
      <c r="H587" s="228">
        <f t="shared" si="516"/>
        <v>0</v>
      </c>
      <c r="I587" s="229">
        <f t="shared" si="517"/>
        <v>0</v>
      </c>
      <c r="J587" s="228">
        <f t="shared" si="518"/>
        <v>0</v>
      </c>
      <c r="K587" s="229">
        <f t="shared" si="519"/>
        <v>0</v>
      </c>
      <c r="L587" s="228">
        <f t="shared" si="520"/>
        <v>0</v>
      </c>
      <c r="M587" s="230">
        <f t="shared" si="521"/>
        <v>0</v>
      </c>
      <c r="N587" s="231">
        <f t="shared" si="522"/>
        <v>0</v>
      </c>
      <c r="O587" s="229">
        <f t="shared" si="523"/>
        <v>0</v>
      </c>
      <c r="P587" s="228">
        <f t="shared" si="524"/>
        <v>0</v>
      </c>
      <c r="Q587" s="229">
        <f t="shared" si="525"/>
        <v>0</v>
      </c>
      <c r="R587" s="228">
        <v>0.5</v>
      </c>
      <c r="S587" s="229">
        <f t="shared" si="526"/>
        <v>1141.05</v>
      </c>
      <c r="T587" s="228">
        <v>0.5</v>
      </c>
      <c r="U587" s="230">
        <f t="shared" si="528"/>
        <v>1141.05</v>
      </c>
      <c r="V587" s="526">
        <f t="shared" si="529"/>
        <v>0</v>
      </c>
      <c r="W587" s="229">
        <f t="shared" si="530"/>
        <v>0</v>
      </c>
      <c r="X587" s="228">
        <f t="shared" si="538"/>
        <v>0</v>
      </c>
      <c r="Y587" s="229">
        <f t="shared" si="531"/>
        <v>0</v>
      </c>
      <c r="Z587" s="228">
        <f t="shared" si="532"/>
        <v>0</v>
      </c>
      <c r="AA587" s="229">
        <f t="shared" si="533"/>
        <v>0</v>
      </c>
      <c r="AB587" s="228">
        <f t="shared" si="534"/>
        <v>0</v>
      </c>
      <c r="AC587" s="229">
        <f t="shared" si="535"/>
        <v>0</v>
      </c>
      <c r="AD587" s="232">
        <f t="shared" si="442"/>
        <v>2282.1</v>
      </c>
      <c r="AE587" s="223" t="b">
        <f t="shared" si="430"/>
        <v>1</v>
      </c>
    </row>
    <row r="588" spans="1:60" ht="30" x14ac:dyDescent="0.25">
      <c r="A588" s="235" t="s">
        <v>1541</v>
      </c>
      <c r="B588" s="225" t="s">
        <v>1543</v>
      </c>
      <c r="C588" s="226">
        <f t="shared" si="431"/>
        <v>1</v>
      </c>
      <c r="D588" s="227">
        <v>8452.48</v>
      </c>
      <c r="E588" s="227"/>
      <c r="F588" s="228">
        <f t="shared" si="536"/>
        <v>0</v>
      </c>
      <c r="G588" s="229">
        <f t="shared" si="537"/>
        <v>0</v>
      </c>
      <c r="H588" s="228">
        <f t="shared" si="516"/>
        <v>0</v>
      </c>
      <c r="I588" s="229">
        <f t="shared" si="517"/>
        <v>0</v>
      </c>
      <c r="J588" s="228">
        <f t="shared" si="518"/>
        <v>0</v>
      </c>
      <c r="K588" s="229">
        <f t="shared" si="519"/>
        <v>0</v>
      </c>
      <c r="L588" s="228">
        <f t="shared" si="520"/>
        <v>0</v>
      </c>
      <c r="M588" s="230">
        <f t="shared" si="521"/>
        <v>0</v>
      </c>
      <c r="N588" s="231">
        <f t="shared" si="522"/>
        <v>0</v>
      </c>
      <c r="O588" s="229">
        <f t="shared" si="523"/>
        <v>0</v>
      </c>
      <c r="P588" s="228">
        <f t="shared" si="524"/>
        <v>0</v>
      </c>
      <c r="Q588" s="229">
        <f t="shared" si="525"/>
        <v>0</v>
      </c>
      <c r="R588" s="228">
        <v>0.5</v>
      </c>
      <c r="S588" s="229">
        <f t="shared" si="526"/>
        <v>4226.24</v>
      </c>
      <c r="T588" s="228">
        <v>0.5</v>
      </c>
      <c r="U588" s="230">
        <f t="shared" si="528"/>
        <v>4226.24</v>
      </c>
      <c r="V588" s="526">
        <f t="shared" si="529"/>
        <v>0</v>
      </c>
      <c r="W588" s="229">
        <f t="shared" si="530"/>
        <v>0</v>
      </c>
      <c r="X588" s="228">
        <f t="shared" si="538"/>
        <v>0</v>
      </c>
      <c r="Y588" s="229">
        <f t="shared" si="531"/>
        <v>0</v>
      </c>
      <c r="Z588" s="228">
        <f t="shared" si="532"/>
        <v>0</v>
      </c>
      <c r="AA588" s="229">
        <f t="shared" si="533"/>
        <v>0</v>
      </c>
      <c r="AB588" s="228">
        <f t="shared" si="534"/>
        <v>0</v>
      </c>
      <c r="AC588" s="229">
        <f t="shared" si="535"/>
        <v>0</v>
      </c>
      <c r="AD588" s="232">
        <f t="shared" si="442"/>
        <v>8452.48</v>
      </c>
      <c r="AE588" s="223" t="b">
        <f t="shared" ref="AE588:AE651" si="539">AD588=D588</f>
        <v>1</v>
      </c>
    </row>
    <row r="589" spans="1:60" ht="15" x14ac:dyDescent="0.25">
      <c r="A589" s="235" t="s">
        <v>1544</v>
      </c>
      <c r="B589" s="225" t="s">
        <v>1546</v>
      </c>
      <c r="C589" s="226">
        <f t="shared" ref="C589:C652" si="540">SUM(F589,H589,J589,L589,N589,P589,R589,T589,V589,X589,Z589,AB589)</f>
        <v>1</v>
      </c>
      <c r="D589" s="227">
        <v>795.61</v>
      </c>
      <c r="E589" s="227"/>
      <c r="F589" s="228">
        <f t="shared" si="536"/>
        <v>0</v>
      </c>
      <c r="G589" s="229">
        <f t="shared" si="537"/>
        <v>0</v>
      </c>
      <c r="H589" s="228">
        <f t="shared" si="516"/>
        <v>0</v>
      </c>
      <c r="I589" s="229">
        <f t="shared" si="517"/>
        <v>0</v>
      </c>
      <c r="J589" s="228">
        <f t="shared" si="518"/>
        <v>0</v>
      </c>
      <c r="K589" s="229">
        <f t="shared" si="519"/>
        <v>0</v>
      </c>
      <c r="L589" s="228">
        <f t="shared" si="520"/>
        <v>0</v>
      </c>
      <c r="M589" s="230">
        <f t="shared" si="521"/>
        <v>0</v>
      </c>
      <c r="N589" s="231">
        <f t="shared" si="522"/>
        <v>0</v>
      </c>
      <c r="O589" s="229">
        <f t="shared" si="523"/>
        <v>0</v>
      </c>
      <c r="P589" s="228">
        <f t="shared" si="524"/>
        <v>0</v>
      </c>
      <c r="Q589" s="229">
        <f t="shared" si="525"/>
        <v>0</v>
      </c>
      <c r="R589" s="228">
        <f>AS$72</f>
        <v>0</v>
      </c>
      <c r="S589" s="229">
        <f t="shared" si="526"/>
        <v>0</v>
      </c>
      <c r="T589" s="228">
        <v>0.5</v>
      </c>
      <c r="U589" s="230">
        <f t="shared" si="528"/>
        <v>397.80500000000001</v>
      </c>
      <c r="V589" s="526">
        <v>0.5</v>
      </c>
      <c r="W589" s="229">
        <f t="shared" si="530"/>
        <v>397.80500000000001</v>
      </c>
      <c r="X589" s="228">
        <f t="shared" si="538"/>
        <v>0</v>
      </c>
      <c r="Y589" s="229">
        <f t="shared" si="531"/>
        <v>0</v>
      </c>
      <c r="Z589" s="228">
        <f t="shared" si="532"/>
        <v>0</v>
      </c>
      <c r="AA589" s="229">
        <f t="shared" si="533"/>
        <v>0</v>
      </c>
      <c r="AB589" s="228">
        <f t="shared" si="534"/>
        <v>0</v>
      </c>
      <c r="AC589" s="229">
        <f t="shared" si="535"/>
        <v>0</v>
      </c>
      <c r="AD589" s="232">
        <f t="shared" ref="AD589:AD652" si="541">AC589+AA589+Y589+W589+U589+Q589+S589+O589+M589+K589+G589+I589</f>
        <v>795.61</v>
      </c>
      <c r="AE589" s="223" t="b">
        <f t="shared" si="539"/>
        <v>1</v>
      </c>
    </row>
    <row r="590" spans="1:60" s="238" customFormat="1" ht="15" x14ac:dyDescent="0.25">
      <c r="A590" s="237" t="s">
        <v>1547</v>
      </c>
      <c r="B590" s="238" t="s">
        <v>1548</v>
      </c>
      <c r="C590" s="238">
        <f t="shared" si="540"/>
        <v>1</v>
      </c>
      <c r="D590" s="238">
        <v>22151.159999999996</v>
      </c>
      <c r="F590" s="218">
        <f>AVERAGE(F591:F598)</f>
        <v>0</v>
      </c>
      <c r="G590" s="219">
        <f>SUM(G591:G598)</f>
        <v>0</v>
      </c>
      <c r="H590" s="218">
        <f>AVERAGE(H591:H598)</f>
        <v>0</v>
      </c>
      <c r="I590" s="219">
        <f>SUM(I591:I598)</f>
        <v>0</v>
      </c>
      <c r="J590" s="218">
        <f>AVERAGE(J591:J598)</f>
        <v>0</v>
      </c>
      <c r="K590" s="219">
        <f>SUM(K591:K598)</f>
        <v>0</v>
      </c>
      <c r="L590" s="218">
        <f>AVERAGE(L591:L598)</f>
        <v>0.1875</v>
      </c>
      <c r="M590" s="220">
        <f>SUM(M591:M598)</f>
        <v>2103.8850000000002</v>
      </c>
      <c r="N590" s="221">
        <f>AVERAGE(N591:N598)</f>
        <v>0.58750000000000002</v>
      </c>
      <c r="O590" s="219">
        <f>SUM(O591:O598)</f>
        <v>12464.696</v>
      </c>
      <c r="P590" s="218">
        <f>AVERAGE(P591:P598)</f>
        <v>0.22500000000000001</v>
      </c>
      <c r="Q590" s="219">
        <f>SUM(Q591:Q598)</f>
        <v>7582.5789999999997</v>
      </c>
      <c r="R590" s="218">
        <f>AVERAGE(R591:R598)</f>
        <v>0</v>
      </c>
      <c r="S590" s="219">
        <f>SUM(S591:S598)</f>
        <v>0</v>
      </c>
      <c r="T590" s="218">
        <f>AVERAGE(T591:T598)</f>
        <v>0</v>
      </c>
      <c r="U590" s="220">
        <f>SUM(U591:U598)</f>
        <v>0</v>
      </c>
      <c r="V590" s="525">
        <f>AVERAGE(V591:V598)</f>
        <v>0</v>
      </c>
      <c r="W590" s="219">
        <f>SUM(W591:W598)</f>
        <v>0</v>
      </c>
      <c r="X590" s="218">
        <f>AVERAGE(X591:X598)</f>
        <v>0</v>
      </c>
      <c r="Y590" s="219">
        <f>SUM(Y591:Y598)</f>
        <v>0</v>
      </c>
      <c r="Z590" s="218">
        <f>AVERAGE(Z591:Z598)</f>
        <v>0</v>
      </c>
      <c r="AA590" s="219">
        <f>SUM(AA591:AA598)</f>
        <v>0</v>
      </c>
      <c r="AB590" s="218">
        <f>AVERAGE(AB591:AB598)</f>
        <v>0</v>
      </c>
      <c r="AC590" s="219">
        <f>SUM(AC591:AC598)</f>
        <v>0</v>
      </c>
      <c r="AD590" s="232">
        <f t="shared" si="541"/>
        <v>22151.160000000003</v>
      </c>
      <c r="AE590" s="223" t="b">
        <f t="shared" si="539"/>
        <v>1</v>
      </c>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row>
    <row r="591" spans="1:60" ht="30" x14ac:dyDescent="0.25">
      <c r="A591" s="235" t="s">
        <v>1549</v>
      </c>
      <c r="B591" s="225" t="s">
        <v>1551</v>
      </c>
      <c r="C591" s="226">
        <f t="shared" si="540"/>
        <v>1</v>
      </c>
      <c r="D591" s="227">
        <v>1486.95</v>
      </c>
      <c r="E591" s="227"/>
      <c r="F591" s="228">
        <f>AG$74</f>
        <v>0</v>
      </c>
      <c r="G591" s="229">
        <f>F591*$D591</f>
        <v>0</v>
      </c>
      <c r="H591" s="228">
        <f>AI$74</f>
        <v>0</v>
      </c>
      <c r="I591" s="229">
        <f t="shared" ref="I591:I598" si="542">H591*$D591</f>
        <v>0</v>
      </c>
      <c r="J591" s="228">
        <f>AK$74</f>
        <v>0</v>
      </c>
      <c r="K591" s="229">
        <f t="shared" ref="K591:K598" si="543">J591*$D591</f>
        <v>0</v>
      </c>
      <c r="L591" s="228">
        <v>1</v>
      </c>
      <c r="M591" s="230">
        <f t="shared" ref="M591:M598" si="544">L591*$D591</f>
        <v>1486.95</v>
      </c>
      <c r="N591" s="231">
        <f>AO$74</f>
        <v>0</v>
      </c>
      <c r="O591" s="229">
        <f t="shared" ref="O591:O598" si="545">N591*$D591</f>
        <v>0</v>
      </c>
      <c r="P591" s="228">
        <f>AQ$74</f>
        <v>0</v>
      </c>
      <c r="Q591" s="229">
        <f t="shared" ref="Q591:Q598" si="546">P591*$D591</f>
        <v>0</v>
      </c>
      <c r="R591" s="228">
        <f>AS$74</f>
        <v>0</v>
      </c>
      <c r="S591" s="229">
        <f t="shared" ref="S591:S598" si="547">R591*$D591</f>
        <v>0</v>
      </c>
      <c r="T591" s="228">
        <f>AU$74</f>
        <v>0</v>
      </c>
      <c r="U591" s="230">
        <f t="shared" ref="U591:U598" si="548">T591*$D591</f>
        <v>0</v>
      </c>
      <c r="V591" s="526">
        <f>AW$74</f>
        <v>0</v>
      </c>
      <c r="W591" s="229">
        <f t="shared" ref="W591:W598" si="549">V591*$D591</f>
        <v>0</v>
      </c>
      <c r="X591" s="228">
        <f>AY$74</f>
        <v>0</v>
      </c>
      <c r="Y591" s="229">
        <f t="shared" ref="Y591:Y598" si="550">X591*$D591</f>
        <v>0</v>
      </c>
      <c r="Z591" s="228">
        <f>BA$74</f>
        <v>0</v>
      </c>
      <c r="AA591" s="229">
        <f t="shared" ref="AA591:AA598" si="551">Z591*$D591</f>
        <v>0</v>
      </c>
      <c r="AB591" s="228">
        <f>BC$74</f>
        <v>0</v>
      </c>
      <c r="AC591" s="229">
        <f t="shared" si="535"/>
        <v>0</v>
      </c>
      <c r="AD591" s="232">
        <f t="shared" si="541"/>
        <v>1486.95</v>
      </c>
      <c r="AE591" s="223" t="b">
        <f t="shared" si="539"/>
        <v>1</v>
      </c>
    </row>
    <row r="592" spans="1:60" ht="30" x14ac:dyDescent="0.25">
      <c r="A592" s="235" t="s">
        <v>1552</v>
      </c>
      <c r="B592" s="225" t="s">
        <v>1554</v>
      </c>
      <c r="C592" s="226">
        <f t="shared" si="540"/>
        <v>1</v>
      </c>
      <c r="D592" s="227">
        <v>3358.16</v>
      </c>
      <c r="E592" s="227"/>
      <c r="F592" s="228">
        <f t="shared" ref="F592:F598" si="552">AG$74</f>
        <v>0</v>
      </c>
      <c r="G592" s="229">
        <f t="shared" ref="G592:G598" si="553">F592*$D592</f>
        <v>0</v>
      </c>
      <c r="H592" s="228">
        <f t="shared" ref="H592:H598" si="554">AI$74</f>
        <v>0</v>
      </c>
      <c r="I592" s="229">
        <f t="shared" si="542"/>
        <v>0</v>
      </c>
      <c r="J592" s="228">
        <f t="shared" ref="J592:J598" si="555">AK$74</f>
        <v>0</v>
      </c>
      <c r="K592" s="229">
        <f t="shared" si="543"/>
        <v>0</v>
      </c>
      <c r="L592" s="228">
        <f t="shared" ref="L592:L598" si="556">AM$74</f>
        <v>0</v>
      </c>
      <c r="M592" s="230">
        <f t="shared" si="544"/>
        <v>0</v>
      </c>
      <c r="N592" s="231">
        <v>0.5</v>
      </c>
      <c r="O592" s="229">
        <f t="shared" si="545"/>
        <v>1679.08</v>
      </c>
      <c r="P592" s="228">
        <v>0.5</v>
      </c>
      <c r="Q592" s="229">
        <f t="shared" si="546"/>
        <v>1679.08</v>
      </c>
      <c r="R592" s="228">
        <f t="shared" ref="R592:R598" si="557">AS$74</f>
        <v>0</v>
      </c>
      <c r="S592" s="229">
        <f t="shared" si="547"/>
        <v>0</v>
      </c>
      <c r="T592" s="228">
        <f t="shared" ref="T592:T598" si="558">AU$74</f>
        <v>0</v>
      </c>
      <c r="U592" s="230">
        <f t="shared" si="548"/>
        <v>0</v>
      </c>
      <c r="V592" s="526">
        <f t="shared" ref="V592:V598" si="559">AW$74</f>
        <v>0</v>
      </c>
      <c r="W592" s="229">
        <f t="shared" si="549"/>
        <v>0</v>
      </c>
      <c r="X592" s="228">
        <f t="shared" ref="X592:X598" si="560">AY$74</f>
        <v>0</v>
      </c>
      <c r="Y592" s="229">
        <f t="shared" si="550"/>
        <v>0</v>
      </c>
      <c r="Z592" s="228">
        <f t="shared" ref="Z592:Z598" si="561">BA$74</f>
        <v>0</v>
      </c>
      <c r="AA592" s="229">
        <f t="shared" si="551"/>
        <v>0</v>
      </c>
      <c r="AB592" s="228">
        <f t="shared" ref="AB592:AB598" si="562">BC$74</f>
        <v>0</v>
      </c>
      <c r="AC592" s="229">
        <f t="shared" si="535"/>
        <v>0</v>
      </c>
      <c r="AD592" s="232">
        <f t="shared" si="541"/>
        <v>3358.16</v>
      </c>
      <c r="AE592" s="223" t="b">
        <f t="shared" si="539"/>
        <v>1</v>
      </c>
    </row>
    <row r="593" spans="1:60" ht="30" x14ac:dyDescent="0.25">
      <c r="A593" s="235" t="s">
        <v>1555</v>
      </c>
      <c r="B593" s="225" t="s">
        <v>1557</v>
      </c>
      <c r="C593" s="226">
        <f t="shared" si="540"/>
        <v>1</v>
      </c>
      <c r="D593" s="227">
        <v>4477.5600000000004</v>
      </c>
      <c r="E593" s="227"/>
      <c r="F593" s="228">
        <f t="shared" si="552"/>
        <v>0</v>
      </c>
      <c r="G593" s="229">
        <f t="shared" si="553"/>
        <v>0</v>
      </c>
      <c r="H593" s="228">
        <f t="shared" si="554"/>
        <v>0</v>
      </c>
      <c r="I593" s="229">
        <f t="shared" si="542"/>
        <v>0</v>
      </c>
      <c r="J593" s="228">
        <f t="shared" si="555"/>
        <v>0</v>
      </c>
      <c r="K593" s="229">
        <f t="shared" si="543"/>
        <v>0</v>
      </c>
      <c r="L593" s="228">
        <f t="shared" si="556"/>
        <v>0</v>
      </c>
      <c r="M593" s="230">
        <f t="shared" si="544"/>
        <v>0</v>
      </c>
      <c r="N593" s="231">
        <v>0.5</v>
      </c>
      <c r="O593" s="229">
        <f t="shared" si="545"/>
        <v>2238.7800000000002</v>
      </c>
      <c r="P593" s="228">
        <v>0.5</v>
      </c>
      <c r="Q593" s="229">
        <f t="shared" si="546"/>
        <v>2238.7800000000002</v>
      </c>
      <c r="R593" s="228">
        <f t="shared" si="557"/>
        <v>0</v>
      </c>
      <c r="S593" s="229">
        <f t="shared" si="547"/>
        <v>0</v>
      </c>
      <c r="T593" s="228">
        <f t="shared" si="558"/>
        <v>0</v>
      </c>
      <c r="U593" s="230">
        <f t="shared" si="548"/>
        <v>0</v>
      </c>
      <c r="V593" s="526">
        <f t="shared" si="559"/>
        <v>0</v>
      </c>
      <c r="W593" s="229">
        <f t="shared" si="549"/>
        <v>0</v>
      </c>
      <c r="X593" s="228">
        <f t="shared" si="560"/>
        <v>0</v>
      </c>
      <c r="Y593" s="229">
        <f t="shared" si="550"/>
        <v>0</v>
      </c>
      <c r="Z593" s="228">
        <f t="shared" si="561"/>
        <v>0</v>
      </c>
      <c r="AA593" s="229">
        <f t="shared" si="551"/>
        <v>0</v>
      </c>
      <c r="AB593" s="228">
        <f t="shared" si="562"/>
        <v>0</v>
      </c>
      <c r="AC593" s="229">
        <f t="shared" si="535"/>
        <v>0</v>
      </c>
      <c r="AD593" s="232">
        <f t="shared" si="541"/>
        <v>4477.5600000000004</v>
      </c>
      <c r="AE593" s="223" t="b">
        <f t="shared" si="539"/>
        <v>1</v>
      </c>
    </row>
    <row r="594" spans="1:60" ht="15" x14ac:dyDescent="0.25">
      <c r="A594" s="235" t="s">
        <v>1558</v>
      </c>
      <c r="B594" s="225" t="s">
        <v>1560</v>
      </c>
      <c r="C594" s="226">
        <f t="shared" si="540"/>
        <v>1</v>
      </c>
      <c r="D594" s="227">
        <v>1233.8699999999999</v>
      </c>
      <c r="E594" s="227"/>
      <c r="F594" s="228">
        <f t="shared" si="552"/>
        <v>0</v>
      </c>
      <c r="G594" s="229">
        <f t="shared" si="553"/>
        <v>0</v>
      </c>
      <c r="H594" s="228">
        <f t="shared" si="554"/>
        <v>0</v>
      </c>
      <c r="I594" s="229">
        <f t="shared" si="542"/>
        <v>0</v>
      </c>
      <c r="J594" s="228">
        <f t="shared" si="555"/>
        <v>0</v>
      </c>
      <c r="K594" s="229">
        <f t="shared" si="543"/>
        <v>0</v>
      </c>
      <c r="L594" s="228">
        <v>0.5</v>
      </c>
      <c r="M594" s="230">
        <f t="shared" si="544"/>
        <v>616.93499999999995</v>
      </c>
      <c r="N594" s="231">
        <v>0.5</v>
      </c>
      <c r="O594" s="229">
        <f t="shared" si="545"/>
        <v>616.93499999999995</v>
      </c>
      <c r="P594" s="228">
        <f>AQ$74</f>
        <v>0</v>
      </c>
      <c r="Q594" s="229">
        <f t="shared" si="546"/>
        <v>0</v>
      </c>
      <c r="R594" s="228">
        <f t="shared" si="557"/>
        <v>0</v>
      </c>
      <c r="S594" s="229">
        <f t="shared" si="547"/>
        <v>0</v>
      </c>
      <c r="T594" s="228">
        <f t="shared" si="558"/>
        <v>0</v>
      </c>
      <c r="U594" s="230">
        <f t="shared" si="548"/>
        <v>0</v>
      </c>
      <c r="V594" s="526">
        <f t="shared" si="559"/>
        <v>0</v>
      </c>
      <c r="W594" s="229">
        <f t="shared" si="549"/>
        <v>0</v>
      </c>
      <c r="X594" s="228">
        <f t="shared" si="560"/>
        <v>0</v>
      </c>
      <c r="Y594" s="229">
        <f t="shared" si="550"/>
        <v>0</v>
      </c>
      <c r="Z594" s="228">
        <f t="shared" si="561"/>
        <v>0</v>
      </c>
      <c r="AA594" s="229">
        <f t="shared" si="551"/>
        <v>0</v>
      </c>
      <c r="AB594" s="228">
        <f t="shared" si="562"/>
        <v>0</v>
      </c>
      <c r="AC594" s="229">
        <f t="shared" si="535"/>
        <v>0</v>
      </c>
      <c r="AD594" s="232">
        <f t="shared" si="541"/>
        <v>1233.8699999999999</v>
      </c>
      <c r="AE594" s="223" t="b">
        <f t="shared" si="539"/>
        <v>1</v>
      </c>
      <c r="AF594" s="238"/>
      <c r="AG594" s="238"/>
      <c r="AH594" s="238"/>
      <c r="AI594" s="238"/>
      <c r="AJ594" s="238"/>
      <c r="AK594" s="238"/>
      <c r="AL594" s="238"/>
      <c r="AM594" s="238"/>
      <c r="AN594" s="238"/>
      <c r="AO594" s="238"/>
      <c r="AP594" s="238"/>
      <c r="AQ594" s="238"/>
      <c r="AR594" s="238"/>
      <c r="AS594" s="238"/>
      <c r="AT594" s="238"/>
      <c r="AU594" s="238"/>
      <c r="AV594" s="238"/>
      <c r="AW594" s="238"/>
      <c r="AX594" s="238"/>
      <c r="AY594" s="238"/>
      <c r="AZ594" s="238"/>
      <c r="BA594" s="238"/>
      <c r="BB594" s="238"/>
      <c r="BC594" s="238"/>
      <c r="BD594" s="238"/>
      <c r="BE594" s="238"/>
      <c r="BF594" s="238"/>
      <c r="BG594" s="238"/>
      <c r="BH594" s="238"/>
    </row>
    <row r="595" spans="1:60" ht="30" x14ac:dyDescent="0.25">
      <c r="A595" s="235" t="s">
        <v>1561</v>
      </c>
      <c r="B595" s="225" t="s">
        <v>1563</v>
      </c>
      <c r="C595" s="226">
        <f t="shared" si="540"/>
        <v>1</v>
      </c>
      <c r="D595" s="227">
        <v>4733.28</v>
      </c>
      <c r="E595" s="227"/>
      <c r="F595" s="228">
        <f t="shared" si="552"/>
        <v>0</v>
      </c>
      <c r="G595" s="229">
        <f t="shared" si="553"/>
        <v>0</v>
      </c>
      <c r="H595" s="228">
        <f t="shared" si="554"/>
        <v>0</v>
      </c>
      <c r="I595" s="229">
        <f t="shared" si="542"/>
        <v>0</v>
      </c>
      <c r="J595" s="228">
        <f t="shared" si="555"/>
        <v>0</v>
      </c>
      <c r="K595" s="229">
        <f t="shared" si="543"/>
        <v>0</v>
      </c>
      <c r="L595" s="228">
        <f t="shared" si="556"/>
        <v>0</v>
      </c>
      <c r="M595" s="230">
        <f t="shared" si="544"/>
        <v>0</v>
      </c>
      <c r="N595" s="231">
        <v>0.5</v>
      </c>
      <c r="O595" s="229">
        <f t="shared" si="545"/>
        <v>2366.64</v>
      </c>
      <c r="P595" s="228">
        <v>0.5</v>
      </c>
      <c r="Q595" s="229">
        <f t="shared" si="546"/>
        <v>2366.64</v>
      </c>
      <c r="R595" s="228">
        <f t="shared" si="557"/>
        <v>0</v>
      </c>
      <c r="S595" s="229">
        <f t="shared" si="547"/>
        <v>0</v>
      </c>
      <c r="T595" s="228">
        <f t="shared" si="558"/>
        <v>0</v>
      </c>
      <c r="U595" s="230">
        <f t="shared" si="548"/>
        <v>0</v>
      </c>
      <c r="V595" s="526">
        <f t="shared" si="559"/>
        <v>0</v>
      </c>
      <c r="W595" s="229">
        <f t="shared" si="549"/>
        <v>0</v>
      </c>
      <c r="X595" s="228">
        <f t="shared" si="560"/>
        <v>0</v>
      </c>
      <c r="Y595" s="229">
        <f t="shared" si="550"/>
        <v>0</v>
      </c>
      <c r="Z595" s="228">
        <f t="shared" si="561"/>
        <v>0</v>
      </c>
      <c r="AA595" s="229">
        <f t="shared" si="551"/>
        <v>0</v>
      </c>
      <c r="AB595" s="228">
        <f t="shared" si="562"/>
        <v>0</v>
      </c>
      <c r="AC595" s="229">
        <f t="shared" si="535"/>
        <v>0</v>
      </c>
      <c r="AD595" s="232">
        <f t="shared" si="541"/>
        <v>4733.28</v>
      </c>
      <c r="AE595" s="223" t="b">
        <f t="shared" si="539"/>
        <v>1</v>
      </c>
    </row>
    <row r="596" spans="1:60" ht="30" x14ac:dyDescent="0.25">
      <c r="A596" s="235" t="s">
        <v>1564</v>
      </c>
      <c r="B596" s="225" t="s">
        <v>1566</v>
      </c>
      <c r="C596" s="226">
        <f t="shared" si="540"/>
        <v>1</v>
      </c>
      <c r="D596" s="227">
        <v>349.92</v>
      </c>
      <c r="E596" s="227"/>
      <c r="F596" s="228">
        <f t="shared" si="552"/>
        <v>0</v>
      </c>
      <c r="G596" s="229">
        <f t="shared" si="553"/>
        <v>0</v>
      </c>
      <c r="H596" s="228">
        <f t="shared" si="554"/>
        <v>0</v>
      </c>
      <c r="I596" s="229">
        <f t="shared" si="542"/>
        <v>0</v>
      </c>
      <c r="J596" s="228">
        <f t="shared" si="555"/>
        <v>0</v>
      </c>
      <c r="K596" s="229">
        <f t="shared" si="543"/>
        <v>0</v>
      </c>
      <c r="L596" s="228">
        <f t="shared" si="556"/>
        <v>0</v>
      </c>
      <c r="M596" s="230">
        <f t="shared" si="544"/>
        <v>0</v>
      </c>
      <c r="N596" s="231">
        <v>1</v>
      </c>
      <c r="O596" s="229">
        <f t="shared" si="545"/>
        <v>349.92</v>
      </c>
      <c r="P596" s="228">
        <f>AQ$74</f>
        <v>0</v>
      </c>
      <c r="Q596" s="229">
        <f t="shared" si="546"/>
        <v>0</v>
      </c>
      <c r="R596" s="228">
        <f t="shared" si="557"/>
        <v>0</v>
      </c>
      <c r="S596" s="229">
        <f t="shared" si="547"/>
        <v>0</v>
      </c>
      <c r="T596" s="228">
        <f t="shared" si="558"/>
        <v>0</v>
      </c>
      <c r="U596" s="230">
        <f t="shared" si="548"/>
        <v>0</v>
      </c>
      <c r="V596" s="526">
        <f t="shared" si="559"/>
        <v>0</v>
      </c>
      <c r="W596" s="229">
        <f t="shared" si="549"/>
        <v>0</v>
      </c>
      <c r="X596" s="228">
        <f t="shared" si="560"/>
        <v>0</v>
      </c>
      <c r="Y596" s="229">
        <f t="shared" si="550"/>
        <v>0</v>
      </c>
      <c r="Z596" s="228">
        <f t="shared" si="561"/>
        <v>0</v>
      </c>
      <c r="AA596" s="229">
        <f t="shared" si="551"/>
        <v>0</v>
      </c>
      <c r="AB596" s="228">
        <f t="shared" si="562"/>
        <v>0</v>
      </c>
      <c r="AC596" s="229">
        <f t="shared" si="535"/>
        <v>0</v>
      </c>
      <c r="AD596" s="232">
        <f t="shared" si="541"/>
        <v>349.92</v>
      </c>
      <c r="AE596" s="223" t="b">
        <f t="shared" si="539"/>
        <v>1</v>
      </c>
    </row>
    <row r="597" spans="1:60" ht="30" x14ac:dyDescent="0.25">
      <c r="A597" s="235" t="s">
        <v>1567</v>
      </c>
      <c r="B597" s="225" t="s">
        <v>1569</v>
      </c>
      <c r="C597" s="226">
        <f t="shared" si="540"/>
        <v>1</v>
      </c>
      <c r="D597" s="227">
        <v>4326.93</v>
      </c>
      <c r="E597" s="227"/>
      <c r="F597" s="228">
        <f t="shared" si="552"/>
        <v>0</v>
      </c>
      <c r="G597" s="229">
        <f t="shared" si="553"/>
        <v>0</v>
      </c>
      <c r="H597" s="228">
        <f t="shared" si="554"/>
        <v>0</v>
      </c>
      <c r="I597" s="229">
        <f t="shared" si="542"/>
        <v>0</v>
      </c>
      <c r="J597" s="228">
        <f t="shared" si="555"/>
        <v>0</v>
      </c>
      <c r="K597" s="229">
        <f t="shared" si="543"/>
        <v>0</v>
      </c>
      <c r="L597" s="228">
        <f t="shared" si="556"/>
        <v>0</v>
      </c>
      <c r="M597" s="230">
        <f t="shared" si="544"/>
        <v>0</v>
      </c>
      <c r="N597" s="231">
        <v>0.7</v>
      </c>
      <c r="O597" s="229">
        <f t="shared" si="545"/>
        <v>3028.8510000000001</v>
      </c>
      <c r="P597" s="228">
        <v>0.3</v>
      </c>
      <c r="Q597" s="229">
        <f t="shared" si="546"/>
        <v>1298.079</v>
      </c>
      <c r="R597" s="228">
        <f t="shared" si="557"/>
        <v>0</v>
      </c>
      <c r="S597" s="229">
        <f t="shared" si="547"/>
        <v>0</v>
      </c>
      <c r="T597" s="228">
        <f t="shared" si="558"/>
        <v>0</v>
      </c>
      <c r="U597" s="230">
        <f t="shared" si="548"/>
        <v>0</v>
      </c>
      <c r="V597" s="526">
        <f t="shared" si="559"/>
        <v>0</v>
      </c>
      <c r="W597" s="229">
        <f t="shared" si="549"/>
        <v>0</v>
      </c>
      <c r="X597" s="228">
        <f t="shared" si="560"/>
        <v>0</v>
      </c>
      <c r="Y597" s="229">
        <f t="shared" si="550"/>
        <v>0</v>
      </c>
      <c r="Z597" s="228">
        <f t="shared" si="561"/>
        <v>0</v>
      </c>
      <c r="AA597" s="229">
        <f t="shared" si="551"/>
        <v>0</v>
      </c>
      <c r="AB597" s="228">
        <f t="shared" si="562"/>
        <v>0</v>
      </c>
      <c r="AC597" s="229">
        <f t="shared" si="535"/>
        <v>0</v>
      </c>
      <c r="AD597" s="232">
        <f t="shared" si="541"/>
        <v>4326.93</v>
      </c>
      <c r="AE597" s="223" t="b">
        <f t="shared" si="539"/>
        <v>1</v>
      </c>
    </row>
    <row r="598" spans="1:60" ht="15" x14ac:dyDescent="0.25">
      <c r="A598" s="235" t="s">
        <v>1570</v>
      </c>
      <c r="B598" s="225" t="s">
        <v>1572</v>
      </c>
      <c r="C598" s="226">
        <f t="shared" si="540"/>
        <v>1</v>
      </c>
      <c r="D598" s="227">
        <v>2184.4899999999998</v>
      </c>
      <c r="E598" s="227"/>
      <c r="F598" s="228">
        <f t="shared" si="552"/>
        <v>0</v>
      </c>
      <c r="G598" s="229">
        <f t="shared" si="553"/>
        <v>0</v>
      </c>
      <c r="H598" s="228">
        <f t="shared" si="554"/>
        <v>0</v>
      </c>
      <c r="I598" s="229">
        <f t="shared" si="542"/>
        <v>0</v>
      </c>
      <c r="J598" s="228">
        <f t="shared" si="555"/>
        <v>0</v>
      </c>
      <c r="K598" s="229">
        <f t="shared" si="543"/>
        <v>0</v>
      </c>
      <c r="L598" s="228">
        <f t="shared" si="556"/>
        <v>0</v>
      </c>
      <c r="M598" s="230">
        <f t="shared" si="544"/>
        <v>0</v>
      </c>
      <c r="N598" s="231">
        <v>1</v>
      </c>
      <c r="O598" s="229">
        <f t="shared" si="545"/>
        <v>2184.4899999999998</v>
      </c>
      <c r="P598" s="228">
        <f>AQ$74</f>
        <v>0</v>
      </c>
      <c r="Q598" s="229">
        <f t="shared" si="546"/>
        <v>0</v>
      </c>
      <c r="R598" s="228">
        <f t="shared" si="557"/>
        <v>0</v>
      </c>
      <c r="S598" s="229">
        <f t="shared" si="547"/>
        <v>0</v>
      </c>
      <c r="T598" s="228">
        <f t="shared" si="558"/>
        <v>0</v>
      </c>
      <c r="U598" s="230">
        <f t="shared" si="548"/>
        <v>0</v>
      </c>
      <c r="V598" s="526">
        <f t="shared" si="559"/>
        <v>0</v>
      </c>
      <c r="W598" s="229">
        <f t="shared" si="549"/>
        <v>0</v>
      </c>
      <c r="X598" s="228">
        <f t="shared" si="560"/>
        <v>0</v>
      </c>
      <c r="Y598" s="229">
        <f t="shared" si="550"/>
        <v>0</v>
      </c>
      <c r="Z598" s="228">
        <f t="shared" si="561"/>
        <v>0</v>
      </c>
      <c r="AA598" s="229">
        <f t="shared" si="551"/>
        <v>0</v>
      </c>
      <c r="AB598" s="228">
        <f t="shared" si="562"/>
        <v>0</v>
      </c>
      <c r="AC598" s="229">
        <f t="shared" si="535"/>
        <v>0</v>
      </c>
      <c r="AD598" s="232">
        <f t="shared" si="541"/>
        <v>2184.4899999999998</v>
      </c>
      <c r="AE598" s="223" t="b">
        <f t="shared" si="539"/>
        <v>1</v>
      </c>
    </row>
    <row r="599" spans="1:60" s="223" customFormat="1" ht="21.75" customHeight="1" x14ac:dyDescent="0.25">
      <c r="A599" s="260">
        <v>18</v>
      </c>
      <c r="B599" s="215" t="s">
        <v>1573</v>
      </c>
      <c r="C599" s="216">
        <f t="shared" si="540"/>
        <v>1</v>
      </c>
      <c r="D599" s="217">
        <v>44546.490000000005</v>
      </c>
      <c r="E599" s="217"/>
      <c r="F599" s="218">
        <f>AVERAGE(F600:F621)</f>
        <v>0</v>
      </c>
      <c r="G599" s="219">
        <f>SUM(G600:G621)</f>
        <v>0</v>
      </c>
      <c r="H599" s="218">
        <f>AVERAGE(H600:H621)</f>
        <v>0</v>
      </c>
      <c r="I599" s="219">
        <f>SUM(I600:I621)</f>
        <v>0</v>
      </c>
      <c r="J599" s="218">
        <f>AVERAGE(J600:J621)</f>
        <v>0</v>
      </c>
      <c r="K599" s="219">
        <f>SUM(K600:K621)</f>
        <v>0</v>
      </c>
      <c r="L599" s="218">
        <f>AVERAGE(L600:L621)</f>
        <v>0</v>
      </c>
      <c r="M599" s="220">
        <f>SUM(M600:M621)</f>
        <v>0</v>
      </c>
      <c r="N599" s="221">
        <f>AVERAGE(N600:N621)</f>
        <v>0.13636363636363635</v>
      </c>
      <c r="O599" s="219">
        <f>SUM(O600:O621)</f>
        <v>5187.97</v>
      </c>
      <c r="P599" s="218">
        <f>AVERAGE(P600:P621)</f>
        <v>4.5454545454545456E-2</v>
      </c>
      <c r="Q599" s="219">
        <f>SUM(Q600:Q621)</f>
        <v>786.38</v>
      </c>
      <c r="R599" s="218">
        <f>AVERAGE(R600:R621)</f>
        <v>0</v>
      </c>
      <c r="S599" s="219">
        <f>SUM(S600:S621)</f>
        <v>0</v>
      </c>
      <c r="T599" s="218">
        <f>AVERAGE(T600:T621)</f>
        <v>0.25</v>
      </c>
      <c r="U599" s="220">
        <f>SUM(U600:U621)</f>
        <v>10237.499999999998</v>
      </c>
      <c r="V599" s="525">
        <f>AVERAGE(V600:V621)</f>
        <v>0.20454545454545456</v>
      </c>
      <c r="W599" s="219">
        <f>SUM(W600:W621)</f>
        <v>10134.519999999999</v>
      </c>
      <c r="X599" s="218">
        <f>AVERAGE(X600:X621)</f>
        <v>0.15909090909090909</v>
      </c>
      <c r="Y599" s="219">
        <f>SUM(Y600:Y621)</f>
        <v>6352.8549999999996</v>
      </c>
      <c r="Z599" s="218">
        <f>AVERAGE(Z600:Z621)</f>
        <v>9.0909090909090912E-2</v>
      </c>
      <c r="AA599" s="219">
        <f>SUM(AA600:AA621)</f>
        <v>1602.44</v>
      </c>
      <c r="AB599" s="218">
        <f>AVERAGE(AB600:AB621)</f>
        <v>0.11363636363636363</v>
      </c>
      <c r="AC599" s="219">
        <f>SUM(AC600:AC621)</f>
        <v>10244.825000000001</v>
      </c>
      <c r="AD599" s="222">
        <f t="shared" si="541"/>
        <v>44546.49</v>
      </c>
      <c r="AE599" s="223" t="b">
        <f t="shared" si="539"/>
        <v>1</v>
      </c>
    </row>
    <row r="600" spans="1:60" ht="15" x14ac:dyDescent="0.25">
      <c r="A600" s="235" t="s">
        <v>1574</v>
      </c>
      <c r="B600" s="225" t="s">
        <v>1576</v>
      </c>
      <c r="C600" s="226">
        <f t="shared" si="540"/>
        <v>1</v>
      </c>
      <c r="D600" s="227">
        <v>122.85</v>
      </c>
      <c r="E600" s="227"/>
      <c r="F600" s="228">
        <f>AG$76</f>
        <v>0</v>
      </c>
      <c r="G600" s="229">
        <f>F600*$D600</f>
        <v>0</v>
      </c>
      <c r="H600" s="228">
        <f>AI$76</f>
        <v>0</v>
      </c>
      <c r="I600" s="229">
        <f t="shared" ref="I600:I621" si="563">H600*$D600</f>
        <v>0</v>
      </c>
      <c r="J600" s="228">
        <f>AK$76</f>
        <v>0</v>
      </c>
      <c r="K600" s="229">
        <f t="shared" ref="K600:K621" si="564">J600*$D600</f>
        <v>0</v>
      </c>
      <c r="L600" s="228">
        <f>AM$76</f>
        <v>0</v>
      </c>
      <c r="M600" s="230">
        <f t="shared" ref="M600:M621" si="565">L600*$D600</f>
        <v>0</v>
      </c>
      <c r="N600" s="231">
        <f>AO$76</f>
        <v>0</v>
      </c>
      <c r="O600" s="229">
        <f t="shared" ref="O600:O621" si="566">N600*$D600</f>
        <v>0</v>
      </c>
      <c r="P600" s="228">
        <f>AQ$76</f>
        <v>0</v>
      </c>
      <c r="Q600" s="229">
        <f t="shared" ref="Q600:Q621" si="567">P600*$D600</f>
        <v>0</v>
      </c>
      <c r="R600" s="228">
        <f>AS$76</f>
        <v>0</v>
      </c>
      <c r="S600" s="229">
        <f t="shared" ref="S600:S621" si="568">R600*$D600</f>
        <v>0</v>
      </c>
      <c r="T600" s="228">
        <f>AU$76</f>
        <v>0</v>
      </c>
      <c r="U600" s="230">
        <f t="shared" ref="U600:U621" si="569">T600*$D600</f>
        <v>0</v>
      </c>
      <c r="V600" s="526">
        <f>AW$76</f>
        <v>0</v>
      </c>
      <c r="W600" s="229">
        <f t="shared" ref="W600:W621" si="570">V600*$D600</f>
        <v>0</v>
      </c>
      <c r="X600" s="228">
        <f>AY$76</f>
        <v>0</v>
      </c>
      <c r="Y600" s="229">
        <f t="shared" ref="Y600:Y621" si="571">X600*$D600</f>
        <v>0</v>
      </c>
      <c r="Z600" s="228">
        <v>0.5</v>
      </c>
      <c r="AA600" s="229">
        <f t="shared" ref="AA600:AA621" si="572">Z600*$D600</f>
        <v>61.424999999999997</v>
      </c>
      <c r="AB600" s="228">
        <v>0.5</v>
      </c>
      <c r="AC600" s="229">
        <f t="shared" si="535"/>
        <v>61.424999999999997</v>
      </c>
      <c r="AD600" s="232">
        <f t="shared" si="541"/>
        <v>122.85</v>
      </c>
      <c r="AE600" s="223" t="b">
        <f t="shared" si="539"/>
        <v>1</v>
      </c>
    </row>
    <row r="601" spans="1:60" ht="15" x14ac:dyDescent="0.25">
      <c r="A601" s="235" t="s">
        <v>1577</v>
      </c>
      <c r="B601" s="225" t="s">
        <v>1579</v>
      </c>
      <c r="C601" s="226">
        <f t="shared" si="540"/>
        <v>1</v>
      </c>
      <c r="D601" s="227">
        <v>347.06</v>
      </c>
      <c r="E601" s="227"/>
      <c r="F601" s="228">
        <f t="shared" ref="F601:F621" si="573">AG$76</f>
        <v>0</v>
      </c>
      <c r="G601" s="229">
        <f t="shared" ref="G601:G621" si="574">F601*$D601</f>
        <v>0</v>
      </c>
      <c r="H601" s="228">
        <f t="shared" ref="H601:H621" si="575">AI$76</f>
        <v>0</v>
      </c>
      <c r="I601" s="229">
        <f t="shared" si="563"/>
        <v>0</v>
      </c>
      <c r="J601" s="228">
        <f t="shared" ref="J601:J621" si="576">AK$76</f>
        <v>0</v>
      </c>
      <c r="K601" s="229">
        <f t="shared" si="564"/>
        <v>0</v>
      </c>
      <c r="L601" s="228">
        <f t="shared" ref="L601:L621" si="577">AM$76</f>
        <v>0</v>
      </c>
      <c r="M601" s="230">
        <f t="shared" si="565"/>
        <v>0</v>
      </c>
      <c r="N601" s="231">
        <v>1</v>
      </c>
      <c r="O601" s="229">
        <f t="shared" si="566"/>
        <v>347.06</v>
      </c>
      <c r="P601" s="228">
        <f t="shared" ref="P601:P621" si="578">AQ$76</f>
        <v>0</v>
      </c>
      <c r="Q601" s="229">
        <f t="shared" si="567"/>
        <v>0</v>
      </c>
      <c r="R601" s="228">
        <f t="shared" ref="R601:R621" si="579">AS$76</f>
        <v>0</v>
      </c>
      <c r="S601" s="229">
        <f t="shared" si="568"/>
        <v>0</v>
      </c>
      <c r="T601" s="228">
        <f t="shared" ref="T601:T620" si="580">AU$76</f>
        <v>0</v>
      </c>
      <c r="U601" s="230">
        <f t="shared" si="569"/>
        <v>0</v>
      </c>
      <c r="V601" s="526">
        <f t="shared" ref="V601:V621" si="581">AW$76</f>
        <v>0</v>
      </c>
      <c r="W601" s="229">
        <f t="shared" si="570"/>
        <v>0</v>
      </c>
      <c r="X601" s="228">
        <f t="shared" ref="X601:X621" si="582">AY$76</f>
        <v>0</v>
      </c>
      <c r="Y601" s="229">
        <f t="shared" si="571"/>
        <v>0</v>
      </c>
      <c r="Z601" s="228">
        <f t="shared" ref="Z601:Z621" si="583">BA$76</f>
        <v>0</v>
      </c>
      <c r="AA601" s="229">
        <f t="shared" si="572"/>
        <v>0</v>
      </c>
      <c r="AB601" s="228">
        <f t="shared" ref="AB601:AB621" si="584">BC$76</f>
        <v>0</v>
      </c>
      <c r="AC601" s="229">
        <f t="shared" si="535"/>
        <v>0</v>
      </c>
      <c r="AD601" s="232">
        <f t="shared" si="541"/>
        <v>347.06</v>
      </c>
      <c r="AE601" s="223" t="b">
        <f t="shared" si="539"/>
        <v>1</v>
      </c>
    </row>
    <row r="602" spans="1:60" ht="30" x14ac:dyDescent="0.25">
      <c r="A602" s="235" t="s">
        <v>1580</v>
      </c>
      <c r="B602" s="225" t="s">
        <v>1582</v>
      </c>
      <c r="C602" s="226">
        <f t="shared" si="540"/>
        <v>1</v>
      </c>
      <c r="D602" s="227">
        <v>4648.49</v>
      </c>
      <c r="E602" s="227"/>
      <c r="F602" s="228">
        <f t="shared" si="573"/>
        <v>0</v>
      </c>
      <c r="G602" s="229">
        <f t="shared" si="574"/>
        <v>0</v>
      </c>
      <c r="H602" s="228">
        <f t="shared" si="575"/>
        <v>0</v>
      </c>
      <c r="I602" s="229">
        <f t="shared" si="563"/>
        <v>0</v>
      </c>
      <c r="J602" s="228">
        <f t="shared" si="576"/>
        <v>0</v>
      </c>
      <c r="K602" s="229">
        <f t="shared" si="564"/>
        <v>0</v>
      </c>
      <c r="L602" s="228">
        <f t="shared" si="577"/>
        <v>0</v>
      </c>
      <c r="M602" s="230">
        <f t="shared" si="565"/>
        <v>0</v>
      </c>
      <c r="N602" s="231">
        <v>1</v>
      </c>
      <c r="O602" s="229">
        <f t="shared" si="566"/>
        <v>4648.49</v>
      </c>
      <c r="P602" s="228">
        <f t="shared" si="578"/>
        <v>0</v>
      </c>
      <c r="Q602" s="229">
        <f t="shared" si="567"/>
        <v>0</v>
      </c>
      <c r="R602" s="228">
        <f t="shared" si="579"/>
        <v>0</v>
      </c>
      <c r="S602" s="229">
        <f t="shared" si="568"/>
        <v>0</v>
      </c>
      <c r="T602" s="228">
        <f t="shared" si="580"/>
        <v>0</v>
      </c>
      <c r="U602" s="230">
        <f t="shared" si="569"/>
        <v>0</v>
      </c>
      <c r="V602" s="526">
        <f t="shared" si="581"/>
        <v>0</v>
      </c>
      <c r="W602" s="229">
        <f t="shared" si="570"/>
        <v>0</v>
      </c>
      <c r="X602" s="228">
        <f t="shared" si="582"/>
        <v>0</v>
      </c>
      <c r="Y602" s="229">
        <f t="shared" si="571"/>
        <v>0</v>
      </c>
      <c r="Z602" s="228">
        <f t="shared" si="583"/>
        <v>0</v>
      </c>
      <c r="AA602" s="229">
        <f t="shared" si="572"/>
        <v>0</v>
      </c>
      <c r="AB602" s="228">
        <f t="shared" si="584"/>
        <v>0</v>
      </c>
      <c r="AC602" s="229">
        <f t="shared" si="535"/>
        <v>0</v>
      </c>
      <c r="AD602" s="232">
        <f t="shared" si="541"/>
        <v>4648.49</v>
      </c>
      <c r="AE602" s="223" t="b">
        <f t="shared" si="539"/>
        <v>1</v>
      </c>
    </row>
    <row r="603" spans="1:60" ht="15" x14ac:dyDescent="0.25">
      <c r="A603" s="235" t="s">
        <v>1583</v>
      </c>
      <c r="B603" s="225" t="s">
        <v>1585</v>
      </c>
      <c r="C603" s="226">
        <f t="shared" si="540"/>
        <v>1</v>
      </c>
      <c r="D603" s="227">
        <v>786.38</v>
      </c>
      <c r="E603" s="227"/>
      <c r="F603" s="228">
        <f t="shared" si="573"/>
        <v>0</v>
      </c>
      <c r="G603" s="229">
        <f t="shared" si="574"/>
        <v>0</v>
      </c>
      <c r="H603" s="228">
        <f t="shared" si="575"/>
        <v>0</v>
      </c>
      <c r="I603" s="229">
        <f t="shared" si="563"/>
        <v>0</v>
      </c>
      <c r="J603" s="228">
        <f t="shared" si="576"/>
        <v>0</v>
      </c>
      <c r="K603" s="229">
        <f t="shared" si="564"/>
        <v>0</v>
      </c>
      <c r="L603" s="228">
        <f t="shared" si="577"/>
        <v>0</v>
      </c>
      <c r="M603" s="230">
        <f t="shared" si="565"/>
        <v>0</v>
      </c>
      <c r="N603" s="231">
        <f t="shared" ref="N603:N621" si="585">AO$76</f>
        <v>0</v>
      </c>
      <c r="O603" s="229">
        <f t="shared" si="566"/>
        <v>0</v>
      </c>
      <c r="P603" s="228">
        <v>1</v>
      </c>
      <c r="Q603" s="229">
        <f t="shared" si="567"/>
        <v>786.38</v>
      </c>
      <c r="R603" s="228">
        <f t="shared" si="579"/>
        <v>0</v>
      </c>
      <c r="S603" s="229">
        <f t="shared" si="568"/>
        <v>0</v>
      </c>
      <c r="T603" s="228">
        <f t="shared" si="580"/>
        <v>0</v>
      </c>
      <c r="U603" s="230">
        <f t="shared" si="569"/>
        <v>0</v>
      </c>
      <c r="V603" s="526">
        <f t="shared" si="581"/>
        <v>0</v>
      </c>
      <c r="W603" s="229">
        <f t="shared" si="570"/>
        <v>0</v>
      </c>
      <c r="X603" s="228">
        <f t="shared" si="582"/>
        <v>0</v>
      </c>
      <c r="Y603" s="229">
        <f t="shared" si="571"/>
        <v>0</v>
      </c>
      <c r="Z603" s="228">
        <f t="shared" si="583"/>
        <v>0</v>
      </c>
      <c r="AA603" s="229">
        <f t="shared" si="572"/>
        <v>0</v>
      </c>
      <c r="AB603" s="228">
        <f t="shared" si="584"/>
        <v>0</v>
      </c>
      <c r="AC603" s="229">
        <f t="shared" si="535"/>
        <v>0</v>
      </c>
      <c r="AD603" s="232">
        <f t="shared" si="541"/>
        <v>786.38</v>
      </c>
      <c r="AE603" s="223" t="b">
        <f t="shared" si="539"/>
        <v>1</v>
      </c>
      <c r="AF603" s="223"/>
      <c r="AG603" s="223"/>
      <c r="AH603" s="223"/>
      <c r="AI603" s="223"/>
      <c r="AJ603" s="223"/>
      <c r="AK603" s="223"/>
      <c r="AL603" s="223"/>
      <c r="AM603" s="223"/>
      <c r="AN603" s="223"/>
      <c r="AO603" s="223"/>
      <c r="AP603" s="223"/>
      <c r="AQ603" s="223"/>
      <c r="AR603" s="223"/>
      <c r="AS603" s="223"/>
      <c r="AT603" s="223"/>
      <c r="AU603" s="223"/>
      <c r="AV603" s="223"/>
      <c r="AW603" s="223"/>
      <c r="AX603" s="223"/>
      <c r="AY603" s="223"/>
      <c r="AZ603" s="223"/>
      <c r="BA603" s="223"/>
      <c r="BB603" s="223"/>
      <c r="BC603" s="223"/>
      <c r="BD603" s="223"/>
      <c r="BE603" s="223"/>
      <c r="BF603" s="223"/>
      <c r="BG603" s="223"/>
      <c r="BH603" s="223"/>
    </row>
    <row r="604" spans="1:60" ht="15" x14ac:dyDescent="0.25">
      <c r="A604" s="235" t="s">
        <v>1586</v>
      </c>
      <c r="B604" s="225" t="s">
        <v>1588</v>
      </c>
      <c r="C604" s="226">
        <f t="shared" si="540"/>
        <v>1</v>
      </c>
      <c r="D604" s="227">
        <v>8.7899999999999991</v>
      </c>
      <c r="E604" s="227"/>
      <c r="F604" s="228">
        <f t="shared" si="573"/>
        <v>0</v>
      </c>
      <c r="G604" s="229">
        <f t="shared" si="574"/>
        <v>0</v>
      </c>
      <c r="H604" s="228">
        <f t="shared" si="575"/>
        <v>0</v>
      </c>
      <c r="I604" s="229">
        <f t="shared" si="563"/>
        <v>0</v>
      </c>
      <c r="J604" s="228">
        <f t="shared" si="576"/>
        <v>0</v>
      </c>
      <c r="K604" s="229">
        <f t="shared" si="564"/>
        <v>0</v>
      </c>
      <c r="L604" s="228">
        <f t="shared" si="577"/>
        <v>0</v>
      </c>
      <c r="M604" s="230">
        <f t="shared" si="565"/>
        <v>0</v>
      </c>
      <c r="N604" s="231">
        <f t="shared" si="585"/>
        <v>0</v>
      </c>
      <c r="O604" s="229">
        <f t="shared" si="566"/>
        <v>0</v>
      </c>
      <c r="P604" s="228">
        <f t="shared" si="578"/>
        <v>0</v>
      </c>
      <c r="Q604" s="229">
        <f t="shared" si="567"/>
        <v>0</v>
      </c>
      <c r="R604" s="228">
        <f t="shared" si="579"/>
        <v>0</v>
      </c>
      <c r="S604" s="229">
        <f t="shared" si="568"/>
        <v>0</v>
      </c>
      <c r="T604" s="228">
        <f t="shared" si="580"/>
        <v>0</v>
      </c>
      <c r="U604" s="230">
        <f t="shared" si="569"/>
        <v>0</v>
      </c>
      <c r="V604" s="526">
        <f t="shared" si="581"/>
        <v>0</v>
      </c>
      <c r="W604" s="229">
        <f t="shared" si="570"/>
        <v>0</v>
      </c>
      <c r="X604" s="228">
        <v>0.5</v>
      </c>
      <c r="Y604" s="229">
        <f t="shared" si="571"/>
        <v>4.3949999999999996</v>
      </c>
      <c r="Z604" s="228">
        <v>0.5</v>
      </c>
      <c r="AA604" s="229">
        <f t="shared" si="572"/>
        <v>4.3949999999999996</v>
      </c>
      <c r="AB604" s="228">
        <f t="shared" si="584"/>
        <v>0</v>
      </c>
      <c r="AC604" s="229">
        <f t="shared" si="535"/>
        <v>0</v>
      </c>
      <c r="AD604" s="232">
        <f t="shared" si="541"/>
        <v>8.7899999999999991</v>
      </c>
      <c r="AE604" s="223" t="b">
        <f t="shared" si="539"/>
        <v>1</v>
      </c>
    </row>
    <row r="605" spans="1:60" ht="30" x14ac:dyDescent="0.25">
      <c r="A605" s="235" t="s">
        <v>1589</v>
      </c>
      <c r="B605" s="225" t="s">
        <v>1591</v>
      </c>
      <c r="C605" s="226">
        <f t="shared" si="540"/>
        <v>1</v>
      </c>
      <c r="D605" s="227">
        <v>2528.3200000000002</v>
      </c>
      <c r="E605" s="227"/>
      <c r="F605" s="228">
        <f t="shared" si="573"/>
        <v>0</v>
      </c>
      <c r="G605" s="229">
        <f t="shared" si="574"/>
        <v>0</v>
      </c>
      <c r="H605" s="228">
        <f t="shared" si="575"/>
        <v>0</v>
      </c>
      <c r="I605" s="229">
        <f t="shared" si="563"/>
        <v>0</v>
      </c>
      <c r="J605" s="228">
        <f t="shared" si="576"/>
        <v>0</v>
      </c>
      <c r="K605" s="229">
        <f t="shared" si="564"/>
        <v>0</v>
      </c>
      <c r="L605" s="228">
        <f t="shared" si="577"/>
        <v>0</v>
      </c>
      <c r="M605" s="230">
        <f t="shared" si="565"/>
        <v>0</v>
      </c>
      <c r="N605" s="231">
        <f t="shared" si="585"/>
        <v>0</v>
      </c>
      <c r="O605" s="229">
        <f t="shared" si="566"/>
        <v>0</v>
      </c>
      <c r="P605" s="228">
        <f t="shared" si="578"/>
        <v>0</v>
      </c>
      <c r="Q605" s="229">
        <f t="shared" si="567"/>
        <v>0</v>
      </c>
      <c r="R605" s="228">
        <f t="shared" si="579"/>
        <v>0</v>
      </c>
      <c r="S605" s="229">
        <f t="shared" si="568"/>
        <v>0</v>
      </c>
      <c r="T605" s="228">
        <f t="shared" si="580"/>
        <v>0</v>
      </c>
      <c r="U605" s="230">
        <f t="shared" si="569"/>
        <v>0</v>
      </c>
      <c r="V605" s="526">
        <f t="shared" si="581"/>
        <v>0</v>
      </c>
      <c r="W605" s="229">
        <f t="shared" si="570"/>
        <v>0</v>
      </c>
      <c r="X605" s="228">
        <v>0.5</v>
      </c>
      <c r="Y605" s="229">
        <f t="shared" si="571"/>
        <v>1264.1600000000001</v>
      </c>
      <c r="Z605" s="228">
        <v>0.5</v>
      </c>
      <c r="AA605" s="229">
        <f t="shared" si="572"/>
        <v>1264.1600000000001</v>
      </c>
      <c r="AB605" s="228">
        <f t="shared" si="584"/>
        <v>0</v>
      </c>
      <c r="AC605" s="229">
        <f t="shared" si="535"/>
        <v>0</v>
      </c>
      <c r="AD605" s="232">
        <f t="shared" si="541"/>
        <v>2528.3200000000002</v>
      </c>
      <c r="AE605" s="223" t="b">
        <f t="shared" si="539"/>
        <v>1</v>
      </c>
    </row>
    <row r="606" spans="1:60" ht="15" x14ac:dyDescent="0.25">
      <c r="A606" s="235" t="s">
        <v>1592</v>
      </c>
      <c r="B606" s="225" t="s">
        <v>1594</v>
      </c>
      <c r="C606" s="226">
        <f t="shared" si="540"/>
        <v>1</v>
      </c>
      <c r="D606" s="227">
        <v>192.42</v>
      </c>
      <c r="E606" s="227"/>
      <c r="F606" s="228">
        <f t="shared" si="573"/>
        <v>0</v>
      </c>
      <c r="G606" s="229">
        <f t="shared" si="574"/>
        <v>0</v>
      </c>
      <c r="H606" s="228">
        <f t="shared" si="575"/>
        <v>0</v>
      </c>
      <c r="I606" s="229">
        <f t="shared" si="563"/>
        <v>0</v>
      </c>
      <c r="J606" s="228">
        <f t="shared" si="576"/>
        <v>0</v>
      </c>
      <c r="K606" s="229">
        <f t="shared" si="564"/>
        <v>0</v>
      </c>
      <c r="L606" s="228">
        <f t="shared" si="577"/>
        <v>0</v>
      </c>
      <c r="M606" s="230">
        <f t="shared" si="565"/>
        <v>0</v>
      </c>
      <c r="N606" s="231">
        <v>1</v>
      </c>
      <c r="O606" s="229">
        <f t="shared" si="566"/>
        <v>192.42</v>
      </c>
      <c r="P606" s="228">
        <f t="shared" si="578"/>
        <v>0</v>
      </c>
      <c r="Q606" s="229">
        <f t="shared" si="567"/>
        <v>0</v>
      </c>
      <c r="R606" s="228">
        <f t="shared" si="579"/>
        <v>0</v>
      </c>
      <c r="S606" s="229">
        <f t="shared" si="568"/>
        <v>0</v>
      </c>
      <c r="T606" s="228">
        <f t="shared" si="580"/>
        <v>0</v>
      </c>
      <c r="U606" s="230">
        <f t="shared" si="569"/>
        <v>0</v>
      </c>
      <c r="V606" s="526">
        <f t="shared" si="581"/>
        <v>0</v>
      </c>
      <c r="W606" s="229">
        <f t="shared" si="570"/>
        <v>0</v>
      </c>
      <c r="X606" s="228">
        <f t="shared" si="582"/>
        <v>0</v>
      </c>
      <c r="Y606" s="229">
        <f t="shared" si="571"/>
        <v>0</v>
      </c>
      <c r="Z606" s="228">
        <f t="shared" si="583"/>
        <v>0</v>
      </c>
      <c r="AA606" s="229">
        <f t="shared" si="572"/>
        <v>0</v>
      </c>
      <c r="AB606" s="228">
        <f t="shared" si="584"/>
        <v>0</v>
      </c>
      <c r="AC606" s="229">
        <f t="shared" si="535"/>
        <v>0</v>
      </c>
      <c r="AD606" s="232">
        <f t="shared" si="541"/>
        <v>192.42</v>
      </c>
      <c r="AE606" s="223" t="b">
        <f t="shared" si="539"/>
        <v>1</v>
      </c>
    </row>
    <row r="607" spans="1:60" ht="30" x14ac:dyDescent="0.25">
      <c r="A607" s="235" t="s">
        <v>1595</v>
      </c>
      <c r="B607" s="225" t="s">
        <v>1597</v>
      </c>
      <c r="C607" s="226">
        <f t="shared" si="540"/>
        <v>1</v>
      </c>
      <c r="D607" s="227">
        <v>3900.32</v>
      </c>
      <c r="E607" s="227"/>
      <c r="F607" s="228">
        <f t="shared" si="573"/>
        <v>0</v>
      </c>
      <c r="G607" s="229">
        <f t="shared" si="574"/>
        <v>0</v>
      </c>
      <c r="H607" s="228">
        <f t="shared" si="575"/>
        <v>0</v>
      </c>
      <c r="I607" s="229">
        <f t="shared" si="563"/>
        <v>0</v>
      </c>
      <c r="J607" s="228">
        <f t="shared" si="576"/>
        <v>0</v>
      </c>
      <c r="K607" s="229">
        <f t="shared" si="564"/>
        <v>0</v>
      </c>
      <c r="L607" s="228">
        <f t="shared" si="577"/>
        <v>0</v>
      </c>
      <c r="M607" s="230">
        <f t="shared" si="565"/>
        <v>0</v>
      </c>
      <c r="N607" s="231">
        <f t="shared" si="585"/>
        <v>0</v>
      </c>
      <c r="O607" s="229">
        <f t="shared" si="566"/>
        <v>0</v>
      </c>
      <c r="P607" s="228">
        <f t="shared" si="578"/>
        <v>0</v>
      </c>
      <c r="Q607" s="229">
        <f t="shared" si="567"/>
        <v>0</v>
      </c>
      <c r="R607" s="228">
        <f t="shared" si="579"/>
        <v>0</v>
      </c>
      <c r="S607" s="229">
        <f t="shared" si="568"/>
        <v>0</v>
      </c>
      <c r="T607" s="228">
        <f t="shared" si="580"/>
        <v>0</v>
      </c>
      <c r="U607" s="230">
        <f t="shared" si="569"/>
        <v>0</v>
      </c>
      <c r="V607" s="526">
        <f t="shared" si="581"/>
        <v>0</v>
      </c>
      <c r="W607" s="229">
        <f t="shared" si="570"/>
        <v>0</v>
      </c>
      <c r="X607" s="228">
        <v>1</v>
      </c>
      <c r="Y607" s="229">
        <f t="shared" si="571"/>
        <v>3900.32</v>
      </c>
      <c r="Z607" s="228">
        <f t="shared" si="583"/>
        <v>0</v>
      </c>
      <c r="AA607" s="229">
        <f t="shared" si="572"/>
        <v>0</v>
      </c>
      <c r="AB607" s="228">
        <f t="shared" si="584"/>
        <v>0</v>
      </c>
      <c r="AC607" s="229">
        <f t="shared" si="535"/>
        <v>0</v>
      </c>
      <c r="AD607" s="232">
        <f t="shared" si="541"/>
        <v>3900.32</v>
      </c>
      <c r="AE607" s="223" t="b">
        <f t="shared" si="539"/>
        <v>1</v>
      </c>
    </row>
    <row r="608" spans="1:60" ht="30" x14ac:dyDescent="0.25">
      <c r="A608" s="235" t="s">
        <v>1598</v>
      </c>
      <c r="B608" s="225" t="s">
        <v>1600</v>
      </c>
      <c r="C608" s="226">
        <f t="shared" si="540"/>
        <v>1</v>
      </c>
      <c r="D608" s="227">
        <v>544.91999999999996</v>
      </c>
      <c r="E608" s="227"/>
      <c r="F608" s="228">
        <f t="shared" si="573"/>
        <v>0</v>
      </c>
      <c r="G608" s="229">
        <f t="shared" si="574"/>
        <v>0</v>
      </c>
      <c r="H608" s="228">
        <f t="shared" si="575"/>
        <v>0</v>
      </c>
      <c r="I608" s="229">
        <f t="shared" si="563"/>
        <v>0</v>
      </c>
      <c r="J608" s="228">
        <f t="shared" si="576"/>
        <v>0</v>
      </c>
      <c r="K608" s="229">
        <f t="shared" si="564"/>
        <v>0</v>
      </c>
      <c r="L608" s="228">
        <f t="shared" si="577"/>
        <v>0</v>
      </c>
      <c r="M608" s="230">
        <f t="shared" si="565"/>
        <v>0</v>
      </c>
      <c r="N608" s="231">
        <f t="shared" si="585"/>
        <v>0</v>
      </c>
      <c r="O608" s="229">
        <f t="shared" si="566"/>
        <v>0</v>
      </c>
      <c r="P608" s="228">
        <f t="shared" si="578"/>
        <v>0</v>
      </c>
      <c r="Q608" s="229">
        <f t="shared" si="567"/>
        <v>0</v>
      </c>
      <c r="R608" s="228">
        <f t="shared" si="579"/>
        <v>0</v>
      </c>
      <c r="S608" s="229">
        <f t="shared" si="568"/>
        <v>0</v>
      </c>
      <c r="T608" s="228">
        <f t="shared" si="580"/>
        <v>0</v>
      </c>
      <c r="U608" s="230">
        <f t="shared" si="569"/>
        <v>0</v>
      </c>
      <c r="V608" s="526">
        <f t="shared" si="581"/>
        <v>0</v>
      </c>
      <c r="W608" s="229">
        <f t="shared" si="570"/>
        <v>0</v>
      </c>
      <c r="X608" s="228">
        <v>0.5</v>
      </c>
      <c r="Y608" s="229">
        <f t="shared" si="571"/>
        <v>272.45999999999998</v>
      </c>
      <c r="Z608" s="228">
        <v>0.5</v>
      </c>
      <c r="AA608" s="229">
        <f t="shared" si="572"/>
        <v>272.45999999999998</v>
      </c>
      <c r="AB608" s="228">
        <f t="shared" si="584"/>
        <v>0</v>
      </c>
      <c r="AC608" s="229">
        <f t="shared" si="535"/>
        <v>0</v>
      </c>
      <c r="AD608" s="232">
        <f t="shared" si="541"/>
        <v>544.91999999999996</v>
      </c>
      <c r="AE608" s="223" t="b">
        <f t="shared" si="539"/>
        <v>1</v>
      </c>
    </row>
    <row r="609" spans="1:60" ht="15" x14ac:dyDescent="0.25">
      <c r="A609" s="235" t="s">
        <v>1601</v>
      </c>
      <c r="B609" s="225" t="s">
        <v>1603</v>
      </c>
      <c r="C609" s="226">
        <f t="shared" si="540"/>
        <v>1</v>
      </c>
      <c r="D609" s="227">
        <v>911.52</v>
      </c>
      <c r="E609" s="227"/>
      <c r="F609" s="228">
        <f t="shared" si="573"/>
        <v>0</v>
      </c>
      <c r="G609" s="229">
        <f t="shared" si="574"/>
        <v>0</v>
      </c>
      <c r="H609" s="228">
        <f t="shared" si="575"/>
        <v>0</v>
      </c>
      <c r="I609" s="229">
        <f t="shared" si="563"/>
        <v>0</v>
      </c>
      <c r="J609" s="228">
        <f t="shared" si="576"/>
        <v>0</v>
      </c>
      <c r="K609" s="229">
        <f t="shared" si="564"/>
        <v>0</v>
      </c>
      <c r="L609" s="228">
        <f t="shared" si="577"/>
        <v>0</v>
      </c>
      <c r="M609" s="230">
        <f t="shared" si="565"/>
        <v>0</v>
      </c>
      <c r="N609" s="231">
        <f t="shared" si="585"/>
        <v>0</v>
      </c>
      <c r="O609" s="229">
        <f t="shared" si="566"/>
        <v>0</v>
      </c>
      <c r="P609" s="228">
        <f t="shared" si="578"/>
        <v>0</v>
      </c>
      <c r="Q609" s="229">
        <f t="shared" si="567"/>
        <v>0</v>
      </c>
      <c r="R609" s="228">
        <f t="shared" si="579"/>
        <v>0</v>
      </c>
      <c r="S609" s="229">
        <f t="shared" si="568"/>
        <v>0</v>
      </c>
      <c r="T609" s="228">
        <f t="shared" si="580"/>
        <v>0</v>
      </c>
      <c r="U609" s="230">
        <f t="shared" si="569"/>
        <v>0</v>
      </c>
      <c r="V609" s="526">
        <f t="shared" si="581"/>
        <v>0</v>
      </c>
      <c r="W609" s="229">
        <f t="shared" si="570"/>
        <v>0</v>
      </c>
      <c r="X609" s="228">
        <v>1</v>
      </c>
      <c r="Y609" s="229">
        <f t="shared" si="571"/>
        <v>911.52</v>
      </c>
      <c r="Z609" s="228">
        <f t="shared" si="583"/>
        <v>0</v>
      </c>
      <c r="AA609" s="229">
        <f t="shared" si="572"/>
        <v>0</v>
      </c>
      <c r="AB609" s="228">
        <f t="shared" si="584"/>
        <v>0</v>
      </c>
      <c r="AC609" s="229">
        <f t="shared" si="535"/>
        <v>0</v>
      </c>
      <c r="AD609" s="232">
        <f t="shared" si="541"/>
        <v>911.52</v>
      </c>
      <c r="AE609" s="223" t="b">
        <f t="shared" si="539"/>
        <v>1</v>
      </c>
    </row>
    <row r="610" spans="1:60" ht="30" x14ac:dyDescent="0.25">
      <c r="A610" s="235" t="s">
        <v>1604</v>
      </c>
      <c r="B610" s="225" t="s">
        <v>1606</v>
      </c>
      <c r="C610" s="226">
        <f t="shared" si="540"/>
        <v>1</v>
      </c>
      <c r="D610" s="227">
        <v>1435.96</v>
      </c>
      <c r="E610" s="227"/>
      <c r="F610" s="228">
        <f t="shared" si="573"/>
        <v>0</v>
      </c>
      <c r="G610" s="229">
        <f t="shared" si="574"/>
        <v>0</v>
      </c>
      <c r="H610" s="228">
        <f t="shared" si="575"/>
        <v>0</v>
      </c>
      <c r="I610" s="229">
        <f t="shared" si="563"/>
        <v>0</v>
      </c>
      <c r="J610" s="228">
        <f t="shared" si="576"/>
        <v>0</v>
      </c>
      <c r="K610" s="229">
        <f t="shared" si="564"/>
        <v>0</v>
      </c>
      <c r="L610" s="228">
        <f t="shared" si="577"/>
        <v>0</v>
      </c>
      <c r="M610" s="230">
        <f t="shared" si="565"/>
        <v>0</v>
      </c>
      <c r="N610" s="231">
        <f t="shared" si="585"/>
        <v>0</v>
      </c>
      <c r="O610" s="229">
        <f t="shared" si="566"/>
        <v>0</v>
      </c>
      <c r="P610" s="228">
        <f t="shared" si="578"/>
        <v>0</v>
      </c>
      <c r="Q610" s="229">
        <f t="shared" si="567"/>
        <v>0</v>
      </c>
      <c r="R610" s="228">
        <f t="shared" si="579"/>
        <v>0</v>
      </c>
      <c r="S610" s="229">
        <f t="shared" si="568"/>
        <v>0</v>
      </c>
      <c r="T610" s="228">
        <v>0.5</v>
      </c>
      <c r="U610" s="230">
        <f t="shared" si="569"/>
        <v>717.98</v>
      </c>
      <c r="V610" s="526">
        <v>0.5</v>
      </c>
      <c r="W610" s="229">
        <f t="shared" si="570"/>
        <v>717.98</v>
      </c>
      <c r="X610" s="228">
        <f t="shared" si="582"/>
        <v>0</v>
      </c>
      <c r="Y610" s="229">
        <f t="shared" si="571"/>
        <v>0</v>
      </c>
      <c r="Z610" s="228">
        <f t="shared" si="583"/>
        <v>0</v>
      </c>
      <c r="AA610" s="229">
        <f t="shared" si="572"/>
        <v>0</v>
      </c>
      <c r="AB610" s="228">
        <f t="shared" si="584"/>
        <v>0</v>
      </c>
      <c r="AC610" s="229">
        <f t="shared" si="535"/>
        <v>0</v>
      </c>
      <c r="AD610" s="232">
        <f t="shared" si="541"/>
        <v>1435.96</v>
      </c>
      <c r="AE610" s="223" t="b">
        <f t="shared" si="539"/>
        <v>1</v>
      </c>
    </row>
    <row r="611" spans="1:60" ht="30" x14ac:dyDescent="0.25">
      <c r="A611" s="235" t="s">
        <v>1607</v>
      </c>
      <c r="B611" s="225" t="s">
        <v>1609</v>
      </c>
      <c r="C611" s="226">
        <f t="shared" si="540"/>
        <v>1</v>
      </c>
      <c r="D611" s="227">
        <v>2692.23</v>
      </c>
      <c r="E611" s="227"/>
      <c r="F611" s="228">
        <f t="shared" si="573"/>
        <v>0</v>
      </c>
      <c r="G611" s="229">
        <f t="shared" si="574"/>
        <v>0</v>
      </c>
      <c r="H611" s="228">
        <f t="shared" si="575"/>
        <v>0</v>
      </c>
      <c r="I611" s="229">
        <f t="shared" si="563"/>
        <v>0</v>
      </c>
      <c r="J611" s="228">
        <f t="shared" si="576"/>
        <v>0</v>
      </c>
      <c r="K611" s="229">
        <f t="shared" si="564"/>
        <v>0</v>
      </c>
      <c r="L611" s="228">
        <f t="shared" si="577"/>
        <v>0</v>
      </c>
      <c r="M611" s="230">
        <f t="shared" si="565"/>
        <v>0</v>
      </c>
      <c r="N611" s="231">
        <f t="shared" si="585"/>
        <v>0</v>
      </c>
      <c r="O611" s="229">
        <f t="shared" si="566"/>
        <v>0</v>
      </c>
      <c r="P611" s="228">
        <f t="shared" si="578"/>
        <v>0</v>
      </c>
      <c r="Q611" s="229">
        <f t="shared" si="567"/>
        <v>0</v>
      </c>
      <c r="R611" s="228">
        <f t="shared" si="579"/>
        <v>0</v>
      </c>
      <c r="S611" s="229">
        <f t="shared" si="568"/>
        <v>0</v>
      </c>
      <c r="T611" s="228">
        <v>0.5</v>
      </c>
      <c r="U611" s="230">
        <f t="shared" si="569"/>
        <v>1346.115</v>
      </c>
      <c r="V611" s="526">
        <v>0.5</v>
      </c>
      <c r="W611" s="229">
        <f t="shared" si="570"/>
        <v>1346.115</v>
      </c>
      <c r="X611" s="228">
        <f t="shared" si="582"/>
        <v>0</v>
      </c>
      <c r="Y611" s="229">
        <f t="shared" si="571"/>
        <v>0</v>
      </c>
      <c r="Z611" s="228">
        <f t="shared" si="583"/>
        <v>0</v>
      </c>
      <c r="AA611" s="229">
        <f t="shared" si="572"/>
        <v>0</v>
      </c>
      <c r="AB611" s="228">
        <f t="shared" si="584"/>
        <v>0</v>
      </c>
      <c r="AC611" s="229">
        <f t="shared" si="535"/>
        <v>0</v>
      </c>
      <c r="AD611" s="232">
        <f t="shared" si="541"/>
        <v>2692.23</v>
      </c>
      <c r="AE611" s="223" t="b">
        <f t="shared" si="539"/>
        <v>1</v>
      </c>
    </row>
    <row r="612" spans="1:60" ht="30" x14ac:dyDescent="0.25">
      <c r="A612" s="235" t="s">
        <v>1610</v>
      </c>
      <c r="B612" s="225" t="s">
        <v>1612</v>
      </c>
      <c r="C612" s="226">
        <f t="shared" si="540"/>
        <v>1</v>
      </c>
      <c r="D612" s="227">
        <v>1446.66</v>
      </c>
      <c r="E612" s="227"/>
      <c r="F612" s="228">
        <f t="shared" si="573"/>
        <v>0</v>
      </c>
      <c r="G612" s="229">
        <f t="shared" si="574"/>
        <v>0</v>
      </c>
      <c r="H612" s="228">
        <f t="shared" si="575"/>
        <v>0</v>
      </c>
      <c r="I612" s="229">
        <f t="shared" si="563"/>
        <v>0</v>
      </c>
      <c r="J612" s="228">
        <f t="shared" si="576"/>
        <v>0</v>
      </c>
      <c r="K612" s="229">
        <f t="shared" si="564"/>
        <v>0</v>
      </c>
      <c r="L612" s="228">
        <f t="shared" si="577"/>
        <v>0</v>
      </c>
      <c r="M612" s="230">
        <f t="shared" si="565"/>
        <v>0</v>
      </c>
      <c r="N612" s="231">
        <f t="shared" si="585"/>
        <v>0</v>
      </c>
      <c r="O612" s="229">
        <f t="shared" si="566"/>
        <v>0</v>
      </c>
      <c r="P612" s="228">
        <f t="shared" si="578"/>
        <v>0</v>
      </c>
      <c r="Q612" s="229">
        <f t="shared" si="567"/>
        <v>0</v>
      </c>
      <c r="R612" s="228">
        <f t="shared" si="579"/>
        <v>0</v>
      </c>
      <c r="S612" s="229">
        <f t="shared" si="568"/>
        <v>0</v>
      </c>
      <c r="T612" s="228">
        <v>0.5</v>
      </c>
      <c r="U612" s="230">
        <f t="shared" si="569"/>
        <v>723.33</v>
      </c>
      <c r="V612" s="526">
        <v>0.5</v>
      </c>
      <c r="W612" s="229">
        <f t="shared" si="570"/>
        <v>723.33</v>
      </c>
      <c r="X612" s="228">
        <f t="shared" si="582"/>
        <v>0</v>
      </c>
      <c r="Y612" s="229">
        <f t="shared" si="571"/>
        <v>0</v>
      </c>
      <c r="Z612" s="228">
        <f t="shared" si="583"/>
        <v>0</v>
      </c>
      <c r="AA612" s="229">
        <f t="shared" si="572"/>
        <v>0</v>
      </c>
      <c r="AB612" s="228">
        <f t="shared" si="584"/>
        <v>0</v>
      </c>
      <c r="AC612" s="229">
        <f t="shared" si="535"/>
        <v>0</v>
      </c>
      <c r="AD612" s="232">
        <f t="shared" si="541"/>
        <v>1446.66</v>
      </c>
      <c r="AE612" s="223" t="b">
        <f t="shared" si="539"/>
        <v>1</v>
      </c>
    </row>
    <row r="613" spans="1:60" ht="30" x14ac:dyDescent="0.25">
      <c r="A613" s="235" t="s">
        <v>1613</v>
      </c>
      <c r="B613" s="225" t="s">
        <v>1615</v>
      </c>
      <c r="C613" s="226">
        <f t="shared" si="540"/>
        <v>1</v>
      </c>
      <c r="D613" s="227">
        <v>1472.02</v>
      </c>
      <c r="E613" s="227"/>
      <c r="F613" s="228">
        <f t="shared" si="573"/>
        <v>0</v>
      </c>
      <c r="G613" s="229">
        <f t="shared" si="574"/>
        <v>0</v>
      </c>
      <c r="H613" s="228">
        <f t="shared" si="575"/>
        <v>0</v>
      </c>
      <c r="I613" s="229">
        <f t="shared" si="563"/>
        <v>0</v>
      </c>
      <c r="J613" s="228">
        <f t="shared" si="576"/>
        <v>0</v>
      </c>
      <c r="K613" s="229">
        <f t="shared" si="564"/>
        <v>0</v>
      </c>
      <c r="L613" s="228">
        <f t="shared" si="577"/>
        <v>0</v>
      </c>
      <c r="M613" s="230">
        <f t="shared" si="565"/>
        <v>0</v>
      </c>
      <c r="N613" s="231">
        <f t="shared" si="585"/>
        <v>0</v>
      </c>
      <c r="O613" s="229">
        <f t="shared" si="566"/>
        <v>0</v>
      </c>
      <c r="P613" s="228">
        <f t="shared" si="578"/>
        <v>0</v>
      </c>
      <c r="Q613" s="229">
        <f t="shared" si="567"/>
        <v>0</v>
      </c>
      <c r="R613" s="228">
        <f t="shared" si="579"/>
        <v>0</v>
      </c>
      <c r="S613" s="229">
        <f t="shared" si="568"/>
        <v>0</v>
      </c>
      <c r="T613" s="228">
        <v>0.5</v>
      </c>
      <c r="U613" s="230">
        <f t="shared" si="569"/>
        <v>736.01</v>
      </c>
      <c r="V613" s="526">
        <v>0.5</v>
      </c>
      <c r="W613" s="229">
        <f t="shared" si="570"/>
        <v>736.01</v>
      </c>
      <c r="X613" s="228">
        <f t="shared" si="582"/>
        <v>0</v>
      </c>
      <c r="Y613" s="229">
        <f t="shared" si="571"/>
        <v>0</v>
      </c>
      <c r="Z613" s="228">
        <f t="shared" si="583"/>
        <v>0</v>
      </c>
      <c r="AA613" s="229">
        <f t="shared" si="572"/>
        <v>0</v>
      </c>
      <c r="AB613" s="228">
        <f t="shared" si="584"/>
        <v>0</v>
      </c>
      <c r="AC613" s="229">
        <f t="shared" si="535"/>
        <v>0</v>
      </c>
      <c r="AD613" s="232">
        <f t="shared" si="541"/>
        <v>1472.02</v>
      </c>
      <c r="AE613" s="223" t="b">
        <f t="shared" si="539"/>
        <v>1</v>
      </c>
    </row>
    <row r="614" spans="1:60" ht="30" x14ac:dyDescent="0.25">
      <c r="A614" s="235" t="s">
        <v>1616</v>
      </c>
      <c r="B614" s="225" t="s">
        <v>1618</v>
      </c>
      <c r="C614" s="226">
        <f t="shared" si="540"/>
        <v>1</v>
      </c>
      <c r="D614" s="227">
        <v>1491.04</v>
      </c>
      <c r="E614" s="227"/>
      <c r="F614" s="228">
        <f t="shared" si="573"/>
        <v>0</v>
      </c>
      <c r="G614" s="229">
        <f t="shared" si="574"/>
        <v>0</v>
      </c>
      <c r="H614" s="228">
        <f t="shared" si="575"/>
        <v>0</v>
      </c>
      <c r="I614" s="229">
        <f t="shared" si="563"/>
        <v>0</v>
      </c>
      <c r="J614" s="228">
        <f t="shared" si="576"/>
        <v>0</v>
      </c>
      <c r="K614" s="229">
        <f t="shared" si="564"/>
        <v>0</v>
      </c>
      <c r="L614" s="228">
        <f t="shared" si="577"/>
        <v>0</v>
      </c>
      <c r="M614" s="230">
        <f t="shared" si="565"/>
        <v>0</v>
      </c>
      <c r="N614" s="231">
        <f t="shared" si="585"/>
        <v>0</v>
      </c>
      <c r="O614" s="229">
        <f t="shared" si="566"/>
        <v>0</v>
      </c>
      <c r="P614" s="228">
        <f t="shared" si="578"/>
        <v>0</v>
      </c>
      <c r="Q614" s="229">
        <f t="shared" si="567"/>
        <v>0</v>
      </c>
      <c r="R614" s="228">
        <f t="shared" si="579"/>
        <v>0</v>
      </c>
      <c r="S614" s="229">
        <f t="shared" si="568"/>
        <v>0</v>
      </c>
      <c r="T614" s="228">
        <v>0.5</v>
      </c>
      <c r="U614" s="230">
        <f t="shared" si="569"/>
        <v>745.52</v>
      </c>
      <c r="V614" s="526">
        <v>0.5</v>
      </c>
      <c r="W614" s="229">
        <f t="shared" si="570"/>
        <v>745.52</v>
      </c>
      <c r="X614" s="228">
        <f t="shared" si="582"/>
        <v>0</v>
      </c>
      <c r="Y614" s="229">
        <f t="shared" si="571"/>
        <v>0</v>
      </c>
      <c r="Z614" s="228">
        <f t="shared" si="583"/>
        <v>0</v>
      </c>
      <c r="AA614" s="229">
        <f t="shared" si="572"/>
        <v>0</v>
      </c>
      <c r="AB614" s="228">
        <f t="shared" si="584"/>
        <v>0</v>
      </c>
      <c r="AC614" s="229">
        <f t="shared" si="535"/>
        <v>0</v>
      </c>
      <c r="AD614" s="232">
        <f t="shared" si="541"/>
        <v>1491.04</v>
      </c>
      <c r="AE614" s="223" t="b">
        <f t="shared" si="539"/>
        <v>1</v>
      </c>
    </row>
    <row r="615" spans="1:60" ht="30" x14ac:dyDescent="0.25">
      <c r="A615" s="235" t="s">
        <v>1619</v>
      </c>
      <c r="B615" s="225" t="s">
        <v>1621</v>
      </c>
      <c r="C615" s="226">
        <f t="shared" si="540"/>
        <v>1</v>
      </c>
      <c r="D615" s="227">
        <v>1807.46</v>
      </c>
      <c r="E615" s="227"/>
      <c r="F615" s="228">
        <f t="shared" si="573"/>
        <v>0</v>
      </c>
      <c r="G615" s="229">
        <f t="shared" si="574"/>
        <v>0</v>
      </c>
      <c r="H615" s="228">
        <f t="shared" si="575"/>
        <v>0</v>
      </c>
      <c r="I615" s="229">
        <f t="shared" si="563"/>
        <v>0</v>
      </c>
      <c r="J615" s="228">
        <f t="shared" si="576"/>
        <v>0</v>
      </c>
      <c r="K615" s="229">
        <f t="shared" si="564"/>
        <v>0</v>
      </c>
      <c r="L615" s="228">
        <f t="shared" si="577"/>
        <v>0</v>
      </c>
      <c r="M615" s="230">
        <f t="shared" si="565"/>
        <v>0</v>
      </c>
      <c r="N615" s="231">
        <f t="shared" si="585"/>
        <v>0</v>
      </c>
      <c r="O615" s="229">
        <f t="shared" si="566"/>
        <v>0</v>
      </c>
      <c r="P615" s="228">
        <f t="shared" si="578"/>
        <v>0</v>
      </c>
      <c r="Q615" s="229">
        <f t="shared" si="567"/>
        <v>0</v>
      </c>
      <c r="R615" s="228">
        <f t="shared" si="579"/>
        <v>0</v>
      </c>
      <c r="S615" s="229">
        <f t="shared" si="568"/>
        <v>0</v>
      </c>
      <c r="T615" s="228">
        <v>0.5</v>
      </c>
      <c r="U615" s="230">
        <f t="shared" si="569"/>
        <v>903.73</v>
      </c>
      <c r="V615" s="526">
        <v>0.5</v>
      </c>
      <c r="W615" s="229">
        <f t="shared" si="570"/>
        <v>903.73</v>
      </c>
      <c r="X615" s="228">
        <f t="shared" si="582"/>
        <v>0</v>
      </c>
      <c r="Y615" s="229">
        <f t="shared" si="571"/>
        <v>0</v>
      </c>
      <c r="Z615" s="228">
        <f t="shared" si="583"/>
        <v>0</v>
      </c>
      <c r="AA615" s="229">
        <f t="shared" si="572"/>
        <v>0</v>
      </c>
      <c r="AB615" s="228">
        <f t="shared" si="584"/>
        <v>0</v>
      </c>
      <c r="AC615" s="229">
        <f t="shared" si="535"/>
        <v>0</v>
      </c>
      <c r="AD615" s="232">
        <f t="shared" si="541"/>
        <v>1807.46</v>
      </c>
      <c r="AE615" s="223" t="b">
        <f t="shared" si="539"/>
        <v>1</v>
      </c>
    </row>
    <row r="616" spans="1:60" ht="30" x14ac:dyDescent="0.25">
      <c r="A616" s="235" t="s">
        <v>1622</v>
      </c>
      <c r="B616" s="225" t="s">
        <v>1624</v>
      </c>
      <c r="C616" s="226">
        <f t="shared" si="540"/>
        <v>1</v>
      </c>
      <c r="D616" s="227">
        <v>1114.47</v>
      </c>
      <c r="E616" s="227"/>
      <c r="F616" s="228">
        <f t="shared" si="573"/>
        <v>0</v>
      </c>
      <c r="G616" s="229">
        <f t="shared" si="574"/>
        <v>0</v>
      </c>
      <c r="H616" s="228">
        <f t="shared" si="575"/>
        <v>0</v>
      </c>
      <c r="I616" s="229">
        <f t="shared" si="563"/>
        <v>0</v>
      </c>
      <c r="J616" s="228">
        <f t="shared" si="576"/>
        <v>0</v>
      </c>
      <c r="K616" s="229">
        <f t="shared" si="564"/>
        <v>0</v>
      </c>
      <c r="L616" s="228">
        <f t="shared" si="577"/>
        <v>0</v>
      </c>
      <c r="M616" s="230">
        <f t="shared" si="565"/>
        <v>0</v>
      </c>
      <c r="N616" s="231">
        <f t="shared" si="585"/>
        <v>0</v>
      </c>
      <c r="O616" s="229">
        <f t="shared" si="566"/>
        <v>0</v>
      </c>
      <c r="P616" s="228">
        <f t="shared" si="578"/>
        <v>0</v>
      </c>
      <c r="Q616" s="229">
        <f t="shared" si="567"/>
        <v>0</v>
      </c>
      <c r="R616" s="228">
        <f t="shared" si="579"/>
        <v>0</v>
      </c>
      <c r="S616" s="229">
        <f t="shared" si="568"/>
        <v>0</v>
      </c>
      <c r="T616" s="228">
        <v>0.5</v>
      </c>
      <c r="U616" s="230">
        <f t="shared" si="569"/>
        <v>557.23500000000001</v>
      </c>
      <c r="V616" s="526">
        <v>0.5</v>
      </c>
      <c r="W616" s="229">
        <f t="shared" si="570"/>
        <v>557.23500000000001</v>
      </c>
      <c r="X616" s="228">
        <f t="shared" si="582"/>
        <v>0</v>
      </c>
      <c r="Y616" s="229">
        <f t="shared" si="571"/>
        <v>0</v>
      </c>
      <c r="Z616" s="228">
        <f t="shared" si="583"/>
        <v>0</v>
      </c>
      <c r="AA616" s="229">
        <f t="shared" si="572"/>
        <v>0</v>
      </c>
      <c r="AB616" s="228">
        <f t="shared" si="584"/>
        <v>0</v>
      </c>
      <c r="AC616" s="229">
        <f t="shared" si="535"/>
        <v>0</v>
      </c>
      <c r="AD616" s="232">
        <f t="shared" si="541"/>
        <v>1114.47</v>
      </c>
      <c r="AE616" s="223" t="b">
        <f t="shared" si="539"/>
        <v>1</v>
      </c>
    </row>
    <row r="617" spans="1:60" ht="30" x14ac:dyDescent="0.25">
      <c r="A617" s="235" t="s">
        <v>1625</v>
      </c>
      <c r="B617" s="225" t="s">
        <v>1627</v>
      </c>
      <c r="C617" s="226">
        <f t="shared" si="540"/>
        <v>1</v>
      </c>
      <c r="D617" s="227">
        <v>3917.29</v>
      </c>
      <c r="E617" s="227"/>
      <c r="F617" s="228">
        <f t="shared" si="573"/>
        <v>0</v>
      </c>
      <c r="G617" s="229">
        <f t="shared" si="574"/>
        <v>0</v>
      </c>
      <c r="H617" s="228">
        <f t="shared" si="575"/>
        <v>0</v>
      </c>
      <c r="I617" s="229">
        <f t="shared" si="563"/>
        <v>0</v>
      </c>
      <c r="J617" s="228">
        <f t="shared" si="576"/>
        <v>0</v>
      </c>
      <c r="K617" s="229">
        <f t="shared" si="564"/>
        <v>0</v>
      </c>
      <c r="L617" s="228">
        <f t="shared" si="577"/>
        <v>0</v>
      </c>
      <c r="M617" s="230">
        <f t="shared" si="565"/>
        <v>0</v>
      </c>
      <c r="N617" s="231">
        <f t="shared" si="585"/>
        <v>0</v>
      </c>
      <c r="O617" s="229">
        <f t="shared" si="566"/>
        <v>0</v>
      </c>
      <c r="P617" s="228">
        <f t="shared" si="578"/>
        <v>0</v>
      </c>
      <c r="Q617" s="229">
        <f t="shared" si="567"/>
        <v>0</v>
      </c>
      <c r="R617" s="228">
        <f t="shared" si="579"/>
        <v>0</v>
      </c>
      <c r="S617" s="229">
        <f t="shared" si="568"/>
        <v>0</v>
      </c>
      <c r="T617" s="228">
        <v>0.5</v>
      </c>
      <c r="U617" s="230">
        <f t="shared" si="569"/>
        <v>1958.645</v>
      </c>
      <c r="V617" s="526">
        <v>0.5</v>
      </c>
      <c r="W617" s="229">
        <f t="shared" si="570"/>
        <v>1958.645</v>
      </c>
      <c r="X617" s="228">
        <f t="shared" si="582"/>
        <v>0</v>
      </c>
      <c r="Y617" s="229">
        <f t="shared" si="571"/>
        <v>0</v>
      </c>
      <c r="Z617" s="228">
        <f t="shared" si="583"/>
        <v>0</v>
      </c>
      <c r="AA617" s="229">
        <f t="shared" si="572"/>
        <v>0</v>
      </c>
      <c r="AB617" s="228">
        <f t="shared" si="584"/>
        <v>0</v>
      </c>
      <c r="AC617" s="229">
        <f t="shared" si="535"/>
        <v>0</v>
      </c>
      <c r="AD617" s="232">
        <f t="shared" si="541"/>
        <v>3917.29</v>
      </c>
      <c r="AE617" s="223" t="b">
        <f t="shared" si="539"/>
        <v>1</v>
      </c>
    </row>
    <row r="618" spans="1:60" ht="30" x14ac:dyDescent="0.25">
      <c r="A618" s="235" t="s">
        <v>1628</v>
      </c>
      <c r="B618" s="225" t="s">
        <v>1630</v>
      </c>
      <c r="C618" s="226">
        <f t="shared" si="540"/>
        <v>1</v>
      </c>
      <c r="D618" s="227">
        <v>4891.91</v>
      </c>
      <c r="E618" s="227"/>
      <c r="F618" s="228">
        <f t="shared" si="573"/>
        <v>0</v>
      </c>
      <c r="G618" s="229">
        <f t="shared" si="574"/>
        <v>0</v>
      </c>
      <c r="H618" s="228">
        <f t="shared" si="575"/>
        <v>0</v>
      </c>
      <c r="I618" s="229">
        <f t="shared" si="563"/>
        <v>0</v>
      </c>
      <c r="J618" s="228">
        <f t="shared" si="576"/>
        <v>0</v>
      </c>
      <c r="K618" s="229">
        <f t="shared" si="564"/>
        <v>0</v>
      </c>
      <c r="L618" s="228">
        <f t="shared" si="577"/>
        <v>0</v>
      </c>
      <c r="M618" s="230">
        <f t="shared" si="565"/>
        <v>0</v>
      </c>
      <c r="N618" s="231">
        <f t="shared" si="585"/>
        <v>0</v>
      </c>
      <c r="O618" s="229">
        <f t="shared" si="566"/>
        <v>0</v>
      </c>
      <c r="P618" s="228">
        <f t="shared" si="578"/>
        <v>0</v>
      </c>
      <c r="Q618" s="229">
        <f t="shared" si="567"/>
        <v>0</v>
      </c>
      <c r="R618" s="228">
        <f t="shared" si="579"/>
        <v>0</v>
      </c>
      <c r="S618" s="229">
        <f t="shared" si="568"/>
        <v>0</v>
      </c>
      <c r="T618" s="228">
        <v>0.5</v>
      </c>
      <c r="U618" s="230">
        <f t="shared" si="569"/>
        <v>2445.9549999999999</v>
      </c>
      <c r="V618" s="526">
        <v>0.5</v>
      </c>
      <c r="W618" s="229">
        <f t="shared" si="570"/>
        <v>2445.9549999999999</v>
      </c>
      <c r="X618" s="228">
        <f t="shared" si="582"/>
        <v>0</v>
      </c>
      <c r="Y618" s="229">
        <f t="shared" si="571"/>
        <v>0</v>
      </c>
      <c r="Z618" s="228">
        <f t="shared" si="583"/>
        <v>0</v>
      </c>
      <c r="AA618" s="229">
        <f t="shared" si="572"/>
        <v>0</v>
      </c>
      <c r="AB618" s="228">
        <f t="shared" si="584"/>
        <v>0</v>
      </c>
      <c r="AC618" s="229">
        <f t="shared" si="535"/>
        <v>0</v>
      </c>
      <c r="AD618" s="232">
        <f t="shared" si="541"/>
        <v>4891.91</v>
      </c>
      <c r="AE618" s="223" t="b">
        <f t="shared" si="539"/>
        <v>1</v>
      </c>
    </row>
    <row r="619" spans="1:60" ht="15" x14ac:dyDescent="0.25">
      <c r="A619" s="235" t="s">
        <v>1631</v>
      </c>
      <c r="B619" s="225" t="s">
        <v>1633</v>
      </c>
      <c r="C619" s="226">
        <f t="shared" si="540"/>
        <v>1</v>
      </c>
      <c r="D619" s="227">
        <v>4706.8</v>
      </c>
      <c r="E619" s="227"/>
      <c r="F619" s="228">
        <f t="shared" si="573"/>
        <v>0</v>
      </c>
      <c r="G619" s="229">
        <f t="shared" si="574"/>
        <v>0</v>
      </c>
      <c r="H619" s="228">
        <f t="shared" si="575"/>
        <v>0</v>
      </c>
      <c r="I619" s="229">
        <f t="shared" si="563"/>
        <v>0</v>
      </c>
      <c r="J619" s="228">
        <f t="shared" si="576"/>
        <v>0</v>
      </c>
      <c r="K619" s="229">
        <f t="shared" si="564"/>
        <v>0</v>
      </c>
      <c r="L619" s="228">
        <f t="shared" si="577"/>
        <v>0</v>
      </c>
      <c r="M619" s="230">
        <f t="shared" si="565"/>
        <v>0</v>
      </c>
      <c r="N619" s="231">
        <f t="shared" si="585"/>
        <v>0</v>
      </c>
      <c r="O619" s="229">
        <f t="shared" si="566"/>
        <v>0</v>
      </c>
      <c r="P619" s="228">
        <f t="shared" si="578"/>
        <v>0</v>
      </c>
      <c r="Q619" s="229">
        <f t="shared" si="567"/>
        <v>0</v>
      </c>
      <c r="R619" s="228">
        <f t="shared" si="579"/>
        <v>0</v>
      </c>
      <c r="S619" s="229">
        <f t="shared" si="568"/>
        <v>0</v>
      </c>
      <c r="T619" s="228">
        <f t="shared" si="580"/>
        <v>0</v>
      </c>
      <c r="U619" s="230">
        <f t="shared" si="569"/>
        <v>0</v>
      </c>
      <c r="V619" s="526">
        <f t="shared" si="581"/>
        <v>0</v>
      </c>
      <c r="W619" s="229">
        <f t="shared" si="570"/>
        <v>0</v>
      </c>
      <c r="X619" s="228">
        <f t="shared" si="582"/>
        <v>0</v>
      </c>
      <c r="Y619" s="229">
        <f t="shared" si="571"/>
        <v>0</v>
      </c>
      <c r="Z619" s="228">
        <f t="shared" si="583"/>
        <v>0</v>
      </c>
      <c r="AA619" s="229">
        <f t="shared" si="572"/>
        <v>0</v>
      </c>
      <c r="AB619" s="228">
        <v>1</v>
      </c>
      <c r="AC619" s="229">
        <f t="shared" si="535"/>
        <v>4706.8</v>
      </c>
      <c r="AD619" s="232">
        <f t="shared" si="541"/>
        <v>4706.8</v>
      </c>
      <c r="AE619" s="223" t="b">
        <f t="shared" si="539"/>
        <v>1</v>
      </c>
    </row>
    <row r="620" spans="1:60" ht="15" x14ac:dyDescent="0.25">
      <c r="A620" s="235" t="s">
        <v>1634</v>
      </c>
      <c r="B620" s="225" t="s">
        <v>1636</v>
      </c>
      <c r="C620" s="226">
        <f t="shared" si="540"/>
        <v>1</v>
      </c>
      <c r="D620" s="227">
        <v>5476.6</v>
      </c>
      <c r="E620" s="227"/>
      <c r="F620" s="228">
        <f t="shared" si="573"/>
        <v>0</v>
      </c>
      <c r="G620" s="229">
        <f t="shared" si="574"/>
        <v>0</v>
      </c>
      <c r="H620" s="228">
        <f t="shared" si="575"/>
        <v>0</v>
      </c>
      <c r="I620" s="229">
        <f t="shared" si="563"/>
        <v>0</v>
      </c>
      <c r="J620" s="228">
        <f t="shared" si="576"/>
        <v>0</v>
      </c>
      <c r="K620" s="229">
        <f t="shared" si="564"/>
        <v>0</v>
      </c>
      <c r="L620" s="228">
        <f t="shared" si="577"/>
        <v>0</v>
      </c>
      <c r="M620" s="230">
        <f t="shared" si="565"/>
        <v>0</v>
      </c>
      <c r="N620" s="231">
        <f t="shared" si="585"/>
        <v>0</v>
      </c>
      <c r="O620" s="229">
        <f t="shared" si="566"/>
        <v>0</v>
      </c>
      <c r="P620" s="228">
        <f t="shared" si="578"/>
        <v>0</v>
      </c>
      <c r="Q620" s="229">
        <f t="shared" si="567"/>
        <v>0</v>
      </c>
      <c r="R620" s="228">
        <f t="shared" si="579"/>
        <v>0</v>
      </c>
      <c r="S620" s="229">
        <f t="shared" si="568"/>
        <v>0</v>
      </c>
      <c r="T620" s="228">
        <f t="shared" si="580"/>
        <v>0</v>
      </c>
      <c r="U620" s="230">
        <f t="shared" si="569"/>
        <v>0</v>
      </c>
      <c r="V620" s="526">
        <f t="shared" si="581"/>
        <v>0</v>
      </c>
      <c r="W620" s="229">
        <f t="shared" si="570"/>
        <v>0</v>
      </c>
      <c r="X620" s="228">
        <f t="shared" si="582"/>
        <v>0</v>
      </c>
      <c r="Y620" s="229">
        <f t="shared" si="571"/>
        <v>0</v>
      </c>
      <c r="Z620" s="228">
        <f t="shared" si="583"/>
        <v>0</v>
      </c>
      <c r="AA620" s="229">
        <f t="shared" si="572"/>
        <v>0</v>
      </c>
      <c r="AB620" s="228">
        <v>1</v>
      </c>
      <c r="AC620" s="229">
        <f t="shared" si="535"/>
        <v>5476.6</v>
      </c>
      <c r="AD620" s="232">
        <f t="shared" si="541"/>
        <v>5476.6</v>
      </c>
      <c r="AE620" s="223" t="b">
        <f t="shared" si="539"/>
        <v>1</v>
      </c>
    </row>
    <row r="621" spans="1:60" ht="15" x14ac:dyDescent="0.25">
      <c r="A621" s="235" t="s">
        <v>1637</v>
      </c>
      <c r="B621" s="225" t="s">
        <v>1639</v>
      </c>
      <c r="C621" s="226">
        <f t="shared" si="540"/>
        <v>1</v>
      </c>
      <c r="D621" s="227">
        <v>102.98</v>
      </c>
      <c r="E621" s="227"/>
      <c r="F621" s="228">
        <f t="shared" si="573"/>
        <v>0</v>
      </c>
      <c r="G621" s="229">
        <f t="shared" si="574"/>
        <v>0</v>
      </c>
      <c r="H621" s="228">
        <f t="shared" si="575"/>
        <v>0</v>
      </c>
      <c r="I621" s="229">
        <f t="shared" si="563"/>
        <v>0</v>
      </c>
      <c r="J621" s="228">
        <f t="shared" si="576"/>
        <v>0</v>
      </c>
      <c r="K621" s="229">
        <f t="shared" si="564"/>
        <v>0</v>
      </c>
      <c r="L621" s="228">
        <f t="shared" si="577"/>
        <v>0</v>
      </c>
      <c r="M621" s="230">
        <f t="shared" si="565"/>
        <v>0</v>
      </c>
      <c r="N621" s="231">
        <f t="shared" si="585"/>
        <v>0</v>
      </c>
      <c r="O621" s="229">
        <f t="shared" si="566"/>
        <v>0</v>
      </c>
      <c r="P621" s="228">
        <f t="shared" si="578"/>
        <v>0</v>
      </c>
      <c r="Q621" s="229">
        <f t="shared" si="567"/>
        <v>0</v>
      </c>
      <c r="R621" s="228">
        <f t="shared" si="579"/>
        <v>0</v>
      </c>
      <c r="S621" s="229">
        <f t="shared" si="568"/>
        <v>0</v>
      </c>
      <c r="T621" s="228">
        <v>1</v>
      </c>
      <c r="U621" s="230">
        <f t="shared" si="569"/>
        <v>102.98</v>
      </c>
      <c r="V621" s="526">
        <f t="shared" si="581"/>
        <v>0</v>
      </c>
      <c r="W621" s="229">
        <f t="shared" si="570"/>
        <v>0</v>
      </c>
      <c r="X621" s="228">
        <f t="shared" si="582"/>
        <v>0</v>
      </c>
      <c r="Y621" s="229">
        <f t="shared" si="571"/>
        <v>0</v>
      </c>
      <c r="Z621" s="228">
        <f t="shared" si="583"/>
        <v>0</v>
      </c>
      <c r="AA621" s="229">
        <f t="shared" si="572"/>
        <v>0</v>
      </c>
      <c r="AB621" s="228">
        <f t="shared" si="584"/>
        <v>0</v>
      </c>
      <c r="AC621" s="229">
        <f t="shared" si="535"/>
        <v>0</v>
      </c>
      <c r="AD621" s="232">
        <f t="shared" si="541"/>
        <v>102.98</v>
      </c>
      <c r="AE621" s="223" t="b">
        <f t="shared" si="539"/>
        <v>1</v>
      </c>
    </row>
    <row r="622" spans="1:60" s="223" customFormat="1" ht="21.75" customHeight="1" x14ac:dyDescent="0.25">
      <c r="A622" s="260">
        <v>19</v>
      </c>
      <c r="B622" s="215" t="s">
        <v>1640</v>
      </c>
      <c r="C622" s="216">
        <f t="shared" si="540"/>
        <v>1</v>
      </c>
      <c r="D622" s="217">
        <v>50008.640000000007</v>
      </c>
      <c r="E622" s="217"/>
      <c r="F622" s="218">
        <f>AVERAGE(F623,F645)</f>
        <v>0</v>
      </c>
      <c r="G622" s="219">
        <f>SUM(G623,G645)</f>
        <v>0</v>
      </c>
      <c r="H622" s="218">
        <f>AVERAGE(H623,H645)</f>
        <v>0</v>
      </c>
      <c r="I622" s="219">
        <f>SUM(I623,I645)</f>
        <v>0</v>
      </c>
      <c r="J622" s="218">
        <f>AVERAGE(J623,J645)</f>
        <v>0</v>
      </c>
      <c r="K622" s="219">
        <f>SUM(K623,K645)</f>
        <v>0</v>
      </c>
      <c r="L622" s="218">
        <f>AVERAGE(L623,L645)</f>
        <v>0</v>
      </c>
      <c r="M622" s="220">
        <f>SUM(M623,M645)</f>
        <v>0</v>
      </c>
      <c r="N622" s="221">
        <f>AVERAGE(N623,N645)</f>
        <v>0</v>
      </c>
      <c r="O622" s="219">
        <f>SUM(O623,O645)</f>
        <v>0</v>
      </c>
      <c r="P622" s="218">
        <f>AVERAGE(P623,P645)</f>
        <v>0</v>
      </c>
      <c r="Q622" s="219">
        <f>SUM(Q623,Q645)</f>
        <v>0</v>
      </c>
      <c r="R622" s="218">
        <f>AVERAGE(R623,R645)</f>
        <v>0</v>
      </c>
      <c r="S622" s="219">
        <f>SUM(S623,S645)</f>
        <v>0</v>
      </c>
      <c r="T622" s="218">
        <f>AVERAGE(T623,T645)</f>
        <v>0</v>
      </c>
      <c r="U622" s="220">
        <f>SUM(U623,U645)</f>
        <v>0</v>
      </c>
      <c r="V622" s="525">
        <f>AVERAGE(V623,V645)</f>
        <v>0</v>
      </c>
      <c r="W622" s="219">
        <f>SUM(W623,W645)</f>
        <v>0</v>
      </c>
      <c r="X622" s="218">
        <f>AVERAGE(X623,X645)</f>
        <v>0</v>
      </c>
      <c r="Y622" s="219">
        <f>SUM(Y623,Y645)</f>
        <v>0</v>
      </c>
      <c r="Z622" s="218">
        <f>AVERAGE(Z623,Z645)</f>
        <v>0.63419913419913421</v>
      </c>
      <c r="AA622" s="219">
        <f>SUM(AA623,AA645)</f>
        <v>25018.030000000002</v>
      </c>
      <c r="AB622" s="218">
        <f>AVERAGE(AB623,AB645)</f>
        <v>0.36580086580086579</v>
      </c>
      <c r="AC622" s="219">
        <f>SUM(AC623,AC645)</f>
        <v>24990.61</v>
      </c>
      <c r="AD622" s="222">
        <f t="shared" si="541"/>
        <v>50008.639999999999</v>
      </c>
      <c r="AE622" s="223" t="b">
        <f t="shared" si="539"/>
        <v>1</v>
      </c>
    </row>
    <row r="623" spans="1:60" s="238" customFormat="1" ht="15" x14ac:dyDescent="0.25">
      <c r="A623" s="237" t="s">
        <v>1641</v>
      </c>
      <c r="B623" s="238" t="s">
        <v>1642</v>
      </c>
      <c r="C623" s="238">
        <f t="shared" si="540"/>
        <v>1</v>
      </c>
      <c r="D623" s="238">
        <v>47164.670000000006</v>
      </c>
      <c r="F623" s="218">
        <f>AVERAGE(F624:F644)</f>
        <v>0</v>
      </c>
      <c r="G623" s="219">
        <f>SUM(G624:G644)</f>
        <v>0</v>
      </c>
      <c r="H623" s="218">
        <f>AVERAGE(H624:H644)</f>
        <v>0</v>
      </c>
      <c r="I623" s="219">
        <f>SUM(I624:I644)</f>
        <v>0</v>
      </c>
      <c r="J623" s="218">
        <f>AVERAGE(J624:J644)</f>
        <v>0</v>
      </c>
      <c r="K623" s="219">
        <f>SUM(K624:K644)</f>
        <v>0</v>
      </c>
      <c r="L623" s="218">
        <f>AVERAGE(L624:L644)</f>
        <v>0</v>
      </c>
      <c r="M623" s="220">
        <f>SUM(M624:M644)</f>
        <v>0</v>
      </c>
      <c r="N623" s="221">
        <f>AVERAGE(N624:N644)</f>
        <v>0</v>
      </c>
      <c r="O623" s="219">
        <f>SUM(O624:O644)</f>
        <v>0</v>
      </c>
      <c r="P623" s="218">
        <f>AVERAGE(P624:P644)</f>
        <v>0</v>
      </c>
      <c r="Q623" s="219">
        <f>SUM(Q624:Q644)</f>
        <v>0</v>
      </c>
      <c r="R623" s="218">
        <f>AVERAGE(R624:R644)</f>
        <v>0</v>
      </c>
      <c r="S623" s="219">
        <f>SUM(S624:S644)</f>
        <v>0</v>
      </c>
      <c r="T623" s="218">
        <f>AVERAGE(T624:T644)</f>
        <v>0</v>
      </c>
      <c r="U623" s="220">
        <f>SUM(U624:U644)</f>
        <v>0</v>
      </c>
      <c r="V623" s="525">
        <f>AVERAGE(V624:V644)</f>
        <v>0</v>
      </c>
      <c r="W623" s="219">
        <f>SUM(W624:W644)</f>
        <v>0</v>
      </c>
      <c r="X623" s="218">
        <f>AVERAGE(X624:X644)</f>
        <v>0</v>
      </c>
      <c r="Y623" s="219">
        <f>SUM(Y624:Y644)</f>
        <v>0</v>
      </c>
      <c r="Z623" s="218">
        <f>AVERAGE(Z624:Z644)</f>
        <v>0.50476190476190474</v>
      </c>
      <c r="AA623" s="219">
        <f>SUM(AA624:AA644)</f>
        <v>23347.018000000004</v>
      </c>
      <c r="AB623" s="218">
        <f>AVERAGE(AB624:AB644)</f>
        <v>0.49523809523809526</v>
      </c>
      <c r="AC623" s="219">
        <f>SUM(AC624:AC644)</f>
        <v>23817.652000000002</v>
      </c>
      <c r="AD623" s="232">
        <f t="shared" si="541"/>
        <v>47164.670000000006</v>
      </c>
      <c r="AE623" s="223" t="b">
        <f t="shared" si="539"/>
        <v>1</v>
      </c>
      <c r="AF623" s="204"/>
      <c r="AG623" s="204"/>
      <c r="AH623" s="204"/>
      <c r="AI623" s="204"/>
      <c r="AJ623" s="204"/>
      <c r="AK623" s="204"/>
      <c r="AL623" s="204"/>
      <c r="AM623" s="204"/>
      <c r="AN623" s="204"/>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row>
    <row r="624" spans="1:60" ht="15" x14ac:dyDescent="0.25">
      <c r="A624" s="235" t="s">
        <v>1643</v>
      </c>
      <c r="B624" s="225" t="s">
        <v>1645</v>
      </c>
      <c r="C624" s="226">
        <f t="shared" si="540"/>
        <v>1</v>
      </c>
      <c r="D624" s="227">
        <v>2099.02</v>
      </c>
      <c r="E624" s="227"/>
      <c r="F624" s="228">
        <f>AG$80</f>
        <v>0</v>
      </c>
      <c r="G624" s="229">
        <f>F624*$D624</f>
        <v>0</v>
      </c>
      <c r="H624" s="228">
        <f>AI$80</f>
        <v>0</v>
      </c>
      <c r="I624" s="229">
        <f t="shared" ref="I624:I644" si="586">H624*$D624</f>
        <v>0</v>
      </c>
      <c r="J624" s="228">
        <f>AK$80</f>
        <v>0</v>
      </c>
      <c r="K624" s="229">
        <f t="shared" ref="K624:K644" si="587">J624*$D624</f>
        <v>0</v>
      </c>
      <c r="L624" s="228">
        <f>AM$80</f>
        <v>0</v>
      </c>
      <c r="M624" s="230">
        <f t="shared" ref="M624:M644" si="588">L624*$D624</f>
        <v>0</v>
      </c>
      <c r="N624" s="231">
        <f>AO$80</f>
        <v>0</v>
      </c>
      <c r="O624" s="229">
        <f t="shared" ref="O624:O644" si="589">N624*$D624</f>
        <v>0</v>
      </c>
      <c r="P624" s="228">
        <f>AQ$80</f>
        <v>0</v>
      </c>
      <c r="Q624" s="229">
        <f t="shared" ref="Q624:Q644" si="590">P624*$D624</f>
        <v>0</v>
      </c>
      <c r="R624" s="228">
        <f>AS$80</f>
        <v>0</v>
      </c>
      <c r="S624" s="229">
        <f t="shared" ref="S624:S644" si="591">R624*$D624</f>
        <v>0</v>
      </c>
      <c r="T624" s="228">
        <f>AU$80</f>
        <v>0</v>
      </c>
      <c r="U624" s="230">
        <f t="shared" ref="U624:U644" si="592">T624*$D624</f>
        <v>0</v>
      </c>
      <c r="V624" s="526">
        <f>AW$80</f>
        <v>0</v>
      </c>
      <c r="W624" s="229">
        <f t="shared" ref="W624:W644" si="593">V624*$D624</f>
        <v>0</v>
      </c>
      <c r="X624" s="228">
        <f>AY$80</f>
        <v>0</v>
      </c>
      <c r="Y624" s="229">
        <f t="shared" ref="Y624:Y644" si="594">X624*$D624</f>
        <v>0</v>
      </c>
      <c r="Z624" s="228">
        <f>BA$80</f>
        <v>0</v>
      </c>
      <c r="AA624" s="229">
        <f t="shared" ref="AA624:AA644" si="595">Z624*$D624</f>
        <v>0</v>
      </c>
      <c r="AB624" s="228">
        <v>1</v>
      </c>
      <c r="AC624" s="229">
        <f t="shared" ref="AC624:AC687" si="596">AB624*$D624</f>
        <v>2099.02</v>
      </c>
      <c r="AD624" s="232">
        <f t="shared" si="541"/>
        <v>2099.02</v>
      </c>
      <c r="AE624" s="223" t="b">
        <f t="shared" si="539"/>
        <v>1</v>
      </c>
    </row>
    <row r="625" spans="1:60" ht="15" x14ac:dyDescent="0.25">
      <c r="A625" s="235" t="s">
        <v>1646</v>
      </c>
      <c r="B625" s="225" t="s">
        <v>1648</v>
      </c>
      <c r="C625" s="226">
        <f t="shared" si="540"/>
        <v>1</v>
      </c>
      <c r="D625" s="227">
        <v>8560.98</v>
      </c>
      <c r="E625" s="227"/>
      <c r="F625" s="228">
        <f t="shared" ref="F625:F644" si="597">AG$80</f>
        <v>0</v>
      </c>
      <c r="G625" s="229">
        <f t="shared" ref="G625:G644" si="598">F625*$D625</f>
        <v>0</v>
      </c>
      <c r="H625" s="228">
        <f t="shared" ref="H625:H644" si="599">AI$80</f>
        <v>0</v>
      </c>
      <c r="I625" s="229">
        <f t="shared" si="586"/>
        <v>0</v>
      </c>
      <c r="J625" s="228">
        <f t="shared" ref="J625:J644" si="600">AK$80</f>
        <v>0</v>
      </c>
      <c r="K625" s="229">
        <f t="shared" si="587"/>
        <v>0</v>
      </c>
      <c r="L625" s="228">
        <f t="shared" ref="L625:L644" si="601">AM$80</f>
        <v>0</v>
      </c>
      <c r="M625" s="230">
        <f t="shared" si="588"/>
        <v>0</v>
      </c>
      <c r="N625" s="231">
        <f t="shared" ref="N625:N644" si="602">AO$80</f>
        <v>0</v>
      </c>
      <c r="O625" s="229">
        <f t="shared" si="589"/>
        <v>0</v>
      </c>
      <c r="P625" s="228">
        <f t="shared" ref="P625:P644" si="603">AQ$80</f>
        <v>0</v>
      </c>
      <c r="Q625" s="229">
        <f t="shared" si="590"/>
        <v>0</v>
      </c>
      <c r="R625" s="228">
        <f t="shared" ref="R625:R644" si="604">AS$80</f>
        <v>0</v>
      </c>
      <c r="S625" s="229">
        <f t="shared" si="591"/>
        <v>0</v>
      </c>
      <c r="T625" s="228">
        <f t="shared" ref="T625:T644" si="605">AU$80</f>
        <v>0</v>
      </c>
      <c r="U625" s="230">
        <f t="shared" si="592"/>
        <v>0</v>
      </c>
      <c r="V625" s="526">
        <f t="shared" ref="V625:V644" si="606">AW$80</f>
        <v>0</v>
      </c>
      <c r="W625" s="229">
        <f t="shared" si="593"/>
        <v>0</v>
      </c>
      <c r="X625" s="228">
        <f t="shared" ref="X625:X644" si="607">AY$80</f>
        <v>0</v>
      </c>
      <c r="Y625" s="229">
        <f t="shared" si="594"/>
        <v>0</v>
      </c>
      <c r="Z625" s="228">
        <v>0.6</v>
      </c>
      <c r="AA625" s="229">
        <f t="shared" si="595"/>
        <v>5136.5879999999997</v>
      </c>
      <c r="AB625" s="228">
        <v>0.4</v>
      </c>
      <c r="AC625" s="229">
        <f t="shared" si="596"/>
        <v>3424.3919999999998</v>
      </c>
      <c r="AD625" s="232">
        <f t="shared" si="541"/>
        <v>8560.98</v>
      </c>
      <c r="AE625" s="223" t="b">
        <f t="shared" si="539"/>
        <v>1</v>
      </c>
    </row>
    <row r="626" spans="1:60" ht="15" x14ac:dyDescent="0.25">
      <c r="A626" s="235" t="s">
        <v>1649</v>
      </c>
      <c r="B626" s="225" t="s">
        <v>1651</v>
      </c>
      <c r="C626" s="226">
        <f t="shared" si="540"/>
        <v>1</v>
      </c>
      <c r="D626" s="227">
        <v>1212.96</v>
      </c>
      <c r="E626" s="227"/>
      <c r="F626" s="228">
        <f t="shared" si="597"/>
        <v>0</v>
      </c>
      <c r="G626" s="229">
        <f t="shared" si="598"/>
        <v>0</v>
      </c>
      <c r="H626" s="228">
        <f t="shared" si="599"/>
        <v>0</v>
      </c>
      <c r="I626" s="229">
        <f t="shared" si="586"/>
        <v>0</v>
      </c>
      <c r="J626" s="228">
        <f t="shared" si="600"/>
        <v>0</v>
      </c>
      <c r="K626" s="229">
        <f t="shared" si="587"/>
        <v>0</v>
      </c>
      <c r="L626" s="228">
        <f t="shared" si="601"/>
        <v>0</v>
      </c>
      <c r="M626" s="230">
        <f t="shared" si="588"/>
        <v>0</v>
      </c>
      <c r="N626" s="231">
        <f t="shared" si="602"/>
        <v>0</v>
      </c>
      <c r="O626" s="229">
        <f t="shared" si="589"/>
        <v>0</v>
      </c>
      <c r="P626" s="228">
        <f t="shared" si="603"/>
        <v>0</v>
      </c>
      <c r="Q626" s="229">
        <f t="shared" si="590"/>
        <v>0</v>
      </c>
      <c r="R626" s="228">
        <f t="shared" si="604"/>
        <v>0</v>
      </c>
      <c r="S626" s="229">
        <f t="shared" si="591"/>
        <v>0</v>
      </c>
      <c r="T626" s="228">
        <f t="shared" si="605"/>
        <v>0</v>
      </c>
      <c r="U626" s="230">
        <f t="shared" si="592"/>
        <v>0</v>
      </c>
      <c r="V626" s="526">
        <f t="shared" si="606"/>
        <v>0</v>
      </c>
      <c r="W626" s="229">
        <f t="shared" si="593"/>
        <v>0</v>
      </c>
      <c r="X626" s="228">
        <f t="shared" si="607"/>
        <v>0</v>
      </c>
      <c r="Y626" s="229">
        <f t="shared" si="594"/>
        <v>0</v>
      </c>
      <c r="Z626" s="228">
        <f>BA$80</f>
        <v>0</v>
      </c>
      <c r="AA626" s="229">
        <f t="shared" si="595"/>
        <v>0</v>
      </c>
      <c r="AB626" s="228">
        <v>1</v>
      </c>
      <c r="AC626" s="229">
        <f t="shared" si="596"/>
        <v>1212.96</v>
      </c>
      <c r="AD626" s="232">
        <f t="shared" si="541"/>
        <v>1212.96</v>
      </c>
      <c r="AE626" s="223" t="b">
        <f t="shared" si="539"/>
        <v>1</v>
      </c>
      <c r="AF626" s="223"/>
      <c r="AG626" s="223"/>
      <c r="AH626" s="223"/>
      <c r="AI626" s="223"/>
      <c r="AJ626" s="223"/>
      <c r="AK626" s="223"/>
      <c r="AL626" s="223"/>
      <c r="AM626" s="223"/>
      <c r="AN626" s="223"/>
      <c r="AO626" s="223"/>
      <c r="AP626" s="223"/>
      <c r="AQ626" s="223"/>
      <c r="AR626" s="223"/>
      <c r="AS626" s="223"/>
      <c r="AT626" s="223"/>
      <c r="AU626" s="223"/>
      <c r="AV626" s="223"/>
      <c r="AW626" s="223"/>
      <c r="AX626" s="223"/>
      <c r="AY626" s="223"/>
      <c r="AZ626" s="223"/>
      <c r="BA626" s="223"/>
      <c r="BB626" s="223"/>
      <c r="BC626" s="223"/>
      <c r="BD626" s="223"/>
      <c r="BE626" s="223"/>
      <c r="BF626" s="223"/>
      <c r="BG626" s="223"/>
      <c r="BH626" s="223"/>
    </row>
    <row r="627" spans="1:60" ht="15" x14ac:dyDescent="0.25">
      <c r="A627" s="235" t="s">
        <v>1652</v>
      </c>
      <c r="B627" s="225" t="s">
        <v>1654</v>
      </c>
      <c r="C627" s="226">
        <f t="shared" si="540"/>
        <v>1</v>
      </c>
      <c r="D627" s="227">
        <v>959.88</v>
      </c>
      <c r="E627" s="227"/>
      <c r="F627" s="228">
        <f t="shared" si="597"/>
        <v>0</v>
      </c>
      <c r="G627" s="229">
        <f t="shared" si="598"/>
        <v>0</v>
      </c>
      <c r="H627" s="228">
        <f t="shared" si="599"/>
        <v>0</v>
      </c>
      <c r="I627" s="229">
        <f t="shared" si="586"/>
        <v>0</v>
      </c>
      <c r="J627" s="228">
        <f t="shared" si="600"/>
        <v>0</v>
      </c>
      <c r="K627" s="229">
        <f t="shared" si="587"/>
        <v>0</v>
      </c>
      <c r="L627" s="228">
        <f t="shared" si="601"/>
        <v>0</v>
      </c>
      <c r="M627" s="230">
        <f t="shared" si="588"/>
        <v>0</v>
      </c>
      <c r="N627" s="231">
        <f t="shared" si="602"/>
        <v>0</v>
      </c>
      <c r="O627" s="229">
        <f t="shared" si="589"/>
        <v>0</v>
      </c>
      <c r="P627" s="228">
        <f t="shared" si="603"/>
        <v>0</v>
      </c>
      <c r="Q627" s="229">
        <f t="shared" si="590"/>
        <v>0</v>
      </c>
      <c r="R627" s="228">
        <f t="shared" si="604"/>
        <v>0</v>
      </c>
      <c r="S627" s="229">
        <f t="shared" si="591"/>
        <v>0</v>
      </c>
      <c r="T627" s="228">
        <f t="shared" si="605"/>
        <v>0</v>
      </c>
      <c r="U627" s="230">
        <f t="shared" si="592"/>
        <v>0</v>
      </c>
      <c r="V627" s="526">
        <f t="shared" si="606"/>
        <v>0</v>
      </c>
      <c r="W627" s="229">
        <f t="shared" si="593"/>
        <v>0</v>
      </c>
      <c r="X627" s="228">
        <f t="shared" si="607"/>
        <v>0</v>
      </c>
      <c r="Y627" s="229">
        <f t="shared" si="594"/>
        <v>0</v>
      </c>
      <c r="Z627" s="228">
        <f>BA$80</f>
        <v>0</v>
      </c>
      <c r="AA627" s="229">
        <f t="shared" si="595"/>
        <v>0</v>
      </c>
      <c r="AB627" s="228">
        <v>1</v>
      </c>
      <c r="AC627" s="229">
        <f t="shared" si="596"/>
        <v>959.88</v>
      </c>
      <c r="AD627" s="232">
        <f t="shared" si="541"/>
        <v>959.88</v>
      </c>
      <c r="AE627" s="223" t="b">
        <f t="shared" si="539"/>
        <v>1</v>
      </c>
      <c r="AF627" s="238"/>
      <c r="AG627" s="238"/>
      <c r="AH627" s="238"/>
      <c r="AI627" s="238"/>
      <c r="AJ627" s="238"/>
      <c r="AK627" s="238"/>
      <c r="AL627" s="238"/>
      <c r="AM627" s="238"/>
      <c r="AN627" s="238"/>
      <c r="AO627" s="238"/>
      <c r="AP627" s="238"/>
      <c r="AQ627" s="238"/>
      <c r="AR627" s="238"/>
      <c r="AS627" s="238"/>
      <c r="AT627" s="238"/>
      <c r="AU627" s="238"/>
      <c r="AV627" s="238"/>
      <c r="AW627" s="238"/>
      <c r="AX627" s="238"/>
      <c r="AY627" s="238"/>
      <c r="AZ627" s="238"/>
      <c r="BA627" s="238"/>
      <c r="BB627" s="238"/>
      <c r="BC627" s="238"/>
      <c r="BD627" s="238"/>
      <c r="BE627" s="238"/>
      <c r="BF627" s="238"/>
      <c r="BG627" s="238"/>
      <c r="BH627" s="238"/>
    </row>
    <row r="628" spans="1:60" ht="15" x14ac:dyDescent="0.25">
      <c r="A628" s="235" t="s">
        <v>1655</v>
      </c>
      <c r="B628" s="225" t="s">
        <v>1657</v>
      </c>
      <c r="C628" s="226">
        <f t="shared" si="540"/>
        <v>1</v>
      </c>
      <c r="D628" s="227">
        <v>1638.6</v>
      </c>
      <c r="E628" s="227"/>
      <c r="F628" s="228">
        <f t="shared" si="597"/>
        <v>0</v>
      </c>
      <c r="G628" s="229">
        <f t="shared" si="598"/>
        <v>0</v>
      </c>
      <c r="H628" s="228">
        <f t="shared" si="599"/>
        <v>0</v>
      </c>
      <c r="I628" s="229">
        <f t="shared" si="586"/>
        <v>0</v>
      </c>
      <c r="J628" s="228">
        <f t="shared" si="600"/>
        <v>0</v>
      </c>
      <c r="K628" s="229">
        <f t="shared" si="587"/>
        <v>0</v>
      </c>
      <c r="L628" s="228">
        <f t="shared" si="601"/>
        <v>0</v>
      </c>
      <c r="M628" s="230">
        <f t="shared" si="588"/>
        <v>0</v>
      </c>
      <c r="N628" s="231">
        <f t="shared" si="602"/>
        <v>0</v>
      </c>
      <c r="O628" s="229">
        <f t="shared" si="589"/>
        <v>0</v>
      </c>
      <c r="P628" s="228">
        <f t="shared" si="603"/>
        <v>0</v>
      </c>
      <c r="Q628" s="229">
        <f t="shared" si="590"/>
        <v>0</v>
      </c>
      <c r="R628" s="228">
        <f t="shared" si="604"/>
        <v>0</v>
      </c>
      <c r="S628" s="229">
        <f t="shared" si="591"/>
        <v>0</v>
      </c>
      <c r="T628" s="228">
        <f t="shared" si="605"/>
        <v>0</v>
      </c>
      <c r="U628" s="230">
        <f t="shared" si="592"/>
        <v>0</v>
      </c>
      <c r="V628" s="526">
        <f t="shared" si="606"/>
        <v>0</v>
      </c>
      <c r="W628" s="229">
        <f t="shared" si="593"/>
        <v>0</v>
      </c>
      <c r="X628" s="228">
        <f t="shared" si="607"/>
        <v>0</v>
      </c>
      <c r="Y628" s="229">
        <f t="shared" si="594"/>
        <v>0</v>
      </c>
      <c r="Z628" s="228">
        <f>BA$80</f>
        <v>0</v>
      </c>
      <c r="AA628" s="229">
        <f t="shared" si="595"/>
        <v>0</v>
      </c>
      <c r="AB628" s="228">
        <v>1</v>
      </c>
      <c r="AC628" s="229">
        <f t="shared" si="596"/>
        <v>1638.6</v>
      </c>
      <c r="AD628" s="232">
        <f t="shared" si="541"/>
        <v>1638.6</v>
      </c>
      <c r="AE628" s="223" t="b">
        <f t="shared" si="539"/>
        <v>1</v>
      </c>
    </row>
    <row r="629" spans="1:60" ht="15" x14ac:dyDescent="0.25">
      <c r="A629" s="235" t="s">
        <v>1658</v>
      </c>
      <c r="B629" s="225" t="s">
        <v>1660</v>
      </c>
      <c r="C629" s="226">
        <f t="shared" si="540"/>
        <v>1</v>
      </c>
      <c r="D629" s="227">
        <v>2965.56</v>
      </c>
      <c r="E629" s="227"/>
      <c r="F629" s="228">
        <f t="shared" si="597"/>
        <v>0</v>
      </c>
      <c r="G629" s="229">
        <f t="shared" si="598"/>
        <v>0</v>
      </c>
      <c r="H629" s="228">
        <f t="shared" si="599"/>
        <v>0</v>
      </c>
      <c r="I629" s="229">
        <f t="shared" si="586"/>
        <v>0</v>
      </c>
      <c r="J629" s="228">
        <f t="shared" si="600"/>
        <v>0</v>
      </c>
      <c r="K629" s="229">
        <f t="shared" si="587"/>
        <v>0</v>
      </c>
      <c r="L629" s="228">
        <f t="shared" si="601"/>
        <v>0</v>
      </c>
      <c r="M629" s="230">
        <f t="shared" si="588"/>
        <v>0</v>
      </c>
      <c r="N629" s="231">
        <f t="shared" si="602"/>
        <v>0</v>
      </c>
      <c r="O629" s="229">
        <f t="shared" si="589"/>
        <v>0</v>
      </c>
      <c r="P629" s="228">
        <f t="shared" si="603"/>
        <v>0</v>
      </c>
      <c r="Q629" s="229">
        <f t="shared" si="590"/>
        <v>0</v>
      </c>
      <c r="R629" s="228">
        <f t="shared" si="604"/>
        <v>0</v>
      </c>
      <c r="S629" s="229">
        <f t="shared" si="591"/>
        <v>0</v>
      </c>
      <c r="T629" s="228">
        <f t="shared" si="605"/>
        <v>0</v>
      </c>
      <c r="U629" s="230">
        <f t="shared" si="592"/>
        <v>0</v>
      </c>
      <c r="V629" s="526">
        <f t="shared" si="606"/>
        <v>0</v>
      </c>
      <c r="W629" s="229">
        <f t="shared" si="593"/>
        <v>0</v>
      </c>
      <c r="X629" s="228">
        <f t="shared" si="607"/>
        <v>0</v>
      </c>
      <c r="Y629" s="229">
        <f t="shared" si="594"/>
        <v>0</v>
      </c>
      <c r="Z629" s="228">
        <v>0.5</v>
      </c>
      <c r="AA629" s="229">
        <f t="shared" si="595"/>
        <v>1482.78</v>
      </c>
      <c r="AB629" s="228">
        <v>0.5</v>
      </c>
      <c r="AC629" s="229">
        <f t="shared" si="596"/>
        <v>1482.78</v>
      </c>
      <c r="AD629" s="232">
        <f t="shared" si="541"/>
        <v>2965.56</v>
      </c>
      <c r="AE629" s="223" t="b">
        <f t="shared" si="539"/>
        <v>1</v>
      </c>
    </row>
    <row r="630" spans="1:60" ht="30" x14ac:dyDescent="0.25">
      <c r="A630" s="235" t="s">
        <v>1661</v>
      </c>
      <c r="B630" s="225" t="s">
        <v>1663</v>
      </c>
      <c r="C630" s="226">
        <f t="shared" si="540"/>
        <v>1</v>
      </c>
      <c r="D630" s="227">
        <v>10061.44</v>
      </c>
      <c r="E630" s="227"/>
      <c r="F630" s="228">
        <f t="shared" si="597"/>
        <v>0</v>
      </c>
      <c r="G630" s="229">
        <f t="shared" si="598"/>
        <v>0</v>
      </c>
      <c r="H630" s="228">
        <f t="shared" si="599"/>
        <v>0</v>
      </c>
      <c r="I630" s="229">
        <f t="shared" si="586"/>
        <v>0</v>
      </c>
      <c r="J630" s="228">
        <f t="shared" si="600"/>
        <v>0</v>
      </c>
      <c r="K630" s="229">
        <f t="shared" si="587"/>
        <v>0</v>
      </c>
      <c r="L630" s="228">
        <f t="shared" si="601"/>
        <v>0</v>
      </c>
      <c r="M630" s="230">
        <f t="shared" si="588"/>
        <v>0</v>
      </c>
      <c r="N630" s="231">
        <f t="shared" si="602"/>
        <v>0</v>
      </c>
      <c r="O630" s="229">
        <f t="shared" si="589"/>
        <v>0</v>
      </c>
      <c r="P630" s="228">
        <f t="shared" si="603"/>
        <v>0</v>
      </c>
      <c r="Q630" s="229">
        <f t="shared" si="590"/>
        <v>0</v>
      </c>
      <c r="R630" s="228">
        <f t="shared" si="604"/>
        <v>0</v>
      </c>
      <c r="S630" s="229">
        <f t="shared" si="591"/>
        <v>0</v>
      </c>
      <c r="T630" s="228">
        <f t="shared" si="605"/>
        <v>0</v>
      </c>
      <c r="U630" s="230">
        <f t="shared" si="592"/>
        <v>0</v>
      </c>
      <c r="V630" s="526">
        <f t="shared" si="606"/>
        <v>0</v>
      </c>
      <c r="W630" s="229">
        <f t="shared" si="593"/>
        <v>0</v>
      </c>
      <c r="X630" s="228">
        <f t="shared" si="607"/>
        <v>0</v>
      </c>
      <c r="Y630" s="229">
        <f t="shared" si="594"/>
        <v>0</v>
      </c>
      <c r="Z630" s="228">
        <v>0.5</v>
      </c>
      <c r="AA630" s="229">
        <f t="shared" si="595"/>
        <v>5030.72</v>
      </c>
      <c r="AB630" s="228">
        <v>0.5</v>
      </c>
      <c r="AC630" s="229">
        <f t="shared" si="596"/>
        <v>5030.72</v>
      </c>
      <c r="AD630" s="232">
        <f t="shared" si="541"/>
        <v>10061.44</v>
      </c>
      <c r="AE630" s="223" t="b">
        <f t="shared" si="539"/>
        <v>1</v>
      </c>
    </row>
    <row r="631" spans="1:60" ht="30" x14ac:dyDescent="0.25">
      <c r="A631" s="235" t="s">
        <v>1664</v>
      </c>
      <c r="B631" s="225" t="s">
        <v>1666</v>
      </c>
      <c r="C631" s="226">
        <f t="shared" si="540"/>
        <v>1</v>
      </c>
      <c r="D631" s="227">
        <v>807.24</v>
      </c>
      <c r="E631" s="227"/>
      <c r="F631" s="228">
        <f t="shared" si="597"/>
        <v>0</v>
      </c>
      <c r="G631" s="229">
        <f t="shared" si="598"/>
        <v>0</v>
      </c>
      <c r="H631" s="228">
        <f t="shared" si="599"/>
        <v>0</v>
      </c>
      <c r="I631" s="229">
        <f t="shared" si="586"/>
        <v>0</v>
      </c>
      <c r="J631" s="228">
        <f t="shared" si="600"/>
        <v>0</v>
      </c>
      <c r="K631" s="229">
        <f t="shared" si="587"/>
        <v>0</v>
      </c>
      <c r="L631" s="228">
        <f t="shared" si="601"/>
        <v>0</v>
      </c>
      <c r="M631" s="230">
        <f t="shared" si="588"/>
        <v>0</v>
      </c>
      <c r="N631" s="231">
        <f t="shared" si="602"/>
        <v>0</v>
      </c>
      <c r="O631" s="229">
        <f t="shared" si="589"/>
        <v>0</v>
      </c>
      <c r="P631" s="228">
        <f t="shared" si="603"/>
        <v>0</v>
      </c>
      <c r="Q631" s="229">
        <f t="shared" si="590"/>
        <v>0</v>
      </c>
      <c r="R631" s="228">
        <f t="shared" si="604"/>
        <v>0</v>
      </c>
      <c r="S631" s="229">
        <f t="shared" si="591"/>
        <v>0</v>
      </c>
      <c r="T631" s="228">
        <f t="shared" si="605"/>
        <v>0</v>
      </c>
      <c r="U631" s="230">
        <f t="shared" si="592"/>
        <v>0</v>
      </c>
      <c r="V631" s="526">
        <f t="shared" si="606"/>
        <v>0</v>
      </c>
      <c r="W631" s="229">
        <f t="shared" si="593"/>
        <v>0</v>
      </c>
      <c r="X631" s="228">
        <f t="shared" si="607"/>
        <v>0</v>
      </c>
      <c r="Y631" s="229">
        <f t="shared" si="594"/>
        <v>0</v>
      </c>
      <c r="Z631" s="228">
        <v>1</v>
      </c>
      <c r="AA631" s="229">
        <f t="shared" si="595"/>
        <v>807.24</v>
      </c>
      <c r="AB631" s="228">
        <f t="shared" ref="AB631:AB643" si="608">BC$80</f>
        <v>0</v>
      </c>
      <c r="AC631" s="229">
        <f t="shared" si="596"/>
        <v>0</v>
      </c>
      <c r="AD631" s="232">
        <f t="shared" si="541"/>
        <v>807.24</v>
      </c>
      <c r="AE631" s="223" t="b">
        <f t="shared" si="539"/>
        <v>1</v>
      </c>
    </row>
    <row r="632" spans="1:60" ht="30" x14ac:dyDescent="0.25">
      <c r="A632" s="235" t="s">
        <v>1667</v>
      </c>
      <c r="B632" s="225" t="s">
        <v>1669</v>
      </c>
      <c r="C632" s="226">
        <f t="shared" si="540"/>
        <v>1</v>
      </c>
      <c r="D632" s="227">
        <v>1024.53</v>
      </c>
      <c r="E632" s="227"/>
      <c r="F632" s="228">
        <f t="shared" si="597"/>
        <v>0</v>
      </c>
      <c r="G632" s="229">
        <f t="shared" si="598"/>
        <v>0</v>
      </c>
      <c r="H632" s="228">
        <f t="shared" si="599"/>
        <v>0</v>
      </c>
      <c r="I632" s="229">
        <f t="shared" si="586"/>
        <v>0</v>
      </c>
      <c r="J632" s="228">
        <f t="shared" si="600"/>
        <v>0</v>
      </c>
      <c r="K632" s="229">
        <f t="shared" si="587"/>
        <v>0</v>
      </c>
      <c r="L632" s="228">
        <f t="shared" si="601"/>
        <v>0</v>
      </c>
      <c r="M632" s="230">
        <f t="shared" si="588"/>
        <v>0</v>
      </c>
      <c r="N632" s="231">
        <f t="shared" si="602"/>
        <v>0</v>
      </c>
      <c r="O632" s="229">
        <f t="shared" si="589"/>
        <v>0</v>
      </c>
      <c r="P632" s="228">
        <f t="shared" si="603"/>
        <v>0</v>
      </c>
      <c r="Q632" s="229">
        <f t="shared" si="590"/>
        <v>0</v>
      </c>
      <c r="R632" s="228">
        <f t="shared" si="604"/>
        <v>0</v>
      </c>
      <c r="S632" s="229">
        <f t="shared" si="591"/>
        <v>0</v>
      </c>
      <c r="T632" s="228">
        <f t="shared" si="605"/>
        <v>0</v>
      </c>
      <c r="U632" s="230">
        <f t="shared" si="592"/>
        <v>0</v>
      </c>
      <c r="V632" s="526">
        <f t="shared" si="606"/>
        <v>0</v>
      </c>
      <c r="W632" s="229">
        <f t="shared" si="593"/>
        <v>0</v>
      </c>
      <c r="X632" s="228">
        <f t="shared" si="607"/>
        <v>0</v>
      </c>
      <c r="Y632" s="229">
        <f t="shared" si="594"/>
        <v>0</v>
      </c>
      <c r="Z632" s="228">
        <v>1</v>
      </c>
      <c r="AA632" s="229">
        <f t="shared" si="595"/>
        <v>1024.53</v>
      </c>
      <c r="AB632" s="228">
        <f t="shared" si="608"/>
        <v>0</v>
      </c>
      <c r="AC632" s="229">
        <f t="shared" si="596"/>
        <v>0</v>
      </c>
      <c r="AD632" s="232">
        <f t="shared" si="541"/>
        <v>1024.53</v>
      </c>
      <c r="AE632" s="223" t="b">
        <f t="shared" si="539"/>
        <v>1</v>
      </c>
    </row>
    <row r="633" spans="1:60" ht="30" x14ac:dyDescent="0.25">
      <c r="A633" s="235" t="s">
        <v>1670</v>
      </c>
      <c r="B633" s="225" t="s">
        <v>1672</v>
      </c>
      <c r="C633" s="226">
        <f t="shared" si="540"/>
        <v>1</v>
      </c>
      <c r="D633" s="227">
        <v>710.42</v>
      </c>
      <c r="E633" s="227"/>
      <c r="F633" s="228">
        <f t="shared" si="597"/>
        <v>0</v>
      </c>
      <c r="G633" s="229">
        <f t="shared" si="598"/>
        <v>0</v>
      </c>
      <c r="H633" s="228">
        <f t="shared" si="599"/>
        <v>0</v>
      </c>
      <c r="I633" s="229">
        <f t="shared" si="586"/>
        <v>0</v>
      </c>
      <c r="J633" s="228">
        <f t="shared" si="600"/>
        <v>0</v>
      </c>
      <c r="K633" s="229">
        <f t="shared" si="587"/>
        <v>0</v>
      </c>
      <c r="L633" s="228">
        <f t="shared" si="601"/>
        <v>0</v>
      </c>
      <c r="M633" s="230">
        <f t="shared" si="588"/>
        <v>0</v>
      </c>
      <c r="N633" s="231">
        <f t="shared" si="602"/>
        <v>0</v>
      </c>
      <c r="O633" s="229">
        <f t="shared" si="589"/>
        <v>0</v>
      </c>
      <c r="P633" s="228">
        <f t="shared" si="603"/>
        <v>0</v>
      </c>
      <c r="Q633" s="229">
        <f t="shared" si="590"/>
        <v>0</v>
      </c>
      <c r="R633" s="228">
        <f t="shared" si="604"/>
        <v>0</v>
      </c>
      <c r="S633" s="229">
        <f t="shared" si="591"/>
        <v>0</v>
      </c>
      <c r="T633" s="228">
        <f t="shared" si="605"/>
        <v>0</v>
      </c>
      <c r="U633" s="230">
        <f t="shared" si="592"/>
        <v>0</v>
      </c>
      <c r="V633" s="526">
        <f t="shared" si="606"/>
        <v>0</v>
      </c>
      <c r="W633" s="229">
        <f t="shared" si="593"/>
        <v>0</v>
      </c>
      <c r="X633" s="228">
        <f t="shared" si="607"/>
        <v>0</v>
      </c>
      <c r="Y633" s="229">
        <f t="shared" si="594"/>
        <v>0</v>
      </c>
      <c r="Z633" s="228">
        <v>1</v>
      </c>
      <c r="AA633" s="229">
        <f t="shared" si="595"/>
        <v>710.42</v>
      </c>
      <c r="AB633" s="228">
        <f t="shared" si="608"/>
        <v>0</v>
      </c>
      <c r="AC633" s="229">
        <f t="shared" si="596"/>
        <v>0</v>
      </c>
      <c r="AD633" s="232">
        <f t="shared" si="541"/>
        <v>710.42</v>
      </c>
      <c r="AE633" s="223" t="b">
        <f t="shared" si="539"/>
        <v>1</v>
      </c>
    </row>
    <row r="634" spans="1:60" ht="15" x14ac:dyDescent="0.25">
      <c r="A634" s="235" t="s">
        <v>1673</v>
      </c>
      <c r="B634" s="225" t="s">
        <v>1675</v>
      </c>
      <c r="C634" s="226">
        <f t="shared" si="540"/>
        <v>1</v>
      </c>
      <c r="D634" s="227">
        <v>2513.46</v>
      </c>
      <c r="E634" s="227"/>
      <c r="F634" s="228">
        <f t="shared" si="597"/>
        <v>0</v>
      </c>
      <c r="G634" s="229">
        <f t="shared" si="598"/>
        <v>0</v>
      </c>
      <c r="H634" s="228">
        <f t="shared" si="599"/>
        <v>0</v>
      </c>
      <c r="I634" s="229">
        <f t="shared" si="586"/>
        <v>0</v>
      </c>
      <c r="J634" s="228">
        <f t="shared" si="600"/>
        <v>0</v>
      </c>
      <c r="K634" s="229">
        <f t="shared" si="587"/>
        <v>0</v>
      </c>
      <c r="L634" s="228">
        <f t="shared" si="601"/>
        <v>0</v>
      </c>
      <c r="M634" s="230">
        <f t="shared" si="588"/>
        <v>0</v>
      </c>
      <c r="N634" s="231">
        <f t="shared" si="602"/>
        <v>0</v>
      </c>
      <c r="O634" s="229">
        <f t="shared" si="589"/>
        <v>0</v>
      </c>
      <c r="P634" s="228">
        <f t="shared" si="603"/>
        <v>0</v>
      </c>
      <c r="Q634" s="229">
        <f t="shared" si="590"/>
        <v>0</v>
      </c>
      <c r="R634" s="228">
        <f t="shared" si="604"/>
        <v>0</v>
      </c>
      <c r="S634" s="229">
        <f t="shared" si="591"/>
        <v>0</v>
      </c>
      <c r="T634" s="228">
        <f t="shared" si="605"/>
        <v>0</v>
      </c>
      <c r="U634" s="230">
        <f t="shared" si="592"/>
        <v>0</v>
      </c>
      <c r="V634" s="526">
        <f t="shared" si="606"/>
        <v>0</v>
      </c>
      <c r="W634" s="229">
        <f t="shared" si="593"/>
        <v>0</v>
      </c>
      <c r="X634" s="228">
        <f t="shared" si="607"/>
        <v>0</v>
      </c>
      <c r="Y634" s="229">
        <f t="shared" si="594"/>
        <v>0</v>
      </c>
      <c r="Z634" s="228">
        <f>BA$80</f>
        <v>0</v>
      </c>
      <c r="AA634" s="229">
        <f t="shared" si="595"/>
        <v>0</v>
      </c>
      <c r="AB634" s="228">
        <v>1</v>
      </c>
      <c r="AC634" s="229">
        <f t="shared" si="596"/>
        <v>2513.46</v>
      </c>
      <c r="AD634" s="232">
        <f t="shared" si="541"/>
        <v>2513.46</v>
      </c>
      <c r="AE634" s="223" t="b">
        <f t="shared" si="539"/>
        <v>1</v>
      </c>
    </row>
    <row r="635" spans="1:60" ht="15" x14ac:dyDescent="0.25">
      <c r="A635" s="235" t="s">
        <v>1676</v>
      </c>
      <c r="B635" s="225" t="s">
        <v>1678</v>
      </c>
      <c r="C635" s="226">
        <f t="shared" si="540"/>
        <v>1</v>
      </c>
      <c r="D635" s="227">
        <v>2513.46</v>
      </c>
      <c r="E635" s="227"/>
      <c r="F635" s="228">
        <f t="shared" si="597"/>
        <v>0</v>
      </c>
      <c r="G635" s="229">
        <f t="shared" si="598"/>
        <v>0</v>
      </c>
      <c r="H635" s="228">
        <f t="shared" si="599"/>
        <v>0</v>
      </c>
      <c r="I635" s="229">
        <f t="shared" si="586"/>
        <v>0</v>
      </c>
      <c r="J635" s="228">
        <f t="shared" si="600"/>
        <v>0</v>
      </c>
      <c r="K635" s="229">
        <f t="shared" si="587"/>
        <v>0</v>
      </c>
      <c r="L635" s="228">
        <f t="shared" si="601"/>
        <v>0</v>
      </c>
      <c r="M635" s="230">
        <f t="shared" si="588"/>
        <v>0</v>
      </c>
      <c r="N635" s="231">
        <f t="shared" si="602"/>
        <v>0</v>
      </c>
      <c r="O635" s="229">
        <f t="shared" si="589"/>
        <v>0</v>
      </c>
      <c r="P635" s="228">
        <f t="shared" si="603"/>
        <v>0</v>
      </c>
      <c r="Q635" s="229">
        <f t="shared" si="590"/>
        <v>0</v>
      </c>
      <c r="R635" s="228">
        <f t="shared" si="604"/>
        <v>0</v>
      </c>
      <c r="S635" s="229">
        <f t="shared" si="591"/>
        <v>0</v>
      </c>
      <c r="T635" s="228">
        <f t="shared" si="605"/>
        <v>0</v>
      </c>
      <c r="U635" s="230">
        <f t="shared" si="592"/>
        <v>0</v>
      </c>
      <c r="V635" s="526">
        <f t="shared" si="606"/>
        <v>0</v>
      </c>
      <c r="W635" s="229">
        <f t="shared" si="593"/>
        <v>0</v>
      </c>
      <c r="X635" s="228">
        <f t="shared" si="607"/>
        <v>0</v>
      </c>
      <c r="Y635" s="229">
        <f t="shared" si="594"/>
        <v>0</v>
      </c>
      <c r="Z635" s="228">
        <f>BA$80</f>
        <v>0</v>
      </c>
      <c r="AA635" s="229">
        <f t="shared" si="595"/>
        <v>0</v>
      </c>
      <c r="AB635" s="228">
        <v>1</v>
      </c>
      <c r="AC635" s="229">
        <f t="shared" si="596"/>
        <v>2513.46</v>
      </c>
      <c r="AD635" s="232">
        <f t="shared" si="541"/>
        <v>2513.46</v>
      </c>
      <c r="AE635" s="223" t="b">
        <f t="shared" si="539"/>
        <v>1</v>
      </c>
    </row>
    <row r="636" spans="1:60" ht="15" x14ac:dyDescent="0.25">
      <c r="A636" s="235" t="s">
        <v>1679</v>
      </c>
      <c r="B636" s="225" t="s">
        <v>1681</v>
      </c>
      <c r="C636" s="226">
        <f t="shared" si="540"/>
        <v>1</v>
      </c>
      <c r="D636" s="227">
        <v>741.4</v>
      </c>
      <c r="E636" s="227"/>
      <c r="F636" s="228">
        <f t="shared" si="597"/>
        <v>0</v>
      </c>
      <c r="G636" s="229">
        <f t="shared" si="598"/>
        <v>0</v>
      </c>
      <c r="H636" s="228">
        <f t="shared" si="599"/>
        <v>0</v>
      </c>
      <c r="I636" s="229">
        <f t="shared" si="586"/>
        <v>0</v>
      </c>
      <c r="J636" s="228">
        <f t="shared" si="600"/>
        <v>0</v>
      </c>
      <c r="K636" s="229">
        <f t="shared" si="587"/>
        <v>0</v>
      </c>
      <c r="L636" s="228">
        <f t="shared" si="601"/>
        <v>0</v>
      </c>
      <c r="M636" s="230">
        <f t="shared" si="588"/>
        <v>0</v>
      </c>
      <c r="N636" s="231">
        <f t="shared" si="602"/>
        <v>0</v>
      </c>
      <c r="O636" s="229">
        <f t="shared" si="589"/>
        <v>0</v>
      </c>
      <c r="P636" s="228">
        <f t="shared" si="603"/>
        <v>0</v>
      </c>
      <c r="Q636" s="229">
        <f t="shared" si="590"/>
        <v>0</v>
      </c>
      <c r="R636" s="228">
        <f t="shared" si="604"/>
        <v>0</v>
      </c>
      <c r="S636" s="229">
        <f t="shared" si="591"/>
        <v>0</v>
      </c>
      <c r="T636" s="228">
        <f t="shared" si="605"/>
        <v>0</v>
      </c>
      <c r="U636" s="230">
        <f t="shared" si="592"/>
        <v>0</v>
      </c>
      <c r="V636" s="526">
        <f t="shared" si="606"/>
        <v>0</v>
      </c>
      <c r="W636" s="229">
        <f t="shared" si="593"/>
        <v>0</v>
      </c>
      <c r="X636" s="228">
        <f t="shared" si="607"/>
        <v>0</v>
      </c>
      <c r="Y636" s="229">
        <f t="shared" si="594"/>
        <v>0</v>
      </c>
      <c r="Z636" s="228">
        <v>0.5</v>
      </c>
      <c r="AA636" s="229">
        <f t="shared" si="595"/>
        <v>370.7</v>
      </c>
      <c r="AB636" s="228">
        <v>0.5</v>
      </c>
      <c r="AC636" s="229">
        <f t="shared" si="596"/>
        <v>370.7</v>
      </c>
      <c r="AD636" s="232">
        <f t="shared" si="541"/>
        <v>741.4</v>
      </c>
      <c r="AE636" s="223" t="b">
        <f t="shared" si="539"/>
        <v>1</v>
      </c>
    </row>
    <row r="637" spans="1:60" ht="15" x14ac:dyDescent="0.25">
      <c r="A637" s="235" t="s">
        <v>1682</v>
      </c>
      <c r="B637" s="225" t="s">
        <v>1684</v>
      </c>
      <c r="C637" s="226">
        <f t="shared" si="540"/>
        <v>1</v>
      </c>
      <c r="D637" s="227">
        <v>2372.4</v>
      </c>
      <c r="E637" s="227"/>
      <c r="F637" s="228">
        <f t="shared" si="597"/>
        <v>0</v>
      </c>
      <c r="G637" s="229">
        <f t="shared" si="598"/>
        <v>0</v>
      </c>
      <c r="H637" s="228">
        <f t="shared" si="599"/>
        <v>0</v>
      </c>
      <c r="I637" s="229">
        <f t="shared" si="586"/>
        <v>0</v>
      </c>
      <c r="J637" s="228">
        <f t="shared" si="600"/>
        <v>0</v>
      </c>
      <c r="K637" s="229">
        <f t="shared" si="587"/>
        <v>0</v>
      </c>
      <c r="L637" s="228">
        <f t="shared" si="601"/>
        <v>0</v>
      </c>
      <c r="M637" s="230">
        <f t="shared" si="588"/>
        <v>0</v>
      </c>
      <c r="N637" s="231">
        <f t="shared" si="602"/>
        <v>0</v>
      </c>
      <c r="O637" s="229">
        <f t="shared" si="589"/>
        <v>0</v>
      </c>
      <c r="P637" s="228">
        <f t="shared" si="603"/>
        <v>0</v>
      </c>
      <c r="Q637" s="229">
        <f t="shared" si="590"/>
        <v>0</v>
      </c>
      <c r="R637" s="228">
        <f t="shared" si="604"/>
        <v>0</v>
      </c>
      <c r="S637" s="229">
        <f t="shared" si="591"/>
        <v>0</v>
      </c>
      <c r="T637" s="228">
        <f t="shared" si="605"/>
        <v>0</v>
      </c>
      <c r="U637" s="230">
        <f t="shared" si="592"/>
        <v>0</v>
      </c>
      <c r="V637" s="526">
        <f t="shared" si="606"/>
        <v>0</v>
      </c>
      <c r="W637" s="229">
        <f t="shared" si="593"/>
        <v>0</v>
      </c>
      <c r="X637" s="228">
        <f t="shared" si="607"/>
        <v>0</v>
      </c>
      <c r="Y637" s="229">
        <f t="shared" si="594"/>
        <v>0</v>
      </c>
      <c r="Z637" s="228">
        <v>0.5</v>
      </c>
      <c r="AA637" s="229">
        <f t="shared" si="595"/>
        <v>1186.2</v>
      </c>
      <c r="AB637" s="228">
        <v>0.5</v>
      </c>
      <c r="AC637" s="229">
        <f t="shared" si="596"/>
        <v>1186.2</v>
      </c>
      <c r="AD637" s="232">
        <f t="shared" si="541"/>
        <v>2372.4</v>
      </c>
      <c r="AE637" s="223" t="b">
        <f t="shared" si="539"/>
        <v>1</v>
      </c>
    </row>
    <row r="638" spans="1:60" ht="45" x14ac:dyDescent="0.25">
      <c r="A638" s="235" t="s">
        <v>1685</v>
      </c>
      <c r="B638" s="225" t="s">
        <v>1687</v>
      </c>
      <c r="C638" s="226">
        <f t="shared" si="540"/>
        <v>1</v>
      </c>
      <c r="D638" s="227">
        <v>2726.54</v>
      </c>
      <c r="E638" s="227"/>
      <c r="F638" s="228">
        <f t="shared" si="597"/>
        <v>0</v>
      </c>
      <c r="G638" s="229">
        <f t="shared" si="598"/>
        <v>0</v>
      </c>
      <c r="H638" s="228">
        <f t="shared" si="599"/>
        <v>0</v>
      </c>
      <c r="I638" s="229">
        <f t="shared" si="586"/>
        <v>0</v>
      </c>
      <c r="J638" s="228">
        <f t="shared" si="600"/>
        <v>0</v>
      </c>
      <c r="K638" s="229">
        <f t="shared" si="587"/>
        <v>0</v>
      </c>
      <c r="L638" s="228">
        <f t="shared" si="601"/>
        <v>0</v>
      </c>
      <c r="M638" s="230">
        <f t="shared" si="588"/>
        <v>0</v>
      </c>
      <c r="N638" s="231">
        <f t="shared" si="602"/>
        <v>0</v>
      </c>
      <c r="O638" s="229">
        <f t="shared" si="589"/>
        <v>0</v>
      </c>
      <c r="P638" s="228">
        <f t="shared" si="603"/>
        <v>0</v>
      </c>
      <c r="Q638" s="229">
        <f t="shared" si="590"/>
        <v>0</v>
      </c>
      <c r="R638" s="228">
        <f t="shared" si="604"/>
        <v>0</v>
      </c>
      <c r="S638" s="229">
        <f t="shared" si="591"/>
        <v>0</v>
      </c>
      <c r="T638" s="228">
        <f t="shared" si="605"/>
        <v>0</v>
      </c>
      <c r="U638" s="230">
        <f t="shared" si="592"/>
        <v>0</v>
      </c>
      <c r="V638" s="526">
        <f t="shared" si="606"/>
        <v>0</v>
      </c>
      <c r="W638" s="229">
        <f t="shared" si="593"/>
        <v>0</v>
      </c>
      <c r="X638" s="228">
        <f t="shared" si="607"/>
        <v>0</v>
      </c>
      <c r="Y638" s="229">
        <f t="shared" si="594"/>
        <v>0</v>
      </c>
      <c r="Z638" s="228">
        <v>1</v>
      </c>
      <c r="AA638" s="229">
        <f t="shared" si="595"/>
        <v>2726.54</v>
      </c>
      <c r="AB638" s="228">
        <f t="shared" si="608"/>
        <v>0</v>
      </c>
      <c r="AC638" s="229">
        <f t="shared" si="596"/>
        <v>0</v>
      </c>
      <c r="AD638" s="232">
        <f t="shared" si="541"/>
        <v>2726.54</v>
      </c>
      <c r="AE638" s="223" t="b">
        <f t="shared" si="539"/>
        <v>1</v>
      </c>
    </row>
    <row r="639" spans="1:60" ht="15" x14ac:dyDescent="0.25">
      <c r="A639" s="235" t="s">
        <v>1688</v>
      </c>
      <c r="B639" s="225" t="s">
        <v>1690</v>
      </c>
      <c r="C639" s="226">
        <f t="shared" si="540"/>
        <v>1</v>
      </c>
      <c r="D639" s="227">
        <v>2896.95</v>
      </c>
      <c r="E639" s="227"/>
      <c r="F639" s="228">
        <f t="shared" si="597"/>
        <v>0</v>
      </c>
      <c r="G639" s="229">
        <f t="shared" si="598"/>
        <v>0</v>
      </c>
      <c r="H639" s="228">
        <f t="shared" si="599"/>
        <v>0</v>
      </c>
      <c r="I639" s="229">
        <f t="shared" si="586"/>
        <v>0</v>
      </c>
      <c r="J639" s="228">
        <f t="shared" si="600"/>
        <v>0</v>
      </c>
      <c r="K639" s="229">
        <f t="shared" si="587"/>
        <v>0</v>
      </c>
      <c r="L639" s="228">
        <f t="shared" si="601"/>
        <v>0</v>
      </c>
      <c r="M639" s="230">
        <f t="shared" si="588"/>
        <v>0</v>
      </c>
      <c r="N639" s="231">
        <f t="shared" si="602"/>
        <v>0</v>
      </c>
      <c r="O639" s="229">
        <f t="shared" si="589"/>
        <v>0</v>
      </c>
      <c r="P639" s="228">
        <f t="shared" si="603"/>
        <v>0</v>
      </c>
      <c r="Q639" s="229">
        <f t="shared" si="590"/>
        <v>0</v>
      </c>
      <c r="R639" s="228">
        <f t="shared" si="604"/>
        <v>0</v>
      </c>
      <c r="S639" s="229">
        <f t="shared" si="591"/>
        <v>0</v>
      </c>
      <c r="T639" s="228">
        <f t="shared" si="605"/>
        <v>0</v>
      </c>
      <c r="U639" s="230">
        <f t="shared" si="592"/>
        <v>0</v>
      </c>
      <c r="V639" s="526">
        <f t="shared" si="606"/>
        <v>0</v>
      </c>
      <c r="W639" s="229">
        <f t="shared" si="593"/>
        <v>0</v>
      </c>
      <c r="X639" s="228">
        <f t="shared" si="607"/>
        <v>0</v>
      </c>
      <c r="Y639" s="229">
        <f t="shared" si="594"/>
        <v>0</v>
      </c>
      <c r="Z639" s="228">
        <v>1</v>
      </c>
      <c r="AA639" s="229">
        <f t="shared" si="595"/>
        <v>2896.95</v>
      </c>
      <c r="AB639" s="228">
        <f t="shared" si="608"/>
        <v>0</v>
      </c>
      <c r="AC639" s="229">
        <f t="shared" si="596"/>
        <v>0</v>
      </c>
      <c r="AD639" s="232">
        <f t="shared" si="541"/>
        <v>2896.95</v>
      </c>
      <c r="AE639" s="223" t="b">
        <f t="shared" si="539"/>
        <v>1</v>
      </c>
    </row>
    <row r="640" spans="1:60" ht="15" x14ac:dyDescent="0.25">
      <c r="A640" s="235" t="s">
        <v>1691</v>
      </c>
      <c r="B640" s="225" t="s">
        <v>1693</v>
      </c>
      <c r="C640" s="226">
        <f t="shared" si="540"/>
        <v>1</v>
      </c>
      <c r="D640" s="227">
        <v>124.68</v>
      </c>
      <c r="E640" s="227"/>
      <c r="F640" s="228">
        <f t="shared" si="597"/>
        <v>0</v>
      </c>
      <c r="G640" s="229">
        <f t="shared" si="598"/>
        <v>0</v>
      </c>
      <c r="H640" s="228">
        <f t="shared" si="599"/>
        <v>0</v>
      </c>
      <c r="I640" s="229">
        <f t="shared" si="586"/>
        <v>0</v>
      </c>
      <c r="J640" s="228">
        <f t="shared" si="600"/>
        <v>0</v>
      </c>
      <c r="K640" s="229">
        <f t="shared" si="587"/>
        <v>0</v>
      </c>
      <c r="L640" s="228">
        <f t="shared" si="601"/>
        <v>0</v>
      </c>
      <c r="M640" s="230">
        <f t="shared" si="588"/>
        <v>0</v>
      </c>
      <c r="N640" s="231">
        <f t="shared" si="602"/>
        <v>0</v>
      </c>
      <c r="O640" s="229">
        <f t="shared" si="589"/>
        <v>0</v>
      </c>
      <c r="P640" s="228">
        <f t="shared" si="603"/>
        <v>0</v>
      </c>
      <c r="Q640" s="229">
        <f t="shared" si="590"/>
        <v>0</v>
      </c>
      <c r="R640" s="228">
        <f t="shared" si="604"/>
        <v>0</v>
      </c>
      <c r="S640" s="229">
        <f t="shared" si="591"/>
        <v>0</v>
      </c>
      <c r="T640" s="228">
        <f t="shared" si="605"/>
        <v>0</v>
      </c>
      <c r="U640" s="230">
        <f t="shared" si="592"/>
        <v>0</v>
      </c>
      <c r="V640" s="526">
        <f t="shared" si="606"/>
        <v>0</v>
      </c>
      <c r="W640" s="229">
        <f t="shared" si="593"/>
        <v>0</v>
      </c>
      <c r="X640" s="228">
        <f t="shared" si="607"/>
        <v>0</v>
      </c>
      <c r="Y640" s="229">
        <f t="shared" si="594"/>
        <v>0</v>
      </c>
      <c r="Z640" s="228">
        <f>BA$80</f>
        <v>0</v>
      </c>
      <c r="AA640" s="229">
        <f t="shared" si="595"/>
        <v>0</v>
      </c>
      <c r="AB640" s="228">
        <v>1</v>
      </c>
      <c r="AC640" s="229">
        <f t="shared" si="596"/>
        <v>124.68</v>
      </c>
      <c r="AD640" s="232">
        <f t="shared" si="541"/>
        <v>124.68</v>
      </c>
      <c r="AE640" s="223" t="b">
        <f t="shared" si="539"/>
        <v>1</v>
      </c>
    </row>
    <row r="641" spans="1:60" ht="30" x14ac:dyDescent="0.25">
      <c r="A641" s="235" t="s">
        <v>1694</v>
      </c>
      <c r="B641" s="225" t="s">
        <v>1696</v>
      </c>
      <c r="C641" s="226">
        <f t="shared" si="540"/>
        <v>1</v>
      </c>
      <c r="D641" s="227">
        <v>711.02</v>
      </c>
      <c r="E641" s="227"/>
      <c r="F641" s="228">
        <f t="shared" si="597"/>
        <v>0</v>
      </c>
      <c r="G641" s="229">
        <f t="shared" si="598"/>
        <v>0</v>
      </c>
      <c r="H641" s="228">
        <f t="shared" si="599"/>
        <v>0</v>
      </c>
      <c r="I641" s="229">
        <f t="shared" si="586"/>
        <v>0</v>
      </c>
      <c r="J641" s="228">
        <f t="shared" si="600"/>
        <v>0</v>
      </c>
      <c r="K641" s="229">
        <f t="shared" si="587"/>
        <v>0</v>
      </c>
      <c r="L641" s="228">
        <f t="shared" si="601"/>
        <v>0</v>
      </c>
      <c r="M641" s="230">
        <f t="shared" si="588"/>
        <v>0</v>
      </c>
      <c r="N641" s="231">
        <f t="shared" si="602"/>
        <v>0</v>
      </c>
      <c r="O641" s="229">
        <f t="shared" si="589"/>
        <v>0</v>
      </c>
      <c r="P641" s="228">
        <f t="shared" si="603"/>
        <v>0</v>
      </c>
      <c r="Q641" s="229">
        <f t="shared" si="590"/>
        <v>0</v>
      </c>
      <c r="R641" s="228">
        <f t="shared" si="604"/>
        <v>0</v>
      </c>
      <c r="S641" s="229">
        <f t="shared" si="591"/>
        <v>0</v>
      </c>
      <c r="T641" s="228">
        <f t="shared" si="605"/>
        <v>0</v>
      </c>
      <c r="U641" s="230">
        <f t="shared" si="592"/>
        <v>0</v>
      </c>
      <c r="V641" s="526">
        <f t="shared" si="606"/>
        <v>0</v>
      </c>
      <c r="W641" s="229">
        <f t="shared" si="593"/>
        <v>0</v>
      </c>
      <c r="X641" s="228">
        <f t="shared" si="607"/>
        <v>0</v>
      </c>
      <c r="Y641" s="229">
        <f t="shared" si="594"/>
        <v>0</v>
      </c>
      <c r="Z641" s="228">
        <v>1</v>
      </c>
      <c r="AA641" s="229">
        <f t="shared" si="595"/>
        <v>711.02</v>
      </c>
      <c r="AB641" s="228">
        <f t="shared" si="608"/>
        <v>0</v>
      </c>
      <c r="AC641" s="229">
        <f t="shared" si="596"/>
        <v>0</v>
      </c>
      <c r="AD641" s="232">
        <f t="shared" si="541"/>
        <v>711.02</v>
      </c>
      <c r="AE641" s="223" t="b">
        <f t="shared" si="539"/>
        <v>1</v>
      </c>
    </row>
    <row r="642" spans="1:60" ht="30" x14ac:dyDescent="0.25">
      <c r="A642" s="235" t="s">
        <v>1697</v>
      </c>
      <c r="B642" s="225" t="s">
        <v>144</v>
      </c>
      <c r="C642" s="226">
        <f t="shared" si="540"/>
        <v>1</v>
      </c>
      <c r="D642" s="227">
        <v>185.33</v>
      </c>
      <c r="E642" s="227"/>
      <c r="F642" s="228">
        <f t="shared" si="597"/>
        <v>0</v>
      </c>
      <c r="G642" s="229">
        <f t="shared" si="598"/>
        <v>0</v>
      </c>
      <c r="H642" s="228">
        <f t="shared" si="599"/>
        <v>0</v>
      </c>
      <c r="I642" s="229">
        <f t="shared" si="586"/>
        <v>0</v>
      </c>
      <c r="J642" s="228">
        <f t="shared" si="600"/>
        <v>0</v>
      </c>
      <c r="K642" s="229">
        <f t="shared" si="587"/>
        <v>0</v>
      </c>
      <c r="L642" s="228">
        <f t="shared" si="601"/>
        <v>0</v>
      </c>
      <c r="M642" s="230">
        <f t="shared" si="588"/>
        <v>0</v>
      </c>
      <c r="N642" s="231">
        <f t="shared" si="602"/>
        <v>0</v>
      </c>
      <c r="O642" s="229">
        <f t="shared" si="589"/>
        <v>0</v>
      </c>
      <c r="P642" s="228">
        <f t="shared" si="603"/>
        <v>0</v>
      </c>
      <c r="Q642" s="229">
        <f t="shared" si="590"/>
        <v>0</v>
      </c>
      <c r="R642" s="228">
        <f t="shared" si="604"/>
        <v>0</v>
      </c>
      <c r="S642" s="229">
        <f t="shared" si="591"/>
        <v>0</v>
      </c>
      <c r="T642" s="228">
        <f t="shared" si="605"/>
        <v>0</v>
      </c>
      <c r="U642" s="230">
        <f t="shared" si="592"/>
        <v>0</v>
      </c>
      <c r="V642" s="526">
        <f t="shared" si="606"/>
        <v>0</v>
      </c>
      <c r="W642" s="229">
        <f t="shared" si="593"/>
        <v>0</v>
      </c>
      <c r="X642" s="228">
        <f t="shared" si="607"/>
        <v>0</v>
      </c>
      <c r="Y642" s="229">
        <f t="shared" si="594"/>
        <v>0</v>
      </c>
      <c r="Z642" s="228">
        <v>1</v>
      </c>
      <c r="AA642" s="229">
        <f t="shared" si="595"/>
        <v>185.33</v>
      </c>
      <c r="AB642" s="228">
        <f t="shared" si="608"/>
        <v>0</v>
      </c>
      <c r="AC642" s="229">
        <f t="shared" si="596"/>
        <v>0</v>
      </c>
      <c r="AD642" s="232">
        <f t="shared" si="541"/>
        <v>185.33</v>
      </c>
      <c r="AE642" s="223" t="b">
        <f t="shared" si="539"/>
        <v>1</v>
      </c>
    </row>
    <row r="643" spans="1:60" ht="30" x14ac:dyDescent="0.25">
      <c r="A643" s="235" t="s">
        <v>1698</v>
      </c>
      <c r="B643" s="225" t="s">
        <v>1700</v>
      </c>
      <c r="C643" s="226">
        <f t="shared" si="540"/>
        <v>1</v>
      </c>
      <c r="D643" s="227">
        <v>1078</v>
      </c>
      <c r="E643" s="227"/>
      <c r="F643" s="228">
        <f t="shared" si="597"/>
        <v>0</v>
      </c>
      <c r="G643" s="229">
        <f t="shared" si="598"/>
        <v>0</v>
      </c>
      <c r="H643" s="228">
        <f t="shared" si="599"/>
        <v>0</v>
      </c>
      <c r="I643" s="229">
        <f t="shared" si="586"/>
        <v>0</v>
      </c>
      <c r="J643" s="228">
        <f t="shared" si="600"/>
        <v>0</v>
      </c>
      <c r="K643" s="229">
        <f t="shared" si="587"/>
        <v>0</v>
      </c>
      <c r="L643" s="228">
        <f t="shared" si="601"/>
        <v>0</v>
      </c>
      <c r="M643" s="230">
        <f t="shared" si="588"/>
        <v>0</v>
      </c>
      <c r="N643" s="231">
        <f t="shared" si="602"/>
        <v>0</v>
      </c>
      <c r="O643" s="229">
        <f t="shared" si="589"/>
        <v>0</v>
      </c>
      <c r="P643" s="228">
        <f t="shared" si="603"/>
        <v>0</v>
      </c>
      <c r="Q643" s="229">
        <f t="shared" si="590"/>
        <v>0</v>
      </c>
      <c r="R643" s="228">
        <f t="shared" si="604"/>
        <v>0</v>
      </c>
      <c r="S643" s="229">
        <f t="shared" si="591"/>
        <v>0</v>
      </c>
      <c r="T643" s="228">
        <f t="shared" si="605"/>
        <v>0</v>
      </c>
      <c r="U643" s="230">
        <f t="shared" si="592"/>
        <v>0</v>
      </c>
      <c r="V643" s="526">
        <f t="shared" si="606"/>
        <v>0</v>
      </c>
      <c r="W643" s="229">
        <f t="shared" si="593"/>
        <v>0</v>
      </c>
      <c r="X643" s="228">
        <f t="shared" si="607"/>
        <v>0</v>
      </c>
      <c r="Y643" s="229">
        <f t="shared" si="594"/>
        <v>0</v>
      </c>
      <c r="Z643" s="228">
        <v>1</v>
      </c>
      <c r="AA643" s="229">
        <f t="shared" si="595"/>
        <v>1078</v>
      </c>
      <c r="AB643" s="228">
        <f t="shared" si="608"/>
        <v>0</v>
      </c>
      <c r="AC643" s="229">
        <f t="shared" si="596"/>
        <v>0</v>
      </c>
      <c r="AD643" s="232">
        <f t="shared" si="541"/>
        <v>1078</v>
      </c>
      <c r="AE643" s="223" t="b">
        <f t="shared" si="539"/>
        <v>1</v>
      </c>
    </row>
    <row r="644" spans="1:60" ht="15" x14ac:dyDescent="0.25">
      <c r="A644" s="235" t="s">
        <v>1701</v>
      </c>
      <c r="B644" s="225" t="s">
        <v>1703</v>
      </c>
      <c r="C644" s="226">
        <f t="shared" si="540"/>
        <v>1</v>
      </c>
      <c r="D644" s="227">
        <v>1260.8</v>
      </c>
      <c r="E644" s="227"/>
      <c r="F644" s="228">
        <f t="shared" si="597"/>
        <v>0</v>
      </c>
      <c r="G644" s="229">
        <f t="shared" si="598"/>
        <v>0</v>
      </c>
      <c r="H644" s="228">
        <f t="shared" si="599"/>
        <v>0</v>
      </c>
      <c r="I644" s="229">
        <f t="shared" si="586"/>
        <v>0</v>
      </c>
      <c r="J644" s="228">
        <f t="shared" si="600"/>
        <v>0</v>
      </c>
      <c r="K644" s="229">
        <f t="shared" si="587"/>
        <v>0</v>
      </c>
      <c r="L644" s="228">
        <f t="shared" si="601"/>
        <v>0</v>
      </c>
      <c r="M644" s="230">
        <f t="shared" si="588"/>
        <v>0</v>
      </c>
      <c r="N644" s="231">
        <f t="shared" si="602"/>
        <v>0</v>
      </c>
      <c r="O644" s="229">
        <f t="shared" si="589"/>
        <v>0</v>
      </c>
      <c r="P644" s="228">
        <f t="shared" si="603"/>
        <v>0</v>
      </c>
      <c r="Q644" s="229">
        <f t="shared" si="590"/>
        <v>0</v>
      </c>
      <c r="R644" s="228">
        <f t="shared" si="604"/>
        <v>0</v>
      </c>
      <c r="S644" s="229">
        <f t="shared" si="591"/>
        <v>0</v>
      </c>
      <c r="T644" s="228">
        <f t="shared" si="605"/>
        <v>0</v>
      </c>
      <c r="U644" s="230">
        <f t="shared" si="592"/>
        <v>0</v>
      </c>
      <c r="V644" s="526">
        <f t="shared" si="606"/>
        <v>0</v>
      </c>
      <c r="W644" s="229">
        <f t="shared" si="593"/>
        <v>0</v>
      </c>
      <c r="X644" s="228">
        <f t="shared" si="607"/>
        <v>0</v>
      </c>
      <c r="Y644" s="229">
        <f t="shared" si="594"/>
        <v>0</v>
      </c>
      <c r="Z644" s="228">
        <f>BA$80</f>
        <v>0</v>
      </c>
      <c r="AA644" s="229">
        <f t="shared" si="595"/>
        <v>0</v>
      </c>
      <c r="AB644" s="228">
        <v>1</v>
      </c>
      <c r="AC644" s="229">
        <f t="shared" si="596"/>
        <v>1260.8</v>
      </c>
      <c r="AD644" s="232">
        <f t="shared" si="541"/>
        <v>1260.8</v>
      </c>
      <c r="AE644" s="223" t="b">
        <f t="shared" si="539"/>
        <v>1</v>
      </c>
    </row>
    <row r="645" spans="1:60" s="238" customFormat="1" ht="15" x14ac:dyDescent="0.25">
      <c r="A645" s="237" t="s">
        <v>1704</v>
      </c>
      <c r="B645" s="238" t="s">
        <v>1705</v>
      </c>
      <c r="C645" s="238">
        <f t="shared" si="540"/>
        <v>1</v>
      </c>
      <c r="D645" s="238">
        <v>2843.97</v>
      </c>
      <c r="F645" s="218">
        <f>AVERAGE(F646:F656)</f>
        <v>0</v>
      </c>
      <c r="G645" s="219">
        <f>SUM(G646:G656)</f>
        <v>0</v>
      </c>
      <c r="H645" s="218">
        <f>AVERAGE(H646:H656)</f>
        <v>0</v>
      </c>
      <c r="I645" s="219">
        <f>SUM(I646:I656)</f>
        <v>0</v>
      </c>
      <c r="J645" s="218">
        <f>AVERAGE(J646:J656)</f>
        <v>0</v>
      </c>
      <c r="K645" s="219">
        <f>SUM(K646:K656)</f>
        <v>0</v>
      </c>
      <c r="L645" s="218">
        <f>AVERAGE(L646:L656)</f>
        <v>0</v>
      </c>
      <c r="M645" s="220">
        <f>SUM(M646:M656)</f>
        <v>0</v>
      </c>
      <c r="N645" s="221">
        <f>AVERAGE(N646:N656)</f>
        <v>0</v>
      </c>
      <c r="O645" s="219">
        <f>SUM(O646:O656)</f>
        <v>0</v>
      </c>
      <c r="P645" s="218">
        <f>AVERAGE(P646:P656)</f>
        <v>0</v>
      </c>
      <c r="Q645" s="219">
        <f>SUM(Q646:Q656)</f>
        <v>0</v>
      </c>
      <c r="R645" s="218">
        <f>AVERAGE(R646:R656)</f>
        <v>0</v>
      </c>
      <c r="S645" s="219">
        <f>SUM(S646:S656)</f>
        <v>0</v>
      </c>
      <c r="T645" s="218">
        <f>AVERAGE(T646:T656)</f>
        <v>0</v>
      </c>
      <c r="U645" s="220">
        <f>SUM(U646:U656)</f>
        <v>0</v>
      </c>
      <c r="V645" s="525">
        <f>AVERAGE(V646:V656)</f>
        <v>0</v>
      </c>
      <c r="W645" s="219">
        <f>SUM(W646:W656)</f>
        <v>0</v>
      </c>
      <c r="X645" s="218">
        <f>AVERAGE(X646:X656)</f>
        <v>0</v>
      </c>
      <c r="Y645" s="219">
        <f>SUM(Y646:Y656)</f>
        <v>0</v>
      </c>
      <c r="Z645" s="218">
        <f>AVERAGE(Z646:Z656)</f>
        <v>0.76363636363636367</v>
      </c>
      <c r="AA645" s="219">
        <f>SUM(AA646:AA656)</f>
        <v>1671.0119999999999</v>
      </c>
      <c r="AB645" s="218">
        <f>AVERAGE(AB646:AB656)</f>
        <v>0.23636363636363636</v>
      </c>
      <c r="AC645" s="219">
        <f>SUM(AC646:AC656)</f>
        <v>1172.9579999999999</v>
      </c>
      <c r="AD645" s="232">
        <f t="shared" si="541"/>
        <v>2843.97</v>
      </c>
      <c r="AE645" s="223" t="b">
        <f t="shared" si="539"/>
        <v>1</v>
      </c>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row>
    <row r="646" spans="1:60" ht="15" x14ac:dyDescent="0.25">
      <c r="A646" s="235" t="s">
        <v>1706</v>
      </c>
      <c r="B646" s="225" t="s">
        <v>1708</v>
      </c>
      <c r="C646" s="226">
        <f t="shared" si="540"/>
        <v>1</v>
      </c>
      <c r="D646" s="227">
        <v>389.34</v>
      </c>
      <c r="E646" s="227"/>
      <c r="F646" s="228">
        <f>AG$82</f>
        <v>0</v>
      </c>
      <c r="G646" s="229">
        <f>F646*$D646</f>
        <v>0</v>
      </c>
      <c r="H646" s="228">
        <f>AI$82</f>
        <v>0</v>
      </c>
      <c r="I646" s="229">
        <f t="shared" ref="I646:I656" si="609">H646*$D646</f>
        <v>0</v>
      </c>
      <c r="J646" s="228">
        <f>AK$82</f>
        <v>0</v>
      </c>
      <c r="K646" s="229">
        <f t="shared" ref="K646:K656" si="610">J646*$D646</f>
        <v>0</v>
      </c>
      <c r="L646" s="228">
        <f>AM$82</f>
        <v>0</v>
      </c>
      <c r="M646" s="230">
        <f t="shared" ref="M646:M656" si="611">L646*$D646</f>
        <v>0</v>
      </c>
      <c r="N646" s="231">
        <f>AO$82</f>
        <v>0</v>
      </c>
      <c r="O646" s="229">
        <f t="shared" ref="O646:O656" si="612">N646*$D646</f>
        <v>0</v>
      </c>
      <c r="P646" s="228">
        <f>AQ$82</f>
        <v>0</v>
      </c>
      <c r="Q646" s="229">
        <f t="shared" ref="Q646:Q656" si="613">P646*$D646</f>
        <v>0</v>
      </c>
      <c r="R646" s="228">
        <f>AS$82</f>
        <v>0</v>
      </c>
      <c r="S646" s="229">
        <f t="shared" ref="S646:S656" si="614">R646*$D646</f>
        <v>0</v>
      </c>
      <c r="T646" s="228">
        <f>AU$82</f>
        <v>0</v>
      </c>
      <c r="U646" s="230">
        <f t="shared" ref="U646:U656" si="615">T646*$D646</f>
        <v>0</v>
      </c>
      <c r="V646" s="526">
        <f>AW$82</f>
        <v>0</v>
      </c>
      <c r="W646" s="229">
        <f t="shared" ref="W646:W656" si="616">V646*$D646</f>
        <v>0</v>
      </c>
      <c r="X646" s="228">
        <f>AY$82</f>
        <v>0</v>
      </c>
      <c r="Y646" s="229">
        <f t="shared" ref="Y646:Y656" si="617">X646*$D646</f>
        <v>0</v>
      </c>
      <c r="Z646" s="228">
        <v>1</v>
      </c>
      <c r="AA646" s="229">
        <f t="shared" ref="AA646:AA656" si="618">Z646*$D646</f>
        <v>389.34</v>
      </c>
      <c r="AB646" s="228">
        <f>BC$82</f>
        <v>0</v>
      </c>
      <c r="AC646" s="229">
        <f t="shared" si="596"/>
        <v>0</v>
      </c>
      <c r="AD646" s="232">
        <f t="shared" si="541"/>
        <v>389.34</v>
      </c>
      <c r="AE646" s="223" t="b">
        <f t="shared" si="539"/>
        <v>1</v>
      </c>
    </row>
    <row r="647" spans="1:60" ht="15" x14ac:dyDescent="0.25">
      <c r="A647" s="235" t="s">
        <v>1709</v>
      </c>
      <c r="B647" s="225" t="s">
        <v>1711</v>
      </c>
      <c r="C647" s="226">
        <f t="shared" si="540"/>
        <v>1</v>
      </c>
      <c r="D647" s="227">
        <v>157.13</v>
      </c>
      <c r="E647" s="227"/>
      <c r="F647" s="228">
        <f t="shared" ref="F647:F656" si="619">AG$82</f>
        <v>0</v>
      </c>
      <c r="G647" s="229">
        <f t="shared" ref="G647:G656" si="620">F647*$D647</f>
        <v>0</v>
      </c>
      <c r="H647" s="228">
        <f t="shared" ref="H647:H656" si="621">AI$82</f>
        <v>0</v>
      </c>
      <c r="I647" s="229">
        <f t="shared" si="609"/>
        <v>0</v>
      </c>
      <c r="J647" s="228">
        <f t="shared" ref="J647:J656" si="622">AK$82</f>
        <v>0</v>
      </c>
      <c r="K647" s="229">
        <f t="shared" si="610"/>
        <v>0</v>
      </c>
      <c r="L647" s="228">
        <f t="shared" ref="L647:L656" si="623">AM$82</f>
        <v>0</v>
      </c>
      <c r="M647" s="230">
        <f t="shared" si="611"/>
        <v>0</v>
      </c>
      <c r="N647" s="231">
        <f t="shared" ref="N647:N656" si="624">AO$82</f>
        <v>0</v>
      </c>
      <c r="O647" s="229">
        <f t="shared" si="612"/>
        <v>0</v>
      </c>
      <c r="P647" s="228">
        <f t="shared" ref="P647:P656" si="625">AQ$82</f>
        <v>0</v>
      </c>
      <c r="Q647" s="229">
        <f t="shared" si="613"/>
        <v>0</v>
      </c>
      <c r="R647" s="228">
        <f t="shared" ref="R647:R656" si="626">AS$82</f>
        <v>0</v>
      </c>
      <c r="S647" s="229">
        <f t="shared" si="614"/>
        <v>0</v>
      </c>
      <c r="T647" s="228">
        <f t="shared" ref="T647:T656" si="627">AU$82</f>
        <v>0</v>
      </c>
      <c r="U647" s="230">
        <f t="shared" si="615"/>
        <v>0</v>
      </c>
      <c r="V647" s="526">
        <f t="shared" ref="V647:V656" si="628">AW$82</f>
        <v>0</v>
      </c>
      <c r="W647" s="229">
        <f t="shared" si="616"/>
        <v>0</v>
      </c>
      <c r="X647" s="228">
        <f t="shared" ref="X647:X656" si="629">AY$82</f>
        <v>0</v>
      </c>
      <c r="Y647" s="229">
        <f t="shared" si="617"/>
        <v>0</v>
      </c>
      <c r="Z647" s="228">
        <v>1</v>
      </c>
      <c r="AA647" s="229">
        <f t="shared" si="618"/>
        <v>157.13</v>
      </c>
      <c r="AB647" s="228">
        <f t="shared" ref="AB647:AB654" si="630">BC$82</f>
        <v>0</v>
      </c>
      <c r="AC647" s="229">
        <f t="shared" si="596"/>
        <v>0</v>
      </c>
      <c r="AD647" s="232">
        <f t="shared" si="541"/>
        <v>157.13</v>
      </c>
      <c r="AE647" s="223" t="b">
        <f t="shared" si="539"/>
        <v>1</v>
      </c>
    </row>
    <row r="648" spans="1:60" ht="15" x14ac:dyDescent="0.25">
      <c r="A648" s="235" t="s">
        <v>1712</v>
      </c>
      <c r="B648" s="225" t="s">
        <v>1714</v>
      </c>
      <c r="C648" s="226">
        <f t="shared" si="540"/>
        <v>1</v>
      </c>
      <c r="D648" s="227">
        <v>129.24</v>
      </c>
      <c r="E648" s="227"/>
      <c r="F648" s="228">
        <f t="shared" si="619"/>
        <v>0</v>
      </c>
      <c r="G648" s="229">
        <f t="shared" si="620"/>
        <v>0</v>
      </c>
      <c r="H648" s="228">
        <f t="shared" si="621"/>
        <v>0</v>
      </c>
      <c r="I648" s="229">
        <f t="shared" si="609"/>
        <v>0</v>
      </c>
      <c r="J648" s="228">
        <f t="shared" si="622"/>
        <v>0</v>
      </c>
      <c r="K648" s="229">
        <f t="shared" si="610"/>
        <v>0</v>
      </c>
      <c r="L648" s="228">
        <f t="shared" si="623"/>
        <v>0</v>
      </c>
      <c r="M648" s="230">
        <f t="shared" si="611"/>
        <v>0</v>
      </c>
      <c r="N648" s="231">
        <f t="shared" si="624"/>
        <v>0</v>
      </c>
      <c r="O648" s="229">
        <f t="shared" si="612"/>
        <v>0</v>
      </c>
      <c r="P648" s="228">
        <f t="shared" si="625"/>
        <v>0</v>
      </c>
      <c r="Q648" s="229">
        <f t="shared" si="613"/>
        <v>0</v>
      </c>
      <c r="R648" s="228">
        <f t="shared" si="626"/>
        <v>0</v>
      </c>
      <c r="S648" s="229">
        <f t="shared" si="614"/>
        <v>0</v>
      </c>
      <c r="T648" s="228">
        <f t="shared" si="627"/>
        <v>0</v>
      </c>
      <c r="U648" s="230">
        <f t="shared" si="615"/>
        <v>0</v>
      </c>
      <c r="V648" s="526">
        <f t="shared" si="628"/>
        <v>0</v>
      </c>
      <c r="W648" s="229">
        <f t="shared" si="616"/>
        <v>0</v>
      </c>
      <c r="X648" s="228">
        <f t="shared" si="629"/>
        <v>0</v>
      </c>
      <c r="Y648" s="229">
        <f t="shared" si="617"/>
        <v>0</v>
      </c>
      <c r="Z648" s="228">
        <v>1</v>
      </c>
      <c r="AA648" s="229">
        <f t="shared" si="618"/>
        <v>129.24</v>
      </c>
      <c r="AB648" s="228">
        <f t="shared" si="630"/>
        <v>0</v>
      </c>
      <c r="AC648" s="229">
        <f t="shared" si="596"/>
        <v>0</v>
      </c>
      <c r="AD648" s="232">
        <f t="shared" si="541"/>
        <v>129.24</v>
      </c>
      <c r="AE648" s="223" t="b">
        <f t="shared" si="539"/>
        <v>1</v>
      </c>
    </row>
    <row r="649" spans="1:60" ht="15" x14ac:dyDescent="0.25">
      <c r="A649" s="235" t="s">
        <v>1715</v>
      </c>
      <c r="B649" s="225" t="s">
        <v>1717</v>
      </c>
      <c r="C649" s="226">
        <f t="shared" si="540"/>
        <v>1</v>
      </c>
      <c r="D649" s="227">
        <v>97.03</v>
      </c>
      <c r="E649" s="227"/>
      <c r="F649" s="228">
        <f t="shared" si="619"/>
        <v>0</v>
      </c>
      <c r="G649" s="229">
        <f t="shared" si="620"/>
        <v>0</v>
      </c>
      <c r="H649" s="228">
        <f t="shared" si="621"/>
        <v>0</v>
      </c>
      <c r="I649" s="229">
        <f t="shared" si="609"/>
        <v>0</v>
      </c>
      <c r="J649" s="228">
        <f t="shared" si="622"/>
        <v>0</v>
      </c>
      <c r="K649" s="229">
        <f t="shared" si="610"/>
        <v>0</v>
      </c>
      <c r="L649" s="228">
        <f t="shared" si="623"/>
        <v>0</v>
      </c>
      <c r="M649" s="230">
        <f t="shared" si="611"/>
        <v>0</v>
      </c>
      <c r="N649" s="231">
        <f t="shared" si="624"/>
        <v>0</v>
      </c>
      <c r="O649" s="229">
        <f t="shared" si="612"/>
        <v>0</v>
      </c>
      <c r="P649" s="228">
        <f t="shared" si="625"/>
        <v>0</v>
      </c>
      <c r="Q649" s="229">
        <f t="shared" si="613"/>
        <v>0</v>
      </c>
      <c r="R649" s="228">
        <f t="shared" si="626"/>
        <v>0</v>
      </c>
      <c r="S649" s="229">
        <f t="shared" si="614"/>
        <v>0</v>
      </c>
      <c r="T649" s="228">
        <f t="shared" si="627"/>
        <v>0</v>
      </c>
      <c r="U649" s="230">
        <f t="shared" si="615"/>
        <v>0</v>
      </c>
      <c r="V649" s="526">
        <f t="shared" si="628"/>
        <v>0</v>
      </c>
      <c r="W649" s="229">
        <f t="shared" si="616"/>
        <v>0</v>
      </c>
      <c r="X649" s="228">
        <f t="shared" si="629"/>
        <v>0</v>
      </c>
      <c r="Y649" s="229">
        <f t="shared" si="617"/>
        <v>0</v>
      </c>
      <c r="Z649" s="228">
        <v>1</v>
      </c>
      <c r="AA649" s="229">
        <f t="shared" si="618"/>
        <v>97.03</v>
      </c>
      <c r="AB649" s="228">
        <f t="shared" si="630"/>
        <v>0</v>
      </c>
      <c r="AC649" s="229">
        <f t="shared" si="596"/>
        <v>0</v>
      </c>
      <c r="AD649" s="232">
        <f t="shared" si="541"/>
        <v>97.03</v>
      </c>
      <c r="AE649" s="223" t="b">
        <f t="shared" si="539"/>
        <v>1</v>
      </c>
      <c r="AF649" s="238"/>
      <c r="AG649" s="238"/>
      <c r="AH649" s="238"/>
      <c r="AI649" s="238"/>
      <c r="AJ649" s="238"/>
      <c r="AK649" s="238"/>
      <c r="AL649" s="238"/>
      <c r="AM649" s="238"/>
      <c r="AN649" s="238"/>
      <c r="AO649" s="238"/>
      <c r="AP649" s="238"/>
      <c r="AQ649" s="238"/>
      <c r="AR649" s="238"/>
      <c r="AS649" s="238"/>
      <c r="AT649" s="238"/>
      <c r="AU649" s="238"/>
      <c r="AV649" s="238"/>
      <c r="AW649" s="238"/>
      <c r="AX649" s="238"/>
      <c r="AY649" s="238"/>
      <c r="AZ649" s="238"/>
      <c r="BA649" s="238"/>
      <c r="BB649" s="238"/>
      <c r="BC649" s="238"/>
      <c r="BD649" s="238"/>
      <c r="BE649" s="238"/>
      <c r="BF649" s="238"/>
      <c r="BG649" s="238"/>
      <c r="BH649" s="238"/>
    </row>
    <row r="650" spans="1:60" ht="15" x14ac:dyDescent="0.25">
      <c r="A650" s="235" t="s">
        <v>1718</v>
      </c>
      <c r="B650" s="225" t="s">
        <v>1720</v>
      </c>
      <c r="C650" s="226">
        <f t="shared" si="540"/>
        <v>1</v>
      </c>
      <c r="D650" s="227">
        <v>97.03</v>
      </c>
      <c r="E650" s="227"/>
      <c r="F650" s="228">
        <f t="shared" si="619"/>
        <v>0</v>
      </c>
      <c r="G650" s="229">
        <f t="shared" si="620"/>
        <v>0</v>
      </c>
      <c r="H650" s="228">
        <f t="shared" si="621"/>
        <v>0</v>
      </c>
      <c r="I650" s="229">
        <f t="shared" si="609"/>
        <v>0</v>
      </c>
      <c r="J650" s="228">
        <f t="shared" si="622"/>
        <v>0</v>
      </c>
      <c r="K650" s="229">
        <f t="shared" si="610"/>
        <v>0</v>
      </c>
      <c r="L650" s="228">
        <f t="shared" si="623"/>
        <v>0</v>
      </c>
      <c r="M650" s="230">
        <f t="shared" si="611"/>
        <v>0</v>
      </c>
      <c r="N650" s="231">
        <f t="shared" si="624"/>
        <v>0</v>
      </c>
      <c r="O650" s="229">
        <f t="shared" si="612"/>
        <v>0</v>
      </c>
      <c r="P650" s="228">
        <f t="shared" si="625"/>
        <v>0</v>
      </c>
      <c r="Q650" s="229">
        <f t="shared" si="613"/>
        <v>0</v>
      </c>
      <c r="R650" s="228">
        <f t="shared" si="626"/>
        <v>0</v>
      </c>
      <c r="S650" s="229">
        <f t="shared" si="614"/>
        <v>0</v>
      </c>
      <c r="T650" s="228">
        <f t="shared" si="627"/>
        <v>0</v>
      </c>
      <c r="U650" s="230">
        <f t="shared" si="615"/>
        <v>0</v>
      </c>
      <c r="V650" s="526">
        <f t="shared" si="628"/>
        <v>0</v>
      </c>
      <c r="W650" s="229">
        <f t="shared" si="616"/>
        <v>0</v>
      </c>
      <c r="X650" s="228">
        <f t="shared" si="629"/>
        <v>0</v>
      </c>
      <c r="Y650" s="229">
        <f t="shared" si="617"/>
        <v>0</v>
      </c>
      <c r="Z650" s="228">
        <v>1</v>
      </c>
      <c r="AA650" s="229">
        <f t="shared" si="618"/>
        <v>97.03</v>
      </c>
      <c r="AB650" s="228">
        <f t="shared" si="630"/>
        <v>0</v>
      </c>
      <c r="AC650" s="229">
        <f t="shared" si="596"/>
        <v>0</v>
      </c>
      <c r="AD650" s="232">
        <f t="shared" si="541"/>
        <v>97.03</v>
      </c>
      <c r="AE650" s="223" t="b">
        <f t="shared" si="539"/>
        <v>1</v>
      </c>
    </row>
    <row r="651" spans="1:60" ht="15" x14ac:dyDescent="0.25">
      <c r="A651" s="235" t="s">
        <v>1721</v>
      </c>
      <c r="B651" s="225" t="s">
        <v>1723</v>
      </c>
      <c r="C651" s="226">
        <f t="shared" si="540"/>
        <v>1</v>
      </c>
      <c r="D651" s="227">
        <v>95.79</v>
      </c>
      <c r="E651" s="227"/>
      <c r="F651" s="228">
        <f t="shared" si="619"/>
        <v>0</v>
      </c>
      <c r="G651" s="229">
        <f t="shared" si="620"/>
        <v>0</v>
      </c>
      <c r="H651" s="228">
        <f t="shared" si="621"/>
        <v>0</v>
      </c>
      <c r="I651" s="229">
        <f t="shared" si="609"/>
        <v>0</v>
      </c>
      <c r="J651" s="228">
        <f t="shared" si="622"/>
        <v>0</v>
      </c>
      <c r="K651" s="229">
        <f t="shared" si="610"/>
        <v>0</v>
      </c>
      <c r="L651" s="228">
        <f t="shared" si="623"/>
        <v>0</v>
      </c>
      <c r="M651" s="230">
        <f t="shared" si="611"/>
        <v>0</v>
      </c>
      <c r="N651" s="231">
        <f t="shared" si="624"/>
        <v>0</v>
      </c>
      <c r="O651" s="229">
        <f t="shared" si="612"/>
        <v>0</v>
      </c>
      <c r="P651" s="228">
        <f t="shared" si="625"/>
        <v>0</v>
      </c>
      <c r="Q651" s="229">
        <f t="shared" si="613"/>
        <v>0</v>
      </c>
      <c r="R651" s="228">
        <f t="shared" si="626"/>
        <v>0</v>
      </c>
      <c r="S651" s="229">
        <f t="shared" si="614"/>
        <v>0</v>
      </c>
      <c r="T651" s="228">
        <f t="shared" si="627"/>
        <v>0</v>
      </c>
      <c r="U651" s="230">
        <f t="shared" si="615"/>
        <v>0</v>
      </c>
      <c r="V651" s="526">
        <f t="shared" si="628"/>
        <v>0</v>
      </c>
      <c r="W651" s="229">
        <f t="shared" si="616"/>
        <v>0</v>
      </c>
      <c r="X651" s="228">
        <f t="shared" si="629"/>
        <v>0</v>
      </c>
      <c r="Y651" s="229">
        <f t="shared" si="617"/>
        <v>0</v>
      </c>
      <c r="Z651" s="228">
        <v>1</v>
      </c>
      <c r="AA651" s="229">
        <f t="shared" si="618"/>
        <v>95.79</v>
      </c>
      <c r="AB651" s="228">
        <f t="shared" si="630"/>
        <v>0</v>
      </c>
      <c r="AC651" s="229">
        <f t="shared" si="596"/>
        <v>0</v>
      </c>
      <c r="AD651" s="232">
        <f t="shared" si="541"/>
        <v>95.79</v>
      </c>
      <c r="AE651" s="223" t="b">
        <f t="shared" si="539"/>
        <v>1</v>
      </c>
    </row>
    <row r="652" spans="1:60" ht="15" x14ac:dyDescent="0.25">
      <c r="A652" s="235" t="s">
        <v>1724</v>
      </c>
      <c r="B652" s="225" t="s">
        <v>1726</v>
      </c>
      <c r="C652" s="226">
        <f t="shared" si="540"/>
        <v>1</v>
      </c>
      <c r="D652" s="227">
        <v>67.180000000000007</v>
      </c>
      <c r="E652" s="227"/>
      <c r="F652" s="228">
        <f t="shared" si="619"/>
        <v>0</v>
      </c>
      <c r="G652" s="229">
        <f t="shared" si="620"/>
        <v>0</v>
      </c>
      <c r="H652" s="228">
        <f t="shared" si="621"/>
        <v>0</v>
      </c>
      <c r="I652" s="229">
        <f t="shared" si="609"/>
        <v>0</v>
      </c>
      <c r="J652" s="228">
        <f t="shared" si="622"/>
        <v>0</v>
      </c>
      <c r="K652" s="229">
        <f t="shared" si="610"/>
        <v>0</v>
      </c>
      <c r="L652" s="228">
        <f t="shared" si="623"/>
        <v>0</v>
      </c>
      <c r="M652" s="230">
        <f t="shared" si="611"/>
        <v>0</v>
      </c>
      <c r="N652" s="231">
        <f t="shared" si="624"/>
        <v>0</v>
      </c>
      <c r="O652" s="229">
        <f t="shared" si="612"/>
        <v>0</v>
      </c>
      <c r="P652" s="228">
        <f t="shared" si="625"/>
        <v>0</v>
      </c>
      <c r="Q652" s="229">
        <f t="shared" si="613"/>
        <v>0</v>
      </c>
      <c r="R652" s="228">
        <f t="shared" si="626"/>
        <v>0</v>
      </c>
      <c r="S652" s="229">
        <f t="shared" si="614"/>
        <v>0</v>
      </c>
      <c r="T652" s="228">
        <f t="shared" si="627"/>
        <v>0</v>
      </c>
      <c r="U652" s="230">
        <f t="shared" si="615"/>
        <v>0</v>
      </c>
      <c r="V652" s="526">
        <f t="shared" si="628"/>
        <v>0</v>
      </c>
      <c r="W652" s="229">
        <f t="shared" si="616"/>
        <v>0</v>
      </c>
      <c r="X652" s="228">
        <f t="shared" si="629"/>
        <v>0</v>
      </c>
      <c r="Y652" s="229">
        <f t="shared" si="617"/>
        <v>0</v>
      </c>
      <c r="Z652" s="228">
        <v>1</v>
      </c>
      <c r="AA652" s="229">
        <f t="shared" si="618"/>
        <v>67.180000000000007</v>
      </c>
      <c r="AB652" s="228">
        <f t="shared" si="630"/>
        <v>0</v>
      </c>
      <c r="AC652" s="229">
        <f t="shared" si="596"/>
        <v>0</v>
      </c>
      <c r="AD652" s="232">
        <f t="shared" si="541"/>
        <v>67.180000000000007</v>
      </c>
      <c r="AE652" s="223" t="b">
        <f t="shared" ref="AE652:AE695" si="631">AD652=D652</f>
        <v>1</v>
      </c>
    </row>
    <row r="653" spans="1:60" ht="30" x14ac:dyDescent="0.25">
      <c r="A653" s="235" t="s">
        <v>1727</v>
      </c>
      <c r="B653" s="225" t="s">
        <v>1729</v>
      </c>
      <c r="C653" s="226">
        <f t="shared" ref="C653:C695" si="632">SUM(F653,H653,J653,L653,N653,P653,R653,T653,V653,X653,Z653,AB653)</f>
        <v>1</v>
      </c>
      <c r="D653" s="227">
        <v>1449.28</v>
      </c>
      <c r="E653" s="227"/>
      <c r="F653" s="228">
        <f t="shared" si="619"/>
        <v>0</v>
      </c>
      <c r="G653" s="229">
        <f t="shared" si="620"/>
        <v>0</v>
      </c>
      <c r="H653" s="228">
        <f t="shared" si="621"/>
        <v>0</v>
      </c>
      <c r="I653" s="229">
        <f t="shared" si="609"/>
        <v>0</v>
      </c>
      <c r="J653" s="228">
        <f t="shared" si="622"/>
        <v>0</v>
      </c>
      <c r="K653" s="229">
        <f t="shared" si="610"/>
        <v>0</v>
      </c>
      <c r="L653" s="228">
        <f t="shared" si="623"/>
        <v>0</v>
      </c>
      <c r="M653" s="230">
        <f t="shared" si="611"/>
        <v>0</v>
      </c>
      <c r="N653" s="231">
        <f t="shared" si="624"/>
        <v>0</v>
      </c>
      <c r="O653" s="229">
        <f t="shared" si="612"/>
        <v>0</v>
      </c>
      <c r="P653" s="228">
        <f t="shared" si="625"/>
        <v>0</v>
      </c>
      <c r="Q653" s="229">
        <f t="shared" si="613"/>
        <v>0</v>
      </c>
      <c r="R653" s="228">
        <f t="shared" si="626"/>
        <v>0</v>
      </c>
      <c r="S653" s="229">
        <f t="shared" si="614"/>
        <v>0</v>
      </c>
      <c r="T653" s="228">
        <f t="shared" si="627"/>
        <v>0</v>
      </c>
      <c r="U653" s="230">
        <f t="shared" si="615"/>
        <v>0</v>
      </c>
      <c r="V653" s="526">
        <f t="shared" si="628"/>
        <v>0</v>
      </c>
      <c r="W653" s="229">
        <f t="shared" si="616"/>
        <v>0</v>
      </c>
      <c r="X653" s="228">
        <f t="shared" si="629"/>
        <v>0</v>
      </c>
      <c r="Y653" s="229">
        <f t="shared" si="617"/>
        <v>0</v>
      </c>
      <c r="Z653" s="228">
        <v>0.4</v>
      </c>
      <c r="AA653" s="229">
        <f t="shared" si="618"/>
        <v>579.71199999999999</v>
      </c>
      <c r="AB653" s="228">
        <v>0.6</v>
      </c>
      <c r="AC653" s="229">
        <f t="shared" si="596"/>
        <v>869.56799999999998</v>
      </c>
      <c r="AD653" s="232">
        <f t="shared" ref="AD653:AD695" si="633">AC653+AA653+Y653+W653+U653+Q653+S653+O653+M653+K653+G653+I653</f>
        <v>1449.28</v>
      </c>
      <c r="AE653" s="223" t="b">
        <f t="shared" si="631"/>
        <v>1</v>
      </c>
    </row>
    <row r="654" spans="1:60" ht="45" x14ac:dyDescent="0.25">
      <c r="A654" s="235" t="s">
        <v>1730</v>
      </c>
      <c r="B654" s="225" t="s">
        <v>1732</v>
      </c>
      <c r="C654" s="226">
        <f t="shared" si="632"/>
        <v>1</v>
      </c>
      <c r="D654" s="227">
        <v>58.56</v>
      </c>
      <c r="E654" s="227"/>
      <c r="F654" s="228">
        <f t="shared" si="619"/>
        <v>0</v>
      </c>
      <c r="G654" s="229">
        <f t="shared" si="620"/>
        <v>0</v>
      </c>
      <c r="H654" s="228">
        <f t="shared" si="621"/>
        <v>0</v>
      </c>
      <c r="I654" s="229">
        <f t="shared" si="609"/>
        <v>0</v>
      </c>
      <c r="J654" s="228">
        <f t="shared" si="622"/>
        <v>0</v>
      </c>
      <c r="K654" s="229">
        <f t="shared" si="610"/>
        <v>0</v>
      </c>
      <c r="L654" s="228">
        <f t="shared" si="623"/>
        <v>0</v>
      </c>
      <c r="M654" s="230">
        <f t="shared" si="611"/>
        <v>0</v>
      </c>
      <c r="N654" s="231">
        <f t="shared" si="624"/>
        <v>0</v>
      </c>
      <c r="O654" s="229">
        <f t="shared" si="612"/>
        <v>0</v>
      </c>
      <c r="P654" s="228">
        <f t="shared" si="625"/>
        <v>0</v>
      </c>
      <c r="Q654" s="229">
        <f t="shared" si="613"/>
        <v>0</v>
      </c>
      <c r="R654" s="228">
        <f t="shared" si="626"/>
        <v>0</v>
      </c>
      <c r="S654" s="229">
        <f t="shared" si="614"/>
        <v>0</v>
      </c>
      <c r="T654" s="228">
        <f t="shared" si="627"/>
        <v>0</v>
      </c>
      <c r="U654" s="230">
        <f t="shared" si="615"/>
        <v>0</v>
      </c>
      <c r="V654" s="526">
        <f t="shared" si="628"/>
        <v>0</v>
      </c>
      <c r="W654" s="229">
        <f t="shared" si="616"/>
        <v>0</v>
      </c>
      <c r="X654" s="228">
        <f t="shared" si="629"/>
        <v>0</v>
      </c>
      <c r="Y654" s="229">
        <f t="shared" si="617"/>
        <v>0</v>
      </c>
      <c r="Z654" s="228">
        <v>1</v>
      </c>
      <c r="AA654" s="229">
        <f t="shared" si="618"/>
        <v>58.56</v>
      </c>
      <c r="AB654" s="228">
        <f t="shared" si="630"/>
        <v>0</v>
      </c>
      <c r="AC654" s="229">
        <f t="shared" si="596"/>
        <v>0</v>
      </c>
      <c r="AD654" s="232">
        <f t="shared" si="633"/>
        <v>58.56</v>
      </c>
      <c r="AE654" s="223" t="b">
        <f t="shared" si="631"/>
        <v>1</v>
      </c>
    </row>
    <row r="655" spans="1:60" ht="45" x14ac:dyDescent="0.25">
      <c r="A655" s="235" t="s">
        <v>1733</v>
      </c>
      <c r="B655" s="225" t="s">
        <v>1735</v>
      </c>
      <c r="C655" s="226">
        <f t="shared" si="632"/>
        <v>1</v>
      </c>
      <c r="D655" s="227">
        <v>58.56</v>
      </c>
      <c r="E655" s="227"/>
      <c r="F655" s="228">
        <f t="shared" si="619"/>
        <v>0</v>
      </c>
      <c r="G655" s="229">
        <f t="shared" si="620"/>
        <v>0</v>
      </c>
      <c r="H655" s="228">
        <f t="shared" si="621"/>
        <v>0</v>
      </c>
      <c r="I655" s="229">
        <f t="shared" si="609"/>
        <v>0</v>
      </c>
      <c r="J655" s="228">
        <f t="shared" si="622"/>
        <v>0</v>
      </c>
      <c r="K655" s="229">
        <f t="shared" si="610"/>
        <v>0</v>
      </c>
      <c r="L655" s="228">
        <f t="shared" si="623"/>
        <v>0</v>
      </c>
      <c r="M655" s="230">
        <f t="shared" si="611"/>
        <v>0</v>
      </c>
      <c r="N655" s="231">
        <f t="shared" si="624"/>
        <v>0</v>
      </c>
      <c r="O655" s="229">
        <f t="shared" si="612"/>
        <v>0</v>
      </c>
      <c r="P655" s="228">
        <f t="shared" si="625"/>
        <v>0</v>
      </c>
      <c r="Q655" s="229">
        <f t="shared" si="613"/>
        <v>0</v>
      </c>
      <c r="R655" s="228">
        <f t="shared" si="626"/>
        <v>0</v>
      </c>
      <c r="S655" s="229">
        <f t="shared" si="614"/>
        <v>0</v>
      </c>
      <c r="T655" s="228">
        <f t="shared" si="627"/>
        <v>0</v>
      </c>
      <c r="U655" s="230">
        <f t="shared" si="615"/>
        <v>0</v>
      </c>
      <c r="V655" s="526">
        <f t="shared" si="628"/>
        <v>0</v>
      </c>
      <c r="W655" s="229">
        <f t="shared" si="616"/>
        <v>0</v>
      </c>
      <c r="X655" s="228">
        <f t="shared" si="629"/>
        <v>0</v>
      </c>
      <c r="Y655" s="229">
        <f t="shared" si="617"/>
        <v>0</v>
      </c>
      <c r="Z655" s="228">
        <f>BA$82</f>
        <v>0</v>
      </c>
      <c r="AA655" s="229">
        <f t="shared" si="618"/>
        <v>0</v>
      </c>
      <c r="AB655" s="228">
        <v>1</v>
      </c>
      <c r="AC655" s="229">
        <f t="shared" si="596"/>
        <v>58.56</v>
      </c>
      <c r="AD655" s="232">
        <f t="shared" si="633"/>
        <v>58.56</v>
      </c>
      <c r="AE655" s="223" t="b">
        <f t="shared" si="631"/>
        <v>1</v>
      </c>
    </row>
    <row r="656" spans="1:60" ht="45" x14ac:dyDescent="0.25">
      <c r="A656" s="235" t="s">
        <v>1736</v>
      </c>
      <c r="B656" s="225" t="s">
        <v>1738</v>
      </c>
      <c r="C656" s="226">
        <f t="shared" si="632"/>
        <v>1</v>
      </c>
      <c r="D656" s="227">
        <v>244.83</v>
      </c>
      <c r="E656" s="227"/>
      <c r="F656" s="228">
        <f t="shared" si="619"/>
        <v>0</v>
      </c>
      <c r="G656" s="229">
        <f t="shared" si="620"/>
        <v>0</v>
      </c>
      <c r="H656" s="228">
        <f t="shared" si="621"/>
        <v>0</v>
      </c>
      <c r="I656" s="229">
        <f t="shared" si="609"/>
        <v>0</v>
      </c>
      <c r="J656" s="228">
        <f t="shared" si="622"/>
        <v>0</v>
      </c>
      <c r="K656" s="229">
        <f t="shared" si="610"/>
        <v>0</v>
      </c>
      <c r="L656" s="228">
        <f t="shared" si="623"/>
        <v>0</v>
      </c>
      <c r="M656" s="230">
        <f t="shared" si="611"/>
        <v>0</v>
      </c>
      <c r="N656" s="231">
        <f t="shared" si="624"/>
        <v>0</v>
      </c>
      <c r="O656" s="229">
        <f t="shared" si="612"/>
        <v>0</v>
      </c>
      <c r="P656" s="228">
        <f t="shared" si="625"/>
        <v>0</v>
      </c>
      <c r="Q656" s="229">
        <f t="shared" si="613"/>
        <v>0</v>
      </c>
      <c r="R656" s="228">
        <f t="shared" si="626"/>
        <v>0</v>
      </c>
      <c r="S656" s="229">
        <f t="shared" si="614"/>
        <v>0</v>
      </c>
      <c r="T656" s="228">
        <f t="shared" si="627"/>
        <v>0</v>
      </c>
      <c r="U656" s="230">
        <f t="shared" si="615"/>
        <v>0</v>
      </c>
      <c r="V656" s="526">
        <f t="shared" si="628"/>
        <v>0</v>
      </c>
      <c r="W656" s="229">
        <f t="shared" si="616"/>
        <v>0</v>
      </c>
      <c r="X656" s="228">
        <f t="shared" si="629"/>
        <v>0</v>
      </c>
      <c r="Y656" s="229">
        <f t="shared" si="617"/>
        <v>0</v>
      </c>
      <c r="Z656" s="228">
        <f>BA$82</f>
        <v>0</v>
      </c>
      <c r="AA656" s="229">
        <f t="shared" si="618"/>
        <v>0</v>
      </c>
      <c r="AB656" s="228">
        <v>1</v>
      </c>
      <c r="AC656" s="229">
        <f t="shared" si="596"/>
        <v>244.83</v>
      </c>
      <c r="AD656" s="232">
        <f t="shared" si="633"/>
        <v>244.83</v>
      </c>
      <c r="AE656" s="223" t="b">
        <f t="shared" si="631"/>
        <v>1</v>
      </c>
    </row>
    <row r="657" spans="1:60" s="223" customFormat="1" ht="21.75" customHeight="1" x14ac:dyDescent="0.25">
      <c r="A657" s="260">
        <v>20</v>
      </c>
      <c r="B657" s="215" t="s">
        <v>1739</v>
      </c>
      <c r="C657" s="216">
        <f t="shared" si="632"/>
        <v>1</v>
      </c>
      <c r="D657" s="217">
        <v>85318.43</v>
      </c>
      <c r="E657" s="217"/>
      <c r="F657" s="218">
        <f>AVERAGE(F658:F681)</f>
        <v>0</v>
      </c>
      <c r="G657" s="219">
        <f>SUM(G658:G681)</f>
        <v>0</v>
      </c>
      <c r="H657" s="218">
        <f>AVERAGE(H658:H681)</f>
        <v>0</v>
      </c>
      <c r="I657" s="219">
        <f>SUM(I658:I681)</f>
        <v>0</v>
      </c>
      <c r="J657" s="218">
        <f>AVERAGE(J658:J681)</f>
        <v>0</v>
      </c>
      <c r="K657" s="219">
        <f>SUM(K658:K681)</f>
        <v>0</v>
      </c>
      <c r="L657" s="218">
        <f>AVERAGE(L658:L681)</f>
        <v>0</v>
      </c>
      <c r="M657" s="220">
        <f>SUM(M658:M681)</f>
        <v>0</v>
      </c>
      <c r="N657" s="221">
        <f>AVERAGE(N658:N681)</f>
        <v>0</v>
      </c>
      <c r="O657" s="219">
        <f>SUM(O658:O681)</f>
        <v>0</v>
      </c>
      <c r="P657" s="218">
        <f>AVERAGE(P658:P681)</f>
        <v>0</v>
      </c>
      <c r="Q657" s="219">
        <f>SUM(Q658:Q681)</f>
        <v>0</v>
      </c>
      <c r="R657" s="218">
        <f>AVERAGE(R658:R681)</f>
        <v>0</v>
      </c>
      <c r="S657" s="219">
        <f>SUM(S658:S681)</f>
        <v>0</v>
      </c>
      <c r="T657" s="218">
        <f>AVERAGE(T658:T681)</f>
        <v>0.16666666666666666</v>
      </c>
      <c r="U657" s="220">
        <f>SUM(U658:U681)</f>
        <v>33155.97</v>
      </c>
      <c r="V657" s="525">
        <f>AVERAGE(V658:V681)</f>
        <v>0.375</v>
      </c>
      <c r="W657" s="219">
        <f>SUM(W658:W681)</f>
        <v>33836.44</v>
      </c>
      <c r="X657" s="218">
        <f>AVERAGE(X658:X681)</f>
        <v>0</v>
      </c>
      <c r="Y657" s="219">
        <f>SUM(Y658:Y681)</f>
        <v>0</v>
      </c>
      <c r="Z657" s="218">
        <f>AVERAGE(Z658:Z681)</f>
        <v>0.25</v>
      </c>
      <c r="AA657" s="219">
        <f>SUM(AA658:AA681)</f>
        <v>8998.15</v>
      </c>
      <c r="AB657" s="218">
        <f>AVERAGE(AB658:AB681)</f>
        <v>0.20833333333333334</v>
      </c>
      <c r="AC657" s="219">
        <f>SUM(AC658:AC681)</f>
        <v>9327.869999999999</v>
      </c>
      <c r="AD657" s="222">
        <f t="shared" si="633"/>
        <v>85318.43</v>
      </c>
      <c r="AE657" s="223" t="b">
        <f t="shared" si="631"/>
        <v>1</v>
      </c>
    </row>
    <row r="658" spans="1:60" ht="15" x14ac:dyDescent="0.25">
      <c r="A658" s="235" t="s">
        <v>1740</v>
      </c>
      <c r="B658" s="225" t="s">
        <v>1742</v>
      </c>
      <c r="C658" s="226">
        <f t="shared" si="632"/>
        <v>1</v>
      </c>
      <c r="D658" s="227">
        <v>4330.29</v>
      </c>
      <c r="E658" s="227"/>
      <c r="F658" s="228">
        <f>AG$84</f>
        <v>0</v>
      </c>
      <c r="G658" s="229">
        <f>F658*$D658</f>
        <v>0</v>
      </c>
      <c r="H658" s="228">
        <f>AI$84</f>
        <v>0</v>
      </c>
      <c r="I658" s="229">
        <f t="shared" ref="I658:I681" si="634">H658*$D658</f>
        <v>0</v>
      </c>
      <c r="J658" s="228">
        <f>AK$84</f>
        <v>0</v>
      </c>
      <c r="K658" s="229">
        <f t="shared" ref="K658:K681" si="635">J658*$D658</f>
        <v>0</v>
      </c>
      <c r="L658" s="228">
        <f>AM$84</f>
        <v>0</v>
      </c>
      <c r="M658" s="230">
        <f t="shared" ref="M658:M681" si="636">L658*$D658</f>
        <v>0</v>
      </c>
      <c r="N658" s="231">
        <f>AO$84</f>
        <v>0</v>
      </c>
      <c r="O658" s="229">
        <f t="shared" ref="O658:O681" si="637">N658*$D658</f>
        <v>0</v>
      </c>
      <c r="P658" s="228">
        <f>AQ$84</f>
        <v>0</v>
      </c>
      <c r="Q658" s="229">
        <f t="shared" ref="Q658:Q681" si="638">P658*$D658</f>
        <v>0</v>
      </c>
      <c r="R658" s="228">
        <f>AS$84</f>
        <v>0</v>
      </c>
      <c r="S658" s="229">
        <f t="shared" ref="S658:S681" si="639">R658*$D658</f>
        <v>0</v>
      </c>
      <c r="T658" s="228">
        <f>AU$84</f>
        <v>0</v>
      </c>
      <c r="U658" s="230">
        <f t="shared" ref="U658:U681" si="640">T658*$D658</f>
        <v>0</v>
      </c>
      <c r="V658" s="526">
        <v>1</v>
      </c>
      <c r="W658" s="229">
        <f t="shared" ref="W658:W681" si="641">V658*$D658</f>
        <v>4330.29</v>
      </c>
      <c r="X658" s="228"/>
      <c r="Y658" s="229">
        <f t="shared" ref="Y658:Y681" si="642">X658*$D658</f>
        <v>0</v>
      </c>
      <c r="Z658" s="228">
        <f>BA$84</f>
        <v>0</v>
      </c>
      <c r="AA658" s="229">
        <f t="shared" ref="AA658:AA681" si="643">Z658*$D658</f>
        <v>0</v>
      </c>
      <c r="AB658" s="228">
        <f>BC$84</f>
        <v>0</v>
      </c>
      <c r="AC658" s="229">
        <f t="shared" si="596"/>
        <v>0</v>
      </c>
      <c r="AD658" s="232">
        <f t="shared" si="633"/>
        <v>4330.29</v>
      </c>
      <c r="AE658" s="223" t="b">
        <f t="shared" si="631"/>
        <v>1</v>
      </c>
    </row>
    <row r="659" spans="1:60" ht="15" x14ac:dyDescent="0.25">
      <c r="A659" s="235" t="s">
        <v>1743</v>
      </c>
      <c r="B659" s="225" t="s">
        <v>1745</v>
      </c>
      <c r="C659" s="226">
        <f t="shared" si="632"/>
        <v>1</v>
      </c>
      <c r="D659" s="227">
        <v>1360.94</v>
      </c>
      <c r="E659" s="227"/>
      <c r="F659" s="228">
        <f t="shared" ref="F659:F681" si="644">AG$84</f>
        <v>0</v>
      </c>
      <c r="G659" s="229">
        <f t="shared" ref="G659:G681" si="645">F659*$D659</f>
        <v>0</v>
      </c>
      <c r="H659" s="228">
        <f t="shared" ref="H659:H681" si="646">AI$84</f>
        <v>0</v>
      </c>
      <c r="I659" s="229">
        <f t="shared" si="634"/>
        <v>0</v>
      </c>
      <c r="J659" s="228">
        <f t="shared" ref="J659:J681" si="647">AK$84</f>
        <v>0</v>
      </c>
      <c r="K659" s="229">
        <f t="shared" si="635"/>
        <v>0</v>
      </c>
      <c r="L659" s="228">
        <f t="shared" ref="L659:L681" si="648">AM$84</f>
        <v>0</v>
      </c>
      <c r="M659" s="230">
        <f t="shared" si="636"/>
        <v>0</v>
      </c>
      <c r="N659" s="231">
        <f t="shared" ref="N659:N681" si="649">AO$84</f>
        <v>0</v>
      </c>
      <c r="O659" s="229">
        <f t="shared" si="637"/>
        <v>0</v>
      </c>
      <c r="P659" s="228">
        <f t="shared" ref="P659:P681" si="650">AQ$84</f>
        <v>0</v>
      </c>
      <c r="Q659" s="229">
        <f t="shared" si="638"/>
        <v>0</v>
      </c>
      <c r="R659" s="228">
        <f t="shared" ref="R659:R681" si="651">AS$84</f>
        <v>0</v>
      </c>
      <c r="S659" s="229">
        <f t="shared" si="639"/>
        <v>0</v>
      </c>
      <c r="T659" s="228">
        <f t="shared" ref="T659:T674" si="652">AU$84</f>
        <v>0</v>
      </c>
      <c r="U659" s="230">
        <f t="shared" si="640"/>
        <v>0</v>
      </c>
      <c r="V659" s="526">
        <f>AW$84</f>
        <v>0</v>
      </c>
      <c r="W659" s="229">
        <f t="shared" si="641"/>
        <v>0</v>
      </c>
      <c r="X659" s="228"/>
      <c r="Y659" s="229">
        <f t="shared" si="642"/>
        <v>0</v>
      </c>
      <c r="Z659" s="228">
        <v>0.5</v>
      </c>
      <c r="AA659" s="229">
        <f t="shared" si="643"/>
        <v>680.47</v>
      </c>
      <c r="AB659" s="228">
        <v>0.5</v>
      </c>
      <c r="AC659" s="229">
        <f t="shared" si="596"/>
        <v>680.47</v>
      </c>
      <c r="AD659" s="232">
        <f t="shared" si="633"/>
        <v>1360.94</v>
      </c>
      <c r="AE659" s="223" t="b">
        <f t="shared" si="631"/>
        <v>1</v>
      </c>
    </row>
    <row r="660" spans="1:60" ht="15" x14ac:dyDescent="0.25">
      <c r="A660" s="235" t="s">
        <v>1746</v>
      </c>
      <c r="B660" s="225" t="s">
        <v>1748</v>
      </c>
      <c r="C660" s="226">
        <f t="shared" si="632"/>
        <v>1</v>
      </c>
      <c r="D660" s="227">
        <v>14192.64</v>
      </c>
      <c r="E660" s="227"/>
      <c r="F660" s="228">
        <f t="shared" si="644"/>
        <v>0</v>
      </c>
      <c r="G660" s="229">
        <f t="shared" si="645"/>
        <v>0</v>
      </c>
      <c r="H660" s="228">
        <f t="shared" si="646"/>
        <v>0</v>
      </c>
      <c r="I660" s="229">
        <f t="shared" si="634"/>
        <v>0</v>
      </c>
      <c r="J660" s="228">
        <f t="shared" si="647"/>
        <v>0</v>
      </c>
      <c r="K660" s="229">
        <f t="shared" si="635"/>
        <v>0</v>
      </c>
      <c r="L660" s="228">
        <f t="shared" si="648"/>
        <v>0</v>
      </c>
      <c r="M660" s="230">
        <f t="shared" si="636"/>
        <v>0</v>
      </c>
      <c r="N660" s="231">
        <f t="shared" si="649"/>
        <v>0</v>
      </c>
      <c r="O660" s="229">
        <f t="shared" si="637"/>
        <v>0</v>
      </c>
      <c r="P660" s="228">
        <f t="shared" si="650"/>
        <v>0</v>
      </c>
      <c r="Q660" s="229">
        <f t="shared" si="638"/>
        <v>0</v>
      </c>
      <c r="R660" s="228">
        <f t="shared" si="651"/>
        <v>0</v>
      </c>
      <c r="S660" s="229">
        <f t="shared" si="639"/>
        <v>0</v>
      </c>
      <c r="T660" s="228">
        <f t="shared" si="652"/>
        <v>0</v>
      </c>
      <c r="U660" s="230">
        <f t="shared" si="640"/>
        <v>0</v>
      </c>
      <c r="V660" s="526">
        <v>1</v>
      </c>
      <c r="W660" s="229">
        <f t="shared" si="641"/>
        <v>14192.64</v>
      </c>
      <c r="X660" s="228"/>
      <c r="Y660" s="229">
        <f t="shared" si="642"/>
        <v>0</v>
      </c>
      <c r="Z660" s="228">
        <f>BA$84</f>
        <v>0</v>
      </c>
      <c r="AA660" s="229">
        <f t="shared" si="643"/>
        <v>0</v>
      </c>
      <c r="AB660" s="228">
        <f>BC$84</f>
        <v>0</v>
      </c>
      <c r="AC660" s="229">
        <f t="shared" si="596"/>
        <v>0</v>
      </c>
      <c r="AD660" s="232">
        <f t="shared" si="633"/>
        <v>14192.64</v>
      </c>
      <c r="AE660" s="223" t="b">
        <f t="shared" si="631"/>
        <v>1</v>
      </c>
    </row>
    <row r="661" spans="1:60" ht="15" x14ac:dyDescent="0.25">
      <c r="A661" s="235" t="s">
        <v>1749</v>
      </c>
      <c r="B661" s="225" t="s">
        <v>1751</v>
      </c>
      <c r="C661" s="226">
        <f t="shared" si="632"/>
        <v>1</v>
      </c>
      <c r="D661" s="227">
        <v>2701.44</v>
      </c>
      <c r="E661" s="227"/>
      <c r="F661" s="228">
        <f t="shared" si="644"/>
        <v>0</v>
      </c>
      <c r="G661" s="229">
        <f t="shared" si="645"/>
        <v>0</v>
      </c>
      <c r="H661" s="228">
        <f t="shared" si="646"/>
        <v>0</v>
      </c>
      <c r="I661" s="229">
        <f t="shared" si="634"/>
        <v>0</v>
      </c>
      <c r="J661" s="228">
        <f t="shared" si="647"/>
        <v>0</v>
      </c>
      <c r="K661" s="229">
        <f t="shared" si="635"/>
        <v>0</v>
      </c>
      <c r="L661" s="228">
        <f t="shared" si="648"/>
        <v>0</v>
      </c>
      <c r="M661" s="230">
        <f t="shared" si="636"/>
        <v>0</v>
      </c>
      <c r="N661" s="231">
        <f t="shared" si="649"/>
        <v>0</v>
      </c>
      <c r="O661" s="229">
        <f t="shared" si="637"/>
        <v>0</v>
      </c>
      <c r="P661" s="228">
        <f t="shared" si="650"/>
        <v>0</v>
      </c>
      <c r="Q661" s="229">
        <f t="shared" si="638"/>
        <v>0</v>
      </c>
      <c r="R661" s="228">
        <f t="shared" si="651"/>
        <v>0</v>
      </c>
      <c r="S661" s="229">
        <f t="shared" si="639"/>
        <v>0</v>
      </c>
      <c r="T661" s="228">
        <f t="shared" si="652"/>
        <v>0</v>
      </c>
      <c r="U661" s="230">
        <f t="shared" si="640"/>
        <v>0</v>
      </c>
      <c r="V661" s="526">
        <f>AW$84</f>
        <v>0</v>
      </c>
      <c r="W661" s="229">
        <f t="shared" si="641"/>
        <v>0</v>
      </c>
      <c r="X661" s="228"/>
      <c r="Y661" s="229">
        <f t="shared" si="642"/>
        <v>0</v>
      </c>
      <c r="Z661" s="228">
        <v>0.5</v>
      </c>
      <c r="AA661" s="229">
        <f t="shared" si="643"/>
        <v>1350.72</v>
      </c>
      <c r="AB661" s="228">
        <v>0.5</v>
      </c>
      <c r="AC661" s="229">
        <f t="shared" si="596"/>
        <v>1350.72</v>
      </c>
      <c r="AD661" s="232">
        <f t="shared" si="633"/>
        <v>2701.44</v>
      </c>
      <c r="AE661" s="223" t="b">
        <f t="shared" si="631"/>
        <v>1</v>
      </c>
      <c r="AF661" s="223"/>
      <c r="AG661" s="223"/>
      <c r="AH661" s="223"/>
      <c r="AI661" s="223"/>
      <c r="AJ661" s="223"/>
      <c r="AK661" s="223"/>
      <c r="AL661" s="223"/>
      <c r="AM661" s="223"/>
      <c r="AN661" s="223"/>
      <c r="AO661" s="223"/>
      <c r="AP661" s="223"/>
      <c r="AQ661" s="223"/>
      <c r="AR661" s="223"/>
      <c r="AS661" s="223"/>
      <c r="AT661" s="223"/>
      <c r="AU661" s="223"/>
      <c r="AV661" s="223"/>
      <c r="AW661" s="223"/>
      <c r="AX661" s="223"/>
      <c r="AY661" s="223"/>
      <c r="AZ661" s="223"/>
      <c r="BA661" s="223"/>
      <c r="BB661" s="223"/>
      <c r="BC661" s="223"/>
      <c r="BD661" s="223"/>
      <c r="BE661" s="223"/>
      <c r="BF661" s="223"/>
      <c r="BG661" s="223"/>
      <c r="BH661" s="223"/>
    </row>
    <row r="662" spans="1:60" ht="15" x14ac:dyDescent="0.25">
      <c r="A662" s="235" t="s">
        <v>1752</v>
      </c>
      <c r="B662" s="225" t="s">
        <v>1754</v>
      </c>
      <c r="C662" s="226">
        <f t="shared" si="632"/>
        <v>1</v>
      </c>
      <c r="D662" s="227">
        <v>1350.72</v>
      </c>
      <c r="E662" s="227"/>
      <c r="F662" s="228">
        <f t="shared" si="644"/>
        <v>0</v>
      </c>
      <c r="G662" s="229">
        <f t="shared" si="645"/>
        <v>0</v>
      </c>
      <c r="H662" s="228">
        <f t="shared" si="646"/>
        <v>0</v>
      </c>
      <c r="I662" s="229">
        <f t="shared" si="634"/>
        <v>0</v>
      </c>
      <c r="J662" s="228">
        <f t="shared" si="647"/>
        <v>0</v>
      </c>
      <c r="K662" s="229">
        <f t="shared" si="635"/>
        <v>0</v>
      </c>
      <c r="L662" s="228">
        <f t="shared" si="648"/>
        <v>0</v>
      </c>
      <c r="M662" s="230">
        <f t="shared" si="636"/>
        <v>0</v>
      </c>
      <c r="N662" s="231">
        <f t="shared" si="649"/>
        <v>0</v>
      </c>
      <c r="O662" s="229">
        <f t="shared" si="637"/>
        <v>0</v>
      </c>
      <c r="P662" s="228">
        <f t="shared" si="650"/>
        <v>0</v>
      </c>
      <c r="Q662" s="229">
        <f t="shared" si="638"/>
        <v>0</v>
      </c>
      <c r="R662" s="228">
        <f t="shared" si="651"/>
        <v>0</v>
      </c>
      <c r="S662" s="229">
        <f t="shared" si="639"/>
        <v>0</v>
      </c>
      <c r="T662" s="228">
        <f t="shared" si="652"/>
        <v>0</v>
      </c>
      <c r="U662" s="230">
        <f t="shared" si="640"/>
        <v>0</v>
      </c>
      <c r="V662" s="526">
        <v>1</v>
      </c>
      <c r="W662" s="229">
        <f t="shared" si="641"/>
        <v>1350.72</v>
      </c>
      <c r="X662" s="228"/>
      <c r="Y662" s="229">
        <f t="shared" si="642"/>
        <v>0</v>
      </c>
      <c r="Z662" s="228">
        <f>BA$84</f>
        <v>0</v>
      </c>
      <c r="AA662" s="229">
        <f t="shared" si="643"/>
        <v>0</v>
      </c>
      <c r="AB662" s="228">
        <f>BC$84</f>
        <v>0</v>
      </c>
      <c r="AC662" s="229">
        <f t="shared" si="596"/>
        <v>0</v>
      </c>
      <c r="AD662" s="232">
        <f t="shared" si="633"/>
        <v>1350.72</v>
      </c>
      <c r="AE662" s="223" t="b">
        <f t="shared" si="631"/>
        <v>1</v>
      </c>
    </row>
    <row r="663" spans="1:60" ht="15" x14ac:dyDescent="0.25">
      <c r="A663" s="235" t="s">
        <v>1755</v>
      </c>
      <c r="B663" s="225" t="s">
        <v>1757</v>
      </c>
      <c r="C663" s="226">
        <f t="shared" si="632"/>
        <v>1</v>
      </c>
      <c r="D663" s="227">
        <v>1194.3599999999999</v>
      </c>
      <c r="E663" s="227"/>
      <c r="F663" s="228">
        <f t="shared" si="644"/>
        <v>0</v>
      </c>
      <c r="G663" s="229">
        <f t="shared" si="645"/>
        <v>0</v>
      </c>
      <c r="H663" s="228">
        <f t="shared" si="646"/>
        <v>0</v>
      </c>
      <c r="I663" s="229">
        <f t="shared" si="634"/>
        <v>0</v>
      </c>
      <c r="J663" s="228">
        <f t="shared" si="647"/>
        <v>0</v>
      </c>
      <c r="K663" s="229">
        <f t="shared" si="635"/>
        <v>0</v>
      </c>
      <c r="L663" s="228">
        <f t="shared" si="648"/>
        <v>0</v>
      </c>
      <c r="M663" s="230">
        <f t="shared" si="636"/>
        <v>0</v>
      </c>
      <c r="N663" s="231">
        <f t="shared" si="649"/>
        <v>0</v>
      </c>
      <c r="O663" s="229">
        <f t="shared" si="637"/>
        <v>0</v>
      </c>
      <c r="P663" s="228">
        <f t="shared" si="650"/>
        <v>0</v>
      </c>
      <c r="Q663" s="229">
        <f t="shared" si="638"/>
        <v>0</v>
      </c>
      <c r="R663" s="228">
        <f t="shared" si="651"/>
        <v>0</v>
      </c>
      <c r="S663" s="229">
        <f t="shared" si="639"/>
        <v>0</v>
      </c>
      <c r="T663" s="228">
        <f t="shared" si="652"/>
        <v>0</v>
      </c>
      <c r="U663" s="230">
        <f t="shared" si="640"/>
        <v>0</v>
      </c>
      <c r="V663" s="526">
        <f>AW$84</f>
        <v>0</v>
      </c>
      <c r="W663" s="229">
        <f t="shared" si="641"/>
        <v>0</v>
      </c>
      <c r="X663" s="228"/>
      <c r="Y663" s="229">
        <f t="shared" si="642"/>
        <v>0</v>
      </c>
      <c r="Z663" s="228">
        <v>1</v>
      </c>
      <c r="AA663" s="229">
        <f t="shared" si="643"/>
        <v>1194.3599999999999</v>
      </c>
      <c r="AB663" s="228">
        <f>BC$84</f>
        <v>0</v>
      </c>
      <c r="AC663" s="229">
        <f t="shared" si="596"/>
        <v>0</v>
      </c>
      <c r="AD663" s="232">
        <f t="shared" si="633"/>
        <v>1194.3599999999999</v>
      </c>
      <c r="AE663" s="223" t="b">
        <f t="shared" si="631"/>
        <v>1</v>
      </c>
    </row>
    <row r="664" spans="1:60" ht="15" x14ac:dyDescent="0.25">
      <c r="A664" s="235" t="s">
        <v>1758</v>
      </c>
      <c r="B664" s="225" t="s">
        <v>1760</v>
      </c>
      <c r="C664" s="226">
        <f t="shared" si="632"/>
        <v>1</v>
      </c>
      <c r="D664" s="227">
        <v>1758.72</v>
      </c>
      <c r="E664" s="227"/>
      <c r="F664" s="228">
        <f t="shared" si="644"/>
        <v>0</v>
      </c>
      <c r="G664" s="229">
        <f t="shared" si="645"/>
        <v>0</v>
      </c>
      <c r="H664" s="228">
        <f t="shared" si="646"/>
        <v>0</v>
      </c>
      <c r="I664" s="229">
        <f t="shared" si="634"/>
        <v>0</v>
      </c>
      <c r="J664" s="228">
        <f t="shared" si="647"/>
        <v>0</v>
      </c>
      <c r="K664" s="229">
        <f t="shared" si="635"/>
        <v>0</v>
      </c>
      <c r="L664" s="228">
        <f t="shared" si="648"/>
        <v>0</v>
      </c>
      <c r="M664" s="230">
        <f t="shared" si="636"/>
        <v>0</v>
      </c>
      <c r="N664" s="231">
        <f t="shared" si="649"/>
        <v>0</v>
      </c>
      <c r="O664" s="229">
        <f t="shared" si="637"/>
        <v>0</v>
      </c>
      <c r="P664" s="228">
        <f t="shared" si="650"/>
        <v>0</v>
      </c>
      <c r="Q664" s="229">
        <f t="shared" si="638"/>
        <v>0</v>
      </c>
      <c r="R664" s="228">
        <f t="shared" si="651"/>
        <v>0</v>
      </c>
      <c r="S664" s="229">
        <f t="shared" si="639"/>
        <v>0</v>
      </c>
      <c r="T664" s="228">
        <f t="shared" si="652"/>
        <v>0</v>
      </c>
      <c r="U664" s="230">
        <f t="shared" si="640"/>
        <v>0</v>
      </c>
      <c r="V664" s="526">
        <f>AW$84</f>
        <v>0</v>
      </c>
      <c r="W664" s="229">
        <f t="shared" si="641"/>
        <v>0</v>
      </c>
      <c r="X664" s="228"/>
      <c r="Y664" s="229">
        <f t="shared" si="642"/>
        <v>0</v>
      </c>
      <c r="Z664" s="228">
        <v>1</v>
      </c>
      <c r="AA664" s="229">
        <f t="shared" si="643"/>
        <v>1758.72</v>
      </c>
      <c r="AB664" s="228">
        <f>BC$84</f>
        <v>0</v>
      </c>
      <c r="AC664" s="229">
        <f t="shared" si="596"/>
        <v>0</v>
      </c>
      <c r="AD664" s="232">
        <f t="shared" si="633"/>
        <v>1758.72</v>
      </c>
      <c r="AE664" s="223" t="b">
        <f t="shared" si="631"/>
        <v>1</v>
      </c>
    </row>
    <row r="665" spans="1:60" ht="15" x14ac:dyDescent="0.25">
      <c r="A665" s="235" t="s">
        <v>1761</v>
      </c>
      <c r="B665" s="225" t="s">
        <v>1763</v>
      </c>
      <c r="C665" s="226">
        <f t="shared" si="632"/>
        <v>1</v>
      </c>
      <c r="D665" s="227">
        <v>2102.16</v>
      </c>
      <c r="E665" s="227"/>
      <c r="F665" s="228">
        <f t="shared" si="644"/>
        <v>0</v>
      </c>
      <c r="G665" s="229">
        <f t="shared" si="645"/>
        <v>0</v>
      </c>
      <c r="H665" s="228">
        <f t="shared" si="646"/>
        <v>0</v>
      </c>
      <c r="I665" s="229">
        <f t="shared" si="634"/>
        <v>0</v>
      </c>
      <c r="J665" s="228">
        <f t="shared" si="647"/>
        <v>0</v>
      </c>
      <c r="K665" s="229">
        <f t="shared" si="635"/>
        <v>0</v>
      </c>
      <c r="L665" s="228">
        <f t="shared" si="648"/>
        <v>0</v>
      </c>
      <c r="M665" s="230">
        <f t="shared" si="636"/>
        <v>0</v>
      </c>
      <c r="N665" s="231">
        <f t="shared" si="649"/>
        <v>0</v>
      </c>
      <c r="O665" s="229">
        <f t="shared" si="637"/>
        <v>0</v>
      </c>
      <c r="P665" s="228">
        <f t="shared" si="650"/>
        <v>0</v>
      </c>
      <c r="Q665" s="229">
        <f t="shared" si="638"/>
        <v>0</v>
      </c>
      <c r="R665" s="228">
        <f t="shared" si="651"/>
        <v>0</v>
      </c>
      <c r="S665" s="229">
        <f t="shared" si="639"/>
        <v>0</v>
      </c>
      <c r="T665" s="228">
        <f t="shared" si="652"/>
        <v>0</v>
      </c>
      <c r="U665" s="230">
        <f t="shared" si="640"/>
        <v>0</v>
      </c>
      <c r="V665" s="526">
        <f>AW$84</f>
        <v>0</v>
      </c>
      <c r="W665" s="229">
        <f t="shared" si="641"/>
        <v>0</v>
      </c>
      <c r="X665" s="228"/>
      <c r="Y665" s="229">
        <f t="shared" si="642"/>
        <v>0</v>
      </c>
      <c r="Z665" s="228">
        <v>1</v>
      </c>
      <c r="AA665" s="229">
        <f t="shared" si="643"/>
        <v>2102.16</v>
      </c>
      <c r="AB665" s="228">
        <f>BC$84</f>
        <v>0</v>
      </c>
      <c r="AC665" s="229">
        <f t="shared" si="596"/>
        <v>0</v>
      </c>
      <c r="AD665" s="232">
        <f t="shared" si="633"/>
        <v>2102.16</v>
      </c>
      <c r="AE665" s="223" t="b">
        <f t="shared" si="631"/>
        <v>1</v>
      </c>
    </row>
    <row r="666" spans="1:60" ht="15" x14ac:dyDescent="0.25">
      <c r="A666" s="235" t="s">
        <v>1764</v>
      </c>
      <c r="B666" s="225" t="s">
        <v>1766</v>
      </c>
      <c r="C666" s="226">
        <f t="shared" si="632"/>
        <v>1</v>
      </c>
      <c r="D666" s="227">
        <v>2901.8</v>
      </c>
      <c r="E666" s="227"/>
      <c r="F666" s="228">
        <f t="shared" si="644"/>
        <v>0</v>
      </c>
      <c r="G666" s="229">
        <f t="shared" si="645"/>
        <v>0</v>
      </c>
      <c r="H666" s="228">
        <f t="shared" si="646"/>
        <v>0</v>
      </c>
      <c r="I666" s="229">
        <f t="shared" si="634"/>
        <v>0</v>
      </c>
      <c r="J666" s="228">
        <f t="shared" si="647"/>
        <v>0</v>
      </c>
      <c r="K666" s="229">
        <f t="shared" si="635"/>
        <v>0</v>
      </c>
      <c r="L666" s="228">
        <f t="shared" si="648"/>
        <v>0</v>
      </c>
      <c r="M666" s="230">
        <f t="shared" si="636"/>
        <v>0</v>
      </c>
      <c r="N666" s="231">
        <f t="shared" si="649"/>
        <v>0</v>
      </c>
      <c r="O666" s="229">
        <f t="shared" si="637"/>
        <v>0</v>
      </c>
      <c r="P666" s="228">
        <f t="shared" si="650"/>
        <v>0</v>
      </c>
      <c r="Q666" s="229">
        <f t="shared" si="638"/>
        <v>0</v>
      </c>
      <c r="R666" s="228">
        <f t="shared" si="651"/>
        <v>0</v>
      </c>
      <c r="S666" s="229">
        <f t="shared" si="639"/>
        <v>0</v>
      </c>
      <c r="T666" s="228">
        <f t="shared" si="652"/>
        <v>0</v>
      </c>
      <c r="U666" s="230">
        <f t="shared" si="640"/>
        <v>0</v>
      </c>
      <c r="V666" s="526">
        <f>AW$84</f>
        <v>0</v>
      </c>
      <c r="W666" s="229">
        <f t="shared" si="641"/>
        <v>0</v>
      </c>
      <c r="X666" s="228"/>
      <c r="Y666" s="229">
        <f t="shared" si="642"/>
        <v>0</v>
      </c>
      <c r="Z666" s="228">
        <f>BA$84</f>
        <v>0</v>
      </c>
      <c r="AA666" s="229">
        <f t="shared" si="643"/>
        <v>0</v>
      </c>
      <c r="AB666" s="228">
        <v>1</v>
      </c>
      <c r="AC666" s="229">
        <f t="shared" si="596"/>
        <v>2901.8</v>
      </c>
      <c r="AD666" s="232">
        <f t="shared" si="633"/>
        <v>2901.8</v>
      </c>
      <c r="AE666" s="223" t="b">
        <f t="shared" si="631"/>
        <v>1</v>
      </c>
    </row>
    <row r="667" spans="1:60" ht="15" x14ac:dyDescent="0.25">
      <c r="A667" s="235" t="s">
        <v>1767</v>
      </c>
      <c r="B667" s="225" t="s">
        <v>1769</v>
      </c>
      <c r="C667" s="226">
        <f t="shared" si="632"/>
        <v>1</v>
      </c>
      <c r="D667" s="227">
        <v>1009.08</v>
      </c>
      <c r="E667" s="227"/>
      <c r="F667" s="228">
        <f t="shared" si="644"/>
        <v>0</v>
      </c>
      <c r="G667" s="229">
        <f t="shared" si="645"/>
        <v>0</v>
      </c>
      <c r="H667" s="228">
        <f t="shared" si="646"/>
        <v>0</v>
      </c>
      <c r="I667" s="229">
        <f t="shared" si="634"/>
        <v>0</v>
      </c>
      <c r="J667" s="228">
        <f t="shared" si="647"/>
        <v>0</v>
      </c>
      <c r="K667" s="229">
        <f t="shared" si="635"/>
        <v>0</v>
      </c>
      <c r="L667" s="228">
        <f t="shared" si="648"/>
        <v>0</v>
      </c>
      <c r="M667" s="230">
        <f t="shared" si="636"/>
        <v>0</v>
      </c>
      <c r="N667" s="231">
        <f t="shared" si="649"/>
        <v>0</v>
      </c>
      <c r="O667" s="229">
        <f t="shared" si="637"/>
        <v>0</v>
      </c>
      <c r="P667" s="228">
        <f t="shared" si="650"/>
        <v>0</v>
      </c>
      <c r="Q667" s="229">
        <f t="shared" si="638"/>
        <v>0</v>
      </c>
      <c r="R667" s="228">
        <f t="shared" si="651"/>
        <v>0</v>
      </c>
      <c r="S667" s="229">
        <f t="shared" si="639"/>
        <v>0</v>
      </c>
      <c r="T667" s="228">
        <f t="shared" si="652"/>
        <v>0</v>
      </c>
      <c r="U667" s="230">
        <f t="shared" si="640"/>
        <v>0</v>
      </c>
      <c r="V667" s="526">
        <v>1</v>
      </c>
      <c r="W667" s="229">
        <f t="shared" si="641"/>
        <v>1009.08</v>
      </c>
      <c r="X667" s="228"/>
      <c r="Y667" s="229">
        <f t="shared" si="642"/>
        <v>0</v>
      </c>
      <c r="Z667" s="228">
        <f>BA$84</f>
        <v>0</v>
      </c>
      <c r="AA667" s="229">
        <f t="shared" si="643"/>
        <v>0</v>
      </c>
      <c r="AB667" s="228">
        <f>BC$84</f>
        <v>0</v>
      </c>
      <c r="AC667" s="229">
        <f t="shared" si="596"/>
        <v>0</v>
      </c>
      <c r="AD667" s="232">
        <f t="shared" si="633"/>
        <v>1009.08</v>
      </c>
      <c r="AE667" s="223" t="b">
        <f t="shared" si="631"/>
        <v>1</v>
      </c>
    </row>
    <row r="668" spans="1:60" ht="15" x14ac:dyDescent="0.25">
      <c r="A668" s="235" t="s">
        <v>1770</v>
      </c>
      <c r="B668" s="225" t="s">
        <v>1772</v>
      </c>
      <c r="C668" s="226">
        <f t="shared" si="632"/>
        <v>1</v>
      </c>
      <c r="D668" s="227">
        <v>692.46</v>
      </c>
      <c r="E668" s="227"/>
      <c r="F668" s="228">
        <f t="shared" si="644"/>
        <v>0</v>
      </c>
      <c r="G668" s="229">
        <f t="shared" si="645"/>
        <v>0</v>
      </c>
      <c r="H668" s="228">
        <f t="shared" si="646"/>
        <v>0</v>
      </c>
      <c r="I668" s="229">
        <f t="shared" si="634"/>
        <v>0</v>
      </c>
      <c r="J668" s="228">
        <f t="shared" si="647"/>
        <v>0</v>
      </c>
      <c r="K668" s="229">
        <f t="shared" si="635"/>
        <v>0</v>
      </c>
      <c r="L668" s="228">
        <f t="shared" si="648"/>
        <v>0</v>
      </c>
      <c r="M668" s="230">
        <f t="shared" si="636"/>
        <v>0</v>
      </c>
      <c r="N668" s="231">
        <f t="shared" si="649"/>
        <v>0</v>
      </c>
      <c r="O668" s="229">
        <f t="shared" si="637"/>
        <v>0</v>
      </c>
      <c r="P668" s="228">
        <f t="shared" si="650"/>
        <v>0</v>
      </c>
      <c r="Q668" s="229">
        <f t="shared" si="638"/>
        <v>0</v>
      </c>
      <c r="R668" s="228">
        <f t="shared" si="651"/>
        <v>0</v>
      </c>
      <c r="S668" s="229">
        <f t="shared" si="639"/>
        <v>0</v>
      </c>
      <c r="T668" s="228">
        <f t="shared" si="652"/>
        <v>0</v>
      </c>
      <c r="U668" s="230">
        <f t="shared" si="640"/>
        <v>0</v>
      </c>
      <c r="V668" s="526">
        <v>1</v>
      </c>
      <c r="W668" s="229">
        <f t="shared" si="641"/>
        <v>692.46</v>
      </c>
      <c r="X668" s="228"/>
      <c r="Y668" s="229">
        <f t="shared" si="642"/>
        <v>0</v>
      </c>
      <c r="Z668" s="228">
        <f>BA$84</f>
        <v>0</v>
      </c>
      <c r="AA668" s="229">
        <f t="shared" si="643"/>
        <v>0</v>
      </c>
      <c r="AB668" s="228">
        <f>BC$84</f>
        <v>0</v>
      </c>
      <c r="AC668" s="229">
        <f t="shared" si="596"/>
        <v>0</v>
      </c>
      <c r="AD668" s="232">
        <f t="shared" si="633"/>
        <v>692.46</v>
      </c>
      <c r="AE668" s="223" t="b">
        <f t="shared" si="631"/>
        <v>1</v>
      </c>
    </row>
    <row r="669" spans="1:60" ht="15" x14ac:dyDescent="0.25">
      <c r="A669" s="235" t="s">
        <v>1773</v>
      </c>
      <c r="B669" s="225" t="s">
        <v>1775</v>
      </c>
      <c r="C669" s="226">
        <f t="shared" si="632"/>
        <v>1</v>
      </c>
      <c r="D669" s="227">
        <v>373.17</v>
      </c>
      <c r="E669" s="227"/>
      <c r="F669" s="228">
        <f t="shared" si="644"/>
        <v>0</v>
      </c>
      <c r="G669" s="229">
        <f t="shared" si="645"/>
        <v>0</v>
      </c>
      <c r="H669" s="228">
        <f t="shared" si="646"/>
        <v>0</v>
      </c>
      <c r="I669" s="229">
        <f t="shared" si="634"/>
        <v>0</v>
      </c>
      <c r="J669" s="228">
        <f t="shared" si="647"/>
        <v>0</v>
      </c>
      <c r="K669" s="229">
        <f t="shared" si="635"/>
        <v>0</v>
      </c>
      <c r="L669" s="228">
        <f t="shared" si="648"/>
        <v>0</v>
      </c>
      <c r="M669" s="230">
        <f t="shared" si="636"/>
        <v>0</v>
      </c>
      <c r="N669" s="231">
        <f t="shared" si="649"/>
        <v>0</v>
      </c>
      <c r="O669" s="229">
        <f t="shared" si="637"/>
        <v>0</v>
      </c>
      <c r="P669" s="228">
        <f t="shared" si="650"/>
        <v>0</v>
      </c>
      <c r="Q669" s="229">
        <f t="shared" si="638"/>
        <v>0</v>
      </c>
      <c r="R669" s="228">
        <f t="shared" si="651"/>
        <v>0</v>
      </c>
      <c r="S669" s="229">
        <f t="shared" si="639"/>
        <v>0</v>
      </c>
      <c r="T669" s="228">
        <f t="shared" si="652"/>
        <v>0</v>
      </c>
      <c r="U669" s="230">
        <f t="shared" si="640"/>
        <v>0</v>
      </c>
      <c r="V669" s="526">
        <f>AW$84</f>
        <v>0</v>
      </c>
      <c r="W669" s="229">
        <f t="shared" si="641"/>
        <v>0</v>
      </c>
      <c r="X669" s="228">
        <f t="shared" ref="X669:X680" si="653">AY$84</f>
        <v>0</v>
      </c>
      <c r="Y669" s="229">
        <f t="shared" si="642"/>
        <v>0</v>
      </c>
      <c r="Z669" s="228">
        <v>1</v>
      </c>
      <c r="AA669" s="229">
        <f t="shared" si="643"/>
        <v>373.17</v>
      </c>
      <c r="AB669" s="228">
        <f>BC$84</f>
        <v>0</v>
      </c>
      <c r="AC669" s="229">
        <f t="shared" si="596"/>
        <v>0</v>
      </c>
      <c r="AD669" s="232">
        <f t="shared" si="633"/>
        <v>373.17</v>
      </c>
      <c r="AE669" s="223" t="b">
        <f t="shared" si="631"/>
        <v>1</v>
      </c>
    </row>
    <row r="670" spans="1:60" ht="15" x14ac:dyDescent="0.25">
      <c r="A670" s="235" t="s">
        <v>1776</v>
      </c>
      <c r="B670" s="225" t="s">
        <v>1778</v>
      </c>
      <c r="C670" s="226">
        <f t="shared" si="632"/>
        <v>1</v>
      </c>
      <c r="D670" s="227">
        <v>661.2</v>
      </c>
      <c r="E670" s="227"/>
      <c r="F670" s="228">
        <f t="shared" si="644"/>
        <v>0</v>
      </c>
      <c r="G670" s="229">
        <f t="shared" si="645"/>
        <v>0</v>
      </c>
      <c r="H670" s="228">
        <f t="shared" si="646"/>
        <v>0</v>
      </c>
      <c r="I670" s="229">
        <f t="shared" si="634"/>
        <v>0</v>
      </c>
      <c r="J670" s="228">
        <f t="shared" si="647"/>
        <v>0</v>
      </c>
      <c r="K670" s="229">
        <f t="shared" si="635"/>
        <v>0</v>
      </c>
      <c r="L670" s="228">
        <f t="shared" si="648"/>
        <v>0</v>
      </c>
      <c r="M670" s="230">
        <f t="shared" si="636"/>
        <v>0</v>
      </c>
      <c r="N670" s="231">
        <f t="shared" si="649"/>
        <v>0</v>
      </c>
      <c r="O670" s="229">
        <f t="shared" si="637"/>
        <v>0</v>
      </c>
      <c r="P670" s="228">
        <f t="shared" si="650"/>
        <v>0</v>
      </c>
      <c r="Q670" s="229">
        <f t="shared" si="638"/>
        <v>0</v>
      </c>
      <c r="R670" s="228">
        <f t="shared" si="651"/>
        <v>0</v>
      </c>
      <c r="S670" s="229">
        <f t="shared" si="639"/>
        <v>0</v>
      </c>
      <c r="T670" s="228">
        <f t="shared" si="652"/>
        <v>0</v>
      </c>
      <c r="U670" s="230">
        <f t="shared" si="640"/>
        <v>0</v>
      </c>
      <c r="V670" s="526">
        <f>AW$84</f>
        <v>0</v>
      </c>
      <c r="W670" s="229">
        <f t="shared" si="641"/>
        <v>0</v>
      </c>
      <c r="X670" s="228">
        <f t="shared" si="653"/>
        <v>0</v>
      </c>
      <c r="Y670" s="229">
        <f t="shared" si="642"/>
        <v>0</v>
      </c>
      <c r="Z670" s="228">
        <f>BA$84</f>
        <v>0</v>
      </c>
      <c r="AA670" s="229">
        <f t="shared" si="643"/>
        <v>0</v>
      </c>
      <c r="AB670" s="228">
        <v>1</v>
      </c>
      <c r="AC670" s="229">
        <f t="shared" si="596"/>
        <v>661.2</v>
      </c>
      <c r="AD670" s="232">
        <f t="shared" si="633"/>
        <v>661.2</v>
      </c>
      <c r="AE670" s="223" t="b">
        <f t="shared" si="631"/>
        <v>1</v>
      </c>
    </row>
    <row r="671" spans="1:60" ht="15" x14ac:dyDescent="0.25">
      <c r="A671" s="235" t="s">
        <v>1779</v>
      </c>
      <c r="B671" s="225" t="s">
        <v>1781</v>
      </c>
      <c r="C671" s="226">
        <f t="shared" si="632"/>
        <v>1</v>
      </c>
      <c r="D671" s="227">
        <v>6599.06</v>
      </c>
      <c r="E671" s="227"/>
      <c r="F671" s="228">
        <f t="shared" si="644"/>
        <v>0</v>
      </c>
      <c r="G671" s="229">
        <f t="shared" si="645"/>
        <v>0</v>
      </c>
      <c r="H671" s="228">
        <f t="shared" si="646"/>
        <v>0</v>
      </c>
      <c r="I671" s="229">
        <f t="shared" si="634"/>
        <v>0</v>
      </c>
      <c r="J671" s="228">
        <f t="shared" si="647"/>
        <v>0</v>
      </c>
      <c r="K671" s="229">
        <f t="shared" si="635"/>
        <v>0</v>
      </c>
      <c r="L671" s="228">
        <f t="shared" si="648"/>
        <v>0</v>
      </c>
      <c r="M671" s="230">
        <f t="shared" si="636"/>
        <v>0</v>
      </c>
      <c r="N671" s="231">
        <f t="shared" si="649"/>
        <v>0</v>
      </c>
      <c r="O671" s="229">
        <f t="shared" si="637"/>
        <v>0</v>
      </c>
      <c r="P671" s="228">
        <f t="shared" si="650"/>
        <v>0</v>
      </c>
      <c r="Q671" s="229">
        <f t="shared" si="638"/>
        <v>0</v>
      </c>
      <c r="R671" s="228">
        <f t="shared" si="651"/>
        <v>0</v>
      </c>
      <c r="S671" s="229">
        <f t="shared" si="639"/>
        <v>0</v>
      </c>
      <c r="T671" s="228">
        <f t="shared" si="652"/>
        <v>0</v>
      </c>
      <c r="U671" s="230">
        <f t="shared" si="640"/>
        <v>0</v>
      </c>
      <c r="V671" s="526">
        <v>1</v>
      </c>
      <c r="W671" s="229">
        <f t="shared" si="641"/>
        <v>6599.06</v>
      </c>
      <c r="X671" s="228">
        <f t="shared" si="653"/>
        <v>0</v>
      </c>
      <c r="Y671" s="229">
        <f t="shared" si="642"/>
        <v>0</v>
      </c>
      <c r="Z671" s="228">
        <f>BA$84</f>
        <v>0</v>
      </c>
      <c r="AA671" s="229">
        <f t="shared" si="643"/>
        <v>0</v>
      </c>
      <c r="AB671" s="228">
        <f>BC$84</f>
        <v>0</v>
      </c>
      <c r="AC671" s="229">
        <f t="shared" si="596"/>
        <v>0</v>
      </c>
      <c r="AD671" s="232">
        <f t="shared" si="633"/>
        <v>6599.06</v>
      </c>
      <c r="AE671" s="223" t="b">
        <f t="shared" si="631"/>
        <v>1</v>
      </c>
    </row>
    <row r="672" spans="1:60" ht="15" x14ac:dyDescent="0.25">
      <c r="A672" s="235" t="s">
        <v>1782</v>
      </c>
      <c r="B672" s="225" t="s">
        <v>1784</v>
      </c>
      <c r="C672" s="226">
        <f t="shared" si="632"/>
        <v>1</v>
      </c>
      <c r="D672" s="227">
        <v>1849.68</v>
      </c>
      <c r="E672" s="227"/>
      <c r="F672" s="228">
        <f t="shared" si="644"/>
        <v>0</v>
      </c>
      <c r="G672" s="229">
        <f t="shared" si="645"/>
        <v>0</v>
      </c>
      <c r="H672" s="228">
        <f t="shared" si="646"/>
        <v>0</v>
      </c>
      <c r="I672" s="229">
        <f t="shared" si="634"/>
        <v>0</v>
      </c>
      <c r="J672" s="228">
        <f t="shared" si="647"/>
        <v>0</v>
      </c>
      <c r="K672" s="229">
        <f t="shared" si="635"/>
        <v>0</v>
      </c>
      <c r="L672" s="228">
        <f t="shared" si="648"/>
        <v>0</v>
      </c>
      <c r="M672" s="230">
        <f t="shared" si="636"/>
        <v>0</v>
      </c>
      <c r="N672" s="231">
        <f t="shared" si="649"/>
        <v>0</v>
      </c>
      <c r="O672" s="229">
        <f t="shared" si="637"/>
        <v>0</v>
      </c>
      <c r="P672" s="228">
        <f t="shared" si="650"/>
        <v>0</v>
      </c>
      <c r="Q672" s="229">
        <f t="shared" si="638"/>
        <v>0</v>
      </c>
      <c r="R672" s="228">
        <f t="shared" si="651"/>
        <v>0</v>
      </c>
      <c r="S672" s="229">
        <f t="shared" si="639"/>
        <v>0</v>
      </c>
      <c r="T672" s="228">
        <f t="shared" si="652"/>
        <v>0</v>
      </c>
      <c r="U672" s="230">
        <f t="shared" si="640"/>
        <v>0</v>
      </c>
      <c r="V672" s="526">
        <f t="shared" ref="V672:V677" si="654">AW$84</f>
        <v>0</v>
      </c>
      <c r="W672" s="229">
        <f t="shared" si="641"/>
        <v>0</v>
      </c>
      <c r="X672" s="228">
        <f t="shared" si="653"/>
        <v>0</v>
      </c>
      <c r="Y672" s="229">
        <f t="shared" si="642"/>
        <v>0</v>
      </c>
      <c r="Z672" s="228">
        <f>BA$84</f>
        <v>0</v>
      </c>
      <c r="AA672" s="229">
        <f t="shared" si="643"/>
        <v>0</v>
      </c>
      <c r="AB672" s="228">
        <v>1</v>
      </c>
      <c r="AC672" s="229">
        <f t="shared" si="596"/>
        <v>1849.68</v>
      </c>
      <c r="AD672" s="232">
        <f t="shared" si="633"/>
        <v>1849.68</v>
      </c>
      <c r="AE672" s="223" t="b">
        <f t="shared" si="631"/>
        <v>1</v>
      </c>
    </row>
    <row r="673" spans="1:31" ht="15" x14ac:dyDescent="0.25">
      <c r="A673" s="235" t="s">
        <v>1785</v>
      </c>
      <c r="B673" s="225" t="s">
        <v>1787</v>
      </c>
      <c r="C673" s="226">
        <f t="shared" si="632"/>
        <v>1</v>
      </c>
      <c r="D673" s="227">
        <v>1538.55</v>
      </c>
      <c r="E673" s="227"/>
      <c r="F673" s="228">
        <f t="shared" si="644"/>
        <v>0</v>
      </c>
      <c r="G673" s="229">
        <f t="shared" si="645"/>
        <v>0</v>
      </c>
      <c r="H673" s="228">
        <f t="shared" si="646"/>
        <v>0</v>
      </c>
      <c r="I673" s="229">
        <f t="shared" si="634"/>
        <v>0</v>
      </c>
      <c r="J673" s="228">
        <f t="shared" si="647"/>
        <v>0</v>
      </c>
      <c r="K673" s="229">
        <f t="shared" si="635"/>
        <v>0</v>
      </c>
      <c r="L673" s="228">
        <f t="shared" si="648"/>
        <v>0</v>
      </c>
      <c r="M673" s="230">
        <f t="shared" si="636"/>
        <v>0</v>
      </c>
      <c r="N673" s="231">
        <f t="shared" si="649"/>
        <v>0</v>
      </c>
      <c r="O673" s="229">
        <f t="shared" si="637"/>
        <v>0</v>
      </c>
      <c r="P673" s="228">
        <f t="shared" si="650"/>
        <v>0</v>
      </c>
      <c r="Q673" s="229">
        <f t="shared" si="638"/>
        <v>0</v>
      </c>
      <c r="R673" s="228">
        <f t="shared" si="651"/>
        <v>0</v>
      </c>
      <c r="S673" s="229">
        <f t="shared" si="639"/>
        <v>0</v>
      </c>
      <c r="T673" s="228">
        <f t="shared" si="652"/>
        <v>0</v>
      </c>
      <c r="U673" s="230">
        <f t="shared" si="640"/>
        <v>0</v>
      </c>
      <c r="V673" s="526">
        <f t="shared" si="654"/>
        <v>0</v>
      </c>
      <c r="W673" s="229">
        <f t="shared" si="641"/>
        <v>0</v>
      </c>
      <c r="X673" s="228">
        <f t="shared" si="653"/>
        <v>0</v>
      </c>
      <c r="Y673" s="229">
        <f t="shared" si="642"/>
        <v>0</v>
      </c>
      <c r="Z673" s="228">
        <v>1</v>
      </c>
      <c r="AA673" s="229">
        <f t="shared" si="643"/>
        <v>1538.55</v>
      </c>
      <c r="AB673" s="228">
        <f>BC$84</f>
        <v>0</v>
      </c>
      <c r="AC673" s="229">
        <f t="shared" si="596"/>
        <v>0</v>
      </c>
      <c r="AD673" s="232">
        <f t="shared" si="633"/>
        <v>1538.55</v>
      </c>
      <c r="AE673" s="223" t="b">
        <f t="shared" si="631"/>
        <v>1</v>
      </c>
    </row>
    <row r="674" spans="1:31" ht="15" x14ac:dyDescent="0.25">
      <c r="A674" s="235" t="s">
        <v>1788</v>
      </c>
      <c r="B674" s="225" t="s">
        <v>1790</v>
      </c>
      <c r="C674" s="226">
        <f t="shared" si="632"/>
        <v>1</v>
      </c>
      <c r="D674" s="227">
        <v>1884</v>
      </c>
      <c r="E674" s="227"/>
      <c r="F674" s="228">
        <f t="shared" si="644"/>
        <v>0</v>
      </c>
      <c r="G674" s="229">
        <f t="shared" si="645"/>
        <v>0</v>
      </c>
      <c r="H674" s="228">
        <f t="shared" si="646"/>
        <v>0</v>
      </c>
      <c r="I674" s="229">
        <f t="shared" si="634"/>
        <v>0</v>
      </c>
      <c r="J674" s="228">
        <f t="shared" si="647"/>
        <v>0</v>
      </c>
      <c r="K674" s="229">
        <f t="shared" si="635"/>
        <v>0</v>
      </c>
      <c r="L674" s="228">
        <f t="shared" si="648"/>
        <v>0</v>
      </c>
      <c r="M674" s="230">
        <f t="shared" si="636"/>
        <v>0</v>
      </c>
      <c r="N674" s="231">
        <f t="shared" si="649"/>
        <v>0</v>
      </c>
      <c r="O674" s="229">
        <f t="shared" si="637"/>
        <v>0</v>
      </c>
      <c r="P674" s="228">
        <f t="shared" si="650"/>
        <v>0</v>
      </c>
      <c r="Q674" s="229">
        <f t="shared" si="638"/>
        <v>0</v>
      </c>
      <c r="R674" s="228">
        <f t="shared" si="651"/>
        <v>0</v>
      </c>
      <c r="S674" s="229">
        <f t="shared" si="639"/>
        <v>0</v>
      </c>
      <c r="T674" s="228">
        <f t="shared" si="652"/>
        <v>0</v>
      </c>
      <c r="U674" s="230">
        <f t="shared" si="640"/>
        <v>0</v>
      </c>
      <c r="V674" s="526">
        <f t="shared" si="654"/>
        <v>0</v>
      </c>
      <c r="W674" s="229">
        <f t="shared" si="641"/>
        <v>0</v>
      </c>
      <c r="X674" s="228">
        <f t="shared" si="653"/>
        <v>0</v>
      </c>
      <c r="Y674" s="229">
        <f t="shared" si="642"/>
        <v>0</v>
      </c>
      <c r="Z674" s="228">
        <f t="shared" ref="Z674:Z680" si="655">BA$84</f>
        <v>0</v>
      </c>
      <c r="AA674" s="229">
        <f t="shared" si="643"/>
        <v>0</v>
      </c>
      <c r="AB674" s="228">
        <v>1</v>
      </c>
      <c r="AC674" s="229">
        <f t="shared" si="596"/>
        <v>1884</v>
      </c>
      <c r="AD674" s="232">
        <f t="shared" si="633"/>
        <v>1884</v>
      </c>
      <c r="AE674" s="223" t="b">
        <f t="shared" si="631"/>
        <v>1</v>
      </c>
    </row>
    <row r="675" spans="1:31" ht="15" x14ac:dyDescent="0.25">
      <c r="A675" s="235" t="s">
        <v>1791</v>
      </c>
      <c r="B675" s="225" t="s">
        <v>1793</v>
      </c>
      <c r="C675" s="226">
        <f t="shared" si="632"/>
        <v>1</v>
      </c>
      <c r="D675" s="227">
        <v>11563.91</v>
      </c>
      <c r="E675" s="227"/>
      <c r="F675" s="228">
        <f t="shared" si="644"/>
        <v>0</v>
      </c>
      <c r="G675" s="229">
        <f t="shared" si="645"/>
        <v>0</v>
      </c>
      <c r="H675" s="228">
        <f t="shared" si="646"/>
        <v>0</v>
      </c>
      <c r="I675" s="229">
        <f t="shared" si="634"/>
        <v>0</v>
      </c>
      <c r="J675" s="228">
        <f t="shared" si="647"/>
        <v>0</v>
      </c>
      <c r="K675" s="229">
        <f t="shared" si="635"/>
        <v>0</v>
      </c>
      <c r="L675" s="228">
        <f t="shared" si="648"/>
        <v>0</v>
      </c>
      <c r="M675" s="230">
        <f t="shared" si="636"/>
        <v>0</v>
      </c>
      <c r="N675" s="231">
        <f t="shared" si="649"/>
        <v>0</v>
      </c>
      <c r="O675" s="229">
        <f t="shared" si="637"/>
        <v>0</v>
      </c>
      <c r="P675" s="228">
        <f t="shared" si="650"/>
        <v>0</v>
      </c>
      <c r="Q675" s="229">
        <f t="shared" si="638"/>
        <v>0</v>
      </c>
      <c r="R675" s="228">
        <f t="shared" si="651"/>
        <v>0</v>
      </c>
      <c r="S675" s="229">
        <f t="shared" si="639"/>
        <v>0</v>
      </c>
      <c r="T675" s="228">
        <v>1</v>
      </c>
      <c r="U675" s="230">
        <f t="shared" si="640"/>
        <v>11563.91</v>
      </c>
      <c r="V675" s="526">
        <f t="shared" si="654"/>
        <v>0</v>
      </c>
      <c r="W675" s="229">
        <f t="shared" si="641"/>
        <v>0</v>
      </c>
      <c r="X675" s="228">
        <f t="shared" si="653"/>
        <v>0</v>
      </c>
      <c r="Y675" s="229">
        <f t="shared" si="642"/>
        <v>0</v>
      </c>
      <c r="Z675" s="228">
        <f t="shared" si="655"/>
        <v>0</v>
      </c>
      <c r="AA675" s="229">
        <f t="shared" si="643"/>
        <v>0</v>
      </c>
      <c r="AB675" s="228">
        <f t="shared" ref="AB675:AB680" si="656">BC$84</f>
        <v>0</v>
      </c>
      <c r="AC675" s="229">
        <f t="shared" si="596"/>
        <v>0</v>
      </c>
      <c r="AD675" s="232">
        <f t="shared" si="633"/>
        <v>11563.91</v>
      </c>
      <c r="AE675" s="223" t="b">
        <f t="shared" si="631"/>
        <v>1</v>
      </c>
    </row>
    <row r="676" spans="1:31" ht="30" x14ac:dyDescent="0.25">
      <c r="A676" s="235" t="s">
        <v>1794</v>
      </c>
      <c r="B676" s="225" t="s">
        <v>1796</v>
      </c>
      <c r="C676" s="226">
        <f t="shared" si="632"/>
        <v>1</v>
      </c>
      <c r="D676" s="227">
        <v>402.86</v>
      </c>
      <c r="E676" s="227"/>
      <c r="F676" s="228">
        <f t="shared" si="644"/>
        <v>0</v>
      </c>
      <c r="G676" s="229">
        <f t="shared" si="645"/>
        <v>0</v>
      </c>
      <c r="H676" s="228">
        <f t="shared" si="646"/>
        <v>0</v>
      </c>
      <c r="I676" s="229">
        <f t="shared" si="634"/>
        <v>0</v>
      </c>
      <c r="J676" s="228">
        <f t="shared" si="647"/>
        <v>0</v>
      </c>
      <c r="K676" s="229">
        <f t="shared" si="635"/>
        <v>0</v>
      </c>
      <c r="L676" s="228">
        <f t="shared" si="648"/>
        <v>0</v>
      </c>
      <c r="M676" s="230">
        <f t="shared" si="636"/>
        <v>0</v>
      </c>
      <c r="N676" s="231">
        <f t="shared" si="649"/>
        <v>0</v>
      </c>
      <c r="O676" s="229">
        <f t="shared" si="637"/>
        <v>0</v>
      </c>
      <c r="P676" s="228">
        <f t="shared" si="650"/>
        <v>0</v>
      </c>
      <c r="Q676" s="229">
        <f t="shared" si="638"/>
        <v>0</v>
      </c>
      <c r="R676" s="228">
        <f t="shared" si="651"/>
        <v>0</v>
      </c>
      <c r="S676" s="229">
        <f t="shared" si="639"/>
        <v>0</v>
      </c>
      <c r="T676" s="228">
        <v>1</v>
      </c>
      <c r="U676" s="230">
        <f t="shared" si="640"/>
        <v>402.86</v>
      </c>
      <c r="V676" s="526">
        <f t="shared" si="654"/>
        <v>0</v>
      </c>
      <c r="W676" s="229">
        <f t="shared" si="641"/>
        <v>0</v>
      </c>
      <c r="X676" s="228">
        <f t="shared" si="653"/>
        <v>0</v>
      </c>
      <c r="Y676" s="229">
        <f t="shared" si="642"/>
        <v>0</v>
      </c>
      <c r="Z676" s="228">
        <f t="shared" si="655"/>
        <v>0</v>
      </c>
      <c r="AA676" s="229">
        <f t="shared" si="643"/>
        <v>0</v>
      </c>
      <c r="AB676" s="228">
        <f t="shared" si="656"/>
        <v>0</v>
      </c>
      <c r="AC676" s="229">
        <f t="shared" si="596"/>
        <v>0</v>
      </c>
      <c r="AD676" s="232">
        <f t="shared" si="633"/>
        <v>402.86</v>
      </c>
      <c r="AE676" s="223" t="b">
        <f t="shared" si="631"/>
        <v>1</v>
      </c>
    </row>
    <row r="677" spans="1:31" ht="15" x14ac:dyDescent="0.25">
      <c r="A677" s="235" t="s">
        <v>1797</v>
      </c>
      <c r="B677" s="225" t="s">
        <v>1799</v>
      </c>
      <c r="C677" s="226">
        <f t="shared" si="632"/>
        <v>1</v>
      </c>
      <c r="D677" s="227">
        <v>282.60000000000002</v>
      </c>
      <c r="E677" s="227"/>
      <c r="F677" s="228">
        <f t="shared" si="644"/>
        <v>0</v>
      </c>
      <c r="G677" s="229">
        <f t="shared" si="645"/>
        <v>0</v>
      </c>
      <c r="H677" s="228">
        <f t="shared" si="646"/>
        <v>0</v>
      </c>
      <c r="I677" s="229">
        <f t="shared" si="634"/>
        <v>0</v>
      </c>
      <c r="J677" s="228">
        <f t="shared" si="647"/>
        <v>0</v>
      </c>
      <c r="K677" s="229">
        <f t="shared" si="635"/>
        <v>0</v>
      </c>
      <c r="L677" s="228">
        <f t="shared" si="648"/>
        <v>0</v>
      </c>
      <c r="M677" s="230">
        <f t="shared" si="636"/>
        <v>0</v>
      </c>
      <c r="N677" s="231">
        <f t="shared" si="649"/>
        <v>0</v>
      </c>
      <c r="O677" s="229">
        <f t="shared" si="637"/>
        <v>0</v>
      </c>
      <c r="P677" s="228">
        <f t="shared" si="650"/>
        <v>0</v>
      </c>
      <c r="Q677" s="229">
        <f t="shared" si="638"/>
        <v>0</v>
      </c>
      <c r="R677" s="228">
        <f t="shared" si="651"/>
        <v>0</v>
      </c>
      <c r="S677" s="229">
        <f t="shared" si="639"/>
        <v>0</v>
      </c>
      <c r="T677" s="228">
        <v>1</v>
      </c>
      <c r="U677" s="230">
        <f t="shared" si="640"/>
        <v>282.60000000000002</v>
      </c>
      <c r="V677" s="526">
        <f t="shared" si="654"/>
        <v>0</v>
      </c>
      <c r="W677" s="229">
        <f t="shared" si="641"/>
        <v>0</v>
      </c>
      <c r="X677" s="228">
        <f t="shared" si="653"/>
        <v>0</v>
      </c>
      <c r="Y677" s="229">
        <f t="shared" si="642"/>
        <v>0</v>
      </c>
      <c r="Z677" s="228">
        <f t="shared" si="655"/>
        <v>0</v>
      </c>
      <c r="AA677" s="229">
        <f t="shared" si="643"/>
        <v>0</v>
      </c>
      <c r="AB677" s="228">
        <f t="shared" si="656"/>
        <v>0</v>
      </c>
      <c r="AC677" s="229">
        <f t="shared" si="596"/>
        <v>0</v>
      </c>
      <c r="AD677" s="232">
        <f t="shared" si="633"/>
        <v>282.60000000000002</v>
      </c>
      <c r="AE677" s="223" t="b">
        <f t="shared" si="631"/>
        <v>1</v>
      </c>
    </row>
    <row r="678" spans="1:31" ht="30" x14ac:dyDescent="0.25">
      <c r="A678" s="235" t="s">
        <v>1800</v>
      </c>
      <c r="B678" s="225" t="s">
        <v>1802</v>
      </c>
      <c r="C678" s="226">
        <f t="shared" si="632"/>
        <v>1</v>
      </c>
      <c r="D678" s="227">
        <v>922.83</v>
      </c>
      <c r="E678" s="227"/>
      <c r="F678" s="228">
        <f t="shared" si="644"/>
        <v>0</v>
      </c>
      <c r="G678" s="229">
        <f t="shared" si="645"/>
        <v>0</v>
      </c>
      <c r="H678" s="228">
        <f t="shared" si="646"/>
        <v>0</v>
      </c>
      <c r="I678" s="229">
        <f t="shared" si="634"/>
        <v>0</v>
      </c>
      <c r="J678" s="228">
        <f t="shared" si="647"/>
        <v>0</v>
      </c>
      <c r="K678" s="229">
        <f t="shared" si="635"/>
        <v>0</v>
      </c>
      <c r="L678" s="228">
        <f t="shared" si="648"/>
        <v>0</v>
      </c>
      <c r="M678" s="230">
        <f t="shared" si="636"/>
        <v>0</v>
      </c>
      <c r="N678" s="231">
        <f t="shared" si="649"/>
        <v>0</v>
      </c>
      <c r="O678" s="229">
        <f t="shared" si="637"/>
        <v>0</v>
      </c>
      <c r="P678" s="228">
        <f t="shared" si="650"/>
        <v>0</v>
      </c>
      <c r="Q678" s="229">
        <f t="shared" si="638"/>
        <v>0</v>
      </c>
      <c r="R678" s="228">
        <f t="shared" si="651"/>
        <v>0</v>
      </c>
      <c r="S678" s="229">
        <f t="shared" si="639"/>
        <v>0</v>
      </c>
      <c r="T678" s="228">
        <f>AU$84</f>
        <v>0</v>
      </c>
      <c r="U678" s="230">
        <f t="shared" si="640"/>
        <v>0</v>
      </c>
      <c r="V678" s="526">
        <v>1</v>
      </c>
      <c r="W678" s="229">
        <f t="shared" si="641"/>
        <v>922.83</v>
      </c>
      <c r="X678" s="228">
        <f t="shared" si="653"/>
        <v>0</v>
      </c>
      <c r="Y678" s="229">
        <f t="shared" si="642"/>
        <v>0</v>
      </c>
      <c r="Z678" s="228">
        <f t="shared" si="655"/>
        <v>0</v>
      </c>
      <c r="AA678" s="229">
        <f t="shared" si="643"/>
        <v>0</v>
      </c>
      <c r="AB678" s="228">
        <f t="shared" si="656"/>
        <v>0</v>
      </c>
      <c r="AC678" s="229">
        <f t="shared" si="596"/>
        <v>0</v>
      </c>
      <c r="AD678" s="232">
        <f t="shared" si="633"/>
        <v>922.83</v>
      </c>
      <c r="AE678" s="223" t="b">
        <f t="shared" si="631"/>
        <v>1</v>
      </c>
    </row>
    <row r="679" spans="1:31" ht="30" x14ac:dyDescent="0.25">
      <c r="A679" s="235" t="s">
        <v>1803</v>
      </c>
      <c r="B679" s="225" t="s">
        <v>1805</v>
      </c>
      <c r="C679" s="226">
        <f t="shared" si="632"/>
        <v>1</v>
      </c>
      <c r="D679" s="227">
        <v>929.76</v>
      </c>
      <c r="E679" s="227"/>
      <c r="F679" s="228">
        <f t="shared" si="644"/>
        <v>0</v>
      </c>
      <c r="G679" s="229">
        <f t="shared" si="645"/>
        <v>0</v>
      </c>
      <c r="H679" s="228">
        <f t="shared" si="646"/>
        <v>0</v>
      </c>
      <c r="I679" s="229">
        <f t="shared" si="634"/>
        <v>0</v>
      </c>
      <c r="J679" s="228">
        <f t="shared" si="647"/>
        <v>0</v>
      </c>
      <c r="K679" s="229">
        <f t="shared" si="635"/>
        <v>0</v>
      </c>
      <c r="L679" s="228">
        <f t="shared" si="648"/>
        <v>0</v>
      </c>
      <c r="M679" s="230">
        <f t="shared" si="636"/>
        <v>0</v>
      </c>
      <c r="N679" s="231">
        <f t="shared" si="649"/>
        <v>0</v>
      </c>
      <c r="O679" s="229">
        <f t="shared" si="637"/>
        <v>0</v>
      </c>
      <c r="P679" s="228">
        <f t="shared" si="650"/>
        <v>0</v>
      </c>
      <c r="Q679" s="229">
        <f t="shared" si="638"/>
        <v>0</v>
      </c>
      <c r="R679" s="228">
        <f t="shared" si="651"/>
        <v>0</v>
      </c>
      <c r="S679" s="229">
        <f t="shared" si="639"/>
        <v>0</v>
      </c>
      <c r="T679" s="228">
        <f>AU$84</f>
        <v>0</v>
      </c>
      <c r="U679" s="230">
        <f t="shared" si="640"/>
        <v>0</v>
      </c>
      <c r="V679" s="526">
        <v>1</v>
      </c>
      <c r="W679" s="229">
        <f t="shared" si="641"/>
        <v>929.76</v>
      </c>
      <c r="X679" s="228">
        <f t="shared" si="653"/>
        <v>0</v>
      </c>
      <c r="Y679" s="229">
        <f t="shared" si="642"/>
        <v>0</v>
      </c>
      <c r="Z679" s="228">
        <f t="shared" si="655"/>
        <v>0</v>
      </c>
      <c r="AA679" s="229">
        <f t="shared" si="643"/>
        <v>0</v>
      </c>
      <c r="AB679" s="228">
        <f t="shared" si="656"/>
        <v>0</v>
      </c>
      <c r="AC679" s="229">
        <f t="shared" si="596"/>
        <v>0</v>
      </c>
      <c r="AD679" s="232">
        <f t="shared" si="633"/>
        <v>929.76</v>
      </c>
      <c r="AE679" s="223" t="b">
        <f t="shared" si="631"/>
        <v>1</v>
      </c>
    </row>
    <row r="680" spans="1:31" ht="15" x14ac:dyDescent="0.25">
      <c r="A680" s="235" t="s">
        <v>1806</v>
      </c>
      <c r="B680" s="225" t="s">
        <v>1808</v>
      </c>
      <c r="C680" s="226">
        <f t="shared" si="632"/>
        <v>1</v>
      </c>
      <c r="D680" s="227">
        <v>3809.6</v>
      </c>
      <c r="E680" s="227"/>
      <c r="F680" s="228">
        <f t="shared" si="644"/>
        <v>0</v>
      </c>
      <c r="G680" s="229">
        <f t="shared" si="645"/>
        <v>0</v>
      </c>
      <c r="H680" s="228">
        <f t="shared" si="646"/>
        <v>0</v>
      </c>
      <c r="I680" s="229">
        <f t="shared" si="634"/>
        <v>0</v>
      </c>
      <c r="J680" s="228">
        <f t="shared" si="647"/>
        <v>0</v>
      </c>
      <c r="K680" s="229">
        <f t="shared" si="635"/>
        <v>0</v>
      </c>
      <c r="L680" s="228">
        <f t="shared" si="648"/>
        <v>0</v>
      </c>
      <c r="M680" s="230">
        <f t="shared" si="636"/>
        <v>0</v>
      </c>
      <c r="N680" s="231">
        <f t="shared" si="649"/>
        <v>0</v>
      </c>
      <c r="O680" s="229">
        <f t="shared" si="637"/>
        <v>0</v>
      </c>
      <c r="P680" s="228">
        <f t="shared" si="650"/>
        <v>0</v>
      </c>
      <c r="Q680" s="229">
        <f t="shared" si="638"/>
        <v>0</v>
      </c>
      <c r="R680" s="228">
        <f t="shared" si="651"/>
        <v>0</v>
      </c>
      <c r="S680" s="229">
        <f t="shared" si="639"/>
        <v>0</v>
      </c>
      <c r="T680" s="228">
        <f>AU$84</f>
        <v>0</v>
      </c>
      <c r="U680" s="230">
        <f t="shared" si="640"/>
        <v>0</v>
      </c>
      <c r="V680" s="526">
        <v>1</v>
      </c>
      <c r="W680" s="229">
        <f t="shared" si="641"/>
        <v>3809.6</v>
      </c>
      <c r="X680" s="228">
        <f t="shared" si="653"/>
        <v>0</v>
      </c>
      <c r="Y680" s="229">
        <f t="shared" si="642"/>
        <v>0</v>
      </c>
      <c r="Z680" s="228">
        <f t="shared" si="655"/>
        <v>0</v>
      </c>
      <c r="AA680" s="229">
        <f t="shared" si="643"/>
        <v>0</v>
      </c>
      <c r="AB680" s="228">
        <f t="shared" si="656"/>
        <v>0</v>
      </c>
      <c r="AC680" s="229">
        <f t="shared" si="596"/>
        <v>0</v>
      </c>
      <c r="AD680" s="232">
        <f t="shared" si="633"/>
        <v>3809.6</v>
      </c>
      <c r="AE680" s="223" t="b">
        <f t="shared" si="631"/>
        <v>1</v>
      </c>
    </row>
    <row r="681" spans="1:31" ht="15" x14ac:dyDescent="0.25">
      <c r="A681" s="235" t="s">
        <v>1809</v>
      </c>
      <c r="B681" s="225" t="s">
        <v>1811</v>
      </c>
      <c r="C681" s="226">
        <f t="shared" si="632"/>
        <v>1</v>
      </c>
      <c r="D681" s="227">
        <v>20906.599999999999</v>
      </c>
      <c r="E681" s="227"/>
      <c r="F681" s="228">
        <f t="shared" si="644"/>
        <v>0</v>
      </c>
      <c r="G681" s="229">
        <f t="shared" si="645"/>
        <v>0</v>
      </c>
      <c r="H681" s="228">
        <f t="shared" si="646"/>
        <v>0</v>
      </c>
      <c r="I681" s="229">
        <f t="shared" si="634"/>
        <v>0</v>
      </c>
      <c r="J681" s="228">
        <f t="shared" si="647"/>
        <v>0</v>
      </c>
      <c r="K681" s="229">
        <f t="shared" si="635"/>
        <v>0</v>
      </c>
      <c r="L681" s="228">
        <f t="shared" si="648"/>
        <v>0</v>
      </c>
      <c r="M681" s="230">
        <f t="shared" si="636"/>
        <v>0</v>
      </c>
      <c r="N681" s="231">
        <f t="shared" si="649"/>
        <v>0</v>
      </c>
      <c r="O681" s="229">
        <f t="shared" si="637"/>
        <v>0</v>
      </c>
      <c r="P681" s="228">
        <f t="shared" si="650"/>
        <v>0</v>
      </c>
      <c r="Q681" s="229">
        <f t="shared" si="638"/>
        <v>0</v>
      </c>
      <c r="R681" s="228">
        <f t="shared" si="651"/>
        <v>0</v>
      </c>
      <c r="S681" s="229">
        <f t="shared" si="639"/>
        <v>0</v>
      </c>
      <c r="T681" s="228">
        <v>1</v>
      </c>
      <c r="U681" s="230">
        <f t="shared" si="640"/>
        <v>20906.599999999999</v>
      </c>
      <c r="V681" s="526">
        <f>AW$84</f>
        <v>0</v>
      </c>
      <c r="W681" s="229">
        <f t="shared" si="641"/>
        <v>0</v>
      </c>
      <c r="X681" s="228">
        <f>AY$84</f>
        <v>0</v>
      </c>
      <c r="Y681" s="229">
        <f t="shared" si="642"/>
        <v>0</v>
      </c>
      <c r="Z681" s="228">
        <f>BA$84</f>
        <v>0</v>
      </c>
      <c r="AA681" s="229">
        <f t="shared" si="643"/>
        <v>0</v>
      </c>
      <c r="AB681" s="228">
        <f>BC$84</f>
        <v>0</v>
      </c>
      <c r="AC681" s="229">
        <f t="shared" si="596"/>
        <v>0</v>
      </c>
      <c r="AD681" s="232">
        <f t="shared" si="633"/>
        <v>20906.599999999999</v>
      </c>
      <c r="AE681" s="223" t="b">
        <f t="shared" si="631"/>
        <v>1</v>
      </c>
    </row>
    <row r="682" spans="1:31" s="223" customFormat="1" ht="21.75" customHeight="1" x14ac:dyDescent="0.25">
      <c r="A682" s="260">
        <v>21</v>
      </c>
      <c r="B682" s="215" t="s">
        <v>1812</v>
      </c>
      <c r="C682" s="216">
        <f t="shared" si="632"/>
        <v>1</v>
      </c>
      <c r="D682" s="217">
        <v>929.07</v>
      </c>
      <c r="E682" s="217"/>
      <c r="F682" s="218">
        <f>AVERAGE(F683:F685)</f>
        <v>0.16666666666666666</v>
      </c>
      <c r="G682" s="219">
        <f>SUM(G683:G685)</f>
        <v>184.65</v>
      </c>
      <c r="H682" s="218">
        <f>AVERAGE(H683:H685)</f>
        <v>0</v>
      </c>
      <c r="I682" s="219">
        <f>SUM(I683:I685)</f>
        <v>0</v>
      </c>
      <c r="J682" s="218">
        <f>AVERAGE(J683:J685)</f>
        <v>0</v>
      </c>
      <c r="K682" s="219">
        <f>SUM(K683:K685)</f>
        <v>0</v>
      </c>
      <c r="L682" s="218">
        <f>AVERAGE(L683:L685)</f>
        <v>0</v>
      </c>
      <c r="M682" s="220">
        <f>SUM(M683:M685)</f>
        <v>0</v>
      </c>
      <c r="N682" s="221">
        <f>AVERAGE(N683:N685)</f>
        <v>0</v>
      </c>
      <c r="O682" s="219">
        <f>SUM(O683:O685)</f>
        <v>0</v>
      </c>
      <c r="P682" s="218">
        <f>AVERAGE(P683:P685)</f>
        <v>0</v>
      </c>
      <c r="Q682" s="219">
        <f>SUM(Q683:Q685)</f>
        <v>0</v>
      </c>
      <c r="R682" s="218">
        <f>AVERAGE(R683:R685)</f>
        <v>0</v>
      </c>
      <c r="S682" s="219">
        <f>SUM(S683:S685)</f>
        <v>0</v>
      </c>
      <c r="T682" s="218">
        <f>AVERAGE(T683:T685)</f>
        <v>0</v>
      </c>
      <c r="U682" s="220">
        <f>SUM(U683:U685)</f>
        <v>0</v>
      </c>
      <c r="V682" s="525">
        <f>AVERAGE(V683:V685)</f>
        <v>0</v>
      </c>
      <c r="W682" s="219">
        <f>SUM(W683:W685)</f>
        <v>0</v>
      </c>
      <c r="X682" s="218">
        <f>AVERAGE(X683:X685)</f>
        <v>0</v>
      </c>
      <c r="Y682" s="219">
        <f>SUM(Y683:Y685)</f>
        <v>0</v>
      </c>
      <c r="Z682" s="218">
        <f>AVERAGE(Z683:Z685)</f>
        <v>0</v>
      </c>
      <c r="AA682" s="219">
        <f>SUM(AA683:AA685)</f>
        <v>0</v>
      </c>
      <c r="AB682" s="218">
        <f>AVERAGE(AB683:AB685)</f>
        <v>0.83333333333333337</v>
      </c>
      <c r="AC682" s="219">
        <f>SUM(AC683:AC685)</f>
        <v>744.42</v>
      </c>
      <c r="AD682" s="222">
        <f t="shared" si="633"/>
        <v>929.06999999999994</v>
      </c>
      <c r="AE682" s="223" t="b">
        <f t="shared" si="631"/>
        <v>1</v>
      </c>
    </row>
    <row r="683" spans="1:31" ht="15" x14ac:dyDescent="0.25">
      <c r="A683" s="235" t="s">
        <v>1813</v>
      </c>
      <c r="B683" s="225" t="s">
        <v>1815</v>
      </c>
      <c r="C683" s="226">
        <f t="shared" si="632"/>
        <v>1</v>
      </c>
      <c r="D683" s="227">
        <v>369.3</v>
      </c>
      <c r="E683" s="227"/>
      <c r="F683" s="228">
        <v>0.5</v>
      </c>
      <c r="G683" s="229">
        <f>F683*$D683</f>
        <v>184.65</v>
      </c>
      <c r="H683" s="228">
        <f>AI$86</f>
        <v>0</v>
      </c>
      <c r="I683" s="229">
        <f>H683*$D683</f>
        <v>0</v>
      </c>
      <c r="J683" s="228">
        <f>AK$86</f>
        <v>0</v>
      </c>
      <c r="K683" s="229">
        <f>J683*$D683</f>
        <v>0</v>
      </c>
      <c r="L683" s="228">
        <f>AM$86</f>
        <v>0</v>
      </c>
      <c r="M683" s="230">
        <f>L683*$D683</f>
        <v>0</v>
      </c>
      <c r="N683" s="231">
        <f>AO$86</f>
        <v>0</v>
      </c>
      <c r="O683" s="229">
        <f>N683*$D683</f>
        <v>0</v>
      </c>
      <c r="P683" s="228">
        <f>AQ$86</f>
        <v>0</v>
      </c>
      <c r="Q683" s="229">
        <f>P683*$D683</f>
        <v>0</v>
      </c>
      <c r="R683" s="228">
        <f>AS$86</f>
        <v>0</v>
      </c>
      <c r="S683" s="229">
        <f>R683*$D683</f>
        <v>0</v>
      </c>
      <c r="T683" s="228">
        <f>AU$86</f>
        <v>0</v>
      </c>
      <c r="U683" s="230">
        <f>T683*$D683</f>
        <v>0</v>
      </c>
      <c r="V683" s="526">
        <f>AW$86</f>
        <v>0</v>
      </c>
      <c r="W683" s="229">
        <f>V683*$D683</f>
        <v>0</v>
      </c>
      <c r="X683" s="228">
        <f>AY$86</f>
        <v>0</v>
      </c>
      <c r="Y683" s="229">
        <f>X683*$D683</f>
        <v>0</v>
      </c>
      <c r="Z683" s="228">
        <f>BA$86</f>
        <v>0</v>
      </c>
      <c r="AA683" s="229">
        <f>Z683*$D683</f>
        <v>0</v>
      </c>
      <c r="AB683" s="228">
        <v>0.5</v>
      </c>
      <c r="AC683" s="229">
        <f t="shared" si="596"/>
        <v>184.65</v>
      </c>
      <c r="AD683" s="232">
        <f t="shared" si="633"/>
        <v>369.3</v>
      </c>
      <c r="AE683" s="223" t="b">
        <f t="shared" si="631"/>
        <v>1</v>
      </c>
    </row>
    <row r="684" spans="1:31" ht="15" x14ac:dyDescent="0.25">
      <c r="A684" s="235" t="s">
        <v>1816</v>
      </c>
      <c r="B684" s="225" t="s">
        <v>1818</v>
      </c>
      <c r="C684" s="226">
        <f t="shared" si="632"/>
        <v>1</v>
      </c>
      <c r="D684" s="227">
        <v>365.64</v>
      </c>
      <c r="E684" s="227"/>
      <c r="F684" s="228">
        <f>AG$86</f>
        <v>0</v>
      </c>
      <c r="G684" s="229">
        <f t="shared" ref="G684:G695" si="657">F684*$D684</f>
        <v>0</v>
      </c>
      <c r="H684" s="228">
        <f>AI$86</f>
        <v>0</v>
      </c>
      <c r="I684" s="229">
        <f>H684*$D684</f>
        <v>0</v>
      </c>
      <c r="J684" s="228">
        <f>AK$86</f>
        <v>0</v>
      </c>
      <c r="K684" s="229">
        <f>J684*$D684</f>
        <v>0</v>
      </c>
      <c r="L684" s="228">
        <f>AM$86</f>
        <v>0</v>
      </c>
      <c r="M684" s="230">
        <f>L684*$D684</f>
        <v>0</v>
      </c>
      <c r="N684" s="231">
        <f>AO$86</f>
        <v>0</v>
      </c>
      <c r="O684" s="229">
        <f>N684*$D684</f>
        <v>0</v>
      </c>
      <c r="P684" s="228">
        <f>AQ$86</f>
        <v>0</v>
      </c>
      <c r="Q684" s="229">
        <f>P684*$D684</f>
        <v>0</v>
      </c>
      <c r="R684" s="228">
        <f>AS$86</f>
        <v>0</v>
      </c>
      <c r="S684" s="229">
        <f>R684*$D684</f>
        <v>0</v>
      </c>
      <c r="T684" s="228">
        <f>AU$86</f>
        <v>0</v>
      </c>
      <c r="U684" s="230">
        <f>T684*$D684</f>
        <v>0</v>
      </c>
      <c r="V684" s="526">
        <f>AW$86</f>
        <v>0</v>
      </c>
      <c r="W684" s="229">
        <f>V684*$D684</f>
        <v>0</v>
      </c>
      <c r="X684" s="228">
        <f>AY$86</f>
        <v>0</v>
      </c>
      <c r="Y684" s="229">
        <f>X684*$D684</f>
        <v>0</v>
      </c>
      <c r="Z684" s="228">
        <f>BA$86</f>
        <v>0</v>
      </c>
      <c r="AA684" s="229">
        <f>Z684*$D684</f>
        <v>0</v>
      </c>
      <c r="AB684" s="228">
        <v>1</v>
      </c>
      <c r="AC684" s="229">
        <f t="shared" si="596"/>
        <v>365.64</v>
      </c>
      <c r="AD684" s="232">
        <f t="shared" si="633"/>
        <v>365.64</v>
      </c>
      <c r="AE684" s="223" t="b">
        <f t="shared" si="631"/>
        <v>1</v>
      </c>
    </row>
    <row r="685" spans="1:31" ht="30" x14ac:dyDescent="0.25">
      <c r="A685" s="235" t="s">
        <v>1819</v>
      </c>
      <c r="B685" s="225" t="s">
        <v>1821</v>
      </c>
      <c r="C685" s="226">
        <f t="shared" si="632"/>
        <v>1</v>
      </c>
      <c r="D685" s="227">
        <v>194.13</v>
      </c>
      <c r="E685" s="227"/>
      <c r="F685" s="228">
        <f>AG$86</f>
        <v>0</v>
      </c>
      <c r="G685" s="229">
        <f t="shared" si="657"/>
        <v>0</v>
      </c>
      <c r="H685" s="228">
        <f>AI$86</f>
        <v>0</v>
      </c>
      <c r="I685" s="229">
        <f>H685*$D685</f>
        <v>0</v>
      </c>
      <c r="J685" s="228">
        <f>AK$86</f>
        <v>0</v>
      </c>
      <c r="K685" s="229">
        <f>J685*$D685</f>
        <v>0</v>
      </c>
      <c r="L685" s="228">
        <f>AM$86</f>
        <v>0</v>
      </c>
      <c r="M685" s="230">
        <f>L685*$D685</f>
        <v>0</v>
      </c>
      <c r="N685" s="231">
        <f>AO$86</f>
        <v>0</v>
      </c>
      <c r="O685" s="229">
        <f>N685*$D685</f>
        <v>0</v>
      </c>
      <c r="P685" s="228">
        <f>AQ$86</f>
        <v>0</v>
      </c>
      <c r="Q685" s="229">
        <f>P685*$D685</f>
        <v>0</v>
      </c>
      <c r="R685" s="228">
        <f>AS$86</f>
        <v>0</v>
      </c>
      <c r="S685" s="229">
        <f>R685*$D685</f>
        <v>0</v>
      </c>
      <c r="T685" s="228">
        <f>AU$86</f>
        <v>0</v>
      </c>
      <c r="U685" s="230">
        <f>T685*$D685</f>
        <v>0</v>
      </c>
      <c r="V685" s="526">
        <f>AW$86</f>
        <v>0</v>
      </c>
      <c r="W685" s="229">
        <f>V685*$D685</f>
        <v>0</v>
      </c>
      <c r="X685" s="228">
        <f>AY$86</f>
        <v>0</v>
      </c>
      <c r="Y685" s="229">
        <f>X685*$D685</f>
        <v>0</v>
      </c>
      <c r="Z685" s="228">
        <f>BA$86</f>
        <v>0</v>
      </c>
      <c r="AA685" s="229">
        <f>Z685*$D685</f>
        <v>0</v>
      </c>
      <c r="AB685" s="228">
        <v>1</v>
      </c>
      <c r="AC685" s="229">
        <f t="shared" si="596"/>
        <v>194.13</v>
      </c>
      <c r="AD685" s="232">
        <f t="shared" si="633"/>
        <v>194.13</v>
      </c>
      <c r="AE685" s="223" t="b">
        <f t="shared" si="631"/>
        <v>1</v>
      </c>
    </row>
    <row r="686" spans="1:31" s="223" customFormat="1" ht="21.75" customHeight="1" x14ac:dyDescent="0.25">
      <c r="A686" s="260">
        <v>22</v>
      </c>
      <c r="B686" s="215" t="s">
        <v>1822</v>
      </c>
      <c r="C686" s="216">
        <f t="shared" si="632"/>
        <v>0.99999999999999989</v>
      </c>
      <c r="D686" s="217">
        <v>78210.260000000009</v>
      </c>
      <c r="E686" s="217"/>
      <c r="F686" s="218">
        <f>AVERAGE(F687:F695)</f>
        <v>1.1111111111111112E-2</v>
      </c>
      <c r="G686" s="219">
        <f>SUM(G687:G695)</f>
        <v>3163.3455000000004</v>
      </c>
      <c r="H686" s="218">
        <f>AVERAGE(H687:H695)</f>
        <v>3.3333333333333333E-2</v>
      </c>
      <c r="I686" s="219">
        <f>SUM(I687:I695)</f>
        <v>9490.0364999999983</v>
      </c>
      <c r="J686" s="218">
        <f>AVERAGE(J687:J695)</f>
        <v>6.6666666666666666E-2</v>
      </c>
      <c r="K686" s="219">
        <f>SUM(K687:K695)</f>
        <v>18980.072999999997</v>
      </c>
      <c r="L686" s="218">
        <f>AVERAGE(L687:L695)</f>
        <v>1.1111111111111112E-2</v>
      </c>
      <c r="M686" s="220">
        <f>SUM(M687:M695)</f>
        <v>3163.3455000000004</v>
      </c>
      <c r="N686" s="221">
        <f>AVERAGE(N687:N695)</f>
        <v>1.1111111111111112E-2</v>
      </c>
      <c r="O686" s="219">
        <f>SUM(O687:O695)</f>
        <v>3163.3455000000004</v>
      </c>
      <c r="P686" s="218">
        <f>AVERAGE(P687:P695)</f>
        <v>1.1111111111111112E-2</v>
      </c>
      <c r="Q686" s="219">
        <f>SUM(Q687:Q695)</f>
        <v>3163.3455000000004</v>
      </c>
      <c r="R686" s="218">
        <f>AVERAGE(R687:R695)</f>
        <v>1.1111111111111112E-2</v>
      </c>
      <c r="S686" s="219">
        <f>SUM(S687:S695)</f>
        <v>3163.3455000000004</v>
      </c>
      <c r="T686" s="218">
        <f>AVERAGE(T687:T695)</f>
        <v>1.1111111111111112E-2</v>
      </c>
      <c r="U686" s="220">
        <f>SUM(U687:U695)</f>
        <v>3163.3455000000004</v>
      </c>
      <c r="V686" s="525">
        <f>AVERAGE(V687:V695)</f>
        <v>1.1111111111111112E-2</v>
      </c>
      <c r="W686" s="219">
        <f>SUM(W687:W695)</f>
        <v>3163.3455000000004</v>
      </c>
      <c r="X686" s="218">
        <f>AVERAGE(X687:X695)</f>
        <v>1.1111111111111112E-2</v>
      </c>
      <c r="Y686" s="219">
        <f>SUM(Y687:Y695)</f>
        <v>3163.3455000000004</v>
      </c>
      <c r="Z686" s="218">
        <f>AVERAGE(Z687:Z695)</f>
        <v>1.1111111111111112E-2</v>
      </c>
      <c r="AA686" s="219">
        <f>SUM(AA687:AA695)</f>
        <v>3163.3455000000004</v>
      </c>
      <c r="AB686" s="218">
        <f>AVERAGE(AB687:AB695)</f>
        <v>0.79999999999999993</v>
      </c>
      <c r="AC686" s="219">
        <f>SUM(AC687:AC695)</f>
        <v>21270.041000000005</v>
      </c>
      <c r="AD686" s="222">
        <f t="shared" si="633"/>
        <v>78210.260000000009</v>
      </c>
      <c r="AE686" s="223" t="b">
        <f t="shared" si="631"/>
        <v>1</v>
      </c>
    </row>
    <row r="687" spans="1:31" ht="15" x14ac:dyDescent="0.25">
      <c r="A687" s="235" t="s">
        <v>1823</v>
      </c>
      <c r="B687" s="225" t="s">
        <v>1825</v>
      </c>
      <c r="C687" s="226">
        <f t="shared" si="632"/>
        <v>1</v>
      </c>
      <c r="D687" s="227">
        <v>7963.31</v>
      </c>
      <c r="E687" s="227"/>
      <c r="F687" s="228">
        <f t="shared" ref="F687:F693" si="658">AG$86</f>
        <v>0</v>
      </c>
      <c r="G687" s="229">
        <f t="shared" si="657"/>
        <v>0</v>
      </c>
      <c r="H687" s="228">
        <f t="shared" ref="H687:H693" si="659">AI$86</f>
        <v>0</v>
      </c>
      <c r="I687" s="229">
        <f t="shared" ref="I687:I695" si="660">H687*$D687</f>
        <v>0</v>
      </c>
      <c r="J687" s="228">
        <f t="shared" ref="J687:J693" si="661">AK$86</f>
        <v>0</v>
      </c>
      <c r="K687" s="229">
        <f t="shared" ref="K687:K695" si="662">J687*$D687</f>
        <v>0</v>
      </c>
      <c r="L687" s="228">
        <f t="shared" ref="L687:L693" si="663">AM$86</f>
        <v>0</v>
      </c>
      <c r="M687" s="230">
        <f t="shared" ref="M687:M695" si="664">L687*$D687</f>
        <v>0</v>
      </c>
      <c r="N687" s="231">
        <f t="shared" ref="N687:N693" si="665">AO$86</f>
        <v>0</v>
      </c>
      <c r="O687" s="229">
        <f t="shared" ref="O687:O695" si="666">N687*$D687</f>
        <v>0</v>
      </c>
      <c r="P687" s="228">
        <f t="shared" ref="P687:P693" si="667">AQ$86</f>
        <v>0</v>
      </c>
      <c r="Q687" s="229">
        <f t="shared" ref="Q687:Q695" si="668">P687*$D687</f>
        <v>0</v>
      </c>
      <c r="R687" s="228">
        <f t="shared" ref="R687:R693" si="669">AS$86</f>
        <v>0</v>
      </c>
      <c r="S687" s="229">
        <f t="shared" ref="S687:S695" si="670">R687*$D687</f>
        <v>0</v>
      </c>
      <c r="T687" s="228">
        <f t="shared" ref="T687:T693" si="671">AU$86</f>
        <v>0</v>
      </c>
      <c r="U687" s="230">
        <f t="shared" ref="U687:U695" si="672">T687*$D687</f>
        <v>0</v>
      </c>
      <c r="V687" s="526">
        <f t="shared" ref="V687:V693" si="673">AW$86</f>
        <v>0</v>
      </c>
      <c r="W687" s="229">
        <f t="shared" ref="W687:W695" si="674">V687*$D687</f>
        <v>0</v>
      </c>
      <c r="X687" s="228">
        <f t="shared" ref="X687:X693" si="675">AY$86</f>
        <v>0</v>
      </c>
      <c r="Y687" s="229">
        <f t="shared" ref="Y687:Y695" si="676">X687*$D687</f>
        <v>0</v>
      </c>
      <c r="Z687" s="228">
        <f t="shared" ref="Z687:Z693" si="677">BA$86</f>
        <v>0</v>
      </c>
      <c r="AA687" s="229">
        <f t="shared" ref="AA687:AA695" si="678">Z687*$D687</f>
        <v>0</v>
      </c>
      <c r="AB687" s="228">
        <v>1</v>
      </c>
      <c r="AC687" s="229">
        <f t="shared" si="596"/>
        <v>7963.31</v>
      </c>
      <c r="AD687" s="232">
        <f t="shared" si="633"/>
        <v>7963.31</v>
      </c>
      <c r="AE687" s="223" t="b">
        <f t="shared" si="631"/>
        <v>1</v>
      </c>
    </row>
    <row r="688" spans="1:31" ht="15" x14ac:dyDescent="0.25">
      <c r="A688" s="235" t="s">
        <v>1826</v>
      </c>
      <c r="B688" s="225" t="s">
        <v>1828</v>
      </c>
      <c r="C688" s="226">
        <f t="shared" si="632"/>
        <v>1</v>
      </c>
      <c r="D688" s="227">
        <v>3600.84</v>
      </c>
      <c r="E688" s="227"/>
      <c r="F688" s="228">
        <f t="shared" si="658"/>
        <v>0</v>
      </c>
      <c r="G688" s="229">
        <f t="shared" si="657"/>
        <v>0</v>
      </c>
      <c r="H688" s="228">
        <f t="shared" si="659"/>
        <v>0</v>
      </c>
      <c r="I688" s="229">
        <f t="shared" si="660"/>
        <v>0</v>
      </c>
      <c r="J688" s="228">
        <f t="shared" si="661"/>
        <v>0</v>
      </c>
      <c r="K688" s="229">
        <f t="shared" si="662"/>
        <v>0</v>
      </c>
      <c r="L688" s="228">
        <f t="shared" si="663"/>
        <v>0</v>
      </c>
      <c r="M688" s="230">
        <f t="shared" si="664"/>
        <v>0</v>
      </c>
      <c r="N688" s="231">
        <f t="shared" si="665"/>
        <v>0</v>
      </c>
      <c r="O688" s="229">
        <f t="shared" si="666"/>
        <v>0</v>
      </c>
      <c r="P688" s="228">
        <f t="shared" si="667"/>
        <v>0</v>
      </c>
      <c r="Q688" s="229">
        <f t="shared" si="668"/>
        <v>0</v>
      </c>
      <c r="R688" s="228">
        <f t="shared" si="669"/>
        <v>0</v>
      </c>
      <c r="S688" s="229">
        <f t="shared" si="670"/>
        <v>0</v>
      </c>
      <c r="T688" s="228">
        <f t="shared" si="671"/>
        <v>0</v>
      </c>
      <c r="U688" s="230">
        <f t="shared" si="672"/>
        <v>0</v>
      </c>
      <c r="V688" s="526">
        <f t="shared" si="673"/>
        <v>0</v>
      </c>
      <c r="W688" s="229">
        <f t="shared" si="674"/>
        <v>0</v>
      </c>
      <c r="X688" s="228">
        <f t="shared" si="675"/>
        <v>0</v>
      </c>
      <c r="Y688" s="229">
        <f t="shared" si="676"/>
        <v>0</v>
      </c>
      <c r="Z688" s="228">
        <f t="shared" si="677"/>
        <v>0</v>
      </c>
      <c r="AA688" s="229">
        <f t="shared" si="678"/>
        <v>0</v>
      </c>
      <c r="AB688" s="228">
        <v>1</v>
      </c>
      <c r="AC688" s="229">
        <f t="shared" ref="AC688:AC695" si="679">AB688*$D688</f>
        <v>3600.84</v>
      </c>
      <c r="AD688" s="232">
        <f t="shared" si="633"/>
        <v>3600.84</v>
      </c>
      <c r="AE688" s="223" t="b">
        <f t="shared" si="631"/>
        <v>1</v>
      </c>
    </row>
    <row r="689" spans="1:31" ht="15" x14ac:dyDescent="0.25">
      <c r="A689" s="235" t="s">
        <v>1829</v>
      </c>
      <c r="B689" s="225" t="s">
        <v>1831</v>
      </c>
      <c r="C689" s="226">
        <f t="shared" si="632"/>
        <v>1</v>
      </c>
      <c r="D689" s="227">
        <v>180.36</v>
      </c>
      <c r="E689" s="227"/>
      <c r="F689" s="228">
        <f t="shared" si="658"/>
        <v>0</v>
      </c>
      <c r="G689" s="229">
        <f t="shared" si="657"/>
        <v>0</v>
      </c>
      <c r="H689" s="228">
        <f t="shared" si="659"/>
        <v>0</v>
      </c>
      <c r="I689" s="229">
        <f t="shared" si="660"/>
        <v>0</v>
      </c>
      <c r="J689" s="228">
        <f t="shared" si="661"/>
        <v>0</v>
      </c>
      <c r="K689" s="229">
        <f t="shared" si="662"/>
        <v>0</v>
      </c>
      <c r="L689" s="228">
        <f t="shared" si="663"/>
        <v>0</v>
      </c>
      <c r="M689" s="230">
        <f t="shared" si="664"/>
        <v>0</v>
      </c>
      <c r="N689" s="231">
        <f t="shared" si="665"/>
        <v>0</v>
      </c>
      <c r="O689" s="229">
        <f t="shared" si="666"/>
        <v>0</v>
      </c>
      <c r="P689" s="228">
        <f t="shared" si="667"/>
        <v>0</v>
      </c>
      <c r="Q689" s="229">
        <f t="shared" si="668"/>
        <v>0</v>
      </c>
      <c r="R689" s="228">
        <f t="shared" si="669"/>
        <v>0</v>
      </c>
      <c r="S689" s="229">
        <f t="shared" si="670"/>
        <v>0</v>
      </c>
      <c r="T689" s="228">
        <f t="shared" si="671"/>
        <v>0</v>
      </c>
      <c r="U689" s="230">
        <f t="shared" si="672"/>
        <v>0</v>
      </c>
      <c r="V689" s="526">
        <f t="shared" si="673"/>
        <v>0</v>
      </c>
      <c r="W689" s="229">
        <f t="shared" si="674"/>
        <v>0</v>
      </c>
      <c r="X689" s="228">
        <f t="shared" si="675"/>
        <v>0</v>
      </c>
      <c r="Y689" s="229">
        <f t="shared" si="676"/>
        <v>0</v>
      </c>
      <c r="Z689" s="228">
        <f t="shared" si="677"/>
        <v>0</v>
      </c>
      <c r="AA689" s="229">
        <f t="shared" si="678"/>
        <v>0</v>
      </c>
      <c r="AB689" s="228">
        <v>1</v>
      </c>
      <c r="AC689" s="229">
        <f t="shared" si="679"/>
        <v>180.36</v>
      </c>
      <c r="AD689" s="232">
        <f t="shared" si="633"/>
        <v>180.36</v>
      </c>
      <c r="AE689" s="223" t="b">
        <f t="shared" si="631"/>
        <v>1</v>
      </c>
    </row>
    <row r="690" spans="1:31" ht="15" x14ac:dyDescent="0.25">
      <c r="A690" s="235" t="s">
        <v>1832</v>
      </c>
      <c r="B690" s="225" t="s">
        <v>1834</v>
      </c>
      <c r="C690" s="226">
        <f t="shared" si="632"/>
        <v>1</v>
      </c>
      <c r="D690" s="227">
        <v>118.09</v>
      </c>
      <c r="E690" s="227"/>
      <c r="F690" s="228">
        <f t="shared" si="658"/>
        <v>0</v>
      </c>
      <c r="G690" s="229">
        <f t="shared" si="657"/>
        <v>0</v>
      </c>
      <c r="H690" s="228">
        <f t="shared" si="659"/>
        <v>0</v>
      </c>
      <c r="I690" s="229">
        <f t="shared" si="660"/>
        <v>0</v>
      </c>
      <c r="J690" s="228">
        <f t="shared" si="661"/>
        <v>0</v>
      </c>
      <c r="K690" s="229">
        <f t="shared" si="662"/>
        <v>0</v>
      </c>
      <c r="L690" s="228">
        <f t="shared" si="663"/>
        <v>0</v>
      </c>
      <c r="M690" s="230">
        <f t="shared" si="664"/>
        <v>0</v>
      </c>
      <c r="N690" s="231">
        <f t="shared" si="665"/>
        <v>0</v>
      </c>
      <c r="O690" s="229">
        <f t="shared" si="666"/>
        <v>0</v>
      </c>
      <c r="P690" s="228">
        <f t="shared" si="667"/>
        <v>0</v>
      </c>
      <c r="Q690" s="229">
        <f t="shared" si="668"/>
        <v>0</v>
      </c>
      <c r="R690" s="228">
        <f t="shared" si="669"/>
        <v>0</v>
      </c>
      <c r="S690" s="229">
        <f t="shared" si="670"/>
        <v>0</v>
      </c>
      <c r="T690" s="228">
        <f t="shared" si="671"/>
        <v>0</v>
      </c>
      <c r="U690" s="230">
        <f t="shared" si="672"/>
        <v>0</v>
      </c>
      <c r="V690" s="526">
        <f t="shared" si="673"/>
        <v>0</v>
      </c>
      <c r="W690" s="229">
        <f t="shared" si="674"/>
        <v>0</v>
      </c>
      <c r="X690" s="228">
        <f t="shared" si="675"/>
        <v>0</v>
      </c>
      <c r="Y690" s="229">
        <f t="shared" si="676"/>
        <v>0</v>
      </c>
      <c r="Z690" s="228">
        <f t="shared" si="677"/>
        <v>0</v>
      </c>
      <c r="AA690" s="229">
        <f t="shared" si="678"/>
        <v>0</v>
      </c>
      <c r="AB690" s="228">
        <v>1</v>
      </c>
      <c r="AC690" s="229">
        <f t="shared" si="679"/>
        <v>118.09</v>
      </c>
      <c r="AD690" s="232">
        <f t="shared" si="633"/>
        <v>118.09</v>
      </c>
      <c r="AE690" s="223" t="b">
        <f t="shared" si="631"/>
        <v>1</v>
      </c>
    </row>
    <row r="691" spans="1:31" ht="15" x14ac:dyDescent="0.25">
      <c r="A691" s="235" t="s">
        <v>1835</v>
      </c>
      <c r="B691" s="225" t="s">
        <v>1837</v>
      </c>
      <c r="C691" s="226">
        <f t="shared" si="632"/>
        <v>1</v>
      </c>
      <c r="D691" s="227">
        <v>160.65</v>
      </c>
      <c r="E691" s="227"/>
      <c r="F691" s="228">
        <f t="shared" si="658"/>
        <v>0</v>
      </c>
      <c r="G691" s="229">
        <f t="shared" si="657"/>
        <v>0</v>
      </c>
      <c r="H691" s="228">
        <f t="shared" si="659"/>
        <v>0</v>
      </c>
      <c r="I691" s="229">
        <f t="shared" si="660"/>
        <v>0</v>
      </c>
      <c r="J691" s="228">
        <f t="shared" si="661"/>
        <v>0</v>
      </c>
      <c r="K691" s="229">
        <f t="shared" si="662"/>
        <v>0</v>
      </c>
      <c r="L691" s="228">
        <f t="shared" si="663"/>
        <v>0</v>
      </c>
      <c r="M691" s="230">
        <f t="shared" si="664"/>
        <v>0</v>
      </c>
      <c r="N691" s="231">
        <f t="shared" si="665"/>
        <v>0</v>
      </c>
      <c r="O691" s="229">
        <f t="shared" si="666"/>
        <v>0</v>
      </c>
      <c r="P691" s="228">
        <f t="shared" si="667"/>
        <v>0</v>
      </c>
      <c r="Q691" s="229">
        <f t="shared" si="668"/>
        <v>0</v>
      </c>
      <c r="R691" s="228">
        <f t="shared" si="669"/>
        <v>0</v>
      </c>
      <c r="S691" s="229">
        <f t="shared" si="670"/>
        <v>0</v>
      </c>
      <c r="T691" s="228">
        <f t="shared" si="671"/>
        <v>0</v>
      </c>
      <c r="U691" s="230">
        <f t="shared" si="672"/>
        <v>0</v>
      </c>
      <c r="V691" s="526">
        <f t="shared" si="673"/>
        <v>0</v>
      </c>
      <c r="W691" s="229">
        <f t="shared" si="674"/>
        <v>0</v>
      </c>
      <c r="X691" s="228">
        <f t="shared" si="675"/>
        <v>0</v>
      </c>
      <c r="Y691" s="229">
        <f t="shared" si="676"/>
        <v>0</v>
      </c>
      <c r="Z691" s="228">
        <f t="shared" si="677"/>
        <v>0</v>
      </c>
      <c r="AA691" s="229">
        <f t="shared" si="678"/>
        <v>0</v>
      </c>
      <c r="AB691" s="228">
        <v>1</v>
      </c>
      <c r="AC691" s="229">
        <f t="shared" si="679"/>
        <v>160.65</v>
      </c>
      <c r="AD691" s="232">
        <f t="shared" si="633"/>
        <v>160.65</v>
      </c>
      <c r="AE691" s="223" t="b">
        <f t="shared" si="631"/>
        <v>1</v>
      </c>
    </row>
    <row r="692" spans="1:31" ht="15" x14ac:dyDescent="0.25">
      <c r="A692" s="235" t="s">
        <v>1838</v>
      </c>
      <c r="B692" s="225" t="s">
        <v>1840</v>
      </c>
      <c r="C692" s="226">
        <f t="shared" si="632"/>
        <v>1</v>
      </c>
      <c r="D692" s="227">
        <v>252.68</v>
      </c>
      <c r="E692" s="227"/>
      <c r="F692" s="228">
        <f t="shared" si="658"/>
        <v>0</v>
      </c>
      <c r="G692" s="229">
        <f t="shared" si="657"/>
        <v>0</v>
      </c>
      <c r="H692" s="228">
        <f t="shared" si="659"/>
        <v>0</v>
      </c>
      <c r="I692" s="229">
        <f t="shared" si="660"/>
        <v>0</v>
      </c>
      <c r="J692" s="228">
        <f t="shared" si="661"/>
        <v>0</v>
      </c>
      <c r="K692" s="229">
        <f t="shared" si="662"/>
        <v>0</v>
      </c>
      <c r="L692" s="228">
        <f t="shared" si="663"/>
        <v>0</v>
      </c>
      <c r="M692" s="230">
        <f t="shared" si="664"/>
        <v>0</v>
      </c>
      <c r="N692" s="231">
        <f t="shared" si="665"/>
        <v>0</v>
      </c>
      <c r="O692" s="229">
        <f t="shared" si="666"/>
        <v>0</v>
      </c>
      <c r="P692" s="228">
        <f t="shared" si="667"/>
        <v>0</v>
      </c>
      <c r="Q692" s="229">
        <f t="shared" si="668"/>
        <v>0</v>
      </c>
      <c r="R692" s="228">
        <f t="shared" si="669"/>
        <v>0</v>
      </c>
      <c r="S692" s="229">
        <f t="shared" si="670"/>
        <v>0</v>
      </c>
      <c r="T692" s="228">
        <f t="shared" si="671"/>
        <v>0</v>
      </c>
      <c r="U692" s="230">
        <f t="shared" si="672"/>
        <v>0</v>
      </c>
      <c r="V692" s="526">
        <f t="shared" si="673"/>
        <v>0</v>
      </c>
      <c r="W692" s="229">
        <f t="shared" si="674"/>
        <v>0</v>
      </c>
      <c r="X692" s="228">
        <f t="shared" si="675"/>
        <v>0</v>
      </c>
      <c r="Y692" s="229">
        <f t="shared" si="676"/>
        <v>0</v>
      </c>
      <c r="Z692" s="228">
        <f t="shared" si="677"/>
        <v>0</v>
      </c>
      <c r="AA692" s="229">
        <f t="shared" si="678"/>
        <v>0</v>
      </c>
      <c r="AB692" s="228">
        <v>1</v>
      </c>
      <c r="AC692" s="229">
        <f t="shared" si="679"/>
        <v>252.68</v>
      </c>
      <c r="AD692" s="232">
        <f t="shared" si="633"/>
        <v>252.68</v>
      </c>
      <c r="AE692" s="223" t="b">
        <f t="shared" si="631"/>
        <v>1</v>
      </c>
    </row>
    <row r="693" spans="1:31" ht="15" x14ac:dyDescent="0.25">
      <c r="A693" s="235" t="s">
        <v>1841</v>
      </c>
      <c r="B693" s="225" t="s">
        <v>1843</v>
      </c>
      <c r="C693" s="226">
        <f t="shared" si="632"/>
        <v>1</v>
      </c>
      <c r="D693" s="227">
        <v>2667.42</v>
      </c>
      <c r="E693" s="227"/>
      <c r="F693" s="228">
        <f t="shared" si="658"/>
        <v>0</v>
      </c>
      <c r="G693" s="229">
        <f t="shared" si="657"/>
        <v>0</v>
      </c>
      <c r="H693" s="228">
        <f t="shared" si="659"/>
        <v>0</v>
      </c>
      <c r="I693" s="229">
        <f t="shared" si="660"/>
        <v>0</v>
      </c>
      <c r="J693" s="228">
        <f t="shared" si="661"/>
        <v>0</v>
      </c>
      <c r="K693" s="229">
        <f t="shared" si="662"/>
        <v>0</v>
      </c>
      <c r="L693" s="228">
        <f t="shared" si="663"/>
        <v>0</v>
      </c>
      <c r="M693" s="230">
        <f t="shared" si="664"/>
        <v>0</v>
      </c>
      <c r="N693" s="231">
        <f t="shared" si="665"/>
        <v>0</v>
      </c>
      <c r="O693" s="229">
        <f t="shared" si="666"/>
        <v>0</v>
      </c>
      <c r="P693" s="228">
        <f t="shared" si="667"/>
        <v>0</v>
      </c>
      <c r="Q693" s="229">
        <f t="shared" si="668"/>
        <v>0</v>
      </c>
      <c r="R693" s="228">
        <f t="shared" si="669"/>
        <v>0</v>
      </c>
      <c r="S693" s="229">
        <f t="shared" si="670"/>
        <v>0</v>
      </c>
      <c r="T693" s="228">
        <f t="shared" si="671"/>
        <v>0</v>
      </c>
      <c r="U693" s="230">
        <f t="shared" si="672"/>
        <v>0</v>
      </c>
      <c r="V693" s="526">
        <f t="shared" si="673"/>
        <v>0</v>
      </c>
      <c r="W693" s="229">
        <f t="shared" si="674"/>
        <v>0</v>
      </c>
      <c r="X693" s="228">
        <f t="shared" si="675"/>
        <v>0</v>
      </c>
      <c r="Y693" s="229">
        <f t="shared" si="676"/>
        <v>0</v>
      </c>
      <c r="Z693" s="228">
        <f t="shared" si="677"/>
        <v>0</v>
      </c>
      <c r="AA693" s="229">
        <f t="shared" si="678"/>
        <v>0</v>
      </c>
      <c r="AB693" s="228">
        <v>1</v>
      </c>
      <c r="AC693" s="229">
        <f t="shared" si="679"/>
        <v>2667.42</v>
      </c>
      <c r="AD693" s="232">
        <f t="shared" si="633"/>
        <v>2667.42</v>
      </c>
      <c r="AE693" s="223" t="b">
        <f t="shared" si="631"/>
        <v>1</v>
      </c>
    </row>
    <row r="694" spans="1:31" ht="15" x14ac:dyDescent="0.25">
      <c r="A694" s="235" t="s">
        <v>1844</v>
      </c>
      <c r="B694" s="225" t="s">
        <v>1846</v>
      </c>
      <c r="C694" s="226">
        <f t="shared" si="632"/>
        <v>1.0000000000000004</v>
      </c>
      <c r="D694" s="227">
        <v>34724.53</v>
      </c>
      <c r="E694" s="227"/>
      <c r="F694" s="228">
        <v>0.05</v>
      </c>
      <c r="G694" s="229">
        <f t="shared" si="657"/>
        <v>1736.2265</v>
      </c>
      <c r="H694" s="228">
        <v>0.15</v>
      </c>
      <c r="I694" s="229">
        <f t="shared" si="660"/>
        <v>5208.6794999999993</v>
      </c>
      <c r="J694" s="228">
        <v>0.3</v>
      </c>
      <c r="K694" s="229">
        <f t="shared" si="662"/>
        <v>10417.358999999999</v>
      </c>
      <c r="L694" s="228">
        <v>0.05</v>
      </c>
      <c r="M694" s="230">
        <f t="shared" si="664"/>
        <v>1736.2265</v>
      </c>
      <c r="N694" s="231">
        <v>0.05</v>
      </c>
      <c r="O694" s="229">
        <f t="shared" si="666"/>
        <v>1736.2265</v>
      </c>
      <c r="P694" s="228">
        <v>0.05</v>
      </c>
      <c r="Q694" s="229">
        <f t="shared" si="668"/>
        <v>1736.2265</v>
      </c>
      <c r="R694" s="228">
        <v>0.05</v>
      </c>
      <c r="S694" s="229">
        <f t="shared" si="670"/>
        <v>1736.2265</v>
      </c>
      <c r="T694" s="228">
        <v>0.05</v>
      </c>
      <c r="U694" s="230">
        <f t="shared" si="672"/>
        <v>1736.2265</v>
      </c>
      <c r="V694" s="526">
        <v>0.05</v>
      </c>
      <c r="W694" s="229">
        <f t="shared" si="674"/>
        <v>1736.2265</v>
      </c>
      <c r="X694" s="228">
        <v>0.05</v>
      </c>
      <c r="Y694" s="229">
        <f t="shared" si="676"/>
        <v>1736.2265</v>
      </c>
      <c r="Z694" s="228">
        <v>0.05</v>
      </c>
      <c r="AA694" s="229">
        <f t="shared" si="678"/>
        <v>1736.2265</v>
      </c>
      <c r="AB694" s="228">
        <v>0.1</v>
      </c>
      <c r="AC694" s="229">
        <f t="shared" si="679"/>
        <v>3472.453</v>
      </c>
      <c r="AD694" s="232">
        <f t="shared" si="633"/>
        <v>34724.530000000006</v>
      </c>
      <c r="AE694" s="223" t="b">
        <f t="shared" si="631"/>
        <v>1</v>
      </c>
    </row>
    <row r="695" spans="1:31" ht="15" x14ac:dyDescent="0.25">
      <c r="A695" s="235" t="s">
        <v>1847</v>
      </c>
      <c r="B695" s="225" t="s">
        <v>1849</v>
      </c>
      <c r="C695" s="226">
        <f t="shared" si="632"/>
        <v>1.0000000000000004</v>
      </c>
      <c r="D695" s="227">
        <v>28542.38</v>
      </c>
      <c r="E695" s="227"/>
      <c r="F695" s="228">
        <v>0.05</v>
      </c>
      <c r="G695" s="229">
        <f t="shared" si="657"/>
        <v>1427.1190000000001</v>
      </c>
      <c r="H695" s="228">
        <v>0.15</v>
      </c>
      <c r="I695" s="229">
        <f t="shared" si="660"/>
        <v>4281.357</v>
      </c>
      <c r="J695" s="228">
        <v>0.3</v>
      </c>
      <c r="K695" s="229">
        <f t="shared" si="662"/>
        <v>8562.7139999999999</v>
      </c>
      <c r="L695" s="228">
        <v>0.05</v>
      </c>
      <c r="M695" s="230">
        <f t="shared" si="664"/>
        <v>1427.1190000000001</v>
      </c>
      <c r="N695" s="231">
        <v>0.05</v>
      </c>
      <c r="O695" s="229">
        <f t="shared" si="666"/>
        <v>1427.1190000000001</v>
      </c>
      <c r="P695" s="228">
        <v>0.05</v>
      </c>
      <c r="Q695" s="229">
        <f t="shared" si="668"/>
        <v>1427.1190000000001</v>
      </c>
      <c r="R695" s="228">
        <v>0.05</v>
      </c>
      <c r="S695" s="229">
        <f t="shared" si="670"/>
        <v>1427.1190000000001</v>
      </c>
      <c r="T695" s="228">
        <v>0.05</v>
      </c>
      <c r="U695" s="230">
        <f t="shared" si="672"/>
        <v>1427.1190000000001</v>
      </c>
      <c r="V695" s="526">
        <v>0.05</v>
      </c>
      <c r="W695" s="229">
        <f t="shared" si="674"/>
        <v>1427.1190000000001</v>
      </c>
      <c r="X695" s="228">
        <v>0.05</v>
      </c>
      <c r="Y695" s="229">
        <f t="shared" si="676"/>
        <v>1427.1190000000001</v>
      </c>
      <c r="Z695" s="228">
        <v>0.05</v>
      </c>
      <c r="AA695" s="229">
        <f t="shared" si="678"/>
        <v>1427.1190000000001</v>
      </c>
      <c r="AB695" s="228">
        <v>0.1</v>
      </c>
      <c r="AC695" s="229">
        <f t="shared" si="679"/>
        <v>2854.2380000000003</v>
      </c>
      <c r="AD695" s="232">
        <f t="shared" si="633"/>
        <v>28542.38</v>
      </c>
      <c r="AE695" s="223" t="b">
        <f t="shared" si="631"/>
        <v>1</v>
      </c>
    </row>
    <row r="696" spans="1:31" s="245" customFormat="1" ht="15" thickBot="1" x14ac:dyDescent="0.25">
      <c r="A696" s="242"/>
      <c r="B696" s="243"/>
      <c r="C696" s="243"/>
      <c r="D696" s="244"/>
      <c r="F696" s="246"/>
      <c r="H696" s="247"/>
      <c r="J696" s="247"/>
      <c r="L696" s="247"/>
      <c r="M696" s="244"/>
      <c r="N696" s="246"/>
      <c r="P696" s="247"/>
      <c r="R696" s="247"/>
      <c r="T696" s="247"/>
      <c r="U696" s="244"/>
      <c r="V696" s="247"/>
      <c r="X696" s="247"/>
      <c r="Z696" s="247"/>
      <c r="AB696" s="247"/>
      <c r="AC696" s="244"/>
    </row>
    <row r="697" spans="1:31" ht="24.75" customHeight="1" thickBot="1" x14ac:dyDescent="0.25">
      <c r="A697" s="661" t="s">
        <v>2053</v>
      </c>
      <c r="B697" s="662"/>
      <c r="C697" s="663">
        <f>AVERAGE(C686,C682,C657,C622,C599,C566,C562,C554,C545,C532,C524,C485,C470,C459,C435,C145,C103,C97,C82,C70,C29,C11)</f>
        <v>1</v>
      </c>
      <c r="D697" s="665">
        <f>SUM(D686,D682,D657,D622,D599,D566,D562,D554,D545,D532,D524,D485,D470,D459,D435,D145,D103,D97,D82,D70,D29,D11)</f>
        <v>6849330.1200000001</v>
      </c>
      <c r="E697" s="248"/>
      <c r="F697" s="249">
        <f>AVERAGE(F686,F682,F657,F622,F599,F566,F562,F554,F545,F532,F524,F485,F470,F459,F435,F145,F103,F97,F82,F70,F29,F11)</f>
        <v>5.5048416549395407E-2</v>
      </c>
      <c r="G697" s="250">
        <f>SUM(G686,G682,G657,G622,G599,G566,G562,G554,G545,G532,G524,G485,G470,G459,G435,G145,G103,G97,G82,G70,G29,G11)</f>
        <v>258888.73278799999</v>
      </c>
      <c r="H697" s="249">
        <f>AVERAGE(H686,H682,H657,H622,H599,H566,H562,H554,H545,H532,H524,H485,H470,H459,H435,H145,H103,H97,H82,H70,H29,H11)</f>
        <v>6.0904510784609407E-2</v>
      </c>
      <c r="I697" s="250">
        <f>SUM(I686,I682,I657,I622,I599,I566,I562,I554,I545,I532,I524,I485,I470,I459,I435,I145,I103,I97,I82,I70,I29,I11)</f>
        <v>191763.07893999998</v>
      </c>
      <c r="J697" s="249">
        <f>AVERAGE(J686,J682,J657,J622,J599,J566,J562,J554,J545,J532,J524,J485,J470,J459,J435,J145,J103,J97,J82,J70,J29,J11)</f>
        <v>7.8451365533209735E-2</v>
      </c>
      <c r="K697" s="250">
        <f>SUM(K686,K682,K657,K622,K599,K566,K562,K554,K545,K532,K524,K485,K470,K459,K435,K145,K103,K97,K82,K70,K29,K11)</f>
        <v>471061.33842799999</v>
      </c>
      <c r="L697" s="249">
        <f>AVERAGE(L686,L682,L657,L622,L599,L566,L562,L554,L545,L532,L524,L485,L470,L459,L435,L145,L103,L97,L82,L70,L29,L11)</f>
        <v>0.11060353561669349</v>
      </c>
      <c r="M697" s="250">
        <f>SUM(M686,M682,M657,M622,M599,M566,M562,M554,M545,M532,M524,M485,M470,M459,M435,M145,M103,M97,M82,M70,M29,M11)</f>
        <v>706691.15000399994</v>
      </c>
      <c r="N697" s="249">
        <f>AVERAGE(N686,N682,N657,N622,N599,N566,N562,N554,N545,N532,N524,N485,N470,N459,N435,N145,N103,N97,N82,N70,N29,N11)</f>
        <v>0.1332210437914543</v>
      </c>
      <c r="O697" s="250">
        <f>SUM(O686,O682,O657,O622,O599,O566,O562,O554,O545,O532,O524,O485,O470,O459,O435,O145,O103,O97,O82,O70,O29,O11)</f>
        <v>664514.76704800001</v>
      </c>
      <c r="P697" s="249">
        <f>AVERAGE(P686,P682,P657,P622,P599,P566,P562,P554,P545,P532,P524,P485,P470,P459,P435,P145,P103,P97,P82,P70,P29,P11)</f>
        <v>5.8524112458102802E-2</v>
      </c>
      <c r="Q697" s="250">
        <f>SUM(Q686,Q682,Q657,Q622,Q599,Q566,Q562,Q554,Q545,Q532,Q524,Q485,Q470,Q459,Q435,Q145,Q103,Q97,Q82,Q70,Q29,Q11)</f>
        <v>338550.77321200003</v>
      </c>
      <c r="R697" s="249">
        <f>AVERAGE(R686,R682,R657,R622,R599,R566,R562,R554,R545,R532,R524,R485,R470,R459,R435,R145,R103,R97,R82,R70,R29,R11)</f>
        <v>5.6308949366198451E-2</v>
      </c>
      <c r="S697" s="250">
        <f>SUM(S686,S682,S657,S622,S599,S566,S562,S554,S545,S532,S524,S485,S470,S459,S435,S145,S103,S97,S82,S70,S29,S11)</f>
        <v>522191.78000400006</v>
      </c>
      <c r="T697" s="249">
        <f>AVERAGE(T686,T682,T657,T622,T599,T566,T562,T554,T545,T532,T524,T485,T470,T459,T435,T145,T103,T97,T82,T70,T29,T11)</f>
        <v>8.8815186333198376E-2</v>
      </c>
      <c r="U697" s="250">
        <f>SUM(U686,U682,U657,U622,U599,U566,U562,U554,U545,U532,U524,U485,U470,U459,U435,U145,U103,U97,U82,U70,U29,U11)</f>
        <v>1265021.4708400001</v>
      </c>
      <c r="V697" s="251">
        <f>AVERAGE(V686,V682,V657,V622,V599,V566,V562,V554,V545,V532,V524,V485,V470,V459,V435,V145,V103,V97,V82,V70,V29,V11)</f>
        <v>7.6162061545780826E-2</v>
      </c>
      <c r="W697" s="250">
        <f>SUM(W686,W682,W657,W622,W599,W566,W562,W554,W545,W532,W524,W485,W470,W459,W435,W145,W103,W97,W82,W70,W29,W11)</f>
        <v>1036005.9356000002</v>
      </c>
      <c r="X697" s="249">
        <f>AVERAGE(X686,X682,X657,X622,X599,X566,X562,X554,X545,X532,X524,X485,X470,X459,X435,X145,X103,X97,X82,X70,X29,X11)</f>
        <v>6.7391244803276878E-2</v>
      </c>
      <c r="Y697" s="250">
        <f>SUM(Y686,Y682,Y657,Y622,Y599,Y566,Y562,Y554,Y545,Y532,Y524,Y485,Y470,Y459,Y435,Y145,Y103,Y97,Y82,Y70,Y29,Y11)</f>
        <v>640005.255336</v>
      </c>
      <c r="Z697" s="249">
        <f>AVERAGE(Z686,Z682,Z657,Z622,Z599,Z566,Z562,Z554,Z545,Z532,Z524,Z485,Z470,Z459,Z435,Z145,Z103,Z97,Z82,Z70,Z29,Z11)</f>
        <v>9.8878848882950843E-2</v>
      </c>
      <c r="AA697" s="250">
        <f>SUM(AA686,AA682,AA657,AA622,AA599,AA566,AA562,AA554,AA545,AA532,AA524,AA485,AA470,AA459,AA435,AA145,AA103,AA97,AA82,AA70,AA29,AA11)</f>
        <v>602837.97242400004</v>
      </c>
      <c r="AB697" s="249">
        <f>AVERAGE(AB686,AB682,AB657,AB622,AB599,AB566,AB562,AB554,AB545,AB532,AB524,AB485,AB470,AB459,AB435,AB145,AB103,AB97,AB82,AB70,AB29,AB11)</f>
        <v>0.11569072433512945</v>
      </c>
      <c r="AC697" s="250">
        <f>SUM(AC686,AC682,AC657,AC622,AC599,AC566,AC562,AC554,AC545,AC532,AC524,AC485,AC470,AC459,AC435,AC145,AC103,AC97,AC82,AC70,AC29,AC11)</f>
        <v>151797.865376</v>
      </c>
      <c r="AD697" s="252">
        <f>SUM(F697:AC697)-1</f>
        <v>6849330.120000001</v>
      </c>
      <c r="AE697" s="253">
        <f>AB697+Z697+X697+V697+T697+R697+P697+N697+L697+H697+J697+F697</f>
        <v>1</v>
      </c>
    </row>
    <row r="698" spans="1:31" ht="24.75" customHeight="1" thickBot="1" x14ac:dyDescent="0.25">
      <c r="A698" s="667" t="s">
        <v>2113</v>
      </c>
      <c r="B698" s="668"/>
      <c r="C698" s="664"/>
      <c r="D698" s="666"/>
      <c r="E698" s="254"/>
      <c r="F698" s="255">
        <f>F697</f>
        <v>5.5048416549395407E-2</v>
      </c>
      <c r="G698" s="256">
        <f>G697</f>
        <v>258888.73278799999</v>
      </c>
      <c r="H698" s="255">
        <f>F698+H697</f>
        <v>0.11595292733400481</v>
      </c>
      <c r="I698" s="256">
        <f>G698+I697</f>
        <v>450651.81172799994</v>
      </c>
      <c r="J698" s="255">
        <f t="shared" ref="J698:AC698" si="680">H698+J697</f>
        <v>0.19440429286721456</v>
      </c>
      <c r="K698" s="256">
        <f t="shared" si="680"/>
        <v>921713.15015599993</v>
      </c>
      <c r="L698" s="255">
        <f t="shared" si="680"/>
        <v>0.30500782848390806</v>
      </c>
      <c r="M698" s="256">
        <f t="shared" si="680"/>
        <v>1628404.3001599999</v>
      </c>
      <c r="N698" s="255">
        <f t="shared" si="680"/>
        <v>0.43822887227536234</v>
      </c>
      <c r="O698" s="256">
        <f t="shared" si="680"/>
        <v>2292919.067208</v>
      </c>
      <c r="P698" s="255">
        <f t="shared" si="680"/>
        <v>0.49675298473346513</v>
      </c>
      <c r="Q698" s="256">
        <f t="shared" si="680"/>
        <v>2631469.8404200003</v>
      </c>
      <c r="R698" s="255">
        <f t="shared" si="680"/>
        <v>0.55306193409966353</v>
      </c>
      <c r="S698" s="256">
        <f t="shared" si="680"/>
        <v>3153661.6204240005</v>
      </c>
      <c r="T698" s="255">
        <f t="shared" si="680"/>
        <v>0.64187712043286194</v>
      </c>
      <c r="U698" s="256">
        <f t="shared" si="680"/>
        <v>4418683.0912640002</v>
      </c>
      <c r="V698" s="257">
        <f t="shared" si="680"/>
        <v>0.7180391819786428</v>
      </c>
      <c r="W698" s="256">
        <f t="shared" si="680"/>
        <v>5454689.0268640006</v>
      </c>
      <c r="X698" s="255">
        <f t="shared" si="680"/>
        <v>0.78543042678191965</v>
      </c>
      <c r="Y698" s="256">
        <f t="shared" si="680"/>
        <v>6094694.2822000002</v>
      </c>
      <c r="Z698" s="255">
        <f t="shared" si="680"/>
        <v>0.8843092756648705</v>
      </c>
      <c r="AA698" s="256">
        <f t="shared" si="680"/>
        <v>6697532.2546239998</v>
      </c>
      <c r="AB698" s="255">
        <f t="shared" si="680"/>
        <v>1</v>
      </c>
      <c r="AC698" s="256">
        <f t="shared" si="680"/>
        <v>6849330.1200000001</v>
      </c>
    </row>
    <row r="700" spans="1:31" x14ac:dyDescent="0.2">
      <c r="AC700" s="259"/>
    </row>
  </sheetData>
  <mergeCells count="34">
    <mergeCell ref="A697:B697"/>
    <mergeCell ref="C697:C698"/>
    <mergeCell ref="D697:D698"/>
    <mergeCell ref="A698:B698"/>
    <mergeCell ref="P10:Q10"/>
    <mergeCell ref="C10:D10"/>
    <mergeCell ref="F10:G10"/>
    <mergeCell ref="H10:I10"/>
    <mergeCell ref="J10:K10"/>
    <mergeCell ref="L10:M10"/>
    <mergeCell ref="N10:O10"/>
    <mergeCell ref="A9:D9"/>
    <mergeCell ref="F9:M9"/>
    <mergeCell ref="N9:U9"/>
    <mergeCell ref="V9:AC9"/>
    <mergeCell ref="E1:E8"/>
    <mergeCell ref="F1:M1"/>
    <mergeCell ref="N1:U1"/>
    <mergeCell ref="V1:AC1"/>
    <mergeCell ref="F2:M6"/>
    <mergeCell ref="N2:U6"/>
    <mergeCell ref="V2:AC6"/>
    <mergeCell ref="F7:M7"/>
    <mergeCell ref="N7:U7"/>
    <mergeCell ref="V7:AC7"/>
    <mergeCell ref="F8:M8"/>
    <mergeCell ref="N8:U8"/>
    <mergeCell ref="V8:AC8"/>
    <mergeCell ref="AB10:AC10"/>
    <mergeCell ref="R10:S10"/>
    <mergeCell ref="T10:U10"/>
    <mergeCell ref="V10:W10"/>
    <mergeCell ref="X10:Y10"/>
    <mergeCell ref="Z10:AA10"/>
  </mergeCells>
  <conditionalFormatting sqref="A10:AC71">
    <cfRule type="cellIs" dxfId="73" priority="14" operator="equal">
      <formula>0</formula>
    </cfRule>
  </conditionalFormatting>
  <conditionalFormatting sqref="A82:AC103">
    <cfRule type="cellIs" dxfId="72" priority="13" operator="equal">
      <formula>0</formula>
    </cfRule>
  </conditionalFormatting>
  <conditionalFormatting sqref="A141:AC145">
    <cfRule type="cellIs" dxfId="71" priority="12" operator="equal">
      <formula>0</formula>
    </cfRule>
  </conditionalFormatting>
  <conditionalFormatting sqref="A418:AC485">
    <cfRule type="cellIs" dxfId="70" priority="11" operator="equal">
      <formula>0</formula>
    </cfRule>
  </conditionalFormatting>
  <conditionalFormatting sqref="A511:AC695">
    <cfRule type="cellIs" dxfId="69" priority="10" operator="equal">
      <formula>0</formula>
    </cfRule>
  </conditionalFormatting>
  <conditionalFormatting sqref="C9:C695 C697:C1048576">
    <cfRule type="cellIs" dxfId="68" priority="1" operator="lessThan">
      <formula>1</formula>
    </cfRule>
  </conditionalFormatting>
  <conditionalFormatting sqref="C11:C695">
    <cfRule type="cellIs" dxfId="67" priority="9" operator="greaterThan">
      <formula>1</formula>
    </cfRule>
  </conditionalFormatting>
  <conditionalFormatting sqref="C697">
    <cfRule type="cellIs" dxfId="66" priority="5" operator="greaterThan">
      <formula>1</formula>
    </cfRule>
  </conditionalFormatting>
  <conditionalFormatting sqref="C697:D697">
    <cfRule type="cellIs" dxfId="65" priority="6" operator="equal">
      <formula>0</formula>
    </cfRule>
  </conditionalFormatting>
  <conditionalFormatting sqref="E697:E698">
    <cfRule type="cellIs" dxfId="64" priority="7" operator="equal">
      <formula>0</formula>
    </cfRule>
  </conditionalFormatting>
  <conditionalFormatting sqref="F697:F698 H697:H698 J697:J698 L697:L698 N697:N698 P697:P698 R697:R698 T697:T698 V697:V698 X697:X698 Z697:Z698 AB697:AB698">
    <cfRule type="cellIs" dxfId="63" priority="3" operator="greaterThan">
      <formula>1</formula>
    </cfRule>
  </conditionalFormatting>
  <conditionalFormatting sqref="F29:AC695">
    <cfRule type="cellIs" dxfId="62" priority="8" operator="equal">
      <formula>0</formula>
    </cfRule>
  </conditionalFormatting>
  <conditionalFormatting sqref="F697:AC1048576">
    <cfRule type="cellIs" dxfId="61" priority="4" operator="equal">
      <formula>0</formula>
    </cfRule>
  </conditionalFormatting>
  <conditionalFormatting sqref="AE1:AE1048576">
    <cfRule type="cellIs" dxfId="60" priority="2" operator="equal">
      <formula>FALSE</formula>
    </cfRule>
  </conditionalFormatting>
  <conditionalFormatting sqref="AE571:BH571 AE594:BH594 AE627:BH627 AE649:BH649 AD697:AQ698 A72:E81 A105:AC117 A119:AC132 A134:AC139 A147:AC205 A207:AC251 A253:AC326 A328:AC383 A385:AC416 A487:AC492 A494:AC509 E1 E9:F9 N9 V9 BI567:XFD567 BI590:XFD590 BI623:XFD623 BI645:XFD645">
    <cfRule type="cellIs" dxfId="59" priority="32" operator="equal">
      <formula>0</formula>
    </cfRule>
  </conditionalFormatting>
  <pageMargins left="0.51181102362204722" right="0.51181102362204722" top="0.78740157480314965" bottom="0.78740157480314965" header="0.31496062992125984" footer="0.31496062992125984"/>
  <pageSetup paperSize="9" scale="50" fitToHeight="0" orientation="landscape" r:id="rId1"/>
  <colBreaks count="2" manualBreakCount="2">
    <brk id="13" max="697" man="1"/>
    <brk id="21" max="69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63"/>
  <sheetViews>
    <sheetView tabSelected="1" topLeftCell="G750" workbookViewId="0">
      <selection activeCell="D12" sqref="D12"/>
    </sheetView>
  </sheetViews>
  <sheetFormatPr defaultColWidth="8.85546875" defaultRowHeight="15" x14ac:dyDescent="0.25"/>
  <cols>
    <col min="1" max="1" width="7.7109375" style="1" customWidth="1"/>
    <col min="2" max="2" width="13.7109375" style="1" customWidth="1"/>
    <col min="3" max="3" width="12.42578125" style="1" customWidth="1"/>
    <col min="4" max="4" width="52.5703125" style="1" customWidth="1"/>
    <col min="5" max="5" width="5.85546875" style="1" customWidth="1"/>
    <col min="6" max="6" width="9.42578125" style="1" customWidth="1"/>
    <col min="7" max="7" width="13.7109375" style="4" customWidth="1"/>
    <col min="8" max="8" width="16.7109375" style="4" customWidth="1"/>
    <col min="9" max="9" width="18.42578125" style="4" customWidth="1"/>
    <col min="10" max="10" width="17.42578125" style="387" hidden="1" customWidth="1"/>
    <col min="11" max="14" width="17.42578125" style="385" hidden="1" customWidth="1"/>
    <col min="15" max="15" width="17.42578125" style="384" hidden="1" customWidth="1"/>
    <col min="16" max="16" width="20.5703125" style="385" hidden="1" customWidth="1"/>
    <col min="17" max="17" width="17.42578125" style="387" hidden="1" customWidth="1"/>
    <col min="18" max="18" width="18.7109375" style="385" hidden="1" customWidth="1"/>
    <col min="19" max="20" width="17.42578125" style="385" hidden="1" customWidth="1"/>
    <col min="21" max="21" width="22.140625" style="385" hidden="1" customWidth="1"/>
    <col min="22" max="22" width="17.42578125" style="384" hidden="1" customWidth="1"/>
    <col min="23" max="23" width="20.5703125" style="385" hidden="1" customWidth="1"/>
    <col min="24" max="24" width="17.42578125" style="387" hidden="1" customWidth="1"/>
    <col min="25" max="25" width="18.7109375" style="385" hidden="1" customWidth="1"/>
    <col min="26" max="27" width="17.42578125" style="385" hidden="1" customWidth="1"/>
    <col min="28" max="28" width="22.140625" style="385" hidden="1" customWidth="1"/>
    <col min="29" max="29" width="17.42578125" style="384" hidden="1" customWidth="1"/>
    <col min="30" max="30" width="20.5703125" style="385" hidden="1" customWidth="1"/>
    <col min="31" max="31" width="17.42578125" style="387" hidden="1" customWidth="1"/>
    <col min="32" max="32" width="18.7109375" style="385" hidden="1" customWidth="1"/>
    <col min="33" max="34" width="17.42578125" style="385" hidden="1" customWidth="1"/>
    <col min="35" max="35" width="22.140625" style="385" hidden="1" customWidth="1"/>
    <col min="36" max="36" width="17.42578125" style="384" hidden="1" customWidth="1"/>
    <col min="37" max="37" width="20.5703125" style="385" hidden="1" customWidth="1"/>
    <col min="38" max="38" width="17.42578125" style="387" hidden="1" customWidth="1"/>
    <col min="39" max="39" width="18.7109375" style="385" hidden="1" customWidth="1"/>
    <col min="40" max="41" width="17.42578125" style="385" hidden="1" customWidth="1"/>
    <col min="42" max="42" width="22.140625" style="385" hidden="1" customWidth="1"/>
    <col min="43" max="43" width="17.42578125" style="384" hidden="1" customWidth="1"/>
    <col min="44" max="44" width="20.5703125" style="385" hidden="1" customWidth="1"/>
    <col min="45" max="45" width="17.42578125" style="387" hidden="1" customWidth="1"/>
    <col min="46" max="46" width="18.7109375" style="385" hidden="1" customWidth="1"/>
    <col min="47" max="48" width="17.42578125" style="385" hidden="1" customWidth="1"/>
    <col min="49" max="49" width="22.140625" style="385" hidden="1" customWidth="1"/>
    <col min="50" max="50" width="17.42578125" style="384" hidden="1" customWidth="1"/>
    <col min="51" max="51" width="0.140625" style="385" hidden="1" customWidth="1"/>
    <col min="52" max="52" width="17.42578125" style="387" hidden="1" customWidth="1"/>
    <col min="53" max="53" width="18.7109375" style="385" hidden="1" customWidth="1"/>
    <col min="54" max="54" width="19.7109375" style="385" hidden="1" customWidth="1"/>
    <col min="55" max="55" width="17.42578125" style="385" hidden="1" customWidth="1"/>
    <col min="56" max="56" width="22.140625" style="385" hidden="1" customWidth="1"/>
    <col min="57" max="57" width="17.42578125" style="384" hidden="1" customWidth="1"/>
    <col min="58" max="58" width="20.5703125" style="385" hidden="1" customWidth="1"/>
    <col min="59" max="59" width="17.42578125" style="387" hidden="1" customWidth="1"/>
    <col min="60" max="60" width="18.7109375" style="385" hidden="1" customWidth="1"/>
    <col min="61" max="62" width="17.42578125" style="385" hidden="1" customWidth="1"/>
    <col min="63" max="63" width="22.140625" style="385" hidden="1" customWidth="1"/>
    <col min="64" max="64" width="17.42578125" style="384" hidden="1" customWidth="1"/>
    <col min="65" max="65" width="20.5703125" style="385" hidden="1" customWidth="1"/>
    <col min="66" max="66" width="17.42578125" style="387" hidden="1" customWidth="1"/>
    <col min="67" max="67" width="18.7109375" style="385" hidden="1" customWidth="1"/>
    <col min="68" max="69" width="17.42578125" style="385" hidden="1" customWidth="1"/>
    <col min="70" max="70" width="22.140625" style="385" hidden="1" customWidth="1"/>
    <col min="71" max="71" width="17.42578125" style="384" hidden="1" customWidth="1"/>
    <col min="72" max="72" width="20.5703125" style="385" hidden="1" customWidth="1"/>
    <col min="73" max="73" width="17.42578125" style="387" hidden="1" customWidth="1"/>
    <col min="74" max="74" width="18.7109375" style="385" hidden="1" customWidth="1"/>
    <col min="75" max="76" width="17.42578125" style="385" hidden="1" customWidth="1"/>
    <col min="77" max="77" width="22.140625" style="385" hidden="1" customWidth="1"/>
    <col min="78" max="78" width="17.42578125" style="384" hidden="1" customWidth="1"/>
    <col min="79" max="79" width="20.5703125" style="385" hidden="1" customWidth="1"/>
    <col min="80" max="80" width="17.42578125" style="387" hidden="1" customWidth="1"/>
    <col min="81" max="81" width="18.7109375" style="385" hidden="1" customWidth="1"/>
    <col min="82" max="83" width="17.42578125" style="385" hidden="1" customWidth="1"/>
    <col min="84" max="84" width="22.140625" style="385" hidden="1" customWidth="1"/>
    <col min="85" max="85" width="17.42578125" style="384" hidden="1" customWidth="1"/>
    <col min="86" max="86" width="20.5703125" style="385" hidden="1" customWidth="1"/>
    <col min="87" max="87" width="17.42578125" style="387" hidden="1" customWidth="1"/>
    <col min="88" max="88" width="18.7109375" style="385" hidden="1" customWidth="1"/>
    <col min="89" max="90" width="17.42578125" style="385" hidden="1" customWidth="1"/>
    <col min="91" max="91" width="22.140625" style="385" hidden="1" customWidth="1"/>
    <col min="92" max="92" width="17.42578125" style="384" hidden="1" customWidth="1"/>
    <col min="93" max="93" width="27.7109375" style="385" hidden="1" customWidth="1"/>
    <col min="94" max="94" width="17.42578125" style="387" hidden="1" customWidth="1"/>
    <col min="95" max="95" width="18.7109375" style="385" hidden="1" customWidth="1"/>
    <col min="96" max="97" width="17.42578125" style="385" hidden="1" customWidth="1"/>
    <col min="98" max="98" width="22.140625" style="385" hidden="1" customWidth="1"/>
    <col min="99" max="99" width="17.42578125" style="384" hidden="1" customWidth="1"/>
    <col min="100" max="100" width="20.5703125" style="385" hidden="1" customWidth="1"/>
    <col min="101" max="101" width="17.42578125" style="387" customWidth="1"/>
    <col min="102" max="102" width="18.7109375" style="385" customWidth="1"/>
    <col min="103" max="104" width="17.42578125" style="385" customWidth="1"/>
    <col min="105" max="105" width="22.140625" style="385" customWidth="1"/>
    <col min="106" max="106" width="17.42578125" style="384" customWidth="1"/>
    <col min="107" max="107" width="20.5703125" style="385" customWidth="1"/>
    <col min="108" max="108" width="17.42578125" style="387" hidden="1" customWidth="1"/>
    <col min="109" max="109" width="18.7109375" style="385" hidden="1" customWidth="1"/>
    <col min="110" max="111" width="17.42578125" style="385" hidden="1" customWidth="1"/>
    <col min="112" max="112" width="22.140625" style="385" hidden="1" customWidth="1"/>
    <col min="113" max="113" width="17.42578125" style="384" hidden="1" customWidth="1"/>
    <col min="114" max="114" width="20.5703125" style="385" hidden="1" customWidth="1"/>
    <col min="115" max="115" width="17.42578125" style="387" hidden="1" customWidth="1"/>
    <col min="116" max="116" width="18.7109375" style="385" hidden="1" customWidth="1"/>
    <col min="117" max="118" width="17.42578125" style="385" hidden="1" customWidth="1"/>
    <col min="119" max="119" width="22.140625" style="385" hidden="1" customWidth="1"/>
    <col min="120" max="120" width="17.42578125" style="384" hidden="1" customWidth="1"/>
    <col min="121" max="121" width="20.5703125" style="385" hidden="1" customWidth="1"/>
    <col min="122" max="16384" width="8.85546875" style="1"/>
  </cols>
  <sheetData>
    <row r="1" spans="1:121" x14ac:dyDescent="0.25">
      <c r="D1" s="2" t="s">
        <v>0</v>
      </c>
    </row>
    <row r="2" spans="1:121" ht="15.75" thickBot="1" x14ac:dyDescent="0.3">
      <c r="D2" s="2" t="s">
        <v>1</v>
      </c>
    </row>
    <row r="3" spans="1:121" ht="38.25" customHeight="1" thickBot="1" x14ac:dyDescent="0.3">
      <c r="A3" s="563" t="s">
        <v>2</v>
      </c>
      <c r="B3" s="564"/>
      <c r="C3" s="564"/>
      <c r="D3" s="564"/>
      <c r="E3" s="564"/>
      <c r="F3" s="564"/>
      <c r="G3" s="564"/>
      <c r="H3" s="564"/>
      <c r="I3" s="565"/>
      <c r="J3" s="566" t="s">
        <v>3</v>
      </c>
      <c r="K3" s="564"/>
      <c r="L3" s="564"/>
      <c r="M3" s="564"/>
      <c r="N3" s="590"/>
      <c r="O3" s="590"/>
      <c r="P3" s="565"/>
      <c r="Q3" s="566" t="s">
        <v>4</v>
      </c>
      <c r="R3" s="564"/>
      <c r="S3" s="564"/>
      <c r="T3" s="564"/>
      <c r="U3" s="590"/>
      <c r="V3" s="590"/>
      <c r="W3" s="565"/>
      <c r="X3" s="566" t="s">
        <v>5</v>
      </c>
      <c r="Y3" s="564"/>
      <c r="Z3" s="564"/>
      <c r="AA3" s="564"/>
      <c r="AB3" s="590"/>
      <c r="AC3" s="590"/>
      <c r="AD3" s="565"/>
      <c r="AE3" s="566" t="s">
        <v>6</v>
      </c>
      <c r="AF3" s="564"/>
      <c r="AG3" s="564"/>
      <c r="AH3" s="564"/>
      <c r="AI3" s="590"/>
      <c r="AJ3" s="590"/>
      <c r="AK3" s="565"/>
      <c r="AL3" s="566" t="s">
        <v>2114</v>
      </c>
      <c r="AM3" s="564"/>
      <c r="AN3" s="564"/>
      <c r="AO3" s="564"/>
      <c r="AP3" s="590"/>
      <c r="AQ3" s="590"/>
      <c r="AR3" s="565"/>
      <c r="AS3" s="566" t="s">
        <v>2115</v>
      </c>
      <c r="AT3" s="564"/>
      <c r="AU3" s="564"/>
      <c r="AV3" s="564"/>
      <c r="AW3" s="590"/>
      <c r="AX3" s="590"/>
      <c r="AY3" s="565"/>
      <c r="AZ3" s="566" t="s">
        <v>2116</v>
      </c>
      <c r="BA3" s="564"/>
      <c r="BB3" s="564"/>
      <c r="BC3" s="564"/>
      <c r="BD3" s="590"/>
      <c r="BE3" s="590"/>
      <c r="BF3" s="565"/>
      <c r="BG3" s="566" t="s">
        <v>2117</v>
      </c>
      <c r="BH3" s="564"/>
      <c r="BI3" s="564"/>
      <c r="BJ3" s="564"/>
      <c r="BK3" s="590"/>
      <c r="BL3" s="590"/>
      <c r="BM3" s="565"/>
      <c r="BN3" s="566" t="s">
        <v>2118</v>
      </c>
      <c r="BO3" s="564"/>
      <c r="BP3" s="564"/>
      <c r="BQ3" s="564"/>
      <c r="BR3" s="590"/>
      <c r="BS3" s="590"/>
      <c r="BT3" s="565"/>
      <c r="BU3" s="566" t="s">
        <v>2119</v>
      </c>
      <c r="BV3" s="564"/>
      <c r="BW3" s="564"/>
      <c r="BX3" s="564"/>
      <c r="BY3" s="590"/>
      <c r="BZ3" s="590"/>
      <c r="CA3" s="565"/>
      <c r="CB3" s="566" t="s">
        <v>2120</v>
      </c>
      <c r="CC3" s="564"/>
      <c r="CD3" s="564"/>
      <c r="CE3" s="564"/>
      <c r="CF3" s="590"/>
      <c r="CG3" s="590"/>
      <c r="CH3" s="565"/>
      <c r="CI3" s="566" t="s">
        <v>2121</v>
      </c>
      <c r="CJ3" s="564"/>
      <c r="CK3" s="564"/>
      <c r="CL3" s="564"/>
      <c r="CM3" s="590"/>
      <c r="CN3" s="590"/>
      <c r="CO3" s="565"/>
      <c r="CP3" s="566" t="s">
        <v>2122</v>
      </c>
      <c r="CQ3" s="564"/>
      <c r="CR3" s="564"/>
      <c r="CS3" s="564"/>
      <c r="CT3" s="590"/>
      <c r="CU3" s="590"/>
      <c r="CV3" s="565"/>
      <c r="CW3" s="566" t="s">
        <v>2123</v>
      </c>
      <c r="CX3" s="564"/>
      <c r="CY3" s="564"/>
      <c r="CZ3" s="564"/>
      <c r="DA3" s="590"/>
      <c r="DB3" s="590"/>
      <c r="DC3" s="565"/>
      <c r="DD3" s="566" t="s">
        <v>2124</v>
      </c>
      <c r="DE3" s="564"/>
      <c r="DF3" s="564"/>
      <c r="DG3" s="564"/>
      <c r="DH3" s="590"/>
      <c r="DI3" s="590"/>
      <c r="DJ3" s="565"/>
      <c r="DK3" s="566" t="s">
        <v>2125</v>
      </c>
      <c r="DL3" s="564"/>
      <c r="DM3" s="564"/>
      <c r="DN3" s="564"/>
      <c r="DO3" s="590"/>
      <c r="DP3" s="590"/>
      <c r="DQ3" s="565"/>
    </row>
    <row r="4" spans="1:121" ht="55.5" customHeight="1" x14ac:dyDescent="0.25">
      <c r="A4" s="86" t="s">
        <v>7</v>
      </c>
      <c r="B4" s="87" t="s">
        <v>8</v>
      </c>
      <c r="C4" s="86" t="s">
        <v>9</v>
      </c>
      <c r="D4" s="86" t="s">
        <v>10</v>
      </c>
      <c r="E4" s="88" t="s">
        <v>11</v>
      </c>
      <c r="F4" s="88" t="s">
        <v>12</v>
      </c>
      <c r="G4" s="89" t="s">
        <v>13</v>
      </c>
      <c r="H4" s="89" t="s">
        <v>14</v>
      </c>
      <c r="I4" s="90" t="s">
        <v>15</v>
      </c>
      <c r="J4" s="170" t="s">
        <v>16</v>
      </c>
      <c r="K4" s="183" t="s">
        <v>17</v>
      </c>
      <c r="L4" s="171" t="s">
        <v>18</v>
      </c>
      <c r="M4" s="169" t="s">
        <v>19</v>
      </c>
      <c r="N4" s="184" t="s">
        <v>20</v>
      </c>
      <c r="O4" s="160" t="s">
        <v>21</v>
      </c>
      <c r="P4" s="153" t="s">
        <v>22</v>
      </c>
      <c r="Q4" s="170" t="s">
        <v>16</v>
      </c>
      <c r="R4" s="183" t="s">
        <v>17</v>
      </c>
      <c r="S4" s="171" t="s">
        <v>18</v>
      </c>
      <c r="T4" s="169" t="s">
        <v>19</v>
      </c>
      <c r="U4" s="184" t="s">
        <v>20</v>
      </c>
      <c r="V4" s="160" t="s">
        <v>21</v>
      </c>
      <c r="W4" s="184" t="s">
        <v>23</v>
      </c>
      <c r="X4" s="170" t="s">
        <v>16</v>
      </c>
      <c r="Y4" s="183" t="s">
        <v>17</v>
      </c>
      <c r="Z4" s="171" t="s">
        <v>18</v>
      </c>
      <c r="AA4" s="169" t="s">
        <v>19</v>
      </c>
      <c r="AB4" s="184" t="s">
        <v>20</v>
      </c>
      <c r="AC4" s="160" t="s">
        <v>21</v>
      </c>
      <c r="AD4" s="184" t="s">
        <v>23</v>
      </c>
      <c r="AE4" s="170" t="s">
        <v>16</v>
      </c>
      <c r="AF4" s="183" t="s">
        <v>17</v>
      </c>
      <c r="AG4" s="171" t="s">
        <v>18</v>
      </c>
      <c r="AH4" s="169" t="s">
        <v>19</v>
      </c>
      <c r="AI4" s="184" t="s">
        <v>20</v>
      </c>
      <c r="AJ4" s="160" t="s">
        <v>21</v>
      </c>
      <c r="AK4" s="184" t="s">
        <v>23</v>
      </c>
      <c r="AL4" s="170" t="s">
        <v>16</v>
      </c>
      <c r="AM4" s="183" t="s">
        <v>17</v>
      </c>
      <c r="AN4" s="171" t="s">
        <v>18</v>
      </c>
      <c r="AO4" s="169" t="s">
        <v>19</v>
      </c>
      <c r="AP4" s="184" t="s">
        <v>20</v>
      </c>
      <c r="AQ4" s="160" t="s">
        <v>21</v>
      </c>
      <c r="AR4" s="184" t="s">
        <v>23</v>
      </c>
      <c r="AS4" s="170" t="s">
        <v>16</v>
      </c>
      <c r="AT4" s="183" t="s">
        <v>17</v>
      </c>
      <c r="AU4" s="171" t="s">
        <v>18</v>
      </c>
      <c r="AV4" s="169" t="s">
        <v>19</v>
      </c>
      <c r="AW4" s="184" t="s">
        <v>20</v>
      </c>
      <c r="AX4" s="160" t="s">
        <v>21</v>
      </c>
      <c r="AY4" s="184" t="s">
        <v>23</v>
      </c>
      <c r="AZ4" s="170" t="s">
        <v>16</v>
      </c>
      <c r="BA4" s="183" t="s">
        <v>17</v>
      </c>
      <c r="BB4" s="171" t="s">
        <v>18</v>
      </c>
      <c r="BC4" s="169" t="s">
        <v>19</v>
      </c>
      <c r="BD4" s="184" t="s">
        <v>20</v>
      </c>
      <c r="BE4" s="160" t="s">
        <v>21</v>
      </c>
      <c r="BF4" s="184" t="s">
        <v>23</v>
      </c>
      <c r="BG4" s="170" t="s">
        <v>16</v>
      </c>
      <c r="BH4" s="183" t="s">
        <v>17</v>
      </c>
      <c r="BI4" s="171" t="s">
        <v>18</v>
      </c>
      <c r="BJ4" s="169" t="s">
        <v>19</v>
      </c>
      <c r="BK4" s="184" t="s">
        <v>20</v>
      </c>
      <c r="BL4" s="160" t="s">
        <v>21</v>
      </c>
      <c r="BM4" s="184" t="s">
        <v>23</v>
      </c>
      <c r="BN4" s="170" t="s">
        <v>16</v>
      </c>
      <c r="BO4" s="183" t="s">
        <v>17</v>
      </c>
      <c r="BP4" s="171" t="s">
        <v>18</v>
      </c>
      <c r="BQ4" s="169" t="s">
        <v>19</v>
      </c>
      <c r="BR4" s="184" t="s">
        <v>20</v>
      </c>
      <c r="BS4" s="160" t="s">
        <v>21</v>
      </c>
      <c r="BT4" s="184" t="s">
        <v>23</v>
      </c>
      <c r="BU4" s="170" t="s">
        <v>16</v>
      </c>
      <c r="BV4" s="183" t="s">
        <v>17</v>
      </c>
      <c r="BW4" s="171" t="s">
        <v>18</v>
      </c>
      <c r="BX4" s="169" t="s">
        <v>19</v>
      </c>
      <c r="BY4" s="184" t="s">
        <v>20</v>
      </c>
      <c r="BZ4" s="160" t="s">
        <v>21</v>
      </c>
      <c r="CA4" s="184" t="s">
        <v>23</v>
      </c>
      <c r="CB4" s="170" t="s">
        <v>16</v>
      </c>
      <c r="CC4" s="183" t="s">
        <v>17</v>
      </c>
      <c r="CD4" s="171" t="s">
        <v>18</v>
      </c>
      <c r="CE4" s="169" t="s">
        <v>19</v>
      </c>
      <c r="CF4" s="184" t="s">
        <v>20</v>
      </c>
      <c r="CG4" s="160" t="s">
        <v>21</v>
      </c>
      <c r="CH4" s="184" t="s">
        <v>23</v>
      </c>
      <c r="CI4" s="170" t="s">
        <v>16</v>
      </c>
      <c r="CJ4" s="183" t="s">
        <v>17</v>
      </c>
      <c r="CK4" s="171" t="s">
        <v>18</v>
      </c>
      <c r="CL4" s="169" t="s">
        <v>19</v>
      </c>
      <c r="CM4" s="184" t="s">
        <v>20</v>
      </c>
      <c r="CN4" s="160" t="s">
        <v>21</v>
      </c>
      <c r="CO4" s="184" t="s">
        <v>23</v>
      </c>
      <c r="CP4" s="170" t="s">
        <v>16</v>
      </c>
      <c r="CQ4" s="183" t="s">
        <v>17</v>
      </c>
      <c r="CR4" s="171" t="s">
        <v>18</v>
      </c>
      <c r="CS4" s="169" t="s">
        <v>19</v>
      </c>
      <c r="CT4" s="184" t="s">
        <v>20</v>
      </c>
      <c r="CU4" s="160" t="s">
        <v>21</v>
      </c>
      <c r="CV4" s="184" t="s">
        <v>23</v>
      </c>
      <c r="CW4" s="170" t="s">
        <v>16</v>
      </c>
      <c r="CX4" s="183" t="s">
        <v>17</v>
      </c>
      <c r="CY4" s="171" t="s">
        <v>18</v>
      </c>
      <c r="CZ4" s="169" t="s">
        <v>19</v>
      </c>
      <c r="DA4" s="184" t="s">
        <v>20</v>
      </c>
      <c r="DB4" s="160" t="s">
        <v>21</v>
      </c>
      <c r="DC4" s="184" t="s">
        <v>23</v>
      </c>
      <c r="DD4" s="170" t="s">
        <v>16</v>
      </c>
      <c r="DE4" s="183" t="s">
        <v>17</v>
      </c>
      <c r="DF4" s="171" t="s">
        <v>18</v>
      </c>
      <c r="DG4" s="169" t="s">
        <v>19</v>
      </c>
      <c r="DH4" s="184" t="s">
        <v>20</v>
      </c>
      <c r="DI4" s="160" t="s">
        <v>21</v>
      </c>
      <c r="DJ4" s="184" t="s">
        <v>23</v>
      </c>
      <c r="DK4" s="170" t="s">
        <v>16</v>
      </c>
      <c r="DL4" s="183" t="s">
        <v>17</v>
      </c>
      <c r="DM4" s="171" t="s">
        <v>18</v>
      </c>
      <c r="DN4" s="169" t="s">
        <v>19</v>
      </c>
      <c r="DO4" s="184" t="s">
        <v>20</v>
      </c>
      <c r="DP4" s="160" t="s">
        <v>21</v>
      </c>
      <c r="DQ4" s="184" t="s">
        <v>23</v>
      </c>
    </row>
    <row r="5" spans="1:121" ht="24.75" customHeight="1" x14ac:dyDescent="0.25">
      <c r="A5" s="12">
        <v>1</v>
      </c>
      <c r="B5" s="12"/>
      <c r="C5" s="12"/>
      <c r="D5" s="12" t="s">
        <v>24</v>
      </c>
      <c r="E5" s="12"/>
      <c r="F5" s="94"/>
      <c r="G5" s="14"/>
      <c r="H5" s="14"/>
      <c r="I5" s="388">
        <v>0</v>
      </c>
      <c r="J5" s="96"/>
      <c r="K5" s="388">
        <v>143540.19946872952</v>
      </c>
      <c r="L5" s="172" t="e">
        <v>#DIV/0!</v>
      </c>
      <c r="M5" s="389"/>
      <c r="N5" s="388">
        <v>143540.19946872952</v>
      </c>
      <c r="O5" s="158" t="e">
        <v>#DIV/0!</v>
      </c>
      <c r="P5" s="388">
        <v>517706.63253127056</v>
      </c>
      <c r="Q5" s="96"/>
      <c r="R5" s="388">
        <v>7499.9699999999993</v>
      </c>
      <c r="S5" s="172" t="e">
        <v>#DIV/0!</v>
      </c>
      <c r="T5" s="389"/>
      <c r="U5" s="388">
        <v>151040.16946872952</v>
      </c>
      <c r="V5" s="158" t="e">
        <v>#DIV/0!</v>
      </c>
      <c r="W5" s="388">
        <v>510206.66253127059</v>
      </c>
      <c r="X5" s="96"/>
      <c r="Y5" s="388">
        <v>13225.614906366</v>
      </c>
      <c r="Z5" s="172" t="e">
        <v>#DIV/0!</v>
      </c>
      <c r="AA5" s="389"/>
      <c r="AB5" s="388">
        <v>164265.78437509551</v>
      </c>
      <c r="AC5" s="158" t="e">
        <v>#DIV/0!</v>
      </c>
      <c r="AD5" s="388">
        <v>496981.04762490455</v>
      </c>
      <c r="AE5" s="96"/>
      <c r="AF5" s="388">
        <v>18720.936799999999</v>
      </c>
      <c r="AG5" s="172" t="e">
        <v>#DIV/0!</v>
      </c>
      <c r="AH5" s="389"/>
      <c r="AI5" s="388">
        <v>182986.72117509553</v>
      </c>
      <c r="AJ5" s="158" t="e">
        <v>#DIV/0!</v>
      </c>
      <c r="AK5" s="388">
        <v>478260.11082490458</v>
      </c>
      <c r="AL5" s="96"/>
      <c r="AM5" s="388">
        <v>23348.601924999999</v>
      </c>
      <c r="AN5" s="172" t="e">
        <v>#DIV/0!</v>
      </c>
      <c r="AO5" s="389"/>
      <c r="AP5" s="388">
        <v>206335.32310009553</v>
      </c>
      <c r="AQ5" s="158" t="e">
        <v>#DIV/0!</v>
      </c>
      <c r="AR5" s="388">
        <v>454911.5088999045</v>
      </c>
      <c r="AS5" s="96"/>
      <c r="AT5" s="388">
        <v>25567.699375</v>
      </c>
      <c r="AU5" s="172" t="e">
        <v>#DIV/0!</v>
      </c>
      <c r="AV5" s="389"/>
      <c r="AW5" s="388">
        <v>231903.02247509555</v>
      </c>
      <c r="AX5" s="158" t="e">
        <v>#DIV/0!</v>
      </c>
      <c r="AY5" s="388">
        <v>429343.80952490447</v>
      </c>
      <c r="AZ5" s="96"/>
      <c r="BA5" s="388">
        <v>32845.831624999999</v>
      </c>
      <c r="BB5" s="172" t="e">
        <v>#DIV/0!</v>
      </c>
      <c r="BC5" s="389"/>
      <c r="BD5" s="388">
        <v>264748.85410009552</v>
      </c>
      <c r="BE5" s="158" t="e">
        <v>#DIV/0!</v>
      </c>
      <c r="BF5" s="388">
        <v>396497.97789990448</v>
      </c>
      <c r="BG5" s="96"/>
      <c r="BH5" s="388">
        <v>19949.458750000002</v>
      </c>
      <c r="BI5" s="172" t="e">
        <v>#DIV/0!</v>
      </c>
      <c r="BJ5" s="389"/>
      <c r="BK5" s="388">
        <v>284698.31285009556</v>
      </c>
      <c r="BL5" s="158" t="e">
        <v>#DIV/0!</v>
      </c>
      <c r="BM5" s="388">
        <v>376548.51914990449</v>
      </c>
      <c r="BN5" s="96"/>
      <c r="BO5" s="388">
        <v>19949.458750000002</v>
      </c>
      <c r="BP5" s="172" t="e">
        <v>#DIV/0!</v>
      </c>
      <c r="BQ5" s="389"/>
      <c r="BR5" s="388">
        <v>304647.77160009561</v>
      </c>
      <c r="BS5" s="158" t="e">
        <v>#DIV/0!</v>
      </c>
      <c r="BT5" s="388">
        <v>356599.06039990444</v>
      </c>
      <c r="BU5" s="96"/>
      <c r="BV5" s="388">
        <v>82124.654999999999</v>
      </c>
      <c r="BW5" s="172" t="e">
        <v>#DIV/0!</v>
      </c>
      <c r="BX5" s="389"/>
      <c r="BY5" s="388">
        <v>386772.42660009558</v>
      </c>
      <c r="BZ5" s="158" t="e">
        <v>#DIV/0!</v>
      </c>
      <c r="CA5" s="388">
        <v>274474.40539990447</v>
      </c>
      <c r="CB5" s="96"/>
      <c r="CC5" s="388">
        <v>16176.67</v>
      </c>
      <c r="CD5" s="172" t="e">
        <v>#DIV/0!</v>
      </c>
      <c r="CE5" s="389"/>
      <c r="CF5" s="388">
        <v>402949.09660009551</v>
      </c>
      <c r="CG5" s="158" t="e">
        <v>#DIV/0!</v>
      </c>
      <c r="CH5" s="388">
        <v>258297.73539990443</v>
      </c>
      <c r="CI5" s="96"/>
      <c r="CJ5" s="388">
        <v>34155.040000000001</v>
      </c>
      <c r="CK5" s="172" t="e">
        <v>#DIV/0!</v>
      </c>
      <c r="CL5" s="389"/>
      <c r="CM5" s="388">
        <v>437104.1366000956</v>
      </c>
      <c r="CN5" s="158" t="e">
        <v>#DIV/0!</v>
      </c>
      <c r="CO5" s="388">
        <v>224142.69539990442</v>
      </c>
      <c r="CP5" s="96"/>
      <c r="CQ5" s="388">
        <v>61297.649937499998</v>
      </c>
      <c r="CR5" s="172"/>
      <c r="CS5" s="389"/>
      <c r="CT5" s="388">
        <v>498401.78653759562</v>
      </c>
      <c r="CU5" s="158"/>
      <c r="CV5" s="388">
        <v>162845.04546240444</v>
      </c>
      <c r="CW5" s="96"/>
      <c r="CX5" s="388">
        <v>38925.839999999997</v>
      </c>
      <c r="CY5" s="172"/>
      <c r="CZ5" s="389"/>
      <c r="DA5" s="388">
        <v>537327.62653759564</v>
      </c>
      <c r="DB5" s="158"/>
      <c r="DC5" s="388">
        <v>123919.20546240442</v>
      </c>
      <c r="DD5" s="96"/>
      <c r="DE5" s="388">
        <v>0</v>
      </c>
      <c r="DF5" s="172"/>
      <c r="DG5" s="389"/>
      <c r="DH5" s="388">
        <v>537327.62653759564</v>
      </c>
      <c r="DI5" s="158"/>
      <c r="DJ5" s="388">
        <v>123919.20546240442</v>
      </c>
      <c r="DK5" s="96"/>
      <c r="DL5" s="388">
        <v>0</v>
      </c>
      <c r="DM5" s="172"/>
      <c r="DN5" s="389"/>
      <c r="DO5" s="388">
        <v>537327.62653759564</v>
      </c>
      <c r="DP5" s="158"/>
      <c r="DQ5" s="388">
        <v>123919.20546240442</v>
      </c>
    </row>
    <row r="6" spans="1:121" ht="38.25" x14ac:dyDescent="0.25">
      <c r="A6" s="17" t="s">
        <v>25</v>
      </c>
      <c r="B6" s="18" t="s">
        <v>26</v>
      </c>
      <c r="C6" s="17" t="s">
        <v>27</v>
      </c>
      <c r="D6" s="17" t="s">
        <v>28</v>
      </c>
      <c r="E6" s="19" t="s">
        <v>29</v>
      </c>
      <c r="F6" s="19">
        <v>12.5</v>
      </c>
      <c r="G6" s="20">
        <v>23929.05</v>
      </c>
      <c r="H6" s="20">
        <v>29963.95</v>
      </c>
      <c r="I6" s="390">
        <v>374549.375</v>
      </c>
      <c r="J6" s="154">
        <v>0.54258108867673405</v>
      </c>
      <c r="K6" s="155">
        <v>16257.872612055226</v>
      </c>
      <c r="L6" s="366">
        <v>4.3406487094138725E-2</v>
      </c>
      <c r="M6" s="339">
        <v>0.54258108867673405</v>
      </c>
      <c r="N6" s="155">
        <v>16257.872612055226</v>
      </c>
      <c r="O6" s="156">
        <v>4.3406487094138725E-2</v>
      </c>
      <c r="P6" s="155">
        <v>358291.50238794478</v>
      </c>
      <c r="Q6" s="182">
        <v>7.9314255553264499E-4</v>
      </c>
      <c r="R6" s="155">
        <v>285.19</v>
      </c>
      <c r="S6" s="366">
        <v>7.6142164167274345E-4</v>
      </c>
      <c r="T6" s="367">
        <v>4.5999999999999999E-2</v>
      </c>
      <c r="U6" s="155">
        <v>16543.062612055226</v>
      </c>
      <c r="V6" s="156">
        <v>4.4167908735811473E-2</v>
      </c>
      <c r="W6" s="155">
        <v>358006.31238794478</v>
      </c>
      <c r="X6" s="182">
        <v>1.1584590000000001E-2</v>
      </c>
      <c r="Y6" s="155">
        <v>4165.4409063659996</v>
      </c>
      <c r="Z6" s="366">
        <v>1.1121206399999998E-2</v>
      </c>
      <c r="AA6" s="339">
        <v>5.7584589999999998E-2</v>
      </c>
      <c r="AB6" s="155">
        <v>20708.503518421225</v>
      </c>
      <c r="AC6" s="156">
        <v>5.5289115135811466E-2</v>
      </c>
      <c r="AD6" s="155">
        <v>353840.8714815788</v>
      </c>
      <c r="AE6" s="182">
        <v>3.2000000000000001E-2</v>
      </c>
      <c r="AF6" s="155">
        <v>11506.156800000001</v>
      </c>
      <c r="AG6" s="366">
        <v>3.0720000000000001E-2</v>
      </c>
      <c r="AH6" s="339">
        <v>8.9584589999999992E-2</v>
      </c>
      <c r="AI6" s="155">
        <v>32214.660318421225</v>
      </c>
      <c r="AJ6" s="156">
        <v>8.600911513581147E-2</v>
      </c>
      <c r="AK6" s="155">
        <v>342334.7146815788</v>
      </c>
      <c r="AL6" s="182">
        <v>0.29600000000000004</v>
      </c>
      <c r="AM6" s="155">
        <v>14427.641925</v>
      </c>
      <c r="AN6" s="366">
        <v>3.8519999999999999E-2</v>
      </c>
      <c r="AO6" s="339">
        <v>0.38558459</v>
      </c>
      <c r="AP6" s="155">
        <v>46642.302243421225</v>
      </c>
      <c r="AQ6" s="156">
        <v>0.12452911513581147</v>
      </c>
      <c r="AR6" s="155">
        <v>327907.0727565788</v>
      </c>
      <c r="AS6" s="271">
        <v>4.9000000000000002E-2</v>
      </c>
      <c r="AT6" s="155">
        <v>18352.919375000001</v>
      </c>
      <c r="AU6" s="366">
        <v>4.9000000000000002E-2</v>
      </c>
      <c r="AV6" s="339">
        <v>0.43458458999999999</v>
      </c>
      <c r="AW6" s="155">
        <v>64995.22161842123</v>
      </c>
      <c r="AX6" s="156">
        <v>0.17352911513581148</v>
      </c>
      <c r="AY6" s="155">
        <v>309554.15338157874</v>
      </c>
      <c r="AZ6" s="271">
        <v>3.1E-2</v>
      </c>
      <c r="BA6" s="155">
        <v>11611.030624999999</v>
      </c>
      <c r="BB6" s="366">
        <v>3.1E-2</v>
      </c>
      <c r="BC6" s="339">
        <v>0.46558458999999996</v>
      </c>
      <c r="BD6" s="155">
        <v>76606.25224342123</v>
      </c>
      <c r="BE6" s="156">
        <v>0.20452911513581148</v>
      </c>
      <c r="BF6" s="155">
        <v>297943.12275657878</v>
      </c>
      <c r="BG6" s="182">
        <v>3.4000000000000002E-2</v>
      </c>
      <c r="BH6" s="155">
        <v>12734.678750000001</v>
      </c>
      <c r="BI6" s="366">
        <v>3.4000000000000002E-2</v>
      </c>
      <c r="BJ6" s="339">
        <v>0.49958459</v>
      </c>
      <c r="BK6" s="155">
        <v>89340.930993421236</v>
      </c>
      <c r="BL6" s="156">
        <v>0.23852911513581149</v>
      </c>
      <c r="BM6" s="155">
        <v>285208.44400657876</v>
      </c>
      <c r="BN6" s="271">
        <v>3.4000000000000002E-2</v>
      </c>
      <c r="BO6" s="155">
        <v>12734.678750000001</v>
      </c>
      <c r="BP6" s="366">
        <v>3.4000000000000002E-2</v>
      </c>
      <c r="BQ6" s="339">
        <v>0.53358459000000003</v>
      </c>
      <c r="BR6" s="155">
        <v>102075.60974342124</v>
      </c>
      <c r="BS6" s="156">
        <v>0.27252911513581152</v>
      </c>
      <c r="BT6" s="155">
        <v>272473.76525657874</v>
      </c>
      <c r="BU6" s="271">
        <v>0.2</v>
      </c>
      <c r="BV6" s="155">
        <v>74909.875</v>
      </c>
      <c r="BW6" s="366">
        <v>0.2</v>
      </c>
      <c r="BX6" s="339">
        <v>0.73358458999999998</v>
      </c>
      <c r="BY6" s="155">
        <v>176985.48474342126</v>
      </c>
      <c r="BZ6" s="156">
        <v>0.47252911513581153</v>
      </c>
      <c r="CA6" s="155">
        <v>197563.89025657874</v>
      </c>
      <c r="CB6" s="271">
        <v>1.6E-2</v>
      </c>
      <c r="CC6" s="155">
        <v>5992.79</v>
      </c>
      <c r="CD6" s="366">
        <v>1.6E-2</v>
      </c>
      <c r="CE6" s="339">
        <v>0.74958459</v>
      </c>
      <c r="CF6" s="155">
        <v>182978.27474342127</v>
      </c>
      <c r="CG6" s="156">
        <v>0.4885291151358116</v>
      </c>
      <c r="CH6" s="155">
        <v>191571.10025657873</v>
      </c>
      <c r="CI6" s="271">
        <v>6.4000000000000001E-2</v>
      </c>
      <c r="CJ6" s="155">
        <v>23971.16</v>
      </c>
      <c r="CK6" s="366">
        <v>6.4000000000000001E-2</v>
      </c>
      <c r="CL6" s="368">
        <v>0.55252900000000005</v>
      </c>
      <c r="CM6" s="155">
        <v>206949.43474342127</v>
      </c>
      <c r="CN6" s="156">
        <v>0.5525291151358116</v>
      </c>
      <c r="CO6" s="155">
        <v>167599.94025657873</v>
      </c>
      <c r="CP6" s="182">
        <v>0.1041</v>
      </c>
      <c r="CQ6" s="155">
        <v>38990.589937500001</v>
      </c>
      <c r="CR6" s="366">
        <v>0.1041</v>
      </c>
      <c r="CS6" s="339">
        <v>0.65662900000000002</v>
      </c>
      <c r="CT6" s="155">
        <v>245940.02468092128</v>
      </c>
      <c r="CU6" s="156">
        <v>0.65662911513581157</v>
      </c>
      <c r="CV6" s="155">
        <v>128609.35031907872</v>
      </c>
      <c r="CW6" s="182">
        <v>9.6000000000000002E-2</v>
      </c>
      <c r="CX6" s="155">
        <v>35956.74</v>
      </c>
      <c r="CY6" s="366">
        <v>9.5999999999999988E-2</v>
      </c>
      <c r="CZ6" s="339">
        <v>0.75262899999999999</v>
      </c>
      <c r="DA6" s="155">
        <v>281896.76468092127</v>
      </c>
      <c r="DB6" s="156">
        <v>0.75262911513581165</v>
      </c>
      <c r="DC6" s="155">
        <v>92652.610319078725</v>
      </c>
      <c r="DD6" s="182"/>
      <c r="DE6" s="155">
        <v>0</v>
      </c>
      <c r="DF6" s="366">
        <v>0</v>
      </c>
      <c r="DG6" s="339">
        <v>0.75262899999999999</v>
      </c>
      <c r="DH6" s="155">
        <v>281896.76468092127</v>
      </c>
      <c r="DI6" s="156">
        <v>0.75262911513581165</v>
      </c>
      <c r="DJ6" s="155">
        <v>92652.610319078725</v>
      </c>
      <c r="DK6" s="182"/>
      <c r="DL6" s="155">
        <v>0</v>
      </c>
      <c r="DM6" s="366">
        <v>0</v>
      </c>
      <c r="DN6" s="339">
        <v>0.75262899999999999</v>
      </c>
      <c r="DO6" s="155">
        <v>281896.76468092127</v>
      </c>
      <c r="DP6" s="156">
        <v>0.75262911513581165</v>
      </c>
      <c r="DQ6" s="155">
        <v>92652.610319078725</v>
      </c>
    </row>
    <row r="7" spans="1:121" ht="38.25" x14ac:dyDescent="0.25">
      <c r="A7" s="17" t="s">
        <v>30</v>
      </c>
      <c r="B7" s="18" t="s">
        <v>31</v>
      </c>
      <c r="C7" s="17" t="s">
        <v>32</v>
      </c>
      <c r="D7" s="17" t="s">
        <v>33</v>
      </c>
      <c r="E7" s="19" t="s">
        <v>34</v>
      </c>
      <c r="F7" s="19">
        <v>6</v>
      </c>
      <c r="G7" s="20">
        <v>246.6</v>
      </c>
      <c r="H7" s="20">
        <v>308.79000000000002</v>
      </c>
      <c r="I7" s="390">
        <v>1852.74</v>
      </c>
      <c r="J7" s="100">
        <v>6</v>
      </c>
      <c r="K7" s="155">
        <v>1852.7400000000002</v>
      </c>
      <c r="L7" s="366">
        <v>1.0000000000000002</v>
      </c>
      <c r="M7" s="339">
        <v>6</v>
      </c>
      <c r="N7" s="155">
        <v>1852.7400000000002</v>
      </c>
      <c r="O7" s="156">
        <v>1.0000000000000002</v>
      </c>
      <c r="P7" s="155">
        <v>0</v>
      </c>
      <c r="Q7" s="100"/>
      <c r="R7" s="155">
        <v>0</v>
      </c>
      <c r="S7" s="366">
        <v>0</v>
      </c>
      <c r="T7" s="339">
        <v>6</v>
      </c>
      <c r="U7" s="155">
        <v>1852.7400000000002</v>
      </c>
      <c r="V7" s="156">
        <v>1.0000000000000002</v>
      </c>
      <c r="W7" s="155">
        <v>0</v>
      </c>
      <c r="X7" s="100"/>
      <c r="Y7" s="155">
        <v>0</v>
      </c>
      <c r="Z7" s="366">
        <v>0</v>
      </c>
      <c r="AA7" s="339">
        <v>6</v>
      </c>
      <c r="AB7" s="155">
        <v>1852.7400000000002</v>
      </c>
      <c r="AC7" s="156">
        <v>1.0000000000000002</v>
      </c>
      <c r="AD7" s="155">
        <v>0</v>
      </c>
      <c r="AE7" s="100"/>
      <c r="AF7" s="155">
        <v>0</v>
      </c>
      <c r="AG7" s="366">
        <v>0</v>
      </c>
      <c r="AH7" s="339">
        <v>6</v>
      </c>
      <c r="AI7" s="155">
        <v>1852.7400000000002</v>
      </c>
      <c r="AJ7" s="156">
        <v>1.0000000000000002</v>
      </c>
      <c r="AK7" s="155">
        <v>0</v>
      </c>
      <c r="AL7" s="100"/>
      <c r="AM7" s="155">
        <v>0</v>
      </c>
      <c r="AN7" s="366">
        <v>0</v>
      </c>
      <c r="AO7" s="339">
        <v>6</v>
      </c>
      <c r="AP7" s="155">
        <v>1852.7400000000002</v>
      </c>
      <c r="AQ7" s="156">
        <v>1.0000000000000002</v>
      </c>
      <c r="AR7" s="155">
        <v>0</v>
      </c>
      <c r="AS7" s="100"/>
      <c r="AT7" s="155">
        <v>0</v>
      </c>
      <c r="AU7" s="366">
        <v>0</v>
      </c>
      <c r="AV7" s="339">
        <v>6</v>
      </c>
      <c r="AW7" s="155">
        <v>1852.7400000000002</v>
      </c>
      <c r="AX7" s="156">
        <v>1.0000000000000002</v>
      </c>
      <c r="AY7" s="155">
        <v>0</v>
      </c>
      <c r="AZ7" s="100"/>
      <c r="BA7" s="155">
        <v>0</v>
      </c>
      <c r="BB7" s="366">
        <v>0</v>
      </c>
      <c r="BC7" s="339">
        <v>6</v>
      </c>
      <c r="BD7" s="155">
        <v>1852.7400000000002</v>
      </c>
      <c r="BE7" s="156">
        <v>1.0000000000000002</v>
      </c>
      <c r="BF7" s="155">
        <v>0</v>
      </c>
      <c r="BG7" s="100"/>
      <c r="BH7" s="155">
        <v>0</v>
      </c>
      <c r="BI7" s="366">
        <v>0</v>
      </c>
      <c r="BJ7" s="339">
        <v>6</v>
      </c>
      <c r="BK7" s="155">
        <v>1852.7400000000002</v>
      </c>
      <c r="BL7" s="156">
        <v>1.0000000000000002</v>
      </c>
      <c r="BM7" s="155">
        <v>0</v>
      </c>
      <c r="BN7" s="100"/>
      <c r="BO7" s="155">
        <v>0</v>
      </c>
      <c r="BP7" s="366">
        <v>0</v>
      </c>
      <c r="BQ7" s="339">
        <v>6</v>
      </c>
      <c r="BR7" s="155">
        <v>1852.7400000000002</v>
      </c>
      <c r="BS7" s="156">
        <v>1.0000000000000002</v>
      </c>
      <c r="BT7" s="155">
        <v>0</v>
      </c>
      <c r="BU7" s="100"/>
      <c r="BV7" s="155">
        <v>0</v>
      </c>
      <c r="BW7" s="366">
        <v>0</v>
      </c>
      <c r="BX7" s="339">
        <v>6</v>
      </c>
      <c r="BY7" s="155">
        <v>1852.7400000000002</v>
      </c>
      <c r="BZ7" s="156">
        <v>1.0000000000000002</v>
      </c>
      <c r="CA7" s="155">
        <v>0</v>
      </c>
      <c r="CB7" s="100"/>
      <c r="CC7" s="155">
        <v>0</v>
      </c>
      <c r="CD7" s="366">
        <v>0</v>
      </c>
      <c r="CE7" s="339">
        <v>6</v>
      </c>
      <c r="CF7" s="155">
        <v>1852.7400000000002</v>
      </c>
      <c r="CG7" s="156">
        <v>1.0000000000000002</v>
      </c>
      <c r="CH7" s="155">
        <v>0</v>
      </c>
      <c r="CI7" s="100"/>
      <c r="CJ7" s="155">
        <v>0</v>
      </c>
      <c r="CK7" s="366">
        <v>0</v>
      </c>
      <c r="CL7" s="339">
        <v>6</v>
      </c>
      <c r="CM7" s="155">
        <v>1852.7400000000002</v>
      </c>
      <c r="CN7" s="156">
        <v>1.0000000000000002</v>
      </c>
      <c r="CO7" s="155">
        <v>0</v>
      </c>
      <c r="CP7" s="100"/>
      <c r="CQ7" s="155">
        <v>0</v>
      </c>
      <c r="CR7" s="366">
        <v>0</v>
      </c>
      <c r="CS7" s="339">
        <v>6</v>
      </c>
      <c r="CT7" s="155">
        <v>1852.7400000000002</v>
      </c>
      <c r="CU7" s="156">
        <v>1.0000000000000002</v>
      </c>
      <c r="CV7" s="155">
        <v>0</v>
      </c>
      <c r="CW7" s="100"/>
      <c r="CX7" s="155">
        <v>0</v>
      </c>
      <c r="CY7" s="366">
        <v>0</v>
      </c>
      <c r="CZ7" s="339">
        <v>6</v>
      </c>
      <c r="DA7" s="155">
        <v>1852.7400000000002</v>
      </c>
      <c r="DB7" s="156">
        <v>1.0000000000000002</v>
      </c>
      <c r="DC7" s="155">
        <v>0</v>
      </c>
      <c r="DD7" s="100"/>
      <c r="DE7" s="155">
        <v>0</v>
      </c>
      <c r="DF7" s="366">
        <v>0</v>
      </c>
      <c r="DG7" s="339">
        <v>6</v>
      </c>
      <c r="DH7" s="155">
        <v>1852.7400000000002</v>
      </c>
      <c r="DI7" s="156">
        <v>1.0000000000000002</v>
      </c>
      <c r="DJ7" s="155">
        <v>0</v>
      </c>
      <c r="DK7" s="100"/>
      <c r="DL7" s="155">
        <v>0</v>
      </c>
      <c r="DM7" s="366">
        <v>0</v>
      </c>
      <c r="DN7" s="339">
        <v>6</v>
      </c>
      <c r="DO7" s="155">
        <v>1852.7400000000002</v>
      </c>
      <c r="DP7" s="156">
        <v>1.0000000000000002</v>
      </c>
      <c r="DQ7" s="155">
        <v>0</v>
      </c>
    </row>
    <row r="8" spans="1:121" x14ac:dyDescent="0.25">
      <c r="A8" s="17" t="s">
        <v>35</v>
      </c>
      <c r="B8" s="18" t="s">
        <v>36</v>
      </c>
      <c r="C8" s="17" t="s">
        <v>32</v>
      </c>
      <c r="D8" s="17" t="s">
        <v>37</v>
      </c>
      <c r="E8" s="19" t="s">
        <v>34</v>
      </c>
      <c r="F8" s="19">
        <v>288.2</v>
      </c>
      <c r="G8" s="20">
        <v>63.38</v>
      </c>
      <c r="H8" s="20">
        <v>79.36</v>
      </c>
      <c r="I8" s="390">
        <v>22871.552</v>
      </c>
      <c r="J8" s="100">
        <v>288.2</v>
      </c>
      <c r="K8" s="155">
        <v>22871.552</v>
      </c>
      <c r="L8" s="366">
        <v>1</v>
      </c>
      <c r="M8" s="339">
        <v>288.2</v>
      </c>
      <c r="N8" s="155">
        <v>22871.552</v>
      </c>
      <c r="O8" s="156">
        <v>1</v>
      </c>
      <c r="P8" s="155">
        <v>0</v>
      </c>
      <c r="Q8" s="100"/>
      <c r="R8" s="155">
        <v>0</v>
      </c>
      <c r="S8" s="366">
        <v>0</v>
      </c>
      <c r="T8" s="339">
        <v>288.2</v>
      </c>
      <c r="U8" s="155">
        <v>22871.552</v>
      </c>
      <c r="V8" s="156">
        <v>1</v>
      </c>
      <c r="W8" s="155">
        <v>0</v>
      </c>
      <c r="X8" s="100"/>
      <c r="Y8" s="155">
        <v>0</v>
      </c>
      <c r="Z8" s="366">
        <v>0</v>
      </c>
      <c r="AA8" s="339">
        <v>288.2</v>
      </c>
      <c r="AB8" s="155">
        <v>22871.552</v>
      </c>
      <c r="AC8" s="156">
        <v>1</v>
      </c>
      <c r="AD8" s="155">
        <v>0</v>
      </c>
      <c r="AE8" s="100"/>
      <c r="AF8" s="155">
        <v>0</v>
      </c>
      <c r="AG8" s="366">
        <v>0</v>
      </c>
      <c r="AH8" s="339">
        <v>288.2</v>
      </c>
      <c r="AI8" s="155">
        <v>22871.552</v>
      </c>
      <c r="AJ8" s="156">
        <v>1</v>
      </c>
      <c r="AK8" s="155">
        <v>0</v>
      </c>
      <c r="AL8" s="100"/>
      <c r="AM8" s="155">
        <v>0</v>
      </c>
      <c r="AN8" s="366">
        <v>0</v>
      </c>
      <c r="AO8" s="339">
        <v>288.2</v>
      </c>
      <c r="AP8" s="155">
        <v>22871.552</v>
      </c>
      <c r="AQ8" s="156">
        <v>1</v>
      </c>
      <c r="AR8" s="155">
        <v>0</v>
      </c>
      <c r="AS8" s="100"/>
      <c r="AT8" s="155">
        <v>0</v>
      </c>
      <c r="AU8" s="366">
        <v>0</v>
      </c>
      <c r="AV8" s="339">
        <v>288.2</v>
      </c>
      <c r="AW8" s="155">
        <v>22871.552</v>
      </c>
      <c r="AX8" s="156">
        <v>1</v>
      </c>
      <c r="AY8" s="155">
        <v>0</v>
      </c>
      <c r="AZ8" s="100"/>
      <c r="BA8" s="155">
        <v>0</v>
      </c>
      <c r="BB8" s="366">
        <v>0</v>
      </c>
      <c r="BC8" s="339">
        <v>288.2</v>
      </c>
      <c r="BD8" s="155">
        <v>22871.552</v>
      </c>
      <c r="BE8" s="156">
        <v>1</v>
      </c>
      <c r="BF8" s="155">
        <v>0</v>
      </c>
      <c r="BG8" s="100"/>
      <c r="BH8" s="155">
        <v>0</v>
      </c>
      <c r="BI8" s="366">
        <v>0</v>
      </c>
      <c r="BJ8" s="339">
        <v>288.2</v>
      </c>
      <c r="BK8" s="155">
        <v>22871.552</v>
      </c>
      <c r="BL8" s="156">
        <v>1</v>
      </c>
      <c r="BM8" s="155">
        <v>0</v>
      </c>
      <c r="BN8" s="100"/>
      <c r="BO8" s="155">
        <v>0</v>
      </c>
      <c r="BP8" s="366">
        <v>0</v>
      </c>
      <c r="BQ8" s="339">
        <v>288.2</v>
      </c>
      <c r="BR8" s="155">
        <v>22871.552</v>
      </c>
      <c r="BS8" s="156">
        <v>1</v>
      </c>
      <c r="BT8" s="155">
        <v>0</v>
      </c>
      <c r="BU8" s="100"/>
      <c r="BV8" s="155">
        <v>0</v>
      </c>
      <c r="BW8" s="366">
        <v>0</v>
      </c>
      <c r="BX8" s="339">
        <v>288.2</v>
      </c>
      <c r="BY8" s="155">
        <v>22871.552</v>
      </c>
      <c r="BZ8" s="156">
        <v>1</v>
      </c>
      <c r="CA8" s="155">
        <v>0</v>
      </c>
      <c r="CB8" s="100"/>
      <c r="CC8" s="155">
        <v>0</v>
      </c>
      <c r="CD8" s="366">
        <v>0</v>
      </c>
      <c r="CE8" s="339">
        <v>288.2</v>
      </c>
      <c r="CF8" s="155">
        <v>22871.552</v>
      </c>
      <c r="CG8" s="156">
        <v>1</v>
      </c>
      <c r="CH8" s="155">
        <v>0</v>
      </c>
      <c r="CI8" s="100"/>
      <c r="CJ8" s="155">
        <v>0</v>
      </c>
      <c r="CK8" s="366">
        <v>0</v>
      </c>
      <c r="CL8" s="339">
        <v>288.2</v>
      </c>
      <c r="CM8" s="155">
        <v>22871.552</v>
      </c>
      <c r="CN8" s="156">
        <v>1</v>
      </c>
      <c r="CO8" s="155">
        <v>0</v>
      </c>
      <c r="CP8" s="100"/>
      <c r="CQ8" s="155">
        <v>0</v>
      </c>
      <c r="CR8" s="366">
        <v>0</v>
      </c>
      <c r="CS8" s="339">
        <v>288.2</v>
      </c>
      <c r="CT8" s="155">
        <v>22871.552</v>
      </c>
      <c r="CU8" s="156">
        <v>1</v>
      </c>
      <c r="CV8" s="155">
        <v>0</v>
      </c>
      <c r="CW8" s="100"/>
      <c r="CX8" s="155">
        <v>0</v>
      </c>
      <c r="CY8" s="366">
        <v>0</v>
      </c>
      <c r="CZ8" s="339">
        <v>288.2</v>
      </c>
      <c r="DA8" s="155">
        <v>22871.552</v>
      </c>
      <c r="DB8" s="156">
        <v>1</v>
      </c>
      <c r="DC8" s="155">
        <v>0</v>
      </c>
      <c r="DD8" s="100"/>
      <c r="DE8" s="155">
        <v>0</v>
      </c>
      <c r="DF8" s="366">
        <v>0</v>
      </c>
      <c r="DG8" s="339">
        <v>288.2</v>
      </c>
      <c r="DH8" s="155">
        <v>22871.552</v>
      </c>
      <c r="DI8" s="156">
        <v>1</v>
      </c>
      <c r="DJ8" s="155">
        <v>0</v>
      </c>
      <c r="DK8" s="100"/>
      <c r="DL8" s="155">
        <v>0</v>
      </c>
      <c r="DM8" s="366">
        <v>0</v>
      </c>
      <c r="DN8" s="339">
        <v>288.2</v>
      </c>
      <c r="DO8" s="155">
        <v>22871.552</v>
      </c>
      <c r="DP8" s="156">
        <v>1</v>
      </c>
      <c r="DQ8" s="155">
        <v>0</v>
      </c>
    </row>
    <row r="9" spans="1:121" x14ac:dyDescent="0.25">
      <c r="A9" s="17" t="s">
        <v>38</v>
      </c>
      <c r="B9" s="18" t="s">
        <v>39</v>
      </c>
      <c r="C9" s="17" t="s">
        <v>40</v>
      </c>
      <c r="D9" s="17" t="s">
        <v>41</v>
      </c>
      <c r="E9" s="19" t="s">
        <v>42</v>
      </c>
      <c r="F9" s="19">
        <v>1</v>
      </c>
      <c r="G9" s="20">
        <v>1500</v>
      </c>
      <c r="H9" s="20">
        <v>1878.3</v>
      </c>
      <c r="I9" s="390">
        <v>1878.3</v>
      </c>
      <c r="J9" s="100">
        <v>0.5</v>
      </c>
      <c r="K9" s="155">
        <v>939.15</v>
      </c>
      <c r="L9" s="366">
        <v>0.5</v>
      </c>
      <c r="M9" s="339">
        <v>0.5</v>
      </c>
      <c r="N9" s="155">
        <v>939.15</v>
      </c>
      <c r="O9" s="156">
        <v>0.5</v>
      </c>
      <c r="P9" s="155">
        <v>939.15</v>
      </c>
      <c r="Q9" s="100"/>
      <c r="R9" s="155">
        <v>0</v>
      </c>
      <c r="S9" s="366">
        <v>0</v>
      </c>
      <c r="T9" s="339">
        <v>0.5</v>
      </c>
      <c r="U9" s="155">
        <v>939.15</v>
      </c>
      <c r="V9" s="156">
        <v>0.5</v>
      </c>
      <c r="W9" s="155">
        <v>939.15</v>
      </c>
      <c r="X9" s="100"/>
      <c r="Y9" s="155">
        <v>0</v>
      </c>
      <c r="Z9" s="366">
        <v>0</v>
      </c>
      <c r="AA9" s="339">
        <v>0.5</v>
      </c>
      <c r="AB9" s="155">
        <v>939.15</v>
      </c>
      <c r="AC9" s="156">
        <v>0.5</v>
      </c>
      <c r="AD9" s="155">
        <v>939.15</v>
      </c>
      <c r="AE9" s="100"/>
      <c r="AF9" s="155">
        <v>0</v>
      </c>
      <c r="AG9" s="366">
        <v>0</v>
      </c>
      <c r="AH9" s="339">
        <v>0.5</v>
      </c>
      <c r="AI9" s="155">
        <v>939.15</v>
      </c>
      <c r="AJ9" s="156">
        <v>0.5</v>
      </c>
      <c r="AK9" s="155">
        <v>939.15</v>
      </c>
      <c r="AL9" s="100">
        <v>0.5</v>
      </c>
      <c r="AM9" s="155">
        <v>939.15</v>
      </c>
      <c r="AN9" s="366">
        <v>0.5</v>
      </c>
      <c r="AO9" s="339">
        <v>1</v>
      </c>
      <c r="AP9" s="155">
        <v>1878.3</v>
      </c>
      <c r="AQ9" s="156">
        <v>1</v>
      </c>
      <c r="AR9" s="155">
        <v>0</v>
      </c>
      <c r="AS9" s="100"/>
      <c r="AT9" s="155">
        <v>0</v>
      </c>
      <c r="AU9" s="366">
        <v>0</v>
      </c>
      <c r="AV9" s="339">
        <v>1</v>
      </c>
      <c r="AW9" s="155">
        <v>1878.3</v>
      </c>
      <c r="AX9" s="156">
        <v>1</v>
      </c>
      <c r="AY9" s="155">
        <v>0</v>
      </c>
      <c r="AZ9" s="100"/>
      <c r="BA9" s="155">
        <v>0</v>
      </c>
      <c r="BB9" s="366">
        <v>0</v>
      </c>
      <c r="BC9" s="339">
        <v>1</v>
      </c>
      <c r="BD9" s="155">
        <v>1878.3</v>
      </c>
      <c r="BE9" s="156">
        <v>1</v>
      </c>
      <c r="BF9" s="155">
        <v>0</v>
      </c>
      <c r="BG9" s="100"/>
      <c r="BH9" s="155">
        <v>0</v>
      </c>
      <c r="BI9" s="366">
        <v>0</v>
      </c>
      <c r="BJ9" s="339">
        <v>1</v>
      </c>
      <c r="BK9" s="155">
        <v>1878.3</v>
      </c>
      <c r="BL9" s="156">
        <v>1</v>
      </c>
      <c r="BM9" s="155">
        <v>0</v>
      </c>
      <c r="BN9" s="100"/>
      <c r="BO9" s="155">
        <v>0</v>
      </c>
      <c r="BP9" s="366">
        <v>0</v>
      </c>
      <c r="BQ9" s="339">
        <v>1</v>
      </c>
      <c r="BR9" s="155">
        <v>1878.3</v>
      </c>
      <c r="BS9" s="156">
        <v>1</v>
      </c>
      <c r="BT9" s="155">
        <v>0</v>
      </c>
      <c r="BU9" s="100"/>
      <c r="BV9" s="155">
        <v>0</v>
      </c>
      <c r="BW9" s="366">
        <v>0</v>
      </c>
      <c r="BX9" s="339">
        <v>1</v>
      </c>
      <c r="BY9" s="155">
        <v>1878.3</v>
      </c>
      <c r="BZ9" s="156">
        <v>1</v>
      </c>
      <c r="CA9" s="155">
        <v>0</v>
      </c>
      <c r="CB9" s="100"/>
      <c r="CC9" s="155">
        <v>0</v>
      </c>
      <c r="CD9" s="366">
        <v>0</v>
      </c>
      <c r="CE9" s="339">
        <v>1</v>
      </c>
      <c r="CF9" s="155">
        <v>1878.3</v>
      </c>
      <c r="CG9" s="156">
        <v>1</v>
      </c>
      <c r="CH9" s="155">
        <v>0</v>
      </c>
      <c r="CI9" s="100"/>
      <c r="CJ9" s="155">
        <v>0</v>
      </c>
      <c r="CK9" s="366">
        <v>0</v>
      </c>
      <c r="CL9" s="339">
        <v>1</v>
      </c>
      <c r="CM9" s="155">
        <v>1878.3</v>
      </c>
      <c r="CN9" s="156">
        <v>1</v>
      </c>
      <c r="CO9" s="155">
        <v>0</v>
      </c>
      <c r="CP9" s="100"/>
      <c r="CQ9" s="155">
        <v>0</v>
      </c>
      <c r="CR9" s="366">
        <v>0</v>
      </c>
      <c r="CS9" s="339">
        <v>1</v>
      </c>
      <c r="CT9" s="155">
        <v>1878.3</v>
      </c>
      <c r="CU9" s="156">
        <v>1</v>
      </c>
      <c r="CV9" s="155">
        <v>0</v>
      </c>
      <c r="CW9" s="100"/>
      <c r="CX9" s="155">
        <v>0</v>
      </c>
      <c r="CY9" s="366">
        <v>0</v>
      </c>
      <c r="CZ9" s="339">
        <v>1</v>
      </c>
      <c r="DA9" s="155">
        <v>1878.3</v>
      </c>
      <c r="DB9" s="156">
        <v>1</v>
      </c>
      <c r="DC9" s="155">
        <v>0</v>
      </c>
      <c r="DD9" s="100"/>
      <c r="DE9" s="155">
        <v>0</v>
      </c>
      <c r="DF9" s="366">
        <v>0</v>
      </c>
      <c r="DG9" s="339">
        <v>1</v>
      </c>
      <c r="DH9" s="155">
        <v>1878.3</v>
      </c>
      <c r="DI9" s="156">
        <v>1</v>
      </c>
      <c r="DJ9" s="155">
        <v>0</v>
      </c>
      <c r="DK9" s="100"/>
      <c r="DL9" s="155">
        <v>0</v>
      </c>
      <c r="DM9" s="366">
        <v>0</v>
      </c>
      <c r="DN9" s="339">
        <v>1</v>
      </c>
      <c r="DO9" s="155">
        <v>1878.3</v>
      </c>
      <c r="DP9" s="156">
        <v>1</v>
      </c>
      <c r="DQ9" s="155">
        <v>0</v>
      </c>
    </row>
    <row r="10" spans="1:121" ht="38.25" x14ac:dyDescent="0.25">
      <c r="A10" s="17" t="s">
        <v>43</v>
      </c>
      <c r="B10" s="18" t="s">
        <v>44</v>
      </c>
      <c r="C10" s="17" t="s">
        <v>32</v>
      </c>
      <c r="D10" s="17" t="s">
        <v>45</v>
      </c>
      <c r="E10" s="19" t="s">
        <v>34</v>
      </c>
      <c r="F10" s="19">
        <v>17.5</v>
      </c>
      <c r="G10" s="20">
        <v>858.33</v>
      </c>
      <c r="H10" s="20">
        <v>1074.8</v>
      </c>
      <c r="I10" s="390">
        <v>18809</v>
      </c>
      <c r="J10" s="100">
        <v>17.5</v>
      </c>
      <c r="K10" s="155">
        <v>18809</v>
      </c>
      <c r="L10" s="366">
        <v>1</v>
      </c>
      <c r="M10" s="339">
        <v>17.5</v>
      </c>
      <c r="N10" s="155">
        <v>18809</v>
      </c>
      <c r="O10" s="156">
        <v>1</v>
      </c>
      <c r="P10" s="155">
        <v>0</v>
      </c>
      <c r="Q10" s="100"/>
      <c r="R10" s="155">
        <v>0</v>
      </c>
      <c r="S10" s="366">
        <v>0</v>
      </c>
      <c r="T10" s="339">
        <v>17.5</v>
      </c>
      <c r="U10" s="155">
        <v>18809</v>
      </c>
      <c r="V10" s="156">
        <v>1</v>
      </c>
      <c r="W10" s="155">
        <v>0</v>
      </c>
      <c r="X10" s="100"/>
      <c r="Y10" s="155">
        <v>0</v>
      </c>
      <c r="Z10" s="366">
        <v>0</v>
      </c>
      <c r="AA10" s="339">
        <v>17.5</v>
      </c>
      <c r="AB10" s="155">
        <v>18809</v>
      </c>
      <c r="AC10" s="156">
        <v>1</v>
      </c>
      <c r="AD10" s="155">
        <v>0</v>
      </c>
      <c r="AE10" s="100"/>
      <c r="AF10" s="155">
        <v>0</v>
      </c>
      <c r="AG10" s="366">
        <v>0</v>
      </c>
      <c r="AH10" s="339">
        <v>17.5</v>
      </c>
      <c r="AI10" s="155">
        <v>18809</v>
      </c>
      <c r="AJ10" s="156">
        <v>1</v>
      </c>
      <c r="AK10" s="155">
        <v>0</v>
      </c>
      <c r="AL10" s="100"/>
      <c r="AM10" s="155">
        <v>0</v>
      </c>
      <c r="AN10" s="366">
        <v>0</v>
      </c>
      <c r="AO10" s="339">
        <v>17.5</v>
      </c>
      <c r="AP10" s="155">
        <v>18809</v>
      </c>
      <c r="AQ10" s="156">
        <v>1</v>
      </c>
      <c r="AR10" s="155">
        <v>0</v>
      </c>
      <c r="AS10" s="100"/>
      <c r="AT10" s="155">
        <v>0</v>
      </c>
      <c r="AU10" s="366">
        <v>0</v>
      </c>
      <c r="AV10" s="339">
        <v>17.5</v>
      </c>
      <c r="AW10" s="155">
        <v>18809</v>
      </c>
      <c r="AX10" s="156">
        <v>1</v>
      </c>
      <c r="AY10" s="155">
        <v>0</v>
      </c>
      <c r="AZ10" s="100"/>
      <c r="BA10" s="155">
        <v>0</v>
      </c>
      <c r="BB10" s="366">
        <v>0</v>
      </c>
      <c r="BC10" s="339">
        <v>17.5</v>
      </c>
      <c r="BD10" s="155">
        <v>18809</v>
      </c>
      <c r="BE10" s="156">
        <v>1</v>
      </c>
      <c r="BF10" s="155">
        <v>0</v>
      </c>
      <c r="BG10" s="100"/>
      <c r="BH10" s="155">
        <v>0</v>
      </c>
      <c r="BI10" s="366">
        <v>0</v>
      </c>
      <c r="BJ10" s="339">
        <v>17.5</v>
      </c>
      <c r="BK10" s="155">
        <v>18809</v>
      </c>
      <c r="BL10" s="156">
        <v>1</v>
      </c>
      <c r="BM10" s="155">
        <v>0</v>
      </c>
      <c r="BN10" s="100"/>
      <c r="BO10" s="155">
        <v>0</v>
      </c>
      <c r="BP10" s="366">
        <v>0</v>
      </c>
      <c r="BQ10" s="339">
        <v>17.5</v>
      </c>
      <c r="BR10" s="155">
        <v>18809</v>
      </c>
      <c r="BS10" s="156">
        <v>1</v>
      </c>
      <c r="BT10" s="155">
        <v>0</v>
      </c>
      <c r="BU10" s="100"/>
      <c r="BV10" s="155">
        <v>0</v>
      </c>
      <c r="BW10" s="366">
        <v>0</v>
      </c>
      <c r="BX10" s="339">
        <v>17.5</v>
      </c>
      <c r="BY10" s="155">
        <v>18809</v>
      </c>
      <c r="BZ10" s="156">
        <v>1</v>
      </c>
      <c r="CA10" s="155">
        <v>0</v>
      </c>
      <c r="CB10" s="100"/>
      <c r="CC10" s="155">
        <v>0</v>
      </c>
      <c r="CD10" s="366">
        <v>0</v>
      </c>
      <c r="CE10" s="339">
        <v>17.5</v>
      </c>
      <c r="CF10" s="155">
        <v>18809</v>
      </c>
      <c r="CG10" s="156">
        <v>1</v>
      </c>
      <c r="CH10" s="155">
        <v>0</v>
      </c>
      <c r="CI10" s="100"/>
      <c r="CJ10" s="155">
        <v>0</v>
      </c>
      <c r="CK10" s="366">
        <v>0</v>
      </c>
      <c r="CL10" s="339">
        <v>17.5</v>
      </c>
      <c r="CM10" s="155">
        <v>18809</v>
      </c>
      <c r="CN10" s="156">
        <v>1</v>
      </c>
      <c r="CO10" s="155">
        <v>0</v>
      </c>
      <c r="CP10" s="100"/>
      <c r="CQ10" s="155">
        <v>0</v>
      </c>
      <c r="CR10" s="366">
        <v>0</v>
      </c>
      <c r="CS10" s="339">
        <v>17.5</v>
      </c>
      <c r="CT10" s="155">
        <v>18809</v>
      </c>
      <c r="CU10" s="156">
        <v>1</v>
      </c>
      <c r="CV10" s="155">
        <v>0</v>
      </c>
      <c r="CW10" s="100"/>
      <c r="CX10" s="155">
        <v>0</v>
      </c>
      <c r="CY10" s="366">
        <v>0</v>
      </c>
      <c r="CZ10" s="339">
        <v>17.5</v>
      </c>
      <c r="DA10" s="155">
        <v>18809</v>
      </c>
      <c r="DB10" s="156">
        <v>1</v>
      </c>
      <c r="DC10" s="155">
        <v>0</v>
      </c>
      <c r="DD10" s="100"/>
      <c r="DE10" s="155">
        <v>0</v>
      </c>
      <c r="DF10" s="366">
        <v>0</v>
      </c>
      <c r="DG10" s="339">
        <v>17.5</v>
      </c>
      <c r="DH10" s="155">
        <v>18809</v>
      </c>
      <c r="DI10" s="156">
        <v>1</v>
      </c>
      <c r="DJ10" s="155">
        <v>0</v>
      </c>
      <c r="DK10" s="100"/>
      <c r="DL10" s="155">
        <v>0</v>
      </c>
      <c r="DM10" s="366">
        <v>0</v>
      </c>
      <c r="DN10" s="339">
        <v>17.5</v>
      </c>
      <c r="DO10" s="155">
        <v>18809</v>
      </c>
      <c r="DP10" s="156">
        <v>1</v>
      </c>
      <c r="DQ10" s="155">
        <v>0</v>
      </c>
    </row>
    <row r="11" spans="1:121" ht="38.25" x14ac:dyDescent="0.25">
      <c r="A11" s="17" t="s">
        <v>46</v>
      </c>
      <c r="B11" s="18" t="s">
        <v>47</v>
      </c>
      <c r="C11" s="17" t="s">
        <v>32</v>
      </c>
      <c r="D11" s="17" t="s">
        <v>48</v>
      </c>
      <c r="E11" s="19" t="s">
        <v>34</v>
      </c>
      <c r="F11" s="19">
        <v>40</v>
      </c>
      <c r="G11" s="20">
        <v>730.79</v>
      </c>
      <c r="H11" s="20">
        <v>915.09</v>
      </c>
      <c r="I11" s="390">
        <v>36603.599999999999</v>
      </c>
      <c r="J11" s="100">
        <v>40</v>
      </c>
      <c r="K11" s="155">
        <v>36603.599999999999</v>
      </c>
      <c r="L11" s="366">
        <v>1</v>
      </c>
      <c r="M11" s="339">
        <v>40</v>
      </c>
      <c r="N11" s="155">
        <v>36603.599999999999</v>
      </c>
      <c r="O11" s="156">
        <v>1</v>
      </c>
      <c r="P11" s="155">
        <v>0</v>
      </c>
      <c r="Q11" s="100"/>
      <c r="R11" s="155">
        <v>0</v>
      </c>
      <c r="S11" s="366">
        <v>0</v>
      </c>
      <c r="T11" s="339">
        <v>40</v>
      </c>
      <c r="U11" s="155">
        <v>36603.599999999999</v>
      </c>
      <c r="V11" s="156">
        <v>1</v>
      </c>
      <c r="W11" s="155">
        <v>0</v>
      </c>
      <c r="X11" s="100"/>
      <c r="Y11" s="155">
        <v>0</v>
      </c>
      <c r="Z11" s="366">
        <v>0</v>
      </c>
      <c r="AA11" s="339">
        <v>40</v>
      </c>
      <c r="AB11" s="155">
        <v>36603.599999999999</v>
      </c>
      <c r="AC11" s="156">
        <v>1</v>
      </c>
      <c r="AD11" s="155">
        <v>0</v>
      </c>
      <c r="AE11" s="100"/>
      <c r="AF11" s="155">
        <v>0</v>
      </c>
      <c r="AG11" s="366">
        <v>0</v>
      </c>
      <c r="AH11" s="339">
        <v>40</v>
      </c>
      <c r="AI11" s="155">
        <v>36603.599999999999</v>
      </c>
      <c r="AJ11" s="156">
        <v>1</v>
      </c>
      <c r="AK11" s="155">
        <v>0</v>
      </c>
      <c r="AL11" s="100"/>
      <c r="AM11" s="155">
        <v>0</v>
      </c>
      <c r="AN11" s="366">
        <v>0</v>
      </c>
      <c r="AO11" s="339">
        <v>40</v>
      </c>
      <c r="AP11" s="155">
        <v>36603.599999999999</v>
      </c>
      <c r="AQ11" s="156">
        <v>1</v>
      </c>
      <c r="AR11" s="155">
        <v>0</v>
      </c>
      <c r="AS11" s="100"/>
      <c r="AT11" s="155">
        <v>0</v>
      </c>
      <c r="AU11" s="366">
        <v>0</v>
      </c>
      <c r="AV11" s="339">
        <v>40</v>
      </c>
      <c r="AW11" s="155">
        <v>36603.599999999999</v>
      </c>
      <c r="AX11" s="156">
        <v>1</v>
      </c>
      <c r="AY11" s="155">
        <v>0</v>
      </c>
      <c r="AZ11" s="100"/>
      <c r="BA11" s="155">
        <v>0</v>
      </c>
      <c r="BB11" s="366">
        <v>0</v>
      </c>
      <c r="BC11" s="339">
        <v>40</v>
      </c>
      <c r="BD11" s="155">
        <v>36603.599999999999</v>
      </c>
      <c r="BE11" s="156">
        <v>1</v>
      </c>
      <c r="BF11" s="155">
        <v>0</v>
      </c>
      <c r="BG11" s="100"/>
      <c r="BH11" s="155">
        <v>0</v>
      </c>
      <c r="BI11" s="366">
        <v>0</v>
      </c>
      <c r="BJ11" s="339">
        <v>40</v>
      </c>
      <c r="BK11" s="155">
        <v>36603.599999999999</v>
      </c>
      <c r="BL11" s="156">
        <v>1</v>
      </c>
      <c r="BM11" s="155">
        <v>0</v>
      </c>
      <c r="BN11" s="100"/>
      <c r="BO11" s="155">
        <v>0</v>
      </c>
      <c r="BP11" s="366">
        <v>0</v>
      </c>
      <c r="BQ11" s="339">
        <v>40</v>
      </c>
      <c r="BR11" s="155">
        <v>36603.599999999999</v>
      </c>
      <c r="BS11" s="156">
        <v>1</v>
      </c>
      <c r="BT11" s="155">
        <v>0</v>
      </c>
      <c r="BU11" s="100"/>
      <c r="BV11" s="155">
        <v>0</v>
      </c>
      <c r="BW11" s="366">
        <v>0</v>
      </c>
      <c r="BX11" s="339">
        <v>40</v>
      </c>
      <c r="BY11" s="155">
        <v>36603.599999999999</v>
      </c>
      <c r="BZ11" s="156">
        <v>1</v>
      </c>
      <c r="CA11" s="155">
        <v>0</v>
      </c>
      <c r="CB11" s="100"/>
      <c r="CC11" s="155">
        <v>0</v>
      </c>
      <c r="CD11" s="366">
        <v>0</v>
      </c>
      <c r="CE11" s="339">
        <v>40</v>
      </c>
      <c r="CF11" s="155">
        <v>36603.599999999999</v>
      </c>
      <c r="CG11" s="156">
        <v>1</v>
      </c>
      <c r="CH11" s="155">
        <v>0</v>
      </c>
      <c r="CI11" s="100"/>
      <c r="CJ11" s="155">
        <v>0</v>
      </c>
      <c r="CK11" s="366">
        <v>0</v>
      </c>
      <c r="CL11" s="339">
        <v>40</v>
      </c>
      <c r="CM11" s="155">
        <v>36603.599999999999</v>
      </c>
      <c r="CN11" s="156">
        <v>1</v>
      </c>
      <c r="CO11" s="155">
        <v>0</v>
      </c>
      <c r="CP11" s="100"/>
      <c r="CQ11" s="155">
        <v>0</v>
      </c>
      <c r="CR11" s="366">
        <v>0</v>
      </c>
      <c r="CS11" s="339">
        <v>40</v>
      </c>
      <c r="CT11" s="155">
        <v>36603.599999999999</v>
      </c>
      <c r="CU11" s="156">
        <v>1</v>
      </c>
      <c r="CV11" s="155">
        <v>0</v>
      </c>
      <c r="CW11" s="100"/>
      <c r="CX11" s="155">
        <v>0</v>
      </c>
      <c r="CY11" s="366">
        <v>0</v>
      </c>
      <c r="CZ11" s="339">
        <v>40</v>
      </c>
      <c r="DA11" s="155">
        <v>36603.599999999999</v>
      </c>
      <c r="DB11" s="156">
        <v>1</v>
      </c>
      <c r="DC11" s="155">
        <v>0</v>
      </c>
      <c r="DD11" s="100"/>
      <c r="DE11" s="155">
        <v>0</v>
      </c>
      <c r="DF11" s="366">
        <v>0</v>
      </c>
      <c r="DG11" s="339">
        <v>40</v>
      </c>
      <c r="DH11" s="155">
        <v>36603.599999999999</v>
      </c>
      <c r="DI11" s="156">
        <v>1</v>
      </c>
      <c r="DJ11" s="155">
        <v>0</v>
      </c>
      <c r="DK11" s="100"/>
      <c r="DL11" s="155">
        <v>0</v>
      </c>
      <c r="DM11" s="366">
        <v>0</v>
      </c>
      <c r="DN11" s="339">
        <v>40</v>
      </c>
      <c r="DO11" s="155">
        <v>36603.599999999999</v>
      </c>
      <c r="DP11" s="156">
        <v>1</v>
      </c>
      <c r="DQ11" s="155">
        <v>0</v>
      </c>
    </row>
    <row r="12" spans="1:121" ht="38.25" x14ac:dyDescent="0.25">
      <c r="A12" s="17" t="s">
        <v>49</v>
      </c>
      <c r="B12" s="18" t="s">
        <v>50</v>
      </c>
      <c r="C12" s="17" t="s">
        <v>32</v>
      </c>
      <c r="D12" s="17" t="s">
        <v>51</v>
      </c>
      <c r="E12" s="19" t="s">
        <v>34</v>
      </c>
      <c r="F12" s="19">
        <v>25</v>
      </c>
      <c r="G12" s="20">
        <v>495.85</v>
      </c>
      <c r="H12" s="20">
        <v>620.9</v>
      </c>
      <c r="I12" s="390">
        <v>15522.5</v>
      </c>
      <c r="J12" s="100">
        <v>25</v>
      </c>
      <c r="K12" s="155">
        <v>15522.5</v>
      </c>
      <c r="L12" s="366">
        <v>1</v>
      </c>
      <c r="M12" s="339">
        <v>25</v>
      </c>
      <c r="N12" s="155">
        <v>15522.5</v>
      </c>
      <c r="O12" s="156">
        <v>1</v>
      </c>
      <c r="P12" s="155">
        <v>0</v>
      </c>
      <c r="Q12" s="100"/>
      <c r="R12" s="155">
        <v>0</v>
      </c>
      <c r="S12" s="366">
        <v>0</v>
      </c>
      <c r="T12" s="339">
        <v>25</v>
      </c>
      <c r="U12" s="155">
        <v>15522.5</v>
      </c>
      <c r="V12" s="156">
        <v>1</v>
      </c>
      <c r="W12" s="155">
        <v>0</v>
      </c>
      <c r="X12" s="100"/>
      <c r="Y12" s="155">
        <v>0</v>
      </c>
      <c r="Z12" s="366">
        <v>0</v>
      </c>
      <c r="AA12" s="339">
        <v>25</v>
      </c>
      <c r="AB12" s="155">
        <v>15522.5</v>
      </c>
      <c r="AC12" s="156">
        <v>1</v>
      </c>
      <c r="AD12" s="155">
        <v>0</v>
      </c>
      <c r="AE12" s="100"/>
      <c r="AF12" s="155">
        <v>0</v>
      </c>
      <c r="AG12" s="366">
        <v>0</v>
      </c>
      <c r="AH12" s="339">
        <v>25</v>
      </c>
      <c r="AI12" s="155">
        <v>15522.5</v>
      </c>
      <c r="AJ12" s="156">
        <v>1</v>
      </c>
      <c r="AK12" s="155">
        <v>0</v>
      </c>
      <c r="AL12" s="100"/>
      <c r="AM12" s="155">
        <v>0</v>
      </c>
      <c r="AN12" s="366">
        <v>0</v>
      </c>
      <c r="AO12" s="339">
        <v>25</v>
      </c>
      <c r="AP12" s="155">
        <v>15522.5</v>
      </c>
      <c r="AQ12" s="156">
        <v>1</v>
      </c>
      <c r="AR12" s="155">
        <v>0</v>
      </c>
      <c r="AS12" s="100"/>
      <c r="AT12" s="155">
        <v>0</v>
      </c>
      <c r="AU12" s="366">
        <v>0</v>
      </c>
      <c r="AV12" s="339">
        <v>25</v>
      </c>
      <c r="AW12" s="155">
        <v>15522.5</v>
      </c>
      <c r="AX12" s="156">
        <v>1</v>
      </c>
      <c r="AY12" s="155">
        <v>0</v>
      </c>
      <c r="AZ12" s="100"/>
      <c r="BA12" s="155">
        <v>0</v>
      </c>
      <c r="BB12" s="366">
        <v>0</v>
      </c>
      <c r="BC12" s="339">
        <v>25</v>
      </c>
      <c r="BD12" s="155">
        <v>15522.5</v>
      </c>
      <c r="BE12" s="156">
        <v>1</v>
      </c>
      <c r="BF12" s="155">
        <v>0</v>
      </c>
      <c r="BG12" s="100"/>
      <c r="BH12" s="155">
        <v>0</v>
      </c>
      <c r="BI12" s="366">
        <v>0</v>
      </c>
      <c r="BJ12" s="339">
        <v>25</v>
      </c>
      <c r="BK12" s="155">
        <v>15522.5</v>
      </c>
      <c r="BL12" s="156">
        <v>1</v>
      </c>
      <c r="BM12" s="155">
        <v>0</v>
      </c>
      <c r="BN12" s="100"/>
      <c r="BO12" s="155">
        <v>0</v>
      </c>
      <c r="BP12" s="366">
        <v>0</v>
      </c>
      <c r="BQ12" s="339">
        <v>25</v>
      </c>
      <c r="BR12" s="155">
        <v>15522.5</v>
      </c>
      <c r="BS12" s="156">
        <v>1</v>
      </c>
      <c r="BT12" s="155">
        <v>0</v>
      </c>
      <c r="BU12" s="100"/>
      <c r="BV12" s="155">
        <v>0</v>
      </c>
      <c r="BW12" s="366">
        <v>0</v>
      </c>
      <c r="BX12" s="339">
        <v>25</v>
      </c>
      <c r="BY12" s="155">
        <v>15522.5</v>
      </c>
      <c r="BZ12" s="156">
        <v>1</v>
      </c>
      <c r="CA12" s="155">
        <v>0</v>
      </c>
      <c r="CB12" s="100"/>
      <c r="CC12" s="155">
        <v>0</v>
      </c>
      <c r="CD12" s="366">
        <v>0</v>
      </c>
      <c r="CE12" s="339">
        <v>25</v>
      </c>
      <c r="CF12" s="155">
        <v>15522.5</v>
      </c>
      <c r="CG12" s="156">
        <v>1</v>
      </c>
      <c r="CH12" s="155">
        <v>0</v>
      </c>
      <c r="CI12" s="100"/>
      <c r="CJ12" s="155">
        <v>0</v>
      </c>
      <c r="CK12" s="366">
        <v>0</v>
      </c>
      <c r="CL12" s="339">
        <v>25</v>
      </c>
      <c r="CM12" s="155">
        <v>15522.5</v>
      </c>
      <c r="CN12" s="156">
        <v>1</v>
      </c>
      <c r="CO12" s="155">
        <v>0</v>
      </c>
      <c r="CP12" s="100"/>
      <c r="CQ12" s="155">
        <v>0</v>
      </c>
      <c r="CR12" s="366">
        <v>0</v>
      </c>
      <c r="CS12" s="339">
        <v>25</v>
      </c>
      <c r="CT12" s="155">
        <v>15522.5</v>
      </c>
      <c r="CU12" s="156">
        <v>1</v>
      </c>
      <c r="CV12" s="155">
        <v>0</v>
      </c>
      <c r="CW12" s="100"/>
      <c r="CX12" s="155">
        <v>0</v>
      </c>
      <c r="CY12" s="366">
        <v>0</v>
      </c>
      <c r="CZ12" s="339">
        <v>25</v>
      </c>
      <c r="DA12" s="155">
        <v>15522.5</v>
      </c>
      <c r="DB12" s="156">
        <v>1</v>
      </c>
      <c r="DC12" s="155">
        <v>0</v>
      </c>
      <c r="DD12" s="100"/>
      <c r="DE12" s="155">
        <v>0</v>
      </c>
      <c r="DF12" s="366">
        <v>0</v>
      </c>
      <c r="DG12" s="339">
        <v>25</v>
      </c>
      <c r="DH12" s="155">
        <v>15522.5</v>
      </c>
      <c r="DI12" s="156">
        <v>1</v>
      </c>
      <c r="DJ12" s="155">
        <v>0</v>
      </c>
      <c r="DK12" s="100"/>
      <c r="DL12" s="155">
        <v>0</v>
      </c>
      <c r="DM12" s="366">
        <v>0</v>
      </c>
      <c r="DN12" s="339">
        <v>25</v>
      </c>
      <c r="DO12" s="155">
        <v>15522.5</v>
      </c>
      <c r="DP12" s="156">
        <v>1</v>
      </c>
      <c r="DQ12" s="155">
        <v>0</v>
      </c>
    </row>
    <row r="13" spans="1:121" ht="38.25" x14ac:dyDescent="0.25">
      <c r="A13" s="17" t="s">
        <v>52</v>
      </c>
      <c r="B13" s="18" t="s">
        <v>53</v>
      </c>
      <c r="C13" s="17" t="s">
        <v>32</v>
      </c>
      <c r="D13" s="17" t="s">
        <v>54</v>
      </c>
      <c r="E13" s="19" t="s">
        <v>34</v>
      </c>
      <c r="F13" s="19">
        <v>10.5</v>
      </c>
      <c r="G13" s="20">
        <v>974.81</v>
      </c>
      <c r="H13" s="20">
        <v>1220.6500000000001</v>
      </c>
      <c r="I13" s="390">
        <v>12816.825000000001</v>
      </c>
      <c r="J13" s="100">
        <v>10.5</v>
      </c>
      <c r="K13" s="155">
        <v>12816.825000000001</v>
      </c>
      <c r="L13" s="366">
        <v>1</v>
      </c>
      <c r="M13" s="339">
        <v>10.5</v>
      </c>
      <c r="N13" s="155">
        <v>12816.825000000001</v>
      </c>
      <c r="O13" s="156">
        <v>1</v>
      </c>
      <c r="P13" s="155">
        <v>0</v>
      </c>
      <c r="Q13" s="100"/>
      <c r="R13" s="155">
        <v>0</v>
      </c>
      <c r="S13" s="366">
        <v>0</v>
      </c>
      <c r="T13" s="339">
        <v>10.5</v>
      </c>
      <c r="U13" s="155">
        <v>12816.825000000001</v>
      </c>
      <c r="V13" s="156">
        <v>1</v>
      </c>
      <c r="W13" s="155">
        <v>0</v>
      </c>
      <c r="X13" s="100"/>
      <c r="Y13" s="155">
        <v>0</v>
      </c>
      <c r="Z13" s="366">
        <v>0</v>
      </c>
      <c r="AA13" s="339">
        <v>10.5</v>
      </c>
      <c r="AB13" s="155">
        <v>12816.825000000001</v>
      </c>
      <c r="AC13" s="156">
        <v>1</v>
      </c>
      <c r="AD13" s="155">
        <v>0</v>
      </c>
      <c r="AE13" s="100"/>
      <c r="AF13" s="155">
        <v>0</v>
      </c>
      <c r="AG13" s="366">
        <v>0</v>
      </c>
      <c r="AH13" s="339">
        <v>10.5</v>
      </c>
      <c r="AI13" s="155">
        <v>12816.825000000001</v>
      </c>
      <c r="AJ13" s="156">
        <v>1</v>
      </c>
      <c r="AK13" s="155">
        <v>0</v>
      </c>
      <c r="AL13" s="100"/>
      <c r="AM13" s="155">
        <v>0</v>
      </c>
      <c r="AN13" s="366">
        <v>0</v>
      </c>
      <c r="AO13" s="339">
        <v>10.5</v>
      </c>
      <c r="AP13" s="155">
        <v>12816.825000000001</v>
      </c>
      <c r="AQ13" s="156">
        <v>1</v>
      </c>
      <c r="AR13" s="155">
        <v>0</v>
      </c>
      <c r="AS13" s="100"/>
      <c r="AT13" s="155">
        <v>0</v>
      </c>
      <c r="AU13" s="366">
        <v>0</v>
      </c>
      <c r="AV13" s="339">
        <v>10.5</v>
      </c>
      <c r="AW13" s="155">
        <v>12816.825000000001</v>
      </c>
      <c r="AX13" s="156">
        <v>1</v>
      </c>
      <c r="AY13" s="155">
        <v>0</v>
      </c>
      <c r="AZ13" s="100"/>
      <c r="BA13" s="155">
        <v>0</v>
      </c>
      <c r="BB13" s="366">
        <v>0</v>
      </c>
      <c r="BC13" s="339">
        <v>10.5</v>
      </c>
      <c r="BD13" s="155">
        <v>12816.825000000001</v>
      </c>
      <c r="BE13" s="156">
        <v>1</v>
      </c>
      <c r="BF13" s="155">
        <v>0</v>
      </c>
      <c r="BG13" s="100"/>
      <c r="BH13" s="155">
        <v>0</v>
      </c>
      <c r="BI13" s="366">
        <v>0</v>
      </c>
      <c r="BJ13" s="339">
        <v>10.5</v>
      </c>
      <c r="BK13" s="155">
        <v>12816.825000000001</v>
      </c>
      <c r="BL13" s="156">
        <v>1</v>
      </c>
      <c r="BM13" s="155">
        <v>0</v>
      </c>
      <c r="BN13" s="100"/>
      <c r="BO13" s="155">
        <v>0</v>
      </c>
      <c r="BP13" s="366">
        <v>0</v>
      </c>
      <c r="BQ13" s="339">
        <v>10.5</v>
      </c>
      <c r="BR13" s="155">
        <v>12816.825000000001</v>
      </c>
      <c r="BS13" s="156">
        <v>1</v>
      </c>
      <c r="BT13" s="155">
        <v>0</v>
      </c>
      <c r="BU13" s="100"/>
      <c r="BV13" s="155">
        <v>0</v>
      </c>
      <c r="BW13" s="366">
        <v>0</v>
      </c>
      <c r="BX13" s="339">
        <v>10.5</v>
      </c>
      <c r="BY13" s="155">
        <v>12816.825000000001</v>
      </c>
      <c r="BZ13" s="156">
        <v>1</v>
      </c>
      <c r="CA13" s="155">
        <v>0</v>
      </c>
      <c r="CB13" s="100"/>
      <c r="CC13" s="155"/>
      <c r="CD13" s="366">
        <v>0</v>
      </c>
      <c r="CE13" s="339">
        <v>10.5</v>
      </c>
      <c r="CF13" s="155">
        <v>12816.825000000001</v>
      </c>
      <c r="CG13" s="156">
        <v>1</v>
      </c>
      <c r="CH13" s="155">
        <v>0</v>
      </c>
      <c r="CI13" s="100"/>
      <c r="CJ13" s="155">
        <v>0</v>
      </c>
      <c r="CK13" s="366">
        <v>0</v>
      </c>
      <c r="CL13" s="339">
        <v>10.5</v>
      </c>
      <c r="CM13" s="155">
        <v>12816.825000000001</v>
      </c>
      <c r="CN13" s="156">
        <v>1</v>
      </c>
      <c r="CO13" s="155">
        <v>0</v>
      </c>
      <c r="CP13" s="100"/>
      <c r="CQ13" s="155">
        <v>0</v>
      </c>
      <c r="CR13" s="366">
        <v>0</v>
      </c>
      <c r="CS13" s="339">
        <v>10.5</v>
      </c>
      <c r="CT13" s="155">
        <v>12816.825000000001</v>
      </c>
      <c r="CU13" s="156">
        <v>1</v>
      </c>
      <c r="CV13" s="155">
        <v>0</v>
      </c>
      <c r="CW13" s="100"/>
      <c r="CX13" s="155">
        <v>0</v>
      </c>
      <c r="CY13" s="366">
        <v>0</v>
      </c>
      <c r="CZ13" s="339">
        <v>10.5</v>
      </c>
      <c r="DA13" s="155">
        <v>12816.825000000001</v>
      </c>
      <c r="DB13" s="156">
        <v>1</v>
      </c>
      <c r="DC13" s="155">
        <v>0</v>
      </c>
      <c r="DD13" s="100"/>
      <c r="DE13" s="155">
        <v>0</v>
      </c>
      <c r="DF13" s="366">
        <v>0</v>
      </c>
      <c r="DG13" s="339">
        <v>10.5</v>
      </c>
      <c r="DH13" s="155">
        <v>12816.825000000001</v>
      </c>
      <c r="DI13" s="156">
        <v>1</v>
      </c>
      <c r="DJ13" s="155">
        <v>0</v>
      </c>
      <c r="DK13" s="100"/>
      <c r="DL13" s="155">
        <v>0</v>
      </c>
      <c r="DM13" s="366">
        <v>0</v>
      </c>
      <c r="DN13" s="339">
        <v>10.5</v>
      </c>
      <c r="DO13" s="155">
        <v>12816.825000000001</v>
      </c>
      <c r="DP13" s="156">
        <v>1</v>
      </c>
      <c r="DQ13" s="155">
        <v>0</v>
      </c>
    </row>
    <row r="14" spans="1:121" ht="25.5" x14ac:dyDescent="0.25">
      <c r="A14" s="17" t="s">
        <v>55</v>
      </c>
      <c r="B14" s="18" t="s">
        <v>56</v>
      </c>
      <c r="C14" s="17" t="s">
        <v>27</v>
      </c>
      <c r="D14" s="17" t="s">
        <v>57</v>
      </c>
      <c r="E14" s="19" t="s">
        <v>58</v>
      </c>
      <c r="F14" s="19">
        <v>12</v>
      </c>
      <c r="G14" s="20">
        <v>5761.69</v>
      </c>
      <c r="H14" s="20">
        <v>7214.78</v>
      </c>
      <c r="I14" s="390">
        <v>86577.36</v>
      </c>
      <c r="J14" s="100">
        <v>0.52692318500000002</v>
      </c>
      <c r="K14" s="155">
        <v>3801.6348566743</v>
      </c>
      <c r="L14" s="366">
        <v>4.3910265416666663E-2</v>
      </c>
      <c r="M14" s="339">
        <v>0.52692318500000002</v>
      </c>
      <c r="N14" s="155">
        <v>3801.6348566743</v>
      </c>
      <c r="O14" s="156">
        <v>4.3910265416666663E-2</v>
      </c>
      <c r="P14" s="155">
        <v>82775.725143325704</v>
      </c>
      <c r="Q14" s="100">
        <v>1</v>
      </c>
      <c r="R14" s="155">
        <v>7214.78</v>
      </c>
      <c r="S14" s="366">
        <v>8.3333333333333329E-2</v>
      </c>
      <c r="T14" s="339">
        <v>1.526923185</v>
      </c>
      <c r="U14" s="155">
        <v>11016.414856674299</v>
      </c>
      <c r="V14" s="156">
        <v>0.12724359874999999</v>
      </c>
      <c r="W14" s="155">
        <v>75560.945143325705</v>
      </c>
      <c r="X14" s="100">
        <v>1</v>
      </c>
      <c r="Y14" s="155">
        <v>7214.78</v>
      </c>
      <c r="Z14" s="366">
        <v>8.3333333333333329E-2</v>
      </c>
      <c r="AA14" s="339">
        <v>2.5269231850000002</v>
      </c>
      <c r="AB14" s="155">
        <v>18231.194856674298</v>
      </c>
      <c r="AC14" s="156">
        <v>0.21057693208333331</v>
      </c>
      <c r="AD14" s="155">
        <v>68346.165143325707</v>
      </c>
      <c r="AE14" s="100">
        <v>1</v>
      </c>
      <c r="AF14" s="155">
        <v>7214.78</v>
      </c>
      <c r="AG14" s="366">
        <v>8.3333333333333329E-2</v>
      </c>
      <c r="AH14" s="339">
        <v>3.5269231850000002</v>
      </c>
      <c r="AI14" s="155">
        <v>25445.974856674296</v>
      </c>
      <c r="AJ14" s="156">
        <v>0.29391026541666665</v>
      </c>
      <c r="AK14" s="155">
        <v>61131.385143325708</v>
      </c>
      <c r="AL14" s="100">
        <v>1</v>
      </c>
      <c r="AM14" s="155">
        <v>7214.78</v>
      </c>
      <c r="AN14" s="366">
        <v>8.3333333333333329E-2</v>
      </c>
      <c r="AO14" s="339">
        <v>4.5269231850000002</v>
      </c>
      <c r="AP14" s="155">
        <v>32660.754856674295</v>
      </c>
      <c r="AQ14" s="156">
        <v>0.37724359874999996</v>
      </c>
      <c r="AR14" s="155">
        <v>53916.605143325709</v>
      </c>
      <c r="AS14" s="100">
        <v>1</v>
      </c>
      <c r="AT14" s="155">
        <v>7214.78</v>
      </c>
      <c r="AU14" s="366">
        <v>8.3333333333333329E-2</v>
      </c>
      <c r="AV14" s="339">
        <v>5.5269231850000002</v>
      </c>
      <c r="AW14" s="155">
        <v>39875.534856674298</v>
      </c>
      <c r="AX14" s="156">
        <v>0.46057693208333328</v>
      </c>
      <c r="AY14" s="155">
        <v>46701.825143325703</v>
      </c>
      <c r="AZ14" s="100">
        <v>1</v>
      </c>
      <c r="BA14" s="155">
        <v>7214.78</v>
      </c>
      <c r="BB14" s="366">
        <v>8.3333333333333329E-2</v>
      </c>
      <c r="BC14" s="339">
        <v>6.5269231850000002</v>
      </c>
      <c r="BD14" s="155">
        <v>47090.314856674297</v>
      </c>
      <c r="BE14" s="156">
        <v>0.54391026541666665</v>
      </c>
      <c r="BF14" s="155">
        <v>39487.045143325704</v>
      </c>
      <c r="BG14" s="100">
        <v>1</v>
      </c>
      <c r="BH14" s="155">
        <v>7214.78</v>
      </c>
      <c r="BI14" s="366">
        <v>8.3333333333333329E-2</v>
      </c>
      <c r="BJ14" s="339">
        <v>7.5269231850000002</v>
      </c>
      <c r="BK14" s="155">
        <v>54305.094856674295</v>
      </c>
      <c r="BL14" s="156">
        <v>0.62724359874999991</v>
      </c>
      <c r="BM14" s="155">
        <v>32272.265143325705</v>
      </c>
      <c r="BN14" s="100">
        <v>1</v>
      </c>
      <c r="BO14" s="155">
        <v>7214.78</v>
      </c>
      <c r="BP14" s="366">
        <v>8.3333333333333329E-2</v>
      </c>
      <c r="BQ14" s="339">
        <v>8.5269231850000011</v>
      </c>
      <c r="BR14" s="155">
        <v>61519.874856674294</v>
      </c>
      <c r="BS14" s="156">
        <v>0.71057693208333328</v>
      </c>
      <c r="BT14" s="155">
        <v>25057.485143325706</v>
      </c>
      <c r="BU14" s="100">
        <v>1</v>
      </c>
      <c r="BV14" s="155">
        <v>7214.78</v>
      </c>
      <c r="BW14" s="366">
        <v>8.3333333333333329E-2</v>
      </c>
      <c r="BX14" s="339">
        <v>9.5269231850000011</v>
      </c>
      <c r="BY14" s="155">
        <v>68734.6548566743</v>
      </c>
      <c r="BZ14" s="156">
        <v>0.79391026541666665</v>
      </c>
      <c r="CA14" s="155">
        <v>17842.7051433257</v>
      </c>
      <c r="CB14" s="100">
        <v>1</v>
      </c>
      <c r="CC14" s="155">
        <v>7214.78</v>
      </c>
      <c r="CD14" s="366">
        <v>8.3333333333333329E-2</v>
      </c>
      <c r="CE14" s="339">
        <v>10.526923185000001</v>
      </c>
      <c r="CF14" s="155">
        <v>75949.434856674299</v>
      </c>
      <c r="CG14" s="156">
        <v>0.87724359875000002</v>
      </c>
      <c r="CH14" s="155">
        <v>10627.925143325701</v>
      </c>
      <c r="CI14" s="100">
        <v>1</v>
      </c>
      <c r="CJ14" s="155">
        <v>7214.78</v>
      </c>
      <c r="CK14" s="366">
        <v>8.3333333333333329E-2</v>
      </c>
      <c r="CL14" s="339">
        <v>11.526923185000001</v>
      </c>
      <c r="CM14" s="155">
        <v>83164.214856674298</v>
      </c>
      <c r="CN14" s="156">
        <v>0.96057693208333328</v>
      </c>
      <c r="CO14" s="155">
        <v>3413.1451433257025</v>
      </c>
      <c r="CP14" s="100"/>
      <c r="CQ14" s="155">
        <v>0</v>
      </c>
      <c r="CR14" s="366">
        <v>0</v>
      </c>
      <c r="CS14" s="339">
        <v>11.526923185000001</v>
      </c>
      <c r="CT14" s="155">
        <v>83164.214856674298</v>
      </c>
      <c r="CU14" s="156">
        <v>0.96057693208333328</v>
      </c>
      <c r="CV14" s="155">
        <v>3413.1451433257025</v>
      </c>
      <c r="CW14" s="100"/>
      <c r="CX14" s="155">
        <v>0</v>
      </c>
      <c r="CY14" s="366">
        <v>0</v>
      </c>
      <c r="CZ14" s="339">
        <v>11.526923185000001</v>
      </c>
      <c r="DA14" s="155">
        <v>83164.214856674298</v>
      </c>
      <c r="DB14" s="156">
        <v>0.96057693208333328</v>
      </c>
      <c r="DC14" s="155">
        <v>3413.1451433257025</v>
      </c>
      <c r="DD14" s="100"/>
      <c r="DE14" s="155">
        <v>0</v>
      </c>
      <c r="DF14" s="366">
        <v>0</v>
      </c>
      <c r="DG14" s="339">
        <v>11.526923185000001</v>
      </c>
      <c r="DH14" s="155">
        <v>83164.214856674298</v>
      </c>
      <c r="DI14" s="156">
        <v>0.96057693208333328</v>
      </c>
      <c r="DJ14" s="155">
        <v>3413.1451433257025</v>
      </c>
      <c r="DK14" s="100"/>
      <c r="DL14" s="155">
        <v>0</v>
      </c>
      <c r="DM14" s="366">
        <v>0</v>
      </c>
      <c r="DN14" s="339">
        <v>11.526923185000001</v>
      </c>
      <c r="DO14" s="155">
        <v>83164.214856674298</v>
      </c>
      <c r="DP14" s="156">
        <v>0.96057693208333328</v>
      </c>
      <c r="DQ14" s="155">
        <v>3413.1451433257025</v>
      </c>
    </row>
    <row r="15" spans="1:121" ht="51" x14ac:dyDescent="0.25">
      <c r="A15" s="17" t="s">
        <v>59</v>
      </c>
      <c r="B15" s="18" t="s">
        <v>60</v>
      </c>
      <c r="C15" s="17" t="s">
        <v>32</v>
      </c>
      <c r="D15" s="17" t="s">
        <v>61</v>
      </c>
      <c r="E15" s="19" t="s">
        <v>42</v>
      </c>
      <c r="F15" s="19">
        <v>1</v>
      </c>
      <c r="G15" s="20">
        <v>9223.99</v>
      </c>
      <c r="H15" s="20">
        <v>11550.28</v>
      </c>
      <c r="I15" s="390">
        <v>11550.28</v>
      </c>
      <c r="J15" s="100">
        <v>1</v>
      </c>
      <c r="K15" s="155">
        <v>11550.28</v>
      </c>
      <c r="L15" s="366">
        <v>1</v>
      </c>
      <c r="M15" s="339">
        <v>1</v>
      </c>
      <c r="N15" s="155">
        <v>11550.28</v>
      </c>
      <c r="O15" s="156">
        <v>1</v>
      </c>
      <c r="P15" s="155">
        <v>0</v>
      </c>
      <c r="Q15" s="100"/>
      <c r="R15" s="155">
        <v>0</v>
      </c>
      <c r="S15" s="366">
        <v>0</v>
      </c>
      <c r="T15" s="339">
        <v>1</v>
      </c>
      <c r="U15" s="155">
        <v>11550.28</v>
      </c>
      <c r="V15" s="156">
        <v>1</v>
      </c>
      <c r="W15" s="155">
        <v>0</v>
      </c>
      <c r="X15" s="100"/>
      <c r="Y15" s="155">
        <v>0</v>
      </c>
      <c r="Z15" s="366">
        <v>0</v>
      </c>
      <c r="AA15" s="339">
        <v>1</v>
      </c>
      <c r="AB15" s="155">
        <v>11550.28</v>
      </c>
      <c r="AC15" s="156">
        <v>1</v>
      </c>
      <c r="AD15" s="155">
        <v>0</v>
      </c>
      <c r="AE15" s="100"/>
      <c r="AF15" s="155">
        <v>0</v>
      </c>
      <c r="AG15" s="366">
        <v>0</v>
      </c>
      <c r="AH15" s="339">
        <v>1</v>
      </c>
      <c r="AI15" s="155">
        <v>11550.28</v>
      </c>
      <c r="AJ15" s="156">
        <v>1</v>
      </c>
      <c r="AK15" s="155">
        <v>0</v>
      </c>
      <c r="AL15" s="100"/>
      <c r="AM15" s="155">
        <v>0</v>
      </c>
      <c r="AN15" s="366">
        <v>0</v>
      </c>
      <c r="AO15" s="339">
        <v>1</v>
      </c>
      <c r="AP15" s="155">
        <v>11550.28</v>
      </c>
      <c r="AQ15" s="156">
        <v>1</v>
      </c>
      <c r="AR15" s="155">
        <v>0</v>
      </c>
      <c r="AS15" s="100"/>
      <c r="AT15" s="155">
        <v>0</v>
      </c>
      <c r="AU15" s="366">
        <v>0</v>
      </c>
      <c r="AV15" s="339">
        <v>1</v>
      </c>
      <c r="AW15" s="155">
        <v>11550.28</v>
      </c>
      <c r="AX15" s="156">
        <v>1</v>
      </c>
      <c r="AY15" s="155">
        <v>0</v>
      </c>
      <c r="AZ15" s="100"/>
      <c r="BA15" s="155">
        <v>0</v>
      </c>
      <c r="BB15" s="366">
        <v>0</v>
      </c>
      <c r="BC15" s="339">
        <v>1</v>
      </c>
      <c r="BD15" s="155">
        <v>11550.28</v>
      </c>
      <c r="BE15" s="156">
        <v>1</v>
      </c>
      <c r="BF15" s="155">
        <v>0</v>
      </c>
      <c r="BG15" s="100"/>
      <c r="BH15" s="155">
        <v>0</v>
      </c>
      <c r="BI15" s="366">
        <v>0</v>
      </c>
      <c r="BJ15" s="339">
        <v>1</v>
      </c>
      <c r="BK15" s="155">
        <v>11550.28</v>
      </c>
      <c r="BL15" s="156">
        <v>1</v>
      </c>
      <c r="BM15" s="155">
        <v>0</v>
      </c>
      <c r="BN15" s="100"/>
      <c r="BO15" s="155">
        <v>0</v>
      </c>
      <c r="BP15" s="366">
        <v>0</v>
      </c>
      <c r="BQ15" s="339">
        <v>1</v>
      </c>
      <c r="BR15" s="155">
        <v>11550.28</v>
      </c>
      <c r="BS15" s="156">
        <v>1</v>
      </c>
      <c r="BT15" s="155">
        <v>0</v>
      </c>
      <c r="BU15" s="100"/>
      <c r="BV15" s="155">
        <v>0</v>
      </c>
      <c r="BW15" s="366">
        <v>0</v>
      </c>
      <c r="BX15" s="339">
        <v>1</v>
      </c>
      <c r="BY15" s="155">
        <v>11550.28</v>
      </c>
      <c r="BZ15" s="156">
        <v>1</v>
      </c>
      <c r="CA15" s="155">
        <v>0</v>
      </c>
      <c r="CB15" s="100"/>
      <c r="CC15" s="155">
        <v>0</v>
      </c>
      <c r="CD15" s="366">
        <v>0</v>
      </c>
      <c r="CE15" s="339">
        <v>1</v>
      </c>
      <c r="CF15" s="155">
        <v>11550.28</v>
      </c>
      <c r="CG15" s="156">
        <v>1</v>
      </c>
      <c r="CH15" s="155">
        <v>0</v>
      </c>
      <c r="CI15" s="100"/>
      <c r="CJ15" s="155">
        <v>0</v>
      </c>
      <c r="CK15" s="366">
        <v>0</v>
      </c>
      <c r="CL15" s="339">
        <v>1</v>
      </c>
      <c r="CM15" s="155">
        <v>11550.28</v>
      </c>
      <c r="CN15" s="156">
        <v>1</v>
      </c>
      <c r="CO15" s="155">
        <v>0</v>
      </c>
      <c r="CP15" s="100"/>
      <c r="CQ15" s="155">
        <v>0</v>
      </c>
      <c r="CR15" s="366">
        <v>0</v>
      </c>
      <c r="CS15" s="339">
        <v>1</v>
      </c>
      <c r="CT15" s="155">
        <v>11550.28</v>
      </c>
      <c r="CU15" s="156">
        <v>1</v>
      </c>
      <c r="CV15" s="155">
        <v>0</v>
      </c>
      <c r="CW15" s="100"/>
      <c r="CX15" s="155">
        <v>0</v>
      </c>
      <c r="CY15" s="366">
        <v>0</v>
      </c>
      <c r="CZ15" s="339">
        <v>1</v>
      </c>
      <c r="DA15" s="155">
        <v>11550.28</v>
      </c>
      <c r="DB15" s="156">
        <v>1</v>
      </c>
      <c r="DC15" s="155">
        <v>0</v>
      </c>
      <c r="DD15" s="100"/>
      <c r="DE15" s="155">
        <v>0</v>
      </c>
      <c r="DF15" s="366">
        <v>0</v>
      </c>
      <c r="DG15" s="339">
        <v>1</v>
      </c>
      <c r="DH15" s="155">
        <v>11550.28</v>
      </c>
      <c r="DI15" s="156">
        <v>1</v>
      </c>
      <c r="DJ15" s="155">
        <v>0</v>
      </c>
      <c r="DK15" s="100"/>
      <c r="DL15" s="155">
        <v>0</v>
      </c>
      <c r="DM15" s="366">
        <v>0</v>
      </c>
      <c r="DN15" s="339">
        <v>1</v>
      </c>
      <c r="DO15" s="155">
        <v>11550.28</v>
      </c>
      <c r="DP15" s="156">
        <v>1</v>
      </c>
      <c r="DQ15" s="155">
        <v>0</v>
      </c>
    </row>
    <row r="16" spans="1:121" x14ac:dyDescent="0.25">
      <c r="A16" s="17" t="s">
        <v>62</v>
      </c>
      <c r="B16" s="18" t="s">
        <v>63</v>
      </c>
      <c r="C16" s="17" t="s">
        <v>32</v>
      </c>
      <c r="D16" s="17" t="s">
        <v>64</v>
      </c>
      <c r="E16" s="19" t="s">
        <v>42</v>
      </c>
      <c r="F16" s="19">
        <v>1</v>
      </c>
      <c r="G16" s="20">
        <v>45.77</v>
      </c>
      <c r="H16" s="20">
        <v>57.31</v>
      </c>
      <c r="I16" s="390">
        <v>57.31</v>
      </c>
      <c r="J16" s="100">
        <v>1</v>
      </c>
      <c r="K16" s="155">
        <v>57.31</v>
      </c>
      <c r="L16" s="366">
        <v>1</v>
      </c>
      <c r="M16" s="339">
        <v>1</v>
      </c>
      <c r="N16" s="155">
        <v>57.31</v>
      </c>
      <c r="O16" s="156">
        <v>1</v>
      </c>
      <c r="P16" s="155">
        <v>0</v>
      </c>
      <c r="Q16" s="100"/>
      <c r="R16" s="155">
        <v>0</v>
      </c>
      <c r="S16" s="366">
        <v>0</v>
      </c>
      <c r="T16" s="339">
        <v>1</v>
      </c>
      <c r="U16" s="155">
        <v>57.31</v>
      </c>
      <c r="V16" s="156">
        <v>1</v>
      </c>
      <c r="W16" s="155">
        <v>0</v>
      </c>
      <c r="X16" s="100"/>
      <c r="Y16" s="155">
        <v>0</v>
      </c>
      <c r="Z16" s="366">
        <v>0</v>
      </c>
      <c r="AA16" s="339">
        <v>1</v>
      </c>
      <c r="AB16" s="155">
        <v>57.31</v>
      </c>
      <c r="AC16" s="156">
        <v>1</v>
      </c>
      <c r="AD16" s="155">
        <v>0</v>
      </c>
      <c r="AE16" s="100"/>
      <c r="AF16" s="155">
        <v>0</v>
      </c>
      <c r="AG16" s="366">
        <v>0</v>
      </c>
      <c r="AH16" s="339">
        <v>1</v>
      </c>
      <c r="AI16" s="155">
        <v>57.31</v>
      </c>
      <c r="AJ16" s="156">
        <v>1</v>
      </c>
      <c r="AK16" s="155">
        <v>0</v>
      </c>
      <c r="AL16" s="100"/>
      <c r="AM16" s="155">
        <v>0</v>
      </c>
      <c r="AN16" s="366">
        <v>0</v>
      </c>
      <c r="AO16" s="339">
        <v>1</v>
      </c>
      <c r="AP16" s="155">
        <v>57.31</v>
      </c>
      <c r="AQ16" s="156">
        <v>1</v>
      </c>
      <c r="AR16" s="155">
        <v>0</v>
      </c>
      <c r="AS16" s="100"/>
      <c r="AT16" s="155">
        <v>0</v>
      </c>
      <c r="AU16" s="366">
        <v>0</v>
      </c>
      <c r="AV16" s="339">
        <v>1</v>
      </c>
      <c r="AW16" s="155">
        <v>57.31</v>
      </c>
      <c r="AX16" s="156">
        <v>1</v>
      </c>
      <c r="AY16" s="155">
        <v>0</v>
      </c>
      <c r="AZ16" s="100"/>
      <c r="BA16" s="155">
        <v>0</v>
      </c>
      <c r="BB16" s="366">
        <v>0</v>
      </c>
      <c r="BC16" s="339">
        <v>1</v>
      </c>
      <c r="BD16" s="155">
        <v>57.31</v>
      </c>
      <c r="BE16" s="156">
        <v>1</v>
      </c>
      <c r="BF16" s="155">
        <v>0</v>
      </c>
      <c r="BG16" s="100"/>
      <c r="BH16" s="155">
        <v>0</v>
      </c>
      <c r="BI16" s="366">
        <v>0</v>
      </c>
      <c r="BJ16" s="339">
        <v>1</v>
      </c>
      <c r="BK16" s="155">
        <v>57.31</v>
      </c>
      <c r="BL16" s="156">
        <v>1</v>
      </c>
      <c r="BM16" s="155">
        <v>0</v>
      </c>
      <c r="BN16" s="100"/>
      <c r="BO16" s="155">
        <v>0</v>
      </c>
      <c r="BP16" s="366">
        <v>0</v>
      </c>
      <c r="BQ16" s="339">
        <v>1</v>
      </c>
      <c r="BR16" s="155">
        <v>57.31</v>
      </c>
      <c r="BS16" s="156">
        <v>1</v>
      </c>
      <c r="BT16" s="155">
        <v>0</v>
      </c>
      <c r="BU16" s="100"/>
      <c r="BV16" s="155">
        <v>0</v>
      </c>
      <c r="BW16" s="366">
        <v>0</v>
      </c>
      <c r="BX16" s="339">
        <v>1</v>
      </c>
      <c r="BY16" s="155">
        <v>57.31</v>
      </c>
      <c r="BZ16" s="156">
        <v>1</v>
      </c>
      <c r="CA16" s="155">
        <v>0</v>
      </c>
      <c r="CB16" s="100"/>
      <c r="CC16" s="155">
        <v>0</v>
      </c>
      <c r="CD16" s="366">
        <v>0</v>
      </c>
      <c r="CE16" s="339">
        <v>1</v>
      </c>
      <c r="CF16" s="155">
        <v>57.31</v>
      </c>
      <c r="CG16" s="156">
        <v>1</v>
      </c>
      <c r="CH16" s="155">
        <v>0</v>
      </c>
      <c r="CI16" s="100"/>
      <c r="CJ16" s="155">
        <v>0</v>
      </c>
      <c r="CK16" s="366">
        <v>0</v>
      </c>
      <c r="CL16" s="339">
        <v>1</v>
      </c>
      <c r="CM16" s="155">
        <v>57.31</v>
      </c>
      <c r="CN16" s="156">
        <v>1</v>
      </c>
      <c r="CO16" s="155">
        <v>0</v>
      </c>
      <c r="CP16" s="100"/>
      <c r="CQ16" s="155">
        <v>0</v>
      </c>
      <c r="CR16" s="366">
        <v>0</v>
      </c>
      <c r="CS16" s="339">
        <v>1</v>
      </c>
      <c r="CT16" s="155">
        <v>57.31</v>
      </c>
      <c r="CU16" s="156">
        <v>1</v>
      </c>
      <c r="CV16" s="155">
        <v>0</v>
      </c>
      <c r="CW16" s="100"/>
      <c r="CX16" s="155">
        <v>0</v>
      </c>
      <c r="CY16" s="366">
        <v>0</v>
      </c>
      <c r="CZ16" s="339">
        <v>1</v>
      </c>
      <c r="DA16" s="155">
        <v>57.31</v>
      </c>
      <c r="DB16" s="156">
        <v>1</v>
      </c>
      <c r="DC16" s="155">
        <v>0</v>
      </c>
      <c r="DD16" s="100"/>
      <c r="DE16" s="155">
        <v>0</v>
      </c>
      <c r="DF16" s="366">
        <v>0</v>
      </c>
      <c r="DG16" s="339">
        <v>1</v>
      </c>
      <c r="DH16" s="155">
        <v>57.31</v>
      </c>
      <c r="DI16" s="156">
        <v>1</v>
      </c>
      <c r="DJ16" s="155">
        <v>0</v>
      </c>
      <c r="DK16" s="100"/>
      <c r="DL16" s="155">
        <v>0</v>
      </c>
      <c r="DM16" s="366">
        <v>0</v>
      </c>
      <c r="DN16" s="339">
        <v>1</v>
      </c>
      <c r="DO16" s="155">
        <v>57.31</v>
      </c>
      <c r="DP16" s="156">
        <v>1</v>
      </c>
      <c r="DQ16" s="155">
        <v>0</v>
      </c>
    </row>
    <row r="17" spans="1:121" ht="25.5" x14ac:dyDescent="0.25">
      <c r="A17" s="17" t="s">
        <v>65</v>
      </c>
      <c r="B17" s="18" t="s">
        <v>66</v>
      </c>
      <c r="C17" s="17" t="s">
        <v>27</v>
      </c>
      <c r="D17" s="17" t="s">
        <v>67</v>
      </c>
      <c r="E17" s="19" t="s">
        <v>42</v>
      </c>
      <c r="F17" s="19">
        <v>3</v>
      </c>
      <c r="G17" s="20">
        <v>262.55</v>
      </c>
      <c r="H17" s="20">
        <v>328.76</v>
      </c>
      <c r="I17" s="390">
        <v>986.28</v>
      </c>
      <c r="J17" s="100">
        <v>2</v>
      </c>
      <c r="K17" s="155">
        <v>657.52</v>
      </c>
      <c r="L17" s="366">
        <v>0.66666666666666663</v>
      </c>
      <c r="M17" s="339">
        <v>2</v>
      </c>
      <c r="N17" s="155">
        <v>657.52</v>
      </c>
      <c r="O17" s="156">
        <v>0.66666666666666663</v>
      </c>
      <c r="P17" s="155">
        <v>328.76</v>
      </c>
      <c r="Q17" s="100"/>
      <c r="R17" s="155">
        <v>0</v>
      </c>
      <c r="S17" s="366">
        <v>0</v>
      </c>
      <c r="T17" s="339">
        <v>2</v>
      </c>
      <c r="U17" s="155">
        <v>657.52</v>
      </c>
      <c r="V17" s="156">
        <v>0.66666666666666663</v>
      </c>
      <c r="W17" s="155">
        <v>328.76</v>
      </c>
      <c r="X17" s="100"/>
      <c r="Y17" s="155">
        <v>0</v>
      </c>
      <c r="Z17" s="366">
        <v>0</v>
      </c>
      <c r="AA17" s="339">
        <v>2</v>
      </c>
      <c r="AB17" s="155">
        <v>657.52</v>
      </c>
      <c r="AC17" s="156">
        <v>0.66666666666666663</v>
      </c>
      <c r="AD17" s="155">
        <v>328.76</v>
      </c>
      <c r="AE17" s="100"/>
      <c r="AF17" s="155">
        <v>0</v>
      </c>
      <c r="AG17" s="366">
        <v>0</v>
      </c>
      <c r="AH17" s="339">
        <v>2</v>
      </c>
      <c r="AI17" s="155">
        <v>657.52</v>
      </c>
      <c r="AJ17" s="156">
        <v>0.66666666666666663</v>
      </c>
      <c r="AK17" s="155">
        <v>328.76</v>
      </c>
      <c r="AL17" s="100">
        <v>1</v>
      </c>
      <c r="AM17" s="155">
        <v>328.76</v>
      </c>
      <c r="AN17" s="366">
        <v>0.33333333333333331</v>
      </c>
      <c r="AO17" s="339">
        <v>3</v>
      </c>
      <c r="AP17" s="155">
        <v>986.28</v>
      </c>
      <c r="AQ17" s="156">
        <v>1</v>
      </c>
      <c r="AR17" s="155">
        <v>0</v>
      </c>
      <c r="AS17" s="100"/>
      <c r="AT17" s="155">
        <v>0</v>
      </c>
      <c r="AU17" s="366">
        <v>0</v>
      </c>
      <c r="AV17" s="339">
        <v>3</v>
      </c>
      <c r="AW17" s="155">
        <v>986.28</v>
      </c>
      <c r="AX17" s="156">
        <v>1</v>
      </c>
      <c r="AY17" s="155">
        <v>0</v>
      </c>
      <c r="AZ17" s="100"/>
      <c r="BA17" s="155">
        <v>0</v>
      </c>
      <c r="BB17" s="366">
        <v>0</v>
      </c>
      <c r="BC17" s="339">
        <v>3</v>
      </c>
      <c r="BD17" s="155">
        <v>986.28</v>
      </c>
      <c r="BE17" s="156">
        <v>1</v>
      </c>
      <c r="BF17" s="155">
        <v>0</v>
      </c>
      <c r="BG17" s="100"/>
      <c r="BH17" s="155">
        <v>0</v>
      </c>
      <c r="BI17" s="366">
        <v>0</v>
      </c>
      <c r="BJ17" s="339">
        <v>3</v>
      </c>
      <c r="BK17" s="155">
        <v>986.28</v>
      </c>
      <c r="BL17" s="156">
        <v>1</v>
      </c>
      <c r="BM17" s="155">
        <v>0</v>
      </c>
      <c r="BN17" s="100"/>
      <c r="BO17" s="155">
        <v>0</v>
      </c>
      <c r="BP17" s="366">
        <v>0</v>
      </c>
      <c r="BQ17" s="339">
        <v>3</v>
      </c>
      <c r="BR17" s="155">
        <v>986.28</v>
      </c>
      <c r="BS17" s="156">
        <v>1</v>
      </c>
      <c r="BT17" s="155">
        <v>0</v>
      </c>
      <c r="BU17" s="100"/>
      <c r="BV17" s="155">
        <v>0</v>
      </c>
      <c r="BW17" s="366">
        <v>0</v>
      </c>
      <c r="BX17" s="339">
        <v>3</v>
      </c>
      <c r="BY17" s="155">
        <v>986.28</v>
      </c>
      <c r="BZ17" s="156">
        <v>1</v>
      </c>
      <c r="CA17" s="155">
        <v>0</v>
      </c>
      <c r="CB17" s="100"/>
      <c r="CC17" s="155">
        <v>0</v>
      </c>
      <c r="CD17" s="366">
        <v>0</v>
      </c>
      <c r="CE17" s="339">
        <v>3</v>
      </c>
      <c r="CF17" s="155">
        <v>986.28</v>
      </c>
      <c r="CG17" s="156">
        <v>1</v>
      </c>
      <c r="CH17" s="155">
        <v>0</v>
      </c>
      <c r="CI17" s="100"/>
      <c r="CJ17" s="155">
        <v>0</v>
      </c>
      <c r="CK17" s="366">
        <v>0</v>
      </c>
      <c r="CL17" s="339">
        <v>3</v>
      </c>
      <c r="CM17" s="155">
        <v>986.28</v>
      </c>
      <c r="CN17" s="156">
        <v>1</v>
      </c>
      <c r="CO17" s="155">
        <v>0</v>
      </c>
      <c r="CP17" s="100"/>
      <c r="CQ17" s="155">
        <v>0</v>
      </c>
      <c r="CR17" s="366">
        <v>0</v>
      </c>
      <c r="CS17" s="339">
        <v>3</v>
      </c>
      <c r="CT17" s="155">
        <v>986.28</v>
      </c>
      <c r="CU17" s="156">
        <v>1</v>
      </c>
      <c r="CV17" s="155">
        <v>0</v>
      </c>
      <c r="CW17" s="100"/>
      <c r="CX17" s="155">
        <v>0</v>
      </c>
      <c r="CY17" s="366">
        <v>0</v>
      </c>
      <c r="CZ17" s="339">
        <v>3</v>
      </c>
      <c r="DA17" s="155">
        <v>986.28</v>
      </c>
      <c r="DB17" s="156">
        <v>1</v>
      </c>
      <c r="DC17" s="155">
        <v>0</v>
      </c>
      <c r="DD17" s="100"/>
      <c r="DE17" s="155">
        <v>0</v>
      </c>
      <c r="DF17" s="366">
        <v>0</v>
      </c>
      <c r="DG17" s="339">
        <v>3</v>
      </c>
      <c r="DH17" s="155">
        <v>986.28</v>
      </c>
      <c r="DI17" s="156">
        <v>1</v>
      </c>
      <c r="DJ17" s="155">
        <v>0</v>
      </c>
      <c r="DK17" s="100"/>
      <c r="DL17" s="155">
        <v>0</v>
      </c>
      <c r="DM17" s="366">
        <v>0</v>
      </c>
      <c r="DN17" s="339">
        <v>3</v>
      </c>
      <c r="DO17" s="155">
        <v>986.28</v>
      </c>
      <c r="DP17" s="156">
        <v>1</v>
      </c>
      <c r="DQ17" s="155">
        <v>0</v>
      </c>
    </row>
    <row r="18" spans="1:121" ht="25.5" x14ac:dyDescent="0.25">
      <c r="A18" s="17" t="s">
        <v>68</v>
      </c>
      <c r="B18" s="18" t="s">
        <v>69</v>
      </c>
      <c r="C18" s="17" t="s">
        <v>32</v>
      </c>
      <c r="D18" s="17" t="s">
        <v>70</v>
      </c>
      <c r="E18" s="19" t="s">
        <v>71</v>
      </c>
      <c r="F18" s="19">
        <v>6</v>
      </c>
      <c r="G18" s="20">
        <v>94.76</v>
      </c>
      <c r="H18" s="20">
        <v>118.65</v>
      </c>
      <c r="I18" s="390">
        <v>711.9</v>
      </c>
      <c r="J18" s="100"/>
      <c r="K18" s="155">
        <v>0</v>
      </c>
      <c r="L18" s="366">
        <v>0</v>
      </c>
      <c r="M18" s="339">
        <v>0</v>
      </c>
      <c r="N18" s="155">
        <v>0</v>
      </c>
      <c r="O18" s="156">
        <v>0</v>
      </c>
      <c r="P18" s="155">
        <v>711.9</v>
      </c>
      <c r="Q18" s="100"/>
      <c r="R18" s="155">
        <v>0</v>
      </c>
      <c r="S18" s="366">
        <v>0</v>
      </c>
      <c r="T18" s="339">
        <v>0</v>
      </c>
      <c r="U18" s="155">
        <v>0</v>
      </c>
      <c r="V18" s="156">
        <v>0</v>
      </c>
      <c r="W18" s="155">
        <v>711.9</v>
      </c>
      <c r="X18" s="100"/>
      <c r="Y18" s="155">
        <v>0</v>
      </c>
      <c r="Z18" s="366">
        <v>0</v>
      </c>
      <c r="AA18" s="339">
        <v>0</v>
      </c>
      <c r="AB18" s="155">
        <v>0</v>
      </c>
      <c r="AC18" s="156">
        <v>0</v>
      </c>
      <c r="AD18" s="155">
        <v>711.9</v>
      </c>
      <c r="AE18" s="100"/>
      <c r="AF18" s="155">
        <v>0</v>
      </c>
      <c r="AG18" s="366">
        <v>0</v>
      </c>
      <c r="AH18" s="339">
        <v>0</v>
      </c>
      <c r="AI18" s="155">
        <v>0</v>
      </c>
      <c r="AJ18" s="156">
        <v>0</v>
      </c>
      <c r="AK18" s="155">
        <v>711.9</v>
      </c>
      <c r="AL18" s="100"/>
      <c r="AM18" s="155">
        <v>0</v>
      </c>
      <c r="AN18" s="366">
        <v>0</v>
      </c>
      <c r="AO18" s="339">
        <v>0</v>
      </c>
      <c r="AP18" s="155">
        <v>0</v>
      </c>
      <c r="AQ18" s="156">
        <v>0</v>
      </c>
      <c r="AR18" s="155">
        <v>711.9</v>
      </c>
      <c r="AS18" s="100"/>
      <c r="AT18" s="155">
        <v>0</v>
      </c>
      <c r="AU18" s="366">
        <v>0</v>
      </c>
      <c r="AV18" s="339">
        <v>0</v>
      </c>
      <c r="AW18" s="155">
        <v>0</v>
      </c>
      <c r="AX18" s="156">
        <v>0</v>
      </c>
      <c r="AY18" s="155">
        <v>711.9</v>
      </c>
      <c r="AZ18" s="100"/>
      <c r="BA18" s="155">
        <v>0</v>
      </c>
      <c r="BB18" s="366">
        <v>0</v>
      </c>
      <c r="BC18" s="339">
        <v>0</v>
      </c>
      <c r="BD18" s="155">
        <v>0</v>
      </c>
      <c r="BE18" s="156">
        <v>0</v>
      </c>
      <c r="BF18" s="155">
        <v>711.9</v>
      </c>
      <c r="BG18" s="100"/>
      <c r="BH18" s="155">
        <v>0</v>
      </c>
      <c r="BI18" s="366">
        <v>0</v>
      </c>
      <c r="BJ18" s="339">
        <v>0</v>
      </c>
      <c r="BK18" s="155">
        <v>0</v>
      </c>
      <c r="BL18" s="156">
        <v>0</v>
      </c>
      <c r="BM18" s="155">
        <v>711.9</v>
      </c>
      <c r="BN18" s="100"/>
      <c r="BO18" s="155">
        <v>0</v>
      </c>
      <c r="BP18" s="366">
        <v>0</v>
      </c>
      <c r="BQ18" s="339">
        <v>0</v>
      </c>
      <c r="BR18" s="155">
        <v>0</v>
      </c>
      <c r="BS18" s="156">
        <v>0</v>
      </c>
      <c r="BT18" s="155">
        <v>711.9</v>
      </c>
      <c r="BU18" s="100"/>
      <c r="BV18" s="155">
        <v>0</v>
      </c>
      <c r="BW18" s="366">
        <v>0</v>
      </c>
      <c r="BX18" s="339">
        <v>0</v>
      </c>
      <c r="BY18" s="155">
        <v>0</v>
      </c>
      <c r="BZ18" s="156">
        <v>0</v>
      </c>
      <c r="CA18" s="155">
        <v>711.9</v>
      </c>
      <c r="CB18" s="100"/>
      <c r="CC18" s="155">
        <v>0</v>
      </c>
      <c r="CD18" s="366">
        <v>0</v>
      </c>
      <c r="CE18" s="339">
        <v>0</v>
      </c>
      <c r="CF18" s="155">
        <v>0</v>
      </c>
      <c r="CG18" s="156">
        <v>0</v>
      </c>
      <c r="CH18" s="155">
        <v>711.9</v>
      </c>
      <c r="CI18" s="100"/>
      <c r="CJ18" s="155">
        <v>0</v>
      </c>
      <c r="CK18" s="366">
        <v>0</v>
      </c>
      <c r="CL18" s="339">
        <v>0</v>
      </c>
      <c r="CM18" s="155">
        <v>0</v>
      </c>
      <c r="CN18" s="156">
        <v>0</v>
      </c>
      <c r="CO18" s="155">
        <v>711.9</v>
      </c>
      <c r="CP18" s="100"/>
      <c r="CQ18" s="155">
        <v>0</v>
      </c>
      <c r="CR18" s="366">
        <v>0</v>
      </c>
      <c r="CS18" s="339">
        <v>0</v>
      </c>
      <c r="CT18" s="155">
        <v>0</v>
      </c>
      <c r="CU18" s="156">
        <v>0</v>
      </c>
      <c r="CV18" s="155">
        <v>711.9</v>
      </c>
      <c r="CW18" s="100"/>
      <c r="CX18" s="155">
        <v>0</v>
      </c>
      <c r="CY18" s="366">
        <v>0</v>
      </c>
      <c r="CZ18" s="339">
        <v>0</v>
      </c>
      <c r="DA18" s="155">
        <v>0</v>
      </c>
      <c r="DB18" s="156">
        <v>0</v>
      </c>
      <c r="DC18" s="155">
        <v>711.9</v>
      </c>
      <c r="DD18" s="100"/>
      <c r="DE18" s="155">
        <v>0</v>
      </c>
      <c r="DF18" s="366">
        <v>0</v>
      </c>
      <c r="DG18" s="339">
        <v>0</v>
      </c>
      <c r="DH18" s="155">
        <v>0</v>
      </c>
      <c r="DI18" s="156">
        <v>0</v>
      </c>
      <c r="DJ18" s="155">
        <v>711.9</v>
      </c>
      <c r="DK18" s="100"/>
      <c r="DL18" s="155">
        <v>0</v>
      </c>
      <c r="DM18" s="366">
        <v>0</v>
      </c>
      <c r="DN18" s="339">
        <v>0</v>
      </c>
      <c r="DO18" s="155">
        <v>0</v>
      </c>
      <c r="DP18" s="156">
        <v>0</v>
      </c>
      <c r="DQ18" s="155">
        <v>711.9</v>
      </c>
    </row>
    <row r="19" spans="1:121" ht="25.5" x14ac:dyDescent="0.25">
      <c r="A19" s="17" t="s">
        <v>72</v>
      </c>
      <c r="B19" s="18" t="s">
        <v>73</v>
      </c>
      <c r="C19" s="17" t="s">
        <v>27</v>
      </c>
      <c r="D19" s="17" t="s">
        <v>74</v>
      </c>
      <c r="E19" s="19" t="s">
        <v>42</v>
      </c>
      <c r="F19" s="19">
        <v>1</v>
      </c>
      <c r="G19" s="20">
        <v>2175.29</v>
      </c>
      <c r="H19" s="20">
        <v>2723.89</v>
      </c>
      <c r="I19" s="390">
        <v>2723.89</v>
      </c>
      <c r="J19" s="100">
        <v>0.5</v>
      </c>
      <c r="K19" s="155">
        <v>1361.9449999999999</v>
      </c>
      <c r="L19" s="366">
        <v>0.5</v>
      </c>
      <c r="M19" s="339">
        <v>0.5</v>
      </c>
      <c r="N19" s="155">
        <v>1361.9449999999999</v>
      </c>
      <c r="O19" s="156">
        <v>0.5</v>
      </c>
      <c r="P19" s="155">
        <v>1361.9449999999999</v>
      </c>
      <c r="Q19" s="100"/>
      <c r="R19" s="155">
        <v>0</v>
      </c>
      <c r="S19" s="366">
        <v>0</v>
      </c>
      <c r="T19" s="339">
        <v>0.5</v>
      </c>
      <c r="U19" s="155">
        <v>1361.9449999999999</v>
      </c>
      <c r="V19" s="156">
        <v>0.5</v>
      </c>
      <c r="W19" s="155">
        <v>1361.9449999999999</v>
      </c>
      <c r="X19" s="100">
        <v>0.5</v>
      </c>
      <c r="Y19" s="155">
        <v>1361.9449999999999</v>
      </c>
      <c r="Z19" s="366">
        <v>0.5</v>
      </c>
      <c r="AA19" s="339">
        <v>1</v>
      </c>
      <c r="AB19" s="155">
        <v>2723.89</v>
      </c>
      <c r="AC19" s="156">
        <v>1</v>
      </c>
      <c r="AD19" s="155">
        <v>0</v>
      </c>
      <c r="AE19" s="100"/>
      <c r="AF19" s="155">
        <v>0</v>
      </c>
      <c r="AG19" s="366">
        <v>0</v>
      </c>
      <c r="AH19" s="339">
        <v>1</v>
      </c>
      <c r="AI19" s="155">
        <v>2723.89</v>
      </c>
      <c r="AJ19" s="156">
        <v>1</v>
      </c>
      <c r="AK19" s="155">
        <v>0</v>
      </c>
      <c r="AL19" s="100"/>
      <c r="AM19" s="155">
        <v>0</v>
      </c>
      <c r="AN19" s="366">
        <v>0</v>
      </c>
      <c r="AO19" s="339">
        <v>1</v>
      </c>
      <c r="AP19" s="155">
        <v>2723.89</v>
      </c>
      <c r="AQ19" s="156">
        <v>1</v>
      </c>
      <c r="AR19" s="155">
        <v>0</v>
      </c>
      <c r="AS19" s="100"/>
      <c r="AT19" s="155">
        <v>0</v>
      </c>
      <c r="AU19" s="366">
        <v>0</v>
      </c>
      <c r="AV19" s="339">
        <v>1</v>
      </c>
      <c r="AW19" s="155">
        <v>2723.89</v>
      </c>
      <c r="AX19" s="156">
        <v>1</v>
      </c>
      <c r="AY19" s="155">
        <v>0</v>
      </c>
      <c r="AZ19" s="100"/>
      <c r="BA19" s="155">
        <v>0</v>
      </c>
      <c r="BB19" s="366">
        <v>0</v>
      </c>
      <c r="BC19" s="339">
        <v>1</v>
      </c>
      <c r="BD19" s="155">
        <v>2723.89</v>
      </c>
      <c r="BE19" s="156">
        <v>1</v>
      </c>
      <c r="BF19" s="155">
        <v>0</v>
      </c>
      <c r="BG19" s="100"/>
      <c r="BH19" s="155">
        <v>0</v>
      </c>
      <c r="BI19" s="366">
        <v>0</v>
      </c>
      <c r="BJ19" s="339">
        <v>1</v>
      </c>
      <c r="BK19" s="155">
        <v>2723.89</v>
      </c>
      <c r="BL19" s="156">
        <v>1</v>
      </c>
      <c r="BM19" s="155">
        <v>0</v>
      </c>
      <c r="BN19" s="100"/>
      <c r="BO19" s="155">
        <v>0</v>
      </c>
      <c r="BP19" s="366">
        <v>0</v>
      </c>
      <c r="BQ19" s="339">
        <v>1</v>
      </c>
      <c r="BR19" s="155">
        <v>2723.89</v>
      </c>
      <c r="BS19" s="156">
        <v>1</v>
      </c>
      <c r="BT19" s="155">
        <v>0</v>
      </c>
      <c r="BU19" s="100"/>
      <c r="BV19" s="155">
        <v>0</v>
      </c>
      <c r="BW19" s="366">
        <v>0</v>
      </c>
      <c r="BX19" s="339">
        <v>1</v>
      </c>
      <c r="BY19" s="155">
        <v>2723.89</v>
      </c>
      <c r="BZ19" s="156">
        <v>1</v>
      </c>
      <c r="CA19" s="155">
        <v>0</v>
      </c>
      <c r="CB19" s="100"/>
      <c r="CC19" s="155">
        <v>0</v>
      </c>
      <c r="CD19" s="366">
        <v>0</v>
      </c>
      <c r="CE19" s="339">
        <v>1</v>
      </c>
      <c r="CF19" s="155">
        <v>2723.89</v>
      </c>
      <c r="CG19" s="156">
        <v>1</v>
      </c>
      <c r="CH19" s="155">
        <v>0</v>
      </c>
      <c r="CI19" s="100"/>
      <c r="CJ19" s="155">
        <v>0</v>
      </c>
      <c r="CK19" s="366">
        <v>0</v>
      </c>
      <c r="CL19" s="339">
        <v>1</v>
      </c>
      <c r="CM19" s="155">
        <v>2723.89</v>
      </c>
      <c r="CN19" s="156">
        <v>1</v>
      </c>
      <c r="CO19" s="155">
        <v>0</v>
      </c>
      <c r="CP19" s="100"/>
      <c r="CQ19" s="155">
        <v>0</v>
      </c>
      <c r="CR19" s="366">
        <v>0</v>
      </c>
      <c r="CS19" s="339">
        <v>1</v>
      </c>
      <c r="CT19" s="155">
        <v>2723.89</v>
      </c>
      <c r="CU19" s="156">
        <v>1</v>
      </c>
      <c r="CV19" s="155">
        <v>0</v>
      </c>
      <c r="CW19" s="100"/>
      <c r="CX19" s="155">
        <v>0</v>
      </c>
      <c r="CY19" s="366">
        <v>0</v>
      </c>
      <c r="CZ19" s="339">
        <v>1</v>
      </c>
      <c r="DA19" s="155">
        <v>2723.89</v>
      </c>
      <c r="DB19" s="156">
        <v>1</v>
      </c>
      <c r="DC19" s="155">
        <v>0</v>
      </c>
      <c r="DD19" s="100"/>
      <c r="DE19" s="155">
        <v>0</v>
      </c>
      <c r="DF19" s="366">
        <v>0</v>
      </c>
      <c r="DG19" s="339">
        <v>1</v>
      </c>
      <c r="DH19" s="155">
        <v>2723.89</v>
      </c>
      <c r="DI19" s="156">
        <v>1</v>
      </c>
      <c r="DJ19" s="155">
        <v>0</v>
      </c>
      <c r="DK19" s="100"/>
      <c r="DL19" s="155">
        <v>0</v>
      </c>
      <c r="DM19" s="366">
        <v>0</v>
      </c>
      <c r="DN19" s="339">
        <v>1</v>
      </c>
      <c r="DO19" s="155">
        <v>2723.89</v>
      </c>
      <c r="DP19" s="156">
        <v>1</v>
      </c>
      <c r="DQ19" s="155">
        <v>0</v>
      </c>
    </row>
    <row r="20" spans="1:121" ht="25.5" x14ac:dyDescent="0.25">
      <c r="A20" s="17" t="s">
        <v>75</v>
      </c>
      <c r="B20" s="18" t="s">
        <v>76</v>
      </c>
      <c r="C20" s="17" t="s">
        <v>27</v>
      </c>
      <c r="D20" s="17" t="s">
        <v>77</v>
      </c>
      <c r="E20" s="19" t="s">
        <v>42</v>
      </c>
      <c r="F20" s="19">
        <v>1</v>
      </c>
      <c r="G20" s="20">
        <v>700</v>
      </c>
      <c r="H20" s="20">
        <v>876.54</v>
      </c>
      <c r="I20" s="390">
        <v>876.54</v>
      </c>
      <c r="J20" s="100">
        <v>0.5</v>
      </c>
      <c r="K20" s="155">
        <v>438.27</v>
      </c>
      <c r="L20" s="366">
        <v>0.5</v>
      </c>
      <c r="M20" s="339">
        <v>0.5</v>
      </c>
      <c r="N20" s="155">
        <v>438.27</v>
      </c>
      <c r="O20" s="156">
        <v>0.5</v>
      </c>
      <c r="P20" s="155">
        <v>438.27</v>
      </c>
      <c r="Q20" s="100"/>
      <c r="R20" s="155">
        <v>0</v>
      </c>
      <c r="S20" s="366">
        <v>0</v>
      </c>
      <c r="T20" s="339">
        <v>0.5</v>
      </c>
      <c r="U20" s="155">
        <v>438.27</v>
      </c>
      <c r="V20" s="156">
        <v>0.5</v>
      </c>
      <c r="W20" s="155">
        <v>438.27</v>
      </c>
      <c r="X20" s="100"/>
      <c r="Y20" s="155">
        <v>0</v>
      </c>
      <c r="Z20" s="366">
        <v>0</v>
      </c>
      <c r="AA20" s="339">
        <v>0.5</v>
      </c>
      <c r="AB20" s="155">
        <v>438.27</v>
      </c>
      <c r="AC20" s="156">
        <v>0.5</v>
      </c>
      <c r="AD20" s="155">
        <v>438.27</v>
      </c>
      <c r="AE20" s="100"/>
      <c r="AF20" s="155">
        <v>0</v>
      </c>
      <c r="AG20" s="366">
        <v>0</v>
      </c>
      <c r="AH20" s="339">
        <v>0.5</v>
      </c>
      <c r="AI20" s="155">
        <v>438.27</v>
      </c>
      <c r="AJ20" s="156">
        <v>0.5</v>
      </c>
      <c r="AK20" s="155">
        <v>438.27</v>
      </c>
      <c r="AL20" s="100">
        <v>0.5</v>
      </c>
      <c r="AM20" s="155">
        <v>438.27</v>
      </c>
      <c r="AN20" s="366">
        <v>0.5</v>
      </c>
      <c r="AO20" s="339">
        <v>1</v>
      </c>
      <c r="AP20" s="155">
        <v>876.54</v>
      </c>
      <c r="AQ20" s="156">
        <v>1</v>
      </c>
      <c r="AR20" s="155">
        <v>0</v>
      </c>
      <c r="AS20" s="100"/>
      <c r="AT20" s="155">
        <v>0</v>
      </c>
      <c r="AU20" s="366">
        <v>0</v>
      </c>
      <c r="AV20" s="339">
        <v>1</v>
      </c>
      <c r="AW20" s="155">
        <v>876.54</v>
      </c>
      <c r="AX20" s="156">
        <v>1</v>
      </c>
      <c r="AY20" s="155">
        <v>0</v>
      </c>
      <c r="AZ20" s="100"/>
      <c r="BA20" s="155">
        <v>0</v>
      </c>
      <c r="BB20" s="366">
        <v>0</v>
      </c>
      <c r="BC20" s="339">
        <v>1</v>
      </c>
      <c r="BD20" s="155">
        <v>876.54</v>
      </c>
      <c r="BE20" s="156">
        <v>1</v>
      </c>
      <c r="BF20" s="155">
        <v>0</v>
      </c>
      <c r="BG20" s="100"/>
      <c r="BH20" s="155">
        <v>0</v>
      </c>
      <c r="BI20" s="366">
        <v>0</v>
      </c>
      <c r="BJ20" s="339">
        <v>1</v>
      </c>
      <c r="BK20" s="155">
        <v>876.54</v>
      </c>
      <c r="BL20" s="156">
        <v>1</v>
      </c>
      <c r="BM20" s="155">
        <v>0</v>
      </c>
      <c r="BN20" s="100"/>
      <c r="BO20" s="155">
        <v>0</v>
      </c>
      <c r="BP20" s="366">
        <v>0</v>
      </c>
      <c r="BQ20" s="339">
        <v>1</v>
      </c>
      <c r="BR20" s="155">
        <v>876.54</v>
      </c>
      <c r="BS20" s="156">
        <v>1</v>
      </c>
      <c r="BT20" s="155">
        <v>0</v>
      </c>
      <c r="BU20" s="100"/>
      <c r="BV20" s="155">
        <v>0</v>
      </c>
      <c r="BW20" s="366">
        <v>0</v>
      </c>
      <c r="BX20" s="339">
        <v>1</v>
      </c>
      <c r="BY20" s="155">
        <v>876.54</v>
      </c>
      <c r="BZ20" s="156">
        <v>1</v>
      </c>
      <c r="CA20" s="155">
        <v>0</v>
      </c>
      <c r="CB20" s="100"/>
      <c r="CC20" s="155">
        <v>0</v>
      </c>
      <c r="CD20" s="366">
        <v>0</v>
      </c>
      <c r="CE20" s="339">
        <v>1</v>
      </c>
      <c r="CF20" s="155">
        <v>876.54</v>
      </c>
      <c r="CG20" s="156">
        <v>1</v>
      </c>
      <c r="CH20" s="155">
        <v>0</v>
      </c>
      <c r="CI20" s="100"/>
      <c r="CJ20" s="155">
        <v>0</v>
      </c>
      <c r="CK20" s="366">
        <v>0</v>
      </c>
      <c r="CL20" s="339">
        <v>1</v>
      </c>
      <c r="CM20" s="155">
        <v>876.54</v>
      </c>
      <c r="CN20" s="156">
        <v>1</v>
      </c>
      <c r="CO20" s="155">
        <v>0</v>
      </c>
      <c r="CP20" s="100"/>
      <c r="CQ20" s="155">
        <v>0</v>
      </c>
      <c r="CR20" s="366">
        <v>0</v>
      </c>
      <c r="CS20" s="339">
        <v>1</v>
      </c>
      <c r="CT20" s="155">
        <v>876.54</v>
      </c>
      <c r="CU20" s="156">
        <v>1</v>
      </c>
      <c r="CV20" s="155">
        <v>0</v>
      </c>
      <c r="CW20" s="100"/>
      <c r="CX20" s="155">
        <v>0</v>
      </c>
      <c r="CY20" s="366">
        <v>0</v>
      </c>
      <c r="CZ20" s="339">
        <v>1</v>
      </c>
      <c r="DA20" s="155">
        <v>876.54</v>
      </c>
      <c r="DB20" s="156">
        <v>1</v>
      </c>
      <c r="DC20" s="155">
        <v>0</v>
      </c>
      <c r="DD20" s="100"/>
      <c r="DE20" s="155">
        <v>0</v>
      </c>
      <c r="DF20" s="366">
        <v>0</v>
      </c>
      <c r="DG20" s="339">
        <v>1</v>
      </c>
      <c r="DH20" s="155">
        <v>876.54</v>
      </c>
      <c r="DI20" s="156">
        <v>1</v>
      </c>
      <c r="DJ20" s="155">
        <v>0</v>
      </c>
      <c r="DK20" s="100"/>
      <c r="DL20" s="155">
        <v>0</v>
      </c>
      <c r="DM20" s="366">
        <v>0</v>
      </c>
      <c r="DN20" s="339">
        <v>1</v>
      </c>
      <c r="DO20" s="155">
        <v>876.54</v>
      </c>
      <c r="DP20" s="156">
        <v>1</v>
      </c>
      <c r="DQ20" s="155">
        <v>0</v>
      </c>
    </row>
    <row r="21" spans="1:121" ht="25.5" x14ac:dyDescent="0.25">
      <c r="A21" s="17" t="s">
        <v>78</v>
      </c>
      <c r="B21" s="18" t="s">
        <v>79</v>
      </c>
      <c r="C21" s="17" t="s">
        <v>27</v>
      </c>
      <c r="D21" s="17" t="s">
        <v>80</v>
      </c>
      <c r="E21" s="19" t="s">
        <v>29</v>
      </c>
      <c r="F21" s="19">
        <v>12</v>
      </c>
      <c r="G21" s="20">
        <v>3860.8</v>
      </c>
      <c r="H21" s="20">
        <v>4834.49</v>
      </c>
      <c r="I21" s="390">
        <v>58013.88</v>
      </c>
      <c r="J21" s="100"/>
      <c r="K21" s="155">
        <v>0</v>
      </c>
      <c r="L21" s="366">
        <v>0</v>
      </c>
      <c r="M21" s="339">
        <v>0</v>
      </c>
      <c r="N21" s="155">
        <v>0</v>
      </c>
      <c r="O21" s="156">
        <v>0</v>
      </c>
      <c r="P21" s="155">
        <v>58013.88</v>
      </c>
      <c r="Q21" s="100"/>
      <c r="R21" s="155">
        <v>0</v>
      </c>
      <c r="S21" s="366">
        <v>0</v>
      </c>
      <c r="T21" s="339">
        <v>0</v>
      </c>
      <c r="U21" s="155">
        <v>0</v>
      </c>
      <c r="V21" s="156">
        <v>0</v>
      </c>
      <c r="W21" s="155">
        <v>58013.88</v>
      </c>
      <c r="X21" s="100">
        <v>0.1</v>
      </c>
      <c r="Y21" s="155">
        <v>483.44900000000001</v>
      </c>
      <c r="Z21" s="366">
        <v>8.3333333333333332E-3</v>
      </c>
      <c r="AA21" s="339">
        <v>0.1</v>
      </c>
      <c r="AB21" s="155">
        <v>483.44900000000001</v>
      </c>
      <c r="AC21" s="156">
        <v>8.3333333333333332E-3</v>
      </c>
      <c r="AD21" s="155">
        <v>57530.430999999997</v>
      </c>
      <c r="AE21" s="100"/>
      <c r="AF21" s="155">
        <v>0</v>
      </c>
      <c r="AG21" s="366">
        <v>0</v>
      </c>
      <c r="AH21" s="339">
        <v>0.1</v>
      </c>
      <c r="AI21" s="155">
        <v>483.44900000000001</v>
      </c>
      <c r="AJ21" s="156">
        <v>8.3333333333333332E-3</v>
      </c>
      <c r="AK21" s="155">
        <v>57530.430999999997</v>
      </c>
      <c r="AL21" s="100"/>
      <c r="AM21" s="155">
        <v>0</v>
      </c>
      <c r="AN21" s="366">
        <v>0</v>
      </c>
      <c r="AO21" s="339">
        <v>0.1</v>
      </c>
      <c r="AP21" s="155">
        <v>483.44900000000001</v>
      </c>
      <c r="AQ21" s="156">
        <v>8.3333333333333332E-3</v>
      </c>
      <c r="AR21" s="155">
        <v>57530.430999999997</v>
      </c>
      <c r="AS21" s="100"/>
      <c r="AT21" s="155">
        <v>0</v>
      </c>
      <c r="AU21" s="366">
        <v>0</v>
      </c>
      <c r="AV21" s="339">
        <v>0.1</v>
      </c>
      <c r="AW21" s="155">
        <v>483.44900000000001</v>
      </c>
      <c r="AX21" s="156">
        <v>8.3333333333333332E-3</v>
      </c>
      <c r="AY21" s="155">
        <v>57530.430999999997</v>
      </c>
      <c r="AZ21" s="100">
        <v>2.9</v>
      </c>
      <c r="BA21" s="155">
        <v>14020.020999999999</v>
      </c>
      <c r="BB21" s="366">
        <v>0.24166666666666667</v>
      </c>
      <c r="BC21" s="339">
        <v>3</v>
      </c>
      <c r="BD21" s="155">
        <v>14503.47</v>
      </c>
      <c r="BE21" s="156">
        <v>0.25</v>
      </c>
      <c r="BF21" s="155">
        <v>43510.409999999996</v>
      </c>
      <c r="BG21" s="100"/>
      <c r="BH21" s="155">
        <v>0</v>
      </c>
      <c r="BI21" s="366">
        <v>0</v>
      </c>
      <c r="BJ21" s="339">
        <v>3</v>
      </c>
      <c r="BK21" s="155">
        <v>14503.47</v>
      </c>
      <c r="BL21" s="156">
        <v>0.25</v>
      </c>
      <c r="BM21" s="155">
        <v>43510.409999999996</v>
      </c>
      <c r="BN21" s="100"/>
      <c r="BO21" s="155">
        <v>0</v>
      </c>
      <c r="BP21" s="366">
        <v>0</v>
      </c>
      <c r="BQ21" s="339">
        <v>3</v>
      </c>
      <c r="BR21" s="155">
        <v>14503.47</v>
      </c>
      <c r="BS21" s="156">
        <v>0.25</v>
      </c>
      <c r="BT21" s="155">
        <v>43510.409999999996</v>
      </c>
      <c r="BU21" s="100"/>
      <c r="BV21" s="155">
        <v>0</v>
      </c>
      <c r="BW21" s="366">
        <v>0</v>
      </c>
      <c r="BX21" s="339">
        <v>3</v>
      </c>
      <c r="BY21" s="155">
        <v>14503.47</v>
      </c>
      <c r="BZ21" s="156">
        <v>0.25</v>
      </c>
      <c r="CA21" s="155">
        <v>43510.409999999996</v>
      </c>
      <c r="CB21" s="100"/>
      <c r="CC21" s="155">
        <v>0</v>
      </c>
      <c r="CD21" s="366">
        <v>0</v>
      </c>
      <c r="CE21" s="339">
        <v>3</v>
      </c>
      <c r="CF21" s="155">
        <v>14503.47</v>
      </c>
      <c r="CG21" s="156">
        <v>0.25</v>
      </c>
      <c r="CH21" s="155">
        <v>43510.409999999996</v>
      </c>
      <c r="CI21" s="100"/>
      <c r="CJ21" s="155">
        <v>0</v>
      </c>
      <c r="CK21" s="366">
        <v>0</v>
      </c>
      <c r="CL21" s="339">
        <v>3</v>
      </c>
      <c r="CM21" s="155">
        <v>14503.47</v>
      </c>
      <c r="CN21" s="156">
        <v>0.25</v>
      </c>
      <c r="CO21" s="155">
        <v>43510.409999999996</v>
      </c>
      <c r="CP21" s="100">
        <v>4</v>
      </c>
      <c r="CQ21" s="155">
        <v>19337.96</v>
      </c>
      <c r="CR21" s="366">
        <v>0.33333333333333331</v>
      </c>
      <c r="CS21" s="339">
        <v>7</v>
      </c>
      <c r="CT21" s="155">
        <v>33841.43</v>
      </c>
      <c r="CU21" s="156">
        <v>0.58333333333333337</v>
      </c>
      <c r="CV21" s="155">
        <v>24172.449999999997</v>
      </c>
      <c r="CW21" s="100"/>
      <c r="CX21" s="155">
        <v>0</v>
      </c>
      <c r="CY21" s="366">
        <v>0</v>
      </c>
      <c r="CZ21" s="339">
        <v>7</v>
      </c>
      <c r="DA21" s="155">
        <v>33841.43</v>
      </c>
      <c r="DB21" s="156">
        <v>0.58333333333333337</v>
      </c>
      <c r="DC21" s="155">
        <v>24172.449999999997</v>
      </c>
      <c r="DD21" s="100"/>
      <c r="DE21" s="155">
        <v>0</v>
      </c>
      <c r="DF21" s="366">
        <v>0</v>
      </c>
      <c r="DG21" s="339">
        <v>7</v>
      </c>
      <c r="DH21" s="155">
        <v>33841.43</v>
      </c>
      <c r="DI21" s="156">
        <v>0.58333333333333337</v>
      </c>
      <c r="DJ21" s="155">
        <v>24172.449999999997</v>
      </c>
      <c r="DK21" s="100"/>
      <c r="DL21" s="155">
        <v>0</v>
      </c>
      <c r="DM21" s="366">
        <v>0</v>
      </c>
      <c r="DN21" s="339">
        <v>7</v>
      </c>
      <c r="DO21" s="155">
        <v>33841.43</v>
      </c>
      <c r="DP21" s="156">
        <v>0.58333333333333337</v>
      </c>
      <c r="DQ21" s="155">
        <v>24172.449999999997</v>
      </c>
    </row>
    <row r="22" spans="1:121" ht="51" x14ac:dyDescent="0.25">
      <c r="A22" s="17" t="s">
        <v>81</v>
      </c>
      <c r="B22" s="18" t="s">
        <v>82</v>
      </c>
      <c r="C22" s="17" t="s">
        <v>27</v>
      </c>
      <c r="D22" s="17" t="s">
        <v>83</v>
      </c>
      <c r="E22" s="19" t="s">
        <v>34</v>
      </c>
      <c r="F22" s="19">
        <v>150</v>
      </c>
      <c r="G22" s="20">
        <v>79.040000000000006</v>
      </c>
      <c r="H22" s="20">
        <v>98.97</v>
      </c>
      <c r="I22" s="390">
        <v>14845.5</v>
      </c>
      <c r="J22" s="391">
        <v>0</v>
      </c>
      <c r="K22" s="155">
        <v>0</v>
      </c>
      <c r="L22" s="366">
        <v>0</v>
      </c>
      <c r="M22" s="339">
        <v>0</v>
      </c>
      <c r="N22" s="155">
        <v>0</v>
      </c>
      <c r="O22" s="156">
        <v>0</v>
      </c>
      <c r="P22" s="155">
        <v>14845.5</v>
      </c>
      <c r="Q22" s="391"/>
      <c r="R22" s="155">
        <v>0</v>
      </c>
      <c r="S22" s="366">
        <v>0</v>
      </c>
      <c r="T22" s="339">
        <v>0</v>
      </c>
      <c r="U22" s="155">
        <v>0</v>
      </c>
      <c r="V22" s="156">
        <v>0</v>
      </c>
      <c r="W22" s="155">
        <v>14845.5</v>
      </c>
      <c r="X22" s="391"/>
      <c r="Y22" s="155">
        <v>0</v>
      </c>
      <c r="Z22" s="366">
        <v>0</v>
      </c>
      <c r="AA22" s="339">
        <v>0</v>
      </c>
      <c r="AB22" s="155">
        <v>0</v>
      </c>
      <c r="AC22" s="156">
        <v>0</v>
      </c>
      <c r="AD22" s="155">
        <v>14845.5</v>
      </c>
      <c r="AE22" s="391"/>
      <c r="AF22" s="155">
        <v>0</v>
      </c>
      <c r="AG22" s="366">
        <v>0</v>
      </c>
      <c r="AH22" s="339">
        <v>0</v>
      </c>
      <c r="AI22" s="155">
        <v>0</v>
      </c>
      <c r="AJ22" s="156">
        <v>0</v>
      </c>
      <c r="AK22" s="155">
        <v>14845.5</v>
      </c>
      <c r="AL22" s="391"/>
      <c r="AM22" s="155">
        <v>0</v>
      </c>
      <c r="AN22" s="366">
        <v>0</v>
      </c>
      <c r="AO22" s="339">
        <v>0</v>
      </c>
      <c r="AP22" s="155">
        <v>0</v>
      </c>
      <c r="AQ22" s="156">
        <v>0</v>
      </c>
      <c r="AR22" s="155">
        <v>14845.5</v>
      </c>
      <c r="AS22" s="391"/>
      <c r="AT22" s="155">
        <v>0</v>
      </c>
      <c r="AU22" s="366">
        <v>0</v>
      </c>
      <c r="AV22" s="339">
        <v>0</v>
      </c>
      <c r="AW22" s="155">
        <v>0</v>
      </c>
      <c r="AX22" s="156">
        <v>0</v>
      </c>
      <c r="AY22" s="155">
        <v>14845.5</v>
      </c>
      <c r="AZ22" s="391"/>
      <c r="BA22" s="155">
        <v>0</v>
      </c>
      <c r="BB22" s="366">
        <v>0</v>
      </c>
      <c r="BC22" s="339">
        <v>0</v>
      </c>
      <c r="BD22" s="155">
        <v>0</v>
      </c>
      <c r="BE22" s="156">
        <v>0</v>
      </c>
      <c r="BF22" s="155">
        <v>14845.5</v>
      </c>
      <c r="BG22" s="391"/>
      <c r="BH22" s="155">
        <v>0</v>
      </c>
      <c r="BI22" s="366">
        <v>0</v>
      </c>
      <c r="BJ22" s="339">
        <v>0</v>
      </c>
      <c r="BK22" s="155">
        <v>0</v>
      </c>
      <c r="BL22" s="156">
        <v>0</v>
      </c>
      <c r="BM22" s="155">
        <v>14845.5</v>
      </c>
      <c r="BN22" s="391"/>
      <c r="BO22" s="155">
        <v>0</v>
      </c>
      <c r="BP22" s="366">
        <v>0</v>
      </c>
      <c r="BQ22" s="339">
        <v>0</v>
      </c>
      <c r="BR22" s="155">
        <v>0</v>
      </c>
      <c r="BS22" s="156">
        <v>0</v>
      </c>
      <c r="BT22" s="155">
        <v>14845.5</v>
      </c>
      <c r="BU22" s="391"/>
      <c r="BV22" s="155">
        <v>0</v>
      </c>
      <c r="BW22" s="366">
        <v>0</v>
      </c>
      <c r="BX22" s="339">
        <v>0</v>
      </c>
      <c r="BY22" s="155">
        <v>0</v>
      </c>
      <c r="BZ22" s="156">
        <v>0</v>
      </c>
      <c r="CA22" s="155">
        <v>14845.5</v>
      </c>
      <c r="CB22" s="391">
        <v>30</v>
      </c>
      <c r="CC22" s="155">
        <v>2969.1</v>
      </c>
      <c r="CD22" s="366">
        <v>0.19999999999999998</v>
      </c>
      <c r="CE22" s="339">
        <v>30</v>
      </c>
      <c r="CF22" s="155">
        <v>2969.1</v>
      </c>
      <c r="CG22" s="156">
        <v>0.19999999999999998</v>
      </c>
      <c r="CH22" s="155">
        <v>11876.4</v>
      </c>
      <c r="CI22" s="391">
        <v>30</v>
      </c>
      <c r="CJ22" s="155">
        <v>2969.1</v>
      </c>
      <c r="CK22" s="366">
        <v>0.19999999999999998</v>
      </c>
      <c r="CL22" s="339">
        <v>60</v>
      </c>
      <c r="CM22" s="155">
        <v>5938.2</v>
      </c>
      <c r="CN22" s="156">
        <v>0.39999999999999997</v>
      </c>
      <c r="CO22" s="155">
        <v>8907.2999999999993</v>
      </c>
      <c r="CP22" s="391">
        <v>30</v>
      </c>
      <c r="CQ22" s="155">
        <v>2969.1</v>
      </c>
      <c r="CR22" s="366">
        <v>0.19999999999999998</v>
      </c>
      <c r="CS22" s="339">
        <v>90</v>
      </c>
      <c r="CT22" s="155">
        <v>8907.2999999999993</v>
      </c>
      <c r="CU22" s="156">
        <v>0.6</v>
      </c>
      <c r="CV22" s="155">
        <v>5938.2000000000007</v>
      </c>
      <c r="CW22" s="391">
        <v>30</v>
      </c>
      <c r="CX22" s="155">
        <v>2969.1</v>
      </c>
      <c r="CY22" s="366">
        <v>0.19999999999999998</v>
      </c>
      <c r="CZ22" s="339">
        <v>120</v>
      </c>
      <c r="DA22" s="155">
        <v>11876.4</v>
      </c>
      <c r="DB22" s="156">
        <v>0.79999999999999993</v>
      </c>
      <c r="DC22" s="155">
        <v>2969.1000000000004</v>
      </c>
      <c r="DD22" s="391"/>
      <c r="DE22" s="155">
        <v>0</v>
      </c>
      <c r="DF22" s="366">
        <v>0</v>
      </c>
      <c r="DG22" s="339">
        <v>120</v>
      </c>
      <c r="DH22" s="155">
        <v>11876.4</v>
      </c>
      <c r="DI22" s="156">
        <v>0.79999999999999993</v>
      </c>
      <c r="DJ22" s="155">
        <v>2969.1000000000004</v>
      </c>
      <c r="DK22" s="391"/>
      <c r="DL22" s="155">
        <v>0</v>
      </c>
      <c r="DM22" s="366">
        <v>0</v>
      </c>
      <c r="DN22" s="339">
        <v>120</v>
      </c>
      <c r="DO22" s="155">
        <v>11876.4</v>
      </c>
      <c r="DP22" s="156">
        <v>0.79999999999999993</v>
      </c>
      <c r="DQ22" s="155">
        <v>2969.1000000000004</v>
      </c>
    </row>
    <row r="23" spans="1:121" x14ac:dyDescent="0.25">
      <c r="A23" s="12">
        <v>2</v>
      </c>
      <c r="B23" s="12"/>
      <c r="C23" s="12"/>
      <c r="D23" s="12" t="s">
        <v>84</v>
      </c>
      <c r="E23" s="12"/>
      <c r="F23" s="94"/>
      <c r="G23" s="14"/>
      <c r="H23" s="14"/>
      <c r="I23" s="388">
        <v>0</v>
      </c>
      <c r="J23" s="96"/>
      <c r="K23" s="388">
        <v>40285.066099999996</v>
      </c>
      <c r="L23" s="172" t="e">
        <v>#DIV/0!</v>
      </c>
      <c r="M23" s="389"/>
      <c r="N23" s="388">
        <v>40285.066099999996</v>
      </c>
      <c r="O23" s="158" t="e">
        <v>#DIV/0!</v>
      </c>
      <c r="P23" s="388">
        <v>43021.944900000017</v>
      </c>
      <c r="Q23" s="96"/>
      <c r="R23" s="388">
        <v>15932.187599999999</v>
      </c>
      <c r="S23" s="172" t="e">
        <v>#DIV/0!</v>
      </c>
      <c r="T23" s="389"/>
      <c r="U23" s="388">
        <v>56217.253699999987</v>
      </c>
      <c r="V23" s="158" t="e">
        <v>#DIV/0!</v>
      </c>
      <c r="W23" s="388">
        <v>27089.757299999983</v>
      </c>
      <c r="X23" s="96"/>
      <c r="Y23" s="388">
        <v>176.4264</v>
      </c>
      <c r="Z23" s="172" t="e">
        <v>#DIV/0!</v>
      </c>
      <c r="AA23" s="389"/>
      <c r="AB23" s="388">
        <v>56393.680099999983</v>
      </c>
      <c r="AC23" s="158" t="e">
        <v>#DIV/0!</v>
      </c>
      <c r="AD23" s="388">
        <v>26913.330899999986</v>
      </c>
      <c r="AE23" s="96"/>
      <c r="AF23" s="388">
        <v>2282.1554000000001</v>
      </c>
      <c r="AG23" s="172" t="e">
        <v>#DIV/0!</v>
      </c>
      <c r="AH23" s="389"/>
      <c r="AI23" s="388">
        <v>58675.835499999986</v>
      </c>
      <c r="AJ23" s="158" t="e">
        <v>#DIV/0!</v>
      </c>
      <c r="AK23" s="388">
        <v>24631.17549999999</v>
      </c>
      <c r="AL23" s="96"/>
      <c r="AM23" s="388">
        <v>1849.2879</v>
      </c>
      <c r="AN23" s="172" t="e">
        <v>#DIV/0!</v>
      </c>
      <c r="AO23" s="389"/>
      <c r="AP23" s="388">
        <v>60525.123399999997</v>
      </c>
      <c r="AQ23" s="158" t="e">
        <v>#DIV/0!</v>
      </c>
      <c r="AR23" s="388">
        <v>22781.887599999995</v>
      </c>
      <c r="AS23" s="96"/>
      <c r="AT23" s="388">
        <v>3841.3989000000001</v>
      </c>
      <c r="AU23" s="172" t="e">
        <v>#DIV/0!</v>
      </c>
      <c r="AV23" s="389"/>
      <c r="AW23" s="388">
        <v>64366.522299999997</v>
      </c>
      <c r="AX23" s="158" t="e">
        <v>#DIV/0!</v>
      </c>
      <c r="AY23" s="388">
        <v>18940.488699999994</v>
      </c>
      <c r="AZ23" s="96"/>
      <c r="BA23" s="388">
        <v>0</v>
      </c>
      <c r="BB23" s="172" t="e">
        <v>#DIV/0!</v>
      </c>
      <c r="BC23" s="389"/>
      <c r="BD23" s="388">
        <v>64366.522299999997</v>
      </c>
      <c r="BE23" s="158" t="e">
        <v>#DIV/0!</v>
      </c>
      <c r="BF23" s="388">
        <v>18940.488699999994</v>
      </c>
      <c r="BG23" s="96"/>
      <c r="BH23" s="388">
        <v>0</v>
      </c>
      <c r="BI23" s="172" t="e">
        <v>#DIV/0!</v>
      </c>
      <c r="BJ23" s="389"/>
      <c r="BK23" s="388">
        <v>64366.522299999997</v>
      </c>
      <c r="BL23" s="158" t="e">
        <v>#DIV/0!</v>
      </c>
      <c r="BM23" s="388">
        <v>18940.488699999994</v>
      </c>
      <c r="BN23" s="96"/>
      <c r="BO23" s="388">
        <v>0</v>
      </c>
      <c r="BP23" s="172" t="e">
        <v>#DIV/0!</v>
      </c>
      <c r="BQ23" s="389"/>
      <c r="BR23" s="388">
        <v>64366.505400000009</v>
      </c>
      <c r="BS23" s="158" t="e">
        <v>#DIV/0!</v>
      </c>
      <c r="BT23" s="388">
        <v>18940.505799999995</v>
      </c>
      <c r="BU23" s="96"/>
      <c r="BV23" s="388">
        <v>0</v>
      </c>
      <c r="BW23" s="172" t="e">
        <v>#DIV/0!</v>
      </c>
      <c r="BX23" s="389"/>
      <c r="BY23" s="388">
        <v>64366.499000000011</v>
      </c>
      <c r="BZ23" s="158" t="e">
        <v>#DIV/0!</v>
      </c>
      <c r="CA23" s="388">
        <v>18940.511999999995</v>
      </c>
      <c r="CB23" s="96"/>
      <c r="CC23" s="388">
        <v>6802.2950000000001</v>
      </c>
      <c r="CD23" s="172" t="e">
        <v>#DIV/0!</v>
      </c>
      <c r="CE23" s="389"/>
      <c r="CF23" s="388">
        <v>71168.793999999994</v>
      </c>
      <c r="CG23" s="158" t="e">
        <v>#DIV/0!</v>
      </c>
      <c r="CH23" s="388">
        <v>12138.216999999997</v>
      </c>
      <c r="CI23" s="96"/>
      <c r="CJ23" s="388">
        <v>3818.3815999999997</v>
      </c>
      <c r="CK23" s="172" t="e">
        <v>#DIV/0!</v>
      </c>
      <c r="CL23" s="389"/>
      <c r="CM23" s="388">
        <v>74987.225599999976</v>
      </c>
      <c r="CN23" s="158">
        <v>0</v>
      </c>
      <c r="CO23" s="388">
        <v>8319.785399999997</v>
      </c>
      <c r="CP23" s="96"/>
      <c r="CQ23" s="388">
        <v>2151.5037000000002</v>
      </c>
      <c r="CR23" s="172"/>
      <c r="CS23" s="389"/>
      <c r="CT23" s="388">
        <v>77138.729299999992</v>
      </c>
      <c r="CU23" s="158"/>
      <c r="CV23" s="388">
        <v>6168.2816999999968</v>
      </c>
      <c r="CW23" s="96"/>
      <c r="CX23" s="388">
        <v>2995.6701999999996</v>
      </c>
      <c r="CY23" s="172"/>
      <c r="CZ23" s="389"/>
      <c r="DA23" s="388">
        <v>80134.3995</v>
      </c>
      <c r="DB23" s="158"/>
      <c r="DC23" s="388">
        <v>3172.6114999999986</v>
      </c>
      <c r="DD23" s="96"/>
      <c r="DE23" s="388">
        <v>1017.1469</v>
      </c>
      <c r="DF23" s="172"/>
      <c r="DG23" s="389"/>
      <c r="DH23" s="388">
        <v>81151.546399999992</v>
      </c>
      <c r="DI23" s="158"/>
      <c r="DJ23" s="388">
        <v>2155.4645999999984</v>
      </c>
      <c r="DK23" s="96"/>
      <c r="DL23" s="388">
        <v>0</v>
      </c>
      <c r="DM23" s="172"/>
      <c r="DN23" s="389"/>
      <c r="DO23" s="388">
        <v>81151.546399999992</v>
      </c>
      <c r="DP23" s="158"/>
      <c r="DQ23" s="388">
        <v>2155.4645999999984</v>
      </c>
    </row>
    <row r="24" spans="1:121" ht="38.25" x14ac:dyDescent="0.25">
      <c r="A24" s="17" t="s">
        <v>85</v>
      </c>
      <c r="B24" s="18" t="s">
        <v>86</v>
      </c>
      <c r="C24" s="17" t="s">
        <v>32</v>
      </c>
      <c r="D24" s="17" t="s">
        <v>87</v>
      </c>
      <c r="E24" s="19" t="s">
        <v>88</v>
      </c>
      <c r="F24" s="19">
        <v>61.67</v>
      </c>
      <c r="G24" s="20">
        <v>43.1</v>
      </c>
      <c r="H24" s="20">
        <v>53.96</v>
      </c>
      <c r="I24" s="390">
        <v>3327.7130000000002</v>
      </c>
      <c r="J24" s="154">
        <v>40.36</v>
      </c>
      <c r="K24" s="155">
        <v>2177.8256000000001</v>
      </c>
      <c r="L24" s="366">
        <v>0.65445115008415689</v>
      </c>
      <c r="M24" s="339">
        <v>40.36</v>
      </c>
      <c r="N24" s="155">
        <v>2177.8256000000001</v>
      </c>
      <c r="O24" s="156">
        <v>0.65445115008415689</v>
      </c>
      <c r="P24" s="155">
        <v>1149.8874000000001</v>
      </c>
      <c r="Q24" s="154">
        <v>5.82</v>
      </c>
      <c r="R24" s="155">
        <v>314.04720000000003</v>
      </c>
      <c r="S24" s="366">
        <v>9.4373282792115792E-2</v>
      </c>
      <c r="T24" s="339">
        <v>46.18</v>
      </c>
      <c r="U24" s="155">
        <v>2491.8728000000001</v>
      </c>
      <c r="V24" s="156">
        <v>0.74882443287627265</v>
      </c>
      <c r="W24" s="155">
        <v>835.8402000000001</v>
      </c>
      <c r="X24" s="154"/>
      <c r="Y24" s="155">
        <v>0</v>
      </c>
      <c r="Z24" s="366">
        <v>0</v>
      </c>
      <c r="AA24" s="339">
        <v>46.18</v>
      </c>
      <c r="AB24" s="155">
        <v>2491.8728000000001</v>
      </c>
      <c r="AC24" s="156">
        <v>0.74882443287627265</v>
      </c>
      <c r="AD24" s="155">
        <v>835.8402000000001</v>
      </c>
      <c r="AE24" s="154"/>
      <c r="AF24" s="155">
        <v>0</v>
      </c>
      <c r="AG24" s="366">
        <v>0</v>
      </c>
      <c r="AH24" s="339">
        <v>46.18</v>
      </c>
      <c r="AI24" s="155">
        <v>2491.8728000000001</v>
      </c>
      <c r="AJ24" s="156">
        <v>0.74882443287627265</v>
      </c>
      <c r="AK24" s="155">
        <v>835.8402000000001</v>
      </c>
      <c r="AL24" s="154">
        <v>15.49</v>
      </c>
      <c r="AM24" s="155">
        <v>835.84040000000005</v>
      </c>
      <c r="AN24" s="366">
        <v>0.2511756272250642</v>
      </c>
      <c r="AO24" s="339">
        <v>61.67</v>
      </c>
      <c r="AP24" s="155">
        <v>3327.7132000000001</v>
      </c>
      <c r="AQ24" s="156">
        <v>1.0000000601013368</v>
      </c>
      <c r="AR24" s="155">
        <v>-1.9999999994979589E-4</v>
      </c>
      <c r="AS24" s="154"/>
      <c r="AT24" s="155">
        <v>0</v>
      </c>
      <c r="AU24" s="366">
        <v>0</v>
      </c>
      <c r="AV24" s="339">
        <v>61.67</v>
      </c>
      <c r="AW24" s="155">
        <v>3327.7132000000001</v>
      </c>
      <c r="AX24" s="156">
        <v>1.0000000601013368</v>
      </c>
      <c r="AY24" s="155">
        <v>-1.9999999994979589E-4</v>
      </c>
      <c r="AZ24" s="154"/>
      <c r="BA24" s="155">
        <v>0</v>
      </c>
      <c r="BB24" s="366">
        <v>0</v>
      </c>
      <c r="BC24" s="339">
        <v>61.67</v>
      </c>
      <c r="BD24" s="155">
        <v>3327.7132000000001</v>
      </c>
      <c r="BE24" s="156">
        <v>1.0000000601013368</v>
      </c>
      <c r="BF24" s="155">
        <v>-1.9999999994979589E-4</v>
      </c>
      <c r="BG24" s="154"/>
      <c r="BH24" s="155">
        <v>0</v>
      </c>
      <c r="BI24" s="366">
        <v>0</v>
      </c>
      <c r="BJ24" s="339">
        <v>61.67</v>
      </c>
      <c r="BK24" s="155">
        <v>3327.7132000000001</v>
      </c>
      <c r="BL24" s="156">
        <v>1.0000000601013368</v>
      </c>
      <c r="BM24" s="155">
        <v>-1.9999999994979589E-4</v>
      </c>
      <c r="BN24" s="154"/>
      <c r="BO24" s="155">
        <v>0</v>
      </c>
      <c r="BP24" s="366">
        <v>0</v>
      </c>
      <c r="BQ24" s="339">
        <v>61.67</v>
      </c>
      <c r="BR24" s="155">
        <v>3327.7132000000001</v>
      </c>
      <c r="BS24" s="156">
        <v>1.0000000601013368</v>
      </c>
      <c r="BT24" s="155">
        <v>-1.9999999994979589E-4</v>
      </c>
      <c r="BU24" s="154"/>
      <c r="BV24" s="155">
        <v>0</v>
      </c>
      <c r="BW24" s="366">
        <v>0</v>
      </c>
      <c r="BX24" s="339">
        <v>61.67</v>
      </c>
      <c r="BY24" s="155">
        <v>3327.7132000000001</v>
      </c>
      <c r="BZ24" s="156">
        <v>1.0000000601013368</v>
      </c>
      <c r="CA24" s="155">
        <v>-1.9999999994979589E-4</v>
      </c>
      <c r="CB24" s="154"/>
      <c r="CC24" s="155">
        <v>0</v>
      </c>
      <c r="CD24" s="366">
        <v>0</v>
      </c>
      <c r="CE24" s="339">
        <v>61.67</v>
      </c>
      <c r="CF24" s="155">
        <v>3327.7132000000001</v>
      </c>
      <c r="CG24" s="156">
        <v>1.0000000601013368</v>
      </c>
      <c r="CH24" s="155">
        <v>-1.9999999994979589E-4</v>
      </c>
      <c r="CI24" s="154"/>
      <c r="CJ24" s="155">
        <v>0</v>
      </c>
      <c r="CK24" s="366">
        <v>0</v>
      </c>
      <c r="CL24" s="339">
        <v>61.67</v>
      </c>
      <c r="CM24" s="155">
        <v>3327.7132000000001</v>
      </c>
      <c r="CN24" s="156">
        <v>1.0000000601013368</v>
      </c>
      <c r="CO24" s="155">
        <v>-1.9999999994979589E-4</v>
      </c>
      <c r="CP24" s="154"/>
      <c r="CQ24" s="155">
        <v>0</v>
      </c>
      <c r="CR24" s="366">
        <v>0</v>
      </c>
      <c r="CS24" s="339">
        <v>61.67</v>
      </c>
      <c r="CT24" s="155">
        <v>3327.7132000000001</v>
      </c>
      <c r="CU24" s="156">
        <v>1.0000000601013368</v>
      </c>
      <c r="CV24" s="155">
        <v>-1.9999999994979589E-4</v>
      </c>
      <c r="CW24" s="154"/>
      <c r="CX24" s="155">
        <v>0</v>
      </c>
      <c r="CY24" s="366">
        <v>0</v>
      </c>
      <c r="CZ24" s="339">
        <v>61.67</v>
      </c>
      <c r="DA24" s="155">
        <v>3327.7132000000001</v>
      </c>
      <c r="DB24" s="156">
        <v>1.0000000601013368</v>
      </c>
      <c r="DC24" s="155">
        <v>-1.9999999994979589E-4</v>
      </c>
      <c r="DD24" s="154"/>
      <c r="DE24" s="155">
        <v>0</v>
      </c>
      <c r="DF24" s="366">
        <v>0</v>
      </c>
      <c r="DG24" s="339">
        <v>61.67</v>
      </c>
      <c r="DH24" s="155">
        <v>3327.7132000000001</v>
      </c>
      <c r="DI24" s="156">
        <v>1.0000000601013368</v>
      </c>
      <c r="DJ24" s="155">
        <v>-1.9999999994979589E-4</v>
      </c>
      <c r="DK24" s="154"/>
      <c r="DL24" s="155">
        <v>0</v>
      </c>
      <c r="DM24" s="366">
        <v>0</v>
      </c>
      <c r="DN24" s="339">
        <v>61.67</v>
      </c>
      <c r="DO24" s="155">
        <v>3327.7132000000001</v>
      </c>
      <c r="DP24" s="156">
        <v>1.0000000601013368</v>
      </c>
      <c r="DQ24" s="155">
        <v>-1.9999999994979589E-4</v>
      </c>
    </row>
    <row r="25" spans="1:121" ht="38.25" x14ac:dyDescent="0.25">
      <c r="A25" s="17" t="s">
        <v>89</v>
      </c>
      <c r="B25" s="18" t="s">
        <v>90</v>
      </c>
      <c r="C25" s="17" t="s">
        <v>32</v>
      </c>
      <c r="D25" s="17" t="s">
        <v>91</v>
      </c>
      <c r="E25" s="19" t="s">
        <v>88</v>
      </c>
      <c r="F25" s="19">
        <v>2.14</v>
      </c>
      <c r="G25" s="20">
        <v>201.75</v>
      </c>
      <c r="H25" s="20">
        <v>252.63</v>
      </c>
      <c r="I25" s="390">
        <v>540.62800000000004</v>
      </c>
      <c r="J25" s="100"/>
      <c r="K25" s="155">
        <v>0</v>
      </c>
      <c r="L25" s="366">
        <v>0</v>
      </c>
      <c r="M25" s="339">
        <v>0</v>
      </c>
      <c r="N25" s="155">
        <v>0</v>
      </c>
      <c r="O25" s="156">
        <v>0</v>
      </c>
      <c r="P25" s="155">
        <v>540.62800000000004</v>
      </c>
      <c r="Q25" s="100">
        <v>2.14</v>
      </c>
      <c r="R25" s="155">
        <v>540.62819999999999</v>
      </c>
      <c r="S25" s="366">
        <v>1.0000003699401436</v>
      </c>
      <c r="T25" s="339">
        <v>2.14</v>
      </c>
      <c r="U25" s="155">
        <v>540.62819999999999</v>
      </c>
      <c r="V25" s="156">
        <v>1.0000003699401436</v>
      </c>
      <c r="W25" s="155">
        <v>-1.9999999994979589E-4</v>
      </c>
      <c r="X25" s="100"/>
      <c r="Y25" s="155">
        <v>0</v>
      </c>
      <c r="Z25" s="366">
        <v>0</v>
      </c>
      <c r="AA25" s="339">
        <v>2.14</v>
      </c>
      <c r="AB25" s="155">
        <v>540.62819999999999</v>
      </c>
      <c r="AC25" s="156">
        <v>1.0000003699401436</v>
      </c>
      <c r="AD25" s="155">
        <v>-1.9999999994979589E-4</v>
      </c>
      <c r="AE25" s="100"/>
      <c r="AF25" s="155">
        <v>0</v>
      </c>
      <c r="AG25" s="366">
        <v>0</v>
      </c>
      <c r="AH25" s="339">
        <v>2.14</v>
      </c>
      <c r="AI25" s="155">
        <v>540.62819999999999</v>
      </c>
      <c r="AJ25" s="156">
        <v>1.0000003699401436</v>
      </c>
      <c r="AK25" s="155">
        <v>-1.9999999994979589E-4</v>
      </c>
      <c r="AL25" s="100"/>
      <c r="AM25" s="155">
        <v>0</v>
      </c>
      <c r="AN25" s="366">
        <v>0</v>
      </c>
      <c r="AO25" s="339">
        <v>2.14</v>
      </c>
      <c r="AP25" s="155">
        <v>540.62819999999999</v>
      </c>
      <c r="AQ25" s="156">
        <v>1.0000003699401436</v>
      </c>
      <c r="AR25" s="155">
        <v>-1.9999999994979589E-4</v>
      </c>
      <c r="AS25" s="100"/>
      <c r="AT25" s="155">
        <v>0</v>
      </c>
      <c r="AU25" s="366">
        <v>0</v>
      </c>
      <c r="AV25" s="339">
        <v>2.14</v>
      </c>
      <c r="AW25" s="155">
        <v>540.62819999999999</v>
      </c>
      <c r="AX25" s="156">
        <v>1.0000003699401436</v>
      </c>
      <c r="AY25" s="155">
        <v>-1.9999999994979589E-4</v>
      </c>
      <c r="AZ25" s="100"/>
      <c r="BA25" s="155">
        <v>0</v>
      </c>
      <c r="BB25" s="366">
        <v>0</v>
      </c>
      <c r="BC25" s="339">
        <v>2.14</v>
      </c>
      <c r="BD25" s="155">
        <v>540.62819999999999</v>
      </c>
      <c r="BE25" s="156">
        <v>1.0000003699401436</v>
      </c>
      <c r="BF25" s="155">
        <v>-1.9999999994979589E-4</v>
      </c>
      <c r="BG25" s="100"/>
      <c r="BH25" s="155">
        <v>0</v>
      </c>
      <c r="BI25" s="366">
        <v>0</v>
      </c>
      <c r="BJ25" s="339">
        <v>2.14</v>
      </c>
      <c r="BK25" s="155">
        <v>540.62819999999999</v>
      </c>
      <c r="BL25" s="156">
        <v>1.0000003699401436</v>
      </c>
      <c r="BM25" s="155">
        <v>-1.9999999994979589E-4</v>
      </c>
      <c r="BN25" s="100"/>
      <c r="BO25" s="155">
        <v>0</v>
      </c>
      <c r="BP25" s="366">
        <v>0</v>
      </c>
      <c r="BQ25" s="339">
        <v>2.14</v>
      </c>
      <c r="BR25" s="155">
        <v>540.62819999999999</v>
      </c>
      <c r="BS25" s="156">
        <v>1.0000003699401436</v>
      </c>
      <c r="BT25" s="155">
        <v>-1.9999999994979589E-4</v>
      </c>
      <c r="BU25" s="100"/>
      <c r="BV25" s="155">
        <v>0</v>
      </c>
      <c r="BW25" s="366">
        <v>0</v>
      </c>
      <c r="BX25" s="339">
        <v>2.14</v>
      </c>
      <c r="BY25" s="155">
        <v>540.62819999999999</v>
      </c>
      <c r="BZ25" s="156">
        <v>1.0000003699401436</v>
      </c>
      <c r="CA25" s="155">
        <v>-1.9999999994979589E-4</v>
      </c>
      <c r="CB25" s="100"/>
      <c r="CC25" s="155">
        <v>0</v>
      </c>
      <c r="CD25" s="366">
        <v>0</v>
      </c>
      <c r="CE25" s="339">
        <v>2.14</v>
      </c>
      <c r="CF25" s="155">
        <v>540.62819999999999</v>
      </c>
      <c r="CG25" s="156">
        <v>1.0000003699401436</v>
      </c>
      <c r="CH25" s="155">
        <v>-1.9999999994979589E-4</v>
      </c>
      <c r="CI25" s="100"/>
      <c r="CJ25" s="155">
        <v>0</v>
      </c>
      <c r="CK25" s="366">
        <v>0</v>
      </c>
      <c r="CL25" s="339">
        <v>2.14</v>
      </c>
      <c r="CM25" s="155">
        <v>540.62819999999999</v>
      </c>
      <c r="CN25" s="156">
        <v>1.0000003699401436</v>
      </c>
      <c r="CO25" s="155">
        <v>-1.9999999994979589E-4</v>
      </c>
      <c r="CP25" s="100"/>
      <c r="CQ25" s="155">
        <v>0</v>
      </c>
      <c r="CR25" s="366">
        <v>0</v>
      </c>
      <c r="CS25" s="339">
        <v>2.14</v>
      </c>
      <c r="CT25" s="155">
        <v>540.62819999999999</v>
      </c>
      <c r="CU25" s="156">
        <v>1.0000003699401436</v>
      </c>
      <c r="CV25" s="155">
        <v>-1.9999999994979589E-4</v>
      </c>
      <c r="CW25" s="100"/>
      <c r="CX25" s="155">
        <v>0</v>
      </c>
      <c r="CY25" s="366">
        <v>0</v>
      </c>
      <c r="CZ25" s="339">
        <v>2.14</v>
      </c>
      <c r="DA25" s="155">
        <v>540.62819999999999</v>
      </c>
      <c r="DB25" s="156">
        <v>1.0000003699401436</v>
      </c>
      <c r="DC25" s="155">
        <v>-1.9999999994979589E-4</v>
      </c>
      <c r="DD25" s="100"/>
      <c r="DE25" s="155">
        <v>0</v>
      </c>
      <c r="DF25" s="366">
        <v>0</v>
      </c>
      <c r="DG25" s="339">
        <v>2.14</v>
      </c>
      <c r="DH25" s="155">
        <v>540.62819999999999</v>
      </c>
      <c r="DI25" s="156">
        <v>1.0000003699401436</v>
      </c>
      <c r="DJ25" s="155">
        <v>-1.9999999994979589E-4</v>
      </c>
      <c r="DK25" s="100"/>
      <c r="DL25" s="155">
        <v>0</v>
      </c>
      <c r="DM25" s="366">
        <v>0</v>
      </c>
      <c r="DN25" s="339">
        <v>2.14</v>
      </c>
      <c r="DO25" s="155">
        <v>540.62819999999999</v>
      </c>
      <c r="DP25" s="156">
        <v>1.0000003699401436</v>
      </c>
      <c r="DQ25" s="155">
        <v>-1.9999999994979589E-4</v>
      </c>
    </row>
    <row r="26" spans="1:121" ht="38.25" x14ac:dyDescent="0.25">
      <c r="A26" s="17" t="s">
        <v>92</v>
      </c>
      <c r="B26" s="18" t="s">
        <v>93</v>
      </c>
      <c r="C26" s="17" t="s">
        <v>32</v>
      </c>
      <c r="D26" s="17" t="s">
        <v>94</v>
      </c>
      <c r="E26" s="19" t="s">
        <v>88</v>
      </c>
      <c r="F26" s="19">
        <v>3.35</v>
      </c>
      <c r="G26" s="20">
        <v>159.22</v>
      </c>
      <c r="H26" s="20">
        <v>199.37</v>
      </c>
      <c r="I26" s="390">
        <v>667.88900000000001</v>
      </c>
      <c r="J26" s="100">
        <v>1.4</v>
      </c>
      <c r="K26" s="155">
        <v>279.11799999999999</v>
      </c>
      <c r="L26" s="366">
        <v>0.4179107606204025</v>
      </c>
      <c r="M26" s="339">
        <v>1.4</v>
      </c>
      <c r="N26" s="155">
        <v>279.11799999999999</v>
      </c>
      <c r="O26" s="156">
        <v>0.4179107606204025</v>
      </c>
      <c r="P26" s="155">
        <v>388.77100000000002</v>
      </c>
      <c r="Q26" s="100">
        <v>1.95</v>
      </c>
      <c r="R26" s="155">
        <v>388.7715</v>
      </c>
      <c r="S26" s="366">
        <v>0.58208998800698919</v>
      </c>
      <c r="T26" s="339">
        <v>3.3499999999999996</v>
      </c>
      <c r="U26" s="155">
        <v>667.8895</v>
      </c>
      <c r="V26" s="156">
        <v>1.0000007486273916</v>
      </c>
      <c r="W26" s="155">
        <v>-4.9999999998817657E-4</v>
      </c>
      <c r="X26" s="100"/>
      <c r="Y26" s="155">
        <v>0</v>
      </c>
      <c r="Z26" s="366">
        <v>0</v>
      </c>
      <c r="AA26" s="339">
        <v>3.3499999999999996</v>
      </c>
      <c r="AB26" s="155">
        <v>667.8895</v>
      </c>
      <c r="AC26" s="156">
        <v>1.0000007486273916</v>
      </c>
      <c r="AD26" s="155">
        <v>-4.9999999998817657E-4</v>
      </c>
      <c r="AE26" s="100"/>
      <c r="AF26" s="155">
        <v>0</v>
      </c>
      <c r="AG26" s="366">
        <v>0</v>
      </c>
      <c r="AH26" s="339">
        <v>3.3499999999999996</v>
      </c>
      <c r="AI26" s="155">
        <v>667.8895</v>
      </c>
      <c r="AJ26" s="156">
        <v>1.0000007486273916</v>
      </c>
      <c r="AK26" s="155">
        <v>-4.9999999998817657E-4</v>
      </c>
      <c r="AL26" s="100"/>
      <c r="AM26" s="155">
        <v>0</v>
      </c>
      <c r="AN26" s="366">
        <v>0</v>
      </c>
      <c r="AO26" s="339">
        <v>3.3499999999999996</v>
      </c>
      <c r="AP26" s="155">
        <v>667.8895</v>
      </c>
      <c r="AQ26" s="156">
        <v>1.0000007486273916</v>
      </c>
      <c r="AR26" s="155">
        <v>-4.9999999998817657E-4</v>
      </c>
      <c r="AS26" s="100"/>
      <c r="AT26" s="155">
        <v>0</v>
      </c>
      <c r="AU26" s="366">
        <v>0</v>
      </c>
      <c r="AV26" s="339">
        <v>3.3499999999999996</v>
      </c>
      <c r="AW26" s="155">
        <v>667.8895</v>
      </c>
      <c r="AX26" s="156">
        <v>1.0000007486273916</v>
      </c>
      <c r="AY26" s="155">
        <v>-4.9999999998817657E-4</v>
      </c>
      <c r="AZ26" s="100"/>
      <c r="BA26" s="155">
        <v>0</v>
      </c>
      <c r="BB26" s="366">
        <v>0</v>
      </c>
      <c r="BC26" s="339">
        <v>3.3499999999999996</v>
      </c>
      <c r="BD26" s="155">
        <v>667.8895</v>
      </c>
      <c r="BE26" s="156">
        <v>1.0000007486273916</v>
      </c>
      <c r="BF26" s="155">
        <v>-4.9999999998817657E-4</v>
      </c>
      <c r="BG26" s="100"/>
      <c r="BH26" s="155">
        <v>0</v>
      </c>
      <c r="BI26" s="366">
        <v>0</v>
      </c>
      <c r="BJ26" s="339">
        <v>3.3499999999999996</v>
      </c>
      <c r="BK26" s="155">
        <v>667.8895</v>
      </c>
      <c r="BL26" s="156">
        <v>1.0000007486273916</v>
      </c>
      <c r="BM26" s="155">
        <v>-4.9999999998817657E-4</v>
      </c>
      <c r="BN26" s="100"/>
      <c r="BO26" s="155">
        <v>0</v>
      </c>
      <c r="BP26" s="366">
        <v>0</v>
      </c>
      <c r="BQ26" s="339">
        <v>3.3499999999999996</v>
      </c>
      <c r="BR26" s="155">
        <v>667.8895</v>
      </c>
      <c r="BS26" s="156">
        <v>1.0000007486273916</v>
      </c>
      <c r="BT26" s="155">
        <v>-4.9999999998817657E-4</v>
      </c>
      <c r="BU26" s="100"/>
      <c r="BV26" s="155">
        <v>0</v>
      </c>
      <c r="BW26" s="366">
        <v>0</v>
      </c>
      <c r="BX26" s="339">
        <v>3.3499999999999996</v>
      </c>
      <c r="BY26" s="155">
        <v>667.8895</v>
      </c>
      <c r="BZ26" s="156">
        <v>1.0000007486273916</v>
      </c>
      <c r="CA26" s="155">
        <v>-4.9999999998817657E-4</v>
      </c>
      <c r="CB26" s="100"/>
      <c r="CC26" s="155">
        <v>0</v>
      </c>
      <c r="CD26" s="366">
        <v>0</v>
      </c>
      <c r="CE26" s="339">
        <v>3.3499999999999996</v>
      </c>
      <c r="CF26" s="155">
        <v>667.8895</v>
      </c>
      <c r="CG26" s="156">
        <v>1.0000007486273916</v>
      </c>
      <c r="CH26" s="155">
        <v>-4.9999999998817657E-4</v>
      </c>
      <c r="CI26" s="100"/>
      <c r="CJ26" s="155">
        <v>0</v>
      </c>
      <c r="CK26" s="366">
        <v>0</v>
      </c>
      <c r="CL26" s="339">
        <v>3.3499999999999996</v>
      </c>
      <c r="CM26" s="155">
        <v>667.8895</v>
      </c>
      <c r="CN26" s="156">
        <v>1.0000007486273916</v>
      </c>
      <c r="CO26" s="155">
        <v>-4.9999999998817657E-4</v>
      </c>
      <c r="CP26" s="100"/>
      <c r="CQ26" s="155">
        <v>0</v>
      </c>
      <c r="CR26" s="366">
        <v>0</v>
      </c>
      <c r="CS26" s="339">
        <v>3.3499999999999996</v>
      </c>
      <c r="CT26" s="155">
        <v>667.8895</v>
      </c>
      <c r="CU26" s="156">
        <v>1.0000007486273916</v>
      </c>
      <c r="CV26" s="155">
        <v>-4.9999999998817657E-4</v>
      </c>
      <c r="CW26" s="100"/>
      <c r="CX26" s="155">
        <v>0</v>
      </c>
      <c r="CY26" s="366">
        <v>0</v>
      </c>
      <c r="CZ26" s="339">
        <v>3.3499999999999996</v>
      </c>
      <c r="DA26" s="155">
        <v>667.8895</v>
      </c>
      <c r="DB26" s="156">
        <v>1.0000007486273916</v>
      </c>
      <c r="DC26" s="155">
        <v>-4.9999999998817657E-4</v>
      </c>
      <c r="DD26" s="100"/>
      <c r="DE26" s="155">
        <v>0</v>
      </c>
      <c r="DF26" s="366">
        <v>0</v>
      </c>
      <c r="DG26" s="339">
        <v>3.3499999999999996</v>
      </c>
      <c r="DH26" s="155">
        <v>667.8895</v>
      </c>
      <c r="DI26" s="156">
        <v>1.0000007486273916</v>
      </c>
      <c r="DJ26" s="155">
        <v>-4.9999999998817657E-4</v>
      </c>
      <c r="DK26" s="100"/>
      <c r="DL26" s="155">
        <v>0</v>
      </c>
      <c r="DM26" s="366">
        <v>0</v>
      </c>
      <c r="DN26" s="339">
        <v>3.3499999999999996</v>
      </c>
      <c r="DO26" s="155">
        <v>667.8895</v>
      </c>
      <c r="DP26" s="156">
        <v>1.0000007486273916</v>
      </c>
      <c r="DQ26" s="155">
        <v>-4.9999999998817657E-4</v>
      </c>
    </row>
    <row r="27" spans="1:121" ht="38.25" x14ac:dyDescent="0.25">
      <c r="A27" s="17" t="s">
        <v>95</v>
      </c>
      <c r="B27" s="18" t="s">
        <v>96</v>
      </c>
      <c r="C27" s="17" t="s">
        <v>32</v>
      </c>
      <c r="D27" s="17" t="s">
        <v>97</v>
      </c>
      <c r="E27" s="19" t="s">
        <v>34</v>
      </c>
      <c r="F27" s="19">
        <v>51.13</v>
      </c>
      <c r="G27" s="20">
        <v>5.68</v>
      </c>
      <c r="H27" s="20">
        <v>7.11</v>
      </c>
      <c r="I27" s="390">
        <v>363.53399999999999</v>
      </c>
      <c r="J27" s="100"/>
      <c r="K27" s="155">
        <v>0</v>
      </c>
      <c r="L27" s="366">
        <v>0</v>
      </c>
      <c r="M27" s="339">
        <v>0</v>
      </c>
      <c r="N27" s="155">
        <v>0</v>
      </c>
      <c r="O27" s="156">
        <v>0</v>
      </c>
      <c r="P27" s="155">
        <v>363.53399999999999</v>
      </c>
      <c r="Q27" s="100">
        <v>51.13</v>
      </c>
      <c r="R27" s="155">
        <v>363.53430000000003</v>
      </c>
      <c r="S27" s="366">
        <v>1.0000008252323029</v>
      </c>
      <c r="T27" s="339">
        <v>51.13</v>
      </c>
      <c r="U27" s="155">
        <v>363.53430000000003</v>
      </c>
      <c r="V27" s="156">
        <v>1.0000008252323029</v>
      </c>
      <c r="W27" s="155">
        <v>-3.0000000003838068E-4</v>
      </c>
      <c r="X27" s="100"/>
      <c r="Y27" s="155">
        <v>0</v>
      </c>
      <c r="Z27" s="366">
        <v>0</v>
      </c>
      <c r="AA27" s="339">
        <v>51.13</v>
      </c>
      <c r="AB27" s="155">
        <v>363.53430000000003</v>
      </c>
      <c r="AC27" s="156">
        <v>1.0000008252323029</v>
      </c>
      <c r="AD27" s="155">
        <v>-3.0000000003838068E-4</v>
      </c>
      <c r="AE27" s="100"/>
      <c r="AF27" s="155">
        <v>0</v>
      </c>
      <c r="AG27" s="366">
        <v>0</v>
      </c>
      <c r="AH27" s="339">
        <v>51.13</v>
      </c>
      <c r="AI27" s="155">
        <v>363.53430000000003</v>
      </c>
      <c r="AJ27" s="156">
        <v>1.0000008252323029</v>
      </c>
      <c r="AK27" s="155">
        <v>-3.0000000003838068E-4</v>
      </c>
      <c r="AL27" s="100"/>
      <c r="AM27" s="155">
        <v>0</v>
      </c>
      <c r="AN27" s="366">
        <v>0</v>
      </c>
      <c r="AO27" s="339">
        <v>51.13</v>
      </c>
      <c r="AP27" s="155">
        <v>363.53430000000003</v>
      </c>
      <c r="AQ27" s="156">
        <v>1.0000008252323029</v>
      </c>
      <c r="AR27" s="155">
        <v>-3.0000000003838068E-4</v>
      </c>
      <c r="AS27" s="100"/>
      <c r="AT27" s="155">
        <v>0</v>
      </c>
      <c r="AU27" s="366">
        <v>0</v>
      </c>
      <c r="AV27" s="339">
        <v>51.13</v>
      </c>
      <c r="AW27" s="155">
        <v>363.53430000000003</v>
      </c>
      <c r="AX27" s="156">
        <v>1.0000008252323029</v>
      </c>
      <c r="AY27" s="155">
        <v>-3.0000000003838068E-4</v>
      </c>
      <c r="AZ27" s="100"/>
      <c r="BA27" s="155">
        <v>0</v>
      </c>
      <c r="BB27" s="366">
        <v>0</v>
      </c>
      <c r="BC27" s="339">
        <v>51.13</v>
      </c>
      <c r="BD27" s="155">
        <v>363.53430000000003</v>
      </c>
      <c r="BE27" s="156">
        <v>1.0000008252323029</v>
      </c>
      <c r="BF27" s="155">
        <v>-3.0000000003838068E-4</v>
      </c>
      <c r="BG27" s="100"/>
      <c r="BH27" s="155">
        <v>0</v>
      </c>
      <c r="BI27" s="366">
        <v>0</v>
      </c>
      <c r="BJ27" s="339">
        <v>51.13</v>
      </c>
      <c r="BK27" s="155">
        <v>363.53430000000003</v>
      </c>
      <c r="BL27" s="156">
        <v>1.0000008252323029</v>
      </c>
      <c r="BM27" s="155">
        <v>-3.0000000003838068E-4</v>
      </c>
      <c r="BN27" s="100"/>
      <c r="BO27" s="155">
        <v>0</v>
      </c>
      <c r="BP27" s="366">
        <v>0</v>
      </c>
      <c r="BQ27" s="339">
        <v>51.13</v>
      </c>
      <c r="BR27" s="155">
        <v>363.53430000000003</v>
      </c>
      <c r="BS27" s="156">
        <v>1.0000008252323029</v>
      </c>
      <c r="BT27" s="155">
        <v>-3.0000000003838068E-4</v>
      </c>
      <c r="BU27" s="100"/>
      <c r="BV27" s="155">
        <v>0</v>
      </c>
      <c r="BW27" s="366">
        <v>0</v>
      </c>
      <c r="BX27" s="339">
        <v>51.13</v>
      </c>
      <c r="BY27" s="155">
        <v>363.53430000000003</v>
      </c>
      <c r="BZ27" s="156">
        <v>1.0000008252323029</v>
      </c>
      <c r="CA27" s="155">
        <v>-3.0000000003838068E-4</v>
      </c>
      <c r="CB27" s="100"/>
      <c r="CC27" s="155">
        <v>0</v>
      </c>
      <c r="CD27" s="366">
        <v>0</v>
      </c>
      <c r="CE27" s="339">
        <v>51.13</v>
      </c>
      <c r="CF27" s="155">
        <v>363.53430000000003</v>
      </c>
      <c r="CG27" s="156">
        <v>1.0000008252323029</v>
      </c>
      <c r="CH27" s="155">
        <v>-3.0000000003838068E-4</v>
      </c>
      <c r="CI27" s="100"/>
      <c r="CJ27" s="155">
        <v>0</v>
      </c>
      <c r="CK27" s="366">
        <v>0</v>
      </c>
      <c r="CL27" s="339">
        <v>51.13</v>
      </c>
      <c r="CM27" s="155">
        <v>363.53430000000003</v>
      </c>
      <c r="CN27" s="156">
        <v>1.0000008252323029</v>
      </c>
      <c r="CO27" s="155">
        <v>-3.0000000003838068E-4</v>
      </c>
      <c r="CP27" s="100"/>
      <c r="CQ27" s="155">
        <v>0</v>
      </c>
      <c r="CR27" s="366">
        <v>0</v>
      </c>
      <c r="CS27" s="339">
        <v>51.13</v>
      </c>
      <c r="CT27" s="155">
        <v>363.53430000000003</v>
      </c>
      <c r="CU27" s="156">
        <v>1.0000008252323029</v>
      </c>
      <c r="CV27" s="155">
        <v>-3.0000000003838068E-4</v>
      </c>
      <c r="CW27" s="100"/>
      <c r="CX27" s="155">
        <v>0</v>
      </c>
      <c r="CY27" s="366">
        <v>0</v>
      </c>
      <c r="CZ27" s="339">
        <v>51.13</v>
      </c>
      <c r="DA27" s="155">
        <v>363.53430000000003</v>
      </c>
      <c r="DB27" s="156">
        <v>1.0000008252323029</v>
      </c>
      <c r="DC27" s="155">
        <v>-3.0000000003838068E-4</v>
      </c>
      <c r="DD27" s="100"/>
      <c r="DE27" s="155">
        <v>0</v>
      </c>
      <c r="DF27" s="366">
        <v>0</v>
      </c>
      <c r="DG27" s="339">
        <v>51.13</v>
      </c>
      <c r="DH27" s="155">
        <v>363.53430000000003</v>
      </c>
      <c r="DI27" s="156">
        <v>1.0000008252323029</v>
      </c>
      <c r="DJ27" s="155">
        <v>-3.0000000003838068E-4</v>
      </c>
      <c r="DK27" s="100"/>
      <c r="DL27" s="155">
        <v>0</v>
      </c>
      <c r="DM27" s="366">
        <v>0</v>
      </c>
      <c r="DN27" s="339">
        <v>51.13</v>
      </c>
      <c r="DO27" s="155">
        <v>363.53430000000003</v>
      </c>
      <c r="DP27" s="156">
        <v>1.0000008252323029</v>
      </c>
      <c r="DQ27" s="155">
        <v>-3.0000000003838068E-4</v>
      </c>
    </row>
    <row r="28" spans="1:121" ht="38.25" x14ac:dyDescent="0.25">
      <c r="A28" s="17" t="s">
        <v>98</v>
      </c>
      <c r="B28" s="18" t="s">
        <v>96</v>
      </c>
      <c r="C28" s="17" t="s">
        <v>32</v>
      </c>
      <c r="D28" s="17" t="s">
        <v>99</v>
      </c>
      <c r="E28" s="19" t="s">
        <v>34</v>
      </c>
      <c r="F28" s="19">
        <v>34.93</v>
      </c>
      <c r="G28" s="20">
        <v>5.03</v>
      </c>
      <c r="H28" s="20">
        <v>6.29</v>
      </c>
      <c r="I28" s="390">
        <v>219.709</v>
      </c>
      <c r="J28" s="100">
        <v>34.93</v>
      </c>
      <c r="K28" s="155">
        <v>219.7097</v>
      </c>
      <c r="L28" s="366">
        <v>1.0000031860324339</v>
      </c>
      <c r="M28" s="339">
        <v>34.93</v>
      </c>
      <c r="N28" s="155">
        <v>219.7097</v>
      </c>
      <c r="O28" s="156">
        <v>1.0000031860324339</v>
      </c>
      <c r="P28" s="155">
        <v>-6.9999999999481588E-4</v>
      </c>
      <c r="Q28" s="100"/>
      <c r="R28" s="155">
        <v>0</v>
      </c>
      <c r="S28" s="366">
        <v>0</v>
      </c>
      <c r="T28" s="339">
        <v>34.93</v>
      </c>
      <c r="U28" s="155">
        <v>219.7097</v>
      </c>
      <c r="V28" s="156">
        <v>1.0000031860324339</v>
      </c>
      <c r="W28" s="155">
        <v>-6.9999999999481588E-4</v>
      </c>
      <c r="X28" s="100"/>
      <c r="Y28" s="155">
        <v>0</v>
      </c>
      <c r="Z28" s="366">
        <v>0</v>
      </c>
      <c r="AA28" s="339">
        <v>34.93</v>
      </c>
      <c r="AB28" s="155">
        <v>219.7097</v>
      </c>
      <c r="AC28" s="156">
        <v>1.0000031860324339</v>
      </c>
      <c r="AD28" s="155">
        <v>-6.9999999999481588E-4</v>
      </c>
      <c r="AE28" s="100"/>
      <c r="AF28" s="155">
        <v>0</v>
      </c>
      <c r="AG28" s="366">
        <v>0</v>
      </c>
      <c r="AH28" s="339">
        <v>34.93</v>
      </c>
      <c r="AI28" s="155">
        <v>219.7097</v>
      </c>
      <c r="AJ28" s="156">
        <v>1.0000031860324339</v>
      </c>
      <c r="AK28" s="155">
        <v>-6.9999999999481588E-4</v>
      </c>
      <c r="AL28" s="100"/>
      <c r="AM28" s="155">
        <v>0</v>
      </c>
      <c r="AN28" s="366">
        <v>0</v>
      </c>
      <c r="AO28" s="339">
        <v>34.93</v>
      </c>
      <c r="AP28" s="155">
        <v>219.7097</v>
      </c>
      <c r="AQ28" s="156">
        <v>1.0000031860324339</v>
      </c>
      <c r="AR28" s="155">
        <v>-6.9999999999481588E-4</v>
      </c>
      <c r="AS28" s="100"/>
      <c r="AT28" s="155">
        <v>0</v>
      </c>
      <c r="AU28" s="366">
        <v>0</v>
      </c>
      <c r="AV28" s="339">
        <v>34.93</v>
      </c>
      <c r="AW28" s="155">
        <v>219.7097</v>
      </c>
      <c r="AX28" s="156">
        <v>1.0000031860324339</v>
      </c>
      <c r="AY28" s="155">
        <v>-6.9999999999481588E-4</v>
      </c>
      <c r="AZ28" s="100"/>
      <c r="BA28" s="155">
        <v>0</v>
      </c>
      <c r="BB28" s="366">
        <v>0</v>
      </c>
      <c r="BC28" s="339">
        <v>34.93</v>
      </c>
      <c r="BD28" s="155">
        <v>219.7097</v>
      </c>
      <c r="BE28" s="156">
        <v>1.0000031860324339</v>
      </c>
      <c r="BF28" s="155">
        <v>-6.9999999999481588E-4</v>
      </c>
      <c r="BG28" s="100"/>
      <c r="BH28" s="155">
        <v>0</v>
      </c>
      <c r="BI28" s="366">
        <v>0</v>
      </c>
      <c r="BJ28" s="339">
        <v>34.93</v>
      </c>
      <c r="BK28" s="155">
        <v>219.7097</v>
      </c>
      <c r="BL28" s="156">
        <v>1.0000031860324339</v>
      </c>
      <c r="BM28" s="155">
        <v>-6.9999999999481588E-4</v>
      </c>
      <c r="BN28" s="100"/>
      <c r="BO28" s="155">
        <v>0</v>
      </c>
      <c r="BP28" s="366">
        <v>0</v>
      </c>
      <c r="BQ28" s="339">
        <v>34.93</v>
      </c>
      <c r="BR28" s="155">
        <v>219.7097</v>
      </c>
      <c r="BS28" s="156">
        <v>1.0000031860324339</v>
      </c>
      <c r="BT28" s="155">
        <v>-6.9999999999481588E-4</v>
      </c>
      <c r="BU28" s="100"/>
      <c r="BV28" s="155">
        <v>0</v>
      </c>
      <c r="BW28" s="366">
        <v>0</v>
      </c>
      <c r="BX28" s="339">
        <v>34.93</v>
      </c>
      <c r="BY28" s="155">
        <v>219.7097</v>
      </c>
      <c r="BZ28" s="156">
        <v>1.0000031860324339</v>
      </c>
      <c r="CA28" s="155">
        <v>-6.9999999999481588E-4</v>
      </c>
      <c r="CB28" s="100"/>
      <c r="CC28" s="155">
        <v>0</v>
      </c>
      <c r="CD28" s="366">
        <v>0</v>
      </c>
      <c r="CE28" s="339">
        <v>34.93</v>
      </c>
      <c r="CF28" s="155">
        <v>219.7097</v>
      </c>
      <c r="CG28" s="156">
        <v>1.0000031860324339</v>
      </c>
      <c r="CH28" s="155">
        <v>-6.9999999999481588E-4</v>
      </c>
      <c r="CI28" s="100"/>
      <c r="CJ28" s="155">
        <v>0</v>
      </c>
      <c r="CK28" s="366">
        <v>0</v>
      </c>
      <c r="CL28" s="339">
        <v>34.93</v>
      </c>
      <c r="CM28" s="155">
        <v>219.7097</v>
      </c>
      <c r="CN28" s="156">
        <v>1.0000031860324339</v>
      </c>
      <c r="CO28" s="155">
        <v>-6.9999999999481588E-4</v>
      </c>
      <c r="CP28" s="100"/>
      <c r="CQ28" s="155">
        <v>0</v>
      </c>
      <c r="CR28" s="366">
        <v>0</v>
      </c>
      <c r="CS28" s="339">
        <v>34.93</v>
      </c>
      <c r="CT28" s="155">
        <v>219.7097</v>
      </c>
      <c r="CU28" s="156">
        <v>1.0000031860324339</v>
      </c>
      <c r="CV28" s="155">
        <v>-6.9999999999481588E-4</v>
      </c>
      <c r="CW28" s="100"/>
      <c r="CX28" s="155">
        <v>0</v>
      </c>
      <c r="CY28" s="366">
        <v>0</v>
      </c>
      <c r="CZ28" s="339">
        <v>34.93</v>
      </c>
      <c r="DA28" s="155">
        <v>219.7097</v>
      </c>
      <c r="DB28" s="156">
        <v>1.0000031860324339</v>
      </c>
      <c r="DC28" s="155">
        <v>-6.9999999999481588E-4</v>
      </c>
      <c r="DD28" s="100"/>
      <c r="DE28" s="155">
        <v>0</v>
      </c>
      <c r="DF28" s="366">
        <v>0</v>
      </c>
      <c r="DG28" s="339">
        <v>34.93</v>
      </c>
      <c r="DH28" s="155">
        <v>219.7097</v>
      </c>
      <c r="DI28" s="156">
        <v>1.0000031860324339</v>
      </c>
      <c r="DJ28" s="155">
        <v>-6.9999999999481588E-4</v>
      </c>
      <c r="DK28" s="100"/>
      <c r="DL28" s="155">
        <v>0</v>
      </c>
      <c r="DM28" s="366">
        <v>0</v>
      </c>
      <c r="DN28" s="339">
        <v>34.93</v>
      </c>
      <c r="DO28" s="155">
        <v>219.7097</v>
      </c>
      <c r="DP28" s="156">
        <v>1.0000031860324339</v>
      </c>
      <c r="DQ28" s="155">
        <v>-6.9999999999481588E-4</v>
      </c>
    </row>
    <row r="29" spans="1:121" ht="38.25" x14ac:dyDescent="0.25">
      <c r="A29" s="17" t="s">
        <v>100</v>
      </c>
      <c r="B29" s="18" t="s">
        <v>101</v>
      </c>
      <c r="C29" s="17" t="s">
        <v>27</v>
      </c>
      <c r="D29" s="17" t="s">
        <v>102</v>
      </c>
      <c r="E29" s="19" t="s">
        <v>34</v>
      </c>
      <c r="F29" s="19">
        <v>797.44</v>
      </c>
      <c r="G29" s="20">
        <v>34.74</v>
      </c>
      <c r="H29" s="20">
        <v>43.5</v>
      </c>
      <c r="I29" s="390">
        <v>34688.639999999999</v>
      </c>
      <c r="J29" s="100">
        <v>262.74</v>
      </c>
      <c r="K29" s="155">
        <v>11429.19</v>
      </c>
      <c r="L29" s="366">
        <v>0.32947933386837885</v>
      </c>
      <c r="M29" s="339">
        <v>262.74</v>
      </c>
      <c r="N29" s="155">
        <v>11429.19</v>
      </c>
      <c r="O29" s="156">
        <v>0.32947933386837885</v>
      </c>
      <c r="P29" s="155">
        <v>23259.449999999997</v>
      </c>
      <c r="Q29" s="100">
        <v>307.73</v>
      </c>
      <c r="R29" s="155">
        <v>13386.255000000001</v>
      </c>
      <c r="S29" s="366">
        <v>0.3858973715890851</v>
      </c>
      <c r="T29" s="339">
        <v>570.47</v>
      </c>
      <c r="U29" s="155">
        <v>24815.445</v>
      </c>
      <c r="V29" s="156">
        <v>0.7153767054574639</v>
      </c>
      <c r="W29" s="155">
        <v>9873.1949999999997</v>
      </c>
      <c r="X29" s="100"/>
      <c r="Y29" s="155">
        <v>0</v>
      </c>
      <c r="Z29" s="366">
        <v>0</v>
      </c>
      <c r="AA29" s="339">
        <v>570.47</v>
      </c>
      <c r="AB29" s="155">
        <v>24815.445</v>
      </c>
      <c r="AC29" s="156">
        <v>0.7153767054574639</v>
      </c>
      <c r="AD29" s="155">
        <v>9873.1949999999997</v>
      </c>
      <c r="AE29" s="100"/>
      <c r="AF29" s="155">
        <v>0</v>
      </c>
      <c r="AG29" s="366">
        <v>0</v>
      </c>
      <c r="AH29" s="339">
        <v>570.47</v>
      </c>
      <c r="AI29" s="155">
        <v>24815.445</v>
      </c>
      <c r="AJ29" s="156">
        <v>0.7153767054574639</v>
      </c>
      <c r="AK29" s="155">
        <v>9873.1949999999997</v>
      </c>
      <c r="AL29" s="100"/>
      <c r="AM29" s="155">
        <v>0</v>
      </c>
      <c r="AN29" s="366">
        <v>0</v>
      </c>
      <c r="AO29" s="339">
        <v>570.47</v>
      </c>
      <c r="AP29" s="155">
        <v>24815.445</v>
      </c>
      <c r="AQ29" s="156">
        <v>0.7153767054574639</v>
      </c>
      <c r="AR29" s="155">
        <v>9873.1949999999997</v>
      </c>
      <c r="AS29" s="100">
        <v>13.81</v>
      </c>
      <c r="AT29" s="155">
        <v>600.73500000000001</v>
      </c>
      <c r="AU29" s="366">
        <v>1.7317917335473516E-2</v>
      </c>
      <c r="AV29" s="339">
        <v>584.28</v>
      </c>
      <c r="AW29" s="155">
        <v>25416.18</v>
      </c>
      <c r="AX29" s="156">
        <v>0.7326946227929374</v>
      </c>
      <c r="AY29" s="155">
        <v>9272.4599999999991</v>
      </c>
      <c r="AZ29" s="100"/>
      <c r="BA29" s="155">
        <v>0</v>
      </c>
      <c r="BB29" s="366">
        <v>0</v>
      </c>
      <c r="BC29" s="339">
        <v>584.28</v>
      </c>
      <c r="BD29" s="155">
        <v>25416.18</v>
      </c>
      <c r="BE29" s="156">
        <v>0.7326946227929374</v>
      </c>
      <c r="BF29" s="155">
        <v>9272.4599999999991</v>
      </c>
      <c r="BG29" s="100"/>
      <c r="BH29" s="155">
        <v>0</v>
      </c>
      <c r="BI29" s="366">
        <v>0</v>
      </c>
      <c r="BJ29" s="339">
        <v>584.28</v>
      </c>
      <c r="BK29" s="155">
        <v>25416.18</v>
      </c>
      <c r="BL29" s="156">
        <v>0.7326946227929374</v>
      </c>
      <c r="BM29" s="155">
        <v>9272.4599999999991</v>
      </c>
      <c r="BN29" s="100"/>
      <c r="BO29" s="155">
        <v>0</v>
      </c>
      <c r="BP29" s="366">
        <v>0</v>
      </c>
      <c r="BQ29" s="339">
        <v>584.28</v>
      </c>
      <c r="BR29" s="155">
        <v>25416.18</v>
      </c>
      <c r="BS29" s="156">
        <v>0.7326946227929374</v>
      </c>
      <c r="BT29" s="155">
        <v>9272.4599999999991</v>
      </c>
      <c r="BU29" s="100"/>
      <c r="BV29" s="155">
        <v>0</v>
      </c>
      <c r="BW29" s="366">
        <v>0</v>
      </c>
      <c r="BX29" s="339">
        <v>584.28</v>
      </c>
      <c r="BY29" s="155">
        <v>25416.18</v>
      </c>
      <c r="BZ29" s="156">
        <v>0.7326946227929374</v>
      </c>
      <c r="CA29" s="155">
        <v>9272.4599999999991</v>
      </c>
      <c r="CB29" s="100">
        <v>133.41999999999999</v>
      </c>
      <c r="CC29" s="155">
        <v>5803.7699999999995</v>
      </c>
      <c r="CD29" s="366">
        <v>0.16731039325842695</v>
      </c>
      <c r="CE29" s="339">
        <v>717.69999999999993</v>
      </c>
      <c r="CF29" s="155">
        <v>31219.95</v>
      </c>
      <c r="CG29" s="156">
        <v>0.9000050160513644</v>
      </c>
      <c r="CH29" s="155">
        <v>3468.6899999999987</v>
      </c>
      <c r="CI29" s="100">
        <v>11</v>
      </c>
      <c r="CJ29" s="155">
        <v>478.5</v>
      </c>
      <c r="CK29" s="366">
        <v>1.379414125200642E-2</v>
      </c>
      <c r="CL29" s="339">
        <v>728.69999999999993</v>
      </c>
      <c r="CM29" s="155">
        <v>31698.45</v>
      </c>
      <c r="CN29" s="156">
        <v>0.9137991573033708</v>
      </c>
      <c r="CO29" s="155">
        <v>2990.1899999999987</v>
      </c>
      <c r="CP29" s="100"/>
      <c r="CQ29" s="155">
        <v>0</v>
      </c>
      <c r="CR29" s="366">
        <v>0</v>
      </c>
      <c r="CS29" s="339">
        <v>728.69999999999993</v>
      </c>
      <c r="CT29" s="155">
        <v>31698.45</v>
      </c>
      <c r="CU29" s="156">
        <v>0.9137991573033708</v>
      </c>
      <c r="CV29" s="155">
        <v>2990.1899999999987</v>
      </c>
      <c r="CW29" s="100">
        <v>68.739999999999995</v>
      </c>
      <c r="CX29" s="155">
        <v>2990.1899999999996</v>
      </c>
      <c r="CY29" s="366">
        <v>8.6200842696629199E-2</v>
      </c>
      <c r="CZ29" s="339">
        <v>797.43999999999994</v>
      </c>
      <c r="DA29" s="155">
        <v>34688.639999999999</v>
      </c>
      <c r="DB29" s="156">
        <v>1</v>
      </c>
      <c r="DC29" s="155">
        <v>0</v>
      </c>
      <c r="DD29" s="100"/>
      <c r="DE29" s="155">
        <v>0</v>
      </c>
      <c r="DF29" s="366">
        <v>0</v>
      </c>
      <c r="DG29" s="339">
        <v>797.43999999999994</v>
      </c>
      <c r="DH29" s="155">
        <v>34688.639999999999</v>
      </c>
      <c r="DI29" s="156">
        <v>1</v>
      </c>
      <c r="DJ29" s="155">
        <v>0</v>
      </c>
      <c r="DK29" s="100"/>
      <c r="DL29" s="155">
        <v>0</v>
      </c>
      <c r="DM29" s="366">
        <v>0</v>
      </c>
      <c r="DN29" s="339">
        <v>797.43999999999994</v>
      </c>
      <c r="DO29" s="155">
        <v>34688.639999999999</v>
      </c>
      <c r="DP29" s="156">
        <v>1</v>
      </c>
      <c r="DQ29" s="155">
        <v>0</v>
      </c>
    </row>
    <row r="30" spans="1:121" ht="38.25" x14ac:dyDescent="0.25">
      <c r="A30" s="17" t="s">
        <v>103</v>
      </c>
      <c r="B30" s="18" t="s">
        <v>104</v>
      </c>
      <c r="C30" s="17" t="s">
        <v>32</v>
      </c>
      <c r="D30" s="17" t="s">
        <v>105</v>
      </c>
      <c r="E30" s="19" t="s">
        <v>34</v>
      </c>
      <c r="F30" s="19">
        <v>368.17</v>
      </c>
      <c r="G30" s="20">
        <v>11.38</v>
      </c>
      <c r="H30" s="20">
        <v>14.25</v>
      </c>
      <c r="I30" s="390">
        <v>5246.4219999999996</v>
      </c>
      <c r="J30" s="100">
        <v>359.31</v>
      </c>
      <c r="K30" s="155">
        <v>5120.1675000000005</v>
      </c>
      <c r="L30" s="366">
        <v>0.97593512302289087</v>
      </c>
      <c r="M30" s="339">
        <v>359.31</v>
      </c>
      <c r="N30" s="155">
        <v>5120.1675000000005</v>
      </c>
      <c r="O30" s="156">
        <v>0.97593512302289087</v>
      </c>
      <c r="P30" s="155">
        <v>126.2544999999991</v>
      </c>
      <c r="Q30" s="100"/>
      <c r="R30" s="155">
        <v>0</v>
      </c>
      <c r="S30" s="366">
        <v>0</v>
      </c>
      <c r="T30" s="339">
        <v>359.31</v>
      </c>
      <c r="U30" s="155">
        <v>5120.1675000000005</v>
      </c>
      <c r="V30" s="156">
        <v>0.97593512302289087</v>
      </c>
      <c r="W30" s="155">
        <v>126.2544999999991</v>
      </c>
      <c r="X30" s="100"/>
      <c r="Y30" s="155">
        <v>0</v>
      </c>
      <c r="Z30" s="366">
        <v>0</v>
      </c>
      <c r="AA30" s="339">
        <v>359.31</v>
      </c>
      <c r="AB30" s="155">
        <v>5120.1675000000005</v>
      </c>
      <c r="AC30" s="156">
        <v>0.97593512302289087</v>
      </c>
      <c r="AD30" s="155">
        <v>126.2544999999991</v>
      </c>
      <c r="AE30" s="100"/>
      <c r="AF30" s="155">
        <v>0</v>
      </c>
      <c r="AG30" s="366">
        <v>0</v>
      </c>
      <c r="AH30" s="339">
        <v>359.31</v>
      </c>
      <c r="AI30" s="155">
        <v>5120.1675000000005</v>
      </c>
      <c r="AJ30" s="156">
        <v>0.97593512302289087</v>
      </c>
      <c r="AK30" s="155">
        <v>126.2544999999991</v>
      </c>
      <c r="AL30" s="100"/>
      <c r="AM30" s="155">
        <v>0</v>
      </c>
      <c r="AN30" s="366">
        <v>0</v>
      </c>
      <c r="AO30" s="339">
        <v>359.31</v>
      </c>
      <c r="AP30" s="155">
        <v>5120.1675000000005</v>
      </c>
      <c r="AQ30" s="156">
        <v>0.97593512302289087</v>
      </c>
      <c r="AR30" s="155">
        <v>126.2544999999991</v>
      </c>
      <c r="AS30" s="100"/>
      <c r="AT30" s="155">
        <v>0</v>
      </c>
      <c r="AU30" s="366">
        <v>0</v>
      </c>
      <c r="AV30" s="339">
        <v>359.31</v>
      </c>
      <c r="AW30" s="155">
        <v>5120.1675000000005</v>
      </c>
      <c r="AX30" s="156">
        <v>0.97593512302289087</v>
      </c>
      <c r="AY30" s="155">
        <v>126.2544999999991</v>
      </c>
      <c r="AZ30" s="100"/>
      <c r="BA30" s="155">
        <v>0</v>
      </c>
      <c r="BB30" s="366">
        <v>0</v>
      </c>
      <c r="BC30" s="339">
        <v>359.31</v>
      </c>
      <c r="BD30" s="155">
        <v>5120.1675000000005</v>
      </c>
      <c r="BE30" s="156">
        <v>0.97593512302289087</v>
      </c>
      <c r="BF30" s="155">
        <v>126.2544999999991</v>
      </c>
      <c r="BG30" s="100"/>
      <c r="BH30" s="155">
        <v>0</v>
      </c>
      <c r="BI30" s="366">
        <v>0</v>
      </c>
      <c r="BJ30" s="339">
        <v>359.31</v>
      </c>
      <c r="BK30" s="155">
        <v>5120.1675000000005</v>
      </c>
      <c r="BL30" s="156">
        <v>0.97593512302289087</v>
      </c>
      <c r="BM30" s="155">
        <v>126.2544999999991</v>
      </c>
      <c r="BN30" s="100"/>
      <c r="BO30" s="155">
        <v>0</v>
      </c>
      <c r="BP30" s="366">
        <v>0</v>
      </c>
      <c r="BQ30" s="339">
        <v>359.31</v>
      </c>
      <c r="BR30" s="155">
        <v>5120.1675000000005</v>
      </c>
      <c r="BS30" s="156">
        <v>0.97593512302289087</v>
      </c>
      <c r="BT30" s="155">
        <v>126.2544999999991</v>
      </c>
      <c r="BU30" s="100"/>
      <c r="BV30" s="155">
        <v>0</v>
      </c>
      <c r="BW30" s="366">
        <v>0</v>
      </c>
      <c r="BX30" s="339">
        <v>359.31</v>
      </c>
      <c r="BY30" s="155">
        <v>5120.1675000000005</v>
      </c>
      <c r="BZ30" s="156">
        <v>0.97593512302289087</v>
      </c>
      <c r="CA30" s="155">
        <v>126.2544999999991</v>
      </c>
      <c r="CB30" s="100">
        <v>8.86</v>
      </c>
      <c r="CC30" s="155">
        <v>126.255</v>
      </c>
      <c r="CD30" s="366">
        <v>2.4064972280155885E-2</v>
      </c>
      <c r="CE30" s="339">
        <v>368.17</v>
      </c>
      <c r="CF30" s="155">
        <v>5246.4225000000006</v>
      </c>
      <c r="CG30" s="156">
        <v>1.0000000953030468</v>
      </c>
      <c r="CH30" s="155">
        <v>-5.0000000101135811E-4</v>
      </c>
      <c r="CI30" s="100"/>
      <c r="CJ30" s="155">
        <v>0</v>
      </c>
      <c r="CK30" s="366">
        <v>0</v>
      </c>
      <c r="CL30" s="339">
        <v>368.17</v>
      </c>
      <c r="CM30" s="155">
        <v>5246.4225000000006</v>
      </c>
      <c r="CN30" s="156">
        <v>1.0000000953030468</v>
      </c>
      <c r="CO30" s="155">
        <v>-5.0000000101135811E-4</v>
      </c>
      <c r="CP30" s="100"/>
      <c r="CQ30" s="155">
        <v>0</v>
      </c>
      <c r="CR30" s="366">
        <v>0</v>
      </c>
      <c r="CS30" s="339">
        <v>368.17</v>
      </c>
      <c r="CT30" s="155">
        <v>5246.4225000000006</v>
      </c>
      <c r="CU30" s="156">
        <v>1.0000000953030468</v>
      </c>
      <c r="CV30" s="155">
        <v>-5.0000000101135811E-4</v>
      </c>
      <c r="CW30" s="100"/>
      <c r="CX30" s="155">
        <v>0</v>
      </c>
      <c r="CY30" s="366">
        <v>0</v>
      </c>
      <c r="CZ30" s="339">
        <v>368.17</v>
      </c>
      <c r="DA30" s="155">
        <v>5246.4225000000006</v>
      </c>
      <c r="DB30" s="156">
        <v>1.0000000953030468</v>
      </c>
      <c r="DC30" s="155">
        <v>-5.0000000101135811E-4</v>
      </c>
      <c r="DD30" s="100"/>
      <c r="DE30" s="155">
        <v>0</v>
      </c>
      <c r="DF30" s="366">
        <v>0</v>
      </c>
      <c r="DG30" s="339">
        <v>368.17</v>
      </c>
      <c r="DH30" s="155">
        <v>5246.4225000000006</v>
      </c>
      <c r="DI30" s="156">
        <v>1.0000000953030468</v>
      </c>
      <c r="DJ30" s="155">
        <v>-5.0000000101135811E-4</v>
      </c>
      <c r="DK30" s="100"/>
      <c r="DL30" s="155">
        <v>0</v>
      </c>
      <c r="DM30" s="366">
        <v>0</v>
      </c>
      <c r="DN30" s="339">
        <v>368.17</v>
      </c>
      <c r="DO30" s="155">
        <v>5246.4225000000006</v>
      </c>
      <c r="DP30" s="156">
        <v>1.0000000953030468</v>
      </c>
      <c r="DQ30" s="155">
        <v>-5.0000000101135811E-4</v>
      </c>
    </row>
    <row r="31" spans="1:121" ht="25.5" x14ac:dyDescent="0.25">
      <c r="A31" s="17" t="s">
        <v>106</v>
      </c>
      <c r="B31" s="18" t="s">
        <v>107</v>
      </c>
      <c r="C31" s="17" t="s">
        <v>32</v>
      </c>
      <c r="D31" s="17" t="s">
        <v>108</v>
      </c>
      <c r="E31" s="19" t="s">
        <v>109</v>
      </c>
      <c r="F31" s="19">
        <v>87.050000000000011</v>
      </c>
      <c r="G31" s="20">
        <v>3.39</v>
      </c>
      <c r="H31" s="20">
        <v>4.24</v>
      </c>
      <c r="I31" s="390">
        <v>369.09199999999998</v>
      </c>
      <c r="J31" s="100"/>
      <c r="K31" s="155">
        <v>0</v>
      </c>
      <c r="L31" s="366">
        <v>0</v>
      </c>
      <c r="M31" s="339">
        <v>0</v>
      </c>
      <c r="N31" s="155">
        <v>0</v>
      </c>
      <c r="O31" s="156">
        <v>0</v>
      </c>
      <c r="P31" s="155">
        <v>369.09199999999998</v>
      </c>
      <c r="Q31" s="100">
        <v>45.44</v>
      </c>
      <c r="R31" s="155">
        <v>192.66560000000001</v>
      </c>
      <c r="S31" s="366">
        <v>0.52199885123492251</v>
      </c>
      <c r="T31" s="339">
        <v>45.44</v>
      </c>
      <c r="U31" s="155">
        <v>192.66560000000001</v>
      </c>
      <c r="V31" s="156">
        <v>0.52199885123492251</v>
      </c>
      <c r="W31" s="155">
        <v>176.42639999999997</v>
      </c>
      <c r="X31" s="100">
        <v>41.61</v>
      </c>
      <c r="Y31" s="155">
        <v>176.4264</v>
      </c>
      <c r="Z31" s="366">
        <v>0.47800114876507754</v>
      </c>
      <c r="AA31" s="339">
        <v>87.05</v>
      </c>
      <c r="AB31" s="155">
        <v>369.09199999999998</v>
      </c>
      <c r="AC31" s="156">
        <v>1</v>
      </c>
      <c r="AD31" s="155">
        <v>0</v>
      </c>
      <c r="AE31" s="100"/>
      <c r="AF31" s="155">
        <v>0</v>
      </c>
      <c r="AG31" s="366">
        <v>0</v>
      </c>
      <c r="AH31" s="339">
        <v>87.05</v>
      </c>
      <c r="AI31" s="155">
        <v>369.09199999999998</v>
      </c>
      <c r="AJ31" s="156">
        <v>1</v>
      </c>
      <c r="AK31" s="155">
        <v>0</v>
      </c>
      <c r="AL31" s="100"/>
      <c r="AM31" s="155">
        <v>0</v>
      </c>
      <c r="AN31" s="366">
        <v>0</v>
      </c>
      <c r="AO31" s="339">
        <v>87.05</v>
      </c>
      <c r="AP31" s="155">
        <v>369.09199999999998</v>
      </c>
      <c r="AQ31" s="156">
        <v>1</v>
      </c>
      <c r="AR31" s="155">
        <v>0</v>
      </c>
      <c r="AS31" s="100"/>
      <c r="AT31" s="155">
        <v>0</v>
      </c>
      <c r="AU31" s="366">
        <v>0</v>
      </c>
      <c r="AV31" s="339">
        <v>87.05</v>
      </c>
      <c r="AW31" s="155">
        <v>369.09199999999998</v>
      </c>
      <c r="AX31" s="156">
        <v>1</v>
      </c>
      <c r="AY31" s="155">
        <v>0</v>
      </c>
      <c r="AZ31" s="100"/>
      <c r="BA31" s="155">
        <v>0</v>
      </c>
      <c r="BB31" s="366">
        <v>0</v>
      </c>
      <c r="BC31" s="339">
        <v>87.05</v>
      </c>
      <c r="BD31" s="155">
        <v>369.09199999999998</v>
      </c>
      <c r="BE31" s="156">
        <v>1</v>
      </c>
      <c r="BF31" s="155">
        <v>0</v>
      </c>
      <c r="BG31" s="100"/>
      <c r="BH31" s="155">
        <v>0</v>
      </c>
      <c r="BI31" s="366">
        <v>0</v>
      </c>
      <c r="BJ31" s="339">
        <v>87.05</v>
      </c>
      <c r="BK31" s="155">
        <v>369.09199999999998</v>
      </c>
      <c r="BL31" s="156">
        <v>1</v>
      </c>
      <c r="BM31" s="155">
        <v>0</v>
      </c>
      <c r="BN31" s="100"/>
      <c r="BO31" s="155">
        <v>0</v>
      </c>
      <c r="BP31" s="366">
        <v>0</v>
      </c>
      <c r="BQ31" s="339">
        <v>87.05</v>
      </c>
      <c r="BR31" s="155">
        <v>369.09199999999998</v>
      </c>
      <c r="BS31" s="156">
        <v>1</v>
      </c>
      <c r="BT31" s="155">
        <v>0</v>
      </c>
      <c r="BU31" s="100"/>
      <c r="BV31" s="155">
        <v>0</v>
      </c>
      <c r="BW31" s="366">
        <v>0</v>
      </c>
      <c r="BX31" s="339">
        <v>87.05</v>
      </c>
      <c r="BY31" s="155">
        <v>369.09199999999998</v>
      </c>
      <c r="BZ31" s="156">
        <v>1</v>
      </c>
      <c r="CA31" s="155">
        <v>0</v>
      </c>
      <c r="CB31" s="100"/>
      <c r="CC31" s="155">
        <v>0</v>
      </c>
      <c r="CD31" s="366">
        <v>0</v>
      </c>
      <c r="CE31" s="339">
        <v>87.05</v>
      </c>
      <c r="CF31" s="155">
        <v>369.09199999999998</v>
      </c>
      <c r="CG31" s="156">
        <v>1</v>
      </c>
      <c r="CH31" s="155">
        <v>0</v>
      </c>
      <c r="CI31" s="100"/>
      <c r="CJ31" s="155">
        <v>0</v>
      </c>
      <c r="CK31" s="366">
        <v>0</v>
      </c>
      <c r="CL31" s="339">
        <v>87.05</v>
      </c>
      <c r="CM31" s="155">
        <v>369.09199999999998</v>
      </c>
      <c r="CN31" s="156">
        <v>1</v>
      </c>
      <c r="CO31" s="155">
        <v>0</v>
      </c>
      <c r="CP31" s="100"/>
      <c r="CQ31" s="155">
        <v>0</v>
      </c>
      <c r="CR31" s="366">
        <v>0</v>
      </c>
      <c r="CS31" s="339">
        <v>87.05</v>
      </c>
      <c r="CT31" s="155">
        <v>369.09199999999998</v>
      </c>
      <c r="CU31" s="156">
        <v>1</v>
      </c>
      <c r="CV31" s="155">
        <v>0</v>
      </c>
      <c r="CW31" s="100"/>
      <c r="CX31" s="155">
        <v>0</v>
      </c>
      <c r="CY31" s="366">
        <v>0</v>
      </c>
      <c r="CZ31" s="339">
        <v>87.05</v>
      </c>
      <c r="DA31" s="155">
        <v>369.09199999999998</v>
      </c>
      <c r="DB31" s="156">
        <v>1</v>
      </c>
      <c r="DC31" s="155">
        <v>0</v>
      </c>
      <c r="DD31" s="100"/>
      <c r="DE31" s="155">
        <v>0</v>
      </c>
      <c r="DF31" s="366">
        <v>0</v>
      </c>
      <c r="DG31" s="339">
        <v>87.05</v>
      </c>
      <c r="DH31" s="155">
        <v>369.09199999999998</v>
      </c>
      <c r="DI31" s="156">
        <v>1</v>
      </c>
      <c r="DJ31" s="155">
        <v>0</v>
      </c>
      <c r="DK31" s="100"/>
      <c r="DL31" s="155">
        <v>0</v>
      </c>
      <c r="DM31" s="366">
        <v>0</v>
      </c>
      <c r="DN31" s="339">
        <v>87.05</v>
      </c>
      <c r="DO31" s="155">
        <v>369.09199999999998</v>
      </c>
      <c r="DP31" s="156">
        <v>1</v>
      </c>
      <c r="DQ31" s="155">
        <v>0</v>
      </c>
    </row>
    <row r="32" spans="1:121" ht="38.25" x14ac:dyDescent="0.25">
      <c r="A32" s="17" t="s">
        <v>110</v>
      </c>
      <c r="B32" s="18" t="s">
        <v>111</v>
      </c>
      <c r="C32" s="17" t="s">
        <v>32</v>
      </c>
      <c r="D32" s="17" t="s">
        <v>112</v>
      </c>
      <c r="E32" s="19" t="s">
        <v>34</v>
      </c>
      <c r="F32" s="19">
        <v>12.56</v>
      </c>
      <c r="G32" s="20">
        <v>6.49</v>
      </c>
      <c r="H32" s="20">
        <v>8.1199999999999992</v>
      </c>
      <c r="I32" s="390">
        <v>101.98699999999999</v>
      </c>
      <c r="J32" s="100"/>
      <c r="K32" s="155">
        <v>0</v>
      </c>
      <c r="L32" s="366">
        <v>0</v>
      </c>
      <c r="M32" s="339">
        <v>0</v>
      </c>
      <c r="N32" s="155">
        <v>0</v>
      </c>
      <c r="O32" s="156">
        <v>0</v>
      </c>
      <c r="P32" s="155">
        <v>101.98699999999999</v>
      </c>
      <c r="Q32" s="100">
        <v>12.56</v>
      </c>
      <c r="R32" s="155">
        <v>101.98719999999999</v>
      </c>
      <c r="S32" s="366">
        <v>1.0000019610342494</v>
      </c>
      <c r="T32" s="339">
        <v>12.56</v>
      </c>
      <c r="U32" s="155">
        <v>101.98719999999999</v>
      </c>
      <c r="V32" s="156">
        <v>1.0000019610342494</v>
      </c>
      <c r="W32" s="155">
        <v>-1.9999999999242846E-4</v>
      </c>
      <c r="X32" s="100"/>
      <c r="Y32" s="155">
        <v>0</v>
      </c>
      <c r="Z32" s="366">
        <v>0</v>
      </c>
      <c r="AA32" s="339">
        <v>12.56</v>
      </c>
      <c r="AB32" s="155">
        <v>101.98719999999999</v>
      </c>
      <c r="AC32" s="156">
        <v>1.0000019610342494</v>
      </c>
      <c r="AD32" s="155">
        <v>-1.9999999999242846E-4</v>
      </c>
      <c r="AE32" s="100"/>
      <c r="AF32" s="155">
        <v>0</v>
      </c>
      <c r="AG32" s="366">
        <v>0</v>
      </c>
      <c r="AH32" s="339">
        <v>12.56</v>
      </c>
      <c r="AI32" s="155">
        <v>101.98719999999999</v>
      </c>
      <c r="AJ32" s="156">
        <v>1.0000019610342494</v>
      </c>
      <c r="AK32" s="155">
        <v>-1.9999999999242846E-4</v>
      </c>
      <c r="AL32" s="100"/>
      <c r="AM32" s="155">
        <v>0</v>
      </c>
      <c r="AN32" s="366">
        <v>0</v>
      </c>
      <c r="AO32" s="339">
        <v>12.56</v>
      </c>
      <c r="AP32" s="155">
        <v>101.98719999999999</v>
      </c>
      <c r="AQ32" s="156">
        <v>1.0000019610342494</v>
      </c>
      <c r="AR32" s="155">
        <v>-1.9999999999242846E-4</v>
      </c>
      <c r="AS32" s="100"/>
      <c r="AT32" s="155">
        <v>0</v>
      </c>
      <c r="AU32" s="366">
        <v>0</v>
      </c>
      <c r="AV32" s="339">
        <v>12.56</v>
      </c>
      <c r="AW32" s="155">
        <v>101.98719999999999</v>
      </c>
      <c r="AX32" s="156">
        <v>1.0000019610342494</v>
      </c>
      <c r="AY32" s="155">
        <v>-1.9999999999242846E-4</v>
      </c>
      <c r="AZ32" s="100"/>
      <c r="BA32" s="155">
        <v>0</v>
      </c>
      <c r="BB32" s="366">
        <v>0</v>
      </c>
      <c r="BC32" s="339">
        <v>12.56</v>
      </c>
      <c r="BD32" s="155">
        <v>101.98719999999999</v>
      </c>
      <c r="BE32" s="156">
        <v>1.0000019610342494</v>
      </c>
      <c r="BF32" s="155">
        <v>-1.9999999999242846E-4</v>
      </c>
      <c r="BG32" s="100"/>
      <c r="BH32" s="155">
        <v>0</v>
      </c>
      <c r="BI32" s="366">
        <v>0</v>
      </c>
      <c r="BJ32" s="339">
        <v>12.56</v>
      </c>
      <c r="BK32" s="155">
        <v>101.98719999999999</v>
      </c>
      <c r="BL32" s="156">
        <v>1.0000019610342494</v>
      </c>
      <c r="BM32" s="155">
        <v>-1.9999999999242846E-4</v>
      </c>
      <c r="BN32" s="100"/>
      <c r="BO32" s="155">
        <v>0</v>
      </c>
      <c r="BP32" s="366">
        <v>0</v>
      </c>
      <c r="BQ32" s="339">
        <v>12.56</v>
      </c>
      <c r="BR32" s="155">
        <v>101.98</v>
      </c>
      <c r="BS32" s="156">
        <v>0.9999313638012689</v>
      </c>
      <c r="BT32" s="155">
        <v>6.9999999999907914E-3</v>
      </c>
      <c r="BU32" s="100"/>
      <c r="BV32" s="155">
        <v>0</v>
      </c>
      <c r="BW32" s="366">
        <v>0</v>
      </c>
      <c r="BX32" s="339">
        <v>12.56</v>
      </c>
      <c r="BY32" s="155">
        <v>101.98</v>
      </c>
      <c r="BZ32" s="156">
        <v>0.9999313638012689</v>
      </c>
      <c r="CA32" s="155">
        <v>6.9999999999907914E-3</v>
      </c>
      <c r="CB32" s="100"/>
      <c r="CC32" s="155">
        <v>0</v>
      </c>
      <c r="CD32" s="366">
        <v>0</v>
      </c>
      <c r="CE32" s="339">
        <v>12.56</v>
      </c>
      <c r="CF32" s="155">
        <v>101.98</v>
      </c>
      <c r="CG32" s="156">
        <v>0.9999313638012689</v>
      </c>
      <c r="CH32" s="155">
        <v>6.9999999999907914E-3</v>
      </c>
      <c r="CI32" s="100"/>
      <c r="CJ32" s="155">
        <v>0</v>
      </c>
      <c r="CK32" s="366">
        <v>0</v>
      </c>
      <c r="CL32" s="339">
        <v>12.56</v>
      </c>
      <c r="CM32" s="155">
        <v>101.99000000000001</v>
      </c>
      <c r="CN32" s="156">
        <v>1.0000294155137421</v>
      </c>
      <c r="CO32" s="155">
        <v>-3.0000000000143245E-3</v>
      </c>
      <c r="CP32" s="100"/>
      <c r="CQ32" s="155">
        <v>0</v>
      </c>
      <c r="CR32" s="366">
        <v>0</v>
      </c>
      <c r="CS32" s="339">
        <v>12.56</v>
      </c>
      <c r="CT32" s="155">
        <v>101.99000000000001</v>
      </c>
      <c r="CU32" s="156">
        <v>1.0000294155137421</v>
      </c>
      <c r="CV32" s="155">
        <v>-3.0000000000143245E-3</v>
      </c>
      <c r="CW32" s="100"/>
      <c r="CX32" s="155">
        <v>0</v>
      </c>
      <c r="CY32" s="366">
        <v>0</v>
      </c>
      <c r="CZ32" s="339">
        <v>12.56</v>
      </c>
      <c r="DA32" s="155">
        <v>101.99000000000001</v>
      </c>
      <c r="DB32" s="156">
        <v>1.0000294155137421</v>
      </c>
      <c r="DC32" s="155">
        <v>-3.0000000000143245E-3</v>
      </c>
      <c r="DD32" s="100"/>
      <c r="DE32" s="155">
        <v>0</v>
      </c>
      <c r="DF32" s="366">
        <v>0</v>
      </c>
      <c r="DG32" s="339">
        <v>12.56</v>
      </c>
      <c r="DH32" s="155">
        <v>101.99000000000001</v>
      </c>
      <c r="DI32" s="156">
        <v>1.0000294155137421</v>
      </c>
      <c r="DJ32" s="155">
        <v>-3.0000000000143245E-3</v>
      </c>
      <c r="DK32" s="100"/>
      <c r="DL32" s="155">
        <v>0</v>
      </c>
      <c r="DM32" s="366">
        <v>0</v>
      </c>
      <c r="DN32" s="339">
        <v>12.56</v>
      </c>
      <c r="DO32" s="155">
        <v>101.99000000000001</v>
      </c>
      <c r="DP32" s="156">
        <v>1.0000294155137421</v>
      </c>
      <c r="DQ32" s="155">
        <v>-3.0000000000143245E-3</v>
      </c>
    </row>
    <row r="33" spans="1:121" x14ac:dyDescent="0.25">
      <c r="A33" s="17" t="s">
        <v>113</v>
      </c>
      <c r="B33" s="18" t="s">
        <v>114</v>
      </c>
      <c r="C33" s="17" t="s">
        <v>40</v>
      </c>
      <c r="D33" s="17" t="s">
        <v>115</v>
      </c>
      <c r="E33" s="19" t="s">
        <v>42</v>
      </c>
      <c r="F33" s="19">
        <v>1</v>
      </c>
      <c r="G33" s="20">
        <v>19.190000000000001</v>
      </c>
      <c r="H33" s="20">
        <v>24.02</v>
      </c>
      <c r="I33" s="390">
        <v>24.02</v>
      </c>
      <c r="J33" s="100">
        <v>1</v>
      </c>
      <c r="K33" s="155">
        <v>24.02</v>
      </c>
      <c r="L33" s="366">
        <v>1</v>
      </c>
      <c r="M33" s="339">
        <v>1</v>
      </c>
      <c r="N33" s="155">
        <v>24.02</v>
      </c>
      <c r="O33" s="156">
        <v>1</v>
      </c>
      <c r="P33" s="155">
        <v>0</v>
      </c>
      <c r="Q33" s="100"/>
      <c r="R33" s="155">
        <v>0</v>
      </c>
      <c r="S33" s="366">
        <v>0</v>
      </c>
      <c r="T33" s="339">
        <v>1</v>
      </c>
      <c r="U33" s="155">
        <v>24.02</v>
      </c>
      <c r="V33" s="156">
        <v>1</v>
      </c>
      <c r="W33" s="155">
        <v>0</v>
      </c>
      <c r="X33" s="100"/>
      <c r="Y33" s="155">
        <v>0</v>
      </c>
      <c r="Z33" s="366">
        <v>0</v>
      </c>
      <c r="AA33" s="339">
        <v>1</v>
      </c>
      <c r="AB33" s="155">
        <v>24.02</v>
      </c>
      <c r="AC33" s="156">
        <v>1</v>
      </c>
      <c r="AD33" s="155">
        <v>0</v>
      </c>
      <c r="AE33" s="100"/>
      <c r="AF33" s="155">
        <v>0</v>
      </c>
      <c r="AG33" s="366">
        <v>0</v>
      </c>
      <c r="AH33" s="339">
        <v>1</v>
      </c>
      <c r="AI33" s="155">
        <v>24.02</v>
      </c>
      <c r="AJ33" s="156">
        <v>1</v>
      </c>
      <c r="AK33" s="155">
        <v>0</v>
      </c>
      <c r="AL33" s="100"/>
      <c r="AM33" s="155">
        <v>0</v>
      </c>
      <c r="AN33" s="366">
        <v>0</v>
      </c>
      <c r="AO33" s="339">
        <v>1</v>
      </c>
      <c r="AP33" s="155">
        <v>24.02</v>
      </c>
      <c r="AQ33" s="156">
        <v>1</v>
      </c>
      <c r="AR33" s="155">
        <v>0</v>
      </c>
      <c r="AS33" s="100"/>
      <c r="AT33" s="155">
        <v>0</v>
      </c>
      <c r="AU33" s="366">
        <v>0</v>
      </c>
      <c r="AV33" s="339">
        <v>1</v>
      </c>
      <c r="AW33" s="155">
        <v>24.02</v>
      </c>
      <c r="AX33" s="156">
        <v>1</v>
      </c>
      <c r="AY33" s="155">
        <v>0</v>
      </c>
      <c r="AZ33" s="100"/>
      <c r="BA33" s="155">
        <v>0</v>
      </c>
      <c r="BB33" s="366">
        <v>0</v>
      </c>
      <c r="BC33" s="339">
        <v>1</v>
      </c>
      <c r="BD33" s="155">
        <v>24.02</v>
      </c>
      <c r="BE33" s="156">
        <v>1</v>
      </c>
      <c r="BF33" s="155">
        <v>0</v>
      </c>
      <c r="BG33" s="100"/>
      <c r="BH33" s="155">
        <v>0</v>
      </c>
      <c r="BI33" s="366">
        <v>0</v>
      </c>
      <c r="BJ33" s="339">
        <v>1</v>
      </c>
      <c r="BK33" s="155">
        <v>24.02</v>
      </c>
      <c r="BL33" s="156">
        <v>1</v>
      </c>
      <c r="BM33" s="155">
        <v>0</v>
      </c>
      <c r="BN33" s="100"/>
      <c r="BO33" s="155">
        <v>0</v>
      </c>
      <c r="BP33" s="366">
        <v>0</v>
      </c>
      <c r="BQ33" s="339">
        <v>1</v>
      </c>
      <c r="BR33" s="155">
        <v>24.02</v>
      </c>
      <c r="BS33" s="156">
        <v>1</v>
      </c>
      <c r="BT33" s="155">
        <v>0</v>
      </c>
      <c r="BU33" s="100"/>
      <c r="BV33" s="155">
        <v>0</v>
      </c>
      <c r="BW33" s="366">
        <v>0</v>
      </c>
      <c r="BX33" s="339">
        <v>1</v>
      </c>
      <c r="BY33" s="155">
        <v>24.02</v>
      </c>
      <c r="BZ33" s="156">
        <v>1</v>
      </c>
      <c r="CA33" s="155">
        <v>0</v>
      </c>
      <c r="CB33" s="100"/>
      <c r="CC33" s="155">
        <v>0</v>
      </c>
      <c r="CD33" s="366">
        <v>0</v>
      </c>
      <c r="CE33" s="339">
        <v>1</v>
      </c>
      <c r="CF33" s="155">
        <v>24.02</v>
      </c>
      <c r="CG33" s="156">
        <v>1</v>
      </c>
      <c r="CH33" s="155">
        <v>0</v>
      </c>
      <c r="CI33" s="100"/>
      <c r="CJ33" s="155">
        <v>0</v>
      </c>
      <c r="CK33" s="366">
        <v>0</v>
      </c>
      <c r="CL33" s="339">
        <v>1</v>
      </c>
      <c r="CM33" s="155">
        <v>24.02</v>
      </c>
      <c r="CN33" s="156">
        <v>1</v>
      </c>
      <c r="CO33" s="155">
        <v>0</v>
      </c>
      <c r="CP33" s="100"/>
      <c r="CQ33" s="155">
        <v>0</v>
      </c>
      <c r="CR33" s="366">
        <v>0</v>
      </c>
      <c r="CS33" s="339">
        <v>1</v>
      </c>
      <c r="CT33" s="155">
        <v>24.02</v>
      </c>
      <c r="CU33" s="156">
        <v>1</v>
      </c>
      <c r="CV33" s="155">
        <v>0</v>
      </c>
      <c r="CW33" s="100"/>
      <c r="CX33" s="155">
        <v>0</v>
      </c>
      <c r="CY33" s="366">
        <v>0</v>
      </c>
      <c r="CZ33" s="339">
        <v>1</v>
      </c>
      <c r="DA33" s="155">
        <v>24.02</v>
      </c>
      <c r="DB33" s="156">
        <v>1</v>
      </c>
      <c r="DC33" s="155">
        <v>0</v>
      </c>
      <c r="DD33" s="100"/>
      <c r="DE33" s="155">
        <v>0</v>
      </c>
      <c r="DF33" s="366">
        <v>0</v>
      </c>
      <c r="DG33" s="339">
        <v>1</v>
      </c>
      <c r="DH33" s="155">
        <v>24.02</v>
      </c>
      <c r="DI33" s="156">
        <v>1</v>
      </c>
      <c r="DJ33" s="155">
        <v>0</v>
      </c>
      <c r="DK33" s="100"/>
      <c r="DL33" s="155">
        <v>0</v>
      </c>
      <c r="DM33" s="366">
        <v>0</v>
      </c>
      <c r="DN33" s="339">
        <v>1</v>
      </c>
      <c r="DO33" s="155">
        <v>24.02</v>
      </c>
      <c r="DP33" s="156">
        <v>1</v>
      </c>
      <c r="DQ33" s="155">
        <v>0</v>
      </c>
    </row>
    <row r="34" spans="1:121" ht="38.25" x14ac:dyDescent="0.25">
      <c r="A34" s="17" t="s">
        <v>116</v>
      </c>
      <c r="B34" s="18" t="s">
        <v>117</v>
      </c>
      <c r="C34" s="17" t="s">
        <v>27</v>
      </c>
      <c r="D34" s="17" t="s">
        <v>118</v>
      </c>
      <c r="E34" s="19" t="s">
        <v>34</v>
      </c>
      <c r="F34" s="19">
        <v>1589.78</v>
      </c>
      <c r="G34" s="20">
        <v>3.03</v>
      </c>
      <c r="H34" s="20">
        <v>3.79</v>
      </c>
      <c r="I34" s="390">
        <v>6025.2659999999996</v>
      </c>
      <c r="J34" s="100">
        <v>1645.88</v>
      </c>
      <c r="K34" s="155">
        <v>6237.8852000000006</v>
      </c>
      <c r="L34" s="366">
        <v>1.03528793583553</v>
      </c>
      <c r="M34" s="339">
        <v>1645.88</v>
      </c>
      <c r="N34" s="155">
        <v>6237.8852000000006</v>
      </c>
      <c r="O34" s="156">
        <v>1.03528793583553</v>
      </c>
      <c r="P34" s="155">
        <v>-212.619200000001</v>
      </c>
      <c r="Q34" s="100">
        <v>-603.42999999999995</v>
      </c>
      <c r="R34" s="155">
        <v>-2286.9996999999998</v>
      </c>
      <c r="S34" s="366">
        <v>-0.37956825474593153</v>
      </c>
      <c r="T34" s="339">
        <v>1042.4500000000003</v>
      </c>
      <c r="U34" s="155">
        <v>3950.8855000000008</v>
      </c>
      <c r="V34" s="156">
        <v>0.65571968108959855</v>
      </c>
      <c r="W34" s="155">
        <v>2074.3804999999988</v>
      </c>
      <c r="X34" s="100"/>
      <c r="Y34" s="155">
        <v>0</v>
      </c>
      <c r="Z34" s="366">
        <v>0</v>
      </c>
      <c r="AA34" s="339">
        <v>1042.4500000000003</v>
      </c>
      <c r="AB34" s="155">
        <v>3950.8855000000008</v>
      </c>
      <c r="AC34" s="156">
        <v>0.65571968108959855</v>
      </c>
      <c r="AD34" s="155">
        <v>2074.3804999999988</v>
      </c>
      <c r="AE34" s="100"/>
      <c r="AF34" s="155">
        <v>0</v>
      </c>
      <c r="AG34" s="366">
        <v>0</v>
      </c>
      <c r="AH34" s="339">
        <v>1042.4500000000003</v>
      </c>
      <c r="AI34" s="155">
        <v>3950.8855000000008</v>
      </c>
      <c r="AJ34" s="156">
        <v>0.65571968108959855</v>
      </c>
      <c r="AK34" s="155">
        <v>2074.3804999999988</v>
      </c>
      <c r="AL34" s="100">
        <v>157.29</v>
      </c>
      <c r="AM34" s="155">
        <v>596.12909999999999</v>
      </c>
      <c r="AN34" s="366">
        <v>9.8938221150734265E-2</v>
      </c>
      <c r="AO34" s="339">
        <v>1199.7400000000002</v>
      </c>
      <c r="AP34" s="155">
        <v>4547.0146000000004</v>
      </c>
      <c r="AQ34" s="156">
        <v>0.75465790224033269</v>
      </c>
      <c r="AR34" s="155">
        <v>1478.2513999999992</v>
      </c>
      <c r="AS34" s="100"/>
      <c r="AT34" s="155">
        <v>0</v>
      </c>
      <c r="AU34" s="366">
        <v>0</v>
      </c>
      <c r="AV34" s="339">
        <v>1199.7400000000002</v>
      </c>
      <c r="AW34" s="155">
        <v>4547.0146000000004</v>
      </c>
      <c r="AX34" s="156">
        <v>0.75465790224033269</v>
      </c>
      <c r="AY34" s="155">
        <v>1478.2513999999992</v>
      </c>
      <c r="AZ34" s="100"/>
      <c r="BA34" s="155">
        <v>0</v>
      </c>
      <c r="BB34" s="366">
        <v>0</v>
      </c>
      <c r="BC34" s="339">
        <v>1199.7400000000002</v>
      </c>
      <c r="BD34" s="155">
        <v>4547.0146000000004</v>
      </c>
      <c r="BE34" s="156">
        <v>0.75465790224033269</v>
      </c>
      <c r="BF34" s="155">
        <v>1478.2513999999992</v>
      </c>
      <c r="BG34" s="100"/>
      <c r="BH34" s="155">
        <v>0</v>
      </c>
      <c r="BI34" s="366">
        <v>0</v>
      </c>
      <c r="BJ34" s="339">
        <v>1199.7400000000002</v>
      </c>
      <c r="BK34" s="155">
        <v>4547.0146000000004</v>
      </c>
      <c r="BL34" s="156">
        <v>0.75465790224033269</v>
      </c>
      <c r="BM34" s="155">
        <v>1478.2513999999992</v>
      </c>
      <c r="BN34" s="100"/>
      <c r="BO34" s="155">
        <v>0</v>
      </c>
      <c r="BP34" s="366">
        <v>0</v>
      </c>
      <c r="BQ34" s="339">
        <v>1199.7400000000002</v>
      </c>
      <c r="BR34" s="155">
        <v>4547.0146000000004</v>
      </c>
      <c r="BS34" s="156">
        <v>0.75465790224033269</v>
      </c>
      <c r="BT34" s="155">
        <v>1478.2513999999992</v>
      </c>
      <c r="BU34" s="100"/>
      <c r="BV34" s="155">
        <v>0</v>
      </c>
      <c r="BW34" s="366">
        <v>0</v>
      </c>
      <c r="BX34" s="339">
        <v>1199.7400000000002</v>
      </c>
      <c r="BY34" s="155">
        <v>4547.0146000000004</v>
      </c>
      <c r="BZ34" s="156">
        <v>0.75465790224033269</v>
      </c>
      <c r="CA34" s="155">
        <v>1478.2513999999992</v>
      </c>
      <c r="CB34" s="100"/>
      <c r="CC34" s="155">
        <v>0</v>
      </c>
      <c r="CD34" s="366">
        <v>0</v>
      </c>
      <c r="CE34" s="339">
        <v>1199.7400000000002</v>
      </c>
      <c r="CF34" s="155">
        <v>4547.0146000000004</v>
      </c>
      <c r="CG34" s="156">
        <v>0.75465790224033269</v>
      </c>
      <c r="CH34" s="155">
        <v>1478.2513999999992</v>
      </c>
      <c r="CI34" s="100">
        <v>390.04</v>
      </c>
      <c r="CJ34" s="155">
        <v>1478.2516000000001</v>
      </c>
      <c r="CK34" s="366">
        <v>0.24534213095322266</v>
      </c>
      <c r="CL34" s="339">
        <v>1589.7800000000002</v>
      </c>
      <c r="CM34" s="155">
        <v>6025.2662</v>
      </c>
      <c r="CN34" s="156">
        <v>1.0000000331935552</v>
      </c>
      <c r="CO34" s="155">
        <v>-2.0000000040454324E-4</v>
      </c>
      <c r="CP34" s="100"/>
      <c r="CQ34" s="155">
        <v>0</v>
      </c>
      <c r="CR34" s="366">
        <v>0</v>
      </c>
      <c r="CS34" s="339">
        <v>1589.7800000000002</v>
      </c>
      <c r="CT34" s="155">
        <v>6025.2662</v>
      </c>
      <c r="CU34" s="156">
        <v>1.0000000331935552</v>
      </c>
      <c r="CV34" s="155">
        <v>-2.0000000040454324E-4</v>
      </c>
      <c r="CW34" s="100"/>
      <c r="CX34" s="155">
        <v>0</v>
      </c>
      <c r="CY34" s="366">
        <v>0</v>
      </c>
      <c r="CZ34" s="339">
        <v>1589.7800000000002</v>
      </c>
      <c r="DA34" s="155">
        <v>6025.2662</v>
      </c>
      <c r="DB34" s="156">
        <v>1.0000000331935552</v>
      </c>
      <c r="DC34" s="155">
        <v>-2.0000000040454324E-4</v>
      </c>
      <c r="DD34" s="100"/>
      <c r="DE34" s="155">
        <v>0</v>
      </c>
      <c r="DF34" s="366">
        <v>0</v>
      </c>
      <c r="DG34" s="339">
        <v>1589.7800000000002</v>
      </c>
      <c r="DH34" s="155">
        <v>6025.2662</v>
      </c>
      <c r="DI34" s="156">
        <v>1.0000000331935552</v>
      </c>
      <c r="DJ34" s="155">
        <v>-2.0000000040454324E-4</v>
      </c>
      <c r="DK34" s="100"/>
      <c r="DL34" s="155">
        <v>0</v>
      </c>
      <c r="DM34" s="366">
        <v>0</v>
      </c>
      <c r="DN34" s="339">
        <v>1589.7800000000002</v>
      </c>
      <c r="DO34" s="155">
        <v>6025.2662</v>
      </c>
      <c r="DP34" s="156">
        <v>1.0000000331935552</v>
      </c>
      <c r="DQ34" s="155">
        <v>-2.0000000040454324E-4</v>
      </c>
    </row>
    <row r="35" spans="1:121" ht="25.5" x14ac:dyDescent="0.25">
      <c r="A35" s="17" t="s">
        <v>119</v>
      </c>
      <c r="B35" s="18" t="s">
        <v>120</v>
      </c>
      <c r="C35" s="17" t="s">
        <v>27</v>
      </c>
      <c r="D35" s="17" t="s">
        <v>121</v>
      </c>
      <c r="E35" s="19" t="s">
        <v>42</v>
      </c>
      <c r="F35" s="19">
        <v>292</v>
      </c>
      <c r="G35" s="20">
        <v>2.74</v>
      </c>
      <c r="H35" s="20">
        <v>3.43</v>
      </c>
      <c r="I35" s="390">
        <v>1001.56</v>
      </c>
      <c r="J35" s="100">
        <v>263</v>
      </c>
      <c r="K35" s="155">
        <v>902.09</v>
      </c>
      <c r="L35" s="366">
        <v>0.90068493150684936</v>
      </c>
      <c r="M35" s="339">
        <v>263</v>
      </c>
      <c r="N35" s="155">
        <v>902.09</v>
      </c>
      <c r="O35" s="156">
        <v>0.90068493150684936</v>
      </c>
      <c r="P35" s="155">
        <v>99.469999999999914</v>
      </c>
      <c r="Q35" s="100"/>
      <c r="R35" s="155">
        <v>0</v>
      </c>
      <c r="S35" s="366">
        <v>0</v>
      </c>
      <c r="T35" s="339">
        <v>263</v>
      </c>
      <c r="U35" s="155">
        <v>902.09</v>
      </c>
      <c r="V35" s="156">
        <v>0.90068493150684936</v>
      </c>
      <c r="W35" s="155">
        <v>99.469999999999914</v>
      </c>
      <c r="X35" s="100"/>
      <c r="Y35" s="155">
        <v>0</v>
      </c>
      <c r="Z35" s="366">
        <v>0</v>
      </c>
      <c r="AA35" s="339">
        <v>263</v>
      </c>
      <c r="AB35" s="155">
        <v>902.09</v>
      </c>
      <c r="AC35" s="156">
        <v>0.90068493150684936</v>
      </c>
      <c r="AD35" s="155">
        <v>99.469999999999914</v>
      </c>
      <c r="AE35" s="100"/>
      <c r="AF35" s="155">
        <v>0</v>
      </c>
      <c r="AG35" s="366">
        <v>0</v>
      </c>
      <c r="AH35" s="339">
        <v>263</v>
      </c>
      <c r="AI35" s="155">
        <v>902.09</v>
      </c>
      <c r="AJ35" s="156">
        <v>0.90068493150684936</v>
      </c>
      <c r="AK35" s="155">
        <v>99.469999999999914</v>
      </c>
      <c r="AL35" s="100">
        <v>29</v>
      </c>
      <c r="AM35" s="155">
        <v>99.47</v>
      </c>
      <c r="AN35" s="366">
        <v>9.9315068493150693E-2</v>
      </c>
      <c r="AO35" s="339">
        <v>292</v>
      </c>
      <c r="AP35" s="155">
        <v>1001.5600000000001</v>
      </c>
      <c r="AQ35" s="156">
        <v>1.0000000000000002</v>
      </c>
      <c r="AR35" s="155">
        <v>0</v>
      </c>
      <c r="AS35" s="100"/>
      <c r="AT35" s="155">
        <v>0</v>
      </c>
      <c r="AU35" s="366">
        <v>0</v>
      </c>
      <c r="AV35" s="339">
        <v>292</v>
      </c>
      <c r="AW35" s="155">
        <v>1001.5600000000001</v>
      </c>
      <c r="AX35" s="156">
        <v>1.0000000000000002</v>
      </c>
      <c r="AY35" s="155">
        <v>0</v>
      </c>
      <c r="AZ35" s="100"/>
      <c r="BA35" s="155">
        <v>0</v>
      </c>
      <c r="BB35" s="366">
        <v>0</v>
      </c>
      <c r="BC35" s="339">
        <v>292</v>
      </c>
      <c r="BD35" s="155">
        <v>1001.5600000000001</v>
      </c>
      <c r="BE35" s="156">
        <v>1.0000000000000002</v>
      </c>
      <c r="BF35" s="155">
        <v>0</v>
      </c>
      <c r="BG35" s="100"/>
      <c r="BH35" s="155">
        <v>0</v>
      </c>
      <c r="BI35" s="366">
        <v>0</v>
      </c>
      <c r="BJ35" s="339">
        <v>292</v>
      </c>
      <c r="BK35" s="155">
        <v>1001.5600000000001</v>
      </c>
      <c r="BL35" s="156">
        <v>1.0000000000000002</v>
      </c>
      <c r="BM35" s="155">
        <v>0</v>
      </c>
      <c r="BN35" s="100"/>
      <c r="BO35" s="155">
        <v>0</v>
      </c>
      <c r="BP35" s="366">
        <v>0</v>
      </c>
      <c r="BQ35" s="339">
        <v>292</v>
      </c>
      <c r="BR35" s="155">
        <v>1001.5600000000001</v>
      </c>
      <c r="BS35" s="156">
        <v>1.0000000000000002</v>
      </c>
      <c r="BT35" s="155">
        <v>0</v>
      </c>
      <c r="BU35" s="100"/>
      <c r="BV35" s="155">
        <v>0</v>
      </c>
      <c r="BW35" s="366">
        <v>0</v>
      </c>
      <c r="BX35" s="339">
        <v>292</v>
      </c>
      <c r="BY35" s="155">
        <v>1001.5600000000001</v>
      </c>
      <c r="BZ35" s="156">
        <v>1.0000000000000002</v>
      </c>
      <c r="CA35" s="155">
        <v>0</v>
      </c>
      <c r="CB35" s="100"/>
      <c r="CC35" s="155">
        <v>0</v>
      </c>
      <c r="CD35" s="366">
        <v>0</v>
      </c>
      <c r="CE35" s="339">
        <v>292</v>
      </c>
      <c r="CF35" s="155">
        <v>1001.5600000000001</v>
      </c>
      <c r="CG35" s="156">
        <v>1.0000000000000002</v>
      </c>
      <c r="CH35" s="155">
        <v>0</v>
      </c>
      <c r="CI35" s="100"/>
      <c r="CJ35" s="155">
        <v>0</v>
      </c>
      <c r="CK35" s="366">
        <v>0</v>
      </c>
      <c r="CL35" s="339">
        <v>292</v>
      </c>
      <c r="CM35" s="155">
        <v>1001.5600000000001</v>
      </c>
      <c r="CN35" s="156">
        <v>1.0000000000000002</v>
      </c>
      <c r="CO35" s="155">
        <v>0</v>
      </c>
      <c r="CP35" s="100"/>
      <c r="CQ35" s="155">
        <v>0</v>
      </c>
      <c r="CR35" s="366">
        <v>0</v>
      </c>
      <c r="CS35" s="339">
        <v>292</v>
      </c>
      <c r="CT35" s="155">
        <v>1001.5600000000001</v>
      </c>
      <c r="CU35" s="156">
        <v>1.0000000000000002</v>
      </c>
      <c r="CV35" s="155">
        <v>0</v>
      </c>
      <c r="CW35" s="100"/>
      <c r="CX35" s="155">
        <v>0</v>
      </c>
      <c r="CY35" s="366">
        <v>0</v>
      </c>
      <c r="CZ35" s="339">
        <v>292</v>
      </c>
      <c r="DA35" s="155">
        <v>1001.5600000000001</v>
      </c>
      <c r="DB35" s="156">
        <v>1.0000000000000002</v>
      </c>
      <c r="DC35" s="155">
        <v>0</v>
      </c>
      <c r="DD35" s="100"/>
      <c r="DE35" s="155">
        <v>0</v>
      </c>
      <c r="DF35" s="366">
        <v>0</v>
      </c>
      <c r="DG35" s="339">
        <v>292</v>
      </c>
      <c r="DH35" s="155">
        <v>1001.5600000000001</v>
      </c>
      <c r="DI35" s="156">
        <v>1.0000000000000002</v>
      </c>
      <c r="DJ35" s="155">
        <v>0</v>
      </c>
      <c r="DK35" s="100"/>
      <c r="DL35" s="155">
        <v>0</v>
      </c>
      <c r="DM35" s="366">
        <v>0</v>
      </c>
      <c r="DN35" s="339">
        <v>292</v>
      </c>
      <c r="DO35" s="155">
        <v>1001.5600000000001</v>
      </c>
      <c r="DP35" s="156">
        <v>1.0000000000000002</v>
      </c>
      <c r="DQ35" s="155">
        <v>0</v>
      </c>
    </row>
    <row r="36" spans="1:121" ht="25.5" x14ac:dyDescent="0.25">
      <c r="A36" s="17" t="s">
        <v>122</v>
      </c>
      <c r="B36" s="18" t="s">
        <v>123</v>
      </c>
      <c r="C36" s="17" t="s">
        <v>27</v>
      </c>
      <c r="D36" s="17" t="s">
        <v>124</v>
      </c>
      <c r="E36" s="19" t="s">
        <v>109</v>
      </c>
      <c r="F36" s="19">
        <v>100</v>
      </c>
      <c r="G36" s="20">
        <v>4.55</v>
      </c>
      <c r="H36" s="20">
        <v>5.69</v>
      </c>
      <c r="I36" s="390">
        <v>569</v>
      </c>
      <c r="J36" s="100">
        <v>100</v>
      </c>
      <c r="K36" s="155">
        <v>569</v>
      </c>
      <c r="L36" s="366">
        <v>1</v>
      </c>
      <c r="M36" s="339">
        <v>100</v>
      </c>
      <c r="N36" s="155">
        <v>569</v>
      </c>
      <c r="O36" s="156">
        <v>1</v>
      </c>
      <c r="P36" s="155">
        <v>0</v>
      </c>
      <c r="Q36" s="100"/>
      <c r="R36" s="155">
        <v>0</v>
      </c>
      <c r="S36" s="366">
        <v>0</v>
      </c>
      <c r="T36" s="339">
        <v>100</v>
      </c>
      <c r="U36" s="155">
        <v>569</v>
      </c>
      <c r="V36" s="156">
        <v>1</v>
      </c>
      <c r="W36" s="155">
        <v>0</v>
      </c>
      <c r="X36" s="100"/>
      <c r="Y36" s="155">
        <v>0</v>
      </c>
      <c r="Z36" s="366">
        <v>0</v>
      </c>
      <c r="AA36" s="339">
        <v>100</v>
      </c>
      <c r="AB36" s="155">
        <v>569</v>
      </c>
      <c r="AC36" s="156">
        <v>1</v>
      </c>
      <c r="AD36" s="155">
        <v>0</v>
      </c>
      <c r="AE36" s="100"/>
      <c r="AF36" s="155">
        <v>0</v>
      </c>
      <c r="AG36" s="366">
        <v>0</v>
      </c>
      <c r="AH36" s="339">
        <v>100</v>
      </c>
      <c r="AI36" s="155">
        <v>569</v>
      </c>
      <c r="AJ36" s="156">
        <v>1</v>
      </c>
      <c r="AK36" s="155">
        <v>0</v>
      </c>
      <c r="AL36" s="100"/>
      <c r="AM36" s="155">
        <v>0</v>
      </c>
      <c r="AN36" s="366">
        <v>0</v>
      </c>
      <c r="AO36" s="339">
        <v>100</v>
      </c>
      <c r="AP36" s="155">
        <v>569</v>
      </c>
      <c r="AQ36" s="156">
        <v>1</v>
      </c>
      <c r="AR36" s="155">
        <v>0</v>
      </c>
      <c r="AS36" s="100"/>
      <c r="AT36" s="155">
        <v>0</v>
      </c>
      <c r="AU36" s="366">
        <v>0</v>
      </c>
      <c r="AV36" s="339">
        <v>100</v>
      </c>
      <c r="AW36" s="155">
        <v>569</v>
      </c>
      <c r="AX36" s="156">
        <v>1</v>
      </c>
      <c r="AY36" s="155">
        <v>0</v>
      </c>
      <c r="AZ36" s="100"/>
      <c r="BA36" s="155">
        <v>0</v>
      </c>
      <c r="BB36" s="366">
        <v>0</v>
      </c>
      <c r="BC36" s="339">
        <v>100</v>
      </c>
      <c r="BD36" s="155">
        <v>569</v>
      </c>
      <c r="BE36" s="156">
        <v>1</v>
      </c>
      <c r="BF36" s="155">
        <v>0</v>
      </c>
      <c r="BG36" s="100"/>
      <c r="BH36" s="155">
        <v>0</v>
      </c>
      <c r="BI36" s="366">
        <v>0</v>
      </c>
      <c r="BJ36" s="339">
        <v>100</v>
      </c>
      <c r="BK36" s="155">
        <v>569</v>
      </c>
      <c r="BL36" s="156">
        <v>1</v>
      </c>
      <c r="BM36" s="155">
        <v>0</v>
      </c>
      <c r="BN36" s="100"/>
      <c r="BO36" s="155">
        <v>0</v>
      </c>
      <c r="BP36" s="366">
        <v>0</v>
      </c>
      <c r="BQ36" s="339">
        <v>100</v>
      </c>
      <c r="BR36" s="155">
        <v>569</v>
      </c>
      <c r="BS36" s="156">
        <v>1</v>
      </c>
      <c r="BT36" s="155">
        <v>0</v>
      </c>
      <c r="BU36" s="100"/>
      <c r="BV36" s="155">
        <v>0</v>
      </c>
      <c r="BW36" s="366">
        <v>0</v>
      </c>
      <c r="BX36" s="339">
        <v>100</v>
      </c>
      <c r="BY36" s="155">
        <v>569</v>
      </c>
      <c r="BZ36" s="156">
        <v>1</v>
      </c>
      <c r="CA36" s="155">
        <v>0</v>
      </c>
      <c r="CB36" s="100"/>
      <c r="CC36" s="155">
        <v>0</v>
      </c>
      <c r="CD36" s="366">
        <v>0</v>
      </c>
      <c r="CE36" s="339">
        <v>100</v>
      </c>
      <c r="CF36" s="155">
        <v>569</v>
      </c>
      <c r="CG36" s="156">
        <v>1</v>
      </c>
      <c r="CH36" s="155">
        <v>0</v>
      </c>
      <c r="CI36" s="100"/>
      <c r="CJ36" s="155">
        <v>0</v>
      </c>
      <c r="CK36" s="366">
        <v>0</v>
      </c>
      <c r="CL36" s="339">
        <v>100</v>
      </c>
      <c r="CM36" s="155">
        <v>569</v>
      </c>
      <c r="CN36" s="156">
        <v>1</v>
      </c>
      <c r="CO36" s="155">
        <v>0</v>
      </c>
      <c r="CP36" s="100"/>
      <c r="CQ36" s="155">
        <v>0</v>
      </c>
      <c r="CR36" s="366">
        <v>0</v>
      </c>
      <c r="CS36" s="339">
        <v>100</v>
      </c>
      <c r="CT36" s="155">
        <v>569</v>
      </c>
      <c r="CU36" s="156">
        <v>1</v>
      </c>
      <c r="CV36" s="155">
        <v>0</v>
      </c>
      <c r="CW36" s="100"/>
      <c r="CX36" s="155">
        <v>0</v>
      </c>
      <c r="CY36" s="366">
        <v>0</v>
      </c>
      <c r="CZ36" s="339">
        <v>100</v>
      </c>
      <c r="DA36" s="155">
        <v>569</v>
      </c>
      <c r="DB36" s="156">
        <v>1</v>
      </c>
      <c r="DC36" s="155">
        <v>0</v>
      </c>
      <c r="DD36" s="100"/>
      <c r="DE36" s="155">
        <v>0</v>
      </c>
      <c r="DF36" s="366">
        <v>0</v>
      </c>
      <c r="DG36" s="339">
        <v>100</v>
      </c>
      <c r="DH36" s="155">
        <v>569</v>
      </c>
      <c r="DI36" s="156">
        <v>1</v>
      </c>
      <c r="DJ36" s="155">
        <v>0</v>
      </c>
      <c r="DK36" s="100"/>
      <c r="DL36" s="155">
        <v>0</v>
      </c>
      <c r="DM36" s="366">
        <v>0</v>
      </c>
      <c r="DN36" s="339">
        <v>100</v>
      </c>
      <c r="DO36" s="155">
        <v>569</v>
      </c>
      <c r="DP36" s="156">
        <v>1</v>
      </c>
      <c r="DQ36" s="155">
        <v>0</v>
      </c>
    </row>
    <row r="37" spans="1:121" ht="25.5" x14ac:dyDescent="0.25">
      <c r="A37" s="17" t="s">
        <v>125</v>
      </c>
      <c r="B37" s="18" t="s">
        <v>126</v>
      </c>
      <c r="C37" s="17" t="s">
        <v>27</v>
      </c>
      <c r="D37" s="17" t="s">
        <v>127</v>
      </c>
      <c r="E37" s="19" t="s">
        <v>42</v>
      </c>
      <c r="F37" s="19">
        <v>38</v>
      </c>
      <c r="G37" s="20">
        <v>99.52</v>
      </c>
      <c r="H37" s="20">
        <v>124.61</v>
      </c>
      <c r="I37" s="390">
        <v>4735.18</v>
      </c>
      <c r="J37" s="100">
        <v>11</v>
      </c>
      <c r="K37" s="155">
        <v>1370.71</v>
      </c>
      <c r="L37" s="366">
        <v>0.28947368421052633</v>
      </c>
      <c r="M37" s="339">
        <v>11</v>
      </c>
      <c r="N37" s="155">
        <v>1370.71</v>
      </c>
      <c r="O37" s="156">
        <v>0.28947368421052633</v>
      </c>
      <c r="P37" s="155">
        <v>3364.4700000000003</v>
      </c>
      <c r="Q37" s="100"/>
      <c r="R37" s="155">
        <v>0</v>
      </c>
      <c r="S37" s="366">
        <v>0</v>
      </c>
      <c r="T37" s="339">
        <v>11</v>
      </c>
      <c r="U37" s="155">
        <v>1370.71</v>
      </c>
      <c r="V37" s="156">
        <v>0.28947368421052633</v>
      </c>
      <c r="W37" s="155">
        <v>3364.4700000000003</v>
      </c>
      <c r="X37" s="100"/>
      <c r="Y37" s="155">
        <v>0</v>
      </c>
      <c r="Z37" s="366">
        <v>0</v>
      </c>
      <c r="AA37" s="339">
        <v>11</v>
      </c>
      <c r="AB37" s="155">
        <v>1370.71</v>
      </c>
      <c r="AC37" s="156">
        <v>0.28947368421052633</v>
      </c>
      <c r="AD37" s="155">
        <v>3364.4700000000003</v>
      </c>
      <c r="AE37" s="100"/>
      <c r="AF37" s="155">
        <v>0</v>
      </c>
      <c r="AG37" s="366">
        <v>0</v>
      </c>
      <c r="AH37" s="339">
        <v>11</v>
      </c>
      <c r="AI37" s="155">
        <v>1370.71</v>
      </c>
      <c r="AJ37" s="156">
        <v>0.28947368421052633</v>
      </c>
      <c r="AK37" s="155">
        <v>3364.4700000000003</v>
      </c>
      <c r="AL37" s="100">
        <v>1</v>
      </c>
      <c r="AM37" s="155">
        <v>124.61</v>
      </c>
      <c r="AN37" s="366">
        <v>2.6315789473684209E-2</v>
      </c>
      <c r="AO37" s="339">
        <v>12</v>
      </c>
      <c r="AP37" s="155">
        <v>1495.32</v>
      </c>
      <c r="AQ37" s="156">
        <v>0.31578947368421051</v>
      </c>
      <c r="AR37" s="155">
        <v>3239.8600000000006</v>
      </c>
      <c r="AS37" s="100">
        <v>19</v>
      </c>
      <c r="AT37" s="155">
        <v>2367.59</v>
      </c>
      <c r="AU37" s="366">
        <v>0.5</v>
      </c>
      <c r="AV37" s="339">
        <v>31</v>
      </c>
      <c r="AW37" s="155">
        <v>3862.91</v>
      </c>
      <c r="AX37" s="156">
        <v>0.8157894736842104</v>
      </c>
      <c r="AY37" s="155">
        <v>872.27000000000044</v>
      </c>
      <c r="AZ37" s="100"/>
      <c r="BA37" s="155">
        <v>0</v>
      </c>
      <c r="BB37" s="366">
        <v>0</v>
      </c>
      <c r="BC37" s="339">
        <v>31</v>
      </c>
      <c r="BD37" s="155">
        <v>3862.91</v>
      </c>
      <c r="BE37" s="156">
        <v>0.8157894736842104</v>
      </c>
      <c r="BF37" s="155">
        <v>872.27000000000044</v>
      </c>
      <c r="BG37" s="100"/>
      <c r="BH37" s="155">
        <v>0</v>
      </c>
      <c r="BI37" s="366">
        <v>0</v>
      </c>
      <c r="BJ37" s="339">
        <v>31</v>
      </c>
      <c r="BK37" s="155">
        <v>3862.91</v>
      </c>
      <c r="BL37" s="156">
        <v>0.8157894736842104</v>
      </c>
      <c r="BM37" s="155">
        <v>872.27000000000044</v>
      </c>
      <c r="BN37" s="100"/>
      <c r="BO37" s="155">
        <v>0</v>
      </c>
      <c r="BP37" s="366">
        <v>0</v>
      </c>
      <c r="BQ37" s="339">
        <v>31</v>
      </c>
      <c r="BR37" s="155">
        <v>3862.91</v>
      </c>
      <c r="BS37" s="156">
        <v>0.8157894736842104</v>
      </c>
      <c r="BT37" s="155">
        <v>872.27000000000044</v>
      </c>
      <c r="BU37" s="100"/>
      <c r="BV37" s="155">
        <v>0</v>
      </c>
      <c r="BW37" s="366">
        <v>0</v>
      </c>
      <c r="BX37" s="339">
        <v>31</v>
      </c>
      <c r="BY37" s="155">
        <v>3862.91</v>
      </c>
      <c r="BZ37" s="156">
        <v>0.8157894736842104</v>
      </c>
      <c r="CA37" s="155">
        <v>872.27000000000044</v>
      </c>
      <c r="CB37" s="100">
        <v>7</v>
      </c>
      <c r="CC37" s="155">
        <v>872.27</v>
      </c>
      <c r="CD37" s="366">
        <v>0.18421052631578946</v>
      </c>
      <c r="CE37" s="339">
        <v>38</v>
      </c>
      <c r="CF37" s="155">
        <v>4735.18</v>
      </c>
      <c r="CG37" s="156">
        <v>1</v>
      </c>
      <c r="CH37" s="155">
        <v>0</v>
      </c>
      <c r="CI37" s="100"/>
      <c r="CJ37" s="155">
        <v>0</v>
      </c>
      <c r="CK37" s="366">
        <v>0</v>
      </c>
      <c r="CL37" s="339">
        <v>38</v>
      </c>
      <c r="CM37" s="155">
        <v>4735.18</v>
      </c>
      <c r="CN37" s="156">
        <v>1</v>
      </c>
      <c r="CO37" s="155">
        <v>0</v>
      </c>
      <c r="CP37" s="100"/>
      <c r="CQ37" s="155">
        <v>0</v>
      </c>
      <c r="CR37" s="366">
        <v>0</v>
      </c>
      <c r="CS37" s="339">
        <v>38</v>
      </c>
      <c r="CT37" s="155">
        <v>4735.18</v>
      </c>
      <c r="CU37" s="156">
        <v>1</v>
      </c>
      <c r="CV37" s="155">
        <v>0</v>
      </c>
      <c r="CW37" s="100"/>
      <c r="CX37" s="155">
        <v>0</v>
      </c>
      <c r="CY37" s="366">
        <v>0</v>
      </c>
      <c r="CZ37" s="339">
        <v>38</v>
      </c>
      <c r="DA37" s="155">
        <v>4735.18</v>
      </c>
      <c r="DB37" s="156">
        <v>1</v>
      </c>
      <c r="DC37" s="155">
        <v>0</v>
      </c>
      <c r="DD37" s="100"/>
      <c r="DE37" s="155">
        <v>0</v>
      </c>
      <c r="DF37" s="366">
        <v>0</v>
      </c>
      <c r="DG37" s="339">
        <v>38</v>
      </c>
      <c r="DH37" s="155">
        <v>4735.18</v>
      </c>
      <c r="DI37" s="156">
        <v>1</v>
      </c>
      <c r="DJ37" s="155">
        <v>0</v>
      </c>
      <c r="DK37" s="100"/>
      <c r="DL37" s="155">
        <v>0</v>
      </c>
      <c r="DM37" s="366">
        <v>0</v>
      </c>
      <c r="DN37" s="339">
        <v>38</v>
      </c>
      <c r="DO37" s="155">
        <v>4735.18</v>
      </c>
      <c r="DP37" s="156">
        <v>1</v>
      </c>
      <c r="DQ37" s="155">
        <v>0</v>
      </c>
    </row>
    <row r="38" spans="1:121" ht="25.5" x14ac:dyDescent="0.25">
      <c r="A38" s="17" t="s">
        <v>128</v>
      </c>
      <c r="B38" s="18">
        <v>97645</v>
      </c>
      <c r="C38" s="17" t="s">
        <v>32</v>
      </c>
      <c r="D38" s="17" t="s">
        <v>129</v>
      </c>
      <c r="E38" s="19" t="s">
        <v>34</v>
      </c>
      <c r="F38" s="19">
        <v>225.25</v>
      </c>
      <c r="G38" s="20">
        <v>17.63</v>
      </c>
      <c r="H38" s="20">
        <v>22.07</v>
      </c>
      <c r="I38" s="390">
        <v>4971.2669999999998</v>
      </c>
      <c r="J38" s="100">
        <v>177.09</v>
      </c>
      <c r="K38" s="155">
        <v>3908.3762999999999</v>
      </c>
      <c r="L38" s="366">
        <v>0.78619319783065367</v>
      </c>
      <c r="M38" s="339">
        <v>177.09</v>
      </c>
      <c r="N38" s="155">
        <v>3908.3762999999999</v>
      </c>
      <c r="O38" s="156">
        <v>0.78619319783065367</v>
      </c>
      <c r="P38" s="155">
        <v>1062.8906999999999</v>
      </c>
      <c r="Q38" s="100">
        <v>26.12</v>
      </c>
      <c r="R38" s="155">
        <v>576.46839999999997</v>
      </c>
      <c r="S38" s="366">
        <v>0.11596005605814373</v>
      </c>
      <c r="T38" s="339">
        <v>203.21</v>
      </c>
      <c r="U38" s="155">
        <v>4484.8446999999996</v>
      </c>
      <c r="V38" s="156">
        <v>0.9021532538887973</v>
      </c>
      <c r="W38" s="155">
        <v>486.42230000000018</v>
      </c>
      <c r="X38" s="100"/>
      <c r="Y38" s="155">
        <v>0</v>
      </c>
      <c r="Z38" s="366">
        <v>0</v>
      </c>
      <c r="AA38" s="339">
        <v>203.21</v>
      </c>
      <c r="AB38" s="155">
        <v>4484.8446999999996</v>
      </c>
      <c r="AC38" s="156">
        <v>0.9021532538887973</v>
      </c>
      <c r="AD38" s="155">
        <v>486.42230000000018</v>
      </c>
      <c r="AE38" s="100"/>
      <c r="AF38" s="155">
        <v>0</v>
      </c>
      <c r="AG38" s="366">
        <v>0</v>
      </c>
      <c r="AH38" s="339">
        <v>203.21</v>
      </c>
      <c r="AI38" s="155">
        <v>4484.8446999999996</v>
      </c>
      <c r="AJ38" s="156">
        <v>0.9021532538887973</v>
      </c>
      <c r="AK38" s="155">
        <v>486.42230000000018</v>
      </c>
      <c r="AL38" s="100"/>
      <c r="AM38" s="155">
        <v>0</v>
      </c>
      <c r="AN38" s="366">
        <v>0</v>
      </c>
      <c r="AO38" s="339">
        <v>203.21</v>
      </c>
      <c r="AP38" s="155">
        <v>4484.8446999999996</v>
      </c>
      <c r="AQ38" s="156">
        <v>0.9021532538887973</v>
      </c>
      <c r="AR38" s="155">
        <v>486.42230000000018</v>
      </c>
      <c r="AS38" s="100">
        <v>22.04</v>
      </c>
      <c r="AT38" s="155">
        <v>486.4228</v>
      </c>
      <c r="AU38" s="366">
        <v>9.7846846689184072E-2</v>
      </c>
      <c r="AV38" s="339">
        <v>225.25</v>
      </c>
      <c r="AW38" s="155">
        <v>4971.2674999999999</v>
      </c>
      <c r="AX38" s="156">
        <v>1.0000001005779815</v>
      </c>
      <c r="AY38" s="155">
        <v>-5.0000000010186341E-4</v>
      </c>
      <c r="AZ38" s="100"/>
      <c r="BA38" s="155">
        <v>0</v>
      </c>
      <c r="BB38" s="366">
        <v>0</v>
      </c>
      <c r="BC38" s="339">
        <v>225.25</v>
      </c>
      <c r="BD38" s="155">
        <v>4971.2674999999999</v>
      </c>
      <c r="BE38" s="156">
        <v>1.0000001005779815</v>
      </c>
      <c r="BF38" s="155">
        <v>-5.0000000010186341E-4</v>
      </c>
      <c r="BG38" s="100"/>
      <c r="BH38" s="155">
        <v>0</v>
      </c>
      <c r="BI38" s="366">
        <v>0</v>
      </c>
      <c r="BJ38" s="339">
        <v>225.25</v>
      </c>
      <c r="BK38" s="155">
        <v>4971.2674999999999</v>
      </c>
      <c r="BL38" s="156">
        <v>1.0000001005779815</v>
      </c>
      <c r="BM38" s="155">
        <v>-5.0000000010186341E-4</v>
      </c>
      <c r="BN38" s="100"/>
      <c r="BO38" s="155">
        <v>0</v>
      </c>
      <c r="BP38" s="366">
        <v>0</v>
      </c>
      <c r="BQ38" s="339">
        <v>225.25</v>
      </c>
      <c r="BR38" s="155">
        <v>4971.2674999999999</v>
      </c>
      <c r="BS38" s="156">
        <v>1.0000001005779815</v>
      </c>
      <c r="BT38" s="155">
        <v>-5.0000000010186341E-4</v>
      </c>
      <c r="BU38" s="100"/>
      <c r="BV38" s="155">
        <v>0</v>
      </c>
      <c r="BW38" s="366">
        <v>0</v>
      </c>
      <c r="BX38" s="339">
        <v>225.25</v>
      </c>
      <c r="BY38" s="155">
        <v>4971.2674999999999</v>
      </c>
      <c r="BZ38" s="156">
        <v>1.0000001005779815</v>
      </c>
      <c r="CA38" s="155">
        <v>-5.0000000010186341E-4</v>
      </c>
      <c r="CB38" s="100"/>
      <c r="CC38" s="155">
        <v>0</v>
      </c>
      <c r="CD38" s="366">
        <v>0</v>
      </c>
      <c r="CE38" s="339">
        <v>225.25</v>
      </c>
      <c r="CF38" s="155">
        <v>4971.2674999999999</v>
      </c>
      <c r="CG38" s="156">
        <v>1.0000001005779815</v>
      </c>
      <c r="CH38" s="155">
        <v>-5.0000000010186341E-4</v>
      </c>
      <c r="CI38" s="100"/>
      <c r="CJ38" s="155">
        <v>0</v>
      </c>
      <c r="CK38" s="366">
        <v>0</v>
      </c>
      <c r="CL38" s="339">
        <v>225.25</v>
      </c>
      <c r="CM38" s="155">
        <v>4971.2674999999999</v>
      </c>
      <c r="CN38" s="156">
        <v>1.0000001005779815</v>
      </c>
      <c r="CO38" s="155">
        <v>-5.0000000010186341E-4</v>
      </c>
      <c r="CP38" s="100"/>
      <c r="CQ38" s="155">
        <v>0</v>
      </c>
      <c r="CR38" s="366">
        <v>0</v>
      </c>
      <c r="CS38" s="339">
        <v>225.25</v>
      </c>
      <c r="CT38" s="155">
        <v>4971.2674999999999</v>
      </c>
      <c r="CU38" s="156">
        <v>1.0000001005779815</v>
      </c>
      <c r="CV38" s="155">
        <v>-5.0000000010186341E-4</v>
      </c>
      <c r="CW38" s="100"/>
      <c r="CX38" s="155">
        <v>0</v>
      </c>
      <c r="CY38" s="366">
        <v>0</v>
      </c>
      <c r="CZ38" s="339">
        <v>225.25</v>
      </c>
      <c r="DA38" s="155">
        <v>4971.2674999999999</v>
      </c>
      <c r="DB38" s="156">
        <v>1.0000001005779815</v>
      </c>
      <c r="DC38" s="155">
        <v>-5.0000000010186341E-4</v>
      </c>
      <c r="DD38" s="100"/>
      <c r="DE38" s="155">
        <v>0</v>
      </c>
      <c r="DF38" s="366">
        <v>0</v>
      </c>
      <c r="DG38" s="339">
        <v>225.25</v>
      </c>
      <c r="DH38" s="155">
        <v>4971.2674999999999</v>
      </c>
      <c r="DI38" s="156">
        <v>1.0000001005779815</v>
      </c>
      <c r="DJ38" s="155">
        <v>-5.0000000010186341E-4</v>
      </c>
      <c r="DK38" s="100"/>
      <c r="DL38" s="155">
        <v>0</v>
      </c>
      <c r="DM38" s="366">
        <v>0</v>
      </c>
      <c r="DN38" s="339">
        <v>225.25</v>
      </c>
      <c r="DO38" s="155">
        <v>4971.2674999999999</v>
      </c>
      <c r="DP38" s="156">
        <v>1.0000001005779815</v>
      </c>
      <c r="DQ38" s="155">
        <v>-5.0000000010186341E-4</v>
      </c>
    </row>
    <row r="39" spans="1:121" ht="25.5" x14ac:dyDescent="0.25">
      <c r="A39" s="17" t="s">
        <v>130</v>
      </c>
      <c r="B39" s="18" t="s">
        <v>131</v>
      </c>
      <c r="C39" s="17" t="s">
        <v>27</v>
      </c>
      <c r="D39" s="17" t="s">
        <v>132</v>
      </c>
      <c r="E39" s="19" t="s">
        <v>34</v>
      </c>
      <c r="F39" s="19">
        <v>22.85</v>
      </c>
      <c r="G39" s="20">
        <v>37.06</v>
      </c>
      <c r="H39" s="20">
        <v>46.4</v>
      </c>
      <c r="I39" s="390">
        <v>1060.24</v>
      </c>
      <c r="J39" s="100"/>
      <c r="K39" s="155">
        <v>0</v>
      </c>
      <c r="L39" s="366">
        <v>0</v>
      </c>
      <c r="M39" s="339">
        <v>0</v>
      </c>
      <c r="N39" s="155">
        <v>0</v>
      </c>
      <c r="O39" s="156">
        <v>0</v>
      </c>
      <c r="P39" s="155">
        <v>1060.24</v>
      </c>
      <c r="Q39" s="100">
        <v>22.85</v>
      </c>
      <c r="R39" s="155">
        <v>1060.24</v>
      </c>
      <c r="S39" s="366">
        <v>1</v>
      </c>
      <c r="T39" s="339">
        <v>22.85</v>
      </c>
      <c r="U39" s="155">
        <v>1060.24</v>
      </c>
      <c r="V39" s="156">
        <v>1</v>
      </c>
      <c r="W39" s="155">
        <v>0</v>
      </c>
      <c r="X39" s="100"/>
      <c r="Y39" s="155">
        <v>0</v>
      </c>
      <c r="Z39" s="366">
        <v>0</v>
      </c>
      <c r="AA39" s="339">
        <v>22.85</v>
      </c>
      <c r="AB39" s="155">
        <v>1060.24</v>
      </c>
      <c r="AC39" s="156">
        <v>1</v>
      </c>
      <c r="AD39" s="155">
        <v>0</v>
      </c>
      <c r="AE39" s="100"/>
      <c r="AF39" s="155">
        <v>0</v>
      </c>
      <c r="AG39" s="366">
        <v>0</v>
      </c>
      <c r="AH39" s="339">
        <v>22.85</v>
      </c>
      <c r="AI39" s="155">
        <v>1060.24</v>
      </c>
      <c r="AJ39" s="156">
        <v>1</v>
      </c>
      <c r="AK39" s="155">
        <v>0</v>
      </c>
      <c r="AL39" s="100"/>
      <c r="AM39" s="155">
        <v>0</v>
      </c>
      <c r="AN39" s="366">
        <v>0</v>
      </c>
      <c r="AO39" s="339">
        <v>22.85</v>
      </c>
      <c r="AP39" s="155">
        <v>1060.24</v>
      </c>
      <c r="AQ39" s="156">
        <v>1</v>
      </c>
      <c r="AR39" s="155">
        <v>0</v>
      </c>
      <c r="AS39" s="100"/>
      <c r="AT39" s="155">
        <v>0</v>
      </c>
      <c r="AU39" s="366">
        <v>0</v>
      </c>
      <c r="AV39" s="339">
        <v>22.85</v>
      </c>
      <c r="AW39" s="155">
        <v>1060.24</v>
      </c>
      <c r="AX39" s="156">
        <v>1</v>
      </c>
      <c r="AY39" s="155">
        <v>0</v>
      </c>
      <c r="AZ39" s="100"/>
      <c r="BA39" s="155">
        <v>0</v>
      </c>
      <c r="BB39" s="366">
        <v>0</v>
      </c>
      <c r="BC39" s="339">
        <v>22.85</v>
      </c>
      <c r="BD39" s="155">
        <v>1060.24</v>
      </c>
      <c r="BE39" s="156">
        <v>1</v>
      </c>
      <c r="BF39" s="155">
        <v>0</v>
      </c>
      <c r="BG39" s="100"/>
      <c r="BH39" s="155">
        <v>0</v>
      </c>
      <c r="BI39" s="366">
        <v>0</v>
      </c>
      <c r="BJ39" s="339">
        <v>22.85</v>
      </c>
      <c r="BK39" s="155">
        <v>1060.24</v>
      </c>
      <c r="BL39" s="156">
        <v>1</v>
      </c>
      <c r="BM39" s="155">
        <v>0</v>
      </c>
      <c r="BN39" s="100"/>
      <c r="BO39" s="155">
        <v>0</v>
      </c>
      <c r="BP39" s="366">
        <v>0</v>
      </c>
      <c r="BQ39" s="339">
        <v>22.85</v>
      </c>
      <c r="BR39" s="155">
        <v>1060.24</v>
      </c>
      <c r="BS39" s="156">
        <v>1</v>
      </c>
      <c r="BT39" s="155">
        <v>0</v>
      </c>
      <c r="BU39" s="100"/>
      <c r="BV39" s="155">
        <v>0</v>
      </c>
      <c r="BW39" s="366">
        <v>0</v>
      </c>
      <c r="BX39" s="339">
        <v>22.85</v>
      </c>
      <c r="BY39" s="155">
        <v>1060.24</v>
      </c>
      <c r="BZ39" s="156">
        <v>1</v>
      </c>
      <c r="CA39" s="155">
        <v>0</v>
      </c>
      <c r="CB39" s="100"/>
      <c r="CC39" s="155">
        <v>0</v>
      </c>
      <c r="CD39" s="366">
        <v>0</v>
      </c>
      <c r="CE39" s="339">
        <v>22.85</v>
      </c>
      <c r="CF39" s="155">
        <v>1060.24</v>
      </c>
      <c r="CG39" s="156">
        <v>1</v>
      </c>
      <c r="CH39" s="155">
        <v>0</v>
      </c>
      <c r="CI39" s="100"/>
      <c r="CJ39" s="155">
        <v>0</v>
      </c>
      <c r="CK39" s="366">
        <v>0</v>
      </c>
      <c r="CL39" s="339">
        <v>22.85</v>
      </c>
      <c r="CM39" s="155">
        <v>1060.24</v>
      </c>
      <c r="CN39" s="156">
        <v>1</v>
      </c>
      <c r="CO39" s="155">
        <v>0</v>
      </c>
      <c r="CP39" s="100"/>
      <c r="CQ39" s="155">
        <v>0</v>
      </c>
      <c r="CR39" s="366">
        <v>0</v>
      </c>
      <c r="CS39" s="339">
        <v>22.85</v>
      </c>
      <c r="CT39" s="155">
        <v>1060.24</v>
      </c>
      <c r="CU39" s="156">
        <v>1</v>
      </c>
      <c r="CV39" s="155">
        <v>0</v>
      </c>
      <c r="CW39" s="100"/>
      <c r="CX39" s="155">
        <v>0</v>
      </c>
      <c r="CY39" s="366">
        <v>0</v>
      </c>
      <c r="CZ39" s="339">
        <v>22.85</v>
      </c>
      <c r="DA39" s="155">
        <v>1060.24</v>
      </c>
      <c r="DB39" s="156">
        <v>1</v>
      </c>
      <c r="DC39" s="155">
        <v>0</v>
      </c>
      <c r="DD39" s="100"/>
      <c r="DE39" s="155">
        <v>0</v>
      </c>
      <c r="DF39" s="366">
        <v>0</v>
      </c>
      <c r="DG39" s="339">
        <v>22.85</v>
      </c>
      <c r="DH39" s="155">
        <v>1060.24</v>
      </c>
      <c r="DI39" s="156">
        <v>1</v>
      </c>
      <c r="DJ39" s="155">
        <v>0</v>
      </c>
      <c r="DK39" s="100"/>
      <c r="DL39" s="155">
        <v>0</v>
      </c>
      <c r="DM39" s="366">
        <v>0</v>
      </c>
      <c r="DN39" s="339">
        <v>22.85</v>
      </c>
      <c r="DO39" s="155">
        <v>1060.24</v>
      </c>
      <c r="DP39" s="156">
        <v>1</v>
      </c>
      <c r="DQ39" s="155">
        <v>0</v>
      </c>
    </row>
    <row r="40" spans="1:121" ht="25.5" x14ac:dyDescent="0.25">
      <c r="A40" s="17" t="s">
        <v>133</v>
      </c>
      <c r="B40" s="18" t="s">
        <v>134</v>
      </c>
      <c r="C40" s="17" t="s">
        <v>32</v>
      </c>
      <c r="D40" s="17" t="s">
        <v>135</v>
      </c>
      <c r="E40" s="19" t="s">
        <v>109</v>
      </c>
      <c r="F40" s="19">
        <v>193.31</v>
      </c>
      <c r="G40" s="20">
        <v>1.98</v>
      </c>
      <c r="H40" s="20">
        <v>2.4700000000000002</v>
      </c>
      <c r="I40" s="390">
        <v>477.47500000000002</v>
      </c>
      <c r="J40" s="100">
        <v>67.66</v>
      </c>
      <c r="K40" s="155">
        <v>167.12020000000001</v>
      </c>
      <c r="L40" s="366">
        <v>0.35000827268443374</v>
      </c>
      <c r="M40" s="339">
        <v>67.66</v>
      </c>
      <c r="N40" s="155">
        <v>167.12020000000001</v>
      </c>
      <c r="O40" s="156">
        <v>0.35000827268443374</v>
      </c>
      <c r="P40" s="155">
        <v>310.35480000000001</v>
      </c>
      <c r="Q40" s="100">
        <v>125.65</v>
      </c>
      <c r="R40" s="155">
        <v>310.35550000000006</v>
      </c>
      <c r="S40" s="366">
        <v>0.64999319336090911</v>
      </c>
      <c r="T40" s="339">
        <v>193.31</v>
      </c>
      <c r="U40" s="155">
        <v>477.47570000000007</v>
      </c>
      <c r="V40" s="156">
        <v>1.0000014660453429</v>
      </c>
      <c r="W40" s="155">
        <v>-7.000000000516593E-4</v>
      </c>
      <c r="X40" s="100"/>
      <c r="Y40" s="155">
        <v>0</v>
      </c>
      <c r="Z40" s="366">
        <v>0</v>
      </c>
      <c r="AA40" s="339">
        <v>193.31</v>
      </c>
      <c r="AB40" s="155">
        <v>477.47570000000007</v>
      </c>
      <c r="AC40" s="156">
        <v>1.0000014660453429</v>
      </c>
      <c r="AD40" s="155">
        <v>-7.000000000516593E-4</v>
      </c>
      <c r="AE40" s="100"/>
      <c r="AF40" s="155">
        <v>0</v>
      </c>
      <c r="AG40" s="366">
        <v>0</v>
      </c>
      <c r="AH40" s="339">
        <v>193.31</v>
      </c>
      <c r="AI40" s="155">
        <v>477.47570000000007</v>
      </c>
      <c r="AJ40" s="156">
        <v>1.0000014660453429</v>
      </c>
      <c r="AK40" s="155">
        <v>-7.000000000516593E-4</v>
      </c>
      <c r="AL40" s="100"/>
      <c r="AM40" s="155">
        <v>0</v>
      </c>
      <c r="AN40" s="366">
        <v>0</v>
      </c>
      <c r="AO40" s="339">
        <v>193.31</v>
      </c>
      <c r="AP40" s="155">
        <v>477.47570000000007</v>
      </c>
      <c r="AQ40" s="156">
        <v>1.0000014660453429</v>
      </c>
      <c r="AR40" s="155">
        <v>-7.000000000516593E-4</v>
      </c>
      <c r="AS40" s="100"/>
      <c r="AT40" s="155">
        <v>0</v>
      </c>
      <c r="AU40" s="366">
        <v>0</v>
      </c>
      <c r="AV40" s="339">
        <v>193.31</v>
      </c>
      <c r="AW40" s="155">
        <v>477.47570000000007</v>
      </c>
      <c r="AX40" s="156">
        <v>1.0000014660453429</v>
      </c>
      <c r="AY40" s="155">
        <v>-7.000000000516593E-4</v>
      </c>
      <c r="AZ40" s="100"/>
      <c r="BA40" s="155">
        <v>0</v>
      </c>
      <c r="BB40" s="366">
        <v>0</v>
      </c>
      <c r="BC40" s="339">
        <v>193.31</v>
      </c>
      <c r="BD40" s="155">
        <v>477.47570000000007</v>
      </c>
      <c r="BE40" s="156">
        <v>1.0000014660453429</v>
      </c>
      <c r="BF40" s="155">
        <v>-7.000000000516593E-4</v>
      </c>
      <c r="BG40" s="100"/>
      <c r="BH40" s="155">
        <v>0</v>
      </c>
      <c r="BI40" s="366">
        <v>0</v>
      </c>
      <c r="BJ40" s="339">
        <v>193.31</v>
      </c>
      <c r="BK40" s="155">
        <v>477.47570000000007</v>
      </c>
      <c r="BL40" s="156">
        <v>1.0000014660453429</v>
      </c>
      <c r="BM40" s="155">
        <v>-7.000000000516593E-4</v>
      </c>
      <c r="BN40" s="100"/>
      <c r="BO40" s="155">
        <v>0</v>
      </c>
      <c r="BP40" s="366">
        <v>0</v>
      </c>
      <c r="BQ40" s="339">
        <v>193.31</v>
      </c>
      <c r="BR40" s="155">
        <v>477.47570000000007</v>
      </c>
      <c r="BS40" s="156">
        <v>1.0000014660453429</v>
      </c>
      <c r="BT40" s="155">
        <v>-7.000000000516593E-4</v>
      </c>
      <c r="BU40" s="100"/>
      <c r="BV40" s="155">
        <v>0</v>
      </c>
      <c r="BW40" s="366">
        <v>0</v>
      </c>
      <c r="BX40" s="339">
        <v>193.31</v>
      </c>
      <c r="BY40" s="155">
        <v>477.47570000000007</v>
      </c>
      <c r="BZ40" s="156">
        <v>1.0000014660453429</v>
      </c>
      <c r="CA40" s="155">
        <v>-7.000000000516593E-4</v>
      </c>
      <c r="CB40" s="100"/>
      <c r="CC40" s="155">
        <v>0</v>
      </c>
      <c r="CD40" s="366">
        <v>0</v>
      </c>
      <c r="CE40" s="339">
        <v>193.31</v>
      </c>
      <c r="CF40" s="155">
        <v>477.47570000000007</v>
      </c>
      <c r="CG40" s="156">
        <v>1.0000014660453429</v>
      </c>
      <c r="CH40" s="155">
        <v>-7.000000000516593E-4</v>
      </c>
      <c r="CI40" s="100"/>
      <c r="CJ40" s="155">
        <v>0</v>
      </c>
      <c r="CK40" s="366">
        <v>0</v>
      </c>
      <c r="CL40" s="339">
        <v>193.31</v>
      </c>
      <c r="CM40" s="155">
        <v>477.47570000000007</v>
      </c>
      <c r="CN40" s="156">
        <v>1.0000014660453429</v>
      </c>
      <c r="CO40" s="155">
        <v>-7.000000000516593E-4</v>
      </c>
      <c r="CP40" s="100"/>
      <c r="CQ40" s="155">
        <v>0</v>
      </c>
      <c r="CR40" s="366">
        <v>0</v>
      </c>
      <c r="CS40" s="339">
        <v>193.31</v>
      </c>
      <c r="CT40" s="155">
        <v>477.47570000000007</v>
      </c>
      <c r="CU40" s="156">
        <v>1.0000014660453429</v>
      </c>
      <c r="CV40" s="155">
        <v>-7.000000000516593E-4</v>
      </c>
      <c r="CW40" s="100"/>
      <c r="CX40" s="155">
        <v>0</v>
      </c>
      <c r="CY40" s="366">
        <v>0</v>
      </c>
      <c r="CZ40" s="339">
        <v>193.31</v>
      </c>
      <c r="DA40" s="155">
        <v>477.47570000000007</v>
      </c>
      <c r="DB40" s="156">
        <v>1.0000014660453429</v>
      </c>
      <c r="DC40" s="155">
        <v>-7.000000000516593E-4</v>
      </c>
      <c r="DD40" s="100"/>
      <c r="DE40" s="155">
        <v>0</v>
      </c>
      <c r="DF40" s="366">
        <v>0</v>
      </c>
      <c r="DG40" s="339">
        <v>193.31</v>
      </c>
      <c r="DH40" s="155">
        <v>477.47570000000007</v>
      </c>
      <c r="DI40" s="156">
        <v>1.0000014660453429</v>
      </c>
      <c r="DJ40" s="155">
        <v>-7.000000000516593E-4</v>
      </c>
      <c r="DK40" s="100"/>
      <c r="DL40" s="155">
        <v>0</v>
      </c>
      <c r="DM40" s="366">
        <v>0</v>
      </c>
      <c r="DN40" s="339">
        <v>193.31</v>
      </c>
      <c r="DO40" s="155">
        <v>477.47570000000007</v>
      </c>
      <c r="DP40" s="156">
        <v>1.0000014660453429</v>
      </c>
      <c r="DQ40" s="155">
        <v>-7.000000000516593E-4</v>
      </c>
    </row>
    <row r="41" spans="1:121" ht="25.5" x14ac:dyDescent="0.25">
      <c r="A41" s="17" t="s">
        <v>136</v>
      </c>
      <c r="B41" s="18" t="s">
        <v>137</v>
      </c>
      <c r="C41" s="17" t="s">
        <v>27</v>
      </c>
      <c r="D41" s="17" t="s">
        <v>138</v>
      </c>
      <c r="E41" s="19" t="s">
        <v>34</v>
      </c>
      <c r="F41" s="19">
        <v>2.91</v>
      </c>
      <c r="G41" s="20">
        <v>19.41</v>
      </c>
      <c r="H41" s="20">
        <v>24.3</v>
      </c>
      <c r="I41" s="390">
        <v>70.712999999999994</v>
      </c>
      <c r="J41" s="100">
        <v>2.91</v>
      </c>
      <c r="K41" s="155">
        <v>70.713000000000008</v>
      </c>
      <c r="L41" s="366">
        <v>1.0000000000000002</v>
      </c>
      <c r="M41" s="339">
        <v>2.91</v>
      </c>
      <c r="N41" s="155">
        <v>70.713000000000008</v>
      </c>
      <c r="O41" s="156">
        <v>1.0000000000000002</v>
      </c>
      <c r="P41" s="155">
        <v>0</v>
      </c>
      <c r="Q41" s="100"/>
      <c r="R41" s="155">
        <v>0</v>
      </c>
      <c r="S41" s="366">
        <v>0</v>
      </c>
      <c r="T41" s="339">
        <v>2.91</v>
      </c>
      <c r="U41" s="155">
        <v>70.713000000000008</v>
      </c>
      <c r="V41" s="156">
        <v>1.0000000000000002</v>
      </c>
      <c r="W41" s="155">
        <v>0</v>
      </c>
      <c r="X41" s="100"/>
      <c r="Y41" s="155">
        <v>0</v>
      </c>
      <c r="Z41" s="366">
        <v>0</v>
      </c>
      <c r="AA41" s="339">
        <v>2.91</v>
      </c>
      <c r="AB41" s="155">
        <v>70.713000000000008</v>
      </c>
      <c r="AC41" s="156">
        <v>1.0000000000000002</v>
      </c>
      <c r="AD41" s="155">
        <v>0</v>
      </c>
      <c r="AE41" s="100"/>
      <c r="AF41" s="155">
        <v>0</v>
      </c>
      <c r="AG41" s="366">
        <v>0</v>
      </c>
      <c r="AH41" s="339">
        <v>2.91</v>
      </c>
      <c r="AI41" s="155">
        <v>70.713000000000008</v>
      </c>
      <c r="AJ41" s="156">
        <v>1.0000000000000002</v>
      </c>
      <c r="AK41" s="155">
        <v>0</v>
      </c>
      <c r="AL41" s="100"/>
      <c r="AM41" s="155">
        <v>0</v>
      </c>
      <c r="AN41" s="366">
        <v>0</v>
      </c>
      <c r="AO41" s="339">
        <v>2.91</v>
      </c>
      <c r="AP41" s="155">
        <v>70.713000000000008</v>
      </c>
      <c r="AQ41" s="156">
        <v>1.0000000000000002</v>
      </c>
      <c r="AR41" s="155">
        <v>0</v>
      </c>
      <c r="AS41" s="100"/>
      <c r="AT41" s="155">
        <v>0</v>
      </c>
      <c r="AU41" s="366">
        <v>0</v>
      </c>
      <c r="AV41" s="339">
        <v>2.91</v>
      </c>
      <c r="AW41" s="155">
        <v>70.713000000000008</v>
      </c>
      <c r="AX41" s="156">
        <v>1.0000000000000002</v>
      </c>
      <c r="AY41" s="155">
        <v>0</v>
      </c>
      <c r="AZ41" s="100"/>
      <c r="BA41" s="155">
        <v>0</v>
      </c>
      <c r="BB41" s="366">
        <v>0</v>
      </c>
      <c r="BC41" s="339">
        <v>2.91</v>
      </c>
      <c r="BD41" s="155">
        <v>70.713000000000008</v>
      </c>
      <c r="BE41" s="156">
        <v>1.0000000000000002</v>
      </c>
      <c r="BF41" s="155">
        <v>0</v>
      </c>
      <c r="BG41" s="100"/>
      <c r="BH41" s="155">
        <v>0</v>
      </c>
      <c r="BI41" s="366">
        <v>0</v>
      </c>
      <c r="BJ41" s="339">
        <v>2.91</v>
      </c>
      <c r="BK41" s="155">
        <v>70.713000000000008</v>
      </c>
      <c r="BL41" s="156">
        <v>1.0000000000000002</v>
      </c>
      <c r="BM41" s="155">
        <v>0</v>
      </c>
      <c r="BN41" s="100"/>
      <c r="BO41" s="155">
        <v>0</v>
      </c>
      <c r="BP41" s="366">
        <v>0</v>
      </c>
      <c r="BQ41" s="339">
        <v>2.91</v>
      </c>
      <c r="BR41" s="155">
        <v>70.713000000000008</v>
      </c>
      <c r="BS41" s="156">
        <v>1.0000000000000002</v>
      </c>
      <c r="BT41" s="155">
        <v>0</v>
      </c>
      <c r="BU41" s="100"/>
      <c r="BV41" s="155">
        <v>0</v>
      </c>
      <c r="BW41" s="366">
        <v>0</v>
      </c>
      <c r="BX41" s="339">
        <v>2.91</v>
      </c>
      <c r="BY41" s="155">
        <v>70.713000000000008</v>
      </c>
      <c r="BZ41" s="156">
        <v>1.0000000000000002</v>
      </c>
      <c r="CA41" s="155">
        <v>0</v>
      </c>
      <c r="CB41" s="100"/>
      <c r="CC41" s="155">
        <v>0</v>
      </c>
      <c r="CD41" s="366">
        <v>0</v>
      </c>
      <c r="CE41" s="339">
        <v>2.91</v>
      </c>
      <c r="CF41" s="155">
        <v>70.713000000000008</v>
      </c>
      <c r="CG41" s="156">
        <v>1.0000000000000002</v>
      </c>
      <c r="CH41" s="155">
        <v>0</v>
      </c>
      <c r="CI41" s="100"/>
      <c r="CJ41" s="155">
        <v>0</v>
      </c>
      <c r="CK41" s="366">
        <v>0</v>
      </c>
      <c r="CL41" s="339">
        <v>2.91</v>
      </c>
      <c r="CM41" s="155">
        <v>70.713000000000008</v>
      </c>
      <c r="CN41" s="156">
        <v>1.0000000000000002</v>
      </c>
      <c r="CO41" s="155">
        <v>0</v>
      </c>
      <c r="CP41" s="100"/>
      <c r="CQ41" s="155">
        <v>0</v>
      </c>
      <c r="CR41" s="366">
        <v>0</v>
      </c>
      <c r="CS41" s="339">
        <v>2.91</v>
      </c>
      <c r="CT41" s="155">
        <v>70.713000000000008</v>
      </c>
      <c r="CU41" s="156">
        <v>1.0000000000000002</v>
      </c>
      <c r="CV41" s="155">
        <v>0</v>
      </c>
      <c r="CW41" s="100"/>
      <c r="CX41" s="155">
        <v>0</v>
      </c>
      <c r="CY41" s="366">
        <v>0</v>
      </c>
      <c r="CZ41" s="339">
        <v>2.91</v>
      </c>
      <c r="DA41" s="155">
        <v>70.713000000000008</v>
      </c>
      <c r="DB41" s="156">
        <v>1.0000000000000002</v>
      </c>
      <c r="DC41" s="155">
        <v>0</v>
      </c>
      <c r="DD41" s="100"/>
      <c r="DE41" s="155">
        <v>0</v>
      </c>
      <c r="DF41" s="366">
        <v>0</v>
      </c>
      <c r="DG41" s="339">
        <v>2.91</v>
      </c>
      <c r="DH41" s="155">
        <v>70.713000000000008</v>
      </c>
      <c r="DI41" s="156">
        <v>1.0000000000000002</v>
      </c>
      <c r="DJ41" s="155">
        <v>0</v>
      </c>
      <c r="DK41" s="100"/>
      <c r="DL41" s="155">
        <v>0</v>
      </c>
      <c r="DM41" s="366">
        <v>0</v>
      </c>
      <c r="DN41" s="339">
        <v>2.91</v>
      </c>
      <c r="DO41" s="155">
        <v>70.713000000000008</v>
      </c>
      <c r="DP41" s="156">
        <v>1.0000000000000002</v>
      </c>
      <c r="DQ41" s="155">
        <v>0</v>
      </c>
    </row>
    <row r="42" spans="1:121" ht="25.5" x14ac:dyDescent="0.25">
      <c r="A42" s="17" t="s">
        <v>139</v>
      </c>
      <c r="B42" s="18" t="s">
        <v>140</v>
      </c>
      <c r="C42" s="17" t="s">
        <v>27</v>
      </c>
      <c r="D42" s="17" t="s">
        <v>141</v>
      </c>
      <c r="E42" s="19" t="s">
        <v>34</v>
      </c>
      <c r="F42" s="19">
        <v>552.58000000000004</v>
      </c>
      <c r="G42" s="20">
        <v>3.3</v>
      </c>
      <c r="H42" s="20">
        <v>4.13</v>
      </c>
      <c r="I42" s="390">
        <v>2282.1550000000002</v>
      </c>
      <c r="J42" s="100"/>
      <c r="K42" s="155">
        <v>0</v>
      </c>
      <c r="L42" s="366">
        <v>0</v>
      </c>
      <c r="M42" s="339">
        <v>0</v>
      </c>
      <c r="N42" s="155">
        <v>0</v>
      </c>
      <c r="O42" s="156">
        <v>0</v>
      </c>
      <c r="P42" s="155">
        <v>2282.1550000000002</v>
      </c>
      <c r="Q42" s="100"/>
      <c r="R42" s="155">
        <v>0</v>
      </c>
      <c r="S42" s="366">
        <v>0</v>
      </c>
      <c r="T42" s="339">
        <v>0</v>
      </c>
      <c r="U42" s="155">
        <v>0</v>
      </c>
      <c r="V42" s="156">
        <v>0</v>
      </c>
      <c r="W42" s="155">
        <v>2282.1550000000002</v>
      </c>
      <c r="X42" s="100"/>
      <c r="Y42" s="155">
        <v>0</v>
      </c>
      <c r="Z42" s="366">
        <v>0</v>
      </c>
      <c r="AA42" s="339">
        <v>0</v>
      </c>
      <c r="AB42" s="155">
        <v>0</v>
      </c>
      <c r="AC42" s="156">
        <v>0</v>
      </c>
      <c r="AD42" s="155">
        <v>2282.1550000000002</v>
      </c>
      <c r="AE42" s="100">
        <v>552.58000000000004</v>
      </c>
      <c r="AF42" s="155">
        <v>2282.1554000000001</v>
      </c>
      <c r="AG42" s="366">
        <v>1.0000001752729328</v>
      </c>
      <c r="AH42" s="339">
        <v>552.58000000000004</v>
      </c>
      <c r="AI42" s="155">
        <v>2282.1554000000001</v>
      </c>
      <c r="AJ42" s="156">
        <v>1.0000001752729328</v>
      </c>
      <c r="AK42" s="155">
        <v>-3.9999999989959178E-4</v>
      </c>
      <c r="AL42" s="100"/>
      <c r="AM42" s="155">
        <v>0</v>
      </c>
      <c r="AN42" s="366">
        <v>0</v>
      </c>
      <c r="AO42" s="339">
        <v>552.58000000000004</v>
      </c>
      <c r="AP42" s="155">
        <v>2282.1554000000001</v>
      </c>
      <c r="AQ42" s="156">
        <v>1.0000001752729328</v>
      </c>
      <c r="AR42" s="155">
        <v>-3.9999999989959178E-4</v>
      </c>
      <c r="AS42" s="100"/>
      <c r="AT42" s="155">
        <v>0</v>
      </c>
      <c r="AU42" s="366">
        <v>0</v>
      </c>
      <c r="AV42" s="339">
        <v>552.58000000000004</v>
      </c>
      <c r="AW42" s="155">
        <v>2282.1554000000001</v>
      </c>
      <c r="AX42" s="156">
        <v>1.0000001752729328</v>
      </c>
      <c r="AY42" s="155">
        <v>-3.9999999989959178E-4</v>
      </c>
      <c r="AZ42" s="100"/>
      <c r="BA42" s="155">
        <v>0</v>
      </c>
      <c r="BB42" s="366">
        <v>0</v>
      </c>
      <c r="BC42" s="339">
        <v>552.58000000000004</v>
      </c>
      <c r="BD42" s="155">
        <v>2282.1554000000001</v>
      </c>
      <c r="BE42" s="156">
        <v>1.0000001752729328</v>
      </c>
      <c r="BF42" s="155">
        <v>-3.9999999989959178E-4</v>
      </c>
      <c r="BG42" s="100"/>
      <c r="BH42" s="155">
        <v>0</v>
      </c>
      <c r="BI42" s="366">
        <v>0</v>
      </c>
      <c r="BJ42" s="339">
        <v>552.58000000000004</v>
      </c>
      <c r="BK42" s="155">
        <v>2282.1554000000001</v>
      </c>
      <c r="BL42" s="156">
        <v>1.0000001752729328</v>
      </c>
      <c r="BM42" s="155">
        <v>-3.9999999989959178E-4</v>
      </c>
      <c r="BN42" s="100"/>
      <c r="BO42" s="155">
        <v>0</v>
      </c>
      <c r="BP42" s="366">
        <v>0</v>
      </c>
      <c r="BQ42" s="339">
        <v>552.58000000000004</v>
      </c>
      <c r="BR42" s="155">
        <v>2282.1554000000001</v>
      </c>
      <c r="BS42" s="156">
        <v>1.0000001752729328</v>
      </c>
      <c r="BT42" s="155">
        <v>-3.9999999989959178E-4</v>
      </c>
      <c r="BU42" s="100"/>
      <c r="BV42" s="155">
        <v>0</v>
      </c>
      <c r="BW42" s="366">
        <v>0</v>
      </c>
      <c r="BX42" s="339">
        <v>552.58000000000004</v>
      </c>
      <c r="BY42" s="155">
        <v>2282.1554000000001</v>
      </c>
      <c r="BZ42" s="156">
        <v>1.0000001752729328</v>
      </c>
      <c r="CA42" s="155">
        <v>-3.9999999989959178E-4</v>
      </c>
      <c r="CB42" s="100"/>
      <c r="CC42" s="155">
        <v>0</v>
      </c>
      <c r="CD42" s="366">
        <v>0</v>
      </c>
      <c r="CE42" s="339">
        <v>552.58000000000004</v>
      </c>
      <c r="CF42" s="155">
        <v>2282.1554000000001</v>
      </c>
      <c r="CG42" s="156">
        <v>1.0000001752729328</v>
      </c>
      <c r="CH42" s="155">
        <v>-3.9999999989959178E-4</v>
      </c>
      <c r="CI42" s="100"/>
      <c r="CJ42" s="155">
        <v>0</v>
      </c>
      <c r="CK42" s="366">
        <v>0</v>
      </c>
      <c r="CL42" s="339">
        <v>552.58000000000004</v>
      </c>
      <c r="CM42" s="155">
        <v>2282.1554000000001</v>
      </c>
      <c r="CN42" s="156">
        <v>1.0000001752729328</v>
      </c>
      <c r="CO42" s="155">
        <v>-3.9999999989959178E-4</v>
      </c>
      <c r="CP42" s="100"/>
      <c r="CQ42" s="155">
        <v>0</v>
      </c>
      <c r="CR42" s="366">
        <v>0</v>
      </c>
      <c r="CS42" s="339">
        <v>552.58000000000004</v>
      </c>
      <c r="CT42" s="155">
        <v>2282.1554000000001</v>
      </c>
      <c r="CU42" s="156">
        <v>1.0000001752729328</v>
      </c>
      <c r="CV42" s="155">
        <v>-3.9999999989959178E-4</v>
      </c>
      <c r="CW42" s="100"/>
      <c r="CX42" s="155">
        <v>0</v>
      </c>
      <c r="CY42" s="366">
        <v>0</v>
      </c>
      <c r="CZ42" s="339">
        <v>552.58000000000004</v>
      </c>
      <c r="DA42" s="155">
        <v>2282.1554000000001</v>
      </c>
      <c r="DB42" s="156">
        <v>1.0000001752729328</v>
      </c>
      <c r="DC42" s="155">
        <v>-3.9999999989959178E-4</v>
      </c>
      <c r="DD42" s="100"/>
      <c r="DE42" s="155">
        <v>0</v>
      </c>
      <c r="DF42" s="366">
        <v>0</v>
      </c>
      <c r="DG42" s="339">
        <v>552.58000000000004</v>
      </c>
      <c r="DH42" s="155">
        <v>2282.1554000000001</v>
      </c>
      <c r="DI42" s="156">
        <v>1.0000001752729328</v>
      </c>
      <c r="DJ42" s="155">
        <v>-3.9999999989959178E-4</v>
      </c>
      <c r="DK42" s="100"/>
      <c r="DL42" s="155">
        <v>0</v>
      </c>
      <c r="DM42" s="366">
        <v>0</v>
      </c>
      <c r="DN42" s="339">
        <v>552.58000000000004</v>
      </c>
      <c r="DO42" s="155">
        <v>2282.1554000000001</v>
      </c>
      <c r="DP42" s="156">
        <v>1.0000001752729328</v>
      </c>
      <c r="DQ42" s="155">
        <v>-3.9999999989959178E-4</v>
      </c>
    </row>
    <row r="43" spans="1:121" ht="38.25" x14ac:dyDescent="0.25">
      <c r="A43" s="17" t="s">
        <v>142</v>
      </c>
      <c r="B43" s="18" t="s">
        <v>143</v>
      </c>
      <c r="C43" s="17" t="s">
        <v>32</v>
      </c>
      <c r="D43" s="17" t="s">
        <v>144</v>
      </c>
      <c r="E43" s="19" t="s">
        <v>88</v>
      </c>
      <c r="F43" s="19">
        <v>2.04</v>
      </c>
      <c r="G43" s="20">
        <v>101.62</v>
      </c>
      <c r="H43" s="20">
        <v>127.24</v>
      </c>
      <c r="I43" s="390">
        <v>259.56900000000002</v>
      </c>
      <c r="J43" s="100">
        <v>0</v>
      </c>
      <c r="K43" s="155">
        <v>0</v>
      </c>
      <c r="L43" s="366">
        <v>0</v>
      </c>
      <c r="M43" s="339">
        <v>0</v>
      </c>
      <c r="N43" s="155">
        <v>0</v>
      </c>
      <c r="O43" s="156">
        <v>0</v>
      </c>
      <c r="P43" s="155">
        <v>259.56900000000002</v>
      </c>
      <c r="Q43" s="100"/>
      <c r="R43" s="155">
        <v>0</v>
      </c>
      <c r="S43" s="366">
        <v>0</v>
      </c>
      <c r="T43" s="339">
        <v>0</v>
      </c>
      <c r="U43" s="155">
        <v>0</v>
      </c>
      <c r="V43" s="156">
        <v>0</v>
      </c>
      <c r="W43" s="155">
        <v>259.56900000000002</v>
      </c>
      <c r="X43" s="100"/>
      <c r="Y43" s="155">
        <v>0</v>
      </c>
      <c r="Z43" s="366">
        <v>0</v>
      </c>
      <c r="AA43" s="339">
        <v>0</v>
      </c>
      <c r="AB43" s="155">
        <v>0</v>
      </c>
      <c r="AC43" s="156">
        <v>0</v>
      </c>
      <c r="AD43" s="155">
        <v>259.56900000000002</v>
      </c>
      <c r="AE43" s="100"/>
      <c r="AF43" s="155">
        <v>0</v>
      </c>
      <c r="AG43" s="366">
        <v>0</v>
      </c>
      <c r="AH43" s="339">
        <v>0</v>
      </c>
      <c r="AI43" s="155">
        <v>0</v>
      </c>
      <c r="AJ43" s="156">
        <v>0</v>
      </c>
      <c r="AK43" s="155">
        <v>259.56900000000002</v>
      </c>
      <c r="AL43" s="100"/>
      <c r="AM43" s="155">
        <v>0</v>
      </c>
      <c r="AN43" s="366">
        <v>0</v>
      </c>
      <c r="AO43" s="339">
        <v>0</v>
      </c>
      <c r="AP43" s="155">
        <v>0</v>
      </c>
      <c r="AQ43" s="156">
        <v>0</v>
      </c>
      <c r="AR43" s="155">
        <v>259.56900000000002</v>
      </c>
      <c r="AS43" s="100"/>
      <c r="AT43" s="155">
        <v>0</v>
      </c>
      <c r="AU43" s="366">
        <v>0</v>
      </c>
      <c r="AV43" s="339">
        <v>0</v>
      </c>
      <c r="AW43" s="155">
        <v>0</v>
      </c>
      <c r="AX43" s="156">
        <v>0</v>
      </c>
      <c r="AY43" s="155">
        <v>259.56900000000002</v>
      </c>
      <c r="AZ43" s="100"/>
      <c r="BA43" s="155">
        <v>0</v>
      </c>
      <c r="BB43" s="366">
        <v>0</v>
      </c>
      <c r="BC43" s="339">
        <v>0</v>
      </c>
      <c r="BD43" s="155">
        <v>0</v>
      </c>
      <c r="BE43" s="156">
        <v>0</v>
      </c>
      <c r="BF43" s="155">
        <v>259.56900000000002</v>
      </c>
      <c r="BG43" s="100"/>
      <c r="BH43" s="155">
        <v>0</v>
      </c>
      <c r="BI43" s="366">
        <v>0</v>
      </c>
      <c r="BJ43" s="339">
        <v>0</v>
      </c>
      <c r="BK43" s="155">
        <v>0</v>
      </c>
      <c r="BL43" s="156">
        <v>0</v>
      </c>
      <c r="BM43" s="155">
        <v>259.56900000000002</v>
      </c>
      <c r="BN43" s="100"/>
      <c r="BO43" s="155">
        <v>0</v>
      </c>
      <c r="BP43" s="366">
        <v>0</v>
      </c>
      <c r="BQ43" s="339">
        <v>0</v>
      </c>
      <c r="BR43" s="155">
        <v>0</v>
      </c>
      <c r="BS43" s="156">
        <v>0</v>
      </c>
      <c r="BT43" s="155">
        <v>259.56900000000002</v>
      </c>
      <c r="BU43" s="100"/>
      <c r="BV43" s="155">
        <v>0</v>
      </c>
      <c r="BW43" s="366">
        <v>0</v>
      </c>
      <c r="BX43" s="339">
        <v>0</v>
      </c>
      <c r="BY43" s="155">
        <v>0</v>
      </c>
      <c r="BZ43" s="156">
        <v>0</v>
      </c>
      <c r="CA43" s="155">
        <v>259.56900000000002</v>
      </c>
      <c r="CB43" s="100"/>
      <c r="CC43" s="155">
        <v>0</v>
      </c>
      <c r="CD43" s="366">
        <v>0</v>
      </c>
      <c r="CE43" s="339">
        <v>0</v>
      </c>
      <c r="CF43" s="155">
        <v>0</v>
      </c>
      <c r="CG43" s="156">
        <v>0</v>
      </c>
      <c r="CH43" s="155">
        <v>259.56900000000002</v>
      </c>
      <c r="CI43" s="100"/>
      <c r="CJ43" s="155">
        <v>0</v>
      </c>
      <c r="CK43" s="366">
        <v>0</v>
      </c>
      <c r="CL43" s="339">
        <v>0</v>
      </c>
      <c r="CM43" s="155">
        <v>0</v>
      </c>
      <c r="CN43" s="156">
        <v>0</v>
      </c>
      <c r="CO43" s="155">
        <v>259.56900000000002</v>
      </c>
      <c r="CP43" s="100">
        <v>2.04</v>
      </c>
      <c r="CQ43" s="155">
        <v>259.56959999999998</v>
      </c>
      <c r="CR43" s="366">
        <v>1.0000023115241032</v>
      </c>
      <c r="CS43" s="339">
        <v>2.04</v>
      </c>
      <c r="CT43" s="155">
        <v>259.56959999999998</v>
      </c>
      <c r="CU43" s="156">
        <v>1.0000023115241032</v>
      </c>
      <c r="CV43" s="155">
        <v>-5.9999999996307452E-4</v>
      </c>
      <c r="CW43" s="100"/>
      <c r="CX43" s="155">
        <v>0</v>
      </c>
      <c r="CY43" s="366">
        <v>0</v>
      </c>
      <c r="CZ43" s="339">
        <v>2.04</v>
      </c>
      <c r="DA43" s="155">
        <v>259.56959999999998</v>
      </c>
      <c r="DB43" s="156">
        <v>1.0000023115241032</v>
      </c>
      <c r="DC43" s="155">
        <v>-5.9999999996307452E-4</v>
      </c>
      <c r="DD43" s="100"/>
      <c r="DE43" s="155">
        <v>0</v>
      </c>
      <c r="DF43" s="366">
        <v>0</v>
      </c>
      <c r="DG43" s="339">
        <v>2.04</v>
      </c>
      <c r="DH43" s="155">
        <v>259.56959999999998</v>
      </c>
      <c r="DI43" s="156">
        <v>1.0000023115241032</v>
      </c>
      <c r="DJ43" s="155">
        <v>-5.9999999996307452E-4</v>
      </c>
      <c r="DK43" s="100"/>
      <c r="DL43" s="155">
        <v>0</v>
      </c>
      <c r="DM43" s="366">
        <v>0</v>
      </c>
      <c r="DN43" s="339">
        <v>2.04</v>
      </c>
      <c r="DO43" s="155">
        <v>259.56959999999998</v>
      </c>
      <c r="DP43" s="156">
        <v>1.0000023115241032</v>
      </c>
      <c r="DQ43" s="155">
        <v>-5.9999999996307452E-4</v>
      </c>
    </row>
    <row r="44" spans="1:121" ht="25.5" x14ac:dyDescent="0.25">
      <c r="A44" s="17" t="s">
        <v>145</v>
      </c>
      <c r="B44" s="18" t="s">
        <v>146</v>
      </c>
      <c r="C44" s="17" t="s">
        <v>32</v>
      </c>
      <c r="D44" s="17" t="s">
        <v>147</v>
      </c>
      <c r="E44" s="19" t="s">
        <v>88</v>
      </c>
      <c r="F44" s="19">
        <v>10.43</v>
      </c>
      <c r="G44" s="20">
        <v>65.349999999999994</v>
      </c>
      <c r="H44" s="20">
        <v>81.83</v>
      </c>
      <c r="I44" s="390">
        <v>853.48599999999999</v>
      </c>
      <c r="J44" s="100"/>
      <c r="K44" s="155">
        <v>0</v>
      </c>
      <c r="L44" s="366">
        <v>0</v>
      </c>
      <c r="M44" s="339">
        <v>0</v>
      </c>
      <c r="N44" s="155">
        <v>0</v>
      </c>
      <c r="O44" s="156">
        <v>0</v>
      </c>
      <c r="P44" s="155">
        <v>853.48599999999999</v>
      </c>
      <c r="Q44" s="100"/>
      <c r="R44" s="155">
        <v>0</v>
      </c>
      <c r="S44" s="366">
        <v>0</v>
      </c>
      <c r="T44" s="339">
        <v>0</v>
      </c>
      <c r="U44" s="155">
        <v>0</v>
      </c>
      <c r="V44" s="156">
        <v>0</v>
      </c>
      <c r="W44" s="155">
        <v>853.48599999999999</v>
      </c>
      <c r="X44" s="100"/>
      <c r="Y44" s="155">
        <v>0</v>
      </c>
      <c r="Z44" s="366">
        <v>0</v>
      </c>
      <c r="AA44" s="339">
        <v>0</v>
      </c>
      <c r="AB44" s="155">
        <v>0</v>
      </c>
      <c r="AC44" s="156">
        <v>0</v>
      </c>
      <c r="AD44" s="155">
        <v>853.48599999999999</v>
      </c>
      <c r="AE44" s="100"/>
      <c r="AF44" s="155">
        <v>0</v>
      </c>
      <c r="AG44" s="366">
        <v>0</v>
      </c>
      <c r="AH44" s="339">
        <v>0</v>
      </c>
      <c r="AI44" s="155">
        <v>0</v>
      </c>
      <c r="AJ44" s="156">
        <v>0</v>
      </c>
      <c r="AK44" s="155">
        <v>853.48599999999999</v>
      </c>
      <c r="AL44" s="100"/>
      <c r="AM44" s="155">
        <v>0</v>
      </c>
      <c r="AN44" s="366">
        <v>0</v>
      </c>
      <c r="AO44" s="339">
        <v>0</v>
      </c>
      <c r="AP44" s="155">
        <v>0</v>
      </c>
      <c r="AQ44" s="156">
        <v>0</v>
      </c>
      <c r="AR44" s="155">
        <v>853.48599999999999</v>
      </c>
      <c r="AS44" s="100"/>
      <c r="AT44" s="155">
        <v>0</v>
      </c>
      <c r="AU44" s="366">
        <v>0</v>
      </c>
      <c r="AV44" s="339">
        <v>0</v>
      </c>
      <c r="AW44" s="155">
        <v>0</v>
      </c>
      <c r="AX44" s="156">
        <v>0</v>
      </c>
      <c r="AY44" s="155">
        <v>853.48599999999999</v>
      </c>
      <c r="AZ44" s="100"/>
      <c r="BA44" s="155">
        <v>0</v>
      </c>
      <c r="BB44" s="366">
        <v>0</v>
      </c>
      <c r="BC44" s="339">
        <v>0</v>
      </c>
      <c r="BD44" s="155">
        <v>0</v>
      </c>
      <c r="BE44" s="156">
        <v>0</v>
      </c>
      <c r="BF44" s="155">
        <v>853.48599999999999</v>
      </c>
      <c r="BG44" s="100"/>
      <c r="BH44" s="155">
        <v>0</v>
      </c>
      <c r="BI44" s="366">
        <v>0</v>
      </c>
      <c r="BJ44" s="339">
        <v>0</v>
      </c>
      <c r="BK44" s="155">
        <v>0</v>
      </c>
      <c r="BL44" s="156">
        <v>0</v>
      </c>
      <c r="BM44" s="155">
        <v>853.48599999999999</v>
      </c>
      <c r="BN44" s="100"/>
      <c r="BO44" s="155">
        <v>0</v>
      </c>
      <c r="BP44" s="366">
        <v>0</v>
      </c>
      <c r="BQ44" s="339">
        <v>0</v>
      </c>
      <c r="BR44" s="155">
        <v>0</v>
      </c>
      <c r="BS44" s="156">
        <v>0</v>
      </c>
      <c r="BT44" s="155">
        <v>853.48599999999999</v>
      </c>
      <c r="BU44" s="100"/>
      <c r="BV44" s="155">
        <v>0</v>
      </c>
      <c r="BW44" s="366">
        <v>0</v>
      </c>
      <c r="BX44" s="339">
        <v>0</v>
      </c>
      <c r="BY44" s="155">
        <v>0</v>
      </c>
      <c r="BZ44" s="156">
        <v>0</v>
      </c>
      <c r="CA44" s="155">
        <v>853.48599999999999</v>
      </c>
      <c r="CB44" s="100"/>
      <c r="CC44" s="155">
        <v>0</v>
      </c>
      <c r="CD44" s="366">
        <v>0</v>
      </c>
      <c r="CE44" s="339">
        <v>0</v>
      </c>
      <c r="CF44" s="155">
        <v>0</v>
      </c>
      <c r="CG44" s="156">
        <v>0</v>
      </c>
      <c r="CH44" s="155">
        <v>853.48599999999999</v>
      </c>
      <c r="CI44" s="100"/>
      <c r="CJ44" s="155">
        <v>0</v>
      </c>
      <c r="CK44" s="366">
        <v>0</v>
      </c>
      <c r="CL44" s="339">
        <v>0</v>
      </c>
      <c r="CM44" s="155">
        <v>0</v>
      </c>
      <c r="CN44" s="156">
        <v>0</v>
      </c>
      <c r="CO44" s="155">
        <v>853.48599999999999</v>
      </c>
      <c r="CP44" s="100">
        <v>10.43</v>
      </c>
      <c r="CQ44" s="155">
        <v>853.48689999999999</v>
      </c>
      <c r="CR44" s="366">
        <v>1.0000010544988436</v>
      </c>
      <c r="CS44" s="339">
        <v>10.43</v>
      </c>
      <c r="CT44" s="155">
        <v>853.48689999999999</v>
      </c>
      <c r="CU44" s="156">
        <v>1.0000010544988436</v>
      </c>
      <c r="CV44" s="155">
        <v>-9.0000000000145519E-4</v>
      </c>
      <c r="CW44" s="100"/>
      <c r="CX44" s="155">
        <v>0</v>
      </c>
      <c r="CY44" s="366">
        <v>0</v>
      </c>
      <c r="CZ44" s="339">
        <v>10.43</v>
      </c>
      <c r="DA44" s="155">
        <v>853.48689999999999</v>
      </c>
      <c r="DB44" s="156">
        <v>1.0000010544988436</v>
      </c>
      <c r="DC44" s="155">
        <v>-9.0000000000145519E-4</v>
      </c>
      <c r="DD44" s="100">
        <v>12.43</v>
      </c>
      <c r="DE44" s="155">
        <v>1017.1469</v>
      </c>
      <c r="DF44" s="366">
        <v>1.1917558108744608</v>
      </c>
      <c r="DG44" s="339">
        <v>22.86</v>
      </c>
      <c r="DH44" s="155">
        <v>1870.6338000000001</v>
      </c>
      <c r="DI44" s="156">
        <v>2.1917568653733044</v>
      </c>
      <c r="DJ44" s="155">
        <v>-1017.1478000000001</v>
      </c>
      <c r="DK44" s="100"/>
      <c r="DL44" s="155">
        <v>0</v>
      </c>
      <c r="DM44" s="366">
        <v>0</v>
      </c>
      <c r="DN44" s="339">
        <v>22.86</v>
      </c>
      <c r="DO44" s="155">
        <v>1870.6338000000001</v>
      </c>
      <c r="DP44" s="156">
        <v>2.1917568653733044</v>
      </c>
      <c r="DQ44" s="155">
        <v>-1017.1478000000001</v>
      </c>
    </row>
    <row r="45" spans="1:121" ht="38.25" x14ac:dyDescent="0.25">
      <c r="A45" s="17" t="s">
        <v>148</v>
      </c>
      <c r="B45" s="18" t="s">
        <v>149</v>
      </c>
      <c r="C45" s="17" t="s">
        <v>27</v>
      </c>
      <c r="D45" s="17" t="s">
        <v>150</v>
      </c>
      <c r="E45" s="19" t="s">
        <v>88</v>
      </c>
      <c r="F45" s="19">
        <v>0.03</v>
      </c>
      <c r="G45" s="20">
        <v>35.93</v>
      </c>
      <c r="H45" s="20">
        <v>44.99</v>
      </c>
      <c r="I45" s="390">
        <v>1.349</v>
      </c>
      <c r="J45" s="100">
        <v>0.03</v>
      </c>
      <c r="K45" s="155">
        <v>1.3496999999999999</v>
      </c>
      <c r="L45" s="366">
        <v>1.0005189028910304</v>
      </c>
      <c r="M45" s="339">
        <v>0.03</v>
      </c>
      <c r="N45" s="155">
        <v>1.3496999999999999</v>
      </c>
      <c r="O45" s="156">
        <v>1.0005189028910304</v>
      </c>
      <c r="P45" s="155">
        <v>-6.9999999999992291E-4</v>
      </c>
      <c r="Q45" s="100"/>
      <c r="R45" s="155">
        <v>0</v>
      </c>
      <c r="S45" s="366">
        <v>0</v>
      </c>
      <c r="T45" s="339">
        <v>0.03</v>
      </c>
      <c r="U45" s="155">
        <v>1.3496999999999999</v>
      </c>
      <c r="V45" s="156">
        <v>1.0005189028910304</v>
      </c>
      <c r="W45" s="155">
        <v>-6.9999999999992291E-4</v>
      </c>
      <c r="X45" s="100"/>
      <c r="Y45" s="155">
        <v>0</v>
      </c>
      <c r="Z45" s="366">
        <v>0</v>
      </c>
      <c r="AA45" s="339">
        <v>0.03</v>
      </c>
      <c r="AB45" s="155">
        <v>1.3496999999999999</v>
      </c>
      <c r="AC45" s="156">
        <v>1.0005189028910304</v>
      </c>
      <c r="AD45" s="155">
        <v>-6.9999999999992291E-4</v>
      </c>
      <c r="AE45" s="100"/>
      <c r="AF45" s="155">
        <v>0</v>
      </c>
      <c r="AG45" s="366">
        <v>0</v>
      </c>
      <c r="AH45" s="339">
        <v>0.03</v>
      </c>
      <c r="AI45" s="155">
        <v>1.3496999999999999</v>
      </c>
      <c r="AJ45" s="156">
        <v>1.0005189028910304</v>
      </c>
      <c r="AK45" s="155">
        <v>-6.9999999999992291E-4</v>
      </c>
      <c r="AL45" s="100"/>
      <c r="AM45" s="155">
        <v>0</v>
      </c>
      <c r="AN45" s="366">
        <v>0</v>
      </c>
      <c r="AO45" s="339">
        <v>0.03</v>
      </c>
      <c r="AP45" s="155">
        <v>1.3496999999999999</v>
      </c>
      <c r="AQ45" s="156">
        <v>1.0005189028910304</v>
      </c>
      <c r="AR45" s="155">
        <v>-6.9999999999992291E-4</v>
      </c>
      <c r="AS45" s="100"/>
      <c r="AT45" s="155">
        <v>0</v>
      </c>
      <c r="AU45" s="366">
        <v>0</v>
      </c>
      <c r="AV45" s="339">
        <v>0.03</v>
      </c>
      <c r="AW45" s="155">
        <v>1.3496999999999999</v>
      </c>
      <c r="AX45" s="156">
        <v>1.0005189028910304</v>
      </c>
      <c r="AY45" s="155">
        <v>-6.9999999999992291E-4</v>
      </c>
      <c r="AZ45" s="100"/>
      <c r="BA45" s="155">
        <v>0</v>
      </c>
      <c r="BB45" s="366">
        <v>0</v>
      </c>
      <c r="BC45" s="339">
        <v>0.03</v>
      </c>
      <c r="BD45" s="155">
        <v>1.3496999999999999</v>
      </c>
      <c r="BE45" s="156">
        <v>1.0005189028910304</v>
      </c>
      <c r="BF45" s="155">
        <v>-6.9999999999992291E-4</v>
      </c>
      <c r="BG45" s="100"/>
      <c r="BH45" s="155">
        <v>0</v>
      </c>
      <c r="BI45" s="366">
        <v>0</v>
      </c>
      <c r="BJ45" s="339">
        <v>0.03</v>
      </c>
      <c r="BK45" s="155">
        <v>1.3496999999999999</v>
      </c>
      <c r="BL45" s="156">
        <v>1.0005189028910304</v>
      </c>
      <c r="BM45" s="155">
        <v>-6.9999999999992291E-4</v>
      </c>
      <c r="BN45" s="100"/>
      <c r="BO45" s="155">
        <v>0</v>
      </c>
      <c r="BP45" s="366">
        <v>0</v>
      </c>
      <c r="BQ45" s="339">
        <v>0.03</v>
      </c>
      <c r="BR45" s="155">
        <v>1.34</v>
      </c>
      <c r="BS45" s="156">
        <v>0.9933283914010379</v>
      </c>
      <c r="BT45" s="155">
        <v>8.999999999999897E-3</v>
      </c>
      <c r="BU45" s="100"/>
      <c r="BV45" s="155">
        <v>0</v>
      </c>
      <c r="BW45" s="366">
        <v>0</v>
      </c>
      <c r="BX45" s="339">
        <v>0.03</v>
      </c>
      <c r="BY45" s="155">
        <v>1.34</v>
      </c>
      <c r="BZ45" s="156">
        <v>0.9933283914010379</v>
      </c>
      <c r="CA45" s="155">
        <v>8.999999999999897E-3</v>
      </c>
      <c r="CB45" s="100"/>
      <c r="CC45" s="155">
        <v>0</v>
      </c>
      <c r="CD45" s="366">
        <v>0</v>
      </c>
      <c r="CE45" s="339">
        <v>0.03</v>
      </c>
      <c r="CF45" s="155">
        <v>1.34</v>
      </c>
      <c r="CG45" s="156">
        <v>0.9933283914010379</v>
      </c>
      <c r="CH45" s="155">
        <v>8.999999999999897E-3</v>
      </c>
      <c r="CI45" s="100"/>
      <c r="CJ45" s="155">
        <v>0</v>
      </c>
      <c r="CK45" s="366">
        <v>0</v>
      </c>
      <c r="CL45" s="339">
        <v>0.03</v>
      </c>
      <c r="CM45" s="155">
        <v>1.35</v>
      </c>
      <c r="CN45" s="156">
        <v>1.0007412898443293</v>
      </c>
      <c r="CO45" s="155">
        <v>-1.0000000000001119E-3</v>
      </c>
      <c r="CP45" s="100"/>
      <c r="CQ45" s="155">
        <v>0</v>
      </c>
      <c r="CR45" s="366">
        <v>0</v>
      </c>
      <c r="CS45" s="339">
        <v>0.03</v>
      </c>
      <c r="CT45" s="155">
        <v>1.35</v>
      </c>
      <c r="CU45" s="156">
        <v>1.0007412898443293</v>
      </c>
      <c r="CV45" s="155">
        <v>-1.0000000000001119E-3</v>
      </c>
      <c r="CW45" s="100"/>
      <c r="CX45" s="155">
        <v>0</v>
      </c>
      <c r="CY45" s="366">
        <v>0</v>
      </c>
      <c r="CZ45" s="339">
        <v>0.03</v>
      </c>
      <c r="DA45" s="155">
        <v>1.35</v>
      </c>
      <c r="DB45" s="156">
        <v>1.0007412898443293</v>
      </c>
      <c r="DC45" s="155">
        <v>-1.0000000000001119E-3</v>
      </c>
      <c r="DD45" s="100"/>
      <c r="DE45" s="155">
        <v>0</v>
      </c>
      <c r="DF45" s="366">
        <v>0</v>
      </c>
      <c r="DG45" s="339">
        <v>0.03</v>
      </c>
      <c r="DH45" s="155">
        <v>1.35</v>
      </c>
      <c r="DI45" s="156">
        <v>1.0007412898443293</v>
      </c>
      <c r="DJ45" s="155">
        <v>-1.0000000000001119E-3</v>
      </c>
      <c r="DK45" s="100"/>
      <c r="DL45" s="155">
        <v>0</v>
      </c>
      <c r="DM45" s="366">
        <v>0</v>
      </c>
      <c r="DN45" s="339">
        <v>0.03</v>
      </c>
      <c r="DO45" s="155">
        <v>1.35</v>
      </c>
      <c r="DP45" s="156">
        <v>1.0007412898443293</v>
      </c>
      <c r="DQ45" s="155">
        <v>-1.0000000000001119E-3</v>
      </c>
    </row>
    <row r="46" spans="1:121" ht="25.5" x14ac:dyDescent="0.25">
      <c r="A46" s="17" t="s">
        <v>151</v>
      </c>
      <c r="B46" s="18" t="s">
        <v>152</v>
      </c>
      <c r="C46" s="17" t="s">
        <v>32</v>
      </c>
      <c r="D46" s="17" t="s">
        <v>153</v>
      </c>
      <c r="E46" s="19" t="s">
        <v>34</v>
      </c>
      <c r="F46" s="19">
        <v>68.849999999999994</v>
      </c>
      <c r="G46" s="20">
        <v>7.16</v>
      </c>
      <c r="H46" s="20">
        <v>8.9600000000000009</v>
      </c>
      <c r="I46" s="390">
        <v>616.89599999999996</v>
      </c>
      <c r="J46" s="100">
        <v>25.64</v>
      </c>
      <c r="K46" s="155">
        <v>229.73440000000002</v>
      </c>
      <c r="L46" s="366">
        <v>0.37240377632534499</v>
      </c>
      <c r="M46" s="339">
        <v>25.64</v>
      </c>
      <c r="N46" s="155">
        <v>229.73440000000002</v>
      </c>
      <c r="O46" s="156">
        <v>0.37240377632534499</v>
      </c>
      <c r="P46" s="155">
        <v>387.16159999999991</v>
      </c>
      <c r="Q46" s="100">
        <v>7.85</v>
      </c>
      <c r="R46" s="155">
        <v>70.335999999999999</v>
      </c>
      <c r="S46" s="366">
        <v>0.11401597676107481</v>
      </c>
      <c r="T46" s="339">
        <v>33.49</v>
      </c>
      <c r="U46" s="155">
        <v>300.07040000000001</v>
      </c>
      <c r="V46" s="156">
        <v>0.48641975308641977</v>
      </c>
      <c r="W46" s="155">
        <v>316.82559999999995</v>
      </c>
      <c r="X46" s="100"/>
      <c r="Y46" s="155">
        <v>0</v>
      </c>
      <c r="Z46" s="366">
        <v>0</v>
      </c>
      <c r="AA46" s="339">
        <v>33.49</v>
      </c>
      <c r="AB46" s="155">
        <v>300.07040000000001</v>
      </c>
      <c r="AC46" s="156">
        <v>0.48641975308641977</v>
      </c>
      <c r="AD46" s="155">
        <v>316.82559999999995</v>
      </c>
      <c r="AE46" s="100"/>
      <c r="AF46" s="155">
        <v>0</v>
      </c>
      <c r="AG46" s="366">
        <v>0</v>
      </c>
      <c r="AH46" s="339">
        <v>33.49</v>
      </c>
      <c r="AI46" s="155">
        <v>300.07040000000001</v>
      </c>
      <c r="AJ46" s="156">
        <v>0.48641975308641977</v>
      </c>
      <c r="AK46" s="155">
        <v>316.82559999999995</v>
      </c>
      <c r="AL46" s="100"/>
      <c r="AM46" s="155">
        <v>0</v>
      </c>
      <c r="AN46" s="366">
        <v>0</v>
      </c>
      <c r="AO46" s="339">
        <v>33.49</v>
      </c>
      <c r="AP46" s="155">
        <v>300.07040000000001</v>
      </c>
      <c r="AQ46" s="156">
        <v>0.48641975308641977</v>
      </c>
      <c r="AR46" s="155">
        <v>316.82559999999995</v>
      </c>
      <c r="AS46" s="100">
        <v>35.36</v>
      </c>
      <c r="AT46" s="155">
        <v>316.82560000000001</v>
      </c>
      <c r="AU46" s="366">
        <v>0.51358024691358029</v>
      </c>
      <c r="AV46" s="339">
        <v>68.849999999999994</v>
      </c>
      <c r="AW46" s="155">
        <v>616.89599999999996</v>
      </c>
      <c r="AX46" s="156">
        <v>1</v>
      </c>
      <c r="AY46" s="155">
        <v>0</v>
      </c>
      <c r="AZ46" s="100"/>
      <c r="BA46" s="155">
        <v>0</v>
      </c>
      <c r="BB46" s="366">
        <v>0</v>
      </c>
      <c r="BC46" s="339">
        <v>68.849999999999994</v>
      </c>
      <c r="BD46" s="155">
        <v>616.89599999999996</v>
      </c>
      <c r="BE46" s="156">
        <v>1</v>
      </c>
      <c r="BF46" s="155">
        <v>0</v>
      </c>
      <c r="BG46" s="100"/>
      <c r="BH46" s="155">
        <v>0</v>
      </c>
      <c r="BI46" s="366">
        <v>0</v>
      </c>
      <c r="BJ46" s="339">
        <v>68.849999999999994</v>
      </c>
      <c r="BK46" s="155">
        <v>616.89599999999996</v>
      </c>
      <c r="BL46" s="156">
        <v>1</v>
      </c>
      <c r="BM46" s="155">
        <v>0</v>
      </c>
      <c r="BN46" s="100"/>
      <c r="BO46" s="155">
        <v>0</v>
      </c>
      <c r="BP46" s="366">
        <v>0</v>
      </c>
      <c r="BQ46" s="339">
        <v>68.849999999999994</v>
      </c>
      <c r="BR46" s="155">
        <v>616.89599999999996</v>
      </c>
      <c r="BS46" s="156">
        <v>1</v>
      </c>
      <c r="BT46" s="155">
        <v>0</v>
      </c>
      <c r="BU46" s="100"/>
      <c r="BV46" s="155">
        <v>0</v>
      </c>
      <c r="BW46" s="366">
        <v>0</v>
      </c>
      <c r="BX46" s="339">
        <v>68.849999999999994</v>
      </c>
      <c r="BY46" s="155">
        <v>616.89599999999996</v>
      </c>
      <c r="BZ46" s="156">
        <v>1</v>
      </c>
      <c r="CA46" s="155">
        <v>0</v>
      </c>
      <c r="CB46" s="100"/>
      <c r="CC46" s="155">
        <v>0</v>
      </c>
      <c r="CD46" s="366">
        <v>0</v>
      </c>
      <c r="CE46" s="339">
        <v>68.849999999999994</v>
      </c>
      <c r="CF46" s="155">
        <v>616.89599999999996</v>
      </c>
      <c r="CG46" s="156">
        <v>1</v>
      </c>
      <c r="CH46" s="155">
        <v>0</v>
      </c>
      <c r="CI46" s="100"/>
      <c r="CJ46" s="155">
        <v>-0.01</v>
      </c>
      <c r="CK46" s="366">
        <v>-1.6210187778815232E-5</v>
      </c>
      <c r="CL46" s="339">
        <v>68.849999999999994</v>
      </c>
      <c r="CM46" s="155">
        <v>616.89599999999996</v>
      </c>
      <c r="CN46" s="156">
        <v>1</v>
      </c>
      <c r="CO46" s="155">
        <v>0</v>
      </c>
      <c r="CP46" s="100"/>
      <c r="CQ46" s="155">
        <v>0</v>
      </c>
      <c r="CR46" s="366">
        <v>0</v>
      </c>
      <c r="CS46" s="339">
        <v>68.849999999999994</v>
      </c>
      <c r="CT46" s="155">
        <v>616.89599999999996</v>
      </c>
      <c r="CU46" s="156">
        <v>1</v>
      </c>
      <c r="CV46" s="155">
        <v>0</v>
      </c>
      <c r="CW46" s="100"/>
      <c r="CX46" s="155">
        <v>0</v>
      </c>
      <c r="CY46" s="366">
        <v>0</v>
      </c>
      <c r="CZ46" s="339">
        <v>68.849999999999994</v>
      </c>
      <c r="DA46" s="155">
        <v>616.89599999999996</v>
      </c>
      <c r="DB46" s="156">
        <v>1</v>
      </c>
      <c r="DC46" s="155">
        <v>0</v>
      </c>
      <c r="DD46" s="100"/>
      <c r="DE46" s="155">
        <v>0</v>
      </c>
      <c r="DF46" s="366">
        <v>0</v>
      </c>
      <c r="DG46" s="339">
        <v>68.849999999999994</v>
      </c>
      <c r="DH46" s="155">
        <v>616.89599999999996</v>
      </c>
      <c r="DI46" s="156">
        <v>1</v>
      </c>
      <c r="DJ46" s="155">
        <v>0</v>
      </c>
      <c r="DK46" s="100"/>
      <c r="DL46" s="155">
        <v>0</v>
      </c>
      <c r="DM46" s="366">
        <v>0</v>
      </c>
      <c r="DN46" s="339">
        <v>68.849999999999994</v>
      </c>
      <c r="DO46" s="155">
        <v>616.89599999999996</v>
      </c>
      <c r="DP46" s="156">
        <v>1</v>
      </c>
      <c r="DQ46" s="155">
        <v>0</v>
      </c>
    </row>
    <row r="47" spans="1:121" ht="25.5" x14ac:dyDescent="0.25">
      <c r="A47" s="17" t="s">
        <v>154</v>
      </c>
      <c r="B47" s="18" t="s">
        <v>155</v>
      </c>
      <c r="C47" s="17" t="s">
        <v>27</v>
      </c>
      <c r="D47" s="17" t="s">
        <v>156</v>
      </c>
      <c r="E47" s="19" t="s">
        <v>34</v>
      </c>
      <c r="F47" s="19">
        <v>22.2</v>
      </c>
      <c r="G47" s="20">
        <v>14.34</v>
      </c>
      <c r="H47" s="20">
        <v>17.95</v>
      </c>
      <c r="I47" s="390">
        <v>398.49</v>
      </c>
      <c r="J47" s="100">
        <v>9.07</v>
      </c>
      <c r="K47" s="155">
        <v>162.8065</v>
      </c>
      <c r="L47" s="366">
        <v>0.40855855855855855</v>
      </c>
      <c r="M47" s="339">
        <v>9.07</v>
      </c>
      <c r="N47" s="155">
        <v>162.8065</v>
      </c>
      <c r="O47" s="156">
        <v>0.40855855855855855</v>
      </c>
      <c r="P47" s="155">
        <v>235.68350000000001</v>
      </c>
      <c r="Q47" s="100">
        <v>9.24</v>
      </c>
      <c r="R47" s="155">
        <v>165.858</v>
      </c>
      <c r="S47" s="366">
        <v>0.41621621621621624</v>
      </c>
      <c r="T47" s="339">
        <v>18.310000000000002</v>
      </c>
      <c r="U47" s="155">
        <v>328.66449999999998</v>
      </c>
      <c r="V47" s="156">
        <v>0.82477477477477468</v>
      </c>
      <c r="W47" s="155">
        <v>69.825500000000034</v>
      </c>
      <c r="X47" s="100"/>
      <c r="Y47" s="155">
        <v>0</v>
      </c>
      <c r="Z47" s="366">
        <v>0</v>
      </c>
      <c r="AA47" s="339">
        <v>18.310000000000002</v>
      </c>
      <c r="AB47" s="155">
        <v>328.66449999999998</v>
      </c>
      <c r="AC47" s="156">
        <v>0.82477477477477468</v>
      </c>
      <c r="AD47" s="155">
        <v>69.825500000000034</v>
      </c>
      <c r="AE47" s="100"/>
      <c r="AF47" s="155">
        <v>0</v>
      </c>
      <c r="AG47" s="366">
        <v>0</v>
      </c>
      <c r="AH47" s="339">
        <v>18.310000000000002</v>
      </c>
      <c r="AI47" s="155">
        <v>328.66449999999998</v>
      </c>
      <c r="AJ47" s="156">
        <v>0.82477477477477468</v>
      </c>
      <c r="AK47" s="155">
        <v>69.825500000000034</v>
      </c>
      <c r="AL47" s="100"/>
      <c r="AM47" s="155">
        <v>0</v>
      </c>
      <c r="AN47" s="366">
        <v>0</v>
      </c>
      <c r="AO47" s="339">
        <v>18.310000000000002</v>
      </c>
      <c r="AP47" s="155">
        <v>328.66449999999998</v>
      </c>
      <c r="AQ47" s="156">
        <v>0.82477477477477468</v>
      </c>
      <c r="AR47" s="155">
        <v>69.825500000000034</v>
      </c>
      <c r="AS47" s="100">
        <v>3.89</v>
      </c>
      <c r="AT47" s="155">
        <v>69.825500000000005</v>
      </c>
      <c r="AU47" s="366">
        <v>0.17522522522522524</v>
      </c>
      <c r="AV47" s="339">
        <v>22.200000000000003</v>
      </c>
      <c r="AW47" s="155">
        <v>398.49</v>
      </c>
      <c r="AX47" s="156">
        <v>1</v>
      </c>
      <c r="AY47" s="155">
        <v>0</v>
      </c>
      <c r="AZ47" s="100"/>
      <c r="BA47" s="155">
        <v>0</v>
      </c>
      <c r="BB47" s="366">
        <v>0</v>
      </c>
      <c r="BC47" s="339">
        <v>22.200000000000003</v>
      </c>
      <c r="BD47" s="155">
        <v>398.49</v>
      </c>
      <c r="BE47" s="156">
        <v>1</v>
      </c>
      <c r="BF47" s="155">
        <v>0</v>
      </c>
      <c r="BG47" s="100"/>
      <c r="BH47" s="155">
        <v>0</v>
      </c>
      <c r="BI47" s="366">
        <v>0</v>
      </c>
      <c r="BJ47" s="339">
        <v>22.200000000000003</v>
      </c>
      <c r="BK47" s="155">
        <v>398.49</v>
      </c>
      <c r="BL47" s="156">
        <v>1</v>
      </c>
      <c r="BM47" s="155">
        <v>0</v>
      </c>
      <c r="BN47" s="100"/>
      <c r="BO47" s="155">
        <v>0</v>
      </c>
      <c r="BP47" s="366">
        <v>0</v>
      </c>
      <c r="BQ47" s="339">
        <v>22.200000000000003</v>
      </c>
      <c r="BR47" s="155">
        <v>398.49</v>
      </c>
      <c r="BS47" s="156">
        <v>1</v>
      </c>
      <c r="BT47" s="155">
        <v>0</v>
      </c>
      <c r="BU47" s="100"/>
      <c r="BV47" s="155">
        <v>0</v>
      </c>
      <c r="BW47" s="366">
        <v>0</v>
      </c>
      <c r="BX47" s="339">
        <v>22.200000000000003</v>
      </c>
      <c r="BY47" s="155">
        <v>398.49</v>
      </c>
      <c r="BZ47" s="156">
        <v>1</v>
      </c>
      <c r="CA47" s="155">
        <v>0</v>
      </c>
      <c r="CB47" s="100"/>
      <c r="CC47" s="155">
        <v>0</v>
      </c>
      <c r="CD47" s="366">
        <v>0</v>
      </c>
      <c r="CE47" s="339">
        <v>22.200000000000003</v>
      </c>
      <c r="CF47" s="155">
        <v>398.49</v>
      </c>
      <c r="CG47" s="156">
        <v>1</v>
      </c>
      <c r="CH47" s="155">
        <v>0</v>
      </c>
      <c r="CI47" s="100"/>
      <c r="CJ47" s="155">
        <v>0</v>
      </c>
      <c r="CK47" s="366">
        <v>0</v>
      </c>
      <c r="CL47" s="339">
        <v>22.200000000000003</v>
      </c>
      <c r="CM47" s="155">
        <v>398.49</v>
      </c>
      <c r="CN47" s="156">
        <v>1</v>
      </c>
      <c r="CO47" s="155">
        <v>0</v>
      </c>
      <c r="CP47" s="100"/>
      <c r="CQ47" s="155">
        <v>0</v>
      </c>
      <c r="CR47" s="366">
        <v>0</v>
      </c>
      <c r="CS47" s="339">
        <v>22.200000000000003</v>
      </c>
      <c r="CT47" s="155">
        <v>398.49</v>
      </c>
      <c r="CU47" s="156">
        <v>1</v>
      </c>
      <c r="CV47" s="155">
        <v>0</v>
      </c>
      <c r="CW47" s="100"/>
      <c r="CX47" s="155">
        <v>0</v>
      </c>
      <c r="CY47" s="366">
        <v>0</v>
      </c>
      <c r="CZ47" s="339">
        <v>22.200000000000003</v>
      </c>
      <c r="DA47" s="155">
        <v>398.49</v>
      </c>
      <c r="DB47" s="156">
        <v>1</v>
      </c>
      <c r="DC47" s="155">
        <v>0</v>
      </c>
      <c r="DD47" s="100"/>
      <c r="DE47" s="155">
        <v>0</v>
      </c>
      <c r="DF47" s="366">
        <v>0</v>
      </c>
      <c r="DG47" s="339">
        <v>22.200000000000003</v>
      </c>
      <c r="DH47" s="155">
        <v>398.49</v>
      </c>
      <c r="DI47" s="156">
        <v>1</v>
      </c>
      <c r="DJ47" s="155">
        <v>0</v>
      </c>
      <c r="DK47" s="100"/>
      <c r="DL47" s="155">
        <v>0</v>
      </c>
      <c r="DM47" s="366">
        <v>0</v>
      </c>
      <c r="DN47" s="339">
        <v>22.200000000000003</v>
      </c>
      <c r="DO47" s="155">
        <v>398.49</v>
      </c>
      <c r="DP47" s="156">
        <v>1</v>
      </c>
      <c r="DQ47" s="155">
        <v>0</v>
      </c>
    </row>
    <row r="48" spans="1:121" ht="25.5" x14ac:dyDescent="0.25">
      <c r="A48" s="17" t="s">
        <v>157</v>
      </c>
      <c r="B48" s="18" t="s">
        <v>158</v>
      </c>
      <c r="C48" s="17" t="s">
        <v>27</v>
      </c>
      <c r="D48" s="17" t="s">
        <v>159</v>
      </c>
      <c r="E48" s="19" t="s">
        <v>109</v>
      </c>
      <c r="F48" s="19">
        <v>51.8</v>
      </c>
      <c r="G48" s="20">
        <v>13.21</v>
      </c>
      <c r="H48" s="20">
        <v>16.54</v>
      </c>
      <c r="I48" s="390">
        <v>856.77200000000005</v>
      </c>
      <c r="J48" s="100">
        <v>51.8</v>
      </c>
      <c r="K48" s="155">
        <v>856.77199999999993</v>
      </c>
      <c r="L48" s="366">
        <v>0.99999999999999989</v>
      </c>
      <c r="M48" s="339">
        <v>51.8</v>
      </c>
      <c r="N48" s="155">
        <v>856.77199999999993</v>
      </c>
      <c r="O48" s="156">
        <v>0.99999999999999989</v>
      </c>
      <c r="P48" s="155">
        <v>0</v>
      </c>
      <c r="Q48" s="100"/>
      <c r="R48" s="155">
        <v>0</v>
      </c>
      <c r="S48" s="366">
        <v>0</v>
      </c>
      <c r="T48" s="339">
        <v>51.8</v>
      </c>
      <c r="U48" s="155">
        <v>856.77199999999993</v>
      </c>
      <c r="V48" s="156">
        <v>0.99999999999999989</v>
      </c>
      <c r="W48" s="155">
        <v>0</v>
      </c>
      <c r="X48" s="100"/>
      <c r="Y48" s="155">
        <v>0</v>
      </c>
      <c r="Z48" s="366">
        <v>0</v>
      </c>
      <c r="AA48" s="339">
        <v>51.8</v>
      </c>
      <c r="AB48" s="155">
        <v>856.77199999999993</v>
      </c>
      <c r="AC48" s="156">
        <v>0.99999999999999989</v>
      </c>
      <c r="AD48" s="155">
        <v>0</v>
      </c>
      <c r="AE48" s="100"/>
      <c r="AF48" s="155">
        <v>0</v>
      </c>
      <c r="AG48" s="366">
        <v>0</v>
      </c>
      <c r="AH48" s="339">
        <v>51.8</v>
      </c>
      <c r="AI48" s="155">
        <v>856.77199999999993</v>
      </c>
      <c r="AJ48" s="156">
        <v>0.99999999999999989</v>
      </c>
      <c r="AK48" s="155">
        <v>0</v>
      </c>
      <c r="AL48" s="100"/>
      <c r="AM48" s="155">
        <v>0</v>
      </c>
      <c r="AN48" s="366">
        <v>0</v>
      </c>
      <c r="AO48" s="339">
        <v>51.8</v>
      </c>
      <c r="AP48" s="155">
        <v>856.77199999999993</v>
      </c>
      <c r="AQ48" s="156">
        <v>0.99999999999999989</v>
      </c>
      <c r="AR48" s="155">
        <v>0</v>
      </c>
      <c r="AS48" s="100"/>
      <c r="AT48" s="155">
        <v>0</v>
      </c>
      <c r="AU48" s="366">
        <v>0</v>
      </c>
      <c r="AV48" s="339">
        <v>51.8</v>
      </c>
      <c r="AW48" s="155">
        <v>856.77199999999993</v>
      </c>
      <c r="AX48" s="156">
        <v>0.99999999999999989</v>
      </c>
      <c r="AY48" s="155">
        <v>0</v>
      </c>
      <c r="AZ48" s="100"/>
      <c r="BA48" s="155">
        <v>0</v>
      </c>
      <c r="BB48" s="366">
        <v>0</v>
      </c>
      <c r="BC48" s="339">
        <v>51.8</v>
      </c>
      <c r="BD48" s="155">
        <v>856.77199999999993</v>
      </c>
      <c r="BE48" s="156">
        <v>0.99999999999999989</v>
      </c>
      <c r="BF48" s="155">
        <v>0</v>
      </c>
      <c r="BG48" s="100"/>
      <c r="BH48" s="155">
        <v>0</v>
      </c>
      <c r="BI48" s="366">
        <v>0</v>
      </c>
      <c r="BJ48" s="339">
        <v>51.8</v>
      </c>
      <c r="BK48" s="155">
        <v>856.77199999999993</v>
      </c>
      <c r="BL48" s="156">
        <v>0.99999999999999989</v>
      </c>
      <c r="BM48" s="155">
        <v>0</v>
      </c>
      <c r="BN48" s="100"/>
      <c r="BO48" s="155">
        <v>0</v>
      </c>
      <c r="BP48" s="366">
        <v>0</v>
      </c>
      <c r="BQ48" s="339">
        <v>51.8</v>
      </c>
      <c r="BR48" s="155">
        <v>856.77199999999993</v>
      </c>
      <c r="BS48" s="156">
        <v>0.99999999999999989</v>
      </c>
      <c r="BT48" s="155">
        <v>0</v>
      </c>
      <c r="BU48" s="100"/>
      <c r="BV48" s="155">
        <v>0</v>
      </c>
      <c r="BW48" s="366">
        <v>0</v>
      </c>
      <c r="BX48" s="339">
        <v>51.8</v>
      </c>
      <c r="BY48" s="155">
        <v>856.77199999999993</v>
      </c>
      <c r="BZ48" s="156">
        <v>0.99999999999999989</v>
      </c>
      <c r="CA48" s="155">
        <v>0</v>
      </c>
      <c r="CB48" s="100"/>
      <c r="CC48" s="155">
        <v>0</v>
      </c>
      <c r="CD48" s="366">
        <v>0</v>
      </c>
      <c r="CE48" s="339">
        <v>51.8</v>
      </c>
      <c r="CF48" s="155">
        <v>856.77199999999993</v>
      </c>
      <c r="CG48" s="156">
        <v>0.99999999999999989</v>
      </c>
      <c r="CH48" s="155">
        <v>0</v>
      </c>
      <c r="CI48" s="100"/>
      <c r="CJ48" s="155">
        <v>0</v>
      </c>
      <c r="CK48" s="366">
        <v>0</v>
      </c>
      <c r="CL48" s="339">
        <v>51.8</v>
      </c>
      <c r="CM48" s="155">
        <v>856.77199999999993</v>
      </c>
      <c r="CN48" s="156">
        <v>0.99999999999999989</v>
      </c>
      <c r="CO48" s="155">
        <v>0</v>
      </c>
      <c r="CP48" s="100"/>
      <c r="CQ48" s="155">
        <v>0</v>
      </c>
      <c r="CR48" s="366">
        <v>0</v>
      </c>
      <c r="CS48" s="339">
        <v>51.8</v>
      </c>
      <c r="CT48" s="155">
        <v>856.77199999999993</v>
      </c>
      <c r="CU48" s="156">
        <v>0.99999999999999989</v>
      </c>
      <c r="CV48" s="155">
        <v>0</v>
      </c>
      <c r="CW48" s="100"/>
      <c r="CX48" s="155">
        <v>0</v>
      </c>
      <c r="CY48" s="366">
        <v>0</v>
      </c>
      <c r="CZ48" s="339">
        <v>51.8</v>
      </c>
      <c r="DA48" s="155">
        <v>856.77199999999993</v>
      </c>
      <c r="DB48" s="156">
        <v>0.99999999999999989</v>
      </c>
      <c r="DC48" s="155">
        <v>0</v>
      </c>
      <c r="DD48" s="100"/>
      <c r="DE48" s="155">
        <v>0</v>
      </c>
      <c r="DF48" s="366">
        <v>0</v>
      </c>
      <c r="DG48" s="339">
        <v>51.8</v>
      </c>
      <c r="DH48" s="155">
        <v>856.77199999999993</v>
      </c>
      <c r="DI48" s="156">
        <v>0.99999999999999989</v>
      </c>
      <c r="DJ48" s="155">
        <v>0</v>
      </c>
      <c r="DK48" s="100"/>
      <c r="DL48" s="155">
        <v>0</v>
      </c>
      <c r="DM48" s="366">
        <v>0</v>
      </c>
      <c r="DN48" s="339">
        <v>51.8</v>
      </c>
      <c r="DO48" s="155">
        <v>856.77199999999993</v>
      </c>
      <c r="DP48" s="156">
        <v>0.99999999999999989</v>
      </c>
      <c r="DQ48" s="155">
        <v>0</v>
      </c>
    </row>
    <row r="49" spans="1:121" ht="38.25" x14ac:dyDescent="0.25">
      <c r="A49" s="17" t="s">
        <v>160</v>
      </c>
      <c r="B49" s="18" t="s">
        <v>161</v>
      </c>
      <c r="C49" s="17" t="s">
        <v>32</v>
      </c>
      <c r="D49" s="17" t="s">
        <v>162</v>
      </c>
      <c r="E49" s="19" t="s">
        <v>34</v>
      </c>
      <c r="F49" s="19">
        <v>1713.92</v>
      </c>
      <c r="G49" s="20">
        <v>2.17</v>
      </c>
      <c r="H49" s="20">
        <v>2.71</v>
      </c>
      <c r="I49" s="390">
        <v>4644.723</v>
      </c>
      <c r="J49" s="100">
        <v>1645.88</v>
      </c>
      <c r="K49" s="155">
        <v>4460.3348000000005</v>
      </c>
      <c r="L49" s="366">
        <v>0.96030157234349622</v>
      </c>
      <c r="M49" s="339">
        <v>1645.88</v>
      </c>
      <c r="N49" s="155">
        <v>4460.3348000000005</v>
      </c>
      <c r="O49" s="156">
        <v>0.96030157234349622</v>
      </c>
      <c r="P49" s="155">
        <v>184.38819999999942</v>
      </c>
      <c r="Q49" s="100"/>
      <c r="R49" s="155">
        <v>0</v>
      </c>
      <c r="S49" s="366">
        <v>0</v>
      </c>
      <c r="T49" s="339">
        <v>1645.88</v>
      </c>
      <c r="U49" s="155">
        <v>4460.3348000000005</v>
      </c>
      <c r="V49" s="156">
        <v>0.96030157234349622</v>
      </c>
      <c r="W49" s="155">
        <v>184.38819999999942</v>
      </c>
      <c r="X49" s="100"/>
      <c r="Y49" s="155">
        <v>0</v>
      </c>
      <c r="Z49" s="366">
        <v>0</v>
      </c>
      <c r="AA49" s="339">
        <v>1645.88</v>
      </c>
      <c r="AB49" s="155">
        <v>4460.3348000000005</v>
      </c>
      <c r="AC49" s="156">
        <v>0.96030157234349622</v>
      </c>
      <c r="AD49" s="155">
        <v>184.38819999999942</v>
      </c>
      <c r="AE49" s="100"/>
      <c r="AF49" s="155">
        <v>0</v>
      </c>
      <c r="AG49" s="366">
        <v>0</v>
      </c>
      <c r="AH49" s="339">
        <v>1645.88</v>
      </c>
      <c r="AI49" s="155">
        <v>4460.3348000000005</v>
      </c>
      <c r="AJ49" s="156">
        <v>0.96030157234349622</v>
      </c>
      <c r="AK49" s="155">
        <v>184.38819999999942</v>
      </c>
      <c r="AL49" s="100">
        <v>68.040000000000006</v>
      </c>
      <c r="AM49" s="155">
        <v>184.38840000000002</v>
      </c>
      <c r="AN49" s="366">
        <v>3.9698470716122362E-2</v>
      </c>
      <c r="AO49" s="339">
        <v>1713.92</v>
      </c>
      <c r="AP49" s="155">
        <v>4644.7232000000004</v>
      </c>
      <c r="AQ49" s="156">
        <v>1.0000000430596185</v>
      </c>
      <c r="AR49" s="155">
        <v>-2.0000000040454324E-4</v>
      </c>
      <c r="AS49" s="100"/>
      <c r="AT49" s="155">
        <v>0</v>
      </c>
      <c r="AU49" s="366">
        <v>0</v>
      </c>
      <c r="AV49" s="339">
        <v>1713.92</v>
      </c>
      <c r="AW49" s="155">
        <v>4644.7232000000004</v>
      </c>
      <c r="AX49" s="156">
        <v>1.0000000430596185</v>
      </c>
      <c r="AY49" s="155">
        <v>-2.0000000040454324E-4</v>
      </c>
      <c r="AZ49" s="100"/>
      <c r="BA49" s="155">
        <v>0</v>
      </c>
      <c r="BB49" s="366">
        <v>0</v>
      </c>
      <c r="BC49" s="339">
        <v>1713.92</v>
      </c>
      <c r="BD49" s="155">
        <v>4644.7232000000004</v>
      </c>
      <c r="BE49" s="156">
        <v>1.0000000430596185</v>
      </c>
      <c r="BF49" s="155">
        <v>-2.0000000040454324E-4</v>
      </c>
      <c r="BG49" s="100"/>
      <c r="BH49" s="155">
        <v>0</v>
      </c>
      <c r="BI49" s="366">
        <v>0</v>
      </c>
      <c r="BJ49" s="339">
        <v>1713.92</v>
      </c>
      <c r="BK49" s="155">
        <v>4644.7232000000004</v>
      </c>
      <c r="BL49" s="156">
        <v>1.0000000430596185</v>
      </c>
      <c r="BM49" s="155">
        <v>-2.0000000040454324E-4</v>
      </c>
      <c r="BN49" s="100"/>
      <c r="BO49" s="155">
        <v>0</v>
      </c>
      <c r="BP49" s="366">
        <v>0</v>
      </c>
      <c r="BQ49" s="339">
        <v>1713.92</v>
      </c>
      <c r="BR49" s="155">
        <v>4644.7232000000004</v>
      </c>
      <c r="BS49" s="156">
        <v>1.0000000430596185</v>
      </c>
      <c r="BT49" s="155">
        <v>0</v>
      </c>
      <c r="BU49" s="100"/>
      <c r="BV49" s="155">
        <v>0</v>
      </c>
      <c r="BW49" s="366">
        <v>0</v>
      </c>
      <c r="BX49" s="339">
        <v>1713.92</v>
      </c>
      <c r="BY49" s="155">
        <v>4644.7232000000004</v>
      </c>
      <c r="BZ49" s="156">
        <v>1.0000000430596185</v>
      </c>
      <c r="CA49" s="155">
        <v>-2.0000000040454324E-4</v>
      </c>
      <c r="CB49" s="100"/>
      <c r="CC49" s="155">
        <v>0</v>
      </c>
      <c r="CD49" s="366">
        <v>0</v>
      </c>
      <c r="CE49" s="339">
        <v>1713.92</v>
      </c>
      <c r="CF49" s="155">
        <v>4644.7232000000004</v>
      </c>
      <c r="CG49" s="156">
        <v>1.0000000430596185</v>
      </c>
      <c r="CH49" s="155">
        <v>-2.0000000040454324E-4</v>
      </c>
      <c r="CI49" s="100"/>
      <c r="CJ49" s="155">
        <v>0</v>
      </c>
      <c r="CK49" s="366">
        <v>0</v>
      </c>
      <c r="CL49" s="339">
        <v>1713.92</v>
      </c>
      <c r="CM49" s="155">
        <v>4644.7232000000004</v>
      </c>
      <c r="CN49" s="156">
        <v>1.0000000430596185</v>
      </c>
      <c r="CO49" s="155">
        <v>-2.0000000040454324E-4</v>
      </c>
      <c r="CP49" s="100"/>
      <c r="CQ49" s="155">
        <v>0</v>
      </c>
      <c r="CR49" s="366">
        <v>0</v>
      </c>
      <c r="CS49" s="339">
        <v>1713.92</v>
      </c>
      <c r="CT49" s="155">
        <v>4644.7232000000004</v>
      </c>
      <c r="CU49" s="156">
        <v>1.0000000430596185</v>
      </c>
      <c r="CV49" s="155">
        <v>-2.0000000040454324E-4</v>
      </c>
      <c r="CW49" s="100"/>
      <c r="CX49" s="155">
        <v>0</v>
      </c>
      <c r="CY49" s="366">
        <v>0</v>
      </c>
      <c r="CZ49" s="339">
        <v>1713.92</v>
      </c>
      <c r="DA49" s="155">
        <v>4644.7232000000004</v>
      </c>
      <c r="DB49" s="156">
        <v>1.0000000430596185</v>
      </c>
      <c r="DC49" s="155">
        <v>-2.0000000040454324E-4</v>
      </c>
      <c r="DD49" s="100"/>
      <c r="DE49" s="155">
        <v>0</v>
      </c>
      <c r="DF49" s="366">
        <v>0</v>
      </c>
      <c r="DG49" s="339">
        <v>1713.92</v>
      </c>
      <c r="DH49" s="155">
        <v>4644.7232000000004</v>
      </c>
      <c r="DI49" s="156">
        <v>1.0000000430596185</v>
      </c>
      <c r="DJ49" s="155">
        <v>-2.0000000040454324E-4</v>
      </c>
      <c r="DK49" s="100"/>
      <c r="DL49" s="155">
        <v>0</v>
      </c>
      <c r="DM49" s="366">
        <v>0</v>
      </c>
      <c r="DN49" s="339">
        <v>1713.92</v>
      </c>
      <c r="DO49" s="155">
        <v>4644.7232000000004</v>
      </c>
      <c r="DP49" s="156">
        <v>1.0000000430596185</v>
      </c>
      <c r="DQ49" s="155">
        <v>-2.0000000040454324E-4</v>
      </c>
    </row>
    <row r="50" spans="1:121" ht="25.5" x14ac:dyDescent="0.25">
      <c r="A50" s="17" t="s">
        <v>163</v>
      </c>
      <c r="B50" s="18" t="s">
        <v>164</v>
      </c>
      <c r="C50" s="17" t="s">
        <v>27</v>
      </c>
      <c r="D50" s="17" t="s">
        <v>165</v>
      </c>
      <c r="E50" s="19" t="s">
        <v>34</v>
      </c>
      <c r="F50" s="19">
        <v>167.62</v>
      </c>
      <c r="G50" s="20">
        <v>6.6</v>
      </c>
      <c r="H50" s="20">
        <v>8.26</v>
      </c>
      <c r="I50" s="390">
        <v>1384.5409999999999</v>
      </c>
      <c r="J50" s="100">
        <v>41.9</v>
      </c>
      <c r="K50" s="155">
        <v>346.09399999999999</v>
      </c>
      <c r="L50" s="366">
        <v>0.24997020673277281</v>
      </c>
      <c r="M50" s="339">
        <v>41.9</v>
      </c>
      <c r="N50" s="155">
        <v>346.09399999999999</v>
      </c>
      <c r="O50" s="156">
        <v>0.24997020673277281</v>
      </c>
      <c r="P50" s="155">
        <v>1038.4469999999999</v>
      </c>
      <c r="Q50" s="100"/>
      <c r="R50" s="155">
        <v>0</v>
      </c>
      <c r="S50" s="366">
        <v>0</v>
      </c>
      <c r="T50" s="339">
        <v>41.9</v>
      </c>
      <c r="U50" s="155">
        <v>346.09399999999999</v>
      </c>
      <c r="V50" s="156">
        <v>0.24997020673277281</v>
      </c>
      <c r="W50" s="155">
        <v>1038.4469999999999</v>
      </c>
      <c r="X50" s="100"/>
      <c r="Y50" s="155">
        <v>0</v>
      </c>
      <c r="Z50" s="366">
        <v>0</v>
      </c>
      <c r="AA50" s="339">
        <v>41.9</v>
      </c>
      <c r="AB50" s="155">
        <v>346.09399999999999</v>
      </c>
      <c r="AC50" s="156">
        <v>0.24997020673277281</v>
      </c>
      <c r="AD50" s="155">
        <v>1038.4469999999999</v>
      </c>
      <c r="AE50" s="100"/>
      <c r="AF50" s="155">
        <v>0</v>
      </c>
      <c r="AG50" s="366">
        <v>0</v>
      </c>
      <c r="AH50" s="339">
        <v>41.9</v>
      </c>
      <c r="AI50" s="155">
        <v>346.09399999999999</v>
      </c>
      <c r="AJ50" s="156">
        <v>0.24997020673277281</v>
      </c>
      <c r="AK50" s="155">
        <v>1038.4469999999999</v>
      </c>
      <c r="AL50" s="100"/>
      <c r="AM50" s="155">
        <v>0</v>
      </c>
      <c r="AN50" s="366">
        <v>0</v>
      </c>
      <c r="AO50" s="339">
        <v>41.9</v>
      </c>
      <c r="AP50" s="155">
        <v>346.09399999999999</v>
      </c>
      <c r="AQ50" s="156">
        <v>0.24997020673277281</v>
      </c>
      <c r="AR50" s="155">
        <v>1038.4469999999999</v>
      </c>
      <c r="AS50" s="100"/>
      <c r="AT50" s="155">
        <v>0</v>
      </c>
      <c r="AU50" s="366">
        <v>0</v>
      </c>
      <c r="AV50" s="339">
        <v>41.9</v>
      </c>
      <c r="AW50" s="155">
        <v>346.09399999999999</v>
      </c>
      <c r="AX50" s="156">
        <v>0.24997020673277281</v>
      </c>
      <c r="AY50" s="155">
        <v>1038.4469999999999</v>
      </c>
      <c r="AZ50" s="100"/>
      <c r="BA50" s="155">
        <v>0</v>
      </c>
      <c r="BB50" s="366">
        <v>0</v>
      </c>
      <c r="BC50" s="339">
        <v>41.9</v>
      </c>
      <c r="BD50" s="155">
        <v>346.09399999999999</v>
      </c>
      <c r="BE50" s="156">
        <v>0.24997020673277281</v>
      </c>
      <c r="BF50" s="155">
        <v>1038.4469999999999</v>
      </c>
      <c r="BG50" s="100"/>
      <c r="BH50" s="155">
        <v>0</v>
      </c>
      <c r="BI50" s="366">
        <v>0</v>
      </c>
      <c r="BJ50" s="339">
        <v>41.9</v>
      </c>
      <c r="BK50" s="155">
        <v>346.09399999999999</v>
      </c>
      <c r="BL50" s="156">
        <v>0.24997020673277281</v>
      </c>
      <c r="BM50" s="155">
        <v>1038.4469999999999</v>
      </c>
      <c r="BN50" s="100"/>
      <c r="BO50" s="155">
        <v>0</v>
      </c>
      <c r="BP50" s="366">
        <v>0</v>
      </c>
      <c r="BQ50" s="339">
        <v>41.9</v>
      </c>
      <c r="BR50" s="155">
        <v>346.09399999999999</v>
      </c>
      <c r="BS50" s="156">
        <v>0.24997020673277281</v>
      </c>
      <c r="BT50" s="155">
        <v>1038.4469999999999</v>
      </c>
      <c r="BU50" s="100"/>
      <c r="BV50" s="155">
        <v>0</v>
      </c>
      <c r="BW50" s="366">
        <v>0</v>
      </c>
      <c r="BX50" s="339">
        <v>41.9</v>
      </c>
      <c r="BY50" s="155">
        <v>346.09399999999999</v>
      </c>
      <c r="BZ50" s="156">
        <v>0.24997020673277281</v>
      </c>
      <c r="CA50" s="155">
        <v>1038.4469999999999</v>
      </c>
      <c r="CB50" s="100"/>
      <c r="CC50" s="155">
        <v>0</v>
      </c>
      <c r="CD50" s="366">
        <v>0</v>
      </c>
      <c r="CE50" s="339">
        <v>41.9</v>
      </c>
      <c r="CF50" s="155">
        <v>346.09399999999999</v>
      </c>
      <c r="CG50" s="156">
        <v>0.24997020673277281</v>
      </c>
      <c r="CH50" s="155">
        <v>1038.4469999999999</v>
      </c>
      <c r="CI50" s="100"/>
      <c r="CJ50" s="155">
        <v>0</v>
      </c>
      <c r="CK50" s="366">
        <v>0</v>
      </c>
      <c r="CL50" s="339">
        <v>41.9</v>
      </c>
      <c r="CM50" s="155">
        <v>346.09399999999999</v>
      </c>
      <c r="CN50" s="156">
        <v>0.24997020673277281</v>
      </c>
      <c r="CO50" s="155">
        <v>1038.4469999999999</v>
      </c>
      <c r="CP50" s="100">
        <v>125.72</v>
      </c>
      <c r="CQ50" s="155">
        <v>1038.4472000000001</v>
      </c>
      <c r="CR50" s="366">
        <v>0.75002993771943205</v>
      </c>
      <c r="CS50" s="339">
        <v>167.62</v>
      </c>
      <c r="CT50" s="155">
        <v>1384.5412000000001</v>
      </c>
      <c r="CU50" s="156">
        <v>1.0000001444522049</v>
      </c>
      <c r="CV50" s="155">
        <v>-2.0000000017716957E-4</v>
      </c>
      <c r="CW50" s="100"/>
      <c r="CX50" s="155">
        <v>0</v>
      </c>
      <c r="CY50" s="366">
        <v>0</v>
      </c>
      <c r="CZ50" s="339">
        <v>167.62</v>
      </c>
      <c r="DA50" s="155">
        <v>1384.5412000000001</v>
      </c>
      <c r="DB50" s="156">
        <v>1.0000001444522049</v>
      </c>
      <c r="DC50" s="155">
        <v>-2.0000000017716957E-4</v>
      </c>
      <c r="DD50" s="100"/>
      <c r="DE50" s="155">
        <v>0</v>
      </c>
      <c r="DF50" s="366">
        <v>0</v>
      </c>
      <c r="DG50" s="339">
        <v>167.62</v>
      </c>
      <c r="DH50" s="155">
        <v>1384.5412000000001</v>
      </c>
      <c r="DI50" s="156">
        <v>1.0000001444522049</v>
      </c>
      <c r="DJ50" s="155">
        <v>-2.0000000017716957E-4</v>
      </c>
      <c r="DK50" s="100"/>
      <c r="DL50" s="155">
        <v>0</v>
      </c>
      <c r="DM50" s="366">
        <v>0</v>
      </c>
      <c r="DN50" s="339">
        <v>167.62</v>
      </c>
      <c r="DO50" s="155">
        <v>1384.5412000000001</v>
      </c>
      <c r="DP50" s="156">
        <v>1.0000001444522049</v>
      </c>
      <c r="DQ50" s="155">
        <v>-2.0000000017716957E-4</v>
      </c>
    </row>
    <row r="51" spans="1:121" ht="25.5" x14ac:dyDescent="0.25">
      <c r="A51" s="17" t="s">
        <v>166</v>
      </c>
      <c r="B51" s="18" t="s">
        <v>167</v>
      </c>
      <c r="C51" s="17" t="s">
        <v>40</v>
      </c>
      <c r="D51" s="17" t="s">
        <v>168</v>
      </c>
      <c r="E51" s="19" t="s">
        <v>109</v>
      </c>
      <c r="F51" s="19">
        <v>3.47</v>
      </c>
      <c r="G51" s="20">
        <v>17.670000000000002</v>
      </c>
      <c r="H51" s="20">
        <v>22.12</v>
      </c>
      <c r="I51" s="390">
        <v>76.756</v>
      </c>
      <c r="J51" s="100">
        <v>3.47</v>
      </c>
      <c r="K51" s="155">
        <v>76.756400000000014</v>
      </c>
      <c r="L51" s="366">
        <v>1.000005211318985</v>
      </c>
      <c r="M51" s="339">
        <v>3.47</v>
      </c>
      <c r="N51" s="155">
        <v>76.756400000000014</v>
      </c>
      <c r="O51" s="156">
        <v>1.000005211318985</v>
      </c>
      <c r="P51" s="155">
        <v>-4.0000000001327862E-4</v>
      </c>
      <c r="Q51" s="100"/>
      <c r="R51" s="155">
        <v>0</v>
      </c>
      <c r="S51" s="366">
        <v>0</v>
      </c>
      <c r="T51" s="339">
        <v>3.47</v>
      </c>
      <c r="U51" s="155">
        <v>76.756400000000014</v>
      </c>
      <c r="V51" s="156">
        <v>1.000005211318985</v>
      </c>
      <c r="W51" s="155">
        <v>-4.0000000001327862E-4</v>
      </c>
      <c r="X51" s="100"/>
      <c r="Y51" s="155">
        <v>0</v>
      </c>
      <c r="Z51" s="366">
        <v>0</v>
      </c>
      <c r="AA51" s="339">
        <v>3.47</v>
      </c>
      <c r="AB51" s="155">
        <v>76.756400000000014</v>
      </c>
      <c r="AC51" s="156">
        <v>1.000005211318985</v>
      </c>
      <c r="AD51" s="155">
        <v>-4.0000000001327862E-4</v>
      </c>
      <c r="AE51" s="100"/>
      <c r="AF51" s="155">
        <v>0</v>
      </c>
      <c r="AG51" s="366">
        <v>0</v>
      </c>
      <c r="AH51" s="339">
        <v>3.47</v>
      </c>
      <c r="AI51" s="155">
        <v>76.756400000000014</v>
      </c>
      <c r="AJ51" s="156">
        <v>1.000005211318985</v>
      </c>
      <c r="AK51" s="155">
        <v>-4.0000000001327862E-4</v>
      </c>
      <c r="AL51" s="100"/>
      <c r="AM51" s="155">
        <v>0</v>
      </c>
      <c r="AN51" s="366">
        <v>0</v>
      </c>
      <c r="AO51" s="339">
        <v>3.47</v>
      </c>
      <c r="AP51" s="155">
        <v>76.756400000000014</v>
      </c>
      <c r="AQ51" s="156">
        <v>1.000005211318985</v>
      </c>
      <c r="AR51" s="155">
        <v>-4.0000000001327862E-4</v>
      </c>
      <c r="AS51" s="100"/>
      <c r="AT51" s="155">
        <v>0</v>
      </c>
      <c r="AU51" s="366">
        <v>0</v>
      </c>
      <c r="AV51" s="339">
        <v>3.47</v>
      </c>
      <c r="AW51" s="155">
        <v>76.756400000000014</v>
      </c>
      <c r="AX51" s="156">
        <v>1.000005211318985</v>
      </c>
      <c r="AY51" s="155">
        <v>-4.0000000001327862E-4</v>
      </c>
      <c r="AZ51" s="100"/>
      <c r="BA51" s="155">
        <v>0</v>
      </c>
      <c r="BB51" s="366">
        <v>0</v>
      </c>
      <c r="BC51" s="339">
        <v>3.47</v>
      </c>
      <c r="BD51" s="155">
        <v>76.756400000000014</v>
      </c>
      <c r="BE51" s="156">
        <v>1.000005211318985</v>
      </c>
      <c r="BF51" s="155">
        <v>-4.0000000001327862E-4</v>
      </c>
      <c r="BG51" s="100"/>
      <c r="BH51" s="155">
        <v>0</v>
      </c>
      <c r="BI51" s="366">
        <v>0</v>
      </c>
      <c r="BJ51" s="339">
        <v>3.47</v>
      </c>
      <c r="BK51" s="155">
        <v>76.756400000000014</v>
      </c>
      <c r="BL51" s="156">
        <v>1.000005211318985</v>
      </c>
      <c r="BM51" s="155">
        <v>-4.0000000001327862E-4</v>
      </c>
      <c r="BN51" s="100"/>
      <c r="BO51" s="155">
        <v>0</v>
      </c>
      <c r="BP51" s="366">
        <v>0</v>
      </c>
      <c r="BQ51" s="339">
        <v>3.47</v>
      </c>
      <c r="BR51" s="155">
        <v>76.756400000000014</v>
      </c>
      <c r="BS51" s="156">
        <v>1</v>
      </c>
      <c r="BT51" s="155">
        <v>-4.0000000001327862E-4</v>
      </c>
      <c r="BU51" s="100"/>
      <c r="BV51" s="155">
        <v>0</v>
      </c>
      <c r="BW51" s="366">
        <v>0</v>
      </c>
      <c r="BX51" s="339">
        <v>3.47</v>
      </c>
      <c r="BY51" s="155">
        <v>76.75</v>
      </c>
      <c r="BZ51" s="156">
        <v>0.99992183021522751</v>
      </c>
      <c r="CA51" s="155">
        <v>6.0000000000002274E-3</v>
      </c>
      <c r="CB51" s="100"/>
      <c r="CC51" s="155">
        <v>0</v>
      </c>
      <c r="CD51" s="366">
        <v>0</v>
      </c>
      <c r="CE51" s="339">
        <v>3.47</v>
      </c>
      <c r="CF51" s="155">
        <v>76.75</v>
      </c>
      <c r="CG51" s="156">
        <v>0.99992183021522751</v>
      </c>
      <c r="CH51" s="155">
        <v>6.0000000000002274E-3</v>
      </c>
      <c r="CI51" s="100"/>
      <c r="CJ51" s="155">
        <v>0</v>
      </c>
      <c r="CK51" s="366">
        <v>0</v>
      </c>
      <c r="CL51" s="339">
        <v>3.47</v>
      </c>
      <c r="CM51" s="155">
        <v>76.760000000000005</v>
      </c>
      <c r="CN51" s="156">
        <v>1</v>
      </c>
      <c r="CO51" s="155">
        <v>-4.0000000000048885E-3</v>
      </c>
      <c r="CP51" s="100"/>
      <c r="CQ51" s="155">
        <v>0</v>
      </c>
      <c r="CR51" s="366">
        <v>0</v>
      </c>
      <c r="CS51" s="339">
        <v>3.47</v>
      </c>
      <c r="CT51" s="155">
        <v>76.760000000000005</v>
      </c>
      <c r="CU51" s="156">
        <v>1</v>
      </c>
      <c r="CV51" s="155">
        <v>-4.0000000000048885E-3</v>
      </c>
      <c r="CW51" s="100"/>
      <c r="CX51" s="155">
        <v>0</v>
      </c>
      <c r="CY51" s="366">
        <v>0</v>
      </c>
      <c r="CZ51" s="339">
        <v>3.47</v>
      </c>
      <c r="DA51" s="155">
        <v>76.760000000000005</v>
      </c>
      <c r="DB51" s="156">
        <v>1.0000521131898483</v>
      </c>
      <c r="DC51" s="155">
        <v>-4.0000000000048885E-3</v>
      </c>
      <c r="DD51" s="100"/>
      <c r="DE51" s="155">
        <v>0</v>
      </c>
      <c r="DF51" s="366">
        <v>0</v>
      </c>
      <c r="DG51" s="339">
        <v>3.47</v>
      </c>
      <c r="DH51" s="155">
        <v>76.760000000000005</v>
      </c>
      <c r="DI51" s="156">
        <v>3</v>
      </c>
      <c r="DJ51" s="155">
        <v>-4.0000000000048885E-3</v>
      </c>
      <c r="DK51" s="100"/>
      <c r="DL51" s="155">
        <v>0</v>
      </c>
      <c r="DM51" s="366">
        <v>0</v>
      </c>
      <c r="DN51" s="339">
        <v>3.47</v>
      </c>
      <c r="DO51" s="155">
        <v>76.760000000000005</v>
      </c>
      <c r="DP51" s="156">
        <v>4</v>
      </c>
      <c r="DQ51" s="155">
        <v>-4.0000000000048885E-3</v>
      </c>
    </row>
    <row r="52" spans="1:121" ht="38.25" x14ac:dyDescent="0.25">
      <c r="A52" s="17" t="s">
        <v>169</v>
      </c>
      <c r="B52" s="18" t="s">
        <v>170</v>
      </c>
      <c r="C52" s="17" t="s">
        <v>27</v>
      </c>
      <c r="D52" s="17" t="s">
        <v>171</v>
      </c>
      <c r="E52" s="19" t="s">
        <v>109</v>
      </c>
      <c r="F52" s="19">
        <v>6.52</v>
      </c>
      <c r="G52" s="20">
        <v>57.32</v>
      </c>
      <c r="H52" s="20">
        <v>71.77</v>
      </c>
      <c r="I52" s="390">
        <v>467.94</v>
      </c>
      <c r="J52" s="100"/>
      <c r="K52" s="155">
        <v>0</v>
      </c>
      <c r="L52" s="366">
        <v>0</v>
      </c>
      <c r="M52" s="339">
        <v>0</v>
      </c>
      <c r="N52" s="155">
        <v>0</v>
      </c>
      <c r="O52" s="156">
        <v>0</v>
      </c>
      <c r="P52" s="155">
        <v>467.94</v>
      </c>
      <c r="Q52" s="100">
        <v>6.52</v>
      </c>
      <c r="R52" s="155">
        <v>467.94039999999995</v>
      </c>
      <c r="S52" s="366">
        <v>1.0000008548104458</v>
      </c>
      <c r="T52" s="339">
        <v>6.52</v>
      </c>
      <c r="U52" s="155">
        <v>467.94039999999995</v>
      </c>
      <c r="V52" s="156">
        <v>1.0000008548104458</v>
      </c>
      <c r="W52" s="155">
        <v>-3.999999999564352E-4</v>
      </c>
      <c r="X52" s="100"/>
      <c r="Y52" s="155">
        <v>0</v>
      </c>
      <c r="Z52" s="366">
        <v>0</v>
      </c>
      <c r="AA52" s="339">
        <v>6.52</v>
      </c>
      <c r="AB52" s="155">
        <v>467.94039999999995</v>
      </c>
      <c r="AC52" s="156">
        <v>1.0000008548104458</v>
      </c>
      <c r="AD52" s="155">
        <v>-3.999999999564352E-4</v>
      </c>
      <c r="AE52" s="100"/>
      <c r="AF52" s="155">
        <v>0</v>
      </c>
      <c r="AG52" s="366">
        <v>0</v>
      </c>
      <c r="AH52" s="339">
        <v>6.52</v>
      </c>
      <c r="AI52" s="155">
        <v>467.94039999999995</v>
      </c>
      <c r="AJ52" s="156">
        <v>1.0000008548104458</v>
      </c>
      <c r="AK52" s="155">
        <v>-3.999999999564352E-4</v>
      </c>
      <c r="AL52" s="100"/>
      <c r="AM52" s="155">
        <v>0</v>
      </c>
      <c r="AN52" s="366">
        <v>0</v>
      </c>
      <c r="AO52" s="339">
        <v>6.52</v>
      </c>
      <c r="AP52" s="155">
        <v>467.94039999999995</v>
      </c>
      <c r="AQ52" s="156">
        <v>1.0000008548104458</v>
      </c>
      <c r="AR52" s="155">
        <v>-3.999999999564352E-4</v>
      </c>
      <c r="AS52" s="100"/>
      <c r="AT52" s="155">
        <v>0</v>
      </c>
      <c r="AU52" s="366">
        <v>0</v>
      </c>
      <c r="AV52" s="339">
        <v>6.52</v>
      </c>
      <c r="AW52" s="155">
        <v>467.94039999999995</v>
      </c>
      <c r="AX52" s="156">
        <v>1.0000008548104458</v>
      </c>
      <c r="AY52" s="155">
        <v>-3.999999999564352E-4</v>
      </c>
      <c r="AZ52" s="100"/>
      <c r="BA52" s="155">
        <v>0</v>
      </c>
      <c r="BB52" s="366">
        <v>0</v>
      </c>
      <c r="BC52" s="339">
        <v>6.52</v>
      </c>
      <c r="BD52" s="155">
        <v>467.94039999999995</v>
      </c>
      <c r="BE52" s="156">
        <v>1.0000008548104458</v>
      </c>
      <c r="BF52" s="155">
        <v>-3.999999999564352E-4</v>
      </c>
      <c r="BG52" s="100"/>
      <c r="BH52" s="155">
        <v>0</v>
      </c>
      <c r="BI52" s="366">
        <v>0</v>
      </c>
      <c r="BJ52" s="339">
        <v>6.52</v>
      </c>
      <c r="BK52" s="155">
        <v>467.94039999999995</v>
      </c>
      <c r="BL52" s="156">
        <v>1.0000008548104458</v>
      </c>
      <c r="BM52" s="155">
        <v>-3.999999999564352E-4</v>
      </c>
      <c r="BN52" s="100"/>
      <c r="BO52" s="155">
        <v>0</v>
      </c>
      <c r="BP52" s="366">
        <v>0</v>
      </c>
      <c r="BQ52" s="339">
        <v>6.52</v>
      </c>
      <c r="BR52" s="155">
        <v>467.94039999999995</v>
      </c>
      <c r="BS52" s="156">
        <v>1.0000008548104458</v>
      </c>
      <c r="BT52" s="155">
        <v>-3.999999999564352E-4</v>
      </c>
      <c r="BU52" s="100"/>
      <c r="BV52" s="155">
        <v>0</v>
      </c>
      <c r="BW52" s="366">
        <v>0</v>
      </c>
      <c r="BX52" s="339">
        <v>6.52</v>
      </c>
      <c r="BY52" s="155">
        <v>467.94039999999995</v>
      </c>
      <c r="BZ52" s="156">
        <v>1.0000008548104458</v>
      </c>
      <c r="CA52" s="155">
        <v>-3.999999999564352E-4</v>
      </c>
      <c r="CB52" s="100"/>
      <c r="CC52" s="155">
        <v>0</v>
      </c>
      <c r="CD52" s="366">
        <v>0</v>
      </c>
      <c r="CE52" s="339">
        <v>6.52</v>
      </c>
      <c r="CF52" s="155">
        <v>467.94039999999995</v>
      </c>
      <c r="CG52" s="156">
        <v>1.0000008548104458</v>
      </c>
      <c r="CH52" s="155">
        <v>-3.999999999564352E-4</v>
      </c>
      <c r="CI52" s="100"/>
      <c r="CJ52" s="155">
        <v>0</v>
      </c>
      <c r="CK52" s="366">
        <v>0</v>
      </c>
      <c r="CL52" s="339">
        <v>6.52</v>
      </c>
      <c r="CM52" s="155">
        <v>467.94039999999995</v>
      </c>
      <c r="CN52" s="156">
        <v>1.0000008548104458</v>
      </c>
      <c r="CO52" s="155">
        <v>-3.999999999564352E-4</v>
      </c>
      <c r="CP52" s="100"/>
      <c r="CQ52" s="155">
        <v>0</v>
      </c>
      <c r="CR52" s="366">
        <v>0</v>
      </c>
      <c r="CS52" s="339">
        <v>6.52</v>
      </c>
      <c r="CT52" s="155">
        <v>467.94039999999995</v>
      </c>
      <c r="CU52" s="156">
        <v>1.0000008548104458</v>
      </c>
      <c r="CV52" s="155">
        <v>-3.999999999564352E-4</v>
      </c>
      <c r="CW52" s="100"/>
      <c r="CX52" s="155">
        <v>0</v>
      </c>
      <c r="CY52" s="366">
        <v>0</v>
      </c>
      <c r="CZ52" s="339">
        <v>6.52</v>
      </c>
      <c r="DA52" s="155">
        <v>467.94039999999995</v>
      </c>
      <c r="DB52" s="156">
        <v>1.0000008548104458</v>
      </c>
      <c r="DC52" s="155">
        <v>-3.999999999564352E-4</v>
      </c>
      <c r="DD52" s="100"/>
      <c r="DE52" s="155">
        <v>0</v>
      </c>
      <c r="DF52" s="366">
        <v>0</v>
      </c>
      <c r="DG52" s="339">
        <v>6.52</v>
      </c>
      <c r="DH52" s="155">
        <v>467.94039999999995</v>
      </c>
      <c r="DI52" s="156">
        <v>1.0000008548104458</v>
      </c>
      <c r="DJ52" s="155">
        <v>-3.999999999564352E-4</v>
      </c>
      <c r="DK52" s="100"/>
      <c r="DL52" s="155">
        <v>0</v>
      </c>
      <c r="DM52" s="366">
        <v>0</v>
      </c>
      <c r="DN52" s="339">
        <v>6.52</v>
      </c>
      <c r="DO52" s="155">
        <v>467.94039999999995</v>
      </c>
      <c r="DP52" s="156">
        <v>1.0000008548104458</v>
      </c>
      <c r="DQ52" s="155">
        <v>-3.999999999564352E-4</v>
      </c>
    </row>
    <row r="53" spans="1:121" ht="25.5" x14ac:dyDescent="0.25">
      <c r="A53" s="17" t="s">
        <v>172</v>
      </c>
      <c r="B53" s="18" t="s">
        <v>173</v>
      </c>
      <c r="C53" s="17" t="s">
        <v>27</v>
      </c>
      <c r="D53" s="17" t="s">
        <v>174</v>
      </c>
      <c r="E53" s="19" t="s">
        <v>42</v>
      </c>
      <c r="F53" s="19">
        <v>39</v>
      </c>
      <c r="G53" s="20">
        <v>2.36</v>
      </c>
      <c r="H53" s="20">
        <v>2.95</v>
      </c>
      <c r="I53" s="390">
        <v>115.05</v>
      </c>
      <c r="J53" s="100">
        <v>36</v>
      </c>
      <c r="K53" s="155">
        <v>106.2</v>
      </c>
      <c r="L53" s="366">
        <v>0.92307692307692313</v>
      </c>
      <c r="M53" s="339">
        <v>36</v>
      </c>
      <c r="N53" s="155">
        <v>106.2</v>
      </c>
      <c r="O53" s="156">
        <v>0.92307692307692313</v>
      </c>
      <c r="P53" s="155">
        <v>8.8499999999999943</v>
      </c>
      <c r="Q53" s="100"/>
      <c r="R53" s="155">
        <v>0</v>
      </c>
      <c r="S53" s="366">
        <v>0</v>
      </c>
      <c r="T53" s="339">
        <v>36</v>
      </c>
      <c r="U53" s="155">
        <v>106.2</v>
      </c>
      <c r="V53" s="156">
        <v>0.92307692307692313</v>
      </c>
      <c r="W53" s="155">
        <v>8.8499999999999943</v>
      </c>
      <c r="X53" s="100"/>
      <c r="Y53" s="155">
        <v>0</v>
      </c>
      <c r="Z53" s="366">
        <v>0</v>
      </c>
      <c r="AA53" s="339">
        <v>36</v>
      </c>
      <c r="AB53" s="155">
        <v>106.2</v>
      </c>
      <c r="AC53" s="156">
        <v>0.92307692307692313</v>
      </c>
      <c r="AD53" s="155">
        <v>8.8499999999999943</v>
      </c>
      <c r="AE53" s="100"/>
      <c r="AF53" s="155">
        <v>0</v>
      </c>
      <c r="AG53" s="366">
        <v>0</v>
      </c>
      <c r="AH53" s="339">
        <v>36</v>
      </c>
      <c r="AI53" s="155">
        <v>106.2</v>
      </c>
      <c r="AJ53" s="156">
        <v>0.92307692307692313</v>
      </c>
      <c r="AK53" s="155">
        <v>8.8499999999999943</v>
      </c>
      <c r="AL53" s="100">
        <v>3</v>
      </c>
      <c r="AM53" s="155">
        <v>8.8500000000000014</v>
      </c>
      <c r="AN53" s="366">
        <v>7.6923076923076941E-2</v>
      </c>
      <c r="AO53" s="339">
        <v>39</v>
      </c>
      <c r="AP53" s="155">
        <v>115.05000000000001</v>
      </c>
      <c r="AQ53" s="156">
        <v>1.0000000000000002</v>
      </c>
      <c r="AR53" s="155">
        <v>0</v>
      </c>
      <c r="AS53" s="100"/>
      <c r="AT53" s="155">
        <v>0</v>
      </c>
      <c r="AU53" s="366">
        <v>0</v>
      </c>
      <c r="AV53" s="339">
        <v>39</v>
      </c>
      <c r="AW53" s="155">
        <v>115.05000000000001</v>
      </c>
      <c r="AX53" s="156">
        <v>1.0000000000000002</v>
      </c>
      <c r="AY53" s="155">
        <v>0</v>
      </c>
      <c r="AZ53" s="100"/>
      <c r="BA53" s="155">
        <v>0</v>
      </c>
      <c r="BB53" s="366">
        <v>0</v>
      </c>
      <c r="BC53" s="339">
        <v>39</v>
      </c>
      <c r="BD53" s="155">
        <v>115.05000000000001</v>
      </c>
      <c r="BE53" s="156">
        <v>1.0000000000000002</v>
      </c>
      <c r="BF53" s="155">
        <v>0</v>
      </c>
      <c r="BG53" s="100"/>
      <c r="BH53" s="155">
        <v>0</v>
      </c>
      <c r="BI53" s="366">
        <v>0</v>
      </c>
      <c r="BJ53" s="339">
        <v>39</v>
      </c>
      <c r="BK53" s="155">
        <v>115.05000000000001</v>
      </c>
      <c r="BL53" s="156">
        <v>1.0000000000000002</v>
      </c>
      <c r="BM53" s="155">
        <v>0</v>
      </c>
      <c r="BN53" s="100"/>
      <c r="BO53" s="155">
        <v>0</v>
      </c>
      <c r="BP53" s="366">
        <v>0</v>
      </c>
      <c r="BQ53" s="339">
        <v>39</v>
      </c>
      <c r="BR53" s="155">
        <v>115.05000000000001</v>
      </c>
      <c r="BS53" s="156">
        <v>1.0000000000000002</v>
      </c>
      <c r="BT53" s="155">
        <v>0</v>
      </c>
      <c r="BU53" s="100"/>
      <c r="BV53" s="155">
        <v>0</v>
      </c>
      <c r="BW53" s="366">
        <v>0</v>
      </c>
      <c r="BX53" s="339">
        <v>39</v>
      </c>
      <c r="BY53" s="155">
        <v>115.05000000000001</v>
      </c>
      <c r="BZ53" s="156">
        <v>1.0000000000000002</v>
      </c>
      <c r="CA53" s="155">
        <v>0</v>
      </c>
      <c r="CB53" s="100"/>
      <c r="CC53" s="155">
        <v>0</v>
      </c>
      <c r="CD53" s="366">
        <v>0</v>
      </c>
      <c r="CE53" s="339">
        <v>39</v>
      </c>
      <c r="CF53" s="155">
        <v>115.05000000000001</v>
      </c>
      <c r="CG53" s="156">
        <v>1.0000000000000002</v>
      </c>
      <c r="CH53" s="155">
        <v>0</v>
      </c>
      <c r="CI53" s="100"/>
      <c r="CJ53" s="155">
        <v>0</v>
      </c>
      <c r="CK53" s="366">
        <v>0</v>
      </c>
      <c r="CL53" s="339">
        <v>39</v>
      </c>
      <c r="CM53" s="155">
        <v>115.05000000000001</v>
      </c>
      <c r="CN53" s="156">
        <v>1.0000000000000002</v>
      </c>
      <c r="CO53" s="155">
        <v>0</v>
      </c>
      <c r="CP53" s="100"/>
      <c r="CQ53" s="155">
        <v>0</v>
      </c>
      <c r="CR53" s="366">
        <v>0</v>
      </c>
      <c r="CS53" s="339">
        <v>39</v>
      </c>
      <c r="CT53" s="155">
        <v>115.05000000000001</v>
      </c>
      <c r="CU53" s="156">
        <v>1.0000000000000002</v>
      </c>
      <c r="CV53" s="155">
        <v>0</v>
      </c>
      <c r="CW53" s="100"/>
      <c r="CX53" s="155">
        <v>0</v>
      </c>
      <c r="CY53" s="366">
        <v>0</v>
      </c>
      <c r="CZ53" s="339">
        <v>39</v>
      </c>
      <c r="DA53" s="155">
        <v>115.05000000000001</v>
      </c>
      <c r="DB53" s="156">
        <v>1.0000000000000002</v>
      </c>
      <c r="DC53" s="155">
        <v>0</v>
      </c>
      <c r="DD53" s="100"/>
      <c r="DE53" s="155">
        <v>0</v>
      </c>
      <c r="DF53" s="366">
        <v>0</v>
      </c>
      <c r="DG53" s="339">
        <v>39</v>
      </c>
      <c r="DH53" s="155">
        <v>115.05000000000001</v>
      </c>
      <c r="DI53" s="156">
        <v>1.0000000000000002</v>
      </c>
      <c r="DJ53" s="155">
        <v>0</v>
      </c>
      <c r="DK53" s="100"/>
      <c r="DL53" s="155">
        <v>0</v>
      </c>
      <c r="DM53" s="366">
        <v>0</v>
      </c>
      <c r="DN53" s="339">
        <v>39</v>
      </c>
      <c r="DO53" s="155">
        <v>115.05000000000001</v>
      </c>
      <c r="DP53" s="156">
        <v>1.0000000000000002</v>
      </c>
      <c r="DQ53" s="155">
        <v>0</v>
      </c>
    </row>
    <row r="54" spans="1:121" ht="25.5" x14ac:dyDescent="0.25">
      <c r="A54" s="17" t="s">
        <v>175</v>
      </c>
      <c r="B54" s="18" t="s">
        <v>176</v>
      </c>
      <c r="C54" s="17" t="s">
        <v>32</v>
      </c>
      <c r="D54" s="17" t="s">
        <v>177</v>
      </c>
      <c r="E54" s="19" t="s">
        <v>42</v>
      </c>
      <c r="F54" s="19">
        <v>9</v>
      </c>
      <c r="G54" s="20">
        <v>8.6199999999999992</v>
      </c>
      <c r="H54" s="20">
        <v>10.79</v>
      </c>
      <c r="I54" s="390">
        <v>97.11</v>
      </c>
      <c r="J54" s="100">
        <v>9</v>
      </c>
      <c r="K54" s="155">
        <v>97.109999999999985</v>
      </c>
      <c r="L54" s="366">
        <v>0.99999999999999989</v>
      </c>
      <c r="M54" s="339">
        <v>9</v>
      </c>
      <c r="N54" s="155">
        <v>97.109999999999985</v>
      </c>
      <c r="O54" s="156">
        <v>0.99999999999999989</v>
      </c>
      <c r="P54" s="155">
        <v>0</v>
      </c>
      <c r="Q54" s="100"/>
      <c r="R54" s="155">
        <v>0</v>
      </c>
      <c r="S54" s="366">
        <v>0</v>
      </c>
      <c r="T54" s="339">
        <v>9</v>
      </c>
      <c r="U54" s="155">
        <v>97.109999999999985</v>
      </c>
      <c r="V54" s="156">
        <v>0.99999999999999989</v>
      </c>
      <c r="W54" s="155">
        <v>0</v>
      </c>
      <c r="X54" s="100"/>
      <c r="Y54" s="155">
        <v>0</v>
      </c>
      <c r="Z54" s="366">
        <v>0</v>
      </c>
      <c r="AA54" s="339">
        <v>9</v>
      </c>
      <c r="AB54" s="155">
        <v>97.109999999999985</v>
      </c>
      <c r="AC54" s="156">
        <v>0.99999999999999989</v>
      </c>
      <c r="AD54" s="155">
        <v>0</v>
      </c>
      <c r="AE54" s="100"/>
      <c r="AF54" s="155">
        <v>0</v>
      </c>
      <c r="AG54" s="366">
        <v>0</v>
      </c>
      <c r="AH54" s="339">
        <v>9</v>
      </c>
      <c r="AI54" s="155">
        <v>97.109999999999985</v>
      </c>
      <c r="AJ54" s="156">
        <v>0.99999999999999989</v>
      </c>
      <c r="AK54" s="155">
        <v>0</v>
      </c>
      <c r="AL54" s="100"/>
      <c r="AM54" s="155">
        <v>0</v>
      </c>
      <c r="AN54" s="366">
        <v>0</v>
      </c>
      <c r="AO54" s="339">
        <v>9</v>
      </c>
      <c r="AP54" s="155">
        <v>97.109999999999985</v>
      </c>
      <c r="AQ54" s="156">
        <v>0.99999999999999989</v>
      </c>
      <c r="AR54" s="155">
        <v>0</v>
      </c>
      <c r="AS54" s="100"/>
      <c r="AT54" s="155">
        <v>0</v>
      </c>
      <c r="AU54" s="366">
        <v>0</v>
      </c>
      <c r="AV54" s="339">
        <v>9</v>
      </c>
      <c r="AW54" s="155">
        <v>97.109999999999985</v>
      </c>
      <c r="AX54" s="156">
        <v>0.99999999999999989</v>
      </c>
      <c r="AY54" s="155">
        <v>0</v>
      </c>
      <c r="AZ54" s="100"/>
      <c r="BA54" s="155">
        <v>0</v>
      </c>
      <c r="BB54" s="366">
        <v>0</v>
      </c>
      <c r="BC54" s="339">
        <v>9</v>
      </c>
      <c r="BD54" s="155">
        <v>97.109999999999985</v>
      </c>
      <c r="BE54" s="156">
        <v>0.99999999999999989</v>
      </c>
      <c r="BF54" s="155">
        <v>0</v>
      </c>
      <c r="BG54" s="100"/>
      <c r="BH54" s="155">
        <v>0</v>
      </c>
      <c r="BI54" s="366">
        <v>0</v>
      </c>
      <c r="BJ54" s="339">
        <v>9</v>
      </c>
      <c r="BK54" s="155">
        <v>97.109999999999985</v>
      </c>
      <c r="BL54" s="156">
        <v>0.99999999999999989</v>
      </c>
      <c r="BM54" s="155">
        <v>0</v>
      </c>
      <c r="BN54" s="100"/>
      <c r="BO54" s="155">
        <v>0</v>
      </c>
      <c r="BP54" s="366">
        <v>0</v>
      </c>
      <c r="BQ54" s="339">
        <v>9</v>
      </c>
      <c r="BR54" s="155">
        <v>97.109999999999985</v>
      </c>
      <c r="BS54" s="156">
        <v>0.99999999999999989</v>
      </c>
      <c r="BT54" s="155">
        <v>0</v>
      </c>
      <c r="BU54" s="100"/>
      <c r="BV54" s="155">
        <v>0</v>
      </c>
      <c r="BW54" s="366">
        <v>0</v>
      </c>
      <c r="BX54" s="339">
        <v>9</v>
      </c>
      <c r="BY54" s="155">
        <v>97.109999999999985</v>
      </c>
      <c r="BZ54" s="156">
        <v>0.99999999999999989</v>
      </c>
      <c r="CA54" s="155">
        <v>0</v>
      </c>
      <c r="CB54" s="100"/>
      <c r="CC54" s="155">
        <v>0</v>
      </c>
      <c r="CD54" s="366">
        <v>0</v>
      </c>
      <c r="CE54" s="339">
        <v>9</v>
      </c>
      <c r="CF54" s="155">
        <v>97.109999999999985</v>
      </c>
      <c r="CG54" s="156">
        <v>0.99999999999999989</v>
      </c>
      <c r="CH54" s="155">
        <v>0</v>
      </c>
      <c r="CI54" s="100"/>
      <c r="CJ54" s="155">
        <v>0</v>
      </c>
      <c r="CK54" s="366">
        <v>0</v>
      </c>
      <c r="CL54" s="339">
        <v>9</v>
      </c>
      <c r="CM54" s="155">
        <v>97.109999999999985</v>
      </c>
      <c r="CN54" s="156">
        <v>0.99999999999999989</v>
      </c>
      <c r="CO54" s="155">
        <v>0</v>
      </c>
      <c r="CP54" s="100"/>
      <c r="CQ54" s="155">
        <v>0</v>
      </c>
      <c r="CR54" s="366">
        <v>0</v>
      </c>
      <c r="CS54" s="339">
        <v>9</v>
      </c>
      <c r="CT54" s="155">
        <v>97.109999999999985</v>
      </c>
      <c r="CU54" s="156">
        <v>0.99999999999999989</v>
      </c>
      <c r="CV54" s="155">
        <v>0</v>
      </c>
      <c r="CW54" s="100"/>
      <c r="CX54" s="155">
        <v>0</v>
      </c>
      <c r="CY54" s="366">
        <v>0</v>
      </c>
      <c r="CZ54" s="339">
        <v>9</v>
      </c>
      <c r="DA54" s="155">
        <v>97.109999999999985</v>
      </c>
      <c r="DB54" s="156">
        <v>0.99999999999999989</v>
      </c>
      <c r="DC54" s="155">
        <v>0</v>
      </c>
      <c r="DD54" s="100"/>
      <c r="DE54" s="155">
        <v>0</v>
      </c>
      <c r="DF54" s="366">
        <v>0</v>
      </c>
      <c r="DG54" s="339">
        <v>9</v>
      </c>
      <c r="DH54" s="155">
        <v>97.109999999999985</v>
      </c>
      <c r="DI54" s="156">
        <v>0.99999999999999989</v>
      </c>
      <c r="DJ54" s="155">
        <v>0</v>
      </c>
      <c r="DK54" s="100"/>
      <c r="DL54" s="155">
        <v>0</v>
      </c>
      <c r="DM54" s="366">
        <v>0</v>
      </c>
      <c r="DN54" s="339">
        <v>9</v>
      </c>
      <c r="DO54" s="155">
        <v>97.109999999999985</v>
      </c>
      <c r="DP54" s="156">
        <v>0.99999999999999989</v>
      </c>
      <c r="DQ54" s="155">
        <v>0</v>
      </c>
    </row>
    <row r="55" spans="1:121" ht="25.5" x14ac:dyDescent="0.25">
      <c r="A55" s="17" t="s">
        <v>178</v>
      </c>
      <c r="B55" s="18" t="s">
        <v>179</v>
      </c>
      <c r="C55" s="17" t="s">
        <v>27</v>
      </c>
      <c r="D55" s="17" t="s">
        <v>180</v>
      </c>
      <c r="E55" s="19" t="s">
        <v>34</v>
      </c>
      <c r="F55" s="19">
        <v>19.78</v>
      </c>
      <c r="G55" s="20">
        <v>30.97</v>
      </c>
      <c r="H55" s="20">
        <v>38.78</v>
      </c>
      <c r="I55" s="390">
        <v>767.06799999999998</v>
      </c>
      <c r="J55" s="100">
        <v>19.78</v>
      </c>
      <c r="K55" s="155">
        <v>767.06840000000011</v>
      </c>
      <c r="L55" s="366">
        <v>1.0000005214661545</v>
      </c>
      <c r="M55" s="339">
        <v>19.78</v>
      </c>
      <c r="N55" s="155">
        <v>767.06840000000011</v>
      </c>
      <c r="O55" s="156">
        <v>1.0000005214661545</v>
      </c>
      <c r="P55" s="155">
        <v>-4.0000000012696546E-4</v>
      </c>
      <c r="Q55" s="100"/>
      <c r="R55" s="155">
        <v>0</v>
      </c>
      <c r="S55" s="366">
        <v>0</v>
      </c>
      <c r="T55" s="339">
        <v>19.78</v>
      </c>
      <c r="U55" s="155">
        <v>767.06840000000011</v>
      </c>
      <c r="V55" s="156">
        <v>1.0000005214661545</v>
      </c>
      <c r="W55" s="155">
        <v>-4.0000000012696546E-4</v>
      </c>
      <c r="X55" s="100"/>
      <c r="Y55" s="155">
        <v>0</v>
      </c>
      <c r="Z55" s="366">
        <v>0</v>
      </c>
      <c r="AA55" s="339">
        <v>19.78</v>
      </c>
      <c r="AB55" s="155">
        <v>767.06840000000011</v>
      </c>
      <c r="AC55" s="156">
        <v>1.0000005214661545</v>
      </c>
      <c r="AD55" s="155">
        <v>-4.0000000012696546E-4</v>
      </c>
      <c r="AE55" s="100"/>
      <c r="AF55" s="155">
        <v>0</v>
      </c>
      <c r="AG55" s="366">
        <v>0</v>
      </c>
      <c r="AH55" s="339">
        <v>19.78</v>
      </c>
      <c r="AI55" s="155">
        <v>767.06840000000011</v>
      </c>
      <c r="AJ55" s="156">
        <v>1.0000005214661545</v>
      </c>
      <c r="AK55" s="155">
        <v>-4.0000000012696546E-4</v>
      </c>
      <c r="AL55" s="100"/>
      <c r="AM55" s="155">
        <v>0</v>
      </c>
      <c r="AN55" s="366">
        <v>0</v>
      </c>
      <c r="AO55" s="339">
        <v>19.78</v>
      </c>
      <c r="AP55" s="155">
        <v>767.06840000000011</v>
      </c>
      <c r="AQ55" s="156">
        <v>1.0000005214661545</v>
      </c>
      <c r="AR55" s="155">
        <v>-4.0000000012696546E-4</v>
      </c>
      <c r="AS55" s="100"/>
      <c r="AT55" s="155">
        <v>0</v>
      </c>
      <c r="AU55" s="366">
        <v>0</v>
      </c>
      <c r="AV55" s="339">
        <v>19.78</v>
      </c>
      <c r="AW55" s="155">
        <v>767.06840000000011</v>
      </c>
      <c r="AX55" s="156">
        <v>1.0000005214661545</v>
      </c>
      <c r="AY55" s="155">
        <v>-4.0000000012696546E-4</v>
      </c>
      <c r="AZ55" s="100"/>
      <c r="BA55" s="155">
        <v>0</v>
      </c>
      <c r="BB55" s="366">
        <v>0</v>
      </c>
      <c r="BC55" s="339">
        <v>19.78</v>
      </c>
      <c r="BD55" s="155">
        <v>767.06840000000011</v>
      </c>
      <c r="BE55" s="156">
        <v>1.0000005214661545</v>
      </c>
      <c r="BF55" s="155">
        <v>-4.0000000012696546E-4</v>
      </c>
      <c r="BG55" s="100"/>
      <c r="BH55" s="155">
        <v>0</v>
      </c>
      <c r="BI55" s="366">
        <v>0</v>
      </c>
      <c r="BJ55" s="339">
        <v>19.78</v>
      </c>
      <c r="BK55" s="155">
        <v>767.06840000000011</v>
      </c>
      <c r="BL55" s="156">
        <v>1.0000005214661545</v>
      </c>
      <c r="BM55" s="155">
        <v>-4.0000000012696546E-4</v>
      </c>
      <c r="BN55" s="100"/>
      <c r="BO55" s="155">
        <v>0</v>
      </c>
      <c r="BP55" s="366">
        <v>0</v>
      </c>
      <c r="BQ55" s="339">
        <v>19.78</v>
      </c>
      <c r="BR55" s="155">
        <v>767.06840000000011</v>
      </c>
      <c r="BS55" s="156">
        <v>1.0000005214661545</v>
      </c>
      <c r="BT55" s="155">
        <v>-4.0000000012696546E-4</v>
      </c>
      <c r="BU55" s="100"/>
      <c r="BV55" s="155">
        <v>0</v>
      </c>
      <c r="BW55" s="366">
        <v>0</v>
      </c>
      <c r="BX55" s="339">
        <v>19.78</v>
      </c>
      <c r="BY55" s="155">
        <v>767.06840000000011</v>
      </c>
      <c r="BZ55" s="156">
        <v>1.0000005214661545</v>
      </c>
      <c r="CA55" s="155">
        <v>-4.0000000012696546E-4</v>
      </c>
      <c r="CB55" s="100"/>
      <c r="CC55" s="155">
        <v>0</v>
      </c>
      <c r="CD55" s="366">
        <v>0</v>
      </c>
      <c r="CE55" s="339">
        <v>19.78</v>
      </c>
      <c r="CF55" s="155">
        <v>767.06840000000011</v>
      </c>
      <c r="CG55" s="156">
        <v>1.0000005214661545</v>
      </c>
      <c r="CH55" s="155">
        <v>-4.0000000012696546E-4</v>
      </c>
      <c r="CI55" s="100"/>
      <c r="CJ55" s="155">
        <v>-0.01</v>
      </c>
      <c r="CK55" s="366">
        <v>-1.3036653855981477E-5</v>
      </c>
      <c r="CL55" s="339">
        <v>19.78</v>
      </c>
      <c r="CM55" s="155">
        <v>767.06840000000011</v>
      </c>
      <c r="CN55" s="156">
        <v>1.0000005214661545</v>
      </c>
      <c r="CO55" s="155">
        <v>-4.0000000012696546E-4</v>
      </c>
      <c r="CP55" s="100"/>
      <c r="CQ55" s="155">
        <v>0</v>
      </c>
      <c r="CR55" s="366">
        <v>0</v>
      </c>
      <c r="CS55" s="339">
        <v>19.78</v>
      </c>
      <c r="CT55" s="155">
        <v>767.06840000000011</v>
      </c>
      <c r="CU55" s="156">
        <v>1.0000005214661545</v>
      </c>
      <c r="CV55" s="155">
        <v>-4.0000000012696546E-4</v>
      </c>
      <c r="CW55" s="100"/>
      <c r="CX55" s="155">
        <v>0</v>
      </c>
      <c r="CY55" s="366">
        <v>0</v>
      </c>
      <c r="CZ55" s="339">
        <v>19.78</v>
      </c>
      <c r="DA55" s="155">
        <v>767.06840000000011</v>
      </c>
      <c r="DB55" s="156">
        <v>1.0000005214661545</v>
      </c>
      <c r="DC55" s="155">
        <v>-4.0000000012696546E-4</v>
      </c>
      <c r="DD55" s="100"/>
      <c r="DE55" s="155">
        <v>0</v>
      </c>
      <c r="DF55" s="366">
        <v>0</v>
      </c>
      <c r="DG55" s="339">
        <v>19.78</v>
      </c>
      <c r="DH55" s="155">
        <v>767.06840000000011</v>
      </c>
      <c r="DI55" s="156">
        <v>1.0000005214661545</v>
      </c>
      <c r="DJ55" s="155">
        <v>-4.0000000012696546E-4</v>
      </c>
      <c r="DK55" s="100"/>
      <c r="DL55" s="155">
        <v>0</v>
      </c>
      <c r="DM55" s="366">
        <v>0</v>
      </c>
      <c r="DN55" s="339">
        <v>19.78</v>
      </c>
      <c r="DO55" s="155">
        <v>767.06840000000011</v>
      </c>
      <c r="DP55" s="156">
        <v>1.0000005214661545</v>
      </c>
      <c r="DQ55" s="155">
        <v>-4.0000000012696546E-4</v>
      </c>
    </row>
    <row r="56" spans="1:121" ht="38.25" x14ac:dyDescent="0.25">
      <c r="A56" s="17" t="s">
        <v>181</v>
      </c>
      <c r="B56" s="18" t="s">
        <v>182</v>
      </c>
      <c r="C56" s="17" t="s">
        <v>27</v>
      </c>
      <c r="D56" s="17" t="s">
        <v>183</v>
      </c>
      <c r="E56" s="19" t="s">
        <v>42</v>
      </c>
      <c r="F56" s="19">
        <v>2</v>
      </c>
      <c r="G56" s="20">
        <v>13.81</v>
      </c>
      <c r="H56" s="20">
        <v>17.29</v>
      </c>
      <c r="I56" s="390">
        <v>34.58</v>
      </c>
      <c r="J56" s="100">
        <v>2</v>
      </c>
      <c r="K56" s="155">
        <v>34.58</v>
      </c>
      <c r="L56" s="366">
        <v>1</v>
      </c>
      <c r="M56" s="339">
        <v>2</v>
      </c>
      <c r="N56" s="155">
        <v>34.58</v>
      </c>
      <c r="O56" s="156">
        <v>1</v>
      </c>
      <c r="P56" s="155">
        <v>0</v>
      </c>
      <c r="Q56" s="100"/>
      <c r="R56" s="155">
        <v>0</v>
      </c>
      <c r="S56" s="366">
        <v>0</v>
      </c>
      <c r="T56" s="339">
        <v>2</v>
      </c>
      <c r="U56" s="155">
        <v>34.58</v>
      </c>
      <c r="V56" s="156">
        <v>1</v>
      </c>
      <c r="W56" s="155">
        <v>0</v>
      </c>
      <c r="X56" s="100"/>
      <c r="Y56" s="155">
        <v>0</v>
      </c>
      <c r="Z56" s="366">
        <v>0</v>
      </c>
      <c r="AA56" s="339">
        <v>2</v>
      </c>
      <c r="AB56" s="155">
        <v>34.58</v>
      </c>
      <c r="AC56" s="156">
        <v>1</v>
      </c>
      <c r="AD56" s="155">
        <v>0</v>
      </c>
      <c r="AE56" s="100"/>
      <c r="AF56" s="155">
        <v>0</v>
      </c>
      <c r="AG56" s="366">
        <v>0</v>
      </c>
      <c r="AH56" s="339">
        <v>2</v>
      </c>
      <c r="AI56" s="155">
        <v>34.58</v>
      </c>
      <c r="AJ56" s="156">
        <v>1</v>
      </c>
      <c r="AK56" s="155">
        <v>0</v>
      </c>
      <c r="AL56" s="100"/>
      <c r="AM56" s="155">
        <v>0</v>
      </c>
      <c r="AN56" s="366">
        <v>0</v>
      </c>
      <c r="AO56" s="339">
        <v>2</v>
      </c>
      <c r="AP56" s="155">
        <v>34.58</v>
      </c>
      <c r="AQ56" s="156">
        <v>1</v>
      </c>
      <c r="AR56" s="155">
        <v>0</v>
      </c>
      <c r="AS56" s="100"/>
      <c r="AT56" s="155">
        <v>0</v>
      </c>
      <c r="AU56" s="366">
        <v>0</v>
      </c>
      <c r="AV56" s="339">
        <v>2</v>
      </c>
      <c r="AW56" s="155">
        <v>34.58</v>
      </c>
      <c r="AX56" s="156">
        <v>1</v>
      </c>
      <c r="AY56" s="155">
        <v>0</v>
      </c>
      <c r="AZ56" s="100"/>
      <c r="BA56" s="155">
        <v>0</v>
      </c>
      <c r="BB56" s="366">
        <v>0</v>
      </c>
      <c r="BC56" s="339">
        <v>2</v>
      </c>
      <c r="BD56" s="155">
        <v>34.58</v>
      </c>
      <c r="BE56" s="156">
        <v>1</v>
      </c>
      <c r="BF56" s="155">
        <v>0</v>
      </c>
      <c r="BG56" s="100"/>
      <c r="BH56" s="155">
        <v>0</v>
      </c>
      <c r="BI56" s="366">
        <v>0</v>
      </c>
      <c r="BJ56" s="339">
        <v>2</v>
      </c>
      <c r="BK56" s="155">
        <v>34.58</v>
      </c>
      <c r="BL56" s="156">
        <v>1</v>
      </c>
      <c r="BM56" s="155">
        <v>0</v>
      </c>
      <c r="BN56" s="100"/>
      <c r="BO56" s="155">
        <v>0</v>
      </c>
      <c r="BP56" s="366">
        <v>0</v>
      </c>
      <c r="BQ56" s="339">
        <v>2</v>
      </c>
      <c r="BR56" s="155">
        <v>34.58</v>
      </c>
      <c r="BS56" s="156">
        <v>1</v>
      </c>
      <c r="BT56" s="155">
        <v>0</v>
      </c>
      <c r="BU56" s="100"/>
      <c r="BV56" s="155">
        <v>0</v>
      </c>
      <c r="BW56" s="366">
        <v>0</v>
      </c>
      <c r="BX56" s="339">
        <v>2</v>
      </c>
      <c r="BY56" s="155">
        <v>34.58</v>
      </c>
      <c r="BZ56" s="156">
        <v>1</v>
      </c>
      <c r="CA56" s="155">
        <v>0</v>
      </c>
      <c r="CB56" s="100"/>
      <c r="CC56" s="155">
        <v>0</v>
      </c>
      <c r="CD56" s="366">
        <v>0</v>
      </c>
      <c r="CE56" s="339">
        <v>2</v>
      </c>
      <c r="CF56" s="155">
        <v>34.58</v>
      </c>
      <c r="CG56" s="156">
        <v>1</v>
      </c>
      <c r="CH56" s="155">
        <v>0</v>
      </c>
      <c r="CI56" s="100"/>
      <c r="CJ56" s="155">
        <v>0</v>
      </c>
      <c r="CK56" s="366">
        <v>0</v>
      </c>
      <c r="CL56" s="339">
        <v>2</v>
      </c>
      <c r="CM56" s="155">
        <v>34.58</v>
      </c>
      <c r="CN56" s="156">
        <v>1</v>
      </c>
      <c r="CO56" s="155">
        <v>0</v>
      </c>
      <c r="CP56" s="100"/>
      <c r="CQ56" s="155">
        <v>0</v>
      </c>
      <c r="CR56" s="366">
        <v>0</v>
      </c>
      <c r="CS56" s="339">
        <v>2</v>
      </c>
      <c r="CT56" s="155">
        <v>34.58</v>
      </c>
      <c r="CU56" s="156">
        <v>1</v>
      </c>
      <c r="CV56" s="155">
        <v>0</v>
      </c>
      <c r="CW56" s="100"/>
      <c r="CX56" s="155">
        <v>0</v>
      </c>
      <c r="CY56" s="366">
        <v>0</v>
      </c>
      <c r="CZ56" s="339">
        <v>2</v>
      </c>
      <c r="DA56" s="155">
        <v>34.58</v>
      </c>
      <c r="DB56" s="156">
        <v>1</v>
      </c>
      <c r="DC56" s="155">
        <v>0</v>
      </c>
      <c r="DD56" s="100"/>
      <c r="DE56" s="155">
        <v>0</v>
      </c>
      <c r="DF56" s="366">
        <v>0</v>
      </c>
      <c r="DG56" s="339">
        <v>2</v>
      </c>
      <c r="DH56" s="155">
        <v>34.58</v>
      </c>
      <c r="DI56" s="156">
        <v>1</v>
      </c>
      <c r="DJ56" s="155">
        <v>0</v>
      </c>
      <c r="DK56" s="100"/>
      <c r="DL56" s="155">
        <v>0</v>
      </c>
      <c r="DM56" s="366">
        <v>0</v>
      </c>
      <c r="DN56" s="339">
        <v>2</v>
      </c>
      <c r="DO56" s="155">
        <v>34.58</v>
      </c>
      <c r="DP56" s="156">
        <v>1</v>
      </c>
      <c r="DQ56" s="155">
        <v>0</v>
      </c>
    </row>
    <row r="57" spans="1:121" ht="25.5" x14ac:dyDescent="0.25">
      <c r="A57" s="17" t="s">
        <v>184</v>
      </c>
      <c r="B57" s="18" t="s">
        <v>185</v>
      </c>
      <c r="C57" s="17" t="s">
        <v>27</v>
      </c>
      <c r="D57" s="17" t="s">
        <v>186</v>
      </c>
      <c r="E57" s="19" t="s">
        <v>109</v>
      </c>
      <c r="F57" s="19">
        <v>3.2</v>
      </c>
      <c r="G57" s="20">
        <v>11.58</v>
      </c>
      <c r="H57" s="20">
        <v>14.5</v>
      </c>
      <c r="I57" s="390">
        <v>46.4</v>
      </c>
      <c r="J57" s="100">
        <v>3.2</v>
      </c>
      <c r="K57" s="155">
        <v>46.400000000000006</v>
      </c>
      <c r="L57" s="366">
        <v>1.0000000000000002</v>
      </c>
      <c r="M57" s="339">
        <v>3.2</v>
      </c>
      <c r="N57" s="155">
        <v>46.400000000000006</v>
      </c>
      <c r="O57" s="156">
        <v>1.0000000000000002</v>
      </c>
      <c r="P57" s="155">
        <v>0</v>
      </c>
      <c r="Q57" s="100"/>
      <c r="R57" s="155">
        <v>0</v>
      </c>
      <c r="S57" s="366">
        <v>0</v>
      </c>
      <c r="T57" s="339">
        <v>3.2</v>
      </c>
      <c r="U57" s="155">
        <v>46.400000000000006</v>
      </c>
      <c r="V57" s="156">
        <v>1.0000000000000002</v>
      </c>
      <c r="W57" s="155">
        <v>0</v>
      </c>
      <c r="X57" s="100"/>
      <c r="Y57" s="155">
        <v>0</v>
      </c>
      <c r="Z57" s="366">
        <v>0</v>
      </c>
      <c r="AA57" s="339">
        <v>3.2</v>
      </c>
      <c r="AB57" s="155">
        <v>46.400000000000006</v>
      </c>
      <c r="AC57" s="156">
        <v>1.0000000000000002</v>
      </c>
      <c r="AD57" s="155">
        <v>0</v>
      </c>
      <c r="AE57" s="100"/>
      <c r="AF57" s="155">
        <v>0</v>
      </c>
      <c r="AG57" s="366">
        <v>0</v>
      </c>
      <c r="AH57" s="339">
        <v>3.2</v>
      </c>
      <c r="AI57" s="155">
        <v>46.400000000000006</v>
      </c>
      <c r="AJ57" s="156">
        <v>1.0000000000000002</v>
      </c>
      <c r="AK57" s="155">
        <v>0</v>
      </c>
      <c r="AL57" s="100"/>
      <c r="AM57" s="155">
        <v>0</v>
      </c>
      <c r="AN57" s="366">
        <v>0</v>
      </c>
      <c r="AO57" s="339">
        <v>3.2</v>
      </c>
      <c r="AP57" s="155">
        <v>46.400000000000006</v>
      </c>
      <c r="AQ57" s="156">
        <v>1.0000000000000002</v>
      </c>
      <c r="AR57" s="155">
        <v>0</v>
      </c>
      <c r="AS57" s="100"/>
      <c r="AT57" s="155">
        <v>0</v>
      </c>
      <c r="AU57" s="366">
        <v>0</v>
      </c>
      <c r="AV57" s="339">
        <v>3.2</v>
      </c>
      <c r="AW57" s="155">
        <v>46.400000000000006</v>
      </c>
      <c r="AX57" s="156">
        <v>1.0000000000000002</v>
      </c>
      <c r="AY57" s="155">
        <v>0</v>
      </c>
      <c r="AZ57" s="100"/>
      <c r="BA57" s="155">
        <v>0</v>
      </c>
      <c r="BB57" s="366">
        <v>0</v>
      </c>
      <c r="BC57" s="339">
        <v>3.2</v>
      </c>
      <c r="BD57" s="155">
        <v>46.400000000000006</v>
      </c>
      <c r="BE57" s="156">
        <v>1.0000000000000002</v>
      </c>
      <c r="BF57" s="155">
        <v>0</v>
      </c>
      <c r="BG57" s="100"/>
      <c r="BH57" s="155">
        <v>0</v>
      </c>
      <c r="BI57" s="366">
        <v>0</v>
      </c>
      <c r="BJ57" s="339">
        <v>3.2</v>
      </c>
      <c r="BK57" s="155">
        <v>46.400000000000006</v>
      </c>
      <c r="BL57" s="156">
        <v>1.0000000000000002</v>
      </c>
      <c r="BM57" s="155">
        <v>0</v>
      </c>
      <c r="BN57" s="100"/>
      <c r="BO57" s="155">
        <v>0</v>
      </c>
      <c r="BP57" s="366">
        <v>0</v>
      </c>
      <c r="BQ57" s="339">
        <v>3.2</v>
      </c>
      <c r="BR57" s="155">
        <v>46.400000000000006</v>
      </c>
      <c r="BS57" s="156">
        <v>1.0000000000000002</v>
      </c>
      <c r="BT57" s="155">
        <v>0</v>
      </c>
      <c r="BU57" s="100"/>
      <c r="BV57" s="155">
        <v>0</v>
      </c>
      <c r="BW57" s="366">
        <v>0</v>
      </c>
      <c r="BX57" s="339">
        <v>3.2</v>
      </c>
      <c r="BY57" s="155">
        <v>46.400000000000006</v>
      </c>
      <c r="BZ57" s="156">
        <v>1.0000000000000002</v>
      </c>
      <c r="CA57" s="155">
        <v>0</v>
      </c>
      <c r="CB57" s="100"/>
      <c r="CC57" s="155">
        <v>0</v>
      </c>
      <c r="CD57" s="366">
        <v>0</v>
      </c>
      <c r="CE57" s="339">
        <v>3.2</v>
      </c>
      <c r="CF57" s="155">
        <v>46.400000000000006</v>
      </c>
      <c r="CG57" s="156">
        <v>1.0000000000000002</v>
      </c>
      <c r="CH57" s="155">
        <v>0</v>
      </c>
      <c r="CI57" s="100"/>
      <c r="CJ57" s="155">
        <v>0</v>
      </c>
      <c r="CK57" s="366">
        <v>0</v>
      </c>
      <c r="CL57" s="339">
        <v>3.2</v>
      </c>
      <c r="CM57" s="155">
        <v>46.400000000000006</v>
      </c>
      <c r="CN57" s="156">
        <v>1.0000000000000002</v>
      </c>
      <c r="CO57" s="155">
        <v>0</v>
      </c>
      <c r="CP57" s="100"/>
      <c r="CQ57" s="155">
        <v>0</v>
      </c>
      <c r="CR57" s="366">
        <v>0</v>
      </c>
      <c r="CS57" s="339">
        <v>3.2</v>
      </c>
      <c r="CT57" s="155">
        <v>46.400000000000006</v>
      </c>
      <c r="CU57" s="156">
        <v>1.0000000000000002</v>
      </c>
      <c r="CV57" s="155">
        <v>0</v>
      </c>
      <c r="CW57" s="100"/>
      <c r="CX57" s="155">
        <v>0</v>
      </c>
      <c r="CY57" s="366">
        <v>0</v>
      </c>
      <c r="CZ57" s="339">
        <v>3.2</v>
      </c>
      <c r="DA57" s="155">
        <v>46.400000000000006</v>
      </c>
      <c r="DB57" s="156">
        <v>1.0000000000000002</v>
      </c>
      <c r="DC57" s="155">
        <v>0</v>
      </c>
      <c r="DD57" s="100"/>
      <c r="DE57" s="155">
        <v>0</v>
      </c>
      <c r="DF57" s="366">
        <v>0</v>
      </c>
      <c r="DG57" s="339">
        <v>3.2</v>
      </c>
      <c r="DH57" s="155">
        <v>46.400000000000006</v>
      </c>
      <c r="DI57" s="156">
        <v>1.0000000000000002</v>
      </c>
      <c r="DJ57" s="155">
        <v>0</v>
      </c>
      <c r="DK57" s="100"/>
      <c r="DL57" s="155">
        <v>0</v>
      </c>
      <c r="DM57" s="366">
        <v>0</v>
      </c>
      <c r="DN57" s="339">
        <v>3.2</v>
      </c>
      <c r="DO57" s="155">
        <v>46.400000000000006</v>
      </c>
      <c r="DP57" s="156">
        <v>1.0000000000000002</v>
      </c>
      <c r="DQ57" s="155">
        <v>0</v>
      </c>
    </row>
    <row r="58" spans="1:121" ht="25.5" x14ac:dyDescent="0.25">
      <c r="A58" s="17" t="s">
        <v>187</v>
      </c>
      <c r="B58" s="18" t="s">
        <v>188</v>
      </c>
      <c r="C58" s="17" t="s">
        <v>27</v>
      </c>
      <c r="D58" s="17" t="s">
        <v>189</v>
      </c>
      <c r="E58" s="19" t="s">
        <v>34</v>
      </c>
      <c r="F58" s="19">
        <v>110.74</v>
      </c>
      <c r="G58" s="20">
        <v>33.04</v>
      </c>
      <c r="H58" s="20">
        <v>41.37</v>
      </c>
      <c r="I58" s="390">
        <v>4581.3130000000001</v>
      </c>
      <c r="J58" s="100"/>
      <c r="K58" s="155">
        <v>0</v>
      </c>
      <c r="L58" s="366">
        <v>0</v>
      </c>
      <c r="M58" s="339">
        <v>0</v>
      </c>
      <c r="N58" s="155">
        <v>0</v>
      </c>
      <c r="O58" s="156">
        <v>0</v>
      </c>
      <c r="P58" s="155">
        <v>4581.3130000000001</v>
      </c>
      <c r="Q58" s="100"/>
      <c r="R58" s="155">
        <v>0</v>
      </c>
      <c r="S58" s="366">
        <v>0</v>
      </c>
      <c r="T58" s="339">
        <v>0</v>
      </c>
      <c r="U58" s="155">
        <v>0</v>
      </c>
      <c r="V58" s="156">
        <v>0</v>
      </c>
      <c r="W58" s="155">
        <v>4581.3130000000001</v>
      </c>
      <c r="X58" s="100"/>
      <c r="Y58" s="155">
        <v>0</v>
      </c>
      <c r="Z58" s="366">
        <v>0</v>
      </c>
      <c r="AA58" s="339">
        <v>0</v>
      </c>
      <c r="AB58" s="155">
        <v>0</v>
      </c>
      <c r="AC58" s="156">
        <v>0</v>
      </c>
      <c r="AD58" s="155">
        <v>4581.3130000000001</v>
      </c>
      <c r="AE58" s="100"/>
      <c r="AF58" s="155">
        <v>0</v>
      </c>
      <c r="AG58" s="366">
        <v>0</v>
      </c>
      <c r="AH58" s="339">
        <v>0</v>
      </c>
      <c r="AI58" s="155">
        <v>0</v>
      </c>
      <c r="AJ58" s="156">
        <v>0</v>
      </c>
      <c r="AK58" s="155">
        <v>4581.3130000000001</v>
      </c>
      <c r="AL58" s="100"/>
      <c r="AM58" s="155">
        <v>0</v>
      </c>
      <c r="AN58" s="366">
        <v>0</v>
      </c>
      <c r="AO58" s="339">
        <v>0</v>
      </c>
      <c r="AP58" s="155">
        <v>0</v>
      </c>
      <c r="AQ58" s="156">
        <v>0</v>
      </c>
      <c r="AR58" s="155">
        <v>4581.3130000000001</v>
      </c>
      <c r="AS58" s="100"/>
      <c r="AT58" s="155">
        <v>0</v>
      </c>
      <c r="AU58" s="366">
        <v>0</v>
      </c>
      <c r="AV58" s="339">
        <v>0</v>
      </c>
      <c r="AW58" s="155">
        <v>0</v>
      </c>
      <c r="AX58" s="156">
        <v>0</v>
      </c>
      <c r="AY58" s="155">
        <v>4581.3130000000001</v>
      </c>
      <c r="AZ58" s="100"/>
      <c r="BA58" s="155">
        <v>0</v>
      </c>
      <c r="BB58" s="366">
        <v>0</v>
      </c>
      <c r="BC58" s="339">
        <v>0</v>
      </c>
      <c r="BD58" s="155">
        <v>0</v>
      </c>
      <c r="BE58" s="156">
        <v>0</v>
      </c>
      <c r="BF58" s="155">
        <v>4581.3130000000001</v>
      </c>
      <c r="BG58" s="100"/>
      <c r="BH58" s="155">
        <v>0</v>
      </c>
      <c r="BI58" s="366">
        <v>0</v>
      </c>
      <c r="BJ58" s="339">
        <v>0</v>
      </c>
      <c r="BK58" s="155">
        <v>0</v>
      </c>
      <c r="BL58" s="156">
        <v>0</v>
      </c>
      <c r="BM58" s="155">
        <v>4581.3130000000001</v>
      </c>
      <c r="BN58" s="100"/>
      <c r="BO58" s="155">
        <v>0</v>
      </c>
      <c r="BP58" s="366">
        <v>0</v>
      </c>
      <c r="BQ58" s="339">
        <v>0</v>
      </c>
      <c r="BR58" s="155">
        <v>0</v>
      </c>
      <c r="BS58" s="156">
        <v>0</v>
      </c>
      <c r="BT58" s="155">
        <v>4581.3130000000001</v>
      </c>
      <c r="BU58" s="100"/>
      <c r="BV58" s="155">
        <v>0</v>
      </c>
      <c r="BW58" s="366">
        <v>0</v>
      </c>
      <c r="BX58" s="339">
        <v>0</v>
      </c>
      <c r="BY58" s="155">
        <v>0</v>
      </c>
      <c r="BZ58" s="156">
        <v>0</v>
      </c>
      <c r="CA58" s="155">
        <v>4581.3130000000001</v>
      </c>
      <c r="CB58" s="100"/>
      <c r="CC58" s="155">
        <v>0</v>
      </c>
      <c r="CD58" s="366">
        <v>0</v>
      </c>
      <c r="CE58" s="339">
        <v>0</v>
      </c>
      <c r="CF58" s="155">
        <v>0</v>
      </c>
      <c r="CG58" s="156">
        <v>0</v>
      </c>
      <c r="CH58" s="155">
        <v>4581.3130000000001</v>
      </c>
      <c r="CI58" s="100">
        <v>45</v>
      </c>
      <c r="CJ58" s="155">
        <v>1861.6499999999999</v>
      </c>
      <c r="CK58" s="366">
        <v>0.40635730411783694</v>
      </c>
      <c r="CL58" s="339">
        <v>45</v>
      </c>
      <c r="CM58" s="155">
        <v>1861.6499999999999</v>
      </c>
      <c r="CN58" s="156">
        <v>0.40635730411783694</v>
      </c>
      <c r="CO58" s="155">
        <v>2719.6630000000005</v>
      </c>
      <c r="CP58" s="100"/>
      <c r="CQ58" s="155">
        <v>0</v>
      </c>
      <c r="CR58" s="366">
        <v>0</v>
      </c>
      <c r="CS58" s="339">
        <v>45</v>
      </c>
      <c r="CT58" s="155">
        <v>1861.6499999999999</v>
      </c>
      <c r="CU58" s="156">
        <v>0.40635730411783694</v>
      </c>
      <c r="CV58" s="155">
        <v>2719.6630000000005</v>
      </c>
      <c r="CW58" s="100"/>
      <c r="CX58" s="155">
        <v>0</v>
      </c>
      <c r="CY58" s="366">
        <v>0</v>
      </c>
      <c r="CZ58" s="339">
        <v>45</v>
      </c>
      <c r="DA58" s="155">
        <v>1861.6499999999999</v>
      </c>
      <c r="DB58" s="156">
        <v>0.40635730411783694</v>
      </c>
      <c r="DC58" s="155">
        <v>2719.6630000000005</v>
      </c>
      <c r="DD58" s="100"/>
      <c r="DE58" s="155">
        <v>0</v>
      </c>
      <c r="DF58" s="366">
        <v>0</v>
      </c>
      <c r="DG58" s="339">
        <v>45</v>
      </c>
      <c r="DH58" s="155">
        <v>1861.6499999999999</v>
      </c>
      <c r="DI58" s="156">
        <v>0.40635730411783694</v>
      </c>
      <c r="DJ58" s="155">
        <v>2719.6630000000005</v>
      </c>
      <c r="DK58" s="100"/>
      <c r="DL58" s="155">
        <v>0</v>
      </c>
      <c r="DM58" s="366">
        <v>0</v>
      </c>
      <c r="DN58" s="339">
        <v>45</v>
      </c>
      <c r="DO58" s="155">
        <v>1861.6499999999999</v>
      </c>
      <c r="DP58" s="156">
        <v>0.40635730411783694</v>
      </c>
      <c r="DQ58" s="155">
        <v>2719.6630000000005</v>
      </c>
    </row>
    <row r="59" spans="1:121" ht="25.5" x14ac:dyDescent="0.25">
      <c r="A59" s="17" t="s">
        <v>190</v>
      </c>
      <c r="B59" s="18" t="s">
        <v>191</v>
      </c>
      <c r="C59" s="17" t="s">
        <v>40</v>
      </c>
      <c r="D59" s="17" t="s">
        <v>192</v>
      </c>
      <c r="E59" s="19" t="s">
        <v>42</v>
      </c>
      <c r="F59" s="19">
        <v>13</v>
      </c>
      <c r="G59" s="20">
        <v>17.59</v>
      </c>
      <c r="H59" s="20">
        <v>22.02</v>
      </c>
      <c r="I59" s="390">
        <v>286.26</v>
      </c>
      <c r="J59" s="100">
        <v>3</v>
      </c>
      <c r="K59" s="155">
        <v>66.06</v>
      </c>
      <c r="L59" s="366">
        <v>0.23076923076923078</v>
      </c>
      <c r="M59" s="339">
        <v>3</v>
      </c>
      <c r="N59" s="155">
        <v>66.06</v>
      </c>
      <c r="O59" s="156">
        <v>0.23076923076923078</v>
      </c>
      <c r="P59" s="155">
        <v>220.2</v>
      </c>
      <c r="Q59" s="100">
        <v>3</v>
      </c>
      <c r="R59" s="155">
        <v>66.06</v>
      </c>
      <c r="S59" s="366">
        <v>0.23076923076923078</v>
      </c>
      <c r="T59" s="339">
        <v>6</v>
      </c>
      <c r="U59" s="155">
        <v>132.12</v>
      </c>
      <c r="V59" s="156">
        <v>0.46153846153846156</v>
      </c>
      <c r="W59" s="155">
        <v>154.13999999999999</v>
      </c>
      <c r="X59" s="100"/>
      <c r="Y59" s="155">
        <v>0</v>
      </c>
      <c r="Z59" s="366">
        <v>0</v>
      </c>
      <c r="AA59" s="339">
        <v>6</v>
      </c>
      <c r="AB59" s="155">
        <v>132.12</v>
      </c>
      <c r="AC59" s="156">
        <v>0.46153846153846156</v>
      </c>
      <c r="AD59" s="155">
        <v>154.13999999999999</v>
      </c>
      <c r="AE59" s="100"/>
      <c r="AF59" s="155">
        <v>0</v>
      </c>
      <c r="AG59" s="366">
        <v>0</v>
      </c>
      <c r="AH59" s="339">
        <v>6</v>
      </c>
      <c r="AI59" s="155">
        <v>132.12</v>
      </c>
      <c r="AJ59" s="156">
        <v>0.46153846153846156</v>
      </c>
      <c r="AK59" s="155">
        <v>154.13999999999999</v>
      </c>
      <c r="AL59" s="100"/>
      <c r="AM59" s="155">
        <v>0</v>
      </c>
      <c r="AN59" s="366">
        <v>0</v>
      </c>
      <c r="AO59" s="339">
        <v>6</v>
      </c>
      <c r="AP59" s="155">
        <v>132.12</v>
      </c>
      <c r="AQ59" s="156">
        <v>0.46153846153846156</v>
      </c>
      <c r="AR59" s="155">
        <v>154.13999999999999</v>
      </c>
      <c r="AS59" s="100"/>
      <c r="AT59" s="155">
        <v>0</v>
      </c>
      <c r="AU59" s="366">
        <v>0</v>
      </c>
      <c r="AV59" s="339">
        <v>6</v>
      </c>
      <c r="AW59" s="155">
        <v>132.12</v>
      </c>
      <c r="AX59" s="156">
        <v>0.46153846153846156</v>
      </c>
      <c r="AY59" s="155">
        <v>154.13999999999999</v>
      </c>
      <c r="AZ59" s="100"/>
      <c r="BA59" s="155">
        <v>0</v>
      </c>
      <c r="BB59" s="366">
        <v>0</v>
      </c>
      <c r="BC59" s="339">
        <v>6</v>
      </c>
      <c r="BD59" s="155">
        <v>132.12</v>
      </c>
      <c r="BE59" s="156">
        <v>0.46153846153846156</v>
      </c>
      <c r="BF59" s="155">
        <v>154.13999999999999</v>
      </c>
      <c r="BG59" s="100"/>
      <c r="BH59" s="155">
        <v>0</v>
      </c>
      <c r="BI59" s="366">
        <v>0</v>
      </c>
      <c r="BJ59" s="339">
        <v>6</v>
      </c>
      <c r="BK59" s="155">
        <v>132.12</v>
      </c>
      <c r="BL59" s="156">
        <v>0.46153846153846156</v>
      </c>
      <c r="BM59" s="155">
        <v>154.13999999999999</v>
      </c>
      <c r="BN59" s="100"/>
      <c r="BO59" s="155">
        <v>0</v>
      </c>
      <c r="BP59" s="366">
        <v>0</v>
      </c>
      <c r="BQ59" s="339">
        <v>6</v>
      </c>
      <c r="BR59" s="155">
        <v>132.12</v>
      </c>
      <c r="BS59" s="156">
        <v>0.46153846153846156</v>
      </c>
      <c r="BT59" s="155">
        <v>154.13999999999999</v>
      </c>
      <c r="BU59" s="100"/>
      <c r="BV59" s="155">
        <v>0</v>
      </c>
      <c r="BW59" s="366">
        <v>0</v>
      </c>
      <c r="BX59" s="339">
        <v>6</v>
      </c>
      <c r="BY59" s="155">
        <v>132.12</v>
      </c>
      <c r="BZ59" s="156">
        <v>0.46153846153846156</v>
      </c>
      <c r="CA59" s="155">
        <v>154.13999999999999</v>
      </c>
      <c r="CB59" s="100"/>
      <c r="CC59" s="155">
        <v>0</v>
      </c>
      <c r="CD59" s="366">
        <v>0</v>
      </c>
      <c r="CE59" s="339">
        <v>6</v>
      </c>
      <c r="CF59" s="155">
        <v>132.12</v>
      </c>
      <c r="CG59" s="156">
        <v>0.46153846153846156</v>
      </c>
      <c r="CH59" s="155">
        <v>154.13999999999999</v>
      </c>
      <c r="CI59" s="100"/>
      <c r="CJ59" s="155">
        <v>0</v>
      </c>
      <c r="CK59" s="366">
        <v>0</v>
      </c>
      <c r="CL59" s="339">
        <v>6</v>
      </c>
      <c r="CM59" s="155">
        <v>132.12</v>
      </c>
      <c r="CN59" s="156">
        <v>0.46153846153846156</v>
      </c>
      <c r="CO59" s="155">
        <v>154.13999999999999</v>
      </c>
      <c r="CP59" s="100"/>
      <c r="CQ59" s="155">
        <v>0</v>
      </c>
      <c r="CR59" s="366">
        <v>0</v>
      </c>
      <c r="CS59" s="339">
        <v>6</v>
      </c>
      <c r="CT59" s="155">
        <v>132.12</v>
      </c>
      <c r="CU59" s="156">
        <v>0.46153846153846156</v>
      </c>
      <c r="CV59" s="155">
        <v>154.13999999999999</v>
      </c>
      <c r="CW59" s="100"/>
      <c r="CX59" s="155">
        <v>0</v>
      </c>
      <c r="CY59" s="366">
        <v>0</v>
      </c>
      <c r="CZ59" s="339">
        <v>6</v>
      </c>
      <c r="DA59" s="155">
        <v>132.12</v>
      </c>
      <c r="DB59" s="156">
        <v>0.46153846153846156</v>
      </c>
      <c r="DC59" s="155">
        <v>154.13999999999999</v>
      </c>
      <c r="DD59" s="100"/>
      <c r="DE59" s="155">
        <v>0</v>
      </c>
      <c r="DF59" s="366">
        <v>0</v>
      </c>
      <c r="DG59" s="339">
        <v>6</v>
      </c>
      <c r="DH59" s="155">
        <v>132.12</v>
      </c>
      <c r="DI59" s="156">
        <v>0.46153846153846156</v>
      </c>
      <c r="DJ59" s="155">
        <v>154.13999999999999</v>
      </c>
      <c r="DK59" s="100"/>
      <c r="DL59" s="155">
        <v>0</v>
      </c>
      <c r="DM59" s="366">
        <v>0</v>
      </c>
      <c r="DN59" s="339">
        <v>6</v>
      </c>
      <c r="DO59" s="155">
        <v>132.12</v>
      </c>
      <c r="DP59" s="156">
        <v>0.46153846153846156</v>
      </c>
      <c r="DQ59" s="155">
        <v>154.13999999999999</v>
      </c>
    </row>
    <row r="60" spans="1:121" ht="38.25" x14ac:dyDescent="0.25">
      <c r="A60" s="17" t="s">
        <v>193</v>
      </c>
      <c r="B60" s="18">
        <v>104790</v>
      </c>
      <c r="C60" s="17" t="s">
        <v>32</v>
      </c>
      <c r="D60" s="17" t="s">
        <v>144</v>
      </c>
      <c r="E60" s="19" t="s">
        <v>88</v>
      </c>
      <c r="F60" s="19">
        <v>2.87</v>
      </c>
      <c r="G60" s="20">
        <v>83.15</v>
      </c>
      <c r="H60" s="20">
        <v>104.12</v>
      </c>
      <c r="I60" s="390">
        <v>298.82400000000001</v>
      </c>
      <c r="J60" s="100"/>
      <c r="K60" s="155">
        <v>0</v>
      </c>
      <c r="L60" s="366">
        <v>0</v>
      </c>
      <c r="M60" s="339">
        <v>0</v>
      </c>
      <c r="N60" s="155">
        <v>0</v>
      </c>
      <c r="O60" s="156">
        <v>0</v>
      </c>
      <c r="P60" s="155">
        <v>298.82400000000001</v>
      </c>
      <c r="Q60" s="100"/>
      <c r="R60" s="155">
        <v>0</v>
      </c>
      <c r="S60" s="366">
        <v>0</v>
      </c>
      <c r="T60" s="339">
        <v>0</v>
      </c>
      <c r="U60" s="155">
        <v>0</v>
      </c>
      <c r="V60" s="156">
        <v>0</v>
      </c>
      <c r="W60" s="155">
        <v>298.82400000000001</v>
      </c>
      <c r="X60" s="100"/>
      <c r="Y60" s="155">
        <v>0</v>
      </c>
      <c r="Z60" s="366">
        <v>0</v>
      </c>
      <c r="AA60" s="339">
        <v>0</v>
      </c>
      <c r="AB60" s="155">
        <v>0</v>
      </c>
      <c r="AC60" s="156">
        <v>0</v>
      </c>
      <c r="AD60" s="155">
        <v>298.82400000000001</v>
      </c>
      <c r="AE60" s="100"/>
      <c r="AF60" s="155">
        <v>0</v>
      </c>
      <c r="AG60" s="366">
        <v>0</v>
      </c>
      <c r="AH60" s="339">
        <v>0</v>
      </c>
      <c r="AI60" s="155">
        <v>0</v>
      </c>
      <c r="AJ60" s="156">
        <v>0</v>
      </c>
      <c r="AK60" s="155">
        <v>298.82400000000001</v>
      </c>
      <c r="AL60" s="100"/>
      <c r="AM60" s="155">
        <v>0</v>
      </c>
      <c r="AN60" s="366">
        <v>0</v>
      </c>
      <c r="AO60" s="339">
        <v>0</v>
      </c>
      <c r="AP60" s="155">
        <v>0</v>
      </c>
      <c r="AQ60" s="156">
        <v>0</v>
      </c>
      <c r="AR60" s="155">
        <v>298.82400000000001</v>
      </c>
      <c r="AS60" s="100"/>
      <c r="AT60" s="155">
        <v>0</v>
      </c>
      <c r="AU60" s="366">
        <v>0</v>
      </c>
      <c r="AV60" s="339">
        <v>0</v>
      </c>
      <c r="AW60" s="155">
        <v>0</v>
      </c>
      <c r="AX60" s="156">
        <v>0</v>
      </c>
      <c r="AY60" s="155">
        <v>298.82400000000001</v>
      </c>
      <c r="AZ60" s="100"/>
      <c r="BA60" s="155">
        <v>0</v>
      </c>
      <c r="BB60" s="366">
        <v>0</v>
      </c>
      <c r="BC60" s="339">
        <v>0</v>
      </c>
      <c r="BD60" s="155">
        <v>0</v>
      </c>
      <c r="BE60" s="156">
        <v>0</v>
      </c>
      <c r="BF60" s="155">
        <v>298.82400000000001</v>
      </c>
      <c r="BG60" s="100"/>
      <c r="BH60" s="155">
        <v>0</v>
      </c>
      <c r="BI60" s="366">
        <v>0</v>
      </c>
      <c r="BJ60" s="339">
        <v>0</v>
      </c>
      <c r="BK60" s="155">
        <v>0</v>
      </c>
      <c r="BL60" s="156">
        <v>0</v>
      </c>
      <c r="BM60" s="155">
        <v>298.82400000000001</v>
      </c>
      <c r="BN60" s="100"/>
      <c r="BO60" s="155">
        <v>0</v>
      </c>
      <c r="BP60" s="366">
        <v>0</v>
      </c>
      <c r="BQ60" s="339">
        <v>0</v>
      </c>
      <c r="BR60" s="155">
        <v>0</v>
      </c>
      <c r="BS60" s="156">
        <v>0</v>
      </c>
      <c r="BT60" s="155">
        <v>298.82400000000001</v>
      </c>
      <c r="BU60" s="100"/>
      <c r="BV60" s="155">
        <v>0</v>
      </c>
      <c r="BW60" s="366">
        <v>0</v>
      </c>
      <c r="BX60" s="339">
        <v>0</v>
      </c>
      <c r="BY60" s="155">
        <v>0</v>
      </c>
      <c r="BZ60" s="156">
        <v>0</v>
      </c>
      <c r="CA60" s="155">
        <v>298.82400000000001</v>
      </c>
      <c r="CB60" s="100"/>
      <c r="CC60" s="155">
        <v>0</v>
      </c>
      <c r="CD60" s="366">
        <v>0</v>
      </c>
      <c r="CE60" s="339">
        <v>0</v>
      </c>
      <c r="CF60" s="155">
        <v>0</v>
      </c>
      <c r="CG60" s="156">
        <v>0</v>
      </c>
      <c r="CH60" s="155">
        <v>298.82400000000001</v>
      </c>
      <c r="CI60" s="100"/>
      <c r="CJ60" s="155">
        <v>0</v>
      </c>
      <c r="CK60" s="366">
        <v>0</v>
      </c>
      <c r="CL60" s="339">
        <v>0</v>
      </c>
      <c r="CM60" s="155">
        <v>0</v>
      </c>
      <c r="CN60" s="156">
        <v>0</v>
      </c>
      <c r="CO60" s="155">
        <v>298.82400000000001</v>
      </c>
      <c r="CP60" s="100"/>
      <c r="CQ60" s="155">
        <v>0</v>
      </c>
      <c r="CR60" s="366">
        <v>0</v>
      </c>
      <c r="CS60" s="339">
        <v>0</v>
      </c>
      <c r="CT60" s="155">
        <v>0</v>
      </c>
      <c r="CU60" s="156">
        <v>0</v>
      </c>
      <c r="CV60" s="155">
        <v>298.82400000000001</v>
      </c>
      <c r="CW60" s="100"/>
      <c r="CX60" s="155">
        <v>0</v>
      </c>
      <c r="CY60" s="366">
        <v>0</v>
      </c>
      <c r="CZ60" s="339">
        <v>0</v>
      </c>
      <c r="DA60" s="155">
        <v>0</v>
      </c>
      <c r="DB60" s="156">
        <v>0</v>
      </c>
      <c r="DC60" s="155">
        <v>298.82400000000001</v>
      </c>
      <c r="DD60" s="100"/>
      <c r="DE60" s="155">
        <v>0</v>
      </c>
      <c r="DF60" s="366">
        <v>0</v>
      </c>
      <c r="DG60" s="339">
        <v>0</v>
      </c>
      <c r="DH60" s="155">
        <v>0</v>
      </c>
      <c r="DI60" s="156">
        <v>0</v>
      </c>
      <c r="DJ60" s="155">
        <v>298.82400000000001</v>
      </c>
      <c r="DK60" s="100"/>
      <c r="DL60" s="155">
        <v>0</v>
      </c>
      <c r="DM60" s="366">
        <v>0</v>
      </c>
      <c r="DN60" s="339">
        <v>0</v>
      </c>
      <c r="DO60" s="155">
        <v>0</v>
      </c>
      <c r="DP60" s="156">
        <v>0</v>
      </c>
      <c r="DQ60" s="155">
        <v>298.82400000000001</v>
      </c>
    </row>
    <row r="61" spans="1:121" ht="25.5" x14ac:dyDescent="0.25">
      <c r="A61" s="17" t="s">
        <v>194</v>
      </c>
      <c r="B61" s="18" t="s">
        <v>195</v>
      </c>
      <c r="C61" s="17" t="s">
        <v>27</v>
      </c>
      <c r="D61" s="17" t="s">
        <v>196</v>
      </c>
      <c r="E61" s="19" t="s">
        <v>34</v>
      </c>
      <c r="F61" s="19">
        <v>1.06</v>
      </c>
      <c r="G61" s="20">
        <v>4.13</v>
      </c>
      <c r="H61" s="20">
        <v>5.17</v>
      </c>
      <c r="I61" s="390">
        <v>5.48</v>
      </c>
      <c r="J61" s="100"/>
      <c r="K61" s="155">
        <v>0</v>
      </c>
      <c r="L61" s="366">
        <v>0</v>
      </c>
      <c r="M61" s="339">
        <v>0</v>
      </c>
      <c r="N61" s="155">
        <v>0</v>
      </c>
      <c r="O61" s="156">
        <v>0</v>
      </c>
      <c r="P61" s="155">
        <v>5.48</v>
      </c>
      <c r="Q61" s="100"/>
      <c r="R61" s="155">
        <v>0</v>
      </c>
      <c r="S61" s="366">
        <v>0</v>
      </c>
      <c r="T61" s="339">
        <v>0</v>
      </c>
      <c r="U61" s="155">
        <v>0</v>
      </c>
      <c r="V61" s="156">
        <v>0</v>
      </c>
      <c r="W61" s="155">
        <v>5.48</v>
      </c>
      <c r="X61" s="100"/>
      <c r="Y61" s="155">
        <v>0</v>
      </c>
      <c r="Z61" s="366">
        <v>0</v>
      </c>
      <c r="AA61" s="339">
        <v>0</v>
      </c>
      <c r="AB61" s="155">
        <v>0</v>
      </c>
      <c r="AC61" s="156">
        <v>0</v>
      </c>
      <c r="AD61" s="155">
        <v>5.48</v>
      </c>
      <c r="AE61" s="100"/>
      <c r="AF61" s="155">
        <v>0</v>
      </c>
      <c r="AG61" s="366">
        <v>0</v>
      </c>
      <c r="AH61" s="339">
        <v>0</v>
      </c>
      <c r="AI61" s="155">
        <v>0</v>
      </c>
      <c r="AJ61" s="156">
        <v>0</v>
      </c>
      <c r="AK61" s="155">
        <v>5.48</v>
      </c>
      <c r="AL61" s="100"/>
      <c r="AM61" s="155">
        <v>0</v>
      </c>
      <c r="AN61" s="366">
        <v>0</v>
      </c>
      <c r="AO61" s="339">
        <v>0</v>
      </c>
      <c r="AP61" s="155">
        <v>0</v>
      </c>
      <c r="AQ61" s="156">
        <v>0</v>
      </c>
      <c r="AR61" s="155">
        <v>5.48</v>
      </c>
      <c r="AS61" s="100"/>
      <c r="AT61" s="155">
        <v>0</v>
      </c>
      <c r="AU61" s="366">
        <v>0</v>
      </c>
      <c r="AV61" s="339">
        <v>0</v>
      </c>
      <c r="AW61" s="155">
        <v>0</v>
      </c>
      <c r="AX61" s="156">
        <v>0</v>
      </c>
      <c r="AY61" s="155">
        <v>5.48</v>
      </c>
      <c r="AZ61" s="100"/>
      <c r="BA61" s="155">
        <v>0</v>
      </c>
      <c r="BB61" s="366">
        <v>0</v>
      </c>
      <c r="BC61" s="339">
        <v>0</v>
      </c>
      <c r="BD61" s="155">
        <v>0</v>
      </c>
      <c r="BE61" s="156">
        <v>0</v>
      </c>
      <c r="BF61" s="155">
        <v>5.48</v>
      </c>
      <c r="BG61" s="100"/>
      <c r="BH61" s="155">
        <v>0</v>
      </c>
      <c r="BI61" s="366">
        <v>0</v>
      </c>
      <c r="BJ61" s="339">
        <v>0</v>
      </c>
      <c r="BK61" s="155">
        <v>0</v>
      </c>
      <c r="BL61" s="156">
        <v>0</v>
      </c>
      <c r="BM61" s="155">
        <v>5.48</v>
      </c>
      <c r="BN61" s="100"/>
      <c r="BO61" s="155">
        <v>0</v>
      </c>
      <c r="BP61" s="366">
        <v>0</v>
      </c>
      <c r="BQ61" s="339">
        <v>0</v>
      </c>
      <c r="BR61" s="155">
        <v>0</v>
      </c>
      <c r="BS61" s="156">
        <v>0</v>
      </c>
      <c r="BT61" s="155">
        <v>5.48</v>
      </c>
      <c r="BU61" s="100"/>
      <c r="BV61" s="155">
        <v>0</v>
      </c>
      <c r="BW61" s="366">
        <v>0</v>
      </c>
      <c r="BX61" s="339">
        <v>0</v>
      </c>
      <c r="BY61" s="155">
        <v>0</v>
      </c>
      <c r="BZ61" s="156">
        <v>0</v>
      </c>
      <c r="CA61" s="155">
        <v>5.48</v>
      </c>
      <c r="CB61" s="100"/>
      <c r="CC61" s="155">
        <v>0</v>
      </c>
      <c r="CD61" s="366">
        <v>0</v>
      </c>
      <c r="CE61" s="339">
        <v>0</v>
      </c>
      <c r="CF61" s="155">
        <v>0</v>
      </c>
      <c r="CG61" s="156">
        <v>0</v>
      </c>
      <c r="CH61" s="155">
        <v>5.48</v>
      </c>
      <c r="CI61" s="100"/>
      <c r="CJ61" s="155">
        <v>0</v>
      </c>
      <c r="CK61" s="366">
        <v>0</v>
      </c>
      <c r="CL61" s="339">
        <v>0</v>
      </c>
      <c r="CM61" s="155">
        <v>0</v>
      </c>
      <c r="CN61" s="156">
        <v>0</v>
      </c>
      <c r="CO61" s="155">
        <v>5.48</v>
      </c>
      <c r="CP61" s="100"/>
      <c r="CQ61" s="155">
        <v>0</v>
      </c>
      <c r="CR61" s="366">
        <v>0</v>
      </c>
      <c r="CS61" s="339">
        <v>0</v>
      </c>
      <c r="CT61" s="155">
        <v>0</v>
      </c>
      <c r="CU61" s="156">
        <v>0</v>
      </c>
      <c r="CV61" s="155">
        <v>5.48</v>
      </c>
      <c r="CW61" s="100">
        <v>1.06</v>
      </c>
      <c r="CX61" s="155">
        <v>5.4802</v>
      </c>
      <c r="CY61" s="366">
        <v>1.000036496350365</v>
      </c>
      <c r="CZ61" s="339">
        <v>1.06</v>
      </c>
      <c r="DA61" s="155">
        <v>5.4802</v>
      </c>
      <c r="DB61" s="156">
        <v>1.000036496350365</v>
      </c>
      <c r="DC61" s="155">
        <v>-1.9999999999953388E-4</v>
      </c>
      <c r="DD61" s="100"/>
      <c r="DE61" s="155">
        <v>0</v>
      </c>
      <c r="DF61" s="366">
        <v>0</v>
      </c>
      <c r="DG61" s="339">
        <v>1.06</v>
      </c>
      <c r="DH61" s="155">
        <v>5.4802</v>
      </c>
      <c r="DI61" s="156">
        <v>1.000036496350365</v>
      </c>
      <c r="DJ61" s="155">
        <v>-1.9999999999953388E-4</v>
      </c>
      <c r="DK61" s="100"/>
      <c r="DL61" s="155">
        <v>0</v>
      </c>
      <c r="DM61" s="366">
        <v>0</v>
      </c>
      <c r="DN61" s="339">
        <v>1.06</v>
      </c>
      <c r="DO61" s="155">
        <v>5.4802</v>
      </c>
      <c r="DP61" s="156">
        <v>1.000036496350365</v>
      </c>
      <c r="DQ61" s="155">
        <v>-1.9999999999953388E-4</v>
      </c>
    </row>
    <row r="62" spans="1:121" ht="25.5" x14ac:dyDescent="0.25">
      <c r="A62" s="17" t="s">
        <v>197</v>
      </c>
      <c r="B62" s="18" t="s">
        <v>198</v>
      </c>
      <c r="C62" s="17" t="s">
        <v>27</v>
      </c>
      <c r="D62" s="17" t="s">
        <v>199</v>
      </c>
      <c r="E62" s="19" t="s">
        <v>42</v>
      </c>
      <c r="F62" s="19">
        <v>3</v>
      </c>
      <c r="G62" s="20">
        <v>85.47</v>
      </c>
      <c r="H62" s="20">
        <v>107.02</v>
      </c>
      <c r="I62" s="390">
        <v>321.06</v>
      </c>
      <c r="J62" s="100">
        <v>1</v>
      </c>
      <c r="K62" s="155">
        <v>107.02</v>
      </c>
      <c r="L62" s="366">
        <v>0.33333333333333331</v>
      </c>
      <c r="M62" s="339">
        <v>1</v>
      </c>
      <c r="N62" s="155">
        <v>107.02</v>
      </c>
      <c r="O62" s="156">
        <v>0.33333333333333331</v>
      </c>
      <c r="P62" s="155">
        <v>214.04000000000002</v>
      </c>
      <c r="Q62" s="100">
        <v>2</v>
      </c>
      <c r="R62" s="155">
        <v>214.04</v>
      </c>
      <c r="S62" s="366">
        <v>0.66666666666666663</v>
      </c>
      <c r="T62" s="339">
        <v>3</v>
      </c>
      <c r="U62" s="155">
        <v>321.06</v>
      </c>
      <c r="V62" s="156">
        <v>1</v>
      </c>
      <c r="W62" s="155">
        <v>0</v>
      </c>
      <c r="X62" s="100"/>
      <c r="Y62" s="155">
        <v>0</v>
      </c>
      <c r="Z62" s="366">
        <v>0</v>
      </c>
      <c r="AA62" s="339">
        <v>3</v>
      </c>
      <c r="AB62" s="155">
        <v>321.06</v>
      </c>
      <c r="AC62" s="156">
        <v>1</v>
      </c>
      <c r="AD62" s="155">
        <v>0</v>
      </c>
      <c r="AE62" s="100"/>
      <c r="AF62" s="155">
        <v>0</v>
      </c>
      <c r="AG62" s="366">
        <v>0</v>
      </c>
      <c r="AH62" s="339">
        <v>3</v>
      </c>
      <c r="AI62" s="155">
        <v>321.06</v>
      </c>
      <c r="AJ62" s="156">
        <v>1</v>
      </c>
      <c r="AK62" s="155">
        <v>0</v>
      </c>
      <c r="AL62" s="100"/>
      <c r="AM62" s="155">
        <v>0</v>
      </c>
      <c r="AN62" s="366">
        <v>0</v>
      </c>
      <c r="AO62" s="339">
        <v>3</v>
      </c>
      <c r="AP62" s="155">
        <v>321.06</v>
      </c>
      <c r="AQ62" s="156">
        <v>1</v>
      </c>
      <c r="AR62" s="155">
        <v>0</v>
      </c>
      <c r="AS62" s="100"/>
      <c r="AT62" s="155">
        <v>0</v>
      </c>
      <c r="AU62" s="366">
        <v>0</v>
      </c>
      <c r="AV62" s="339">
        <v>3</v>
      </c>
      <c r="AW62" s="155">
        <v>321.06</v>
      </c>
      <c r="AX62" s="156">
        <v>1</v>
      </c>
      <c r="AY62" s="155">
        <v>0</v>
      </c>
      <c r="AZ62" s="100"/>
      <c r="BA62" s="155">
        <v>0</v>
      </c>
      <c r="BB62" s="366">
        <v>0</v>
      </c>
      <c r="BC62" s="339">
        <v>3</v>
      </c>
      <c r="BD62" s="155">
        <v>321.06</v>
      </c>
      <c r="BE62" s="156">
        <v>1</v>
      </c>
      <c r="BF62" s="155">
        <v>0</v>
      </c>
      <c r="BG62" s="100"/>
      <c r="BH62" s="155">
        <v>0</v>
      </c>
      <c r="BI62" s="366">
        <v>0</v>
      </c>
      <c r="BJ62" s="339">
        <v>3</v>
      </c>
      <c r="BK62" s="155">
        <v>321.06</v>
      </c>
      <c r="BL62" s="156">
        <v>1</v>
      </c>
      <c r="BM62" s="155">
        <v>0</v>
      </c>
      <c r="BN62" s="100"/>
      <c r="BO62" s="155">
        <v>0</v>
      </c>
      <c r="BP62" s="366">
        <v>0</v>
      </c>
      <c r="BQ62" s="339">
        <v>3</v>
      </c>
      <c r="BR62" s="155">
        <v>321.06</v>
      </c>
      <c r="BS62" s="156">
        <v>1</v>
      </c>
      <c r="BT62" s="155">
        <v>0</v>
      </c>
      <c r="BU62" s="100"/>
      <c r="BV62" s="155">
        <v>0</v>
      </c>
      <c r="BW62" s="366">
        <v>0</v>
      </c>
      <c r="BX62" s="339">
        <v>3</v>
      </c>
      <c r="BY62" s="155">
        <v>321.06</v>
      </c>
      <c r="BZ62" s="156">
        <v>1</v>
      </c>
      <c r="CA62" s="155">
        <v>0</v>
      </c>
      <c r="CB62" s="100"/>
      <c r="CC62" s="155">
        <v>0</v>
      </c>
      <c r="CD62" s="366">
        <v>0</v>
      </c>
      <c r="CE62" s="339">
        <v>3</v>
      </c>
      <c r="CF62" s="155">
        <v>321.06</v>
      </c>
      <c r="CG62" s="156">
        <v>1</v>
      </c>
      <c r="CH62" s="155">
        <v>0</v>
      </c>
      <c r="CI62" s="100"/>
      <c r="CJ62" s="155">
        <v>0</v>
      </c>
      <c r="CK62" s="366">
        <v>0</v>
      </c>
      <c r="CL62" s="339">
        <v>3</v>
      </c>
      <c r="CM62" s="155">
        <v>321.06</v>
      </c>
      <c r="CN62" s="156">
        <v>1</v>
      </c>
      <c r="CO62" s="155">
        <v>0</v>
      </c>
      <c r="CP62" s="100"/>
      <c r="CQ62" s="155">
        <v>0</v>
      </c>
      <c r="CR62" s="366">
        <v>0</v>
      </c>
      <c r="CS62" s="339">
        <v>3</v>
      </c>
      <c r="CT62" s="155">
        <v>321.06</v>
      </c>
      <c r="CU62" s="156">
        <v>1</v>
      </c>
      <c r="CV62" s="155">
        <v>0</v>
      </c>
      <c r="CW62" s="100"/>
      <c r="CX62" s="155">
        <v>0</v>
      </c>
      <c r="CY62" s="366">
        <v>0</v>
      </c>
      <c r="CZ62" s="339">
        <v>3</v>
      </c>
      <c r="DA62" s="155">
        <v>321.06</v>
      </c>
      <c r="DB62" s="156">
        <v>1</v>
      </c>
      <c r="DC62" s="155">
        <v>0</v>
      </c>
      <c r="DD62" s="100"/>
      <c r="DE62" s="155">
        <v>0</v>
      </c>
      <c r="DF62" s="366">
        <v>0</v>
      </c>
      <c r="DG62" s="339">
        <v>3</v>
      </c>
      <c r="DH62" s="155">
        <v>321.06</v>
      </c>
      <c r="DI62" s="156">
        <v>1</v>
      </c>
      <c r="DJ62" s="155">
        <v>0</v>
      </c>
      <c r="DK62" s="100"/>
      <c r="DL62" s="155">
        <v>0</v>
      </c>
      <c r="DM62" s="366">
        <v>0</v>
      </c>
      <c r="DN62" s="339">
        <v>3</v>
      </c>
      <c r="DO62" s="155">
        <v>321.06</v>
      </c>
      <c r="DP62" s="156">
        <v>1</v>
      </c>
      <c r="DQ62" s="155">
        <v>0</v>
      </c>
    </row>
    <row r="63" spans="1:121" ht="25.5" x14ac:dyDescent="0.25">
      <c r="A63" s="17" t="s">
        <v>200</v>
      </c>
      <c r="B63" s="18" t="s">
        <v>201</v>
      </c>
      <c r="C63" s="17" t="s">
        <v>27</v>
      </c>
      <c r="D63" s="17" t="s">
        <v>202</v>
      </c>
      <c r="E63" s="19" t="s">
        <v>34</v>
      </c>
      <c r="F63" s="19">
        <v>14.16</v>
      </c>
      <c r="G63" s="20">
        <v>25.43</v>
      </c>
      <c r="H63" s="20">
        <v>31.84</v>
      </c>
      <c r="I63" s="390">
        <v>450.85399999999998</v>
      </c>
      <c r="J63" s="391">
        <v>14.16</v>
      </c>
      <c r="K63" s="155">
        <v>450.8544</v>
      </c>
      <c r="L63" s="366">
        <v>1.0000008872051707</v>
      </c>
      <c r="M63" s="339">
        <v>14.16</v>
      </c>
      <c r="N63" s="155">
        <v>450.8544</v>
      </c>
      <c r="O63" s="156">
        <v>1.0000008872051707</v>
      </c>
      <c r="P63" s="155">
        <v>-4.0000000001327862E-4</v>
      </c>
      <c r="Q63" s="391"/>
      <c r="R63" s="155">
        <v>0</v>
      </c>
      <c r="S63" s="366">
        <v>0</v>
      </c>
      <c r="T63" s="339">
        <v>14.16</v>
      </c>
      <c r="U63" s="155">
        <v>450.8544</v>
      </c>
      <c r="V63" s="156">
        <v>1.0000008872051707</v>
      </c>
      <c r="W63" s="155">
        <v>-4.0000000001327862E-4</v>
      </c>
      <c r="X63" s="391"/>
      <c r="Y63" s="155">
        <v>0</v>
      </c>
      <c r="Z63" s="366">
        <v>0</v>
      </c>
      <c r="AA63" s="339">
        <v>14.16</v>
      </c>
      <c r="AB63" s="155">
        <v>450.8544</v>
      </c>
      <c r="AC63" s="156">
        <v>1.0000008872051707</v>
      </c>
      <c r="AD63" s="155">
        <v>-4.0000000001327862E-4</v>
      </c>
      <c r="AE63" s="391"/>
      <c r="AF63" s="155">
        <v>0</v>
      </c>
      <c r="AG63" s="366">
        <v>0</v>
      </c>
      <c r="AH63" s="339">
        <v>14.16</v>
      </c>
      <c r="AI63" s="155">
        <v>450.8544</v>
      </c>
      <c r="AJ63" s="156">
        <v>1.0000008872051707</v>
      </c>
      <c r="AK63" s="155">
        <v>-4.0000000001327862E-4</v>
      </c>
      <c r="AL63" s="391"/>
      <c r="AM63" s="155">
        <v>0</v>
      </c>
      <c r="AN63" s="366">
        <v>0</v>
      </c>
      <c r="AO63" s="339">
        <v>14.16</v>
      </c>
      <c r="AP63" s="155">
        <v>450.8544</v>
      </c>
      <c r="AQ63" s="156">
        <v>1.0000008872051707</v>
      </c>
      <c r="AR63" s="155">
        <v>-4.0000000001327862E-4</v>
      </c>
      <c r="AS63" s="391"/>
      <c r="AT63" s="155">
        <v>0</v>
      </c>
      <c r="AU63" s="366">
        <v>0</v>
      </c>
      <c r="AV63" s="339">
        <v>14.16</v>
      </c>
      <c r="AW63" s="155">
        <v>450.8544</v>
      </c>
      <c r="AX63" s="156">
        <v>1.0000008872051707</v>
      </c>
      <c r="AY63" s="155">
        <v>-4.0000000001327862E-4</v>
      </c>
      <c r="AZ63" s="391"/>
      <c r="BA63" s="155">
        <v>0</v>
      </c>
      <c r="BB63" s="366">
        <v>0</v>
      </c>
      <c r="BC63" s="339">
        <v>14.16</v>
      </c>
      <c r="BD63" s="155">
        <v>450.8544</v>
      </c>
      <c r="BE63" s="156">
        <v>1.0000008872051707</v>
      </c>
      <c r="BF63" s="155">
        <v>-4.0000000001327862E-4</v>
      </c>
      <c r="BG63" s="391"/>
      <c r="BH63" s="155">
        <v>0</v>
      </c>
      <c r="BI63" s="366">
        <v>0</v>
      </c>
      <c r="BJ63" s="339">
        <v>14.16</v>
      </c>
      <c r="BK63" s="155">
        <v>450.8544</v>
      </c>
      <c r="BL63" s="156">
        <v>1.0000008872051707</v>
      </c>
      <c r="BM63" s="155">
        <v>-4.0000000001327862E-4</v>
      </c>
      <c r="BN63" s="391"/>
      <c r="BO63" s="155">
        <v>0</v>
      </c>
      <c r="BP63" s="366">
        <v>0</v>
      </c>
      <c r="BQ63" s="339">
        <v>14.16</v>
      </c>
      <c r="BR63" s="155">
        <v>450.8544</v>
      </c>
      <c r="BS63" s="156">
        <v>1.0000008872051707</v>
      </c>
      <c r="BT63" s="155">
        <v>-4.0000000001327862E-4</v>
      </c>
      <c r="BU63" s="391"/>
      <c r="BV63" s="155">
        <v>0</v>
      </c>
      <c r="BW63" s="366">
        <v>0</v>
      </c>
      <c r="BX63" s="339">
        <v>14.16</v>
      </c>
      <c r="BY63" s="155">
        <v>450.8544</v>
      </c>
      <c r="BZ63" s="156">
        <v>1.0000008872051707</v>
      </c>
      <c r="CA63" s="155">
        <v>-4.0000000001327862E-4</v>
      </c>
      <c r="CB63" s="391"/>
      <c r="CC63" s="155">
        <v>0</v>
      </c>
      <c r="CD63" s="366">
        <v>0</v>
      </c>
      <c r="CE63" s="339">
        <v>14.16</v>
      </c>
      <c r="CF63" s="155">
        <v>450.8544</v>
      </c>
      <c r="CG63" s="156">
        <v>1.0000008872051707</v>
      </c>
      <c r="CH63" s="155">
        <v>-4.0000000001327862E-4</v>
      </c>
      <c r="CI63" s="391"/>
      <c r="CJ63" s="155">
        <v>0</v>
      </c>
      <c r="CK63" s="366">
        <v>0</v>
      </c>
      <c r="CL63" s="339">
        <v>14.16</v>
      </c>
      <c r="CM63" s="155">
        <v>450.8544</v>
      </c>
      <c r="CN63" s="156">
        <v>1.0000008872051707</v>
      </c>
      <c r="CO63" s="155">
        <v>-4.0000000001327862E-4</v>
      </c>
      <c r="CP63" s="391"/>
      <c r="CQ63" s="155">
        <v>0</v>
      </c>
      <c r="CR63" s="366">
        <v>0</v>
      </c>
      <c r="CS63" s="339">
        <v>14.16</v>
      </c>
      <c r="CT63" s="155">
        <v>450.8544</v>
      </c>
      <c r="CU63" s="156">
        <v>1.0000008872051707</v>
      </c>
      <c r="CV63" s="155">
        <v>-4.0000000001327862E-4</v>
      </c>
      <c r="CW63" s="391"/>
      <c r="CX63" s="155">
        <v>0</v>
      </c>
      <c r="CY63" s="366">
        <v>0</v>
      </c>
      <c r="CZ63" s="339">
        <v>14.16</v>
      </c>
      <c r="DA63" s="155">
        <v>450.8544</v>
      </c>
      <c r="DB63" s="156">
        <v>1.0000008872051707</v>
      </c>
      <c r="DC63" s="155">
        <v>-4.0000000001327862E-4</v>
      </c>
      <c r="DD63" s="391"/>
      <c r="DE63" s="155">
        <v>0</v>
      </c>
      <c r="DF63" s="366">
        <v>0</v>
      </c>
      <c r="DG63" s="339">
        <v>14.16</v>
      </c>
      <c r="DH63" s="155">
        <v>450.8544</v>
      </c>
      <c r="DI63" s="156">
        <v>1.0000008872051707</v>
      </c>
      <c r="DJ63" s="155">
        <v>-4.0000000001327862E-4</v>
      </c>
      <c r="DK63" s="391"/>
      <c r="DL63" s="155">
        <v>0</v>
      </c>
      <c r="DM63" s="366">
        <v>0</v>
      </c>
      <c r="DN63" s="339">
        <v>14.16</v>
      </c>
      <c r="DO63" s="155">
        <v>450.8544</v>
      </c>
      <c r="DP63" s="156">
        <v>1.0000008872051707</v>
      </c>
      <c r="DQ63" s="155">
        <v>-4.0000000001327862E-4</v>
      </c>
    </row>
    <row r="64" spans="1:121" x14ac:dyDescent="0.25">
      <c r="A64" s="12">
        <v>3</v>
      </c>
      <c r="B64" s="12"/>
      <c r="C64" s="12"/>
      <c r="D64" s="12" t="s">
        <v>203</v>
      </c>
      <c r="E64" s="12"/>
      <c r="F64" s="94"/>
      <c r="G64" s="14"/>
      <c r="H64" s="14"/>
      <c r="I64" s="388">
        <v>0</v>
      </c>
      <c r="J64" s="96"/>
      <c r="K64" s="388">
        <v>1399.3590000000002</v>
      </c>
      <c r="L64" s="172" t="e">
        <v>#DIV/0!</v>
      </c>
      <c r="M64" s="389"/>
      <c r="N64" s="388">
        <v>1399.3590000000002</v>
      </c>
      <c r="O64" s="158" t="e">
        <v>#DIV/0!</v>
      </c>
      <c r="P64" s="388">
        <v>75992.690999999992</v>
      </c>
      <c r="Q64" s="96"/>
      <c r="R64" s="388">
        <v>16672.33426</v>
      </c>
      <c r="S64" s="172" t="e">
        <v>#DIV/0!</v>
      </c>
      <c r="T64" s="389"/>
      <c r="U64" s="388">
        <v>18071.69326</v>
      </c>
      <c r="V64" s="158" t="e">
        <v>#DIV/0!</v>
      </c>
      <c r="W64" s="388">
        <v>59320.35674000001</v>
      </c>
      <c r="X64" s="96"/>
      <c r="Y64" s="388">
        <v>21597.784000000003</v>
      </c>
      <c r="Z64" s="172" t="e">
        <v>#DIV/0!</v>
      </c>
      <c r="AA64" s="389"/>
      <c r="AB64" s="388">
        <v>39669.477260000007</v>
      </c>
      <c r="AC64" s="158" t="e">
        <v>#DIV/0!</v>
      </c>
      <c r="AD64" s="388">
        <v>37722.572739999996</v>
      </c>
      <c r="AE64" s="96"/>
      <c r="AF64" s="388">
        <v>5688.0405000000001</v>
      </c>
      <c r="AG64" s="172" t="e">
        <v>#DIV/0!</v>
      </c>
      <c r="AH64" s="389"/>
      <c r="AI64" s="388">
        <v>45357.517760000002</v>
      </c>
      <c r="AJ64" s="158" t="e">
        <v>#DIV/0!</v>
      </c>
      <c r="AK64" s="388">
        <v>32034.532239999997</v>
      </c>
      <c r="AL64" s="96"/>
      <c r="AM64" s="388">
        <v>32035.977474000003</v>
      </c>
      <c r="AN64" s="172" t="e">
        <v>#DIV/0!</v>
      </c>
      <c r="AO64" s="389"/>
      <c r="AP64" s="388">
        <v>77393.495234000002</v>
      </c>
      <c r="AQ64" s="158" t="e">
        <v>#DIV/0!</v>
      </c>
      <c r="AR64" s="388">
        <v>-1.4452340000036656</v>
      </c>
      <c r="AS64" s="96"/>
      <c r="AT64" s="388">
        <v>0</v>
      </c>
      <c r="AU64" s="172" t="e">
        <v>#DIV/0!</v>
      </c>
      <c r="AV64" s="389"/>
      <c r="AW64" s="388">
        <v>77393.495234000002</v>
      </c>
      <c r="AX64" s="158" t="e">
        <v>#DIV/0!</v>
      </c>
      <c r="AY64" s="388">
        <v>-1.4452340000036656</v>
      </c>
      <c r="AZ64" s="96"/>
      <c r="BA64" s="388">
        <v>0</v>
      </c>
      <c r="BB64" s="172" t="e">
        <v>#DIV/0!</v>
      </c>
      <c r="BC64" s="389"/>
      <c r="BD64" s="388">
        <v>77393.495234000002</v>
      </c>
      <c r="BE64" s="158" t="e">
        <v>#DIV/0!</v>
      </c>
      <c r="BF64" s="388">
        <v>-1.4452340000036656</v>
      </c>
      <c r="BG64" s="96"/>
      <c r="BH64" s="388">
        <v>0</v>
      </c>
      <c r="BI64" s="172" t="e">
        <v>#DIV/0!</v>
      </c>
      <c r="BJ64" s="389"/>
      <c r="BK64" s="388">
        <v>77393.495234000002</v>
      </c>
      <c r="BL64" s="158" t="e">
        <v>#DIV/0!</v>
      </c>
      <c r="BM64" s="388">
        <v>-1.4452340000036656</v>
      </c>
      <c r="BN64" s="96"/>
      <c r="BO64" s="388">
        <v>0</v>
      </c>
      <c r="BP64" s="172" t="e">
        <v>#DIV/0!</v>
      </c>
      <c r="BQ64" s="389"/>
      <c r="BR64" s="388">
        <v>77393.495234000002</v>
      </c>
      <c r="BS64" s="158" t="e">
        <v>#DIV/0!</v>
      </c>
      <c r="BT64" s="388">
        <v>-1.4452340000036656</v>
      </c>
      <c r="BU64" s="96"/>
      <c r="BV64" s="388">
        <v>0</v>
      </c>
      <c r="BW64" s="172" t="e">
        <v>#DIV/0!</v>
      </c>
      <c r="BX64" s="389"/>
      <c r="BY64" s="388">
        <v>77393.495234000002</v>
      </c>
      <c r="BZ64" s="158" t="e">
        <v>#DIV/0!</v>
      </c>
      <c r="CA64" s="388">
        <v>-1.4452340000036656</v>
      </c>
      <c r="CB64" s="96"/>
      <c r="CC64" s="388">
        <v>-1.45</v>
      </c>
      <c r="CD64" s="172" t="e">
        <v>#DIV/0!</v>
      </c>
      <c r="CE64" s="389"/>
      <c r="CF64" s="388">
        <v>77392.045234000005</v>
      </c>
      <c r="CG64" s="158" t="e">
        <v>#DIV/0!</v>
      </c>
      <c r="CH64" s="388">
        <v>4.7659999970619538E-3</v>
      </c>
      <c r="CI64" s="96"/>
      <c r="CJ64" s="388">
        <v>-0.02</v>
      </c>
      <c r="CK64" s="172" t="e">
        <v>#DIV/0!</v>
      </c>
      <c r="CL64" s="389"/>
      <c r="CM64" s="388">
        <v>77392.055034000005</v>
      </c>
      <c r="CN64" s="158">
        <v>0</v>
      </c>
      <c r="CO64" s="388">
        <v>4.9659999972482185E-3</v>
      </c>
      <c r="CP64" s="96"/>
      <c r="CQ64" s="388">
        <v>0</v>
      </c>
      <c r="CR64" s="172"/>
      <c r="CS64" s="389"/>
      <c r="CT64" s="388">
        <v>77392.055034000005</v>
      </c>
      <c r="CU64" s="158"/>
      <c r="CV64" s="97">
        <v>4.9659999972482185E-3</v>
      </c>
      <c r="CW64" s="96"/>
      <c r="CX64" s="388">
        <v>0</v>
      </c>
      <c r="CY64" s="172"/>
      <c r="CZ64" s="389"/>
      <c r="DA64" s="388">
        <v>77392.055034000005</v>
      </c>
      <c r="DB64" s="158"/>
      <c r="DC64" s="97">
        <v>4.9659999972482185E-3</v>
      </c>
      <c r="DD64" s="96"/>
      <c r="DE64" s="388">
        <v>0</v>
      </c>
      <c r="DF64" s="172"/>
      <c r="DG64" s="389"/>
      <c r="DH64" s="388">
        <v>77392.055034000005</v>
      </c>
      <c r="DI64" s="158"/>
      <c r="DJ64" s="97">
        <v>4.9659999972482185E-3</v>
      </c>
      <c r="DK64" s="96"/>
      <c r="DL64" s="388">
        <v>0</v>
      </c>
      <c r="DM64" s="172"/>
      <c r="DN64" s="389"/>
      <c r="DO64" s="388">
        <v>77392.055034000005</v>
      </c>
      <c r="DP64" s="158"/>
      <c r="DQ64" s="97">
        <v>4.9659999972482185E-3</v>
      </c>
    </row>
    <row r="65" spans="1:121" ht="38.25" x14ac:dyDescent="0.25">
      <c r="A65" s="17" t="s">
        <v>204</v>
      </c>
      <c r="B65" s="18" t="s">
        <v>205</v>
      </c>
      <c r="C65" s="17" t="s">
        <v>32</v>
      </c>
      <c r="D65" s="17" t="s">
        <v>206</v>
      </c>
      <c r="E65" s="19" t="s">
        <v>109</v>
      </c>
      <c r="F65" s="19">
        <v>160.88000000000002</v>
      </c>
      <c r="G65" s="20">
        <v>43.24</v>
      </c>
      <c r="H65" s="20">
        <v>54.14</v>
      </c>
      <c r="I65" s="390">
        <v>8710.0429999999997</v>
      </c>
      <c r="J65" s="154"/>
      <c r="K65" s="155">
        <v>0</v>
      </c>
      <c r="L65" s="366">
        <v>0</v>
      </c>
      <c r="M65" s="339">
        <v>0</v>
      </c>
      <c r="N65" s="155">
        <v>0</v>
      </c>
      <c r="O65" s="156">
        <v>0</v>
      </c>
      <c r="P65" s="155">
        <v>8710.0429999999997</v>
      </c>
      <c r="Q65" s="154"/>
      <c r="R65" s="155">
        <v>0</v>
      </c>
      <c r="S65" s="366">
        <v>0</v>
      </c>
      <c r="T65" s="339">
        <v>0</v>
      </c>
      <c r="U65" s="155">
        <v>0</v>
      </c>
      <c r="V65" s="156">
        <v>0</v>
      </c>
      <c r="W65" s="155">
        <v>8710.0429999999997</v>
      </c>
      <c r="X65" s="154">
        <v>118.56</v>
      </c>
      <c r="Y65" s="155">
        <v>6418.8384000000005</v>
      </c>
      <c r="Z65" s="366">
        <v>0.73694680956224912</v>
      </c>
      <c r="AA65" s="339">
        <v>118.56</v>
      </c>
      <c r="AB65" s="155">
        <v>6418.8384000000005</v>
      </c>
      <c r="AC65" s="156">
        <v>0.73694680956224912</v>
      </c>
      <c r="AD65" s="155">
        <v>2291.2045999999991</v>
      </c>
      <c r="AE65" s="154">
        <v>42.32</v>
      </c>
      <c r="AF65" s="155">
        <v>2291.2048</v>
      </c>
      <c r="AG65" s="366">
        <v>0.26305321339975019</v>
      </c>
      <c r="AH65" s="339">
        <v>160.88</v>
      </c>
      <c r="AI65" s="155">
        <v>8710.0432000000001</v>
      </c>
      <c r="AJ65" s="156">
        <v>1.0000000229619992</v>
      </c>
      <c r="AK65" s="155">
        <v>-2.0000000040454324E-4</v>
      </c>
      <c r="AL65" s="154"/>
      <c r="AM65" s="155">
        <v>0</v>
      </c>
      <c r="AN65" s="366">
        <v>0</v>
      </c>
      <c r="AO65" s="339">
        <v>160.88</v>
      </c>
      <c r="AP65" s="155">
        <v>8710.0432000000001</v>
      </c>
      <c r="AQ65" s="156">
        <v>1.0000000229619992</v>
      </c>
      <c r="AR65" s="155">
        <v>-2.0000000040454324E-4</v>
      </c>
      <c r="AS65" s="154"/>
      <c r="AT65" s="155">
        <v>0</v>
      </c>
      <c r="AU65" s="366">
        <v>0</v>
      </c>
      <c r="AV65" s="339">
        <v>160.88</v>
      </c>
      <c r="AW65" s="155">
        <v>8710.0432000000001</v>
      </c>
      <c r="AX65" s="156">
        <v>1.0000000229619992</v>
      </c>
      <c r="AY65" s="155">
        <v>-2.0000000040454324E-4</v>
      </c>
      <c r="AZ65" s="154"/>
      <c r="BA65" s="155">
        <v>0</v>
      </c>
      <c r="BB65" s="366">
        <v>0</v>
      </c>
      <c r="BC65" s="339">
        <v>160.88</v>
      </c>
      <c r="BD65" s="155">
        <v>8710.0432000000001</v>
      </c>
      <c r="BE65" s="156">
        <v>1.0000000229619992</v>
      </c>
      <c r="BF65" s="155">
        <v>-2.0000000040454324E-4</v>
      </c>
      <c r="BG65" s="154"/>
      <c r="BH65" s="155">
        <v>0</v>
      </c>
      <c r="BI65" s="366">
        <v>0</v>
      </c>
      <c r="BJ65" s="339">
        <v>160.88</v>
      </c>
      <c r="BK65" s="155">
        <v>8710.0432000000001</v>
      </c>
      <c r="BL65" s="156">
        <v>1.0000000229619992</v>
      </c>
      <c r="BM65" s="155">
        <v>-2.0000000040454324E-4</v>
      </c>
      <c r="BN65" s="154"/>
      <c r="BO65" s="155">
        <v>0</v>
      </c>
      <c r="BP65" s="366">
        <v>0</v>
      </c>
      <c r="BQ65" s="339">
        <v>160.88</v>
      </c>
      <c r="BR65" s="155">
        <v>8710.0432000000001</v>
      </c>
      <c r="BS65" s="156">
        <v>1.0000000229619992</v>
      </c>
      <c r="BT65" s="155">
        <v>-2.0000000040454324E-4</v>
      </c>
      <c r="BU65" s="154"/>
      <c r="BV65" s="155">
        <v>0</v>
      </c>
      <c r="BW65" s="366">
        <v>0</v>
      </c>
      <c r="BX65" s="339">
        <v>160.88</v>
      </c>
      <c r="BY65" s="155">
        <v>8710.0432000000001</v>
      </c>
      <c r="BZ65" s="156">
        <v>1.0000000229619992</v>
      </c>
      <c r="CA65" s="155">
        <v>-2.0000000040454324E-4</v>
      </c>
      <c r="CB65" s="154"/>
      <c r="CC65" s="155">
        <v>0</v>
      </c>
      <c r="CD65" s="366">
        <v>0</v>
      </c>
      <c r="CE65" s="339">
        <v>160.88</v>
      </c>
      <c r="CF65" s="155">
        <v>8710.0432000000001</v>
      </c>
      <c r="CG65" s="156">
        <v>1.0000000229619992</v>
      </c>
      <c r="CH65" s="155">
        <v>-2.0000000040454324E-4</v>
      </c>
      <c r="CI65" s="154"/>
      <c r="CJ65" s="155">
        <v>0</v>
      </c>
      <c r="CK65" s="366">
        <v>0</v>
      </c>
      <c r="CL65" s="339">
        <v>160.88</v>
      </c>
      <c r="CM65" s="155">
        <v>8710.0429999999997</v>
      </c>
      <c r="CN65" s="156">
        <v>1</v>
      </c>
      <c r="CO65" s="155">
        <v>0</v>
      </c>
      <c r="CP65" s="154"/>
      <c r="CQ65" s="155">
        <v>0</v>
      </c>
      <c r="CR65" s="366">
        <v>0</v>
      </c>
      <c r="CS65" s="339">
        <v>160.88</v>
      </c>
      <c r="CT65" s="155">
        <v>8710.0429999999997</v>
      </c>
      <c r="CU65" s="156">
        <v>1</v>
      </c>
      <c r="CV65" s="155">
        <v>0</v>
      </c>
      <c r="CW65" s="154"/>
      <c r="CX65" s="155">
        <v>0</v>
      </c>
      <c r="CY65" s="366">
        <v>0</v>
      </c>
      <c r="CZ65" s="339">
        <v>160.88</v>
      </c>
      <c r="DA65" s="155">
        <v>8710.0429999999997</v>
      </c>
      <c r="DB65" s="156">
        <v>1</v>
      </c>
      <c r="DC65" s="155">
        <v>0</v>
      </c>
      <c r="DD65" s="154"/>
      <c r="DE65" s="155">
        <v>0</v>
      </c>
      <c r="DF65" s="366">
        <v>0</v>
      </c>
      <c r="DG65" s="339">
        <v>160.88</v>
      </c>
      <c r="DH65" s="155">
        <v>8710.0429999999997</v>
      </c>
      <c r="DI65" s="156">
        <v>1</v>
      </c>
      <c r="DJ65" s="155">
        <v>0</v>
      </c>
      <c r="DK65" s="154"/>
      <c r="DL65" s="155">
        <v>0</v>
      </c>
      <c r="DM65" s="366">
        <v>0</v>
      </c>
      <c r="DN65" s="339">
        <v>160.88</v>
      </c>
      <c r="DO65" s="155">
        <v>8710.0429999999997</v>
      </c>
      <c r="DP65" s="156">
        <v>1</v>
      </c>
      <c r="DQ65" s="155">
        <v>0</v>
      </c>
    </row>
    <row r="66" spans="1:121" ht="38.25" x14ac:dyDescent="0.25">
      <c r="A66" s="17" t="s">
        <v>207</v>
      </c>
      <c r="B66" s="18" t="s">
        <v>208</v>
      </c>
      <c r="C66" s="17" t="s">
        <v>32</v>
      </c>
      <c r="D66" s="17" t="s">
        <v>209</v>
      </c>
      <c r="E66" s="19" t="s">
        <v>88</v>
      </c>
      <c r="F66" s="19">
        <v>81</v>
      </c>
      <c r="G66" s="20">
        <v>70.290000000000006</v>
      </c>
      <c r="H66" s="20">
        <v>88.01</v>
      </c>
      <c r="I66" s="390">
        <v>7128.81</v>
      </c>
      <c r="J66" s="100">
        <v>15.9</v>
      </c>
      <c r="K66" s="155">
        <v>1399.3590000000002</v>
      </c>
      <c r="L66" s="366">
        <v>0.1962962962962963</v>
      </c>
      <c r="M66" s="339">
        <v>15.9</v>
      </c>
      <c r="N66" s="155">
        <v>1399.3590000000002</v>
      </c>
      <c r="O66" s="156">
        <v>0.1962962962962963</v>
      </c>
      <c r="P66" s="155">
        <v>5729.451</v>
      </c>
      <c r="Q66" s="100"/>
      <c r="R66" s="155">
        <v>0</v>
      </c>
      <c r="S66" s="366">
        <v>0</v>
      </c>
      <c r="T66" s="339">
        <v>15.9</v>
      </c>
      <c r="U66" s="155">
        <v>1399.3590000000002</v>
      </c>
      <c r="V66" s="156">
        <v>0.1962962962962963</v>
      </c>
      <c r="W66" s="155">
        <v>5729.451</v>
      </c>
      <c r="X66" s="100">
        <v>15.1</v>
      </c>
      <c r="Y66" s="155">
        <v>1328.951</v>
      </c>
      <c r="Z66" s="366">
        <v>0.18641975308641975</v>
      </c>
      <c r="AA66" s="339">
        <v>31</v>
      </c>
      <c r="AB66" s="155">
        <v>2728.3100000000004</v>
      </c>
      <c r="AC66" s="156">
        <v>0.38271604938271608</v>
      </c>
      <c r="AD66" s="155">
        <v>4400.5</v>
      </c>
      <c r="AE66" s="100"/>
      <c r="AF66" s="155">
        <v>0</v>
      </c>
      <c r="AG66" s="366">
        <v>0</v>
      </c>
      <c r="AH66" s="339">
        <v>31</v>
      </c>
      <c r="AI66" s="155">
        <v>2728.3100000000004</v>
      </c>
      <c r="AJ66" s="156">
        <v>0.38271604938271608</v>
      </c>
      <c r="AK66" s="155">
        <v>4400.5</v>
      </c>
      <c r="AL66" s="100">
        <v>50</v>
      </c>
      <c r="AM66" s="155">
        <v>4400.5</v>
      </c>
      <c r="AN66" s="366">
        <v>0.61728395061728392</v>
      </c>
      <c r="AO66" s="339">
        <v>81</v>
      </c>
      <c r="AP66" s="155">
        <v>7128.81</v>
      </c>
      <c r="AQ66" s="156">
        <v>1</v>
      </c>
      <c r="AR66" s="155">
        <v>0</v>
      </c>
      <c r="AS66" s="100"/>
      <c r="AT66" s="155">
        <v>0</v>
      </c>
      <c r="AU66" s="366">
        <v>0</v>
      </c>
      <c r="AV66" s="339">
        <v>81</v>
      </c>
      <c r="AW66" s="155">
        <v>7128.81</v>
      </c>
      <c r="AX66" s="156">
        <v>1</v>
      </c>
      <c r="AY66" s="155">
        <v>0</v>
      </c>
      <c r="AZ66" s="100"/>
      <c r="BA66" s="155">
        <v>0</v>
      </c>
      <c r="BB66" s="366">
        <v>0</v>
      </c>
      <c r="BC66" s="339">
        <v>81</v>
      </c>
      <c r="BD66" s="155">
        <v>7128.81</v>
      </c>
      <c r="BE66" s="156">
        <v>1</v>
      </c>
      <c r="BF66" s="155">
        <v>0</v>
      </c>
      <c r="BG66" s="100"/>
      <c r="BH66" s="155">
        <v>0</v>
      </c>
      <c r="BI66" s="366">
        <v>0</v>
      </c>
      <c r="BJ66" s="339">
        <v>81</v>
      </c>
      <c r="BK66" s="155">
        <v>7128.81</v>
      </c>
      <c r="BL66" s="156">
        <v>1</v>
      </c>
      <c r="BM66" s="155">
        <v>0</v>
      </c>
      <c r="BN66" s="100"/>
      <c r="BO66" s="155">
        <v>0</v>
      </c>
      <c r="BP66" s="366">
        <v>0</v>
      </c>
      <c r="BQ66" s="339">
        <v>81</v>
      </c>
      <c r="BR66" s="155">
        <v>7128.81</v>
      </c>
      <c r="BS66" s="156">
        <v>1</v>
      </c>
      <c r="BT66" s="155">
        <v>0</v>
      </c>
      <c r="BU66" s="100"/>
      <c r="BV66" s="155">
        <v>0</v>
      </c>
      <c r="BW66" s="366">
        <v>0</v>
      </c>
      <c r="BX66" s="339">
        <v>81</v>
      </c>
      <c r="BY66" s="155">
        <v>7128.81</v>
      </c>
      <c r="BZ66" s="156">
        <v>1</v>
      </c>
      <c r="CA66" s="155">
        <v>0</v>
      </c>
      <c r="CB66" s="100"/>
      <c r="CC66" s="155">
        <v>0</v>
      </c>
      <c r="CD66" s="366">
        <v>0</v>
      </c>
      <c r="CE66" s="339">
        <v>81</v>
      </c>
      <c r="CF66" s="155">
        <v>7128.81</v>
      </c>
      <c r="CG66" s="156">
        <v>1</v>
      </c>
      <c r="CH66" s="155">
        <v>0</v>
      </c>
      <c r="CI66" s="100"/>
      <c r="CJ66" s="155">
        <v>0</v>
      </c>
      <c r="CK66" s="366">
        <v>0</v>
      </c>
      <c r="CL66" s="339">
        <v>81</v>
      </c>
      <c r="CM66" s="155">
        <v>7128.81</v>
      </c>
      <c r="CN66" s="156">
        <v>1</v>
      </c>
      <c r="CO66" s="155">
        <v>0</v>
      </c>
      <c r="CP66" s="100"/>
      <c r="CQ66" s="155">
        <v>0</v>
      </c>
      <c r="CR66" s="366">
        <v>0</v>
      </c>
      <c r="CS66" s="339">
        <v>81</v>
      </c>
      <c r="CT66" s="155">
        <v>7128.81</v>
      </c>
      <c r="CU66" s="156">
        <v>1</v>
      </c>
      <c r="CV66" s="155">
        <v>0</v>
      </c>
      <c r="CW66" s="100"/>
      <c r="CX66" s="155">
        <v>0</v>
      </c>
      <c r="CY66" s="366">
        <v>0</v>
      </c>
      <c r="CZ66" s="339">
        <v>81</v>
      </c>
      <c r="DA66" s="155">
        <v>7128.81</v>
      </c>
      <c r="DB66" s="156">
        <v>1</v>
      </c>
      <c r="DC66" s="155">
        <v>0</v>
      </c>
      <c r="DD66" s="100"/>
      <c r="DE66" s="155">
        <v>0</v>
      </c>
      <c r="DF66" s="366">
        <v>0</v>
      </c>
      <c r="DG66" s="339">
        <v>81</v>
      </c>
      <c r="DH66" s="155">
        <v>7128.81</v>
      </c>
      <c r="DI66" s="156">
        <v>1</v>
      </c>
      <c r="DJ66" s="155">
        <v>0</v>
      </c>
      <c r="DK66" s="100"/>
      <c r="DL66" s="155">
        <v>0</v>
      </c>
      <c r="DM66" s="366">
        <v>0</v>
      </c>
      <c r="DN66" s="339">
        <v>81</v>
      </c>
      <c r="DO66" s="155">
        <v>7128.81</v>
      </c>
      <c r="DP66" s="156">
        <v>1</v>
      </c>
      <c r="DQ66" s="155">
        <v>0</v>
      </c>
    </row>
    <row r="67" spans="1:121" ht="38.25" x14ac:dyDescent="0.25">
      <c r="A67" s="17" t="s">
        <v>210</v>
      </c>
      <c r="B67" s="18" t="s">
        <v>211</v>
      </c>
      <c r="C67" s="17" t="s">
        <v>32</v>
      </c>
      <c r="D67" s="17" t="s">
        <v>212</v>
      </c>
      <c r="E67" s="19" t="s">
        <v>88</v>
      </c>
      <c r="F67" s="19">
        <v>14.95</v>
      </c>
      <c r="G67" s="20">
        <v>77.44</v>
      </c>
      <c r="H67" s="20">
        <v>96.97</v>
      </c>
      <c r="I67" s="390">
        <v>1449.701</v>
      </c>
      <c r="J67" s="100"/>
      <c r="K67" s="155">
        <v>0</v>
      </c>
      <c r="L67" s="366">
        <v>0</v>
      </c>
      <c r="M67" s="339">
        <v>0</v>
      </c>
      <c r="N67" s="155">
        <v>0</v>
      </c>
      <c r="O67" s="156">
        <v>0</v>
      </c>
      <c r="P67" s="155">
        <v>1449.701</v>
      </c>
      <c r="Q67" s="100">
        <v>2.99</v>
      </c>
      <c r="R67" s="155">
        <v>289.94030000000004</v>
      </c>
      <c r="S67" s="366">
        <v>0.20000006897974137</v>
      </c>
      <c r="T67" s="339">
        <v>2.99</v>
      </c>
      <c r="U67" s="155">
        <v>289.94030000000004</v>
      </c>
      <c r="V67" s="156">
        <v>0.20000006897974137</v>
      </c>
      <c r="W67" s="155">
        <v>1159.7607</v>
      </c>
      <c r="X67" s="100">
        <v>3.35</v>
      </c>
      <c r="Y67" s="155">
        <v>324.84949999999998</v>
      </c>
      <c r="Z67" s="366">
        <v>0.22408034484352288</v>
      </c>
      <c r="AA67" s="339">
        <v>6.34</v>
      </c>
      <c r="AB67" s="155">
        <v>614.78980000000001</v>
      </c>
      <c r="AC67" s="156">
        <v>0.42408041382326422</v>
      </c>
      <c r="AD67" s="155">
        <v>834.91120000000001</v>
      </c>
      <c r="AE67" s="100">
        <v>4.6100000000000003</v>
      </c>
      <c r="AF67" s="155">
        <v>447.0317</v>
      </c>
      <c r="AG67" s="366">
        <v>0.3083613103667584</v>
      </c>
      <c r="AH67" s="339">
        <v>10.95</v>
      </c>
      <c r="AI67" s="155">
        <v>1061.8215</v>
      </c>
      <c r="AJ67" s="156">
        <v>0.73244172419002262</v>
      </c>
      <c r="AK67" s="155">
        <v>387.87950000000001</v>
      </c>
      <c r="AL67" s="100">
        <v>4</v>
      </c>
      <c r="AM67" s="155">
        <v>387.88</v>
      </c>
      <c r="AN67" s="366">
        <v>0.26755862070868408</v>
      </c>
      <c r="AO67" s="339">
        <v>14.95</v>
      </c>
      <c r="AP67" s="155">
        <v>1449.7015000000001</v>
      </c>
      <c r="AQ67" s="156">
        <v>1.0000003448987067</v>
      </c>
      <c r="AR67" s="155">
        <v>-5.0000000010186341E-4</v>
      </c>
      <c r="AS67" s="100"/>
      <c r="AT67" s="155">
        <v>0</v>
      </c>
      <c r="AU67" s="366">
        <v>0</v>
      </c>
      <c r="AV67" s="339">
        <v>14.95</v>
      </c>
      <c r="AW67" s="155">
        <v>1449.7015000000001</v>
      </c>
      <c r="AX67" s="156">
        <v>1.0000003448987067</v>
      </c>
      <c r="AY67" s="155">
        <v>-5.0000000010186341E-4</v>
      </c>
      <c r="AZ67" s="100"/>
      <c r="BA67" s="155">
        <v>0</v>
      </c>
      <c r="BB67" s="366">
        <v>0</v>
      </c>
      <c r="BC67" s="339">
        <v>14.95</v>
      </c>
      <c r="BD67" s="155">
        <v>1449.7015000000001</v>
      </c>
      <c r="BE67" s="156">
        <v>1.0000003448987067</v>
      </c>
      <c r="BF67" s="155">
        <v>-5.0000000010186341E-4</v>
      </c>
      <c r="BG67" s="100"/>
      <c r="BH67" s="155">
        <v>0</v>
      </c>
      <c r="BI67" s="366">
        <v>0</v>
      </c>
      <c r="BJ67" s="339">
        <v>14.95</v>
      </c>
      <c r="BK67" s="155">
        <v>1449.7015000000001</v>
      </c>
      <c r="BL67" s="156">
        <v>1.0000003448987067</v>
      </c>
      <c r="BM67" s="155">
        <v>-5.0000000010186341E-4</v>
      </c>
      <c r="BN67" s="100"/>
      <c r="BO67" s="155">
        <v>0</v>
      </c>
      <c r="BP67" s="366">
        <v>0</v>
      </c>
      <c r="BQ67" s="339">
        <v>14.95</v>
      </c>
      <c r="BR67" s="155">
        <v>1449.7015000000001</v>
      </c>
      <c r="BS67" s="156">
        <v>1.0000003448987067</v>
      </c>
      <c r="BT67" s="155">
        <v>-5.0000000010186341E-4</v>
      </c>
      <c r="BU67" s="100"/>
      <c r="BV67" s="155">
        <v>0</v>
      </c>
      <c r="BW67" s="366">
        <v>0</v>
      </c>
      <c r="BX67" s="339">
        <v>14.95</v>
      </c>
      <c r="BY67" s="155">
        <v>1449.7015000000001</v>
      </c>
      <c r="BZ67" s="156">
        <v>1.0000003448987067</v>
      </c>
      <c r="CA67" s="155">
        <v>-5.0000000010186341E-4</v>
      </c>
      <c r="CB67" s="100"/>
      <c r="CC67" s="155">
        <v>0</v>
      </c>
      <c r="CD67" s="366">
        <v>0</v>
      </c>
      <c r="CE67" s="339">
        <v>14.95</v>
      </c>
      <c r="CF67" s="155">
        <v>1449.7015000000001</v>
      </c>
      <c r="CG67" s="156">
        <v>1.0000003448987067</v>
      </c>
      <c r="CH67" s="155">
        <v>-5.0000000010186341E-4</v>
      </c>
      <c r="CI67" s="100"/>
      <c r="CJ67" s="155">
        <v>0</v>
      </c>
      <c r="CK67" s="366">
        <v>0</v>
      </c>
      <c r="CL67" s="339">
        <v>14.95</v>
      </c>
      <c r="CM67" s="155">
        <v>1449.7015000000001</v>
      </c>
      <c r="CN67" s="156">
        <v>1.0000003448987067</v>
      </c>
      <c r="CO67" s="155">
        <v>-5.0000000010186341E-4</v>
      </c>
      <c r="CP67" s="100"/>
      <c r="CQ67" s="155">
        <v>0</v>
      </c>
      <c r="CR67" s="366">
        <v>0</v>
      </c>
      <c r="CS67" s="339">
        <v>14.95</v>
      </c>
      <c r="CT67" s="155">
        <v>1449.7015000000001</v>
      </c>
      <c r="CU67" s="156">
        <v>1.0000003448987067</v>
      </c>
      <c r="CV67" s="155">
        <v>-5.0000000010186341E-4</v>
      </c>
      <c r="CW67" s="100"/>
      <c r="CX67" s="155">
        <v>0</v>
      </c>
      <c r="CY67" s="366">
        <v>0</v>
      </c>
      <c r="CZ67" s="339">
        <v>14.95</v>
      </c>
      <c r="DA67" s="155">
        <v>1449.7015000000001</v>
      </c>
      <c r="DB67" s="156">
        <v>1.0000003448987067</v>
      </c>
      <c r="DC67" s="155">
        <v>-5.0000000010186341E-4</v>
      </c>
      <c r="DD67" s="100"/>
      <c r="DE67" s="155">
        <v>0</v>
      </c>
      <c r="DF67" s="366">
        <v>0</v>
      </c>
      <c r="DG67" s="339">
        <v>14.95</v>
      </c>
      <c r="DH67" s="155">
        <v>1449.7015000000001</v>
      </c>
      <c r="DI67" s="156">
        <v>1.0000003448987067</v>
      </c>
      <c r="DJ67" s="155">
        <v>-5.0000000010186341E-4</v>
      </c>
      <c r="DK67" s="100"/>
      <c r="DL67" s="155">
        <v>0</v>
      </c>
      <c r="DM67" s="366">
        <v>0</v>
      </c>
      <c r="DN67" s="339">
        <v>14.95</v>
      </c>
      <c r="DO67" s="155">
        <v>1449.7015000000001</v>
      </c>
      <c r="DP67" s="156">
        <v>1.0000003448987067</v>
      </c>
      <c r="DQ67" s="155">
        <v>-5.0000000010186341E-4</v>
      </c>
    </row>
    <row r="68" spans="1:121" ht="38.25" x14ac:dyDescent="0.25">
      <c r="A68" s="17" t="s">
        <v>213</v>
      </c>
      <c r="B68" s="18" t="s">
        <v>214</v>
      </c>
      <c r="C68" s="17" t="s">
        <v>32</v>
      </c>
      <c r="D68" s="17" t="s">
        <v>215</v>
      </c>
      <c r="E68" s="19" t="s">
        <v>34</v>
      </c>
      <c r="F68" s="19">
        <v>54.589999999999996</v>
      </c>
      <c r="G68" s="20">
        <v>166.79</v>
      </c>
      <c r="H68" s="20">
        <v>208.85</v>
      </c>
      <c r="I68" s="390">
        <v>11401.120999999999</v>
      </c>
      <c r="J68" s="100"/>
      <c r="K68" s="155">
        <v>0</v>
      </c>
      <c r="L68" s="366">
        <v>0</v>
      </c>
      <c r="M68" s="339">
        <v>0</v>
      </c>
      <c r="N68" s="155">
        <v>0</v>
      </c>
      <c r="O68" s="156">
        <v>0</v>
      </c>
      <c r="P68" s="155">
        <v>11401.120999999999</v>
      </c>
      <c r="Q68" s="100">
        <v>12.43</v>
      </c>
      <c r="R68" s="155">
        <v>2596.0054999999998</v>
      </c>
      <c r="S68" s="366">
        <v>0.22769739045835932</v>
      </c>
      <c r="T68" s="339">
        <v>12.43</v>
      </c>
      <c r="U68" s="155">
        <v>2596.0054999999998</v>
      </c>
      <c r="V68" s="156">
        <v>0.22769739045835932</v>
      </c>
      <c r="W68" s="155">
        <v>8805.1154999999999</v>
      </c>
      <c r="X68" s="100">
        <v>8</v>
      </c>
      <c r="Y68" s="155">
        <v>1670.8</v>
      </c>
      <c r="Z68" s="366">
        <v>0.14654699305445493</v>
      </c>
      <c r="AA68" s="339">
        <v>20.43</v>
      </c>
      <c r="AB68" s="155">
        <v>4266.8054999999995</v>
      </c>
      <c r="AC68" s="156">
        <v>0.37424438351281419</v>
      </c>
      <c r="AD68" s="155">
        <v>7134.3154999999997</v>
      </c>
      <c r="AE68" s="100">
        <v>11.31</v>
      </c>
      <c r="AF68" s="155">
        <v>2362.0934999999999</v>
      </c>
      <c r="AG68" s="366">
        <v>0.20718081143073563</v>
      </c>
      <c r="AH68" s="339">
        <v>31.740000000000002</v>
      </c>
      <c r="AI68" s="155">
        <v>6628.8989999999994</v>
      </c>
      <c r="AJ68" s="156">
        <v>0.58142519494354983</v>
      </c>
      <c r="AK68" s="155">
        <v>4772.2219999999998</v>
      </c>
      <c r="AL68" s="100">
        <v>22.849999999999998</v>
      </c>
      <c r="AM68" s="155">
        <v>4772.2224999999999</v>
      </c>
      <c r="AN68" s="366">
        <v>0.41857484891178687</v>
      </c>
      <c r="AO68" s="339">
        <v>54.59</v>
      </c>
      <c r="AP68" s="155">
        <v>11401.121499999999</v>
      </c>
      <c r="AQ68" s="156">
        <v>1.0000000438553367</v>
      </c>
      <c r="AR68" s="155">
        <v>-5.0000000010186341E-4</v>
      </c>
      <c r="AS68" s="100"/>
      <c r="AT68" s="155">
        <v>0</v>
      </c>
      <c r="AU68" s="366">
        <v>0</v>
      </c>
      <c r="AV68" s="339">
        <v>54.59</v>
      </c>
      <c r="AW68" s="155">
        <v>11401.121499999999</v>
      </c>
      <c r="AX68" s="156">
        <v>1.0000000438553367</v>
      </c>
      <c r="AY68" s="155">
        <v>-5.0000000010186341E-4</v>
      </c>
      <c r="AZ68" s="100"/>
      <c r="BA68" s="155">
        <v>0</v>
      </c>
      <c r="BB68" s="366">
        <v>0</v>
      </c>
      <c r="BC68" s="339">
        <v>54.59</v>
      </c>
      <c r="BD68" s="155">
        <v>11401.121499999999</v>
      </c>
      <c r="BE68" s="156">
        <v>1.0000000438553367</v>
      </c>
      <c r="BF68" s="155">
        <v>-5.0000000010186341E-4</v>
      </c>
      <c r="BG68" s="100"/>
      <c r="BH68" s="155">
        <v>0</v>
      </c>
      <c r="BI68" s="366">
        <v>0</v>
      </c>
      <c r="BJ68" s="339">
        <v>54.59</v>
      </c>
      <c r="BK68" s="155">
        <v>11401.121499999999</v>
      </c>
      <c r="BL68" s="156">
        <v>1.0000000438553367</v>
      </c>
      <c r="BM68" s="155">
        <v>-5.0000000010186341E-4</v>
      </c>
      <c r="BN68" s="100"/>
      <c r="BO68" s="155">
        <v>0</v>
      </c>
      <c r="BP68" s="366">
        <v>0</v>
      </c>
      <c r="BQ68" s="339">
        <v>54.59</v>
      </c>
      <c r="BR68" s="155">
        <v>11401.121499999999</v>
      </c>
      <c r="BS68" s="156">
        <v>1.0000000438553367</v>
      </c>
      <c r="BT68" s="155">
        <v>-5.0000000010186341E-4</v>
      </c>
      <c r="BU68" s="100"/>
      <c r="BV68" s="155">
        <v>0</v>
      </c>
      <c r="BW68" s="366">
        <v>0</v>
      </c>
      <c r="BX68" s="339">
        <v>54.59</v>
      </c>
      <c r="BY68" s="155">
        <v>11401.121499999999</v>
      </c>
      <c r="BZ68" s="156">
        <v>1.0000000438553367</v>
      </c>
      <c r="CA68" s="155">
        <v>-5.0000000010186341E-4</v>
      </c>
      <c r="CB68" s="100"/>
      <c r="CC68" s="155">
        <v>0</v>
      </c>
      <c r="CD68" s="366">
        <v>0</v>
      </c>
      <c r="CE68" s="339">
        <v>54.59</v>
      </c>
      <c r="CF68" s="155">
        <v>11401.121499999999</v>
      </c>
      <c r="CG68" s="156">
        <v>1.0000000438553367</v>
      </c>
      <c r="CH68" s="155">
        <v>-5.0000000010186341E-4</v>
      </c>
      <c r="CI68" s="100"/>
      <c r="CJ68" s="155">
        <v>0</v>
      </c>
      <c r="CK68" s="366">
        <v>0</v>
      </c>
      <c r="CL68" s="339">
        <v>54.59</v>
      </c>
      <c r="CM68" s="155">
        <v>11401.121499999999</v>
      </c>
      <c r="CN68" s="156">
        <v>1.0000000438553367</v>
      </c>
      <c r="CO68" s="155">
        <v>-5.0000000010186341E-4</v>
      </c>
      <c r="CP68" s="100"/>
      <c r="CQ68" s="155">
        <v>0</v>
      </c>
      <c r="CR68" s="366">
        <v>0</v>
      </c>
      <c r="CS68" s="339">
        <v>54.59</v>
      </c>
      <c r="CT68" s="155">
        <v>11401.121499999999</v>
      </c>
      <c r="CU68" s="156">
        <v>1.0000000438553367</v>
      </c>
      <c r="CV68" s="155">
        <v>-5.0000000010186341E-4</v>
      </c>
      <c r="CW68" s="100"/>
      <c r="CX68" s="155">
        <v>0</v>
      </c>
      <c r="CY68" s="366">
        <v>0</v>
      </c>
      <c r="CZ68" s="339">
        <v>54.59</v>
      </c>
      <c r="DA68" s="155">
        <v>11401.121499999999</v>
      </c>
      <c r="DB68" s="156">
        <v>1.0000000438553367</v>
      </c>
      <c r="DC68" s="155">
        <v>-5.0000000010186341E-4</v>
      </c>
      <c r="DD68" s="100"/>
      <c r="DE68" s="155">
        <v>0</v>
      </c>
      <c r="DF68" s="366">
        <v>0</v>
      </c>
      <c r="DG68" s="339">
        <v>54.59</v>
      </c>
      <c r="DH68" s="155">
        <v>11401.121499999999</v>
      </c>
      <c r="DI68" s="156">
        <v>1.0000000438553367</v>
      </c>
      <c r="DJ68" s="155">
        <v>-5.0000000010186341E-4</v>
      </c>
      <c r="DK68" s="100"/>
      <c r="DL68" s="155">
        <v>0</v>
      </c>
      <c r="DM68" s="366">
        <v>0</v>
      </c>
      <c r="DN68" s="339">
        <v>54.59</v>
      </c>
      <c r="DO68" s="155">
        <v>11401.121499999999</v>
      </c>
      <c r="DP68" s="156">
        <v>1.0000000438553367</v>
      </c>
      <c r="DQ68" s="155">
        <v>-5.0000000010186341E-4</v>
      </c>
    </row>
    <row r="69" spans="1:121" ht="38.25" x14ac:dyDescent="0.25">
      <c r="A69" s="17" t="s">
        <v>216</v>
      </c>
      <c r="B69" s="18" t="s">
        <v>217</v>
      </c>
      <c r="C69" s="17" t="s">
        <v>32</v>
      </c>
      <c r="D69" s="17" t="s">
        <v>218</v>
      </c>
      <c r="E69" s="19" t="s">
        <v>34</v>
      </c>
      <c r="F69" s="19">
        <v>121.27</v>
      </c>
      <c r="G69" s="20">
        <v>89.71</v>
      </c>
      <c r="H69" s="20">
        <v>112.33</v>
      </c>
      <c r="I69" s="390">
        <v>13622.259</v>
      </c>
      <c r="J69" s="100"/>
      <c r="K69" s="155">
        <v>0</v>
      </c>
      <c r="L69" s="366">
        <v>0</v>
      </c>
      <c r="M69" s="339">
        <v>0</v>
      </c>
      <c r="N69" s="155">
        <v>0</v>
      </c>
      <c r="O69" s="156">
        <v>0</v>
      </c>
      <c r="P69" s="155">
        <v>13622.259</v>
      </c>
      <c r="Q69" s="100">
        <v>39.909999999999997</v>
      </c>
      <c r="R69" s="155">
        <v>4483.0902999999998</v>
      </c>
      <c r="S69" s="366">
        <v>0.32910035699658918</v>
      </c>
      <c r="T69" s="339">
        <v>39.909999999999997</v>
      </c>
      <c r="U69" s="155">
        <v>4483.0902999999998</v>
      </c>
      <c r="V69" s="156">
        <v>0.32910035699658918</v>
      </c>
      <c r="W69" s="155">
        <v>9139.1687000000002</v>
      </c>
      <c r="X69" s="100">
        <v>44.67</v>
      </c>
      <c r="Y69" s="155">
        <v>5017.7811000000002</v>
      </c>
      <c r="Z69" s="366">
        <v>0.36835161480926182</v>
      </c>
      <c r="AA69" s="339">
        <v>84.58</v>
      </c>
      <c r="AB69" s="155">
        <v>9500.8714</v>
      </c>
      <c r="AC69" s="156">
        <v>0.69745197180585095</v>
      </c>
      <c r="AD69" s="155">
        <v>4121.3876</v>
      </c>
      <c r="AE69" s="100">
        <v>4.6900000000000004</v>
      </c>
      <c r="AF69" s="155">
        <v>526.82770000000005</v>
      </c>
      <c r="AG69" s="366">
        <v>3.8674033433074503E-2</v>
      </c>
      <c r="AH69" s="339">
        <v>89.27</v>
      </c>
      <c r="AI69" s="155">
        <v>10027.6991</v>
      </c>
      <c r="AJ69" s="156">
        <v>0.73612600523892546</v>
      </c>
      <c r="AK69" s="155">
        <v>3594.5599000000002</v>
      </c>
      <c r="AL69" s="100">
        <v>32</v>
      </c>
      <c r="AM69" s="155">
        <v>3594.56</v>
      </c>
      <c r="AN69" s="366">
        <v>0.26387400210200085</v>
      </c>
      <c r="AO69" s="339">
        <v>121.27</v>
      </c>
      <c r="AP69" s="155">
        <v>13622.259099999999</v>
      </c>
      <c r="AQ69" s="156">
        <v>1.0000000073409263</v>
      </c>
      <c r="AR69" s="155">
        <v>-9.999999929277692E-5</v>
      </c>
      <c r="AS69" s="100"/>
      <c r="AT69" s="155">
        <v>0</v>
      </c>
      <c r="AU69" s="366">
        <v>0</v>
      </c>
      <c r="AV69" s="339">
        <v>121.27</v>
      </c>
      <c r="AW69" s="155">
        <v>13622.259099999999</v>
      </c>
      <c r="AX69" s="156">
        <v>1.0000000073409263</v>
      </c>
      <c r="AY69" s="155">
        <v>-9.999999929277692E-5</v>
      </c>
      <c r="AZ69" s="100"/>
      <c r="BA69" s="155">
        <v>0</v>
      </c>
      <c r="BB69" s="366">
        <v>0</v>
      </c>
      <c r="BC69" s="339">
        <v>121.27</v>
      </c>
      <c r="BD69" s="155">
        <v>13622.259099999999</v>
      </c>
      <c r="BE69" s="156">
        <v>1.0000000073409263</v>
      </c>
      <c r="BF69" s="155">
        <v>-9.999999929277692E-5</v>
      </c>
      <c r="BG69" s="100"/>
      <c r="BH69" s="155">
        <v>0</v>
      </c>
      <c r="BI69" s="366">
        <v>0</v>
      </c>
      <c r="BJ69" s="339">
        <v>121.27</v>
      </c>
      <c r="BK69" s="155">
        <v>13622.259099999999</v>
      </c>
      <c r="BL69" s="156">
        <v>1.0000000073409263</v>
      </c>
      <c r="BM69" s="155">
        <v>-9.999999929277692E-5</v>
      </c>
      <c r="BN69" s="100"/>
      <c r="BO69" s="155">
        <v>0</v>
      </c>
      <c r="BP69" s="366">
        <v>0</v>
      </c>
      <c r="BQ69" s="339">
        <v>121.27</v>
      </c>
      <c r="BR69" s="155">
        <v>13622.259099999999</v>
      </c>
      <c r="BS69" s="156">
        <v>1.0000000073409263</v>
      </c>
      <c r="BT69" s="155">
        <v>-9.999999929277692E-5</v>
      </c>
      <c r="BU69" s="100"/>
      <c r="BV69" s="155">
        <v>0</v>
      </c>
      <c r="BW69" s="366">
        <v>0</v>
      </c>
      <c r="BX69" s="339">
        <v>121.27</v>
      </c>
      <c r="BY69" s="155">
        <v>13622.259099999999</v>
      </c>
      <c r="BZ69" s="156">
        <v>1.0000000073409263</v>
      </c>
      <c r="CA69" s="155">
        <v>-9.999999929277692E-5</v>
      </c>
      <c r="CB69" s="100"/>
      <c r="CC69" s="155">
        <v>0</v>
      </c>
      <c r="CD69" s="366">
        <v>0</v>
      </c>
      <c r="CE69" s="339">
        <v>121.27</v>
      </c>
      <c r="CF69" s="155">
        <v>13622.259099999999</v>
      </c>
      <c r="CG69" s="156">
        <v>1.0000000073409263</v>
      </c>
      <c r="CH69" s="155">
        <v>-9.999999929277692E-5</v>
      </c>
      <c r="CI69" s="100"/>
      <c r="CJ69" s="155">
        <v>-0.01</v>
      </c>
      <c r="CK69" s="366">
        <v>-7.3409263470911836E-7</v>
      </c>
      <c r="CL69" s="339">
        <v>121.27</v>
      </c>
      <c r="CM69" s="155">
        <v>13622.259099999999</v>
      </c>
      <c r="CN69" s="156">
        <v>1.0000000073409263</v>
      </c>
      <c r="CO69" s="155">
        <v>-9.999999929277692E-5</v>
      </c>
      <c r="CP69" s="100"/>
      <c r="CQ69" s="155">
        <v>0</v>
      </c>
      <c r="CR69" s="366">
        <v>0</v>
      </c>
      <c r="CS69" s="339">
        <v>121.27</v>
      </c>
      <c r="CT69" s="155">
        <v>13622.259099999999</v>
      </c>
      <c r="CU69" s="156">
        <v>1.0000000073409263</v>
      </c>
      <c r="CV69" s="155">
        <v>-9.999999929277692E-5</v>
      </c>
      <c r="CW69" s="100"/>
      <c r="CX69" s="155">
        <v>0</v>
      </c>
      <c r="CY69" s="366">
        <v>0</v>
      </c>
      <c r="CZ69" s="339">
        <v>121.27</v>
      </c>
      <c r="DA69" s="155">
        <v>13622.259099999999</v>
      </c>
      <c r="DB69" s="156">
        <v>1.0000000073409263</v>
      </c>
      <c r="DC69" s="155">
        <v>-9.999999929277692E-5</v>
      </c>
      <c r="DD69" s="100"/>
      <c r="DE69" s="155">
        <v>0</v>
      </c>
      <c r="DF69" s="366">
        <v>0</v>
      </c>
      <c r="DG69" s="339">
        <v>121.27</v>
      </c>
      <c r="DH69" s="155">
        <v>13622.259099999999</v>
      </c>
      <c r="DI69" s="156">
        <v>1.0000000073409263</v>
      </c>
      <c r="DJ69" s="155">
        <v>-9.999999929277692E-5</v>
      </c>
      <c r="DK69" s="100"/>
      <c r="DL69" s="155">
        <v>0</v>
      </c>
      <c r="DM69" s="366">
        <v>0</v>
      </c>
      <c r="DN69" s="339">
        <v>121.27</v>
      </c>
      <c r="DO69" s="155">
        <v>13622.259099999999</v>
      </c>
      <c r="DP69" s="156">
        <v>1.0000000073409263</v>
      </c>
      <c r="DQ69" s="155">
        <v>-9.999999929277692E-5</v>
      </c>
    </row>
    <row r="70" spans="1:121" ht="25.5" x14ac:dyDescent="0.25">
      <c r="A70" s="17" t="s">
        <v>219</v>
      </c>
      <c r="B70" s="18" t="s">
        <v>220</v>
      </c>
      <c r="C70" s="17" t="s">
        <v>32</v>
      </c>
      <c r="D70" s="17" t="s">
        <v>221</v>
      </c>
      <c r="E70" s="19" t="s">
        <v>222</v>
      </c>
      <c r="F70" s="19">
        <v>0</v>
      </c>
      <c r="G70" s="20">
        <v>11.8</v>
      </c>
      <c r="H70" s="20">
        <v>14.77</v>
      </c>
      <c r="I70" s="390">
        <v>0</v>
      </c>
      <c r="J70" s="100">
        <v>0</v>
      </c>
      <c r="K70" s="155">
        <v>0</v>
      </c>
      <c r="L70" s="366" t="e">
        <v>#DIV/0!</v>
      </c>
      <c r="M70" s="339">
        <v>0</v>
      </c>
      <c r="N70" s="155">
        <v>0</v>
      </c>
      <c r="O70" s="156" t="e">
        <v>#DIV/0!</v>
      </c>
      <c r="P70" s="155">
        <v>0</v>
      </c>
      <c r="Q70" s="100"/>
      <c r="R70" s="155">
        <v>0</v>
      </c>
      <c r="S70" s="366" t="e">
        <v>#DIV/0!</v>
      </c>
      <c r="T70" s="339">
        <v>0</v>
      </c>
      <c r="U70" s="155">
        <v>0</v>
      </c>
      <c r="V70" s="156" t="e">
        <v>#DIV/0!</v>
      </c>
      <c r="W70" s="155">
        <v>0</v>
      </c>
      <c r="X70" s="100"/>
      <c r="Y70" s="155">
        <v>0</v>
      </c>
      <c r="Z70" s="366" t="e">
        <v>#DIV/0!</v>
      </c>
      <c r="AA70" s="339">
        <v>0</v>
      </c>
      <c r="AB70" s="155">
        <v>0</v>
      </c>
      <c r="AC70" s="156" t="e">
        <v>#DIV/0!</v>
      </c>
      <c r="AD70" s="155">
        <v>0</v>
      </c>
      <c r="AE70" s="100"/>
      <c r="AF70" s="155">
        <v>0</v>
      </c>
      <c r="AG70" s="366" t="e">
        <v>#DIV/0!</v>
      </c>
      <c r="AH70" s="339">
        <v>0</v>
      </c>
      <c r="AI70" s="155">
        <v>0</v>
      </c>
      <c r="AJ70" s="156" t="e">
        <v>#DIV/0!</v>
      </c>
      <c r="AK70" s="155">
        <v>0</v>
      </c>
      <c r="AL70" s="100"/>
      <c r="AM70" s="155">
        <v>0</v>
      </c>
      <c r="AN70" s="366" t="e">
        <v>#DIV/0!</v>
      </c>
      <c r="AO70" s="339">
        <v>0</v>
      </c>
      <c r="AP70" s="155">
        <v>0</v>
      </c>
      <c r="AQ70" s="156" t="e">
        <v>#DIV/0!</v>
      </c>
      <c r="AR70" s="155">
        <v>0</v>
      </c>
      <c r="AS70" s="100"/>
      <c r="AT70" s="155">
        <v>0</v>
      </c>
      <c r="AU70" s="366" t="e">
        <v>#DIV/0!</v>
      </c>
      <c r="AV70" s="339">
        <v>0</v>
      </c>
      <c r="AW70" s="155">
        <v>0</v>
      </c>
      <c r="AX70" s="156" t="e">
        <v>#DIV/0!</v>
      </c>
      <c r="AY70" s="155">
        <v>0</v>
      </c>
      <c r="AZ70" s="100"/>
      <c r="BA70" s="155">
        <v>0</v>
      </c>
      <c r="BB70" s="366" t="e">
        <v>#DIV/0!</v>
      </c>
      <c r="BC70" s="339">
        <v>0</v>
      </c>
      <c r="BD70" s="155">
        <v>0</v>
      </c>
      <c r="BE70" s="156" t="e">
        <v>#DIV/0!</v>
      </c>
      <c r="BF70" s="155">
        <v>0</v>
      </c>
      <c r="BG70" s="100"/>
      <c r="BH70" s="155">
        <v>0</v>
      </c>
      <c r="BI70" s="366" t="e">
        <v>#DIV/0!</v>
      </c>
      <c r="BJ70" s="339">
        <v>0</v>
      </c>
      <c r="BK70" s="155">
        <v>0</v>
      </c>
      <c r="BL70" s="156" t="e">
        <v>#DIV/0!</v>
      </c>
      <c r="BM70" s="155">
        <v>0</v>
      </c>
      <c r="BN70" s="100"/>
      <c r="BO70" s="155">
        <v>0</v>
      </c>
      <c r="BP70" s="366" t="e">
        <v>#DIV/0!</v>
      </c>
      <c r="BQ70" s="339">
        <v>0</v>
      </c>
      <c r="BR70" s="155">
        <v>0</v>
      </c>
      <c r="BS70" s="156" t="e">
        <v>#DIV/0!</v>
      </c>
      <c r="BT70" s="155">
        <v>0</v>
      </c>
      <c r="BU70" s="100"/>
      <c r="BV70" s="155">
        <v>0</v>
      </c>
      <c r="BW70" s="366" t="e">
        <v>#DIV/0!</v>
      </c>
      <c r="BX70" s="339">
        <v>0</v>
      </c>
      <c r="BY70" s="155">
        <v>0</v>
      </c>
      <c r="BZ70" s="156" t="e">
        <v>#DIV/0!</v>
      </c>
      <c r="CA70" s="155">
        <v>0</v>
      </c>
      <c r="CB70" s="100"/>
      <c r="CC70" s="155">
        <v>0</v>
      </c>
      <c r="CD70" s="366" t="e">
        <v>#DIV/0!</v>
      </c>
      <c r="CE70" s="339">
        <v>0</v>
      </c>
      <c r="CF70" s="155">
        <v>0</v>
      </c>
      <c r="CG70" s="156" t="e">
        <v>#DIV/0!</v>
      </c>
      <c r="CH70" s="155">
        <v>0</v>
      </c>
      <c r="CI70" s="100"/>
      <c r="CJ70" s="155">
        <v>0</v>
      </c>
      <c r="CK70" s="366" t="e">
        <v>#DIV/0!</v>
      </c>
      <c r="CL70" s="339">
        <v>0</v>
      </c>
      <c r="CM70" s="155">
        <v>0</v>
      </c>
      <c r="CN70" s="156">
        <v>0</v>
      </c>
      <c r="CO70" s="155">
        <v>0</v>
      </c>
      <c r="CP70" s="100"/>
      <c r="CQ70" s="155">
        <v>0</v>
      </c>
      <c r="CR70" s="366" t="e">
        <v>#DIV/0!</v>
      </c>
      <c r="CS70" s="339">
        <v>0</v>
      </c>
      <c r="CT70" s="155">
        <v>0</v>
      </c>
      <c r="CU70" s="156" t="e">
        <v>#DIV/0!</v>
      </c>
      <c r="CV70" s="155">
        <v>0</v>
      </c>
      <c r="CW70" s="100"/>
      <c r="CX70" s="155">
        <v>0</v>
      </c>
      <c r="CY70" s="366" t="e">
        <v>#DIV/0!</v>
      </c>
      <c r="CZ70" s="339">
        <v>0</v>
      </c>
      <c r="DA70" s="155">
        <v>0</v>
      </c>
      <c r="DB70" s="156" t="e">
        <v>#DIV/0!</v>
      </c>
      <c r="DC70" s="155">
        <v>0</v>
      </c>
      <c r="DD70" s="100"/>
      <c r="DE70" s="155">
        <v>0</v>
      </c>
      <c r="DF70" s="366" t="e">
        <v>#DIV/0!</v>
      </c>
      <c r="DG70" s="339">
        <v>0</v>
      </c>
      <c r="DH70" s="155">
        <v>0</v>
      </c>
      <c r="DI70" s="156" t="e">
        <v>#DIV/0!</v>
      </c>
      <c r="DJ70" s="155">
        <v>0</v>
      </c>
      <c r="DK70" s="100"/>
      <c r="DL70" s="155">
        <v>0</v>
      </c>
      <c r="DM70" s="366" t="e">
        <v>#DIV/0!</v>
      </c>
      <c r="DN70" s="339">
        <v>0</v>
      </c>
      <c r="DO70" s="155">
        <v>0</v>
      </c>
      <c r="DP70" s="156" t="e">
        <v>#DIV/0!</v>
      </c>
      <c r="DQ70" s="155">
        <v>0</v>
      </c>
    </row>
    <row r="71" spans="1:121" ht="25.5" x14ac:dyDescent="0.25">
      <c r="A71" s="17" t="s">
        <v>223</v>
      </c>
      <c r="B71" s="18" t="s">
        <v>224</v>
      </c>
      <c r="C71" s="17" t="s">
        <v>32</v>
      </c>
      <c r="D71" s="17" t="s">
        <v>225</v>
      </c>
      <c r="E71" s="19" t="s">
        <v>222</v>
      </c>
      <c r="F71" s="19">
        <v>0</v>
      </c>
      <c r="G71" s="20">
        <v>12.17</v>
      </c>
      <c r="H71" s="20">
        <v>15.23</v>
      </c>
      <c r="I71" s="390">
        <v>0</v>
      </c>
      <c r="J71" s="100">
        <v>0</v>
      </c>
      <c r="K71" s="155">
        <v>0</v>
      </c>
      <c r="L71" s="366" t="e">
        <v>#DIV/0!</v>
      </c>
      <c r="M71" s="339">
        <v>0</v>
      </c>
      <c r="N71" s="155">
        <v>0</v>
      </c>
      <c r="O71" s="156" t="e">
        <v>#DIV/0!</v>
      </c>
      <c r="P71" s="155">
        <v>0</v>
      </c>
      <c r="Q71" s="100"/>
      <c r="R71" s="155">
        <v>0</v>
      </c>
      <c r="S71" s="366" t="e">
        <v>#DIV/0!</v>
      </c>
      <c r="T71" s="339">
        <v>0</v>
      </c>
      <c r="U71" s="155">
        <v>0</v>
      </c>
      <c r="V71" s="156" t="e">
        <v>#DIV/0!</v>
      </c>
      <c r="W71" s="155">
        <v>0</v>
      </c>
      <c r="X71" s="100"/>
      <c r="Y71" s="155">
        <v>0</v>
      </c>
      <c r="Z71" s="366" t="e">
        <v>#DIV/0!</v>
      </c>
      <c r="AA71" s="339">
        <v>0</v>
      </c>
      <c r="AB71" s="155">
        <v>0</v>
      </c>
      <c r="AC71" s="156" t="e">
        <v>#DIV/0!</v>
      </c>
      <c r="AD71" s="155">
        <v>0</v>
      </c>
      <c r="AE71" s="100"/>
      <c r="AF71" s="155">
        <v>0</v>
      </c>
      <c r="AG71" s="366" t="e">
        <v>#DIV/0!</v>
      </c>
      <c r="AH71" s="339">
        <v>0</v>
      </c>
      <c r="AI71" s="155">
        <v>0</v>
      </c>
      <c r="AJ71" s="156" t="e">
        <v>#DIV/0!</v>
      </c>
      <c r="AK71" s="155">
        <v>0</v>
      </c>
      <c r="AL71" s="100"/>
      <c r="AM71" s="155">
        <v>0</v>
      </c>
      <c r="AN71" s="366" t="e">
        <v>#DIV/0!</v>
      </c>
      <c r="AO71" s="339">
        <v>0</v>
      </c>
      <c r="AP71" s="155">
        <v>0</v>
      </c>
      <c r="AQ71" s="156" t="e">
        <v>#DIV/0!</v>
      </c>
      <c r="AR71" s="155">
        <v>0</v>
      </c>
      <c r="AS71" s="100"/>
      <c r="AT71" s="155">
        <v>0</v>
      </c>
      <c r="AU71" s="366" t="e">
        <v>#DIV/0!</v>
      </c>
      <c r="AV71" s="339">
        <v>0</v>
      </c>
      <c r="AW71" s="155">
        <v>0</v>
      </c>
      <c r="AX71" s="156" t="e">
        <v>#DIV/0!</v>
      </c>
      <c r="AY71" s="155">
        <v>0</v>
      </c>
      <c r="AZ71" s="100"/>
      <c r="BA71" s="155">
        <v>0</v>
      </c>
      <c r="BB71" s="366" t="e">
        <v>#DIV/0!</v>
      </c>
      <c r="BC71" s="339">
        <v>0</v>
      </c>
      <c r="BD71" s="155">
        <v>0</v>
      </c>
      <c r="BE71" s="156" t="e">
        <v>#DIV/0!</v>
      </c>
      <c r="BF71" s="155">
        <v>0</v>
      </c>
      <c r="BG71" s="100"/>
      <c r="BH71" s="155">
        <v>0</v>
      </c>
      <c r="BI71" s="366" t="e">
        <v>#DIV/0!</v>
      </c>
      <c r="BJ71" s="339">
        <v>0</v>
      </c>
      <c r="BK71" s="155">
        <v>0</v>
      </c>
      <c r="BL71" s="156" t="e">
        <v>#DIV/0!</v>
      </c>
      <c r="BM71" s="155">
        <v>0</v>
      </c>
      <c r="BN71" s="100"/>
      <c r="BO71" s="155">
        <v>0</v>
      </c>
      <c r="BP71" s="366" t="e">
        <v>#DIV/0!</v>
      </c>
      <c r="BQ71" s="339">
        <v>0</v>
      </c>
      <c r="BR71" s="155">
        <v>0</v>
      </c>
      <c r="BS71" s="156" t="e">
        <v>#DIV/0!</v>
      </c>
      <c r="BT71" s="155">
        <v>0</v>
      </c>
      <c r="BU71" s="100"/>
      <c r="BV71" s="155">
        <v>0</v>
      </c>
      <c r="BW71" s="366" t="e">
        <v>#DIV/0!</v>
      </c>
      <c r="BX71" s="339">
        <v>0</v>
      </c>
      <c r="BY71" s="155">
        <v>0</v>
      </c>
      <c r="BZ71" s="156" t="e">
        <v>#DIV/0!</v>
      </c>
      <c r="CA71" s="155">
        <v>0</v>
      </c>
      <c r="CB71" s="100"/>
      <c r="CC71" s="155">
        <v>0</v>
      </c>
      <c r="CD71" s="366" t="e">
        <v>#DIV/0!</v>
      </c>
      <c r="CE71" s="339">
        <v>0</v>
      </c>
      <c r="CF71" s="155">
        <v>0</v>
      </c>
      <c r="CG71" s="156" t="e">
        <v>#DIV/0!</v>
      </c>
      <c r="CH71" s="155">
        <v>0</v>
      </c>
      <c r="CI71" s="100"/>
      <c r="CJ71" s="155">
        <v>0</v>
      </c>
      <c r="CK71" s="366" t="e">
        <v>#DIV/0!</v>
      </c>
      <c r="CL71" s="339">
        <v>0</v>
      </c>
      <c r="CM71" s="155">
        <v>0</v>
      </c>
      <c r="CN71" s="156">
        <v>0</v>
      </c>
      <c r="CO71" s="155">
        <v>0</v>
      </c>
      <c r="CP71" s="100"/>
      <c r="CQ71" s="155">
        <v>0</v>
      </c>
      <c r="CR71" s="366" t="e">
        <v>#DIV/0!</v>
      </c>
      <c r="CS71" s="339">
        <v>0</v>
      </c>
      <c r="CT71" s="155">
        <v>0</v>
      </c>
      <c r="CU71" s="156" t="e">
        <v>#DIV/0!</v>
      </c>
      <c r="CV71" s="155">
        <v>0</v>
      </c>
      <c r="CW71" s="100"/>
      <c r="CX71" s="155">
        <v>0</v>
      </c>
      <c r="CY71" s="366" t="e">
        <v>#DIV/0!</v>
      </c>
      <c r="CZ71" s="339">
        <v>0</v>
      </c>
      <c r="DA71" s="155">
        <v>0</v>
      </c>
      <c r="DB71" s="156" t="e">
        <v>#DIV/0!</v>
      </c>
      <c r="DC71" s="155">
        <v>0</v>
      </c>
      <c r="DD71" s="100"/>
      <c r="DE71" s="155">
        <v>0</v>
      </c>
      <c r="DF71" s="366" t="e">
        <v>#DIV/0!</v>
      </c>
      <c r="DG71" s="339">
        <v>0</v>
      </c>
      <c r="DH71" s="155">
        <v>0</v>
      </c>
      <c r="DI71" s="156" t="e">
        <v>#DIV/0!</v>
      </c>
      <c r="DJ71" s="155">
        <v>0</v>
      </c>
      <c r="DK71" s="100"/>
      <c r="DL71" s="155">
        <v>0</v>
      </c>
      <c r="DM71" s="366" t="e">
        <v>#DIV/0!</v>
      </c>
      <c r="DN71" s="339">
        <v>0</v>
      </c>
      <c r="DO71" s="155">
        <v>0</v>
      </c>
      <c r="DP71" s="156" t="e">
        <v>#DIV/0!</v>
      </c>
      <c r="DQ71" s="155">
        <v>0</v>
      </c>
    </row>
    <row r="72" spans="1:121" ht="51" x14ac:dyDescent="0.25">
      <c r="A72" s="17" t="s">
        <v>226</v>
      </c>
      <c r="B72" s="18" t="s">
        <v>227</v>
      </c>
      <c r="C72" s="17" t="s">
        <v>32</v>
      </c>
      <c r="D72" s="17" t="s">
        <v>228</v>
      </c>
      <c r="E72" s="19" t="s">
        <v>88</v>
      </c>
      <c r="F72" s="19">
        <v>3.33</v>
      </c>
      <c r="G72" s="20">
        <v>442.01</v>
      </c>
      <c r="H72" s="20">
        <v>553.48</v>
      </c>
      <c r="I72" s="390">
        <v>1843.088</v>
      </c>
      <c r="J72" s="100"/>
      <c r="K72" s="155">
        <v>0</v>
      </c>
      <c r="L72" s="366">
        <v>0</v>
      </c>
      <c r="M72" s="339">
        <v>0</v>
      </c>
      <c r="N72" s="155">
        <v>0</v>
      </c>
      <c r="O72" s="156">
        <v>0</v>
      </c>
      <c r="P72" s="155">
        <v>1843.088</v>
      </c>
      <c r="Q72" s="100">
        <v>1.04</v>
      </c>
      <c r="R72" s="155">
        <v>575.61920000000009</v>
      </c>
      <c r="S72" s="366">
        <v>0.31231238009254042</v>
      </c>
      <c r="T72" s="339">
        <v>1.04</v>
      </c>
      <c r="U72" s="155">
        <v>575.61920000000009</v>
      </c>
      <c r="V72" s="156">
        <v>0.31231238009254042</v>
      </c>
      <c r="W72" s="155">
        <v>1267.4687999999999</v>
      </c>
      <c r="X72" s="100">
        <v>1.06</v>
      </c>
      <c r="Y72" s="155">
        <v>586.68880000000001</v>
      </c>
      <c r="Z72" s="366">
        <v>0.31831838740201229</v>
      </c>
      <c r="AA72" s="339">
        <v>2.1</v>
      </c>
      <c r="AB72" s="155">
        <v>1162.308</v>
      </c>
      <c r="AC72" s="156">
        <v>0.6306307674945526</v>
      </c>
      <c r="AD72" s="155">
        <v>680.78</v>
      </c>
      <c r="AE72" s="100">
        <v>0.11</v>
      </c>
      <c r="AF72" s="155">
        <v>60.882800000000003</v>
      </c>
      <c r="AG72" s="366">
        <v>3.3033040202095618E-2</v>
      </c>
      <c r="AH72" s="339">
        <v>2.21</v>
      </c>
      <c r="AI72" s="155">
        <v>1223.1908000000001</v>
      </c>
      <c r="AJ72" s="156">
        <v>0.66366380769664834</v>
      </c>
      <c r="AK72" s="155">
        <v>619.89719999999988</v>
      </c>
      <c r="AL72" s="100">
        <v>1.1200000000000001</v>
      </c>
      <c r="AM72" s="155">
        <v>619.89760000000012</v>
      </c>
      <c r="AN72" s="366">
        <v>0.33633640933042813</v>
      </c>
      <c r="AO72" s="339">
        <v>3.33</v>
      </c>
      <c r="AP72" s="155">
        <v>1843.0884000000001</v>
      </c>
      <c r="AQ72" s="156">
        <v>1.0000002170270763</v>
      </c>
      <c r="AR72" s="155">
        <v>-4.0000000012696546E-4</v>
      </c>
      <c r="AS72" s="100"/>
      <c r="AT72" s="155">
        <v>0</v>
      </c>
      <c r="AU72" s="366">
        <v>0</v>
      </c>
      <c r="AV72" s="339">
        <v>3.33</v>
      </c>
      <c r="AW72" s="155">
        <v>1843.0884000000001</v>
      </c>
      <c r="AX72" s="156">
        <v>1.0000002170270763</v>
      </c>
      <c r="AY72" s="155">
        <v>-4.0000000012696546E-4</v>
      </c>
      <c r="AZ72" s="100"/>
      <c r="BA72" s="155">
        <v>0</v>
      </c>
      <c r="BB72" s="366">
        <v>0</v>
      </c>
      <c r="BC72" s="339">
        <v>3.33</v>
      </c>
      <c r="BD72" s="155">
        <v>1843.0884000000001</v>
      </c>
      <c r="BE72" s="156">
        <v>1.0000002170270763</v>
      </c>
      <c r="BF72" s="155">
        <v>-4.0000000012696546E-4</v>
      </c>
      <c r="BG72" s="100"/>
      <c r="BH72" s="155">
        <v>0</v>
      </c>
      <c r="BI72" s="366">
        <v>0</v>
      </c>
      <c r="BJ72" s="339">
        <v>3.33</v>
      </c>
      <c r="BK72" s="155">
        <v>1843.0884000000001</v>
      </c>
      <c r="BL72" s="156">
        <v>1.0000002170270763</v>
      </c>
      <c r="BM72" s="155">
        <v>-4.0000000012696546E-4</v>
      </c>
      <c r="BN72" s="100"/>
      <c r="BO72" s="155">
        <v>0</v>
      </c>
      <c r="BP72" s="366">
        <v>0</v>
      </c>
      <c r="BQ72" s="339">
        <v>3.33</v>
      </c>
      <c r="BR72" s="155">
        <v>1843.0884000000001</v>
      </c>
      <c r="BS72" s="156">
        <v>1.0000002170270763</v>
      </c>
      <c r="BT72" s="155">
        <v>-4.0000000012696546E-4</v>
      </c>
      <c r="BU72" s="100"/>
      <c r="BV72" s="155">
        <v>0</v>
      </c>
      <c r="BW72" s="366">
        <v>0</v>
      </c>
      <c r="BX72" s="339">
        <v>3.33</v>
      </c>
      <c r="BY72" s="155">
        <v>1843.0884000000001</v>
      </c>
      <c r="BZ72" s="156">
        <v>1.0000002170270763</v>
      </c>
      <c r="CA72" s="155">
        <v>-4.0000000012696546E-4</v>
      </c>
      <c r="CB72" s="100"/>
      <c r="CC72" s="155">
        <v>0</v>
      </c>
      <c r="CD72" s="366">
        <v>0</v>
      </c>
      <c r="CE72" s="339">
        <v>3.33</v>
      </c>
      <c r="CF72" s="155">
        <v>1843.0884000000001</v>
      </c>
      <c r="CG72" s="156">
        <v>1.0000002170270763</v>
      </c>
      <c r="CH72" s="155">
        <v>-4.0000000012696546E-4</v>
      </c>
      <c r="CI72" s="100"/>
      <c r="CJ72" s="155">
        <v>-0.01</v>
      </c>
      <c r="CK72" s="366">
        <v>-5.4256769074509737E-6</v>
      </c>
      <c r="CL72" s="339">
        <v>3.33</v>
      </c>
      <c r="CM72" s="155">
        <v>1843.0884000000001</v>
      </c>
      <c r="CN72" s="156">
        <v>1.0000002170270763</v>
      </c>
      <c r="CO72" s="155">
        <v>-4.0000000012696546E-4</v>
      </c>
      <c r="CP72" s="100"/>
      <c r="CQ72" s="155">
        <v>0</v>
      </c>
      <c r="CR72" s="366">
        <v>0</v>
      </c>
      <c r="CS72" s="339">
        <v>3.33</v>
      </c>
      <c r="CT72" s="155">
        <v>1843.0884000000001</v>
      </c>
      <c r="CU72" s="156">
        <v>1.0000002170270763</v>
      </c>
      <c r="CV72" s="155">
        <v>-4.0000000012696546E-4</v>
      </c>
      <c r="CW72" s="100"/>
      <c r="CX72" s="155">
        <v>0</v>
      </c>
      <c r="CY72" s="366">
        <v>0</v>
      </c>
      <c r="CZ72" s="339">
        <v>3.33</v>
      </c>
      <c r="DA72" s="155">
        <v>1843.0884000000001</v>
      </c>
      <c r="DB72" s="156">
        <v>1.0000002170270763</v>
      </c>
      <c r="DC72" s="155">
        <v>-4.0000000012696546E-4</v>
      </c>
      <c r="DD72" s="100"/>
      <c r="DE72" s="155">
        <v>0</v>
      </c>
      <c r="DF72" s="366">
        <v>0</v>
      </c>
      <c r="DG72" s="339">
        <v>3.33</v>
      </c>
      <c r="DH72" s="155">
        <v>1843.0884000000001</v>
      </c>
      <c r="DI72" s="156">
        <v>1.0000002170270763</v>
      </c>
      <c r="DJ72" s="155">
        <v>-4.0000000012696546E-4</v>
      </c>
      <c r="DK72" s="100"/>
      <c r="DL72" s="155">
        <v>0</v>
      </c>
      <c r="DM72" s="366">
        <v>0</v>
      </c>
      <c r="DN72" s="339">
        <v>3.33</v>
      </c>
      <c r="DO72" s="155">
        <v>1843.0884000000001</v>
      </c>
      <c r="DP72" s="156">
        <v>1.0000002170270763</v>
      </c>
      <c r="DQ72" s="155">
        <v>-4.0000000012696546E-4</v>
      </c>
    </row>
    <row r="73" spans="1:121" ht="38.25" x14ac:dyDescent="0.25">
      <c r="A73" s="17" t="s">
        <v>229</v>
      </c>
      <c r="B73" s="18" t="s">
        <v>230</v>
      </c>
      <c r="C73" s="17" t="s">
        <v>32</v>
      </c>
      <c r="D73" s="17" t="s">
        <v>231</v>
      </c>
      <c r="E73" s="19" t="s">
        <v>88</v>
      </c>
      <c r="F73" s="19">
        <v>35.21</v>
      </c>
      <c r="G73" s="20">
        <v>580.25</v>
      </c>
      <c r="H73" s="20">
        <v>726.58</v>
      </c>
      <c r="I73" s="390">
        <v>25582.881000000001</v>
      </c>
      <c r="J73" s="100"/>
      <c r="K73" s="155">
        <v>0</v>
      </c>
      <c r="L73" s="366">
        <v>0</v>
      </c>
      <c r="M73" s="339">
        <v>0</v>
      </c>
      <c r="N73" s="155">
        <v>0</v>
      </c>
      <c r="O73" s="156">
        <v>0</v>
      </c>
      <c r="P73" s="155">
        <v>25582.881000000001</v>
      </c>
      <c r="Q73" s="100">
        <v>12.012</v>
      </c>
      <c r="R73" s="155">
        <v>8727.6789600000011</v>
      </c>
      <c r="S73" s="366">
        <v>0.34115309217910211</v>
      </c>
      <c r="T73" s="339">
        <v>12.012</v>
      </c>
      <c r="U73" s="155">
        <v>8727.6789600000011</v>
      </c>
      <c r="V73" s="156">
        <v>0.34115309217910211</v>
      </c>
      <c r="W73" s="155">
        <v>16855.20204</v>
      </c>
      <c r="X73" s="100">
        <v>6.19</v>
      </c>
      <c r="Y73" s="155">
        <v>4497.5302000000001</v>
      </c>
      <c r="Z73" s="366">
        <v>0.17580233438133883</v>
      </c>
      <c r="AA73" s="339">
        <v>18.202000000000002</v>
      </c>
      <c r="AB73" s="155">
        <v>13225.209160000002</v>
      </c>
      <c r="AC73" s="156">
        <v>0.51695542656044102</v>
      </c>
      <c r="AD73" s="155">
        <v>12357.671839999999</v>
      </c>
      <c r="AE73" s="100"/>
      <c r="AF73" s="155">
        <v>0</v>
      </c>
      <c r="AG73" s="366">
        <v>0</v>
      </c>
      <c r="AH73" s="339">
        <v>18.202000000000002</v>
      </c>
      <c r="AI73" s="155">
        <v>13225.209160000002</v>
      </c>
      <c r="AJ73" s="156">
        <v>0.51695542656044102</v>
      </c>
      <c r="AK73" s="155">
        <v>12357.671839999999</v>
      </c>
      <c r="AL73" s="100">
        <v>17.010000000000002</v>
      </c>
      <c r="AM73" s="155">
        <v>12359.125800000002</v>
      </c>
      <c r="AN73" s="366">
        <v>0.48310140675712016</v>
      </c>
      <c r="AO73" s="339">
        <v>35.212000000000003</v>
      </c>
      <c r="AP73" s="155">
        <v>25584.334960000004</v>
      </c>
      <c r="AQ73" s="156">
        <v>1.0000568333175612</v>
      </c>
      <c r="AR73" s="155">
        <v>-1.453960000002553</v>
      </c>
      <c r="AS73" s="100"/>
      <c r="AT73" s="155">
        <v>0</v>
      </c>
      <c r="AU73" s="366">
        <v>0</v>
      </c>
      <c r="AV73" s="339">
        <v>35.212000000000003</v>
      </c>
      <c r="AW73" s="155">
        <v>25584.334960000004</v>
      </c>
      <c r="AX73" s="156">
        <v>1.0000568333175612</v>
      </c>
      <c r="AY73" s="155">
        <v>-1.453960000002553</v>
      </c>
      <c r="AZ73" s="100"/>
      <c r="BA73" s="155">
        <v>0</v>
      </c>
      <c r="BB73" s="366">
        <v>0</v>
      </c>
      <c r="BC73" s="339">
        <v>35.212000000000003</v>
      </c>
      <c r="BD73" s="155">
        <v>25584.334960000004</v>
      </c>
      <c r="BE73" s="156">
        <v>1.0000568333175612</v>
      </c>
      <c r="BF73" s="155">
        <v>-1.453960000002553</v>
      </c>
      <c r="BG73" s="100"/>
      <c r="BH73" s="155">
        <v>0</v>
      </c>
      <c r="BI73" s="366">
        <v>0</v>
      </c>
      <c r="BJ73" s="339">
        <v>35.212000000000003</v>
      </c>
      <c r="BK73" s="155">
        <v>25584.334960000004</v>
      </c>
      <c r="BL73" s="156">
        <v>1.0000568333175612</v>
      </c>
      <c r="BM73" s="155">
        <v>-1.453960000002553</v>
      </c>
      <c r="BN73" s="100"/>
      <c r="BO73" s="155">
        <v>0</v>
      </c>
      <c r="BP73" s="366">
        <v>0</v>
      </c>
      <c r="BQ73" s="339">
        <v>35.212000000000003</v>
      </c>
      <c r="BR73" s="155">
        <v>25584.334960000004</v>
      </c>
      <c r="BS73" s="156">
        <v>1.0000568333175612</v>
      </c>
      <c r="BT73" s="155">
        <v>-1.453960000002553</v>
      </c>
      <c r="BU73" s="100"/>
      <c r="BV73" s="155">
        <v>0</v>
      </c>
      <c r="BW73" s="366">
        <v>0</v>
      </c>
      <c r="BX73" s="339">
        <v>35.212000000000003</v>
      </c>
      <c r="BY73" s="155">
        <v>25584.334960000004</v>
      </c>
      <c r="BZ73" s="156">
        <v>1.0000568333175612</v>
      </c>
      <c r="CA73" s="155">
        <v>-1.453960000002553</v>
      </c>
      <c r="CB73" s="100"/>
      <c r="CC73" s="155">
        <v>-1.45</v>
      </c>
      <c r="CD73" s="366">
        <v>-5.6678526550625782E-5</v>
      </c>
      <c r="CE73" s="339">
        <v>35.212000000000003</v>
      </c>
      <c r="CF73" s="155">
        <v>25582.884960000003</v>
      </c>
      <c r="CG73" s="156">
        <v>1.0000001547910105</v>
      </c>
      <c r="CH73" s="155">
        <v>-3.9600000018253922E-3</v>
      </c>
      <c r="CI73" s="100"/>
      <c r="CJ73" s="155">
        <v>0</v>
      </c>
      <c r="CK73" s="366">
        <v>0</v>
      </c>
      <c r="CL73" s="339">
        <v>35.212000000000003</v>
      </c>
      <c r="CM73" s="155">
        <v>25582.884960000003</v>
      </c>
      <c r="CN73" s="156">
        <v>1.0000001547910105</v>
      </c>
      <c r="CO73" s="155">
        <v>-3.9600000018253922E-3</v>
      </c>
      <c r="CP73" s="100"/>
      <c r="CQ73" s="155">
        <v>0</v>
      </c>
      <c r="CR73" s="366">
        <v>0</v>
      </c>
      <c r="CS73" s="339">
        <v>35.212000000000003</v>
      </c>
      <c r="CT73" s="155">
        <v>25582.884960000003</v>
      </c>
      <c r="CU73" s="156">
        <v>1.0000001547910105</v>
      </c>
      <c r="CV73" s="155">
        <v>-3.9600000018253922E-3</v>
      </c>
      <c r="CW73" s="100"/>
      <c r="CX73" s="155">
        <v>0</v>
      </c>
      <c r="CY73" s="366">
        <v>0</v>
      </c>
      <c r="CZ73" s="339">
        <v>35.212000000000003</v>
      </c>
      <c r="DA73" s="155">
        <v>25582.884960000003</v>
      </c>
      <c r="DB73" s="156">
        <v>1.0000001547910105</v>
      </c>
      <c r="DC73" s="155">
        <v>-3.9600000018253922E-3</v>
      </c>
      <c r="DD73" s="100"/>
      <c r="DE73" s="155">
        <v>0</v>
      </c>
      <c r="DF73" s="366">
        <v>0</v>
      </c>
      <c r="DG73" s="339">
        <v>35.212000000000003</v>
      </c>
      <c r="DH73" s="155">
        <v>25582.884960000003</v>
      </c>
      <c r="DI73" s="156">
        <v>1.0000001547910105</v>
      </c>
      <c r="DJ73" s="155">
        <v>-3.9600000018253922E-3</v>
      </c>
      <c r="DK73" s="100"/>
      <c r="DL73" s="155">
        <v>0</v>
      </c>
      <c r="DM73" s="366">
        <v>0</v>
      </c>
      <c r="DN73" s="339">
        <v>35.212000000000003</v>
      </c>
      <c r="DO73" s="155">
        <v>25582.884960000003</v>
      </c>
      <c r="DP73" s="156">
        <v>1.0000001547910105</v>
      </c>
      <c r="DQ73" s="155">
        <v>-3.9600000018253922E-3</v>
      </c>
    </row>
    <row r="74" spans="1:121" ht="38.25" x14ac:dyDescent="0.25">
      <c r="A74" s="17" t="s">
        <v>232</v>
      </c>
      <c r="B74" s="18" t="s">
        <v>233</v>
      </c>
      <c r="C74" s="17" t="s">
        <v>32</v>
      </c>
      <c r="D74" s="17" t="s">
        <v>234</v>
      </c>
      <c r="E74" s="19" t="s">
        <v>88</v>
      </c>
      <c r="F74" s="19">
        <v>9.75</v>
      </c>
      <c r="G74" s="20">
        <v>30.99</v>
      </c>
      <c r="H74" s="20">
        <v>38.799999999999997</v>
      </c>
      <c r="I74" s="390">
        <v>378.3</v>
      </c>
      <c r="J74" s="100">
        <v>0</v>
      </c>
      <c r="K74" s="155">
        <v>0</v>
      </c>
      <c r="L74" s="366">
        <v>0</v>
      </c>
      <c r="M74" s="339">
        <v>0</v>
      </c>
      <c r="N74" s="155">
        <v>0</v>
      </c>
      <c r="O74" s="156">
        <v>0</v>
      </c>
      <c r="P74" s="155">
        <v>378.3</v>
      </c>
      <c r="Q74" s="100"/>
      <c r="R74" s="155">
        <v>0</v>
      </c>
      <c r="S74" s="366">
        <v>0</v>
      </c>
      <c r="T74" s="339">
        <v>0</v>
      </c>
      <c r="U74" s="155">
        <v>0</v>
      </c>
      <c r="V74" s="156">
        <v>0</v>
      </c>
      <c r="W74" s="155">
        <v>378.3</v>
      </c>
      <c r="X74" s="100"/>
      <c r="Y74" s="155">
        <v>0</v>
      </c>
      <c r="Z74" s="366">
        <v>0</v>
      </c>
      <c r="AA74" s="339">
        <v>0</v>
      </c>
      <c r="AB74" s="155">
        <v>0</v>
      </c>
      <c r="AC74" s="156">
        <v>0</v>
      </c>
      <c r="AD74" s="155">
        <v>378.3</v>
      </c>
      <c r="AE74" s="100"/>
      <c r="AF74" s="155">
        <v>0</v>
      </c>
      <c r="AG74" s="366">
        <v>0</v>
      </c>
      <c r="AH74" s="339">
        <v>0</v>
      </c>
      <c r="AI74" s="155">
        <v>0</v>
      </c>
      <c r="AJ74" s="156">
        <v>0</v>
      </c>
      <c r="AK74" s="155">
        <v>378.3</v>
      </c>
      <c r="AL74" s="100">
        <v>9.75</v>
      </c>
      <c r="AM74" s="155">
        <v>378.29999999999995</v>
      </c>
      <c r="AN74" s="366">
        <v>0.99999999999999989</v>
      </c>
      <c r="AO74" s="339">
        <v>9.75</v>
      </c>
      <c r="AP74" s="155">
        <v>378.29999999999995</v>
      </c>
      <c r="AQ74" s="156">
        <v>0.99999999999999989</v>
      </c>
      <c r="AR74" s="155">
        <v>0</v>
      </c>
      <c r="AS74" s="100"/>
      <c r="AT74" s="155">
        <v>0</v>
      </c>
      <c r="AU74" s="366">
        <v>0</v>
      </c>
      <c r="AV74" s="339">
        <v>9.75</v>
      </c>
      <c r="AW74" s="155">
        <v>378.29999999999995</v>
      </c>
      <c r="AX74" s="156">
        <v>0.99999999999999989</v>
      </c>
      <c r="AY74" s="155">
        <v>0</v>
      </c>
      <c r="AZ74" s="100"/>
      <c r="BA74" s="155">
        <v>0</v>
      </c>
      <c r="BB74" s="366">
        <v>0</v>
      </c>
      <c r="BC74" s="339">
        <v>9.75</v>
      </c>
      <c r="BD74" s="155">
        <v>378.29999999999995</v>
      </c>
      <c r="BE74" s="156">
        <v>0.99999999999999989</v>
      </c>
      <c r="BF74" s="155">
        <v>0</v>
      </c>
      <c r="BG74" s="100"/>
      <c r="BH74" s="155">
        <v>0</v>
      </c>
      <c r="BI74" s="366">
        <v>0</v>
      </c>
      <c r="BJ74" s="339">
        <v>9.75</v>
      </c>
      <c r="BK74" s="155">
        <v>378.29999999999995</v>
      </c>
      <c r="BL74" s="156">
        <v>0.99999999999999989</v>
      </c>
      <c r="BM74" s="155">
        <v>0</v>
      </c>
      <c r="BN74" s="100"/>
      <c r="BO74" s="155">
        <v>0</v>
      </c>
      <c r="BP74" s="366">
        <v>0</v>
      </c>
      <c r="BQ74" s="339">
        <v>9.75</v>
      </c>
      <c r="BR74" s="155">
        <v>378.29999999999995</v>
      </c>
      <c r="BS74" s="156">
        <v>0.99999999999999989</v>
      </c>
      <c r="BT74" s="155">
        <v>0</v>
      </c>
      <c r="BU74" s="100"/>
      <c r="BV74" s="155">
        <v>0</v>
      </c>
      <c r="BW74" s="366">
        <v>0</v>
      </c>
      <c r="BX74" s="339">
        <v>9.75</v>
      </c>
      <c r="BY74" s="155">
        <v>378.29999999999995</v>
      </c>
      <c r="BZ74" s="156">
        <v>0.99999999999999989</v>
      </c>
      <c r="CA74" s="155">
        <v>0</v>
      </c>
      <c r="CB74" s="100"/>
      <c r="CC74" s="155">
        <v>0</v>
      </c>
      <c r="CD74" s="366">
        <v>0</v>
      </c>
      <c r="CE74" s="339">
        <v>9.75</v>
      </c>
      <c r="CF74" s="155">
        <v>378.29999999999995</v>
      </c>
      <c r="CG74" s="156">
        <v>0.99999999999999989</v>
      </c>
      <c r="CH74" s="155">
        <v>0</v>
      </c>
      <c r="CI74" s="100"/>
      <c r="CJ74" s="155">
        <v>0</v>
      </c>
      <c r="CK74" s="366">
        <v>0</v>
      </c>
      <c r="CL74" s="339">
        <v>9.75</v>
      </c>
      <c r="CM74" s="155">
        <v>378.29999999999995</v>
      </c>
      <c r="CN74" s="156">
        <v>0.99999999999999989</v>
      </c>
      <c r="CO74" s="155">
        <v>0</v>
      </c>
      <c r="CP74" s="100"/>
      <c r="CQ74" s="155">
        <v>0</v>
      </c>
      <c r="CR74" s="366">
        <v>0</v>
      </c>
      <c r="CS74" s="339">
        <v>9.75</v>
      </c>
      <c r="CT74" s="155">
        <v>378.29999999999995</v>
      </c>
      <c r="CU74" s="156">
        <v>0.99999999999999989</v>
      </c>
      <c r="CV74" s="155">
        <v>0</v>
      </c>
      <c r="CW74" s="100"/>
      <c r="CX74" s="155">
        <v>0</v>
      </c>
      <c r="CY74" s="366">
        <v>0</v>
      </c>
      <c r="CZ74" s="339">
        <v>9.75</v>
      </c>
      <c r="DA74" s="155">
        <v>378.29999999999995</v>
      </c>
      <c r="DB74" s="156">
        <v>0.99999999999999989</v>
      </c>
      <c r="DC74" s="155">
        <v>0</v>
      </c>
      <c r="DD74" s="100"/>
      <c r="DE74" s="155">
        <v>0</v>
      </c>
      <c r="DF74" s="366">
        <v>0</v>
      </c>
      <c r="DG74" s="339">
        <v>9.75</v>
      </c>
      <c r="DH74" s="155">
        <v>378.29999999999995</v>
      </c>
      <c r="DI74" s="156">
        <v>0.99999999999999989</v>
      </c>
      <c r="DJ74" s="155">
        <v>0</v>
      </c>
      <c r="DK74" s="100"/>
      <c r="DL74" s="155">
        <v>0</v>
      </c>
      <c r="DM74" s="366">
        <v>0</v>
      </c>
      <c r="DN74" s="339">
        <v>9.75</v>
      </c>
      <c r="DO74" s="155">
        <v>378.29999999999995</v>
      </c>
      <c r="DP74" s="156">
        <v>0.99999999999999989</v>
      </c>
      <c r="DQ74" s="155">
        <v>0</v>
      </c>
    </row>
    <row r="75" spans="1:121" ht="25.5" x14ac:dyDescent="0.25">
      <c r="A75" s="17" t="s">
        <v>235</v>
      </c>
      <c r="B75" s="18" t="s">
        <v>236</v>
      </c>
      <c r="C75" s="17" t="s">
        <v>32</v>
      </c>
      <c r="D75" s="17" t="s">
        <v>237</v>
      </c>
      <c r="E75" s="19" t="s">
        <v>34</v>
      </c>
      <c r="F75" s="19">
        <v>130.79</v>
      </c>
      <c r="G75" s="20">
        <v>44.43</v>
      </c>
      <c r="H75" s="20">
        <v>55.63</v>
      </c>
      <c r="I75" s="390">
        <v>7275.8469999999998</v>
      </c>
      <c r="J75" s="391">
        <v>0</v>
      </c>
      <c r="K75" s="155">
        <v>0</v>
      </c>
      <c r="L75" s="366">
        <v>0</v>
      </c>
      <c r="M75" s="339">
        <v>0</v>
      </c>
      <c r="N75" s="155">
        <v>0</v>
      </c>
      <c r="O75" s="156">
        <v>0</v>
      </c>
      <c r="P75" s="155">
        <v>7275.8469999999998</v>
      </c>
      <c r="Q75" s="391"/>
      <c r="R75" s="155">
        <v>0</v>
      </c>
      <c r="S75" s="366">
        <v>0</v>
      </c>
      <c r="T75" s="339">
        <v>0</v>
      </c>
      <c r="U75" s="155">
        <v>0</v>
      </c>
      <c r="V75" s="156">
        <v>0</v>
      </c>
      <c r="W75" s="155">
        <v>7275.8469999999998</v>
      </c>
      <c r="X75" s="391">
        <v>31.5</v>
      </c>
      <c r="Y75" s="155">
        <v>1752.345</v>
      </c>
      <c r="Z75" s="366">
        <v>0.24084412440228609</v>
      </c>
      <c r="AA75" s="339">
        <v>31.5</v>
      </c>
      <c r="AB75" s="155">
        <v>1752.345</v>
      </c>
      <c r="AC75" s="156">
        <v>0.24084412440228609</v>
      </c>
      <c r="AD75" s="155">
        <v>5523.5019999999995</v>
      </c>
      <c r="AE75" s="391"/>
      <c r="AF75" s="155">
        <v>0</v>
      </c>
      <c r="AG75" s="366">
        <v>0</v>
      </c>
      <c r="AH75" s="339">
        <v>31.5</v>
      </c>
      <c r="AI75" s="155">
        <v>1752.345</v>
      </c>
      <c r="AJ75" s="156">
        <v>0.24084412440228609</v>
      </c>
      <c r="AK75" s="155">
        <v>5523.5019999999995</v>
      </c>
      <c r="AL75" s="391">
        <v>99.2898</v>
      </c>
      <c r="AM75" s="155">
        <v>5523.4915740000006</v>
      </c>
      <c r="AN75" s="366">
        <v>0.75915444263740028</v>
      </c>
      <c r="AO75" s="339">
        <v>130.78980000000001</v>
      </c>
      <c r="AP75" s="155">
        <v>7275.8365740000008</v>
      </c>
      <c r="AQ75" s="156">
        <v>0.99999856703968637</v>
      </c>
      <c r="AR75" s="155">
        <v>1.0425999998915358E-2</v>
      </c>
      <c r="AS75" s="391"/>
      <c r="AT75" s="155">
        <v>0</v>
      </c>
      <c r="AU75" s="366">
        <v>0</v>
      </c>
      <c r="AV75" s="339">
        <v>130.78980000000001</v>
      </c>
      <c r="AW75" s="155">
        <v>7275.8365740000008</v>
      </c>
      <c r="AX75" s="156">
        <v>0.99999856703968637</v>
      </c>
      <c r="AY75" s="155">
        <v>1.0425999998915358E-2</v>
      </c>
      <c r="AZ75" s="391"/>
      <c r="BA75" s="155">
        <v>0</v>
      </c>
      <c r="BB75" s="366">
        <v>0</v>
      </c>
      <c r="BC75" s="339">
        <v>130.78980000000001</v>
      </c>
      <c r="BD75" s="155">
        <v>7275.8365740000008</v>
      </c>
      <c r="BE75" s="156">
        <v>0.99999856703968637</v>
      </c>
      <c r="BF75" s="155">
        <v>1.0425999998915358E-2</v>
      </c>
      <c r="BG75" s="391"/>
      <c r="BH75" s="155">
        <v>0</v>
      </c>
      <c r="BI75" s="366">
        <v>0</v>
      </c>
      <c r="BJ75" s="339">
        <v>130.78980000000001</v>
      </c>
      <c r="BK75" s="155">
        <v>7275.8365740000008</v>
      </c>
      <c r="BL75" s="156">
        <v>0.99999856703968637</v>
      </c>
      <c r="BM75" s="155">
        <v>1.0425999998915358E-2</v>
      </c>
      <c r="BN75" s="391"/>
      <c r="BO75" s="155">
        <v>0</v>
      </c>
      <c r="BP75" s="366">
        <v>0</v>
      </c>
      <c r="BQ75" s="339">
        <v>130.78980000000001</v>
      </c>
      <c r="BR75" s="155">
        <v>7275.8365740000008</v>
      </c>
      <c r="BS75" s="156">
        <v>0.99999856703968637</v>
      </c>
      <c r="BT75" s="155">
        <v>1.0425999998915358E-2</v>
      </c>
      <c r="BU75" s="391"/>
      <c r="BV75" s="155">
        <v>0</v>
      </c>
      <c r="BW75" s="366">
        <v>0</v>
      </c>
      <c r="BX75" s="339">
        <v>130.78980000000001</v>
      </c>
      <c r="BY75" s="155">
        <v>7275.8365740000008</v>
      </c>
      <c r="BZ75" s="156">
        <v>0.99999856703968637</v>
      </c>
      <c r="CA75" s="155">
        <v>1.0425999998915358E-2</v>
      </c>
      <c r="CB75" s="391"/>
      <c r="CC75" s="155">
        <v>0</v>
      </c>
      <c r="CD75" s="366">
        <v>0</v>
      </c>
      <c r="CE75" s="339">
        <v>130.78980000000001</v>
      </c>
      <c r="CF75" s="155">
        <v>7275.8365740000008</v>
      </c>
      <c r="CG75" s="156">
        <v>0.99999856703968637</v>
      </c>
      <c r="CH75" s="155">
        <v>1.0425999998915358E-2</v>
      </c>
      <c r="CI75" s="391"/>
      <c r="CJ75" s="155">
        <v>0</v>
      </c>
      <c r="CK75" s="366">
        <v>0</v>
      </c>
      <c r="CL75" s="339">
        <v>130.78980000000001</v>
      </c>
      <c r="CM75" s="155">
        <v>7275.8465740000011</v>
      </c>
      <c r="CN75" s="156">
        <v>0.99999994145011584</v>
      </c>
      <c r="CO75" s="155">
        <v>4.2599999869707972E-4</v>
      </c>
      <c r="CP75" s="391"/>
      <c r="CQ75" s="155">
        <v>0</v>
      </c>
      <c r="CR75" s="366">
        <v>0</v>
      </c>
      <c r="CS75" s="339">
        <v>130.78980000000001</v>
      </c>
      <c r="CT75" s="155">
        <v>7275.8465740000011</v>
      </c>
      <c r="CU75" s="156">
        <v>0.99999994145011584</v>
      </c>
      <c r="CV75" s="155">
        <v>4.2599999869707972E-4</v>
      </c>
      <c r="CW75" s="391"/>
      <c r="CX75" s="155">
        <v>0</v>
      </c>
      <c r="CY75" s="366">
        <v>0</v>
      </c>
      <c r="CZ75" s="339">
        <v>130.78980000000001</v>
      </c>
      <c r="DA75" s="155">
        <v>7275.8465740000011</v>
      </c>
      <c r="DB75" s="156">
        <v>0.99999994145011584</v>
      </c>
      <c r="DC75" s="155">
        <v>4.2599999869707972E-4</v>
      </c>
      <c r="DD75" s="391"/>
      <c r="DE75" s="155">
        <v>0</v>
      </c>
      <c r="DF75" s="366">
        <v>0</v>
      </c>
      <c r="DG75" s="339">
        <v>130.78980000000001</v>
      </c>
      <c r="DH75" s="155">
        <v>7275.8465740000011</v>
      </c>
      <c r="DI75" s="156">
        <v>0.99999994145011584</v>
      </c>
      <c r="DJ75" s="155">
        <v>4.2599999869707972E-4</v>
      </c>
      <c r="DK75" s="391"/>
      <c r="DL75" s="155">
        <v>0</v>
      </c>
      <c r="DM75" s="366">
        <v>0</v>
      </c>
      <c r="DN75" s="339">
        <v>130.78980000000001</v>
      </c>
      <c r="DO75" s="155">
        <v>7275.8465740000011</v>
      </c>
      <c r="DP75" s="156">
        <v>0.99999994145011584</v>
      </c>
      <c r="DQ75" s="155">
        <v>4.2599999869707972E-4</v>
      </c>
    </row>
    <row r="76" spans="1:121" x14ac:dyDescent="0.25">
      <c r="A76" s="12">
        <v>4</v>
      </c>
      <c r="B76" s="12"/>
      <c r="C76" s="12"/>
      <c r="D76" s="12" t="s">
        <v>238</v>
      </c>
      <c r="E76" s="12"/>
      <c r="F76" s="94"/>
      <c r="G76" s="14"/>
      <c r="H76" s="14"/>
      <c r="I76" s="388">
        <v>0</v>
      </c>
      <c r="J76" s="96"/>
      <c r="K76" s="388">
        <v>0</v>
      </c>
      <c r="L76" s="172" t="e">
        <v>#DIV/0!</v>
      </c>
      <c r="M76" s="389"/>
      <c r="N76" s="388">
        <v>0</v>
      </c>
      <c r="O76" s="158" t="e">
        <v>#DIV/0!</v>
      </c>
      <c r="P76" s="388">
        <v>271230.902</v>
      </c>
      <c r="Q76" s="96"/>
      <c r="R76" s="388">
        <v>2086.3878</v>
      </c>
      <c r="S76" s="172" t="e">
        <v>#DIV/0!</v>
      </c>
      <c r="T76" s="389"/>
      <c r="U76" s="388">
        <v>2086.3878</v>
      </c>
      <c r="V76" s="158" t="e">
        <v>#DIV/0!</v>
      </c>
      <c r="W76" s="388">
        <v>269144.51420000003</v>
      </c>
      <c r="X76" s="96"/>
      <c r="Y76" s="388">
        <v>8673.869999999999</v>
      </c>
      <c r="Z76" s="172" t="e">
        <v>#DIV/0!</v>
      </c>
      <c r="AA76" s="389"/>
      <c r="AB76" s="388">
        <v>10760.257799999999</v>
      </c>
      <c r="AC76" s="158" t="e">
        <v>#DIV/0!</v>
      </c>
      <c r="AD76" s="388">
        <v>260470.64419999998</v>
      </c>
      <c r="AE76" s="96"/>
      <c r="AF76" s="388">
        <v>12365.9679</v>
      </c>
      <c r="AG76" s="172" t="e">
        <v>#DIV/0!</v>
      </c>
      <c r="AH76" s="389"/>
      <c r="AI76" s="388">
        <v>23126.225699999999</v>
      </c>
      <c r="AJ76" s="158" t="e">
        <v>#DIV/0!</v>
      </c>
      <c r="AK76" s="388">
        <v>248104.67629999996</v>
      </c>
      <c r="AL76" s="96"/>
      <c r="AM76" s="388">
        <v>26543.009600000005</v>
      </c>
      <c r="AN76" s="172" t="e">
        <v>#DIV/0!</v>
      </c>
      <c r="AO76" s="389"/>
      <c r="AP76" s="388">
        <v>49669.2353</v>
      </c>
      <c r="AQ76" s="158" t="e">
        <v>#DIV/0!</v>
      </c>
      <c r="AR76" s="388">
        <v>221561.6667</v>
      </c>
      <c r="AS76" s="96"/>
      <c r="AT76" s="388">
        <v>43427.351599999987</v>
      </c>
      <c r="AU76" s="172" t="e">
        <v>#DIV/0!</v>
      </c>
      <c r="AV76" s="389"/>
      <c r="AW76" s="388">
        <v>93096.586900000009</v>
      </c>
      <c r="AX76" s="158" t="e">
        <v>#DIV/0!</v>
      </c>
      <c r="AY76" s="388">
        <v>178134.31509999998</v>
      </c>
      <c r="AZ76" s="96"/>
      <c r="BA76" s="388">
        <v>30509.409799999994</v>
      </c>
      <c r="BB76" s="172" t="e">
        <v>#DIV/0!</v>
      </c>
      <c r="BC76" s="389"/>
      <c r="BD76" s="388">
        <v>123605.99669999999</v>
      </c>
      <c r="BE76" s="158" t="e">
        <v>#DIV/0!</v>
      </c>
      <c r="BF76" s="388">
        <v>147624.90529999998</v>
      </c>
      <c r="BG76" s="96"/>
      <c r="BH76" s="388">
        <v>966.19949999999994</v>
      </c>
      <c r="BI76" s="172" t="e">
        <v>#DIV/0!</v>
      </c>
      <c r="BJ76" s="389"/>
      <c r="BK76" s="388">
        <v>124572.19619999998</v>
      </c>
      <c r="BL76" s="158" t="e">
        <v>#DIV/0!</v>
      </c>
      <c r="BM76" s="388">
        <v>146658.7058</v>
      </c>
      <c r="BN76" s="96"/>
      <c r="BO76" s="388">
        <v>11797.3382</v>
      </c>
      <c r="BP76" s="172" t="e">
        <v>#DIV/0!</v>
      </c>
      <c r="BQ76" s="389"/>
      <c r="BR76" s="388">
        <v>136369.53439999997</v>
      </c>
      <c r="BS76" s="158" t="e">
        <v>#DIV/0!</v>
      </c>
      <c r="BT76" s="388">
        <v>134861.3676</v>
      </c>
      <c r="BU76" s="96"/>
      <c r="BV76" s="388">
        <v>29043.770399999998</v>
      </c>
      <c r="BW76" s="172" t="e">
        <v>#DIV/0!</v>
      </c>
      <c r="BX76" s="389"/>
      <c r="BY76" s="388">
        <v>165413.30479999998</v>
      </c>
      <c r="BZ76" s="158" t="e">
        <v>#DIV/0!</v>
      </c>
      <c r="CA76" s="388">
        <v>105817.5972</v>
      </c>
      <c r="CB76" s="96"/>
      <c r="CC76" s="388">
        <v>27826.112999999998</v>
      </c>
      <c r="CD76" s="172" t="e">
        <v>#DIV/0!</v>
      </c>
      <c r="CE76" s="389"/>
      <c r="CF76" s="388">
        <v>193239.4178</v>
      </c>
      <c r="CG76" s="158" t="e">
        <v>#DIV/0!</v>
      </c>
      <c r="CH76" s="388">
        <v>77991.484200000006</v>
      </c>
      <c r="CI76" s="96"/>
      <c r="CJ76" s="388">
        <v>34304.164499999999</v>
      </c>
      <c r="CK76" s="172" t="e">
        <v>#DIV/0!</v>
      </c>
      <c r="CL76" s="389"/>
      <c r="CM76" s="388">
        <v>227543.61229999998</v>
      </c>
      <c r="CN76" s="158">
        <v>0</v>
      </c>
      <c r="CO76" s="388">
        <v>43687.289700000008</v>
      </c>
      <c r="CP76" s="96"/>
      <c r="CQ76" s="388">
        <v>0</v>
      </c>
      <c r="CR76" s="172"/>
      <c r="CS76" s="389"/>
      <c r="CT76" s="388">
        <v>227543.61229999998</v>
      </c>
      <c r="CU76" s="158"/>
      <c r="CV76" s="388">
        <v>43687.289700000008</v>
      </c>
      <c r="CW76" s="96"/>
      <c r="CX76" s="388">
        <v>0</v>
      </c>
      <c r="CY76" s="172"/>
      <c r="CZ76" s="389"/>
      <c r="DA76" s="388">
        <v>227543.61229999998</v>
      </c>
      <c r="DB76" s="158"/>
      <c r="DC76" s="388">
        <v>43687.289700000008</v>
      </c>
      <c r="DD76" s="96"/>
      <c r="DE76" s="388">
        <v>0</v>
      </c>
      <c r="DF76" s="172"/>
      <c r="DG76" s="389"/>
      <c r="DH76" s="388">
        <v>227543.61229999998</v>
      </c>
      <c r="DI76" s="158"/>
      <c r="DJ76" s="388">
        <v>43687.289700000008</v>
      </c>
      <c r="DK76" s="96"/>
      <c r="DL76" s="388">
        <v>0</v>
      </c>
      <c r="DM76" s="172"/>
      <c r="DN76" s="389"/>
      <c r="DO76" s="388">
        <v>227543.61229999998</v>
      </c>
      <c r="DP76" s="158"/>
      <c r="DQ76" s="388">
        <v>43687.289700000008</v>
      </c>
    </row>
    <row r="77" spans="1:121" ht="25.5" x14ac:dyDescent="0.25">
      <c r="A77" s="17" t="s">
        <v>239</v>
      </c>
      <c r="B77" s="18" t="s">
        <v>240</v>
      </c>
      <c r="C77" s="17" t="s">
        <v>32</v>
      </c>
      <c r="D77" s="17" t="s">
        <v>241</v>
      </c>
      <c r="E77" s="19" t="s">
        <v>222</v>
      </c>
      <c r="F77" s="19">
        <v>0</v>
      </c>
      <c r="G77" s="20">
        <v>12.57</v>
      </c>
      <c r="H77" s="20">
        <v>15.74</v>
      </c>
      <c r="I77" s="390">
        <v>0</v>
      </c>
      <c r="J77" s="154">
        <v>0</v>
      </c>
      <c r="K77" s="155">
        <v>0</v>
      </c>
      <c r="L77" s="366" t="e">
        <v>#DIV/0!</v>
      </c>
      <c r="M77" s="339">
        <v>0</v>
      </c>
      <c r="N77" s="155">
        <v>0</v>
      </c>
      <c r="O77" s="156" t="e">
        <v>#DIV/0!</v>
      </c>
      <c r="P77" s="155">
        <v>0</v>
      </c>
      <c r="Q77" s="154"/>
      <c r="R77" s="155">
        <v>0</v>
      </c>
      <c r="S77" s="366" t="e">
        <v>#DIV/0!</v>
      </c>
      <c r="T77" s="339">
        <v>0</v>
      </c>
      <c r="U77" s="155">
        <v>0</v>
      </c>
      <c r="V77" s="156" t="e">
        <v>#DIV/0!</v>
      </c>
      <c r="W77" s="155">
        <v>0</v>
      </c>
      <c r="X77" s="154"/>
      <c r="Y77" s="155">
        <v>0</v>
      </c>
      <c r="Z77" s="366" t="e">
        <v>#DIV/0!</v>
      </c>
      <c r="AA77" s="339">
        <v>0</v>
      </c>
      <c r="AB77" s="155">
        <v>0</v>
      </c>
      <c r="AC77" s="156" t="e">
        <v>#DIV/0!</v>
      </c>
      <c r="AD77" s="155">
        <v>0</v>
      </c>
      <c r="AE77" s="154"/>
      <c r="AF77" s="155">
        <v>0</v>
      </c>
      <c r="AG77" s="366" t="e">
        <v>#DIV/0!</v>
      </c>
      <c r="AH77" s="339">
        <v>0</v>
      </c>
      <c r="AI77" s="155">
        <v>0</v>
      </c>
      <c r="AJ77" s="156" t="e">
        <v>#DIV/0!</v>
      </c>
      <c r="AK77" s="155">
        <v>0</v>
      </c>
      <c r="AL77" s="154"/>
      <c r="AM77" s="155">
        <v>0</v>
      </c>
      <c r="AN77" s="366" t="e">
        <v>#DIV/0!</v>
      </c>
      <c r="AO77" s="339">
        <v>0</v>
      </c>
      <c r="AP77" s="155">
        <v>0</v>
      </c>
      <c r="AQ77" s="156" t="e">
        <v>#DIV/0!</v>
      </c>
      <c r="AR77" s="155">
        <v>0</v>
      </c>
      <c r="AS77" s="154"/>
      <c r="AT77" s="155">
        <v>0</v>
      </c>
      <c r="AU77" s="366" t="e">
        <v>#DIV/0!</v>
      </c>
      <c r="AV77" s="339">
        <v>0</v>
      </c>
      <c r="AW77" s="155">
        <v>0</v>
      </c>
      <c r="AX77" s="156" t="e">
        <v>#DIV/0!</v>
      </c>
      <c r="AY77" s="155">
        <v>0</v>
      </c>
      <c r="AZ77" s="154"/>
      <c r="BA77" s="155">
        <v>0</v>
      </c>
      <c r="BB77" s="366" t="e">
        <v>#DIV/0!</v>
      </c>
      <c r="BC77" s="339">
        <v>0</v>
      </c>
      <c r="BD77" s="155">
        <v>0</v>
      </c>
      <c r="BE77" s="156" t="e">
        <v>#DIV/0!</v>
      </c>
      <c r="BF77" s="155">
        <v>0</v>
      </c>
      <c r="BG77" s="154"/>
      <c r="BH77" s="155">
        <v>0</v>
      </c>
      <c r="BI77" s="366" t="e">
        <v>#DIV/0!</v>
      </c>
      <c r="BJ77" s="339">
        <v>0</v>
      </c>
      <c r="BK77" s="155">
        <v>0</v>
      </c>
      <c r="BL77" s="156" t="e">
        <v>#DIV/0!</v>
      </c>
      <c r="BM77" s="155">
        <v>0</v>
      </c>
      <c r="BN77" s="154"/>
      <c r="BO77" s="155">
        <v>0</v>
      </c>
      <c r="BP77" s="366" t="e">
        <v>#DIV/0!</v>
      </c>
      <c r="BQ77" s="339">
        <v>0</v>
      </c>
      <c r="BR77" s="155">
        <v>0</v>
      </c>
      <c r="BS77" s="156" t="e">
        <v>#DIV/0!</v>
      </c>
      <c r="BT77" s="155">
        <v>0</v>
      </c>
      <c r="BU77" s="154"/>
      <c r="BV77" s="155">
        <v>0</v>
      </c>
      <c r="BW77" s="366" t="e">
        <v>#DIV/0!</v>
      </c>
      <c r="BX77" s="339">
        <v>0</v>
      </c>
      <c r="BY77" s="155">
        <v>0</v>
      </c>
      <c r="BZ77" s="156" t="e">
        <v>#DIV/0!</v>
      </c>
      <c r="CA77" s="155">
        <v>0</v>
      </c>
      <c r="CB77" s="154"/>
      <c r="CC77" s="155">
        <v>0</v>
      </c>
      <c r="CD77" s="366" t="e">
        <v>#DIV/0!</v>
      </c>
      <c r="CE77" s="339">
        <v>0</v>
      </c>
      <c r="CF77" s="155">
        <v>0</v>
      </c>
      <c r="CG77" s="156" t="e">
        <v>#DIV/0!</v>
      </c>
      <c r="CH77" s="155">
        <v>0</v>
      </c>
      <c r="CI77" s="154"/>
      <c r="CJ77" s="155">
        <v>0</v>
      </c>
      <c r="CK77" s="366" t="e">
        <v>#DIV/0!</v>
      </c>
      <c r="CL77" s="339">
        <v>0</v>
      </c>
      <c r="CM77" s="155">
        <v>0</v>
      </c>
      <c r="CN77" s="156">
        <v>0</v>
      </c>
      <c r="CO77" s="155">
        <v>0</v>
      </c>
      <c r="CP77" s="154"/>
      <c r="CQ77" s="155">
        <v>0</v>
      </c>
      <c r="CR77" s="366" t="e">
        <v>#DIV/0!</v>
      </c>
      <c r="CS77" s="339">
        <v>0</v>
      </c>
      <c r="CT77" s="155">
        <v>0</v>
      </c>
      <c r="CU77" s="156" t="e">
        <v>#DIV/0!</v>
      </c>
      <c r="CV77" s="155">
        <v>0</v>
      </c>
      <c r="CW77" s="154"/>
      <c r="CX77" s="155">
        <v>0</v>
      </c>
      <c r="CY77" s="366" t="e">
        <v>#DIV/0!</v>
      </c>
      <c r="CZ77" s="339">
        <v>0</v>
      </c>
      <c r="DA77" s="155">
        <v>0</v>
      </c>
      <c r="DB77" s="156" t="e">
        <v>#DIV/0!</v>
      </c>
      <c r="DC77" s="155">
        <v>0</v>
      </c>
      <c r="DD77" s="154"/>
      <c r="DE77" s="155">
        <v>0</v>
      </c>
      <c r="DF77" s="366" t="e">
        <v>#DIV/0!</v>
      </c>
      <c r="DG77" s="339">
        <v>0</v>
      </c>
      <c r="DH77" s="155">
        <v>0</v>
      </c>
      <c r="DI77" s="156" t="e">
        <v>#DIV/0!</v>
      </c>
      <c r="DJ77" s="155">
        <v>0</v>
      </c>
      <c r="DK77" s="154"/>
      <c r="DL77" s="155">
        <v>0</v>
      </c>
      <c r="DM77" s="366" t="e">
        <v>#DIV/0!</v>
      </c>
      <c r="DN77" s="339">
        <v>0</v>
      </c>
      <c r="DO77" s="155">
        <v>0</v>
      </c>
      <c r="DP77" s="156" t="e">
        <v>#DIV/0!</v>
      </c>
      <c r="DQ77" s="155">
        <v>0</v>
      </c>
    </row>
    <row r="78" spans="1:121" ht="25.5" x14ac:dyDescent="0.25">
      <c r="A78" s="17" t="s">
        <v>242</v>
      </c>
      <c r="B78" s="18" t="s">
        <v>220</v>
      </c>
      <c r="C78" s="17" t="s">
        <v>32</v>
      </c>
      <c r="D78" s="17" t="s">
        <v>221</v>
      </c>
      <c r="E78" s="19" t="s">
        <v>222</v>
      </c>
      <c r="F78" s="19">
        <v>0</v>
      </c>
      <c r="G78" s="20">
        <v>11.25</v>
      </c>
      <c r="H78" s="20">
        <v>14.08</v>
      </c>
      <c r="I78" s="390">
        <v>0</v>
      </c>
      <c r="J78" s="100">
        <v>0</v>
      </c>
      <c r="K78" s="155">
        <v>0</v>
      </c>
      <c r="L78" s="366" t="e">
        <v>#DIV/0!</v>
      </c>
      <c r="M78" s="339">
        <v>0</v>
      </c>
      <c r="N78" s="155">
        <v>0</v>
      </c>
      <c r="O78" s="156" t="e">
        <v>#DIV/0!</v>
      </c>
      <c r="P78" s="155">
        <v>0</v>
      </c>
      <c r="Q78" s="100"/>
      <c r="R78" s="155">
        <v>0</v>
      </c>
      <c r="S78" s="366" t="e">
        <v>#DIV/0!</v>
      </c>
      <c r="T78" s="339">
        <v>0</v>
      </c>
      <c r="U78" s="155">
        <v>0</v>
      </c>
      <c r="V78" s="156" t="e">
        <v>#DIV/0!</v>
      </c>
      <c r="W78" s="155">
        <v>0</v>
      </c>
      <c r="X78" s="100"/>
      <c r="Y78" s="155">
        <v>0</v>
      </c>
      <c r="Z78" s="366" t="e">
        <v>#DIV/0!</v>
      </c>
      <c r="AA78" s="339">
        <v>0</v>
      </c>
      <c r="AB78" s="155">
        <v>0</v>
      </c>
      <c r="AC78" s="156" t="e">
        <v>#DIV/0!</v>
      </c>
      <c r="AD78" s="155">
        <v>0</v>
      </c>
      <c r="AE78" s="100"/>
      <c r="AF78" s="155">
        <v>0</v>
      </c>
      <c r="AG78" s="366" t="e">
        <v>#DIV/0!</v>
      </c>
      <c r="AH78" s="339">
        <v>0</v>
      </c>
      <c r="AI78" s="155">
        <v>0</v>
      </c>
      <c r="AJ78" s="156" t="e">
        <v>#DIV/0!</v>
      </c>
      <c r="AK78" s="155">
        <v>0</v>
      </c>
      <c r="AL78" s="100"/>
      <c r="AM78" s="155">
        <v>0</v>
      </c>
      <c r="AN78" s="366" t="e">
        <v>#DIV/0!</v>
      </c>
      <c r="AO78" s="339">
        <v>0</v>
      </c>
      <c r="AP78" s="155">
        <v>0</v>
      </c>
      <c r="AQ78" s="156" t="e">
        <v>#DIV/0!</v>
      </c>
      <c r="AR78" s="155">
        <v>0</v>
      </c>
      <c r="AS78" s="100"/>
      <c r="AT78" s="155">
        <v>0</v>
      </c>
      <c r="AU78" s="366" t="e">
        <v>#DIV/0!</v>
      </c>
      <c r="AV78" s="339">
        <v>0</v>
      </c>
      <c r="AW78" s="155">
        <v>0</v>
      </c>
      <c r="AX78" s="156" t="e">
        <v>#DIV/0!</v>
      </c>
      <c r="AY78" s="155">
        <v>0</v>
      </c>
      <c r="AZ78" s="100"/>
      <c r="BA78" s="155">
        <v>0</v>
      </c>
      <c r="BB78" s="366" t="e">
        <v>#DIV/0!</v>
      </c>
      <c r="BC78" s="339">
        <v>0</v>
      </c>
      <c r="BD78" s="155">
        <v>0</v>
      </c>
      <c r="BE78" s="156" t="e">
        <v>#DIV/0!</v>
      </c>
      <c r="BF78" s="155">
        <v>0</v>
      </c>
      <c r="BG78" s="100"/>
      <c r="BH78" s="155">
        <v>0</v>
      </c>
      <c r="BI78" s="366" t="e">
        <v>#DIV/0!</v>
      </c>
      <c r="BJ78" s="339">
        <v>0</v>
      </c>
      <c r="BK78" s="155">
        <v>0</v>
      </c>
      <c r="BL78" s="156" t="e">
        <v>#DIV/0!</v>
      </c>
      <c r="BM78" s="155">
        <v>0</v>
      </c>
      <c r="BN78" s="100"/>
      <c r="BO78" s="155">
        <v>0</v>
      </c>
      <c r="BP78" s="366" t="e">
        <v>#DIV/0!</v>
      </c>
      <c r="BQ78" s="339">
        <v>0</v>
      </c>
      <c r="BR78" s="155">
        <v>0</v>
      </c>
      <c r="BS78" s="156" t="e">
        <v>#DIV/0!</v>
      </c>
      <c r="BT78" s="155">
        <v>0</v>
      </c>
      <c r="BU78" s="100"/>
      <c r="BV78" s="155">
        <v>0</v>
      </c>
      <c r="BW78" s="366" t="e">
        <v>#DIV/0!</v>
      </c>
      <c r="BX78" s="339">
        <v>0</v>
      </c>
      <c r="BY78" s="155">
        <v>0</v>
      </c>
      <c r="BZ78" s="156" t="e">
        <v>#DIV/0!</v>
      </c>
      <c r="CA78" s="155">
        <v>0</v>
      </c>
      <c r="CB78" s="100"/>
      <c r="CC78" s="155">
        <v>0</v>
      </c>
      <c r="CD78" s="366" t="e">
        <v>#DIV/0!</v>
      </c>
      <c r="CE78" s="339">
        <v>0</v>
      </c>
      <c r="CF78" s="155">
        <v>0</v>
      </c>
      <c r="CG78" s="156" t="e">
        <v>#DIV/0!</v>
      </c>
      <c r="CH78" s="155">
        <v>0</v>
      </c>
      <c r="CI78" s="100"/>
      <c r="CJ78" s="155">
        <v>0</v>
      </c>
      <c r="CK78" s="366" t="e">
        <v>#DIV/0!</v>
      </c>
      <c r="CL78" s="339">
        <v>0</v>
      </c>
      <c r="CM78" s="155">
        <v>0</v>
      </c>
      <c r="CN78" s="156">
        <v>0</v>
      </c>
      <c r="CO78" s="155">
        <v>0</v>
      </c>
      <c r="CP78" s="100"/>
      <c r="CQ78" s="155">
        <v>0</v>
      </c>
      <c r="CR78" s="366" t="e">
        <v>#DIV/0!</v>
      </c>
      <c r="CS78" s="339">
        <v>0</v>
      </c>
      <c r="CT78" s="155">
        <v>0</v>
      </c>
      <c r="CU78" s="156" t="e">
        <v>#DIV/0!</v>
      </c>
      <c r="CV78" s="155">
        <v>0</v>
      </c>
      <c r="CW78" s="100"/>
      <c r="CX78" s="155">
        <v>0</v>
      </c>
      <c r="CY78" s="366" t="e">
        <v>#DIV/0!</v>
      </c>
      <c r="CZ78" s="339">
        <v>0</v>
      </c>
      <c r="DA78" s="155">
        <v>0</v>
      </c>
      <c r="DB78" s="156" t="e">
        <v>#DIV/0!</v>
      </c>
      <c r="DC78" s="155">
        <v>0</v>
      </c>
      <c r="DD78" s="100"/>
      <c r="DE78" s="155">
        <v>0</v>
      </c>
      <c r="DF78" s="366" t="e">
        <v>#DIV/0!</v>
      </c>
      <c r="DG78" s="339">
        <v>0</v>
      </c>
      <c r="DH78" s="155">
        <v>0</v>
      </c>
      <c r="DI78" s="156" t="e">
        <v>#DIV/0!</v>
      </c>
      <c r="DJ78" s="155">
        <v>0</v>
      </c>
      <c r="DK78" s="100"/>
      <c r="DL78" s="155">
        <v>0</v>
      </c>
      <c r="DM78" s="366" t="e">
        <v>#DIV/0!</v>
      </c>
      <c r="DN78" s="339">
        <v>0</v>
      </c>
      <c r="DO78" s="155">
        <v>0</v>
      </c>
      <c r="DP78" s="156" t="e">
        <v>#DIV/0!</v>
      </c>
      <c r="DQ78" s="155">
        <v>0</v>
      </c>
    </row>
    <row r="79" spans="1:121" ht="25.5" x14ac:dyDescent="0.25">
      <c r="A79" s="17" t="s">
        <v>243</v>
      </c>
      <c r="B79" s="18" t="s">
        <v>224</v>
      </c>
      <c r="C79" s="17" t="s">
        <v>32</v>
      </c>
      <c r="D79" s="17" t="s">
        <v>225</v>
      </c>
      <c r="E79" s="19" t="s">
        <v>222</v>
      </c>
      <c r="F79" s="19">
        <v>0</v>
      </c>
      <c r="G79" s="20">
        <v>11.62</v>
      </c>
      <c r="H79" s="20">
        <v>14.55</v>
      </c>
      <c r="I79" s="390">
        <v>0</v>
      </c>
      <c r="J79" s="100">
        <v>0</v>
      </c>
      <c r="K79" s="155">
        <v>0</v>
      </c>
      <c r="L79" s="366" t="e">
        <v>#DIV/0!</v>
      </c>
      <c r="M79" s="339">
        <v>0</v>
      </c>
      <c r="N79" s="155">
        <v>0</v>
      </c>
      <c r="O79" s="156" t="e">
        <v>#DIV/0!</v>
      </c>
      <c r="P79" s="155">
        <v>0</v>
      </c>
      <c r="Q79" s="100"/>
      <c r="R79" s="155">
        <v>0</v>
      </c>
      <c r="S79" s="366" t="e">
        <v>#DIV/0!</v>
      </c>
      <c r="T79" s="339">
        <v>0</v>
      </c>
      <c r="U79" s="155">
        <v>0</v>
      </c>
      <c r="V79" s="156" t="e">
        <v>#DIV/0!</v>
      </c>
      <c r="W79" s="155">
        <v>0</v>
      </c>
      <c r="X79" s="100"/>
      <c r="Y79" s="155">
        <v>0</v>
      </c>
      <c r="Z79" s="366" t="e">
        <v>#DIV/0!</v>
      </c>
      <c r="AA79" s="339">
        <v>0</v>
      </c>
      <c r="AB79" s="155">
        <v>0</v>
      </c>
      <c r="AC79" s="156" t="e">
        <v>#DIV/0!</v>
      </c>
      <c r="AD79" s="155">
        <v>0</v>
      </c>
      <c r="AE79" s="100"/>
      <c r="AF79" s="155">
        <v>0</v>
      </c>
      <c r="AG79" s="366" t="e">
        <v>#DIV/0!</v>
      </c>
      <c r="AH79" s="339">
        <v>0</v>
      </c>
      <c r="AI79" s="155">
        <v>0</v>
      </c>
      <c r="AJ79" s="156" t="e">
        <v>#DIV/0!</v>
      </c>
      <c r="AK79" s="155">
        <v>0</v>
      </c>
      <c r="AL79" s="100"/>
      <c r="AM79" s="155">
        <v>0</v>
      </c>
      <c r="AN79" s="366" t="e">
        <v>#DIV/0!</v>
      </c>
      <c r="AO79" s="339">
        <v>0</v>
      </c>
      <c r="AP79" s="155">
        <v>0</v>
      </c>
      <c r="AQ79" s="156" t="e">
        <v>#DIV/0!</v>
      </c>
      <c r="AR79" s="155">
        <v>0</v>
      </c>
      <c r="AS79" s="100"/>
      <c r="AT79" s="155">
        <v>0</v>
      </c>
      <c r="AU79" s="366" t="e">
        <v>#DIV/0!</v>
      </c>
      <c r="AV79" s="339">
        <v>0</v>
      </c>
      <c r="AW79" s="155">
        <v>0</v>
      </c>
      <c r="AX79" s="156" t="e">
        <v>#DIV/0!</v>
      </c>
      <c r="AY79" s="155">
        <v>0</v>
      </c>
      <c r="AZ79" s="100"/>
      <c r="BA79" s="155">
        <v>0</v>
      </c>
      <c r="BB79" s="366" t="e">
        <v>#DIV/0!</v>
      </c>
      <c r="BC79" s="339">
        <v>0</v>
      </c>
      <c r="BD79" s="155">
        <v>0</v>
      </c>
      <c r="BE79" s="156" t="e">
        <v>#DIV/0!</v>
      </c>
      <c r="BF79" s="155">
        <v>0</v>
      </c>
      <c r="BG79" s="100"/>
      <c r="BH79" s="155">
        <v>0</v>
      </c>
      <c r="BI79" s="366" t="e">
        <v>#DIV/0!</v>
      </c>
      <c r="BJ79" s="339">
        <v>0</v>
      </c>
      <c r="BK79" s="155">
        <v>0</v>
      </c>
      <c r="BL79" s="156" t="e">
        <v>#DIV/0!</v>
      </c>
      <c r="BM79" s="155">
        <v>0</v>
      </c>
      <c r="BN79" s="100"/>
      <c r="BO79" s="155">
        <v>0</v>
      </c>
      <c r="BP79" s="366" t="e">
        <v>#DIV/0!</v>
      </c>
      <c r="BQ79" s="339">
        <v>0</v>
      </c>
      <c r="BR79" s="155">
        <v>0</v>
      </c>
      <c r="BS79" s="156" t="e">
        <v>#DIV/0!</v>
      </c>
      <c r="BT79" s="155">
        <v>0</v>
      </c>
      <c r="BU79" s="100"/>
      <c r="BV79" s="155">
        <v>0</v>
      </c>
      <c r="BW79" s="366" t="e">
        <v>#DIV/0!</v>
      </c>
      <c r="BX79" s="339">
        <v>0</v>
      </c>
      <c r="BY79" s="155">
        <v>0</v>
      </c>
      <c r="BZ79" s="156" t="e">
        <v>#DIV/0!</v>
      </c>
      <c r="CA79" s="155">
        <v>0</v>
      </c>
      <c r="CB79" s="100"/>
      <c r="CC79" s="155">
        <v>0</v>
      </c>
      <c r="CD79" s="366" t="e">
        <v>#DIV/0!</v>
      </c>
      <c r="CE79" s="339">
        <v>0</v>
      </c>
      <c r="CF79" s="155">
        <v>0</v>
      </c>
      <c r="CG79" s="156" t="e">
        <v>#DIV/0!</v>
      </c>
      <c r="CH79" s="155">
        <v>0</v>
      </c>
      <c r="CI79" s="100"/>
      <c r="CJ79" s="155">
        <v>0</v>
      </c>
      <c r="CK79" s="366" t="e">
        <v>#DIV/0!</v>
      </c>
      <c r="CL79" s="339">
        <v>0</v>
      </c>
      <c r="CM79" s="155">
        <v>0</v>
      </c>
      <c r="CN79" s="156">
        <v>0</v>
      </c>
      <c r="CO79" s="155">
        <v>0</v>
      </c>
      <c r="CP79" s="100"/>
      <c r="CQ79" s="155">
        <v>0</v>
      </c>
      <c r="CR79" s="366" t="e">
        <v>#DIV/0!</v>
      </c>
      <c r="CS79" s="339">
        <v>0</v>
      </c>
      <c r="CT79" s="155">
        <v>0</v>
      </c>
      <c r="CU79" s="156" t="e">
        <v>#DIV/0!</v>
      </c>
      <c r="CV79" s="155">
        <v>0</v>
      </c>
      <c r="CW79" s="100"/>
      <c r="CX79" s="155">
        <v>0</v>
      </c>
      <c r="CY79" s="366" t="e">
        <v>#DIV/0!</v>
      </c>
      <c r="CZ79" s="339">
        <v>0</v>
      </c>
      <c r="DA79" s="155">
        <v>0</v>
      </c>
      <c r="DB79" s="156" t="e">
        <v>#DIV/0!</v>
      </c>
      <c r="DC79" s="155">
        <v>0</v>
      </c>
      <c r="DD79" s="100"/>
      <c r="DE79" s="155">
        <v>0</v>
      </c>
      <c r="DF79" s="366" t="e">
        <v>#DIV/0!</v>
      </c>
      <c r="DG79" s="339">
        <v>0</v>
      </c>
      <c r="DH79" s="155">
        <v>0</v>
      </c>
      <c r="DI79" s="156" t="e">
        <v>#DIV/0!</v>
      </c>
      <c r="DJ79" s="155">
        <v>0</v>
      </c>
      <c r="DK79" s="100"/>
      <c r="DL79" s="155">
        <v>0</v>
      </c>
      <c r="DM79" s="366" t="e">
        <v>#DIV/0!</v>
      </c>
      <c r="DN79" s="339">
        <v>0</v>
      </c>
      <c r="DO79" s="155">
        <v>0</v>
      </c>
      <c r="DP79" s="156" t="e">
        <v>#DIV/0!</v>
      </c>
      <c r="DQ79" s="155">
        <v>0</v>
      </c>
    </row>
    <row r="80" spans="1:121" ht="38.25" x14ac:dyDescent="0.25">
      <c r="A80" s="17" t="s">
        <v>244</v>
      </c>
      <c r="B80" s="18" t="s">
        <v>245</v>
      </c>
      <c r="C80" s="17" t="s">
        <v>32</v>
      </c>
      <c r="D80" s="17" t="s">
        <v>246</v>
      </c>
      <c r="E80" s="19" t="s">
        <v>34</v>
      </c>
      <c r="F80" s="19">
        <v>91.2</v>
      </c>
      <c r="G80" s="20">
        <v>67.040000000000006</v>
      </c>
      <c r="H80" s="20">
        <v>83.94</v>
      </c>
      <c r="I80" s="390">
        <v>7655.3280000000004</v>
      </c>
      <c r="J80" s="100">
        <v>0</v>
      </c>
      <c r="K80" s="155">
        <v>0</v>
      </c>
      <c r="L80" s="366">
        <v>0</v>
      </c>
      <c r="M80" s="339">
        <v>0</v>
      </c>
      <c r="N80" s="155">
        <v>0</v>
      </c>
      <c r="O80" s="156">
        <v>0</v>
      </c>
      <c r="P80" s="155">
        <v>7655.3280000000004</v>
      </c>
      <c r="Q80" s="100"/>
      <c r="R80" s="155">
        <v>0</v>
      </c>
      <c r="S80" s="366">
        <v>0</v>
      </c>
      <c r="T80" s="339">
        <v>0</v>
      </c>
      <c r="U80" s="155">
        <v>0</v>
      </c>
      <c r="V80" s="156">
        <v>0</v>
      </c>
      <c r="W80" s="155">
        <v>7655.3280000000004</v>
      </c>
      <c r="X80" s="100"/>
      <c r="Y80" s="155">
        <v>0</v>
      </c>
      <c r="Z80" s="366">
        <v>0</v>
      </c>
      <c r="AA80" s="339">
        <v>0</v>
      </c>
      <c r="AB80" s="155">
        <v>0</v>
      </c>
      <c r="AC80" s="156">
        <v>0</v>
      </c>
      <c r="AD80" s="155">
        <v>7655.3280000000004</v>
      </c>
      <c r="AE80" s="100"/>
      <c r="AF80" s="155">
        <v>0</v>
      </c>
      <c r="AG80" s="366">
        <v>0</v>
      </c>
      <c r="AH80" s="339">
        <v>0</v>
      </c>
      <c r="AI80" s="155">
        <v>0</v>
      </c>
      <c r="AJ80" s="156">
        <v>0</v>
      </c>
      <c r="AK80" s="155">
        <v>7655.3280000000004</v>
      </c>
      <c r="AL80" s="100"/>
      <c r="AM80" s="155">
        <v>0</v>
      </c>
      <c r="AN80" s="366">
        <v>0</v>
      </c>
      <c r="AO80" s="339">
        <v>0</v>
      </c>
      <c r="AP80" s="155">
        <v>0</v>
      </c>
      <c r="AQ80" s="156">
        <v>0</v>
      </c>
      <c r="AR80" s="155">
        <v>7655.3280000000004</v>
      </c>
      <c r="AS80" s="100">
        <v>91.2</v>
      </c>
      <c r="AT80" s="155">
        <v>7655.3280000000004</v>
      </c>
      <c r="AU80" s="366">
        <v>1</v>
      </c>
      <c r="AV80" s="339">
        <v>91.2</v>
      </c>
      <c r="AW80" s="155">
        <v>7655.3280000000004</v>
      </c>
      <c r="AX80" s="156">
        <v>1</v>
      </c>
      <c r="AY80" s="155">
        <v>0</v>
      </c>
      <c r="AZ80" s="100"/>
      <c r="BA80" s="155">
        <v>0</v>
      </c>
      <c r="BB80" s="366">
        <v>0</v>
      </c>
      <c r="BC80" s="339">
        <v>91.2</v>
      </c>
      <c r="BD80" s="155">
        <v>7655.3280000000004</v>
      </c>
      <c r="BE80" s="156">
        <v>1</v>
      </c>
      <c r="BF80" s="155">
        <v>0</v>
      </c>
      <c r="BG80" s="100"/>
      <c r="BH80" s="155">
        <v>0</v>
      </c>
      <c r="BI80" s="366">
        <v>0</v>
      </c>
      <c r="BJ80" s="339">
        <v>91.2</v>
      </c>
      <c r="BK80" s="155">
        <v>7655.3280000000004</v>
      </c>
      <c r="BL80" s="156">
        <v>1</v>
      </c>
      <c r="BM80" s="155">
        <v>0</v>
      </c>
      <c r="BN80" s="100"/>
      <c r="BO80" s="155">
        <v>0</v>
      </c>
      <c r="BP80" s="366">
        <v>0</v>
      </c>
      <c r="BQ80" s="339">
        <v>91.2</v>
      </c>
      <c r="BR80" s="155">
        <v>7655.3280000000004</v>
      </c>
      <c r="BS80" s="156">
        <v>1</v>
      </c>
      <c r="BT80" s="155">
        <v>0</v>
      </c>
      <c r="BU80" s="100"/>
      <c r="BV80" s="155">
        <v>0</v>
      </c>
      <c r="BW80" s="366">
        <v>0</v>
      </c>
      <c r="BX80" s="339">
        <v>91.2</v>
      </c>
      <c r="BY80" s="155">
        <v>7655.3280000000004</v>
      </c>
      <c r="BZ80" s="156">
        <v>1</v>
      </c>
      <c r="CA80" s="155">
        <v>0</v>
      </c>
      <c r="CB80" s="100"/>
      <c r="CC80" s="155">
        <v>0</v>
      </c>
      <c r="CD80" s="366">
        <v>0</v>
      </c>
      <c r="CE80" s="339">
        <v>91.2</v>
      </c>
      <c r="CF80" s="155">
        <v>7655.3280000000004</v>
      </c>
      <c r="CG80" s="156">
        <v>1</v>
      </c>
      <c r="CH80" s="155">
        <v>0</v>
      </c>
      <c r="CI80" s="100"/>
      <c r="CJ80" s="155">
        <v>-0.01</v>
      </c>
      <c r="CK80" s="366">
        <v>-1.3062797570528657E-6</v>
      </c>
      <c r="CL80" s="339">
        <v>91.2</v>
      </c>
      <c r="CM80" s="155">
        <v>7655.3280000000004</v>
      </c>
      <c r="CN80" s="156">
        <v>1</v>
      </c>
      <c r="CO80" s="155">
        <v>0</v>
      </c>
      <c r="CP80" s="100"/>
      <c r="CQ80" s="155">
        <v>0</v>
      </c>
      <c r="CR80" s="366">
        <v>0</v>
      </c>
      <c r="CS80" s="339">
        <v>91.2</v>
      </c>
      <c r="CT80" s="155">
        <v>7655.3280000000004</v>
      </c>
      <c r="CU80" s="156">
        <v>1</v>
      </c>
      <c r="CV80" s="155">
        <v>0</v>
      </c>
      <c r="CW80" s="100"/>
      <c r="CX80" s="155">
        <v>0</v>
      </c>
      <c r="CY80" s="366">
        <v>0</v>
      </c>
      <c r="CZ80" s="339">
        <v>91.2</v>
      </c>
      <c r="DA80" s="155">
        <v>7655.3280000000004</v>
      </c>
      <c r="DB80" s="156">
        <v>1</v>
      </c>
      <c r="DC80" s="155">
        <v>0</v>
      </c>
      <c r="DD80" s="100"/>
      <c r="DE80" s="155">
        <v>0</v>
      </c>
      <c r="DF80" s="366">
        <v>0</v>
      </c>
      <c r="DG80" s="339">
        <v>91.2</v>
      </c>
      <c r="DH80" s="155">
        <v>7655.3280000000004</v>
      </c>
      <c r="DI80" s="156">
        <v>1</v>
      </c>
      <c r="DJ80" s="155">
        <v>0</v>
      </c>
      <c r="DK80" s="100"/>
      <c r="DL80" s="155">
        <v>0</v>
      </c>
      <c r="DM80" s="366">
        <v>0</v>
      </c>
      <c r="DN80" s="339">
        <v>91.2</v>
      </c>
      <c r="DO80" s="155">
        <v>7655.3280000000004</v>
      </c>
      <c r="DP80" s="156">
        <v>1</v>
      </c>
      <c r="DQ80" s="155">
        <v>0</v>
      </c>
    </row>
    <row r="81" spans="1:121" ht="38.25" x14ac:dyDescent="0.25">
      <c r="A81" s="17" t="s">
        <v>247</v>
      </c>
      <c r="B81" s="18" t="s">
        <v>248</v>
      </c>
      <c r="C81" s="17" t="s">
        <v>32</v>
      </c>
      <c r="D81" s="17" t="s">
        <v>249</v>
      </c>
      <c r="E81" s="19" t="s">
        <v>34</v>
      </c>
      <c r="F81" s="19">
        <v>105</v>
      </c>
      <c r="G81" s="20">
        <v>199.64</v>
      </c>
      <c r="H81" s="20">
        <v>249.98</v>
      </c>
      <c r="I81" s="390">
        <v>26247.9</v>
      </c>
      <c r="J81" s="100">
        <v>0</v>
      </c>
      <c r="K81" s="155">
        <v>0</v>
      </c>
      <c r="L81" s="366">
        <v>0</v>
      </c>
      <c r="M81" s="339">
        <v>0</v>
      </c>
      <c r="N81" s="155">
        <v>0</v>
      </c>
      <c r="O81" s="156">
        <v>0</v>
      </c>
      <c r="P81" s="155">
        <v>26247.9</v>
      </c>
      <c r="Q81" s="100"/>
      <c r="R81" s="155">
        <v>0</v>
      </c>
      <c r="S81" s="366">
        <v>0</v>
      </c>
      <c r="T81" s="339">
        <v>0</v>
      </c>
      <c r="U81" s="155">
        <v>0</v>
      </c>
      <c r="V81" s="156">
        <v>0</v>
      </c>
      <c r="W81" s="155">
        <v>26247.9</v>
      </c>
      <c r="X81" s="100"/>
      <c r="Y81" s="155">
        <v>0</v>
      </c>
      <c r="Z81" s="366">
        <v>0</v>
      </c>
      <c r="AA81" s="339">
        <v>0</v>
      </c>
      <c r="AB81" s="155">
        <v>0</v>
      </c>
      <c r="AC81" s="156">
        <v>0</v>
      </c>
      <c r="AD81" s="155">
        <v>26247.9</v>
      </c>
      <c r="AE81" s="100"/>
      <c r="AF81" s="155">
        <v>0</v>
      </c>
      <c r="AG81" s="366">
        <v>0</v>
      </c>
      <c r="AH81" s="339">
        <v>0</v>
      </c>
      <c r="AI81" s="155">
        <v>0</v>
      </c>
      <c r="AJ81" s="156">
        <v>0</v>
      </c>
      <c r="AK81" s="155">
        <v>26247.9</v>
      </c>
      <c r="AL81" s="100"/>
      <c r="AM81" s="155">
        <v>0</v>
      </c>
      <c r="AN81" s="366">
        <v>0</v>
      </c>
      <c r="AO81" s="339">
        <v>0</v>
      </c>
      <c r="AP81" s="155">
        <v>0</v>
      </c>
      <c r="AQ81" s="156">
        <v>0</v>
      </c>
      <c r="AR81" s="155">
        <v>26247.9</v>
      </c>
      <c r="AS81" s="100">
        <v>105</v>
      </c>
      <c r="AT81" s="155">
        <v>26247.899999999998</v>
      </c>
      <c r="AU81" s="366">
        <v>0.99999999999999989</v>
      </c>
      <c r="AV81" s="339">
        <v>105</v>
      </c>
      <c r="AW81" s="155">
        <v>26247.899999999998</v>
      </c>
      <c r="AX81" s="156">
        <v>0.99999999999999989</v>
      </c>
      <c r="AY81" s="155">
        <v>0</v>
      </c>
      <c r="AZ81" s="100"/>
      <c r="BA81" s="155">
        <v>0</v>
      </c>
      <c r="BB81" s="366">
        <v>0</v>
      </c>
      <c r="BC81" s="339">
        <v>105</v>
      </c>
      <c r="BD81" s="155">
        <v>26247.899999999998</v>
      </c>
      <c r="BE81" s="156">
        <v>0.99999999999999989</v>
      </c>
      <c r="BF81" s="155">
        <v>0</v>
      </c>
      <c r="BG81" s="100"/>
      <c r="BH81" s="155">
        <v>0</v>
      </c>
      <c r="BI81" s="366">
        <v>0</v>
      </c>
      <c r="BJ81" s="339">
        <v>105</v>
      </c>
      <c r="BK81" s="155">
        <v>26247.899999999998</v>
      </c>
      <c r="BL81" s="156">
        <v>0.99999999999999989</v>
      </c>
      <c r="BM81" s="155">
        <v>0</v>
      </c>
      <c r="BN81" s="100"/>
      <c r="BO81" s="155">
        <v>0</v>
      </c>
      <c r="BP81" s="366">
        <v>0</v>
      </c>
      <c r="BQ81" s="339">
        <v>105</v>
      </c>
      <c r="BR81" s="155">
        <v>26247.899999999998</v>
      </c>
      <c r="BS81" s="156">
        <v>0.99999999999999989</v>
      </c>
      <c r="BT81" s="155">
        <v>0</v>
      </c>
      <c r="BU81" s="100"/>
      <c r="BV81" s="155">
        <v>0</v>
      </c>
      <c r="BW81" s="366">
        <v>0</v>
      </c>
      <c r="BX81" s="339">
        <v>105</v>
      </c>
      <c r="BY81" s="155">
        <v>26247.899999999998</v>
      </c>
      <c r="BZ81" s="156">
        <v>0.99999999999999989</v>
      </c>
      <c r="CA81" s="155">
        <v>0</v>
      </c>
      <c r="CB81" s="100"/>
      <c r="CC81" s="155">
        <v>0</v>
      </c>
      <c r="CD81" s="366">
        <v>0</v>
      </c>
      <c r="CE81" s="339">
        <v>105</v>
      </c>
      <c r="CF81" s="155">
        <v>26247.899999999998</v>
      </c>
      <c r="CG81" s="156">
        <v>0.99999999999999989</v>
      </c>
      <c r="CH81" s="155">
        <v>0</v>
      </c>
      <c r="CI81" s="100"/>
      <c r="CJ81" s="155">
        <v>0</v>
      </c>
      <c r="CK81" s="366">
        <v>0</v>
      </c>
      <c r="CL81" s="339">
        <v>105</v>
      </c>
      <c r="CM81" s="155">
        <v>26247.899999999998</v>
      </c>
      <c r="CN81" s="156">
        <v>0.99999999999999989</v>
      </c>
      <c r="CO81" s="155">
        <v>0</v>
      </c>
      <c r="CP81" s="100"/>
      <c r="CQ81" s="155">
        <v>0</v>
      </c>
      <c r="CR81" s="366">
        <v>0</v>
      </c>
      <c r="CS81" s="339">
        <v>105</v>
      </c>
      <c r="CT81" s="155">
        <v>26247.899999999998</v>
      </c>
      <c r="CU81" s="156">
        <v>0.99999999999999989</v>
      </c>
      <c r="CV81" s="155">
        <v>0</v>
      </c>
      <c r="CW81" s="100"/>
      <c r="CX81" s="155">
        <v>0</v>
      </c>
      <c r="CY81" s="366">
        <v>0</v>
      </c>
      <c r="CZ81" s="339">
        <v>105</v>
      </c>
      <c r="DA81" s="155">
        <v>26247.899999999998</v>
      </c>
      <c r="DB81" s="156">
        <v>0.99999999999999989</v>
      </c>
      <c r="DC81" s="155">
        <v>0</v>
      </c>
      <c r="DD81" s="100"/>
      <c r="DE81" s="155">
        <v>0</v>
      </c>
      <c r="DF81" s="366">
        <v>0</v>
      </c>
      <c r="DG81" s="339">
        <v>105</v>
      </c>
      <c r="DH81" s="155">
        <v>26247.899999999998</v>
      </c>
      <c r="DI81" s="156">
        <v>0.99999999999999989</v>
      </c>
      <c r="DJ81" s="155">
        <v>0</v>
      </c>
      <c r="DK81" s="100"/>
      <c r="DL81" s="155">
        <v>0</v>
      </c>
      <c r="DM81" s="366">
        <v>0</v>
      </c>
      <c r="DN81" s="339">
        <v>105</v>
      </c>
      <c r="DO81" s="155">
        <v>26247.899999999998</v>
      </c>
      <c r="DP81" s="156">
        <v>0.99999999999999989</v>
      </c>
      <c r="DQ81" s="155">
        <v>0</v>
      </c>
    </row>
    <row r="82" spans="1:121" ht="38.25" x14ac:dyDescent="0.25">
      <c r="A82" s="17" t="s">
        <v>250</v>
      </c>
      <c r="B82" s="18" t="s">
        <v>230</v>
      </c>
      <c r="C82" s="17" t="s">
        <v>32</v>
      </c>
      <c r="D82" s="17" t="s">
        <v>231</v>
      </c>
      <c r="E82" s="19" t="s">
        <v>88</v>
      </c>
      <c r="F82" s="19">
        <v>37.910000000000004</v>
      </c>
      <c r="G82" s="20">
        <v>578.75</v>
      </c>
      <c r="H82" s="20">
        <v>724.71</v>
      </c>
      <c r="I82" s="390">
        <v>27473.756000000001</v>
      </c>
      <c r="J82" s="100">
        <v>0</v>
      </c>
      <c r="K82" s="155">
        <v>0</v>
      </c>
      <c r="L82" s="366">
        <v>0</v>
      </c>
      <c r="M82" s="339">
        <v>0</v>
      </c>
      <c r="N82" s="155">
        <v>0</v>
      </c>
      <c r="O82" s="156">
        <v>0</v>
      </c>
      <c r="P82" s="155">
        <v>27473.756000000001</v>
      </c>
      <c r="Q82" s="100"/>
      <c r="R82" s="155">
        <v>0</v>
      </c>
      <c r="S82" s="366">
        <v>0</v>
      </c>
      <c r="T82" s="339">
        <v>0</v>
      </c>
      <c r="U82" s="155">
        <v>0</v>
      </c>
      <c r="V82" s="156">
        <v>0</v>
      </c>
      <c r="W82" s="155">
        <v>27473.756000000001</v>
      </c>
      <c r="X82" s="100">
        <v>3.67</v>
      </c>
      <c r="Y82" s="155">
        <v>2659.6857</v>
      </c>
      <c r="Z82" s="366">
        <v>9.6808230370830986E-2</v>
      </c>
      <c r="AA82" s="339">
        <v>3.67</v>
      </c>
      <c r="AB82" s="155">
        <v>2659.6857</v>
      </c>
      <c r="AC82" s="156">
        <v>9.6808230370830986E-2</v>
      </c>
      <c r="AD82" s="155">
        <v>24814.070299999999</v>
      </c>
      <c r="AE82" s="100">
        <v>7.75</v>
      </c>
      <c r="AF82" s="155">
        <v>5616.5025000000005</v>
      </c>
      <c r="AG82" s="366">
        <v>0.20443154914821257</v>
      </c>
      <c r="AH82" s="339">
        <v>11.42</v>
      </c>
      <c r="AI82" s="155">
        <v>8276.1882000000005</v>
      </c>
      <c r="AJ82" s="156">
        <v>0.30123977951904357</v>
      </c>
      <c r="AK82" s="155">
        <v>19197.567800000001</v>
      </c>
      <c r="AL82" s="100">
        <v>16.98</v>
      </c>
      <c r="AM82" s="155">
        <v>12305.575800000001</v>
      </c>
      <c r="AN82" s="366">
        <v>0.44790292961763217</v>
      </c>
      <c r="AO82" s="339">
        <v>28.4</v>
      </c>
      <c r="AP82" s="155">
        <v>20581.764000000003</v>
      </c>
      <c r="AQ82" s="156">
        <v>0.7491427091366758</v>
      </c>
      <c r="AR82" s="155">
        <v>6891.9919999999984</v>
      </c>
      <c r="AS82" s="100"/>
      <c r="AT82" s="155">
        <v>0</v>
      </c>
      <c r="AU82" s="366">
        <v>0</v>
      </c>
      <c r="AV82" s="339">
        <v>28.4</v>
      </c>
      <c r="AW82" s="155">
        <v>20581.764000000003</v>
      </c>
      <c r="AX82" s="156">
        <v>0.7491427091366758</v>
      </c>
      <c r="AY82" s="155">
        <v>6891.9919999999984</v>
      </c>
      <c r="AZ82" s="100"/>
      <c r="BA82" s="155">
        <v>0</v>
      </c>
      <c r="BB82" s="366">
        <v>0</v>
      </c>
      <c r="BC82" s="339">
        <v>28.4</v>
      </c>
      <c r="BD82" s="155">
        <v>20581.764000000003</v>
      </c>
      <c r="BE82" s="156">
        <v>0.7491427091366758</v>
      </c>
      <c r="BF82" s="155">
        <v>6891.9919999999984</v>
      </c>
      <c r="BG82" s="100"/>
      <c r="BH82" s="155">
        <v>0</v>
      </c>
      <c r="BI82" s="366">
        <v>0</v>
      </c>
      <c r="BJ82" s="339">
        <v>28.4</v>
      </c>
      <c r="BK82" s="155">
        <v>20581.764000000003</v>
      </c>
      <c r="BL82" s="156">
        <v>0.7491427091366758</v>
      </c>
      <c r="BM82" s="155">
        <v>6891.9919999999984</v>
      </c>
      <c r="BN82" s="100">
        <v>9.51</v>
      </c>
      <c r="BO82" s="155">
        <v>6891.9921000000004</v>
      </c>
      <c r="BP82" s="366">
        <v>0.25085729450316147</v>
      </c>
      <c r="BQ82" s="339">
        <v>37.909999999999997</v>
      </c>
      <c r="BR82" s="155">
        <v>27473.756100000002</v>
      </c>
      <c r="BS82" s="156">
        <v>1.0000000036398373</v>
      </c>
      <c r="BT82" s="155">
        <v>-1.0000000111176632E-4</v>
      </c>
      <c r="BU82" s="100"/>
      <c r="BV82" s="155">
        <v>0</v>
      </c>
      <c r="BW82" s="366">
        <v>0</v>
      </c>
      <c r="BX82" s="339">
        <v>37.909999999999997</v>
      </c>
      <c r="BY82" s="155">
        <v>27473.756100000002</v>
      </c>
      <c r="BZ82" s="156">
        <v>1.0000000036398373</v>
      </c>
      <c r="CA82" s="155">
        <v>-1.0000000111176632E-4</v>
      </c>
      <c r="CB82" s="100"/>
      <c r="CC82" s="155">
        <v>0</v>
      </c>
      <c r="CD82" s="366">
        <v>0</v>
      </c>
      <c r="CE82" s="339">
        <v>37.909999999999997</v>
      </c>
      <c r="CF82" s="155">
        <v>27473.756100000002</v>
      </c>
      <c r="CG82" s="156">
        <v>1.0000000036398373</v>
      </c>
      <c r="CH82" s="155">
        <v>-1.0000000111176632E-4</v>
      </c>
      <c r="CI82" s="100"/>
      <c r="CJ82" s="155">
        <v>-0.01</v>
      </c>
      <c r="CK82" s="366">
        <v>-3.6398372323027111E-7</v>
      </c>
      <c r="CL82" s="339">
        <v>37.909999999999997</v>
      </c>
      <c r="CM82" s="155">
        <v>27473.756100000002</v>
      </c>
      <c r="CN82" s="156">
        <v>1.0000000036398373</v>
      </c>
      <c r="CO82" s="155">
        <v>-1.0000000111176632E-4</v>
      </c>
      <c r="CP82" s="100"/>
      <c r="CQ82" s="155">
        <v>0</v>
      </c>
      <c r="CR82" s="366">
        <v>0</v>
      </c>
      <c r="CS82" s="339">
        <v>37.909999999999997</v>
      </c>
      <c r="CT82" s="155">
        <v>27473.756100000002</v>
      </c>
      <c r="CU82" s="156">
        <v>1.0000000036398373</v>
      </c>
      <c r="CV82" s="155">
        <v>-1.0000000111176632E-4</v>
      </c>
      <c r="CW82" s="100"/>
      <c r="CX82" s="155">
        <v>0</v>
      </c>
      <c r="CY82" s="366">
        <v>0</v>
      </c>
      <c r="CZ82" s="339">
        <v>37.909999999999997</v>
      </c>
      <c r="DA82" s="155">
        <v>27473.756100000002</v>
      </c>
      <c r="DB82" s="156">
        <v>1.0000000036398373</v>
      </c>
      <c r="DC82" s="155">
        <v>-1.0000000111176632E-4</v>
      </c>
      <c r="DD82" s="100"/>
      <c r="DE82" s="155">
        <v>0</v>
      </c>
      <c r="DF82" s="366">
        <v>0</v>
      </c>
      <c r="DG82" s="339">
        <v>37.909999999999997</v>
      </c>
      <c r="DH82" s="155">
        <v>27473.756100000002</v>
      </c>
      <c r="DI82" s="156">
        <v>1.0000000036398373</v>
      </c>
      <c r="DJ82" s="155">
        <v>-1.0000000111176632E-4</v>
      </c>
      <c r="DK82" s="100"/>
      <c r="DL82" s="155">
        <v>0</v>
      </c>
      <c r="DM82" s="366">
        <v>0</v>
      </c>
      <c r="DN82" s="339">
        <v>37.909999999999997</v>
      </c>
      <c r="DO82" s="155">
        <v>27473.756100000002</v>
      </c>
      <c r="DP82" s="156">
        <v>1.0000000036398373</v>
      </c>
      <c r="DQ82" s="155">
        <v>-1.0000000111176632E-4</v>
      </c>
    </row>
    <row r="83" spans="1:121" ht="38.25" x14ac:dyDescent="0.25">
      <c r="A83" s="17" t="s">
        <v>251</v>
      </c>
      <c r="B83" s="18" t="s">
        <v>233</v>
      </c>
      <c r="C83" s="17" t="s">
        <v>32</v>
      </c>
      <c r="D83" s="17" t="s">
        <v>234</v>
      </c>
      <c r="E83" s="19" t="s">
        <v>88</v>
      </c>
      <c r="F83" s="19">
        <v>39.700000000000003</v>
      </c>
      <c r="G83" s="20">
        <v>30.99</v>
      </c>
      <c r="H83" s="20">
        <v>38.799999999999997</v>
      </c>
      <c r="I83" s="390">
        <v>1540.36</v>
      </c>
      <c r="J83" s="100">
        <v>0</v>
      </c>
      <c r="K83" s="155">
        <v>0</v>
      </c>
      <c r="L83" s="366">
        <v>0</v>
      </c>
      <c r="M83" s="339">
        <v>0</v>
      </c>
      <c r="N83" s="155">
        <v>0</v>
      </c>
      <c r="O83" s="156">
        <v>0</v>
      </c>
      <c r="P83" s="155">
        <v>1540.36</v>
      </c>
      <c r="Q83" s="100"/>
      <c r="R83" s="155">
        <v>0</v>
      </c>
      <c r="S83" s="366">
        <v>0</v>
      </c>
      <c r="T83" s="339">
        <v>0</v>
      </c>
      <c r="U83" s="155">
        <v>0</v>
      </c>
      <c r="V83" s="156">
        <v>0</v>
      </c>
      <c r="W83" s="155">
        <v>1540.36</v>
      </c>
      <c r="X83" s="100"/>
      <c r="Y83" s="155">
        <v>0</v>
      </c>
      <c r="Z83" s="366">
        <v>0</v>
      </c>
      <c r="AA83" s="339">
        <v>0</v>
      </c>
      <c r="AB83" s="155">
        <v>0</v>
      </c>
      <c r="AC83" s="156">
        <v>0</v>
      </c>
      <c r="AD83" s="155">
        <v>1540.36</v>
      </c>
      <c r="AE83" s="100"/>
      <c r="AF83" s="155">
        <v>0</v>
      </c>
      <c r="AG83" s="366">
        <v>0</v>
      </c>
      <c r="AH83" s="339">
        <v>0</v>
      </c>
      <c r="AI83" s="155">
        <v>0</v>
      </c>
      <c r="AJ83" s="156">
        <v>0</v>
      </c>
      <c r="AK83" s="155">
        <v>1540.36</v>
      </c>
      <c r="AL83" s="100">
        <v>7.16</v>
      </c>
      <c r="AM83" s="155">
        <v>277.80799999999999</v>
      </c>
      <c r="AN83" s="366">
        <v>0.18035264483627206</v>
      </c>
      <c r="AO83" s="339">
        <v>7.16</v>
      </c>
      <c r="AP83" s="155">
        <v>277.80799999999999</v>
      </c>
      <c r="AQ83" s="156">
        <v>0.18035264483627206</v>
      </c>
      <c r="AR83" s="155">
        <v>1262.5519999999999</v>
      </c>
      <c r="AS83" s="100">
        <v>19.07</v>
      </c>
      <c r="AT83" s="155">
        <v>739.91599999999994</v>
      </c>
      <c r="AU83" s="366">
        <v>0.48035264483627205</v>
      </c>
      <c r="AV83" s="339">
        <v>26.23</v>
      </c>
      <c r="AW83" s="155">
        <v>1017.7239999999999</v>
      </c>
      <c r="AX83" s="156">
        <v>0.66070528967254405</v>
      </c>
      <c r="AY83" s="155">
        <v>522.63599999999997</v>
      </c>
      <c r="AZ83" s="100">
        <v>3.84</v>
      </c>
      <c r="BA83" s="155">
        <v>148.99199999999999</v>
      </c>
      <c r="BB83" s="366">
        <v>9.6725440806045337E-2</v>
      </c>
      <c r="BC83" s="339">
        <v>30.07</v>
      </c>
      <c r="BD83" s="155">
        <v>1166.7159999999999</v>
      </c>
      <c r="BE83" s="156">
        <v>0.75743073047858944</v>
      </c>
      <c r="BF83" s="155">
        <v>373.64400000000001</v>
      </c>
      <c r="BG83" s="100">
        <v>2.02</v>
      </c>
      <c r="BH83" s="155">
        <v>78.375999999999991</v>
      </c>
      <c r="BI83" s="366">
        <v>5.0881612090680095E-2</v>
      </c>
      <c r="BJ83" s="339">
        <v>32.090000000000003</v>
      </c>
      <c r="BK83" s="155">
        <v>1245.0919999999999</v>
      </c>
      <c r="BL83" s="156">
        <v>0.80831234256926954</v>
      </c>
      <c r="BM83" s="155">
        <v>295.26800000000003</v>
      </c>
      <c r="BN83" s="100">
        <v>7.61</v>
      </c>
      <c r="BO83" s="155">
        <v>295.26799999999997</v>
      </c>
      <c r="BP83" s="366">
        <v>0.19168765743073046</v>
      </c>
      <c r="BQ83" s="339">
        <v>39.700000000000003</v>
      </c>
      <c r="BR83" s="155">
        <v>1540.36</v>
      </c>
      <c r="BS83" s="156">
        <v>1</v>
      </c>
      <c r="BT83" s="155">
        <v>0</v>
      </c>
      <c r="BU83" s="100"/>
      <c r="BV83" s="155">
        <v>0</v>
      </c>
      <c r="BW83" s="366">
        <v>0</v>
      </c>
      <c r="BX83" s="339">
        <v>39.700000000000003</v>
      </c>
      <c r="BY83" s="155">
        <v>1540.36</v>
      </c>
      <c r="BZ83" s="156">
        <v>1</v>
      </c>
      <c r="CA83" s="155">
        <v>0</v>
      </c>
      <c r="CB83" s="100"/>
      <c r="CC83" s="155">
        <v>0</v>
      </c>
      <c r="CD83" s="366">
        <v>0</v>
      </c>
      <c r="CE83" s="339">
        <v>39.700000000000003</v>
      </c>
      <c r="CF83" s="155">
        <v>1540.36</v>
      </c>
      <c r="CG83" s="156">
        <v>1</v>
      </c>
      <c r="CH83" s="155">
        <v>0</v>
      </c>
      <c r="CI83" s="100"/>
      <c r="CJ83" s="155">
        <v>0</v>
      </c>
      <c r="CK83" s="366">
        <v>0</v>
      </c>
      <c r="CL83" s="339">
        <v>39.700000000000003</v>
      </c>
      <c r="CM83" s="155">
        <v>1540.36</v>
      </c>
      <c r="CN83" s="156">
        <v>1</v>
      </c>
      <c r="CO83" s="155">
        <v>0</v>
      </c>
      <c r="CP83" s="100"/>
      <c r="CQ83" s="155">
        <v>0</v>
      </c>
      <c r="CR83" s="366">
        <v>0</v>
      </c>
      <c r="CS83" s="339">
        <v>39.700000000000003</v>
      </c>
      <c r="CT83" s="155">
        <v>1540.36</v>
      </c>
      <c r="CU83" s="156">
        <v>1</v>
      </c>
      <c r="CV83" s="155">
        <v>0</v>
      </c>
      <c r="CW83" s="100"/>
      <c r="CX83" s="155">
        <v>0</v>
      </c>
      <c r="CY83" s="366">
        <v>0</v>
      </c>
      <c r="CZ83" s="339">
        <v>39.700000000000003</v>
      </c>
      <c r="DA83" s="155">
        <v>1540.36</v>
      </c>
      <c r="DB83" s="156">
        <v>1</v>
      </c>
      <c r="DC83" s="155">
        <v>0</v>
      </c>
      <c r="DD83" s="100"/>
      <c r="DE83" s="155">
        <v>0</v>
      </c>
      <c r="DF83" s="366">
        <v>0</v>
      </c>
      <c r="DG83" s="339">
        <v>39.700000000000003</v>
      </c>
      <c r="DH83" s="155">
        <v>1540.36</v>
      </c>
      <c r="DI83" s="156">
        <v>1</v>
      </c>
      <c r="DJ83" s="155">
        <v>0</v>
      </c>
      <c r="DK83" s="100"/>
      <c r="DL83" s="155">
        <v>0</v>
      </c>
      <c r="DM83" s="366">
        <v>0</v>
      </c>
      <c r="DN83" s="339">
        <v>39.700000000000003</v>
      </c>
      <c r="DO83" s="155">
        <v>1540.36</v>
      </c>
      <c r="DP83" s="156">
        <v>1</v>
      </c>
      <c r="DQ83" s="155">
        <v>0</v>
      </c>
    </row>
    <row r="84" spans="1:121" ht="51" x14ac:dyDescent="0.25">
      <c r="A84" s="17" t="s">
        <v>252</v>
      </c>
      <c r="B84" s="18" t="s">
        <v>253</v>
      </c>
      <c r="C84" s="17" t="s">
        <v>32</v>
      </c>
      <c r="D84" s="17" t="s">
        <v>254</v>
      </c>
      <c r="E84" s="19" t="s">
        <v>222</v>
      </c>
      <c r="F84" s="19">
        <v>4577.92</v>
      </c>
      <c r="G84" s="20">
        <v>26.05</v>
      </c>
      <c r="H84" s="20">
        <v>32.61</v>
      </c>
      <c r="I84" s="390">
        <v>149285.97099999999</v>
      </c>
      <c r="J84" s="100">
        <v>0</v>
      </c>
      <c r="K84" s="155">
        <v>0</v>
      </c>
      <c r="L84" s="366">
        <v>0</v>
      </c>
      <c r="M84" s="339">
        <v>0</v>
      </c>
      <c r="N84" s="155">
        <v>0</v>
      </c>
      <c r="O84" s="156">
        <v>0</v>
      </c>
      <c r="P84" s="155">
        <v>149285.97099999999</v>
      </c>
      <c r="Q84" s="100">
        <v>63.98</v>
      </c>
      <c r="R84" s="155">
        <v>2086.3878</v>
      </c>
      <c r="S84" s="366">
        <v>1.397577941198507E-2</v>
      </c>
      <c r="T84" s="339">
        <v>63.98</v>
      </c>
      <c r="U84" s="155">
        <v>2086.3878</v>
      </c>
      <c r="V84" s="156">
        <v>1.397577941198507E-2</v>
      </c>
      <c r="W84" s="155">
        <v>147199.58319999999</v>
      </c>
      <c r="X84" s="100">
        <v>105.44</v>
      </c>
      <c r="Y84" s="155">
        <v>3438.3984</v>
      </c>
      <c r="Z84" s="366">
        <v>2.3032294173174518E-2</v>
      </c>
      <c r="AA84" s="339">
        <v>169.42</v>
      </c>
      <c r="AB84" s="155">
        <v>5524.7862000000005</v>
      </c>
      <c r="AC84" s="156">
        <v>3.700807358515959E-2</v>
      </c>
      <c r="AD84" s="155">
        <v>143761.18479999999</v>
      </c>
      <c r="AE84" s="100"/>
      <c r="AF84" s="155">
        <v>0</v>
      </c>
      <c r="AG84" s="366">
        <v>0</v>
      </c>
      <c r="AH84" s="339">
        <v>169.42</v>
      </c>
      <c r="AI84" s="155">
        <v>5524.7862000000005</v>
      </c>
      <c r="AJ84" s="156">
        <v>3.700807358515959E-2</v>
      </c>
      <c r="AK84" s="155">
        <v>143761.18479999999</v>
      </c>
      <c r="AL84" s="100">
        <v>11.81</v>
      </c>
      <c r="AM84" s="155">
        <v>385.1241</v>
      </c>
      <c r="AN84" s="366">
        <v>2.5797742240628893E-3</v>
      </c>
      <c r="AO84" s="339">
        <v>181.23</v>
      </c>
      <c r="AP84" s="155">
        <v>5909.9103000000005</v>
      </c>
      <c r="AQ84" s="156">
        <v>3.9587847809222483E-2</v>
      </c>
      <c r="AR84" s="155">
        <v>143376.0607</v>
      </c>
      <c r="AS84" s="100">
        <v>7.25</v>
      </c>
      <c r="AT84" s="155">
        <v>236.42249999999999</v>
      </c>
      <c r="AU84" s="366">
        <v>1.5836886642215029E-3</v>
      </c>
      <c r="AV84" s="339">
        <v>188.48</v>
      </c>
      <c r="AW84" s="155">
        <v>6146.3328000000001</v>
      </c>
      <c r="AX84" s="156">
        <v>4.117153647344398E-2</v>
      </c>
      <c r="AY84" s="155">
        <v>143139.63819999999</v>
      </c>
      <c r="AZ84" s="100">
        <v>850.65</v>
      </c>
      <c r="BA84" s="155">
        <v>27739.696499999998</v>
      </c>
      <c r="BB84" s="366">
        <v>0.18581582927172707</v>
      </c>
      <c r="BC84" s="339">
        <v>1039.1299999999999</v>
      </c>
      <c r="BD84" s="155">
        <v>33886.029299999995</v>
      </c>
      <c r="BE84" s="156">
        <v>0.22698736574517103</v>
      </c>
      <c r="BF84" s="155">
        <v>115399.9417</v>
      </c>
      <c r="BG84" s="100"/>
      <c r="BH84" s="155">
        <v>0</v>
      </c>
      <c r="BI84" s="366">
        <v>0</v>
      </c>
      <c r="BJ84" s="339">
        <v>1039.1299999999999</v>
      </c>
      <c r="BK84" s="155">
        <v>33886.029299999995</v>
      </c>
      <c r="BL84" s="156">
        <v>0.22698736574517103</v>
      </c>
      <c r="BM84" s="155">
        <v>115399.9417</v>
      </c>
      <c r="BN84" s="100">
        <v>127.71</v>
      </c>
      <c r="BO84" s="155">
        <v>4164.6230999999998</v>
      </c>
      <c r="BP84" s="366">
        <v>2.7896948870031465E-2</v>
      </c>
      <c r="BQ84" s="339">
        <v>1166.8399999999999</v>
      </c>
      <c r="BR84" s="155">
        <v>38050.652399999992</v>
      </c>
      <c r="BS84" s="156">
        <v>0.2548843146152025</v>
      </c>
      <c r="BT84" s="155">
        <v>111235.3186</v>
      </c>
      <c r="BU84" s="100">
        <v>890.64</v>
      </c>
      <c r="BV84" s="155">
        <v>29043.770399999998</v>
      </c>
      <c r="BW84" s="366">
        <v>0.19455123750375714</v>
      </c>
      <c r="BX84" s="339">
        <v>2057.48</v>
      </c>
      <c r="BY84" s="155">
        <v>67094.422799999986</v>
      </c>
      <c r="BZ84" s="156">
        <v>0.44943555211895958</v>
      </c>
      <c r="CA84" s="155">
        <v>82191.548200000005</v>
      </c>
      <c r="CB84" s="100">
        <v>853.3</v>
      </c>
      <c r="CC84" s="155">
        <v>27826.112999999998</v>
      </c>
      <c r="CD84" s="366">
        <v>0.18639469478347701</v>
      </c>
      <c r="CE84" s="339">
        <v>2910.7799999999997</v>
      </c>
      <c r="CF84" s="155">
        <v>94920.535799999983</v>
      </c>
      <c r="CG84" s="156">
        <v>0.63583024690243661</v>
      </c>
      <c r="CH84" s="155">
        <v>54365.435200000007</v>
      </c>
      <c r="CI84" s="100">
        <v>327.45</v>
      </c>
      <c r="CJ84" s="155">
        <v>10678.1445</v>
      </c>
      <c r="CK84" s="366">
        <v>7.1528117668873265E-2</v>
      </c>
      <c r="CL84" s="339">
        <v>3238.2299999999996</v>
      </c>
      <c r="CM84" s="155">
        <v>105598.68029999998</v>
      </c>
      <c r="CN84" s="156">
        <v>0.70735836457130985</v>
      </c>
      <c r="CO84" s="155">
        <v>43687.290700000012</v>
      </c>
      <c r="CP84" s="100"/>
      <c r="CQ84" s="155">
        <v>0</v>
      </c>
      <c r="CR84" s="366">
        <v>0</v>
      </c>
      <c r="CS84" s="339">
        <v>3238.2299999999996</v>
      </c>
      <c r="CT84" s="155">
        <v>105598.68029999998</v>
      </c>
      <c r="CU84" s="156">
        <v>0.70735836457130985</v>
      </c>
      <c r="CV84" s="155">
        <v>43687.290700000012</v>
      </c>
      <c r="CW84" s="100"/>
      <c r="CX84" s="155">
        <v>0</v>
      </c>
      <c r="CY84" s="366">
        <v>0</v>
      </c>
      <c r="CZ84" s="339">
        <v>3238.2299999999996</v>
      </c>
      <c r="DA84" s="155">
        <v>105598.68029999998</v>
      </c>
      <c r="DB84" s="156">
        <v>0.70735836457130985</v>
      </c>
      <c r="DC84" s="155">
        <v>43687.290700000012</v>
      </c>
      <c r="DD84" s="100"/>
      <c r="DE84" s="155">
        <v>0</v>
      </c>
      <c r="DF84" s="366">
        <v>0</v>
      </c>
      <c r="DG84" s="339">
        <v>3238.2299999999996</v>
      </c>
      <c r="DH84" s="155">
        <v>105598.68029999998</v>
      </c>
      <c r="DI84" s="156">
        <v>0.70735836457130985</v>
      </c>
      <c r="DJ84" s="155">
        <v>43687.290700000012</v>
      </c>
      <c r="DK84" s="100"/>
      <c r="DL84" s="155">
        <v>0</v>
      </c>
      <c r="DM84" s="366">
        <v>0</v>
      </c>
      <c r="DN84" s="339">
        <v>3238.2299999999996</v>
      </c>
      <c r="DO84" s="155">
        <v>105598.68029999998</v>
      </c>
      <c r="DP84" s="156">
        <v>0.70735836457130985</v>
      </c>
      <c r="DQ84" s="155">
        <v>43687.290700000012</v>
      </c>
    </row>
    <row r="85" spans="1:121" ht="38.25" x14ac:dyDescent="0.25">
      <c r="A85" s="17" t="s">
        <v>255</v>
      </c>
      <c r="B85" s="18" t="s">
        <v>256</v>
      </c>
      <c r="C85" s="17" t="s">
        <v>32</v>
      </c>
      <c r="D85" s="17" t="s">
        <v>257</v>
      </c>
      <c r="E85" s="19" t="s">
        <v>222</v>
      </c>
      <c r="F85" s="19">
        <v>1436.6399999999999</v>
      </c>
      <c r="G85" s="20">
        <v>9.02</v>
      </c>
      <c r="H85" s="20">
        <v>11.29</v>
      </c>
      <c r="I85" s="390">
        <v>16219.665000000001</v>
      </c>
      <c r="J85" s="100">
        <v>0</v>
      </c>
      <c r="K85" s="155">
        <v>0</v>
      </c>
      <c r="L85" s="366">
        <v>0</v>
      </c>
      <c r="M85" s="339">
        <v>0</v>
      </c>
      <c r="N85" s="155">
        <v>0</v>
      </c>
      <c r="O85" s="156">
        <v>0</v>
      </c>
      <c r="P85" s="155">
        <v>16219.665000000001</v>
      </c>
      <c r="Q85" s="100"/>
      <c r="R85" s="155">
        <v>0</v>
      </c>
      <c r="S85" s="366">
        <v>0</v>
      </c>
      <c r="T85" s="339">
        <v>0</v>
      </c>
      <c r="U85" s="155">
        <v>0</v>
      </c>
      <c r="V85" s="156">
        <v>0</v>
      </c>
      <c r="W85" s="155">
        <v>16219.665000000001</v>
      </c>
      <c r="X85" s="100">
        <v>149.07</v>
      </c>
      <c r="Y85" s="155">
        <v>1683.0002999999997</v>
      </c>
      <c r="Z85" s="366">
        <v>0.10376295071445678</v>
      </c>
      <c r="AA85" s="339">
        <v>149.07</v>
      </c>
      <c r="AB85" s="155">
        <v>1683.0002999999997</v>
      </c>
      <c r="AC85" s="156">
        <v>0.10376295071445678</v>
      </c>
      <c r="AD85" s="155">
        <v>14536.664700000001</v>
      </c>
      <c r="AE85" s="100">
        <v>321.36</v>
      </c>
      <c r="AF85" s="155">
        <v>3628.1543999999999</v>
      </c>
      <c r="AG85" s="366">
        <v>0.2236886150237998</v>
      </c>
      <c r="AH85" s="339">
        <v>470.43</v>
      </c>
      <c r="AI85" s="155">
        <v>5311.1546999999991</v>
      </c>
      <c r="AJ85" s="156">
        <v>0.32745156573825657</v>
      </c>
      <c r="AK85" s="155">
        <v>10908.510300000002</v>
      </c>
      <c r="AL85" s="100">
        <v>441.59</v>
      </c>
      <c r="AM85" s="155">
        <v>4985.5510999999997</v>
      </c>
      <c r="AN85" s="366">
        <v>0.30737694644124891</v>
      </c>
      <c r="AO85" s="339">
        <v>912.02</v>
      </c>
      <c r="AP85" s="155">
        <v>10296.7058</v>
      </c>
      <c r="AQ85" s="156">
        <v>0.63482851217950553</v>
      </c>
      <c r="AR85" s="155">
        <v>5922.9592000000011</v>
      </c>
      <c r="AS85" s="100">
        <v>386.48</v>
      </c>
      <c r="AT85" s="155">
        <v>4363.3591999999999</v>
      </c>
      <c r="AU85" s="366">
        <v>0.26901660422702933</v>
      </c>
      <c r="AV85" s="339">
        <v>1298.5</v>
      </c>
      <c r="AW85" s="155">
        <v>14660.064999999999</v>
      </c>
      <c r="AX85" s="156">
        <v>0.90384511640653475</v>
      </c>
      <c r="AY85" s="155">
        <v>1559.6000000000022</v>
      </c>
      <c r="AZ85" s="100">
        <v>138.13999999999999</v>
      </c>
      <c r="BA85" s="155">
        <v>1559.6005999999998</v>
      </c>
      <c r="BB85" s="366">
        <v>9.615492058559777E-2</v>
      </c>
      <c r="BC85" s="339">
        <v>1436.6399999999999</v>
      </c>
      <c r="BD85" s="155">
        <v>16219.665599999998</v>
      </c>
      <c r="BE85" s="156">
        <v>1.0000000369921325</v>
      </c>
      <c r="BF85" s="155">
        <v>-5.9999999757565092E-4</v>
      </c>
      <c r="BG85" s="100"/>
      <c r="BH85" s="155">
        <v>0</v>
      </c>
      <c r="BI85" s="366">
        <v>0</v>
      </c>
      <c r="BJ85" s="339">
        <v>1436.6399999999999</v>
      </c>
      <c r="BK85" s="155">
        <v>16219.665599999998</v>
      </c>
      <c r="BL85" s="156">
        <v>1.0000000369921325</v>
      </c>
      <c r="BM85" s="155">
        <v>-5.9999999757565092E-4</v>
      </c>
      <c r="BN85" s="100"/>
      <c r="BO85" s="155">
        <v>0</v>
      </c>
      <c r="BP85" s="366">
        <v>0</v>
      </c>
      <c r="BQ85" s="339">
        <v>1436.6399999999999</v>
      </c>
      <c r="BR85" s="155">
        <v>16219.665599999998</v>
      </c>
      <c r="BS85" s="156">
        <v>1.0000000369921325</v>
      </c>
      <c r="BT85" s="155">
        <v>-5.9999999757565092E-4</v>
      </c>
      <c r="BU85" s="100"/>
      <c r="BV85" s="155">
        <v>0</v>
      </c>
      <c r="BW85" s="366">
        <v>0</v>
      </c>
      <c r="BX85" s="339">
        <v>1436.6399999999999</v>
      </c>
      <c r="BY85" s="155">
        <v>16219.665599999998</v>
      </c>
      <c r="BZ85" s="156">
        <v>1.0000000369921325</v>
      </c>
      <c r="CA85" s="155">
        <v>-5.9999999757565092E-4</v>
      </c>
      <c r="CB85" s="100"/>
      <c r="CC85" s="155">
        <v>0</v>
      </c>
      <c r="CD85" s="366">
        <v>0</v>
      </c>
      <c r="CE85" s="339">
        <v>1436.6399999999999</v>
      </c>
      <c r="CF85" s="155">
        <v>16219.665599999998</v>
      </c>
      <c r="CG85" s="156">
        <v>1.0000000369921325</v>
      </c>
      <c r="CH85" s="155">
        <v>-5.9999999757565092E-4</v>
      </c>
      <c r="CI85" s="100"/>
      <c r="CJ85" s="155">
        <v>-0.01</v>
      </c>
      <c r="CK85" s="366">
        <v>-6.1653554496964025E-7</v>
      </c>
      <c r="CL85" s="339">
        <v>1436.6399999999999</v>
      </c>
      <c r="CM85" s="155">
        <v>16219.665599999998</v>
      </c>
      <c r="CN85" s="156">
        <v>1.0000000369921325</v>
      </c>
      <c r="CO85" s="155">
        <v>-5.9999999757565092E-4</v>
      </c>
      <c r="CP85" s="100"/>
      <c r="CQ85" s="155">
        <v>0</v>
      </c>
      <c r="CR85" s="366">
        <v>0</v>
      </c>
      <c r="CS85" s="339">
        <v>1436.6399999999999</v>
      </c>
      <c r="CT85" s="155">
        <v>16219.665599999998</v>
      </c>
      <c r="CU85" s="156">
        <v>1.0000000369921325</v>
      </c>
      <c r="CV85" s="155">
        <v>-5.9999999757565092E-4</v>
      </c>
      <c r="CW85" s="100"/>
      <c r="CX85" s="155">
        <v>0</v>
      </c>
      <c r="CY85" s="366">
        <v>0</v>
      </c>
      <c r="CZ85" s="339">
        <v>1436.6399999999999</v>
      </c>
      <c r="DA85" s="155">
        <v>16219.665599999998</v>
      </c>
      <c r="DB85" s="156">
        <v>1.0000000369921325</v>
      </c>
      <c r="DC85" s="155">
        <v>-5.9999999757565092E-4</v>
      </c>
      <c r="DD85" s="100"/>
      <c r="DE85" s="155">
        <v>0</v>
      </c>
      <c r="DF85" s="366">
        <v>0</v>
      </c>
      <c r="DG85" s="339">
        <v>1436.6399999999999</v>
      </c>
      <c r="DH85" s="155">
        <v>16219.665599999998</v>
      </c>
      <c r="DI85" s="156">
        <v>1.0000000369921325</v>
      </c>
      <c r="DJ85" s="155">
        <v>-5.9999999757565092E-4</v>
      </c>
      <c r="DK85" s="100"/>
      <c r="DL85" s="155">
        <v>0</v>
      </c>
      <c r="DM85" s="366">
        <v>0</v>
      </c>
      <c r="DN85" s="339">
        <v>1436.6399999999999</v>
      </c>
      <c r="DO85" s="155">
        <v>16219.665599999998</v>
      </c>
      <c r="DP85" s="156">
        <v>1.0000000369921325</v>
      </c>
      <c r="DQ85" s="155">
        <v>-5.9999999757565092E-4</v>
      </c>
    </row>
    <row r="86" spans="1:121" ht="38.25" x14ac:dyDescent="0.25">
      <c r="A86" s="17" t="s">
        <v>258</v>
      </c>
      <c r="B86" s="18" t="s">
        <v>259</v>
      </c>
      <c r="C86" s="17" t="s">
        <v>32</v>
      </c>
      <c r="D86" s="17" t="s">
        <v>260</v>
      </c>
      <c r="E86" s="19" t="s">
        <v>222</v>
      </c>
      <c r="F86" s="19">
        <v>914.80999999999983</v>
      </c>
      <c r="G86" s="20">
        <v>12.49</v>
      </c>
      <c r="H86" s="20">
        <v>15.63</v>
      </c>
      <c r="I86" s="390">
        <v>14298.48</v>
      </c>
      <c r="J86" s="100">
        <v>0</v>
      </c>
      <c r="K86" s="155">
        <v>0</v>
      </c>
      <c r="L86" s="366">
        <v>0</v>
      </c>
      <c r="M86" s="339">
        <v>0</v>
      </c>
      <c r="N86" s="155">
        <v>0</v>
      </c>
      <c r="O86" s="156">
        <v>0</v>
      </c>
      <c r="P86" s="155">
        <v>14298.48</v>
      </c>
      <c r="Q86" s="100"/>
      <c r="R86" s="155">
        <v>0</v>
      </c>
      <c r="S86" s="366">
        <v>0</v>
      </c>
      <c r="T86" s="339">
        <v>0</v>
      </c>
      <c r="U86" s="155">
        <v>0</v>
      </c>
      <c r="V86" s="156">
        <v>0</v>
      </c>
      <c r="W86" s="155">
        <v>14298.48</v>
      </c>
      <c r="X86" s="100">
        <v>57.12</v>
      </c>
      <c r="Y86" s="155">
        <v>892.78560000000004</v>
      </c>
      <c r="Z86" s="366">
        <v>6.2439196334155803E-2</v>
      </c>
      <c r="AA86" s="339">
        <v>57.12</v>
      </c>
      <c r="AB86" s="155">
        <v>892.78560000000004</v>
      </c>
      <c r="AC86" s="156">
        <v>6.2439196334155803E-2</v>
      </c>
      <c r="AD86" s="155">
        <v>13405.6944</v>
      </c>
      <c r="AE86" s="100">
        <v>199.7</v>
      </c>
      <c r="AF86" s="155">
        <v>3121.3110000000001</v>
      </c>
      <c r="AG86" s="366">
        <v>0.21829670006881852</v>
      </c>
      <c r="AH86" s="339">
        <v>256.82</v>
      </c>
      <c r="AI86" s="155">
        <v>4014.0966000000003</v>
      </c>
      <c r="AJ86" s="156">
        <v>0.28073589640297431</v>
      </c>
      <c r="AK86" s="155">
        <v>10284.383399999999</v>
      </c>
      <c r="AL86" s="100">
        <v>322.62</v>
      </c>
      <c r="AM86" s="155">
        <v>5042.5506000000005</v>
      </c>
      <c r="AN86" s="366">
        <v>0.35266340198398716</v>
      </c>
      <c r="AO86" s="339">
        <v>579.44000000000005</v>
      </c>
      <c r="AP86" s="155">
        <v>9056.6472000000012</v>
      </c>
      <c r="AQ86" s="156">
        <v>0.63339929838696152</v>
      </c>
      <c r="AR86" s="155">
        <v>5241.8327999999983</v>
      </c>
      <c r="AS86" s="100">
        <v>194.23</v>
      </c>
      <c r="AT86" s="155">
        <v>3035.8148999999999</v>
      </c>
      <c r="AU86" s="366">
        <v>0.2123173162462024</v>
      </c>
      <c r="AV86" s="339">
        <v>773.67000000000007</v>
      </c>
      <c r="AW86" s="155">
        <v>12092.462100000001</v>
      </c>
      <c r="AX86" s="156">
        <v>0.84571661463316383</v>
      </c>
      <c r="AY86" s="155">
        <v>2206.0178999999989</v>
      </c>
      <c r="AZ86" s="100">
        <v>67.89</v>
      </c>
      <c r="BA86" s="155">
        <v>1061.1207000000002</v>
      </c>
      <c r="BB86" s="366">
        <v>7.4212133037917336E-2</v>
      </c>
      <c r="BC86" s="339">
        <v>841.56000000000006</v>
      </c>
      <c r="BD86" s="155">
        <v>13153.5828</v>
      </c>
      <c r="BE86" s="156">
        <v>0.91992874767108113</v>
      </c>
      <c r="BF86" s="155">
        <v>1144.8971999999994</v>
      </c>
      <c r="BG86" s="100">
        <v>44.75</v>
      </c>
      <c r="BH86" s="155">
        <v>699.4425</v>
      </c>
      <c r="BI86" s="366">
        <v>4.8917262534199438E-2</v>
      </c>
      <c r="BJ86" s="339">
        <v>886.31000000000006</v>
      </c>
      <c r="BK86" s="155">
        <v>13853.025299999999</v>
      </c>
      <c r="BL86" s="156">
        <v>0.96884601020528049</v>
      </c>
      <c r="BM86" s="155">
        <v>445.45470000000023</v>
      </c>
      <c r="BN86" s="100">
        <v>28.5</v>
      </c>
      <c r="BO86" s="155">
        <v>445.45500000000004</v>
      </c>
      <c r="BP86" s="366">
        <v>3.1154010775970596E-2</v>
      </c>
      <c r="BQ86" s="339">
        <v>914.81000000000006</v>
      </c>
      <c r="BR86" s="155">
        <v>14298.480299999999</v>
      </c>
      <c r="BS86" s="156">
        <v>1.0000000209812512</v>
      </c>
      <c r="BT86" s="155">
        <v>-2.9999999969732016E-4</v>
      </c>
      <c r="BU86" s="100"/>
      <c r="BV86" s="155">
        <v>0</v>
      </c>
      <c r="BW86" s="366">
        <v>0</v>
      </c>
      <c r="BX86" s="339">
        <v>914.81000000000006</v>
      </c>
      <c r="BY86" s="155">
        <v>14298.480299999999</v>
      </c>
      <c r="BZ86" s="156">
        <v>1.0000000209812512</v>
      </c>
      <c r="CA86" s="155">
        <v>-2.9999999969732016E-4</v>
      </c>
      <c r="CB86" s="100"/>
      <c r="CC86" s="155">
        <v>0</v>
      </c>
      <c r="CD86" s="366">
        <v>0</v>
      </c>
      <c r="CE86" s="339">
        <v>914.81000000000006</v>
      </c>
      <c r="CF86" s="155">
        <v>14298.480299999999</v>
      </c>
      <c r="CG86" s="156">
        <v>1.0000000209812512</v>
      </c>
      <c r="CH86" s="155">
        <v>-2.9999999969732016E-4</v>
      </c>
      <c r="CI86" s="100"/>
      <c r="CJ86" s="155">
        <v>0</v>
      </c>
      <c r="CK86" s="366">
        <v>0</v>
      </c>
      <c r="CL86" s="339">
        <v>914.81000000000006</v>
      </c>
      <c r="CM86" s="155">
        <v>14298.480299999999</v>
      </c>
      <c r="CN86" s="156">
        <v>1.0000000209812512</v>
      </c>
      <c r="CO86" s="155">
        <v>-2.9999999969732016E-4</v>
      </c>
      <c r="CP86" s="100"/>
      <c r="CQ86" s="155">
        <v>0</v>
      </c>
      <c r="CR86" s="366">
        <v>0</v>
      </c>
      <c r="CS86" s="339">
        <v>914.81000000000006</v>
      </c>
      <c r="CT86" s="155">
        <v>14298.480299999999</v>
      </c>
      <c r="CU86" s="156">
        <v>1.0000000209812512</v>
      </c>
      <c r="CV86" s="155">
        <v>-2.9999999969732016E-4</v>
      </c>
      <c r="CW86" s="100"/>
      <c r="CX86" s="155">
        <v>0</v>
      </c>
      <c r="CY86" s="366">
        <v>0</v>
      </c>
      <c r="CZ86" s="339">
        <v>914.81000000000006</v>
      </c>
      <c r="DA86" s="155">
        <v>14298.480299999999</v>
      </c>
      <c r="DB86" s="156">
        <v>1.0000000209812512</v>
      </c>
      <c r="DC86" s="155">
        <v>-2.9999999969732016E-4</v>
      </c>
      <c r="DD86" s="100"/>
      <c r="DE86" s="155">
        <v>0</v>
      </c>
      <c r="DF86" s="366">
        <v>0</v>
      </c>
      <c r="DG86" s="339">
        <v>914.81000000000006</v>
      </c>
      <c r="DH86" s="155">
        <v>14298.480299999999</v>
      </c>
      <c r="DI86" s="156">
        <v>1.0000000209812512</v>
      </c>
      <c r="DJ86" s="155">
        <v>-2.9999999969732016E-4</v>
      </c>
      <c r="DK86" s="100"/>
      <c r="DL86" s="155">
        <v>0</v>
      </c>
      <c r="DM86" s="366">
        <v>0</v>
      </c>
      <c r="DN86" s="339">
        <v>914.81000000000006</v>
      </c>
      <c r="DO86" s="155">
        <v>14298.480299999999</v>
      </c>
      <c r="DP86" s="156">
        <v>1.0000000209812512</v>
      </c>
      <c r="DQ86" s="155">
        <v>-2.9999999969732016E-4</v>
      </c>
    </row>
    <row r="87" spans="1:121" ht="38.25" x14ac:dyDescent="0.25">
      <c r="A87" s="17" t="s">
        <v>261</v>
      </c>
      <c r="B87" s="18" t="s">
        <v>262</v>
      </c>
      <c r="C87" s="17" t="s">
        <v>32</v>
      </c>
      <c r="D87" s="17" t="s">
        <v>263</v>
      </c>
      <c r="E87" s="19" t="s">
        <v>222</v>
      </c>
      <c r="F87" s="19">
        <v>310</v>
      </c>
      <c r="G87" s="20">
        <v>9.14</v>
      </c>
      <c r="H87" s="20">
        <v>11.44</v>
      </c>
      <c r="I87" s="390">
        <v>3546.4</v>
      </c>
      <c r="J87" s="100">
        <v>0</v>
      </c>
      <c r="K87" s="155">
        <v>0</v>
      </c>
      <c r="L87" s="366">
        <v>0</v>
      </c>
      <c r="M87" s="339">
        <v>0</v>
      </c>
      <c r="N87" s="155">
        <v>0</v>
      </c>
      <c r="O87" s="156">
        <v>0</v>
      </c>
      <c r="P87" s="155">
        <v>3546.4</v>
      </c>
      <c r="Q87" s="100"/>
      <c r="R87" s="155">
        <v>0</v>
      </c>
      <c r="S87" s="366">
        <v>0</v>
      </c>
      <c r="T87" s="339">
        <v>0</v>
      </c>
      <c r="U87" s="155">
        <v>0</v>
      </c>
      <c r="V87" s="156">
        <v>0</v>
      </c>
      <c r="W87" s="155">
        <v>3546.4</v>
      </c>
      <c r="X87" s="100"/>
      <c r="Y87" s="155">
        <v>0</v>
      </c>
      <c r="Z87" s="366">
        <v>0</v>
      </c>
      <c r="AA87" s="339">
        <v>0</v>
      </c>
      <c r="AB87" s="155">
        <v>0</v>
      </c>
      <c r="AC87" s="156">
        <v>0</v>
      </c>
      <c r="AD87" s="155">
        <v>3546.4</v>
      </c>
      <c r="AE87" s="100"/>
      <c r="AF87" s="155">
        <v>0</v>
      </c>
      <c r="AG87" s="366">
        <v>0</v>
      </c>
      <c r="AH87" s="339">
        <v>0</v>
      </c>
      <c r="AI87" s="155">
        <v>0</v>
      </c>
      <c r="AJ87" s="156">
        <v>0</v>
      </c>
      <c r="AK87" s="155">
        <v>3546.4</v>
      </c>
      <c r="AL87" s="100">
        <v>310</v>
      </c>
      <c r="AM87" s="155">
        <v>3546.3999999999996</v>
      </c>
      <c r="AN87" s="366">
        <v>0.99999999999999989</v>
      </c>
      <c r="AO87" s="339">
        <v>310</v>
      </c>
      <c r="AP87" s="155">
        <v>3546.3999999999996</v>
      </c>
      <c r="AQ87" s="156">
        <v>0.99999999999999989</v>
      </c>
      <c r="AR87" s="155">
        <v>0</v>
      </c>
      <c r="AS87" s="100"/>
      <c r="AT87" s="155">
        <v>0</v>
      </c>
      <c r="AU87" s="366">
        <v>0</v>
      </c>
      <c r="AV87" s="339">
        <v>310</v>
      </c>
      <c r="AW87" s="155">
        <v>3546.3999999999996</v>
      </c>
      <c r="AX87" s="156">
        <v>0.99999999999999989</v>
      </c>
      <c r="AY87" s="155">
        <v>0</v>
      </c>
      <c r="AZ87" s="100"/>
      <c r="BA87" s="155">
        <v>0</v>
      </c>
      <c r="BB87" s="366">
        <v>0</v>
      </c>
      <c r="BC87" s="339">
        <v>310</v>
      </c>
      <c r="BD87" s="155">
        <v>3546.3999999999996</v>
      </c>
      <c r="BE87" s="156">
        <v>0.99999999999999989</v>
      </c>
      <c r="BF87" s="155">
        <v>0</v>
      </c>
      <c r="BG87" s="100"/>
      <c r="BH87" s="155">
        <v>0</v>
      </c>
      <c r="BI87" s="366">
        <v>0</v>
      </c>
      <c r="BJ87" s="339">
        <v>310</v>
      </c>
      <c r="BK87" s="155">
        <v>3546.3999999999996</v>
      </c>
      <c r="BL87" s="156">
        <v>0.99999999999999989</v>
      </c>
      <c r="BM87" s="155">
        <v>0</v>
      </c>
      <c r="BN87" s="100"/>
      <c r="BO87" s="155">
        <v>0</v>
      </c>
      <c r="BP87" s="366">
        <v>0</v>
      </c>
      <c r="BQ87" s="339">
        <v>310</v>
      </c>
      <c r="BR87" s="155">
        <v>3546.3999999999996</v>
      </c>
      <c r="BS87" s="156">
        <v>0.99999999999999989</v>
      </c>
      <c r="BT87" s="155">
        <v>0</v>
      </c>
      <c r="BU87" s="100"/>
      <c r="BV87" s="155">
        <v>0</v>
      </c>
      <c r="BW87" s="366">
        <v>0</v>
      </c>
      <c r="BX87" s="339">
        <v>310</v>
      </c>
      <c r="BY87" s="155">
        <v>3546.3999999999996</v>
      </c>
      <c r="BZ87" s="156">
        <v>0.99999999999999989</v>
      </c>
      <c r="CA87" s="155">
        <v>0</v>
      </c>
      <c r="CB87" s="100"/>
      <c r="CC87" s="155">
        <v>0</v>
      </c>
      <c r="CD87" s="366">
        <v>0</v>
      </c>
      <c r="CE87" s="339">
        <v>310</v>
      </c>
      <c r="CF87" s="155">
        <v>3546.3999999999996</v>
      </c>
      <c r="CG87" s="156">
        <v>0.99999999999999989</v>
      </c>
      <c r="CH87" s="155">
        <v>0</v>
      </c>
      <c r="CI87" s="100"/>
      <c r="CJ87" s="155">
        <v>0</v>
      </c>
      <c r="CK87" s="366">
        <v>0</v>
      </c>
      <c r="CL87" s="339">
        <v>310</v>
      </c>
      <c r="CM87" s="155">
        <v>3546.3999999999996</v>
      </c>
      <c r="CN87" s="156">
        <v>0.99999999999999989</v>
      </c>
      <c r="CO87" s="155">
        <v>0</v>
      </c>
      <c r="CP87" s="100"/>
      <c r="CQ87" s="155">
        <v>0</v>
      </c>
      <c r="CR87" s="366">
        <v>0</v>
      </c>
      <c r="CS87" s="339">
        <v>310</v>
      </c>
      <c r="CT87" s="155">
        <v>3546.3999999999996</v>
      </c>
      <c r="CU87" s="156">
        <v>0.99999999999999989</v>
      </c>
      <c r="CV87" s="155">
        <v>0</v>
      </c>
      <c r="CW87" s="100"/>
      <c r="CX87" s="155">
        <v>0</v>
      </c>
      <c r="CY87" s="366">
        <v>0</v>
      </c>
      <c r="CZ87" s="339">
        <v>310</v>
      </c>
      <c r="DA87" s="155">
        <v>3546.3999999999996</v>
      </c>
      <c r="DB87" s="156">
        <v>0.99999999999999989</v>
      </c>
      <c r="DC87" s="155">
        <v>0</v>
      </c>
      <c r="DD87" s="100"/>
      <c r="DE87" s="155">
        <v>0</v>
      </c>
      <c r="DF87" s="366">
        <v>0</v>
      </c>
      <c r="DG87" s="339">
        <v>310</v>
      </c>
      <c r="DH87" s="155">
        <v>3546.3999999999996</v>
      </c>
      <c r="DI87" s="156">
        <v>0.99999999999999989</v>
      </c>
      <c r="DJ87" s="155">
        <v>0</v>
      </c>
      <c r="DK87" s="100"/>
      <c r="DL87" s="155">
        <v>0</v>
      </c>
      <c r="DM87" s="366">
        <v>0</v>
      </c>
      <c r="DN87" s="339">
        <v>310</v>
      </c>
      <c r="DO87" s="155">
        <v>3546.3999999999996</v>
      </c>
      <c r="DP87" s="156">
        <v>0.99999999999999989</v>
      </c>
      <c r="DQ87" s="155">
        <v>0</v>
      </c>
    </row>
    <row r="88" spans="1:121" ht="25.5" x14ac:dyDescent="0.25">
      <c r="A88" s="17" t="s">
        <v>264</v>
      </c>
      <c r="B88" s="18" t="s">
        <v>265</v>
      </c>
      <c r="C88" s="17" t="s">
        <v>40</v>
      </c>
      <c r="D88" s="17" t="s">
        <v>266</v>
      </c>
      <c r="E88" s="19" t="s">
        <v>34</v>
      </c>
      <c r="F88" s="19">
        <v>0</v>
      </c>
      <c r="G88" s="20">
        <v>29.73</v>
      </c>
      <c r="H88" s="20">
        <v>37.22</v>
      </c>
      <c r="I88" s="390">
        <v>0</v>
      </c>
      <c r="J88" s="100">
        <v>0</v>
      </c>
      <c r="K88" s="155">
        <v>0</v>
      </c>
      <c r="L88" s="366" t="e">
        <v>#DIV/0!</v>
      </c>
      <c r="M88" s="339">
        <v>0</v>
      </c>
      <c r="N88" s="155">
        <v>0</v>
      </c>
      <c r="O88" s="156" t="e">
        <v>#DIV/0!</v>
      </c>
      <c r="P88" s="155">
        <v>0</v>
      </c>
      <c r="Q88" s="100"/>
      <c r="R88" s="155">
        <v>0</v>
      </c>
      <c r="S88" s="366" t="e">
        <v>#DIV/0!</v>
      </c>
      <c r="T88" s="339">
        <v>0</v>
      </c>
      <c r="U88" s="155">
        <v>0</v>
      </c>
      <c r="V88" s="156" t="e">
        <v>#DIV/0!</v>
      </c>
      <c r="W88" s="155">
        <v>0</v>
      </c>
      <c r="X88" s="100"/>
      <c r="Y88" s="155">
        <v>0</v>
      </c>
      <c r="Z88" s="366" t="e">
        <v>#DIV/0!</v>
      </c>
      <c r="AA88" s="339">
        <v>0</v>
      </c>
      <c r="AB88" s="155">
        <v>0</v>
      </c>
      <c r="AC88" s="156" t="e">
        <v>#DIV/0!</v>
      </c>
      <c r="AD88" s="155">
        <v>0</v>
      </c>
      <c r="AE88" s="100"/>
      <c r="AF88" s="155">
        <v>0</v>
      </c>
      <c r="AG88" s="366" t="e">
        <v>#DIV/0!</v>
      </c>
      <c r="AH88" s="339">
        <v>0</v>
      </c>
      <c r="AI88" s="155">
        <v>0</v>
      </c>
      <c r="AJ88" s="156" t="e">
        <v>#DIV/0!</v>
      </c>
      <c r="AK88" s="155">
        <v>0</v>
      </c>
      <c r="AL88" s="100"/>
      <c r="AM88" s="155">
        <v>0</v>
      </c>
      <c r="AN88" s="366" t="e">
        <v>#DIV/0!</v>
      </c>
      <c r="AO88" s="339">
        <v>0</v>
      </c>
      <c r="AP88" s="155">
        <v>0</v>
      </c>
      <c r="AQ88" s="156" t="e">
        <v>#DIV/0!</v>
      </c>
      <c r="AR88" s="155">
        <v>0</v>
      </c>
      <c r="AS88" s="100"/>
      <c r="AT88" s="155">
        <v>0</v>
      </c>
      <c r="AU88" s="366" t="e">
        <v>#DIV/0!</v>
      </c>
      <c r="AV88" s="339">
        <v>0</v>
      </c>
      <c r="AW88" s="155">
        <v>0</v>
      </c>
      <c r="AX88" s="156" t="e">
        <v>#DIV/0!</v>
      </c>
      <c r="AY88" s="155">
        <v>0</v>
      </c>
      <c r="AZ88" s="100"/>
      <c r="BA88" s="155">
        <v>0</v>
      </c>
      <c r="BB88" s="366" t="e">
        <v>#DIV/0!</v>
      </c>
      <c r="BC88" s="339">
        <v>0</v>
      </c>
      <c r="BD88" s="155">
        <v>0</v>
      </c>
      <c r="BE88" s="156" t="e">
        <v>#DIV/0!</v>
      </c>
      <c r="BF88" s="155">
        <v>0</v>
      </c>
      <c r="BG88" s="100"/>
      <c r="BH88" s="155">
        <v>0</v>
      </c>
      <c r="BI88" s="366" t="e">
        <v>#DIV/0!</v>
      </c>
      <c r="BJ88" s="339">
        <v>0</v>
      </c>
      <c r="BK88" s="155">
        <v>0</v>
      </c>
      <c r="BL88" s="156" t="e">
        <v>#DIV/0!</v>
      </c>
      <c r="BM88" s="155">
        <v>0</v>
      </c>
      <c r="BN88" s="100"/>
      <c r="BO88" s="155">
        <v>0</v>
      </c>
      <c r="BP88" s="366" t="e">
        <v>#DIV/0!</v>
      </c>
      <c r="BQ88" s="339">
        <v>0</v>
      </c>
      <c r="BR88" s="155">
        <v>0</v>
      </c>
      <c r="BS88" s="156" t="e">
        <v>#DIV/0!</v>
      </c>
      <c r="BT88" s="155">
        <v>0</v>
      </c>
      <c r="BU88" s="100"/>
      <c r="BV88" s="155">
        <v>0</v>
      </c>
      <c r="BW88" s="366" t="e">
        <v>#DIV/0!</v>
      </c>
      <c r="BX88" s="339">
        <v>0</v>
      </c>
      <c r="BY88" s="155">
        <v>0</v>
      </c>
      <c r="BZ88" s="156" t="e">
        <v>#DIV/0!</v>
      </c>
      <c r="CA88" s="155">
        <v>0</v>
      </c>
      <c r="CB88" s="100"/>
      <c r="CC88" s="155">
        <v>0</v>
      </c>
      <c r="CD88" s="366" t="e">
        <v>#DIV/0!</v>
      </c>
      <c r="CE88" s="339">
        <v>0</v>
      </c>
      <c r="CF88" s="155">
        <v>0</v>
      </c>
      <c r="CG88" s="156" t="e">
        <v>#DIV/0!</v>
      </c>
      <c r="CH88" s="155">
        <v>0</v>
      </c>
      <c r="CI88" s="100"/>
      <c r="CJ88" s="155">
        <v>0</v>
      </c>
      <c r="CK88" s="366" t="e">
        <v>#DIV/0!</v>
      </c>
      <c r="CL88" s="339">
        <v>0</v>
      </c>
      <c r="CM88" s="155">
        <v>0</v>
      </c>
      <c r="CN88" s="156">
        <v>0</v>
      </c>
      <c r="CO88" s="155">
        <v>0</v>
      </c>
      <c r="CP88" s="100"/>
      <c r="CQ88" s="155">
        <v>0</v>
      </c>
      <c r="CR88" s="366" t="e">
        <v>#DIV/0!</v>
      </c>
      <c r="CS88" s="339">
        <v>0</v>
      </c>
      <c r="CT88" s="155">
        <v>0</v>
      </c>
      <c r="CU88" s="156" t="e">
        <v>#DIV/0!</v>
      </c>
      <c r="CV88" s="155">
        <v>0</v>
      </c>
      <c r="CW88" s="100"/>
      <c r="CX88" s="155">
        <v>0</v>
      </c>
      <c r="CY88" s="366" t="e">
        <v>#DIV/0!</v>
      </c>
      <c r="CZ88" s="339">
        <v>0</v>
      </c>
      <c r="DA88" s="155">
        <v>0</v>
      </c>
      <c r="DB88" s="156" t="e">
        <v>#DIV/0!</v>
      </c>
      <c r="DC88" s="155">
        <v>0</v>
      </c>
      <c r="DD88" s="100"/>
      <c r="DE88" s="155">
        <v>0</v>
      </c>
      <c r="DF88" s="366" t="e">
        <v>#DIV/0!</v>
      </c>
      <c r="DG88" s="339">
        <v>0</v>
      </c>
      <c r="DH88" s="155">
        <v>0</v>
      </c>
      <c r="DI88" s="156" t="e">
        <v>#DIV/0!</v>
      </c>
      <c r="DJ88" s="155">
        <v>0</v>
      </c>
      <c r="DK88" s="100"/>
      <c r="DL88" s="155">
        <v>0</v>
      </c>
      <c r="DM88" s="366" t="e">
        <v>#DIV/0!</v>
      </c>
      <c r="DN88" s="339">
        <v>0</v>
      </c>
      <c r="DO88" s="155">
        <v>0</v>
      </c>
      <c r="DP88" s="156" t="e">
        <v>#DIV/0!</v>
      </c>
      <c r="DQ88" s="155">
        <v>0</v>
      </c>
    </row>
    <row r="89" spans="1:121" ht="38.25" x14ac:dyDescent="0.25">
      <c r="A89" s="17" t="s">
        <v>267</v>
      </c>
      <c r="B89" s="18">
        <v>101792</v>
      </c>
      <c r="C89" s="17" t="s">
        <v>32</v>
      </c>
      <c r="D89" s="17" t="s">
        <v>268</v>
      </c>
      <c r="E89" s="19" t="s">
        <v>88</v>
      </c>
      <c r="F89" s="19">
        <v>91.2</v>
      </c>
      <c r="G89" s="20">
        <v>11.71</v>
      </c>
      <c r="H89" s="20">
        <v>14.66</v>
      </c>
      <c r="I89" s="390">
        <v>1336.992</v>
      </c>
      <c r="J89" s="100">
        <v>0</v>
      </c>
      <c r="K89" s="155">
        <v>0</v>
      </c>
      <c r="L89" s="366">
        <v>0</v>
      </c>
      <c r="M89" s="339">
        <v>0</v>
      </c>
      <c r="N89" s="155">
        <v>0</v>
      </c>
      <c r="O89" s="156">
        <v>0</v>
      </c>
      <c r="P89" s="155">
        <v>1336.992</v>
      </c>
      <c r="Q89" s="100"/>
      <c r="R89" s="155">
        <v>0</v>
      </c>
      <c r="S89" s="366">
        <v>0</v>
      </c>
      <c r="T89" s="339">
        <v>0</v>
      </c>
      <c r="U89" s="155">
        <v>0</v>
      </c>
      <c r="V89" s="156">
        <v>0</v>
      </c>
      <c r="W89" s="155">
        <v>1336.992</v>
      </c>
      <c r="X89" s="100"/>
      <c r="Y89" s="155">
        <v>0</v>
      </c>
      <c r="Z89" s="366">
        <v>0</v>
      </c>
      <c r="AA89" s="339">
        <v>0</v>
      </c>
      <c r="AB89" s="155">
        <v>0</v>
      </c>
      <c r="AC89" s="156">
        <v>0</v>
      </c>
      <c r="AD89" s="155">
        <v>1336.992</v>
      </c>
      <c r="AE89" s="100"/>
      <c r="AF89" s="155">
        <v>0</v>
      </c>
      <c r="AG89" s="366">
        <v>0</v>
      </c>
      <c r="AH89" s="339">
        <v>0</v>
      </c>
      <c r="AI89" s="155">
        <v>0</v>
      </c>
      <c r="AJ89" s="156">
        <v>0</v>
      </c>
      <c r="AK89" s="155">
        <v>1336.992</v>
      </c>
      <c r="AL89" s="100"/>
      <c r="AM89" s="155">
        <v>0</v>
      </c>
      <c r="AN89" s="366">
        <v>0</v>
      </c>
      <c r="AO89" s="339">
        <v>0</v>
      </c>
      <c r="AP89" s="155">
        <v>0</v>
      </c>
      <c r="AQ89" s="156">
        <v>0</v>
      </c>
      <c r="AR89" s="155">
        <v>1336.992</v>
      </c>
      <c r="AS89" s="100">
        <v>78.349999999999994</v>
      </c>
      <c r="AT89" s="155">
        <v>1148.6109999999999</v>
      </c>
      <c r="AU89" s="366">
        <v>0.85910087719298234</v>
      </c>
      <c r="AV89" s="339">
        <v>78.349999999999994</v>
      </c>
      <c r="AW89" s="155">
        <v>1148.6109999999999</v>
      </c>
      <c r="AX89" s="156">
        <v>0.85910087719298234</v>
      </c>
      <c r="AY89" s="155">
        <v>188.38100000000009</v>
      </c>
      <c r="AZ89" s="100"/>
      <c r="BA89" s="155">
        <v>0</v>
      </c>
      <c r="BB89" s="366">
        <v>0</v>
      </c>
      <c r="BC89" s="339">
        <v>78.349999999999994</v>
      </c>
      <c r="BD89" s="155">
        <v>1148.6109999999999</v>
      </c>
      <c r="BE89" s="156">
        <v>0.85910087719298234</v>
      </c>
      <c r="BF89" s="155">
        <v>188.38100000000009</v>
      </c>
      <c r="BG89" s="100">
        <v>12.85</v>
      </c>
      <c r="BH89" s="155">
        <v>188.381</v>
      </c>
      <c r="BI89" s="366">
        <v>0.14089912280701755</v>
      </c>
      <c r="BJ89" s="339">
        <v>91.199999999999989</v>
      </c>
      <c r="BK89" s="155">
        <v>1336.992</v>
      </c>
      <c r="BL89" s="156">
        <v>1</v>
      </c>
      <c r="BM89" s="155">
        <v>0</v>
      </c>
      <c r="BN89" s="100"/>
      <c r="BO89" s="155">
        <v>0</v>
      </c>
      <c r="BP89" s="366">
        <v>0</v>
      </c>
      <c r="BQ89" s="339">
        <v>91.199999999999989</v>
      </c>
      <c r="BR89" s="155">
        <v>1336.992</v>
      </c>
      <c r="BS89" s="156">
        <v>1</v>
      </c>
      <c r="BT89" s="155">
        <v>0</v>
      </c>
      <c r="BU89" s="100"/>
      <c r="BV89" s="155">
        <v>0</v>
      </c>
      <c r="BW89" s="366">
        <v>0</v>
      </c>
      <c r="BX89" s="339">
        <v>91.199999999999989</v>
      </c>
      <c r="BY89" s="155">
        <v>1336.992</v>
      </c>
      <c r="BZ89" s="156">
        <v>1</v>
      </c>
      <c r="CA89" s="155">
        <v>0</v>
      </c>
      <c r="CB89" s="100"/>
      <c r="CC89" s="155">
        <v>0</v>
      </c>
      <c r="CD89" s="366">
        <v>0</v>
      </c>
      <c r="CE89" s="339">
        <v>91.199999999999989</v>
      </c>
      <c r="CF89" s="155">
        <v>1336.992</v>
      </c>
      <c r="CG89" s="156">
        <v>1</v>
      </c>
      <c r="CH89" s="155">
        <v>0</v>
      </c>
      <c r="CI89" s="100"/>
      <c r="CJ89" s="155">
        <v>0</v>
      </c>
      <c r="CK89" s="366">
        <v>0</v>
      </c>
      <c r="CL89" s="339">
        <v>91.199999999999989</v>
      </c>
      <c r="CM89" s="155">
        <v>1336.992</v>
      </c>
      <c r="CN89" s="156">
        <v>1</v>
      </c>
      <c r="CO89" s="155">
        <v>0</v>
      </c>
      <c r="CP89" s="100"/>
      <c r="CQ89" s="155">
        <v>0</v>
      </c>
      <c r="CR89" s="366">
        <v>0</v>
      </c>
      <c r="CS89" s="339">
        <v>91.199999999999989</v>
      </c>
      <c r="CT89" s="155">
        <v>1336.992</v>
      </c>
      <c r="CU89" s="156">
        <v>1</v>
      </c>
      <c r="CV89" s="155">
        <v>0</v>
      </c>
      <c r="CW89" s="100"/>
      <c r="CX89" s="155">
        <v>0</v>
      </c>
      <c r="CY89" s="366">
        <v>0</v>
      </c>
      <c r="CZ89" s="339">
        <v>91.199999999999989</v>
      </c>
      <c r="DA89" s="155">
        <v>1336.992</v>
      </c>
      <c r="DB89" s="156">
        <v>1</v>
      </c>
      <c r="DC89" s="155">
        <v>0</v>
      </c>
      <c r="DD89" s="100"/>
      <c r="DE89" s="155">
        <v>0</v>
      </c>
      <c r="DF89" s="366">
        <v>0</v>
      </c>
      <c r="DG89" s="339">
        <v>91.199999999999989</v>
      </c>
      <c r="DH89" s="155">
        <v>1336.992</v>
      </c>
      <c r="DI89" s="156">
        <v>1</v>
      </c>
      <c r="DJ89" s="155">
        <v>0</v>
      </c>
      <c r="DK89" s="100"/>
      <c r="DL89" s="155">
        <v>0</v>
      </c>
      <c r="DM89" s="366">
        <v>0</v>
      </c>
      <c r="DN89" s="339">
        <v>91.199999999999989</v>
      </c>
      <c r="DO89" s="155">
        <v>1336.992</v>
      </c>
      <c r="DP89" s="156">
        <v>1</v>
      </c>
      <c r="DQ89" s="155">
        <v>0</v>
      </c>
    </row>
    <row r="90" spans="1:121" ht="38.25" x14ac:dyDescent="0.25">
      <c r="A90" s="17" t="s">
        <v>269</v>
      </c>
      <c r="B90" s="18" t="s">
        <v>270</v>
      </c>
      <c r="C90" s="17" t="s">
        <v>27</v>
      </c>
      <c r="D90" s="17" t="s">
        <v>271</v>
      </c>
      <c r="E90" s="19" t="s">
        <v>34</v>
      </c>
      <c r="F90" s="19">
        <v>35</v>
      </c>
      <c r="G90" s="20">
        <v>539.08000000000004</v>
      </c>
      <c r="H90" s="20">
        <v>675.03</v>
      </c>
      <c r="I90" s="390">
        <v>23626.05</v>
      </c>
      <c r="J90" s="391">
        <v>0</v>
      </c>
      <c r="K90" s="155">
        <v>0</v>
      </c>
      <c r="L90" s="366">
        <v>0</v>
      </c>
      <c r="M90" s="339">
        <v>0</v>
      </c>
      <c r="N90" s="155">
        <v>0</v>
      </c>
      <c r="O90" s="156">
        <v>0</v>
      </c>
      <c r="P90" s="155">
        <v>23626.05</v>
      </c>
      <c r="Q90" s="391"/>
      <c r="R90" s="155">
        <v>0</v>
      </c>
      <c r="S90" s="366">
        <v>0</v>
      </c>
      <c r="T90" s="339">
        <v>0</v>
      </c>
      <c r="U90" s="155">
        <v>0</v>
      </c>
      <c r="V90" s="156">
        <v>0</v>
      </c>
      <c r="W90" s="155">
        <v>23626.05</v>
      </c>
      <c r="X90" s="391"/>
      <c r="Y90" s="155">
        <v>0</v>
      </c>
      <c r="Z90" s="366">
        <v>0</v>
      </c>
      <c r="AA90" s="339">
        <v>0</v>
      </c>
      <c r="AB90" s="155">
        <v>0</v>
      </c>
      <c r="AC90" s="156">
        <v>0</v>
      </c>
      <c r="AD90" s="155">
        <v>23626.05</v>
      </c>
      <c r="AE90" s="391"/>
      <c r="AF90" s="155">
        <v>0</v>
      </c>
      <c r="AG90" s="366">
        <v>0</v>
      </c>
      <c r="AH90" s="339">
        <v>0</v>
      </c>
      <c r="AI90" s="155">
        <v>0</v>
      </c>
      <c r="AJ90" s="156">
        <v>0</v>
      </c>
      <c r="AK90" s="155">
        <v>23626.05</v>
      </c>
      <c r="AL90" s="391"/>
      <c r="AM90" s="155">
        <v>0</v>
      </c>
      <c r="AN90" s="366">
        <v>0</v>
      </c>
      <c r="AO90" s="339">
        <v>0</v>
      </c>
      <c r="AP90" s="155">
        <v>0</v>
      </c>
      <c r="AQ90" s="156">
        <v>0</v>
      </c>
      <c r="AR90" s="155">
        <v>23626.05</v>
      </c>
      <c r="AS90" s="391"/>
      <c r="AT90" s="155">
        <v>0</v>
      </c>
      <c r="AU90" s="366">
        <v>0</v>
      </c>
      <c r="AV90" s="339">
        <v>0</v>
      </c>
      <c r="AW90" s="155">
        <v>0</v>
      </c>
      <c r="AX90" s="156">
        <v>0</v>
      </c>
      <c r="AY90" s="155">
        <v>23626.05</v>
      </c>
      <c r="AZ90" s="391"/>
      <c r="BA90" s="155">
        <v>0</v>
      </c>
      <c r="BB90" s="366">
        <v>0</v>
      </c>
      <c r="BC90" s="339">
        <v>0</v>
      </c>
      <c r="BD90" s="155">
        <v>0</v>
      </c>
      <c r="BE90" s="156">
        <v>0</v>
      </c>
      <c r="BF90" s="155">
        <v>23626.05</v>
      </c>
      <c r="BG90" s="391"/>
      <c r="BH90" s="155">
        <v>0</v>
      </c>
      <c r="BI90" s="366">
        <v>0</v>
      </c>
      <c r="BJ90" s="339">
        <v>0</v>
      </c>
      <c r="BK90" s="155">
        <v>0</v>
      </c>
      <c r="BL90" s="156">
        <v>0</v>
      </c>
      <c r="BM90" s="155">
        <v>23626.05</v>
      </c>
      <c r="BN90" s="391"/>
      <c r="BO90" s="155">
        <v>0</v>
      </c>
      <c r="BP90" s="366">
        <v>0</v>
      </c>
      <c r="BQ90" s="339">
        <v>0</v>
      </c>
      <c r="BR90" s="155">
        <v>0</v>
      </c>
      <c r="BS90" s="156">
        <v>0</v>
      </c>
      <c r="BT90" s="155">
        <v>23626.05</v>
      </c>
      <c r="BU90" s="391"/>
      <c r="BV90" s="155">
        <v>0</v>
      </c>
      <c r="BW90" s="366">
        <v>0</v>
      </c>
      <c r="BX90" s="339">
        <v>0</v>
      </c>
      <c r="BY90" s="155">
        <v>0</v>
      </c>
      <c r="BZ90" s="156">
        <v>0</v>
      </c>
      <c r="CA90" s="155">
        <v>23626.05</v>
      </c>
      <c r="CB90" s="391"/>
      <c r="CC90" s="155">
        <v>0</v>
      </c>
      <c r="CD90" s="366">
        <v>0</v>
      </c>
      <c r="CE90" s="339">
        <v>0</v>
      </c>
      <c r="CF90" s="155">
        <v>0</v>
      </c>
      <c r="CG90" s="156">
        <v>0</v>
      </c>
      <c r="CH90" s="155">
        <v>23626.05</v>
      </c>
      <c r="CI90" s="391">
        <v>35</v>
      </c>
      <c r="CJ90" s="155">
        <v>23626.05</v>
      </c>
      <c r="CK90" s="366">
        <v>1</v>
      </c>
      <c r="CL90" s="339">
        <v>35</v>
      </c>
      <c r="CM90" s="155">
        <v>23626.05</v>
      </c>
      <c r="CN90" s="156">
        <v>1</v>
      </c>
      <c r="CO90" s="155">
        <v>0</v>
      </c>
      <c r="CP90" s="391"/>
      <c r="CQ90" s="155">
        <v>0</v>
      </c>
      <c r="CR90" s="366">
        <v>0</v>
      </c>
      <c r="CS90" s="339">
        <v>35</v>
      </c>
      <c r="CT90" s="155">
        <v>23626.05</v>
      </c>
      <c r="CU90" s="156">
        <v>1</v>
      </c>
      <c r="CV90" s="155">
        <v>0</v>
      </c>
      <c r="CW90" s="391"/>
      <c r="CX90" s="155">
        <v>0</v>
      </c>
      <c r="CY90" s="366">
        <v>0</v>
      </c>
      <c r="CZ90" s="339">
        <v>35</v>
      </c>
      <c r="DA90" s="155">
        <v>23626.05</v>
      </c>
      <c r="DB90" s="156">
        <v>1</v>
      </c>
      <c r="DC90" s="155">
        <v>0</v>
      </c>
      <c r="DD90" s="391"/>
      <c r="DE90" s="155">
        <v>0</v>
      </c>
      <c r="DF90" s="366">
        <v>0</v>
      </c>
      <c r="DG90" s="339">
        <v>35</v>
      </c>
      <c r="DH90" s="155">
        <v>23626.05</v>
      </c>
      <c r="DI90" s="156">
        <v>1</v>
      </c>
      <c r="DJ90" s="155">
        <v>0</v>
      </c>
      <c r="DK90" s="391"/>
      <c r="DL90" s="155">
        <v>0</v>
      </c>
      <c r="DM90" s="366">
        <v>0</v>
      </c>
      <c r="DN90" s="339">
        <v>35</v>
      </c>
      <c r="DO90" s="155">
        <v>23626.05</v>
      </c>
      <c r="DP90" s="156">
        <v>1</v>
      </c>
      <c r="DQ90" s="155">
        <v>0</v>
      </c>
    </row>
    <row r="91" spans="1:121" x14ac:dyDescent="0.25">
      <c r="A91" s="12">
        <v>5</v>
      </c>
      <c r="B91" s="12"/>
      <c r="C91" s="12"/>
      <c r="D91" s="12" t="s">
        <v>272</v>
      </c>
      <c r="E91" s="12"/>
      <c r="F91" s="94"/>
      <c r="G91" s="14"/>
      <c r="H91" s="14"/>
      <c r="I91" s="388">
        <v>0</v>
      </c>
      <c r="J91" s="96"/>
      <c r="K91" s="388">
        <v>4999.2082</v>
      </c>
      <c r="L91" s="172" t="e">
        <v>#DIV/0!</v>
      </c>
      <c r="M91" s="389"/>
      <c r="N91" s="388">
        <v>4999.2082</v>
      </c>
      <c r="O91" s="158" t="e">
        <v>#DIV/0!</v>
      </c>
      <c r="P91" s="388">
        <v>202499.15980000002</v>
      </c>
      <c r="Q91" s="96"/>
      <c r="R91" s="388">
        <v>12454.764999999999</v>
      </c>
      <c r="S91" s="172" t="e">
        <v>#DIV/0!</v>
      </c>
      <c r="T91" s="389"/>
      <c r="U91" s="388">
        <v>17453.9732</v>
      </c>
      <c r="V91" s="158" t="e">
        <v>#DIV/0!</v>
      </c>
      <c r="W91" s="388">
        <v>190044.39480000001</v>
      </c>
      <c r="X91" s="96"/>
      <c r="Y91" s="388">
        <v>9164.4160000000011</v>
      </c>
      <c r="Z91" s="172" t="e">
        <v>#DIV/0!</v>
      </c>
      <c r="AA91" s="389"/>
      <c r="AB91" s="388">
        <v>26618.389200000001</v>
      </c>
      <c r="AC91" s="158" t="e">
        <v>#DIV/0!</v>
      </c>
      <c r="AD91" s="388">
        <v>180879.97879999998</v>
      </c>
      <c r="AE91" s="96"/>
      <c r="AF91" s="388">
        <v>26933.429600000003</v>
      </c>
      <c r="AG91" s="172" t="e">
        <v>#DIV/0!</v>
      </c>
      <c r="AH91" s="389"/>
      <c r="AI91" s="388">
        <v>53551.818800000008</v>
      </c>
      <c r="AJ91" s="158" t="e">
        <v>#DIV/0!</v>
      </c>
      <c r="AK91" s="388">
        <v>153946.54920000001</v>
      </c>
      <c r="AL91" s="96"/>
      <c r="AM91" s="388">
        <v>8391.5249999999996</v>
      </c>
      <c r="AN91" s="172" t="e">
        <v>#DIV/0!</v>
      </c>
      <c r="AO91" s="389"/>
      <c r="AP91" s="388">
        <v>61943.34380000001</v>
      </c>
      <c r="AQ91" s="158" t="e">
        <v>#DIV/0!</v>
      </c>
      <c r="AR91" s="388">
        <v>145555.02420000001</v>
      </c>
      <c r="AS91" s="96"/>
      <c r="AT91" s="388">
        <v>16029.992400000001</v>
      </c>
      <c r="AU91" s="172" t="e">
        <v>#DIV/0!</v>
      </c>
      <c r="AV91" s="389"/>
      <c r="AW91" s="388">
        <v>77973.336200000005</v>
      </c>
      <c r="AX91" s="158" t="e">
        <v>#DIV/0!</v>
      </c>
      <c r="AY91" s="388">
        <v>129525.0318</v>
      </c>
      <c r="AZ91" s="96"/>
      <c r="BA91" s="388">
        <v>22207.642400000001</v>
      </c>
      <c r="BB91" s="172" t="e">
        <v>#DIV/0!</v>
      </c>
      <c r="BC91" s="389"/>
      <c r="BD91" s="388">
        <v>100180.97860000002</v>
      </c>
      <c r="BE91" s="158" t="e">
        <v>#DIV/0!</v>
      </c>
      <c r="BF91" s="388">
        <v>107317.3894</v>
      </c>
      <c r="BG91" s="96"/>
      <c r="BH91" s="388">
        <v>19661.307400000002</v>
      </c>
      <c r="BI91" s="172" t="e">
        <v>#DIV/0!</v>
      </c>
      <c r="BJ91" s="389"/>
      <c r="BK91" s="388">
        <v>119842.28600000002</v>
      </c>
      <c r="BL91" s="158" t="e">
        <v>#DIV/0!</v>
      </c>
      <c r="BM91" s="388">
        <v>87656.081999999995</v>
      </c>
      <c r="BN91" s="96"/>
      <c r="BO91" s="388">
        <v>9352.9087000000018</v>
      </c>
      <c r="BP91" s="172" t="e">
        <v>#DIV/0!</v>
      </c>
      <c r="BQ91" s="389"/>
      <c r="BR91" s="388">
        <v>129195.19470000002</v>
      </c>
      <c r="BS91" s="158" t="e">
        <v>#DIV/0!</v>
      </c>
      <c r="BT91" s="388">
        <v>78303.173299999995</v>
      </c>
      <c r="BU91" s="96"/>
      <c r="BV91" s="388">
        <v>4136.4070000000002</v>
      </c>
      <c r="BW91" s="172" t="e">
        <v>#DIV/0!</v>
      </c>
      <c r="BX91" s="389"/>
      <c r="BY91" s="388">
        <v>133331.59270000001</v>
      </c>
      <c r="BZ91" s="158" t="e">
        <v>#DIV/0!</v>
      </c>
      <c r="CA91" s="388">
        <v>74166.775299999994</v>
      </c>
      <c r="CB91" s="96"/>
      <c r="CC91" s="388">
        <v>1833.9650000000001</v>
      </c>
      <c r="CD91" s="172" t="e">
        <v>#DIV/0!</v>
      </c>
      <c r="CE91" s="389"/>
      <c r="CF91" s="388">
        <v>135165.5577</v>
      </c>
      <c r="CG91" s="158" t="e">
        <v>#DIV/0!</v>
      </c>
      <c r="CH91" s="388">
        <v>72332.810299999997</v>
      </c>
      <c r="CI91" s="96"/>
      <c r="CJ91" s="388">
        <v>50443.729599999999</v>
      </c>
      <c r="CK91" s="172" t="e">
        <v>#DIV/0!</v>
      </c>
      <c r="CL91" s="389"/>
      <c r="CM91" s="388">
        <v>185609.29730000003</v>
      </c>
      <c r="CN91" s="158">
        <v>0</v>
      </c>
      <c r="CO91" s="388">
        <v>21889.070699999989</v>
      </c>
      <c r="CP91" s="96"/>
      <c r="CQ91" s="388">
        <v>2080.3330000000001</v>
      </c>
      <c r="CR91" s="172"/>
      <c r="CS91" s="389"/>
      <c r="CT91" s="388">
        <v>187689.63030000005</v>
      </c>
      <c r="CU91" s="158"/>
      <c r="CV91" s="388">
        <v>19808.737699999987</v>
      </c>
      <c r="CW91" s="96"/>
      <c r="CX91" s="388">
        <v>19808.739700000002</v>
      </c>
      <c r="CY91" s="172"/>
      <c r="CZ91" s="389"/>
      <c r="DA91" s="388">
        <v>207498.37000000005</v>
      </c>
      <c r="DB91" s="158"/>
      <c r="DC91" s="388">
        <v>-2.0000000118898242E-3</v>
      </c>
      <c r="DD91" s="96"/>
      <c r="DE91" s="388">
        <v>2227.3530000000001</v>
      </c>
      <c r="DF91" s="172"/>
      <c r="DG91" s="389"/>
      <c r="DH91" s="388">
        <v>209725.72300000003</v>
      </c>
      <c r="DI91" s="158"/>
      <c r="DJ91" s="388">
        <v>-2227.3550000000109</v>
      </c>
      <c r="DK91" s="96"/>
      <c r="DL91" s="388">
        <v>0</v>
      </c>
      <c r="DM91" s="172"/>
      <c r="DN91" s="389"/>
      <c r="DO91" s="388">
        <v>209725.72300000003</v>
      </c>
      <c r="DP91" s="158"/>
      <c r="DQ91" s="388">
        <v>-2227.3550000000109</v>
      </c>
    </row>
    <row r="92" spans="1:121" ht="63.75" x14ac:dyDescent="0.25">
      <c r="A92" s="17" t="s">
        <v>273</v>
      </c>
      <c r="B92" s="18" t="s">
        <v>274</v>
      </c>
      <c r="C92" s="17" t="s">
        <v>32</v>
      </c>
      <c r="D92" s="17" t="s">
        <v>275</v>
      </c>
      <c r="E92" s="19" t="s">
        <v>34</v>
      </c>
      <c r="F92" s="19">
        <v>1.1399999999999999</v>
      </c>
      <c r="G92" s="20">
        <v>122.9</v>
      </c>
      <c r="H92" s="20">
        <v>153.88999999999999</v>
      </c>
      <c r="I92" s="390">
        <v>175.434</v>
      </c>
      <c r="J92" s="154">
        <v>0</v>
      </c>
      <c r="K92" s="155">
        <v>0</v>
      </c>
      <c r="L92" s="366">
        <v>0</v>
      </c>
      <c r="M92" s="339">
        <v>0</v>
      </c>
      <c r="N92" s="155">
        <v>0</v>
      </c>
      <c r="O92" s="156">
        <v>0</v>
      </c>
      <c r="P92" s="155">
        <v>175.434</v>
      </c>
      <c r="Q92" s="154">
        <v>1.1399999999999999</v>
      </c>
      <c r="R92" s="155">
        <v>175.43459999999996</v>
      </c>
      <c r="S92" s="366">
        <v>1.0000034200896062</v>
      </c>
      <c r="T92" s="339">
        <v>1.1399999999999999</v>
      </c>
      <c r="U92" s="155">
        <v>175.43459999999996</v>
      </c>
      <c r="V92" s="156">
        <v>1.0000034200896062</v>
      </c>
      <c r="W92" s="155">
        <v>-5.9999999996307452E-4</v>
      </c>
      <c r="X92" s="154"/>
      <c r="Y92" s="155">
        <v>0</v>
      </c>
      <c r="Z92" s="366">
        <v>0</v>
      </c>
      <c r="AA92" s="339">
        <v>1.1399999999999999</v>
      </c>
      <c r="AB92" s="155">
        <v>175.43459999999996</v>
      </c>
      <c r="AC92" s="156">
        <v>1.0000034200896062</v>
      </c>
      <c r="AD92" s="155">
        <v>-5.9999999996307452E-4</v>
      </c>
      <c r="AE92" s="154"/>
      <c r="AF92" s="155">
        <v>0</v>
      </c>
      <c r="AG92" s="366">
        <v>0</v>
      </c>
      <c r="AH92" s="339">
        <v>1.1399999999999999</v>
      </c>
      <c r="AI92" s="155">
        <v>175.43459999999996</v>
      </c>
      <c r="AJ92" s="156">
        <v>1.0000034200896062</v>
      </c>
      <c r="AK92" s="155">
        <v>-5.9999999996307452E-4</v>
      </c>
      <c r="AL92" s="154"/>
      <c r="AM92" s="155">
        <v>0</v>
      </c>
      <c r="AN92" s="366">
        <v>0</v>
      </c>
      <c r="AO92" s="339">
        <v>1.1399999999999999</v>
      </c>
      <c r="AP92" s="155">
        <v>175.43459999999996</v>
      </c>
      <c r="AQ92" s="156">
        <v>1.0000034200896062</v>
      </c>
      <c r="AR92" s="155">
        <v>-5.9999999996307452E-4</v>
      </c>
      <c r="AS92" s="154"/>
      <c r="AT92" s="155">
        <v>0</v>
      </c>
      <c r="AU92" s="366">
        <v>0</v>
      </c>
      <c r="AV92" s="339">
        <v>1.1399999999999999</v>
      </c>
      <c r="AW92" s="155">
        <v>175.43459999999996</v>
      </c>
      <c r="AX92" s="156">
        <v>1.0000034200896062</v>
      </c>
      <c r="AY92" s="155">
        <v>-5.9999999996307452E-4</v>
      </c>
      <c r="AZ92" s="154"/>
      <c r="BA92" s="155">
        <v>0</v>
      </c>
      <c r="BB92" s="366">
        <v>0</v>
      </c>
      <c r="BC92" s="339">
        <v>1.1399999999999999</v>
      </c>
      <c r="BD92" s="155">
        <v>175.43459999999996</v>
      </c>
      <c r="BE92" s="156">
        <v>1.0000034200896062</v>
      </c>
      <c r="BF92" s="155">
        <v>-5.9999999996307452E-4</v>
      </c>
      <c r="BG92" s="154"/>
      <c r="BH92" s="155">
        <v>0</v>
      </c>
      <c r="BI92" s="366">
        <v>0</v>
      </c>
      <c r="BJ92" s="339">
        <v>1.1399999999999999</v>
      </c>
      <c r="BK92" s="155">
        <v>175.43459999999996</v>
      </c>
      <c r="BL92" s="156">
        <v>1.0000034200896062</v>
      </c>
      <c r="BM92" s="155">
        <v>-5.9999999996307452E-4</v>
      </c>
      <c r="BN92" s="154"/>
      <c r="BO92" s="155">
        <v>0</v>
      </c>
      <c r="BP92" s="366">
        <v>0</v>
      </c>
      <c r="BQ92" s="339">
        <v>1.1399999999999999</v>
      </c>
      <c r="BR92" s="155">
        <v>175.43459999999996</v>
      </c>
      <c r="BS92" s="156">
        <v>1.0000034200896062</v>
      </c>
      <c r="BT92" s="155">
        <v>-5.9999999996307452E-4</v>
      </c>
      <c r="BU92" s="154"/>
      <c r="BV92" s="155">
        <v>0</v>
      </c>
      <c r="BW92" s="366">
        <v>0</v>
      </c>
      <c r="BX92" s="339">
        <v>1.1399999999999999</v>
      </c>
      <c r="BY92" s="155">
        <v>175.43459999999996</v>
      </c>
      <c r="BZ92" s="156">
        <v>1.0000034200896062</v>
      </c>
      <c r="CA92" s="155">
        <v>-5.9999999996307452E-4</v>
      </c>
      <c r="CB92" s="154"/>
      <c r="CC92" s="155">
        <v>0</v>
      </c>
      <c r="CD92" s="366">
        <v>0</v>
      </c>
      <c r="CE92" s="339">
        <v>1.1399999999999999</v>
      </c>
      <c r="CF92" s="155">
        <v>175.43459999999996</v>
      </c>
      <c r="CG92" s="156">
        <v>1.0000034200896062</v>
      </c>
      <c r="CH92" s="155">
        <v>-5.9999999996307452E-4</v>
      </c>
      <c r="CI92" s="154"/>
      <c r="CJ92" s="155">
        <v>0</v>
      </c>
      <c r="CK92" s="366">
        <v>0</v>
      </c>
      <c r="CL92" s="339">
        <v>1.1399999999999999</v>
      </c>
      <c r="CM92" s="155">
        <v>175.43459999999996</v>
      </c>
      <c r="CN92" s="156">
        <v>1.0000034200896062</v>
      </c>
      <c r="CO92" s="155">
        <v>-5.9999999996307452E-4</v>
      </c>
      <c r="CP92" s="154"/>
      <c r="CQ92" s="155">
        <v>0</v>
      </c>
      <c r="CR92" s="366">
        <v>0</v>
      </c>
      <c r="CS92" s="339">
        <v>1.1399999999999999</v>
      </c>
      <c r="CT92" s="155">
        <v>175.43459999999996</v>
      </c>
      <c r="CU92" s="156">
        <v>1.0000034200896062</v>
      </c>
      <c r="CV92" s="155">
        <v>-5.9999999996307452E-4</v>
      </c>
      <c r="CW92" s="154"/>
      <c r="CX92" s="155">
        <v>0</v>
      </c>
      <c r="CY92" s="366">
        <v>0</v>
      </c>
      <c r="CZ92" s="339">
        <v>1.1399999999999999</v>
      </c>
      <c r="DA92" s="155">
        <v>175.43459999999996</v>
      </c>
      <c r="DB92" s="156">
        <v>1.0000034200896062</v>
      </c>
      <c r="DC92" s="155">
        <v>-5.9999999996307452E-4</v>
      </c>
      <c r="DD92" s="154"/>
      <c r="DE92" s="155">
        <v>0</v>
      </c>
      <c r="DF92" s="366">
        <v>0</v>
      </c>
      <c r="DG92" s="339">
        <v>1.1399999999999999</v>
      </c>
      <c r="DH92" s="155">
        <v>175.43459999999996</v>
      </c>
      <c r="DI92" s="156">
        <v>1.0000034200896062</v>
      </c>
      <c r="DJ92" s="155">
        <v>-5.9999999996307452E-4</v>
      </c>
      <c r="DK92" s="154"/>
      <c r="DL92" s="155">
        <v>0</v>
      </c>
      <c r="DM92" s="366">
        <v>0</v>
      </c>
      <c r="DN92" s="339">
        <v>1.1399999999999999</v>
      </c>
      <c r="DO92" s="155">
        <v>175.43459999999996</v>
      </c>
      <c r="DP92" s="156">
        <v>1.0000034200896062</v>
      </c>
      <c r="DQ92" s="155">
        <v>-5.9999999996307452E-4</v>
      </c>
    </row>
    <row r="93" spans="1:121" ht="38.25" x14ac:dyDescent="0.25">
      <c r="A93" s="17" t="s">
        <v>276</v>
      </c>
      <c r="B93" s="18" t="s">
        <v>277</v>
      </c>
      <c r="C93" s="17" t="s">
        <v>32</v>
      </c>
      <c r="D93" s="17" t="s">
        <v>278</v>
      </c>
      <c r="E93" s="19" t="s">
        <v>109</v>
      </c>
      <c r="F93" s="19">
        <v>78.77</v>
      </c>
      <c r="G93" s="20">
        <v>58.86</v>
      </c>
      <c r="H93" s="20">
        <v>73.7</v>
      </c>
      <c r="I93" s="390">
        <v>5805.3490000000002</v>
      </c>
      <c r="J93" s="100">
        <v>0</v>
      </c>
      <c r="K93" s="155">
        <v>0</v>
      </c>
      <c r="L93" s="366">
        <v>0</v>
      </c>
      <c r="M93" s="339">
        <v>0</v>
      </c>
      <c r="N93" s="155">
        <v>0</v>
      </c>
      <c r="O93" s="156">
        <v>0</v>
      </c>
      <c r="P93" s="155">
        <v>5805.3490000000002</v>
      </c>
      <c r="Q93" s="100">
        <v>8.92</v>
      </c>
      <c r="R93" s="155">
        <v>657.404</v>
      </c>
      <c r="S93" s="366">
        <v>0.1132410816300622</v>
      </c>
      <c r="T93" s="339">
        <v>8.92</v>
      </c>
      <c r="U93" s="155">
        <v>657.404</v>
      </c>
      <c r="V93" s="156">
        <v>0.1132410816300622</v>
      </c>
      <c r="W93" s="155">
        <v>5147.9449999999997</v>
      </c>
      <c r="X93" s="100">
        <v>22.2</v>
      </c>
      <c r="Y93" s="155">
        <v>1636.14</v>
      </c>
      <c r="Z93" s="366">
        <v>0.28183318522280054</v>
      </c>
      <c r="AA93" s="339">
        <v>31.119999999999997</v>
      </c>
      <c r="AB93" s="155">
        <v>2293.5439999999999</v>
      </c>
      <c r="AC93" s="156">
        <v>0.39507426685286273</v>
      </c>
      <c r="AD93" s="155">
        <v>3511.8050000000003</v>
      </c>
      <c r="AE93" s="100"/>
      <c r="AF93" s="155">
        <v>0</v>
      </c>
      <c r="AG93" s="366">
        <v>0</v>
      </c>
      <c r="AH93" s="339">
        <v>31.119999999999997</v>
      </c>
      <c r="AI93" s="155">
        <v>2293.5439999999999</v>
      </c>
      <c r="AJ93" s="156">
        <v>0.39507426685286273</v>
      </c>
      <c r="AK93" s="155">
        <v>3511.8050000000003</v>
      </c>
      <c r="AL93" s="100">
        <v>13.1</v>
      </c>
      <c r="AM93" s="155">
        <v>965.47</v>
      </c>
      <c r="AN93" s="366">
        <v>0.16630696965849942</v>
      </c>
      <c r="AO93" s="339">
        <v>44.22</v>
      </c>
      <c r="AP93" s="155">
        <v>3259.0140000000001</v>
      </c>
      <c r="AQ93" s="156">
        <v>0.56138123651136218</v>
      </c>
      <c r="AR93" s="155">
        <v>2546.335</v>
      </c>
      <c r="AS93" s="100">
        <v>5.8</v>
      </c>
      <c r="AT93" s="155">
        <v>427.46</v>
      </c>
      <c r="AU93" s="366">
        <v>7.3632093436587526E-2</v>
      </c>
      <c r="AV93" s="339">
        <v>50.019999999999996</v>
      </c>
      <c r="AW93" s="155">
        <v>3686.4740000000002</v>
      </c>
      <c r="AX93" s="156">
        <v>0.63501332994794979</v>
      </c>
      <c r="AY93" s="155">
        <v>2118.875</v>
      </c>
      <c r="AZ93" s="100">
        <v>34.549999999999997</v>
      </c>
      <c r="BA93" s="155">
        <v>2546.335</v>
      </c>
      <c r="BB93" s="366">
        <v>0.43861876348863782</v>
      </c>
      <c r="BC93" s="339">
        <v>84.57</v>
      </c>
      <c r="BD93" s="155">
        <v>6232.8090000000002</v>
      </c>
      <c r="BE93" s="156">
        <v>1.0736320934365875</v>
      </c>
      <c r="BF93" s="155">
        <v>-427.46000000000004</v>
      </c>
      <c r="BG93" s="100"/>
      <c r="BH93" s="155">
        <v>0</v>
      </c>
      <c r="BI93" s="366">
        <v>0</v>
      </c>
      <c r="BJ93" s="339">
        <v>84.57</v>
      </c>
      <c r="BK93" s="155">
        <v>6232.8090000000002</v>
      </c>
      <c r="BL93" s="156">
        <v>1.0736320934365875</v>
      </c>
      <c r="BM93" s="155">
        <v>-427.46000000000004</v>
      </c>
      <c r="BN93" s="100"/>
      <c r="BO93" s="155">
        <v>0</v>
      </c>
      <c r="BP93" s="366">
        <v>0</v>
      </c>
      <c r="BQ93" s="339">
        <v>84.57</v>
      </c>
      <c r="BR93" s="155">
        <v>6232.8090000000002</v>
      </c>
      <c r="BS93" s="156">
        <v>1.0736320934365875</v>
      </c>
      <c r="BT93" s="155">
        <v>-427.46000000000004</v>
      </c>
      <c r="BU93" s="100">
        <v>-5.7999999999999972</v>
      </c>
      <c r="BV93" s="155">
        <v>-427.45999999999981</v>
      </c>
      <c r="BW93" s="366">
        <v>-7.3632093436587498E-2</v>
      </c>
      <c r="BX93" s="339">
        <v>78.77</v>
      </c>
      <c r="BY93" s="155">
        <v>5805.34</v>
      </c>
      <c r="BZ93" s="156">
        <v>0.99999844970560769</v>
      </c>
      <c r="CA93" s="155">
        <v>9.0000000000145519E-3</v>
      </c>
      <c r="CB93" s="100"/>
      <c r="CC93" s="155">
        <v>0</v>
      </c>
      <c r="CD93" s="366">
        <v>0</v>
      </c>
      <c r="CE93" s="339">
        <v>78.77</v>
      </c>
      <c r="CF93" s="155">
        <v>5805.34</v>
      </c>
      <c r="CG93" s="156">
        <v>0.99999844970560769</v>
      </c>
      <c r="CH93" s="155">
        <v>9.0000000000145519E-3</v>
      </c>
      <c r="CI93" s="100"/>
      <c r="CJ93" s="155">
        <v>0</v>
      </c>
      <c r="CK93" s="366">
        <v>0</v>
      </c>
      <c r="CL93" s="339">
        <v>78.77</v>
      </c>
      <c r="CM93" s="155">
        <v>5805.35</v>
      </c>
      <c r="CN93" s="156">
        <v>1.0000001722549325</v>
      </c>
      <c r="CO93" s="155">
        <v>-1.0000000002037268E-3</v>
      </c>
      <c r="CP93" s="100"/>
      <c r="CQ93" s="155">
        <v>0</v>
      </c>
      <c r="CR93" s="366">
        <v>0</v>
      </c>
      <c r="CS93" s="339">
        <v>78.77</v>
      </c>
      <c r="CT93" s="155">
        <v>5805.35</v>
      </c>
      <c r="CU93" s="156">
        <v>1.0000001722549325</v>
      </c>
      <c r="CV93" s="155">
        <v>-1.0000000002037268E-3</v>
      </c>
      <c r="CW93" s="100"/>
      <c r="CX93" s="155">
        <v>0</v>
      </c>
      <c r="CY93" s="366">
        <v>0</v>
      </c>
      <c r="CZ93" s="339">
        <v>78.77</v>
      </c>
      <c r="DA93" s="155">
        <v>5805.35</v>
      </c>
      <c r="DB93" s="156">
        <v>1.0000001722549325</v>
      </c>
      <c r="DC93" s="155">
        <v>-1.0000000002037268E-3</v>
      </c>
      <c r="DD93" s="100"/>
      <c r="DE93" s="155">
        <v>0</v>
      </c>
      <c r="DF93" s="366">
        <v>0</v>
      </c>
      <c r="DG93" s="339">
        <v>78.77</v>
      </c>
      <c r="DH93" s="155">
        <v>5805.35</v>
      </c>
      <c r="DI93" s="156">
        <v>1.0000001722549325</v>
      </c>
      <c r="DJ93" s="155">
        <v>-1.0000000002037268E-3</v>
      </c>
      <c r="DK93" s="100"/>
      <c r="DL93" s="155">
        <v>0</v>
      </c>
      <c r="DM93" s="366">
        <v>0</v>
      </c>
      <c r="DN93" s="339">
        <v>78.77</v>
      </c>
      <c r="DO93" s="155">
        <v>5805.35</v>
      </c>
      <c r="DP93" s="156">
        <v>1.0000001722549325</v>
      </c>
      <c r="DQ93" s="155">
        <v>-1.0000000002037268E-3</v>
      </c>
    </row>
    <row r="94" spans="1:121" ht="63.75" x14ac:dyDescent="0.25">
      <c r="A94" s="17" t="s">
        <v>279</v>
      </c>
      <c r="B94" s="18" t="s">
        <v>280</v>
      </c>
      <c r="C94" s="17" t="s">
        <v>32</v>
      </c>
      <c r="D94" s="17" t="s">
        <v>281</v>
      </c>
      <c r="E94" s="19" t="s">
        <v>34</v>
      </c>
      <c r="F94" s="19">
        <v>1298.27</v>
      </c>
      <c r="G94" s="20">
        <v>96.04</v>
      </c>
      <c r="H94" s="20">
        <v>120.26</v>
      </c>
      <c r="I94" s="390">
        <v>156129.95000000001</v>
      </c>
      <c r="J94" s="100">
        <v>41.57</v>
      </c>
      <c r="K94" s="155">
        <v>4999.2082</v>
      </c>
      <c r="L94" s="366">
        <v>3.2019533728154012E-2</v>
      </c>
      <c r="M94" s="339">
        <v>41.57</v>
      </c>
      <c r="N94" s="155">
        <v>4999.2082</v>
      </c>
      <c r="O94" s="156">
        <v>3.2019533728154012E-2</v>
      </c>
      <c r="P94" s="155">
        <v>151130.74180000002</v>
      </c>
      <c r="Q94" s="100">
        <v>96.64</v>
      </c>
      <c r="R94" s="155">
        <v>11621.9264</v>
      </c>
      <c r="S94" s="366">
        <v>7.4437520795977957E-2</v>
      </c>
      <c r="T94" s="339">
        <v>138.21</v>
      </c>
      <c r="U94" s="155">
        <v>16621.134600000001</v>
      </c>
      <c r="V94" s="156">
        <v>0.10645705452413198</v>
      </c>
      <c r="W94" s="155">
        <v>139508.81540000002</v>
      </c>
      <c r="X94" s="100">
        <v>62.6</v>
      </c>
      <c r="Y94" s="155">
        <v>7528.2760000000007</v>
      </c>
      <c r="Z94" s="366">
        <v>4.8218013263950962E-2</v>
      </c>
      <c r="AA94" s="339">
        <v>200.81</v>
      </c>
      <c r="AB94" s="155">
        <v>24149.410600000003</v>
      </c>
      <c r="AC94" s="156">
        <v>0.15467506778808296</v>
      </c>
      <c r="AD94" s="155">
        <v>131980.53940000001</v>
      </c>
      <c r="AE94" s="100">
        <v>223.96</v>
      </c>
      <c r="AF94" s="155">
        <v>26933.429600000003</v>
      </c>
      <c r="AG94" s="366">
        <v>0.17250648962610954</v>
      </c>
      <c r="AH94" s="339">
        <v>424.77</v>
      </c>
      <c r="AI94" s="155">
        <v>51082.840200000006</v>
      </c>
      <c r="AJ94" s="156">
        <v>0.32718155741419247</v>
      </c>
      <c r="AK94" s="155">
        <v>105047.10980000001</v>
      </c>
      <c r="AL94" s="100">
        <v>61.75</v>
      </c>
      <c r="AM94" s="155">
        <v>7426.0550000000003</v>
      </c>
      <c r="AN94" s="366">
        <v>4.7563295831453217E-2</v>
      </c>
      <c r="AO94" s="339">
        <v>486.52</v>
      </c>
      <c r="AP94" s="155">
        <v>58508.895200000006</v>
      </c>
      <c r="AQ94" s="156">
        <v>0.37474485324564571</v>
      </c>
      <c r="AR94" s="155">
        <v>97621.054800000013</v>
      </c>
      <c r="AS94" s="100">
        <v>129.74</v>
      </c>
      <c r="AT94" s="155">
        <v>15602.532400000002</v>
      </c>
      <c r="AU94" s="366">
        <v>9.9932987873242771E-2</v>
      </c>
      <c r="AV94" s="339">
        <v>616.26</v>
      </c>
      <c r="AW94" s="155">
        <v>74111.42760000001</v>
      </c>
      <c r="AX94" s="156">
        <v>0.4746778411188885</v>
      </c>
      <c r="AY94" s="155">
        <v>82018.522400000002</v>
      </c>
      <c r="AZ94" s="100">
        <v>163.49</v>
      </c>
      <c r="BA94" s="155">
        <v>19661.307400000002</v>
      </c>
      <c r="BB94" s="366">
        <v>0.12592912122241762</v>
      </c>
      <c r="BC94" s="339">
        <v>779.75</v>
      </c>
      <c r="BD94" s="155">
        <v>93772.735000000015</v>
      </c>
      <c r="BE94" s="156">
        <v>0.60060696234130617</v>
      </c>
      <c r="BF94" s="155">
        <v>62357.214999999997</v>
      </c>
      <c r="BG94" s="100">
        <v>163.49</v>
      </c>
      <c r="BH94" s="155">
        <v>19661.307400000002</v>
      </c>
      <c r="BI94" s="366">
        <v>0.12592912122241762</v>
      </c>
      <c r="BJ94" s="339">
        <v>943.24</v>
      </c>
      <c r="BK94" s="155">
        <v>113434.04240000002</v>
      </c>
      <c r="BL94" s="156">
        <v>0.72653608356372379</v>
      </c>
      <c r="BM94" s="155">
        <v>42695.907599999991</v>
      </c>
      <c r="BN94" s="100">
        <v>70.150000000000006</v>
      </c>
      <c r="BO94" s="155">
        <v>8436.2390000000014</v>
      </c>
      <c r="BP94" s="366">
        <v>5.4033444576136742E-2</v>
      </c>
      <c r="BQ94" s="339">
        <v>1013.39</v>
      </c>
      <c r="BR94" s="155">
        <v>121870.28140000002</v>
      </c>
      <c r="BS94" s="156">
        <v>0.78056952813986047</v>
      </c>
      <c r="BT94" s="155">
        <v>34259.66859999999</v>
      </c>
      <c r="BU94" s="281">
        <v>37.950000000000003</v>
      </c>
      <c r="BV94" s="155">
        <v>4563.8670000000002</v>
      </c>
      <c r="BW94" s="366">
        <v>2.9231207721516595E-2</v>
      </c>
      <c r="BX94" s="339">
        <v>1051.3399999999999</v>
      </c>
      <c r="BY94" s="155">
        <v>126434.14840000002</v>
      </c>
      <c r="BZ94" s="156">
        <v>0.80980073586137713</v>
      </c>
      <c r="CA94" s="155">
        <v>29695.801599999992</v>
      </c>
      <c r="CB94" s="100">
        <v>15.25</v>
      </c>
      <c r="CC94" s="155">
        <v>1833.9650000000001</v>
      </c>
      <c r="CD94" s="366">
        <v>1.1746400994812334E-2</v>
      </c>
      <c r="CE94" s="339">
        <v>1066.5899999999999</v>
      </c>
      <c r="CF94" s="155">
        <v>128268.11340000002</v>
      </c>
      <c r="CG94" s="156">
        <v>0.82154713685618941</v>
      </c>
      <c r="CH94" s="155">
        <v>27861.836599999995</v>
      </c>
      <c r="CI94" s="100">
        <v>231.68</v>
      </c>
      <c r="CJ94" s="155">
        <v>27861.836800000001</v>
      </c>
      <c r="CK94" s="366">
        <v>0.17845286442479485</v>
      </c>
      <c r="CL94" s="339">
        <v>1298.27</v>
      </c>
      <c r="CM94" s="155">
        <v>156129.95020000002</v>
      </c>
      <c r="CN94" s="156">
        <v>1.0000000012809842</v>
      </c>
      <c r="CO94" s="155">
        <v>-2.0000000949949026E-4</v>
      </c>
      <c r="CP94" s="100"/>
      <c r="CQ94" s="155">
        <v>0</v>
      </c>
      <c r="CR94" s="366">
        <v>0</v>
      </c>
      <c r="CS94" s="339">
        <v>1298.27</v>
      </c>
      <c r="CT94" s="155">
        <v>156129.95020000002</v>
      </c>
      <c r="CU94" s="156">
        <v>1.0000000012809842</v>
      </c>
      <c r="CV94" s="155">
        <v>-2.0000000949949026E-4</v>
      </c>
      <c r="CW94" s="100"/>
      <c r="CX94" s="155">
        <v>0</v>
      </c>
      <c r="CY94" s="366">
        <v>0</v>
      </c>
      <c r="CZ94" s="339">
        <v>1298.27</v>
      </c>
      <c r="DA94" s="155">
        <v>156129.95020000002</v>
      </c>
      <c r="DB94" s="156">
        <v>1.0000000012809842</v>
      </c>
      <c r="DC94" s="155">
        <v>-2.0000000949949026E-4</v>
      </c>
      <c r="DD94" s="100"/>
      <c r="DE94" s="155">
        <v>0</v>
      </c>
      <c r="DF94" s="366">
        <v>0</v>
      </c>
      <c r="DG94" s="339">
        <v>1298.27</v>
      </c>
      <c r="DH94" s="155">
        <v>156129.95020000002</v>
      </c>
      <c r="DI94" s="156">
        <v>1.0000000012809842</v>
      </c>
      <c r="DJ94" s="155">
        <v>-2.0000000949949026E-4</v>
      </c>
      <c r="DK94" s="100"/>
      <c r="DL94" s="155">
        <v>0</v>
      </c>
      <c r="DM94" s="366">
        <v>0</v>
      </c>
      <c r="DN94" s="339">
        <v>1298.27</v>
      </c>
      <c r="DO94" s="155">
        <v>156129.95020000002</v>
      </c>
      <c r="DP94" s="156">
        <v>1.0000000012809842</v>
      </c>
      <c r="DQ94" s="155">
        <v>-2.0000000949949026E-4</v>
      </c>
    </row>
    <row r="95" spans="1:121" ht="63.75" x14ac:dyDescent="0.25">
      <c r="A95" s="17" t="s">
        <v>282</v>
      </c>
      <c r="B95" s="18" t="s">
        <v>283</v>
      </c>
      <c r="C95" s="17" t="s">
        <v>32</v>
      </c>
      <c r="D95" s="17" t="s">
        <v>284</v>
      </c>
      <c r="E95" s="19" t="s">
        <v>34</v>
      </c>
      <c r="F95" s="19">
        <v>67.519999999999982</v>
      </c>
      <c r="G95" s="20">
        <v>200.18</v>
      </c>
      <c r="H95" s="20">
        <v>250.66</v>
      </c>
      <c r="I95" s="390">
        <v>16924.562999999998</v>
      </c>
      <c r="J95" s="100">
        <v>0</v>
      </c>
      <c r="K95" s="155">
        <v>0</v>
      </c>
      <c r="L95" s="366">
        <v>0</v>
      </c>
      <c r="M95" s="339">
        <v>0</v>
      </c>
      <c r="N95" s="155">
        <v>0</v>
      </c>
      <c r="O95" s="156">
        <v>0</v>
      </c>
      <c r="P95" s="155">
        <v>16924.562999999998</v>
      </c>
      <c r="Q95" s="100"/>
      <c r="R95" s="155">
        <v>0</v>
      </c>
      <c r="S95" s="366">
        <v>0</v>
      </c>
      <c r="T95" s="339">
        <v>0</v>
      </c>
      <c r="U95" s="155">
        <v>0</v>
      </c>
      <c r="V95" s="156">
        <v>0</v>
      </c>
      <c r="W95" s="155">
        <v>16924.562999999998</v>
      </c>
      <c r="X95" s="100"/>
      <c r="Y95" s="155">
        <v>0</v>
      </c>
      <c r="Z95" s="366">
        <v>0</v>
      </c>
      <c r="AA95" s="339">
        <v>0</v>
      </c>
      <c r="AB95" s="155">
        <v>0</v>
      </c>
      <c r="AC95" s="156">
        <v>0</v>
      </c>
      <c r="AD95" s="155">
        <v>16924.562999999998</v>
      </c>
      <c r="AE95" s="100"/>
      <c r="AF95" s="155">
        <v>0</v>
      </c>
      <c r="AG95" s="366">
        <v>0</v>
      </c>
      <c r="AH95" s="339">
        <v>0</v>
      </c>
      <c r="AI95" s="155">
        <v>0</v>
      </c>
      <c r="AJ95" s="156">
        <v>0</v>
      </c>
      <c r="AK95" s="155">
        <v>16924.562999999998</v>
      </c>
      <c r="AL95" s="100"/>
      <c r="AM95" s="155">
        <v>0</v>
      </c>
      <c r="AN95" s="366">
        <v>0</v>
      </c>
      <c r="AO95" s="339">
        <v>0</v>
      </c>
      <c r="AP95" s="155">
        <v>0</v>
      </c>
      <c r="AQ95" s="156">
        <v>0</v>
      </c>
      <c r="AR95" s="155">
        <v>16924.562999999998</v>
      </c>
      <c r="AS95" s="100"/>
      <c r="AT95" s="155">
        <v>0</v>
      </c>
      <c r="AU95" s="366">
        <v>0</v>
      </c>
      <c r="AV95" s="339">
        <v>0</v>
      </c>
      <c r="AW95" s="155">
        <v>0</v>
      </c>
      <c r="AX95" s="156">
        <v>0</v>
      </c>
      <c r="AY95" s="155">
        <v>16924.562999999998</v>
      </c>
      <c r="AZ95" s="100"/>
      <c r="BA95" s="155">
        <v>0</v>
      </c>
      <c r="BB95" s="366">
        <v>0</v>
      </c>
      <c r="BC95" s="339">
        <v>0</v>
      </c>
      <c r="BD95" s="155">
        <v>0</v>
      </c>
      <c r="BE95" s="156">
        <v>0</v>
      </c>
      <c r="BF95" s="155">
        <v>16924.562999999998</v>
      </c>
      <c r="BG95" s="100"/>
      <c r="BH95" s="155">
        <v>0</v>
      </c>
      <c r="BI95" s="366">
        <v>0</v>
      </c>
      <c r="BJ95" s="339">
        <v>0</v>
      </c>
      <c r="BK95" s="155">
        <v>0</v>
      </c>
      <c r="BL95" s="156">
        <v>0</v>
      </c>
      <c r="BM95" s="155">
        <v>16924.562999999998</v>
      </c>
      <c r="BN95" s="100"/>
      <c r="BO95" s="155">
        <v>0</v>
      </c>
      <c r="BP95" s="366">
        <v>0</v>
      </c>
      <c r="BQ95" s="339">
        <v>0</v>
      </c>
      <c r="BR95" s="155">
        <v>0</v>
      </c>
      <c r="BS95" s="156">
        <v>0</v>
      </c>
      <c r="BT95" s="155">
        <v>16924.562999999998</v>
      </c>
      <c r="BU95" s="281"/>
      <c r="BV95" s="155">
        <v>0</v>
      </c>
      <c r="BW95" s="366">
        <v>0</v>
      </c>
      <c r="BX95" s="339">
        <v>0</v>
      </c>
      <c r="BY95" s="155">
        <v>0</v>
      </c>
      <c r="BZ95" s="156">
        <v>0</v>
      </c>
      <c r="CA95" s="155">
        <v>16924.562999999998</v>
      </c>
      <c r="CB95" s="100"/>
      <c r="CC95" s="155">
        <v>0</v>
      </c>
      <c r="CD95" s="366">
        <v>0</v>
      </c>
      <c r="CE95" s="339">
        <v>0</v>
      </c>
      <c r="CF95" s="155">
        <v>0</v>
      </c>
      <c r="CG95" s="156">
        <v>0</v>
      </c>
      <c r="CH95" s="155">
        <v>16924.562999999998</v>
      </c>
      <c r="CI95" s="100">
        <v>67.52</v>
      </c>
      <c r="CJ95" s="155">
        <v>16924.563200000001</v>
      </c>
      <c r="CK95" s="366">
        <v>1.0000000118171442</v>
      </c>
      <c r="CL95" s="339">
        <v>67.52</v>
      </c>
      <c r="CM95" s="155">
        <v>16924.563200000001</v>
      </c>
      <c r="CN95" s="156">
        <v>1.0000000118171442</v>
      </c>
      <c r="CO95" s="155">
        <v>-2.0000000222353265E-4</v>
      </c>
      <c r="CP95" s="100"/>
      <c r="CQ95" s="155">
        <v>0</v>
      </c>
      <c r="CR95" s="366">
        <v>0</v>
      </c>
      <c r="CS95" s="339">
        <v>67.52</v>
      </c>
      <c r="CT95" s="155">
        <v>16924.563200000001</v>
      </c>
      <c r="CU95" s="156">
        <v>1.0000000118171442</v>
      </c>
      <c r="CV95" s="155">
        <v>-2.0000000222353265E-4</v>
      </c>
      <c r="CW95" s="100"/>
      <c r="CX95" s="155">
        <v>0</v>
      </c>
      <c r="CY95" s="366">
        <v>0</v>
      </c>
      <c r="CZ95" s="339">
        <v>67.52</v>
      </c>
      <c r="DA95" s="155">
        <v>16924.563200000001</v>
      </c>
      <c r="DB95" s="156">
        <v>1.0000000118171442</v>
      </c>
      <c r="DC95" s="155">
        <v>-2.0000000222353265E-4</v>
      </c>
      <c r="DD95" s="100"/>
      <c r="DE95" s="155">
        <v>0</v>
      </c>
      <c r="DF95" s="366">
        <v>0</v>
      </c>
      <c r="DG95" s="339">
        <v>67.52</v>
      </c>
      <c r="DH95" s="155">
        <v>16924.563200000001</v>
      </c>
      <c r="DI95" s="156">
        <v>1.0000000118171442</v>
      </c>
      <c r="DJ95" s="155">
        <v>-2.0000000222353265E-4</v>
      </c>
      <c r="DK95" s="100"/>
      <c r="DL95" s="155">
        <v>0</v>
      </c>
      <c r="DM95" s="366">
        <v>0</v>
      </c>
      <c r="DN95" s="339">
        <v>67.52</v>
      </c>
      <c r="DO95" s="155">
        <v>16924.563200000001</v>
      </c>
      <c r="DP95" s="156">
        <v>1.0000000118171442</v>
      </c>
      <c r="DQ95" s="155">
        <v>-2.0000000222353265E-4</v>
      </c>
    </row>
    <row r="96" spans="1:121" ht="51" x14ac:dyDescent="0.25">
      <c r="A96" s="17" t="s">
        <v>285</v>
      </c>
      <c r="B96" s="18" t="s">
        <v>286</v>
      </c>
      <c r="C96" s="17" t="s">
        <v>32</v>
      </c>
      <c r="D96" s="17" t="s">
        <v>287</v>
      </c>
      <c r="E96" s="19" t="s">
        <v>34</v>
      </c>
      <c r="F96" s="19">
        <v>387.20000000000005</v>
      </c>
      <c r="G96" s="20">
        <v>58.71</v>
      </c>
      <c r="H96" s="20">
        <v>73.510000000000005</v>
      </c>
      <c r="I96" s="390">
        <v>28463.072</v>
      </c>
      <c r="J96" s="391">
        <v>0</v>
      </c>
      <c r="K96" s="155">
        <v>0</v>
      </c>
      <c r="L96" s="366">
        <v>0</v>
      </c>
      <c r="M96" s="339">
        <v>0</v>
      </c>
      <c r="N96" s="155">
        <v>0</v>
      </c>
      <c r="O96" s="156">
        <v>0</v>
      </c>
      <c r="P96" s="155">
        <v>28463.072</v>
      </c>
      <c r="Q96" s="391"/>
      <c r="R96" s="155">
        <v>0</v>
      </c>
      <c r="S96" s="366">
        <v>0</v>
      </c>
      <c r="T96" s="339">
        <v>0</v>
      </c>
      <c r="U96" s="155">
        <v>0</v>
      </c>
      <c r="V96" s="156">
        <v>0</v>
      </c>
      <c r="W96" s="155">
        <v>28463.072</v>
      </c>
      <c r="X96" s="391"/>
      <c r="Y96" s="155">
        <v>0</v>
      </c>
      <c r="Z96" s="366">
        <v>0</v>
      </c>
      <c r="AA96" s="339">
        <v>0</v>
      </c>
      <c r="AB96" s="155">
        <v>0</v>
      </c>
      <c r="AC96" s="156">
        <v>0</v>
      </c>
      <c r="AD96" s="155">
        <v>28463.072</v>
      </c>
      <c r="AE96" s="391"/>
      <c r="AF96" s="155">
        <v>0</v>
      </c>
      <c r="AG96" s="366">
        <v>0</v>
      </c>
      <c r="AH96" s="339">
        <v>0</v>
      </c>
      <c r="AI96" s="155">
        <v>0</v>
      </c>
      <c r="AJ96" s="156">
        <v>0</v>
      </c>
      <c r="AK96" s="155">
        <v>28463.072</v>
      </c>
      <c r="AL96" s="391"/>
      <c r="AM96" s="155">
        <v>0</v>
      </c>
      <c r="AN96" s="366">
        <v>0</v>
      </c>
      <c r="AO96" s="339">
        <v>0</v>
      </c>
      <c r="AP96" s="155">
        <v>0</v>
      </c>
      <c r="AQ96" s="156">
        <v>0</v>
      </c>
      <c r="AR96" s="155">
        <v>28463.072</v>
      </c>
      <c r="AS96" s="391"/>
      <c r="AT96" s="155">
        <v>0</v>
      </c>
      <c r="AU96" s="366">
        <v>0</v>
      </c>
      <c r="AV96" s="339">
        <v>0</v>
      </c>
      <c r="AW96" s="155">
        <v>0</v>
      </c>
      <c r="AX96" s="156">
        <v>0</v>
      </c>
      <c r="AY96" s="155">
        <v>28463.072</v>
      </c>
      <c r="AZ96" s="391"/>
      <c r="BA96" s="155">
        <v>0</v>
      </c>
      <c r="BB96" s="366">
        <v>0</v>
      </c>
      <c r="BC96" s="339">
        <v>0</v>
      </c>
      <c r="BD96" s="155">
        <v>0</v>
      </c>
      <c r="BE96" s="156">
        <v>0</v>
      </c>
      <c r="BF96" s="155">
        <v>28463.072</v>
      </c>
      <c r="BG96" s="391"/>
      <c r="BH96" s="155">
        <v>0</v>
      </c>
      <c r="BI96" s="366">
        <v>0</v>
      </c>
      <c r="BJ96" s="339">
        <v>0</v>
      </c>
      <c r="BK96" s="155">
        <v>0</v>
      </c>
      <c r="BL96" s="156">
        <v>0</v>
      </c>
      <c r="BM96" s="155">
        <v>28463.072</v>
      </c>
      <c r="BN96" s="391">
        <v>12.47</v>
      </c>
      <c r="BO96" s="155">
        <v>916.66970000000015</v>
      </c>
      <c r="BP96" s="366">
        <v>3.22055785123967E-2</v>
      </c>
      <c r="BQ96" s="339">
        <v>12.47</v>
      </c>
      <c r="BR96" s="155">
        <v>916.66970000000015</v>
      </c>
      <c r="BS96" s="156">
        <v>3.22055785123967E-2</v>
      </c>
      <c r="BT96" s="155">
        <v>27546.402300000002</v>
      </c>
      <c r="BU96" s="391"/>
      <c r="BV96" s="155">
        <v>0</v>
      </c>
      <c r="BW96" s="366">
        <v>0</v>
      </c>
      <c r="BX96" s="339">
        <v>12.47</v>
      </c>
      <c r="BY96" s="155">
        <v>916.66970000000015</v>
      </c>
      <c r="BZ96" s="156">
        <v>3.22055785123967E-2</v>
      </c>
      <c r="CA96" s="155">
        <v>27546.402300000002</v>
      </c>
      <c r="CB96" s="391"/>
      <c r="CC96" s="155">
        <v>0</v>
      </c>
      <c r="CD96" s="366">
        <v>0</v>
      </c>
      <c r="CE96" s="339">
        <v>12.47</v>
      </c>
      <c r="CF96" s="155">
        <v>916.66970000000015</v>
      </c>
      <c r="CG96" s="156">
        <v>3.22055785123967E-2</v>
      </c>
      <c r="CH96" s="155">
        <v>27546.402300000002</v>
      </c>
      <c r="CI96" s="391">
        <v>76.959999999999994</v>
      </c>
      <c r="CJ96" s="155">
        <v>5657.3296</v>
      </c>
      <c r="CK96" s="366">
        <v>0.19876033057851239</v>
      </c>
      <c r="CL96" s="339">
        <v>89.429999999999993</v>
      </c>
      <c r="CM96" s="155">
        <v>6573.9993000000004</v>
      </c>
      <c r="CN96" s="156">
        <v>0.23096590909090911</v>
      </c>
      <c r="CO96" s="155">
        <v>21889.072700000001</v>
      </c>
      <c r="CP96" s="391">
        <v>28.3</v>
      </c>
      <c r="CQ96" s="155">
        <v>2080.3330000000001</v>
      </c>
      <c r="CR96" s="366">
        <v>7.3088842975206611E-2</v>
      </c>
      <c r="CS96" s="339">
        <v>117.72999999999999</v>
      </c>
      <c r="CT96" s="155">
        <v>8654.3323</v>
      </c>
      <c r="CU96" s="156">
        <v>0.30405475206611571</v>
      </c>
      <c r="CV96" s="155">
        <v>19808.739699999998</v>
      </c>
      <c r="CW96" s="391">
        <v>269.47000000000003</v>
      </c>
      <c r="CX96" s="155">
        <v>19808.739700000002</v>
      </c>
      <c r="CY96" s="366">
        <v>0.69594524793388435</v>
      </c>
      <c r="CZ96" s="339">
        <v>387.20000000000005</v>
      </c>
      <c r="DA96" s="155">
        <v>28463.072</v>
      </c>
      <c r="DB96" s="156">
        <v>1</v>
      </c>
      <c r="DC96" s="155">
        <v>0</v>
      </c>
      <c r="DD96" s="391">
        <v>30.3</v>
      </c>
      <c r="DE96" s="155">
        <v>2227.3530000000001</v>
      </c>
      <c r="DF96" s="366">
        <v>7.8254132231404955E-2</v>
      </c>
      <c r="DG96" s="339">
        <v>417.50000000000006</v>
      </c>
      <c r="DH96" s="155">
        <v>30690.424999999999</v>
      </c>
      <c r="DI96" s="156">
        <v>1.078254132231405</v>
      </c>
      <c r="DJ96" s="155">
        <v>-2227.3529999999992</v>
      </c>
      <c r="DK96" s="391"/>
      <c r="DL96" s="155">
        <v>0</v>
      </c>
      <c r="DM96" s="366">
        <v>0</v>
      </c>
      <c r="DN96" s="339">
        <v>417.50000000000006</v>
      </c>
      <c r="DO96" s="155">
        <v>30690.424999999999</v>
      </c>
      <c r="DP96" s="156">
        <v>1.078254132231405</v>
      </c>
      <c r="DQ96" s="155">
        <v>-2227.3529999999992</v>
      </c>
    </row>
    <row r="97" spans="1:121" x14ac:dyDescent="0.25">
      <c r="A97" s="12">
        <v>6</v>
      </c>
      <c r="B97" s="12"/>
      <c r="C97" s="12"/>
      <c r="D97" s="12" t="s">
        <v>288</v>
      </c>
      <c r="E97" s="12"/>
      <c r="F97" s="94"/>
      <c r="G97" s="14"/>
      <c r="H97" s="14"/>
      <c r="I97" s="388">
        <v>0</v>
      </c>
      <c r="J97" s="96"/>
      <c r="K97" s="388">
        <v>0</v>
      </c>
      <c r="L97" s="172" t="e">
        <v>#DIV/0!</v>
      </c>
      <c r="M97" s="389"/>
      <c r="N97" s="388">
        <v>0</v>
      </c>
      <c r="O97" s="158" t="e">
        <v>#DIV/0!</v>
      </c>
      <c r="P97" s="388">
        <v>88017.379000000001</v>
      </c>
      <c r="Q97" s="96"/>
      <c r="R97" s="388">
        <v>14124.824199999999</v>
      </c>
      <c r="S97" s="172" t="e">
        <v>#DIV/0!</v>
      </c>
      <c r="T97" s="389"/>
      <c r="U97" s="388">
        <v>14124.824199999999</v>
      </c>
      <c r="V97" s="158" t="e">
        <v>#DIV/0!</v>
      </c>
      <c r="W97" s="388">
        <v>73892.554800000013</v>
      </c>
      <c r="X97" s="96"/>
      <c r="Y97" s="388">
        <v>9808.362799999999</v>
      </c>
      <c r="Z97" s="172" t="e">
        <v>#DIV/0!</v>
      </c>
      <c r="AA97" s="389"/>
      <c r="AB97" s="388">
        <v>23933.187000000002</v>
      </c>
      <c r="AC97" s="158" t="e">
        <v>#DIV/0!</v>
      </c>
      <c r="AD97" s="388">
        <v>64084.192000000017</v>
      </c>
      <c r="AE97" s="96"/>
      <c r="AF97" s="388">
        <v>5370.6941999999999</v>
      </c>
      <c r="AG97" s="172" t="e">
        <v>#DIV/0!</v>
      </c>
      <c r="AH97" s="389"/>
      <c r="AI97" s="388">
        <v>29303.881200000003</v>
      </c>
      <c r="AJ97" s="158" t="e">
        <v>#DIV/0!</v>
      </c>
      <c r="AK97" s="388">
        <v>58713.497800000005</v>
      </c>
      <c r="AL97" s="96"/>
      <c r="AM97" s="388">
        <v>12028.540999999999</v>
      </c>
      <c r="AN97" s="172" t="e">
        <v>#DIV/0!</v>
      </c>
      <c r="AO97" s="389"/>
      <c r="AP97" s="388">
        <v>41332.422199999994</v>
      </c>
      <c r="AQ97" s="158" t="e">
        <v>#DIV/0!</v>
      </c>
      <c r="AR97" s="388">
        <v>46684.956799999993</v>
      </c>
      <c r="AS97" s="96"/>
      <c r="AT97" s="388">
        <v>5921.3759000000009</v>
      </c>
      <c r="AU97" s="172" t="e">
        <v>#DIV/0!</v>
      </c>
      <c r="AV97" s="389"/>
      <c r="AW97" s="388">
        <v>47253.798099999993</v>
      </c>
      <c r="AX97" s="158" t="e">
        <v>#DIV/0!</v>
      </c>
      <c r="AY97" s="388">
        <v>40763.580900000001</v>
      </c>
      <c r="AZ97" s="96"/>
      <c r="BA97" s="388">
        <v>3991.6078000000002</v>
      </c>
      <c r="BB97" s="172" t="e">
        <v>#DIV/0!</v>
      </c>
      <c r="BC97" s="389"/>
      <c r="BD97" s="388">
        <v>51245.405899999991</v>
      </c>
      <c r="BE97" s="158" t="e">
        <v>#DIV/0!</v>
      </c>
      <c r="BF97" s="388">
        <v>36771.973100000003</v>
      </c>
      <c r="BG97" s="96"/>
      <c r="BH97" s="388">
        <v>0</v>
      </c>
      <c r="BI97" s="172" t="e">
        <v>#DIV/0!</v>
      </c>
      <c r="BJ97" s="389"/>
      <c r="BK97" s="388">
        <v>51245.405899999991</v>
      </c>
      <c r="BL97" s="158" t="e">
        <v>#DIV/0!</v>
      </c>
      <c r="BM97" s="388">
        <v>36771.973100000003</v>
      </c>
      <c r="BN97" s="96"/>
      <c r="BO97" s="388">
        <v>0</v>
      </c>
      <c r="BP97" s="172" t="e">
        <v>#DIV/0!</v>
      </c>
      <c r="BQ97" s="389"/>
      <c r="BR97" s="388">
        <v>51245.397799999992</v>
      </c>
      <c r="BS97" s="158" t="e">
        <v>#DIV/0!</v>
      </c>
      <c r="BT97" s="388">
        <v>36771.981200000002</v>
      </c>
      <c r="BU97" s="96"/>
      <c r="BV97" s="388">
        <v>-402.86339999999996</v>
      </c>
      <c r="BW97" s="172" t="e">
        <v>#DIV/0!</v>
      </c>
      <c r="BX97" s="389"/>
      <c r="BY97" s="388">
        <v>50842.526599999997</v>
      </c>
      <c r="BZ97" s="158" t="e">
        <v>#DIV/0!</v>
      </c>
      <c r="CA97" s="388">
        <v>37174.852400000003</v>
      </c>
      <c r="CB97" s="96"/>
      <c r="CC97" s="388">
        <v>14115.918399999999</v>
      </c>
      <c r="CD97" s="172" t="e">
        <v>#DIV/0!</v>
      </c>
      <c r="CE97" s="389"/>
      <c r="CF97" s="388">
        <v>64958.444999999992</v>
      </c>
      <c r="CG97" s="158" t="e">
        <v>#DIV/0!</v>
      </c>
      <c r="CH97" s="388">
        <v>23058.934000000001</v>
      </c>
      <c r="CI97" s="96"/>
      <c r="CJ97" s="388">
        <v>4780.5544</v>
      </c>
      <c r="CK97" s="172" t="e">
        <v>#DIV/0!</v>
      </c>
      <c r="CL97" s="389"/>
      <c r="CM97" s="388">
        <v>69739.099399999992</v>
      </c>
      <c r="CN97" s="158">
        <v>0</v>
      </c>
      <c r="CO97" s="388">
        <v>18278.279600000002</v>
      </c>
      <c r="CP97" s="96"/>
      <c r="CQ97" s="388">
        <v>494.95000000000005</v>
      </c>
      <c r="CR97" s="172"/>
      <c r="CS97" s="389"/>
      <c r="CT97" s="388">
        <v>70234.049399999989</v>
      </c>
      <c r="CU97" s="158"/>
      <c r="CV97" s="388">
        <v>17783.329600000001</v>
      </c>
      <c r="CW97" s="96"/>
      <c r="CX97" s="388">
        <v>4712.0195999999996</v>
      </c>
      <c r="CY97" s="172"/>
      <c r="CZ97" s="389"/>
      <c r="DA97" s="388">
        <v>74946.068999999989</v>
      </c>
      <c r="DB97" s="158"/>
      <c r="DC97" s="388">
        <v>13071.310000000003</v>
      </c>
      <c r="DD97" s="96"/>
      <c r="DE97" s="388">
        <v>0</v>
      </c>
      <c r="DF97" s="172"/>
      <c r="DG97" s="389"/>
      <c r="DH97" s="388">
        <v>74946.068999999989</v>
      </c>
      <c r="DI97" s="158"/>
      <c r="DJ97" s="388">
        <v>13071.310000000003</v>
      </c>
      <c r="DK97" s="96"/>
      <c r="DL97" s="388">
        <v>0</v>
      </c>
      <c r="DM97" s="172"/>
      <c r="DN97" s="389"/>
      <c r="DO97" s="388">
        <v>74946.068999999989</v>
      </c>
      <c r="DP97" s="158"/>
      <c r="DQ97" s="388">
        <v>13071.310000000003</v>
      </c>
    </row>
    <row r="98" spans="1:121" x14ac:dyDescent="0.25">
      <c r="A98" s="25" t="s">
        <v>289</v>
      </c>
      <c r="B98" s="25"/>
      <c r="C98" s="25"/>
      <c r="D98" s="25" t="s">
        <v>290</v>
      </c>
      <c r="E98" s="25"/>
      <c r="F98" s="25"/>
      <c r="G98" s="26"/>
      <c r="H98" s="26"/>
      <c r="I98" s="392">
        <v>0</v>
      </c>
      <c r="J98" s="157"/>
      <c r="K98" s="392">
        <v>0</v>
      </c>
      <c r="L98" s="369" t="e">
        <v>#DIV/0!</v>
      </c>
      <c r="M98" s="370"/>
      <c r="N98" s="392">
        <v>0</v>
      </c>
      <c r="O98" s="161" t="e">
        <v>#DIV/0!</v>
      </c>
      <c r="P98" s="392">
        <v>20212.046000000006</v>
      </c>
      <c r="Q98" s="157"/>
      <c r="R98" s="392">
        <v>0</v>
      </c>
      <c r="S98" s="369" t="e">
        <v>#DIV/0!</v>
      </c>
      <c r="T98" s="370"/>
      <c r="U98" s="392">
        <v>0</v>
      </c>
      <c r="V98" s="161" t="e">
        <v>#DIV/0!</v>
      </c>
      <c r="W98" s="392">
        <v>20212.046000000006</v>
      </c>
      <c r="X98" s="157"/>
      <c r="Y98" s="392">
        <v>4379.5409999999993</v>
      </c>
      <c r="Z98" s="369" t="e">
        <v>#DIV/0!</v>
      </c>
      <c r="AA98" s="370"/>
      <c r="AB98" s="392">
        <v>4379.5409999999993</v>
      </c>
      <c r="AC98" s="161" t="e">
        <v>#DIV/0!</v>
      </c>
      <c r="AD98" s="392">
        <v>15832.505000000001</v>
      </c>
      <c r="AE98" s="157"/>
      <c r="AF98" s="392">
        <v>3467.2146000000002</v>
      </c>
      <c r="AG98" s="369" t="e">
        <v>#DIV/0!</v>
      </c>
      <c r="AH98" s="370"/>
      <c r="AI98" s="392">
        <v>7846.7555999999995</v>
      </c>
      <c r="AJ98" s="161" t="e">
        <v>#DIV/0!</v>
      </c>
      <c r="AK98" s="392">
        <v>12365.2904</v>
      </c>
      <c r="AL98" s="157"/>
      <c r="AM98" s="392">
        <v>8035.1364000000003</v>
      </c>
      <c r="AN98" s="369" t="e">
        <v>#DIV/0!</v>
      </c>
      <c r="AO98" s="370"/>
      <c r="AP98" s="392">
        <v>15881.891999999998</v>
      </c>
      <c r="AQ98" s="161" t="e">
        <v>#DIV/0!</v>
      </c>
      <c r="AR98" s="392">
        <v>4330.1539999999995</v>
      </c>
      <c r="AS98" s="157"/>
      <c r="AT98" s="392">
        <v>721.8796000000001</v>
      </c>
      <c r="AU98" s="369" t="e">
        <v>#DIV/0!</v>
      </c>
      <c r="AV98" s="370"/>
      <c r="AW98" s="392">
        <v>16603.7716</v>
      </c>
      <c r="AX98" s="161" t="e">
        <v>#DIV/0!</v>
      </c>
      <c r="AY98" s="392">
        <v>3608.2744000000002</v>
      </c>
      <c r="AZ98" s="157"/>
      <c r="BA98" s="392">
        <v>0</v>
      </c>
      <c r="BB98" s="369" t="e">
        <v>#DIV/0!</v>
      </c>
      <c r="BC98" s="370"/>
      <c r="BD98" s="392">
        <v>16603.7716</v>
      </c>
      <c r="BE98" s="161" t="e">
        <v>#DIV/0!</v>
      </c>
      <c r="BF98" s="392">
        <v>3608.2744000000002</v>
      </c>
      <c r="BG98" s="157"/>
      <c r="BH98" s="392">
        <v>0</v>
      </c>
      <c r="BI98" s="369" t="e">
        <v>#DIV/0!</v>
      </c>
      <c r="BJ98" s="370"/>
      <c r="BK98" s="392">
        <v>16603.7716</v>
      </c>
      <c r="BL98" s="161" t="e">
        <v>#DIV/0!</v>
      </c>
      <c r="BM98" s="392">
        <v>3608.2744000000002</v>
      </c>
      <c r="BN98" s="157"/>
      <c r="BO98" s="392">
        <v>0</v>
      </c>
      <c r="BP98" s="369" t="e">
        <v>#DIV/0!</v>
      </c>
      <c r="BQ98" s="370"/>
      <c r="BR98" s="392">
        <v>16603.7716</v>
      </c>
      <c r="BS98" s="161" t="e">
        <v>#DIV/0!</v>
      </c>
      <c r="BT98" s="392">
        <v>3608.2744000000002</v>
      </c>
      <c r="BU98" s="157"/>
      <c r="BV98" s="392">
        <v>0</v>
      </c>
      <c r="BW98" s="369" t="e">
        <v>#DIV/0!</v>
      </c>
      <c r="BX98" s="370"/>
      <c r="BY98" s="392">
        <v>16603.7716</v>
      </c>
      <c r="BZ98" s="161" t="e">
        <v>#DIV/0!</v>
      </c>
      <c r="CA98" s="392">
        <v>3608.2744000000002</v>
      </c>
      <c r="CB98" s="157"/>
      <c r="CC98" s="392">
        <v>2115.91</v>
      </c>
      <c r="CD98" s="369" t="e">
        <v>#DIV/0!</v>
      </c>
      <c r="CE98" s="370"/>
      <c r="CF98" s="392">
        <v>18719.6816</v>
      </c>
      <c r="CG98" s="161" t="e">
        <v>#DIV/0!</v>
      </c>
      <c r="CH98" s="392">
        <v>1492.3643999999999</v>
      </c>
      <c r="CI98" s="157"/>
      <c r="CJ98" s="392">
        <v>-0.01</v>
      </c>
      <c r="CK98" s="369" t="e">
        <v>#DIV/0!</v>
      </c>
      <c r="CL98" s="370"/>
      <c r="CM98" s="392">
        <v>18719.6816</v>
      </c>
      <c r="CN98" s="161">
        <v>0</v>
      </c>
      <c r="CO98" s="392">
        <v>1492.3643999999999</v>
      </c>
      <c r="CP98" s="157"/>
      <c r="CQ98" s="392">
        <v>494.95000000000005</v>
      </c>
      <c r="CR98" s="369"/>
      <c r="CS98" s="370"/>
      <c r="CT98" s="392">
        <v>19214.631600000001</v>
      </c>
      <c r="CU98" s="161"/>
      <c r="CV98" s="392">
        <v>997.41439999999989</v>
      </c>
      <c r="CW98" s="157"/>
      <c r="CX98" s="392">
        <v>0</v>
      </c>
      <c r="CY98" s="369"/>
      <c r="CZ98" s="370"/>
      <c r="DA98" s="392">
        <v>19214.631600000001</v>
      </c>
      <c r="DB98" s="161"/>
      <c r="DC98" s="392">
        <v>997.41439999999989</v>
      </c>
      <c r="DD98" s="157"/>
      <c r="DE98" s="392">
        <v>0</v>
      </c>
      <c r="DF98" s="369"/>
      <c r="DG98" s="370"/>
      <c r="DH98" s="392">
        <v>19214.631600000001</v>
      </c>
      <c r="DI98" s="161"/>
      <c r="DJ98" s="392">
        <v>997.41439999999989</v>
      </c>
      <c r="DK98" s="157"/>
      <c r="DL98" s="392">
        <v>0</v>
      </c>
      <c r="DM98" s="369"/>
      <c r="DN98" s="370"/>
      <c r="DO98" s="392">
        <v>19214.631600000001</v>
      </c>
      <c r="DP98" s="161"/>
      <c r="DQ98" s="392">
        <v>997.41439999999989</v>
      </c>
    </row>
    <row r="99" spans="1:121" ht="38.25" x14ac:dyDescent="0.25">
      <c r="A99" s="17" t="s">
        <v>291</v>
      </c>
      <c r="B99" s="18" t="s">
        <v>292</v>
      </c>
      <c r="C99" s="17" t="s">
        <v>27</v>
      </c>
      <c r="D99" s="17" t="s">
        <v>293</v>
      </c>
      <c r="E99" s="19" t="s">
        <v>42</v>
      </c>
      <c r="F99" s="19">
        <v>3</v>
      </c>
      <c r="G99" s="20">
        <v>155.56</v>
      </c>
      <c r="H99" s="20">
        <v>194.79</v>
      </c>
      <c r="I99" s="390">
        <v>584.37</v>
      </c>
      <c r="J99" s="100">
        <v>0</v>
      </c>
      <c r="K99" s="155">
        <v>0</v>
      </c>
      <c r="L99" s="366">
        <v>0</v>
      </c>
      <c r="M99" s="339">
        <v>0</v>
      </c>
      <c r="N99" s="155">
        <v>0</v>
      </c>
      <c r="O99" s="156">
        <v>0</v>
      </c>
      <c r="P99" s="155">
        <v>584.37</v>
      </c>
      <c r="Q99" s="100"/>
      <c r="R99" s="155">
        <v>0</v>
      </c>
      <c r="S99" s="366">
        <v>0</v>
      </c>
      <c r="T99" s="339">
        <v>0</v>
      </c>
      <c r="U99" s="155">
        <v>0</v>
      </c>
      <c r="V99" s="156">
        <v>0</v>
      </c>
      <c r="W99" s="155">
        <v>584.37</v>
      </c>
      <c r="X99" s="100"/>
      <c r="Y99" s="155">
        <v>0</v>
      </c>
      <c r="Z99" s="366">
        <v>0</v>
      </c>
      <c r="AA99" s="339">
        <v>0</v>
      </c>
      <c r="AB99" s="155">
        <v>0</v>
      </c>
      <c r="AC99" s="156">
        <v>0</v>
      </c>
      <c r="AD99" s="155">
        <v>584.37</v>
      </c>
      <c r="AE99" s="100"/>
      <c r="AF99" s="155">
        <v>0</v>
      </c>
      <c r="AG99" s="366">
        <v>0</v>
      </c>
      <c r="AH99" s="339">
        <v>0</v>
      </c>
      <c r="AI99" s="155">
        <v>0</v>
      </c>
      <c r="AJ99" s="156">
        <v>0</v>
      </c>
      <c r="AK99" s="155">
        <v>584.37</v>
      </c>
      <c r="AL99" s="100"/>
      <c r="AM99" s="155">
        <v>0</v>
      </c>
      <c r="AN99" s="366">
        <v>0</v>
      </c>
      <c r="AO99" s="339">
        <v>0</v>
      </c>
      <c r="AP99" s="155">
        <v>0</v>
      </c>
      <c r="AQ99" s="156">
        <v>0</v>
      </c>
      <c r="AR99" s="155">
        <v>584.37</v>
      </c>
      <c r="AS99" s="100"/>
      <c r="AT99" s="155">
        <v>0</v>
      </c>
      <c r="AU99" s="366">
        <v>0</v>
      </c>
      <c r="AV99" s="339">
        <v>0</v>
      </c>
      <c r="AW99" s="155">
        <v>0</v>
      </c>
      <c r="AX99" s="156">
        <v>0</v>
      </c>
      <c r="AY99" s="155">
        <v>584.37</v>
      </c>
      <c r="AZ99" s="100"/>
      <c r="BA99" s="155">
        <v>0</v>
      </c>
      <c r="BB99" s="366">
        <v>0</v>
      </c>
      <c r="BC99" s="339">
        <v>0</v>
      </c>
      <c r="BD99" s="155">
        <v>0</v>
      </c>
      <c r="BE99" s="156">
        <v>0</v>
      </c>
      <c r="BF99" s="155">
        <v>584.37</v>
      </c>
      <c r="BG99" s="100"/>
      <c r="BH99" s="155">
        <v>0</v>
      </c>
      <c r="BI99" s="366">
        <v>0</v>
      </c>
      <c r="BJ99" s="339">
        <v>0</v>
      </c>
      <c r="BK99" s="155">
        <v>0</v>
      </c>
      <c r="BL99" s="156">
        <v>0</v>
      </c>
      <c r="BM99" s="155">
        <v>584.37</v>
      </c>
      <c r="BN99" s="100"/>
      <c r="BO99" s="155">
        <v>0</v>
      </c>
      <c r="BP99" s="366">
        <v>0</v>
      </c>
      <c r="BQ99" s="339">
        <v>0</v>
      </c>
      <c r="BR99" s="155">
        <v>0</v>
      </c>
      <c r="BS99" s="156">
        <v>0</v>
      </c>
      <c r="BT99" s="155">
        <v>584.37</v>
      </c>
      <c r="BU99" s="100"/>
      <c r="BV99" s="155">
        <v>0</v>
      </c>
      <c r="BW99" s="366">
        <v>0</v>
      </c>
      <c r="BX99" s="339">
        <v>0</v>
      </c>
      <c r="BY99" s="155">
        <v>0</v>
      </c>
      <c r="BZ99" s="156">
        <v>0</v>
      </c>
      <c r="CA99" s="155">
        <v>584.37</v>
      </c>
      <c r="CB99" s="100">
        <v>2</v>
      </c>
      <c r="CC99" s="155">
        <v>389.58</v>
      </c>
      <c r="CD99" s="366">
        <v>0.66666666666666663</v>
      </c>
      <c r="CE99" s="339">
        <v>2</v>
      </c>
      <c r="CF99" s="155">
        <v>389.58</v>
      </c>
      <c r="CG99" s="156">
        <v>0.66666666666666663</v>
      </c>
      <c r="CH99" s="155">
        <v>194.79000000000002</v>
      </c>
      <c r="CI99" s="100"/>
      <c r="CJ99" s="155">
        <v>0</v>
      </c>
      <c r="CK99" s="366">
        <v>0</v>
      </c>
      <c r="CL99" s="339">
        <v>2</v>
      </c>
      <c r="CM99" s="155">
        <v>389.58</v>
      </c>
      <c r="CN99" s="156">
        <v>0.66666666666666663</v>
      </c>
      <c r="CO99" s="155">
        <v>194.79000000000002</v>
      </c>
      <c r="CP99" s="100">
        <v>1</v>
      </c>
      <c r="CQ99" s="155">
        <v>194.79</v>
      </c>
      <c r="CR99" s="366">
        <v>0.33333333333333331</v>
      </c>
      <c r="CS99" s="339">
        <v>3</v>
      </c>
      <c r="CT99" s="155">
        <v>584.37</v>
      </c>
      <c r="CU99" s="156">
        <v>1</v>
      </c>
      <c r="CV99" s="155">
        <v>0</v>
      </c>
      <c r="CW99" s="100"/>
      <c r="CX99" s="155">
        <v>0</v>
      </c>
      <c r="CY99" s="366">
        <v>0</v>
      </c>
      <c r="CZ99" s="339">
        <v>3</v>
      </c>
      <c r="DA99" s="155">
        <v>584.37</v>
      </c>
      <c r="DB99" s="156">
        <v>1</v>
      </c>
      <c r="DC99" s="155">
        <v>0</v>
      </c>
      <c r="DD99" s="100"/>
      <c r="DE99" s="155">
        <v>0</v>
      </c>
      <c r="DF99" s="366">
        <v>0</v>
      </c>
      <c r="DG99" s="339">
        <v>3</v>
      </c>
      <c r="DH99" s="155">
        <v>584.37</v>
      </c>
      <c r="DI99" s="156">
        <v>1</v>
      </c>
      <c r="DJ99" s="155">
        <v>0</v>
      </c>
      <c r="DK99" s="100"/>
      <c r="DL99" s="155">
        <v>0</v>
      </c>
      <c r="DM99" s="366">
        <v>0</v>
      </c>
      <c r="DN99" s="339">
        <v>3</v>
      </c>
      <c r="DO99" s="155">
        <v>584.37</v>
      </c>
      <c r="DP99" s="156">
        <v>1</v>
      </c>
      <c r="DQ99" s="155">
        <v>0</v>
      </c>
    </row>
    <row r="100" spans="1:121" ht="76.5" x14ac:dyDescent="0.25">
      <c r="A100" s="17" t="s">
        <v>294</v>
      </c>
      <c r="B100" s="18" t="s">
        <v>295</v>
      </c>
      <c r="C100" s="17" t="s">
        <v>27</v>
      </c>
      <c r="D100" s="17" t="s">
        <v>296</v>
      </c>
      <c r="E100" s="19" t="s">
        <v>109</v>
      </c>
      <c r="F100" s="19">
        <v>187.72</v>
      </c>
      <c r="G100" s="20">
        <v>40.809999999999995</v>
      </c>
      <c r="H100" s="20">
        <v>51.1</v>
      </c>
      <c r="I100" s="390">
        <v>9592.4920000000002</v>
      </c>
      <c r="J100" s="100">
        <v>0</v>
      </c>
      <c r="K100" s="155">
        <v>0</v>
      </c>
      <c r="L100" s="366">
        <v>0</v>
      </c>
      <c r="M100" s="339">
        <v>0</v>
      </c>
      <c r="N100" s="155">
        <v>0</v>
      </c>
      <c r="O100" s="156">
        <v>0</v>
      </c>
      <c r="P100" s="155">
        <v>9592.4920000000002</v>
      </c>
      <c r="Q100" s="100"/>
      <c r="R100" s="155">
        <v>0</v>
      </c>
      <c r="S100" s="366">
        <v>0</v>
      </c>
      <c r="T100" s="339">
        <v>0</v>
      </c>
      <c r="U100" s="155">
        <v>0</v>
      </c>
      <c r="V100" s="156">
        <v>0</v>
      </c>
      <c r="W100" s="155">
        <v>9592.4920000000002</v>
      </c>
      <c r="X100" s="100">
        <v>74.349999999999994</v>
      </c>
      <c r="Y100" s="155">
        <v>3799.2849999999999</v>
      </c>
      <c r="Z100" s="366">
        <v>0.39606861282761557</v>
      </c>
      <c r="AA100" s="339">
        <v>74.349999999999994</v>
      </c>
      <c r="AB100" s="155">
        <v>3799.2849999999999</v>
      </c>
      <c r="AC100" s="156">
        <v>0.39606861282761557</v>
      </c>
      <c r="AD100" s="155">
        <v>5793.2070000000003</v>
      </c>
      <c r="AE100" s="100">
        <v>56.96</v>
      </c>
      <c r="AF100" s="155">
        <v>2910.6559999999999</v>
      </c>
      <c r="AG100" s="366">
        <v>0.30343064138077985</v>
      </c>
      <c r="AH100" s="339">
        <v>131.31</v>
      </c>
      <c r="AI100" s="155">
        <v>6709.9409999999998</v>
      </c>
      <c r="AJ100" s="156">
        <v>0.69949925420839543</v>
      </c>
      <c r="AK100" s="155">
        <v>2882.5510000000004</v>
      </c>
      <c r="AL100" s="100">
        <v>50.17</v>
      </c>
      <c r="AM100" s="155">
        <v>2563.6870000000004</v>
      </c>
      <c r="AN100" s="366">
        <v>0.26725974856168766</v>
      </c>
      <c r="AO100" s="339">
        <v>181.48000000000002</v>
      </c>
      <c r="AP100" s="155">
        <v>9273.6280000000006</v>
      </c>
      <c r="AQ100" s="156">
        <v>0.9667590027700832</v>
      </c>
      <c r="AR100" s="155">
        <v>318.86399999999958</v>
      </c>
      <c r="AS100" s="100">
        <v>6.24</v>
      </c>
      <c r="AT100" s="155">
        <v>318.86400000000003</v>
      </c>
      <c r="AU100" s="366">
        <v>3.3240997229916899E-2</v>
      </c>
      <c r="AV100" s="339">
        <v>187.72000000000003</v>
      </c>
      <c r="AW100" s="155">
        <v>9592.4920000000002</v>
      </c>
      <c r="AX100" s="156">
        <v>1</v>
      </c>
      <c r="AY100" s="155">
        <v>0</v>
      </c>
      <c r="AZ100" s="100"/>
      <c r="BA100" s="155">
        <v>0</v>
      </c>
      <c r="BB100" s="366">
        <v>0</v>
      </c>
      <c r="BC100" s="339">
        <v>187.72000000000003</v>
      </c>
      <c r="BD100" s="155">
        <v>9592.4920000000002</v>
      </c>
      <c r="BE100" s="156">
        <v>1</v>
      </c>
      <c r="BF100" s="155">
        <v>0</v>
      </c>
      <c r="BG100" s="100"/>
      <c r="BH100" s="155">
        <v>0</v>
      </c>
      <c r="BI100" s="366">
        <v>0</v>
      </c>
      <c r="BJ100" s="339">
        <v>187.72000000000003</v>
      </c>
      <c r="BK100" s="155">
        <v>9592.4920000000002</v>
      </c>
      <c r="BL100" s="156">
        <v>1</v>
      </c>
      <c r="BM100" s="155">
        <v>0</v>
      </c>
      <c r="BN100" s="100"/>
      <c r="BO100" s="155">
        <v>0</v>
      </c>
      <c r="BP100" s="366">
        <v>0</v>
      </c>
      <c r="BQ100" s="339">
        <v>187.72000000000003</v>
      </c>
      <c r="BR100" s="155">
        <v>9592.4920000000002</v>
      </c>
      <c r="BS100" s="156">
        <v>1</v>
      </c>
      <c r="BT100" s="155">
        <v>0</v>
      </c>
      <c r="BU100" s="100"/>
      <c r="BV100" s="155">
        <v>0</v>
      </c>
      <c r="BW100" s="366">
        <v>0</v>
      </c>
      <c r="BX100" s="339">
        <v>187.72000000000003</v>
      </c>
      <c r="BY100" s="155">
        <v>9592.4920000000002</v>
      </c>
      <c r="BZ100" s="156">
        <v>1</v>
      </c>
      <c r="CA100" s="155">
        <v>0</v>
      </c>
      <c r="CB100" s="100"/>
      <c r="CC100" s="155">
        <v>0</v>
      </c>
      <c r="CD100" s="366">
        <v>0</v>
      </c>
      <c r="CE100" s="339">
        <v>187.72000000000003</v>
      </c>
      <c r="CF100" s="155">
        <v>9592.4920000000002</v>
      </c>
      <c r="CG100" s="156">
        <v>1</v>
      </c>
      <c r="CH100" s="155">
        <v>0</v>
      </c>
      <c r="CI100" s="100"/>
      <c r="CJ100" s="155">
        <v>0</v>
      </c>
      <c r="CK100" s="366">
        <v>0</v>
      </c>
      <c r="CL100" s="339">
        <v>187.72000000000003</v>
      </c>
      <c r="CM100" s="155">
        <v>9592.4920000000002</v>
      </c>
      <c r="CN100" s="156">
        <v>1</v>
      </c>
      <c r="CO100" s="155">
        <v>0</v>
      </c>
      <c r="CP100" s="100"/>
      <c r="CQ100" s="155">
        <v>0</v>
      </c>
      <c r="CR100" s="366">
        <v>0</v>
      </c>
      <c r="CS100" s="339">
        <v>187.72000000000003</v>
      </c>
      <c r="CT100" s="155">
        <v>9592.4920000000002</v>
      </c>
      <c r="CU100" s="156">
        <v>1</v>
      </c>
      <c r="CV100" s="155">
        <v>0</v>
      </c>
      <c r="CW100" s="100"/>
      <c r="CX100" s="155">
        <v>0</v>
      </c>
      <c r="CY100" s="366">
        <v>0</v>
      </c>
      <c r="CZ100" s="339">
        <v>187.72000000000003</v>
      </c>
      <c r="DA100" s="155">
        <v>9592.4920000000002</v>
      </c>
      <c r="DB100" s="156">
        <v>1</v>
      </c>
      <c r="DC100" s="155">
        <v>0</v>
      </c>
      <c r="DD100" s="100"/>
      <c r="DE100" s="155">
        <v>0</v>
      </c>
      <c r="DF100" s="366">
        <v>0</v>
      </c>
      <c r="DG100" s="339">
        <v>187.72000000000003</v>
      </c>
      <c r="DH100" s="155">
        <v>9592.4920000000002</v>
      </c>
      <c r="DI100" s="156">
        <v>1</v>
      </c>
      <c r="DJ100" s="155">
        <v>0</v>
      </c>
      <c r="DK100" s="100"/>
      <c r="DL100" s="155">
        <v>0</v>
      </c>
      <c r="DM100" s="366">
        <v>0</v>
      </c>
      <c r="DN100" s="339">
        <v>187.72000000000003</v>
      </c>
      <c r="DO100" s="155">
        <v>9592.4920000000002</v>
      </c>
      <c r="DP100" s="156">
        <v>1</v>
      </c>
      <c r="DQ100" s="155">
        <v>0</v>
      </c>
    </row>
    <row r="101" spans="1:121" ht="76.5" x14ac:dyDescent="0.25">
      <c r="A101" s="17" t="s">
        <v>297</v>
      </c>
      <c r="B101" s="18" t="s">
        <v>298</v>
      </c>
      <c r="C101" s="17" t="s">
        <v>27</v>
      </c>
      <c r="D101" s="17" t="s">
        <v>299</v>
      </c>
      <c r="E101" s="19" t="s">
        <v>109</v>
      </c>
      <c r="F101" s="19">
        <v>49.97</v>
      </c>
      <c r="G101" s="20">
        <v>28.530000000000005</v>
      </c>
      <c r="H101" s="20">
        <v>35.72</v>
      </c>
      <c r="I101" s="390">
        <v>1784.9280000000001</v>
      </c>
      <c r="J101" s="100">
        <v>0</v>
      </c>
      <c r="K101" s="155">
        <v>0</v>
      </c>
      <c r="L101" s="366">
        <v>0</v>
      </c>
      <c r="M101" s="339">
        <v>0</v>
      </c>
      <c r="N101" s="155">
        <v>0</v>
      </c>
      <c r="O101" s="156">
        <v>0</v>
      </c>
      <c r="P101" s="155">
        <v>1784.9280000000001</v>
      </c>
      <c r="Q101" s="100"/>
      <c r="R101" s="155">
        <v>0</v>
      </c>
      <c r="S101" s="366">
        <v>0</v>
      </c>
      <c r="T101" s="339">
        <v>0</v>
      </c>
      <c r="U101" s="155">
        <v>0</v>
      </c>
      <c r="V101" s="156">
        <v>0</v>
      </c>
      <c r="W101" s="155">
        <v>1784.9280000000001</v>
      </c>
      <c r="X101" s="100">
        <v>3.55</v>
      </c>
      <c r="Y101" s="155">
        <v>126.80599999999998</v>
      </c>
      <c r="Z101" s="366">
        <v>7.1042641495903461E-2</v>
      </c>
      <c r="AA101" s="339">
        <v>3.55</v>
      </c>
      <c r="AB101" s="155">
        <v>126.80599999999998</v>
      </c>
      <c r="AC101" s="156">
        <v>7.1042641495903461E-2</v>
      </c>
      <c r="AD101" s="155">
        <v>1658.1220000000001</v>
      </c>
      <c r="AE101" s="100"/>
      <c r="AF101" s="155">
        <v>0</v>
      </c>
      <c r="AG101" s="366">
        <v>0</v>
      </c>
      <c r="AH101" s="339">
        <v>3.55</v>
      </c>
      <c r="AI101" s="155">
        <v>126.80599999999998</v>
      </c>
      <c r="AJ101" s="156">
        <v>7.1042641495903461E-2</v>
      </c>
      <c r="AK101" s="155">
        <v>1658.1220000000001</v>
      </c>
      <c r="AL101" s="100">
        <v>41.35</v>
      </c>
      <c r="AM101" s="155">
        <v>1477.0219999999999</v>
      </c>
      <c r="AN101" s="366">
        <v>0.82749668333960802</v>
      </c>
      <c r="AO101" s="339">
        <v>44.9</v>
      </c>
      <c r="AP101" s="155">
        <v>1603.828</v>
      </c>
      <c r="AQ101" s="156">
        <v>0.89853932483551147</v>
      </c>
      <c r="AR101" s="155">
        <v>181.10000000000014</v>
      </c>
      <c r="AS101" s="100">
        <v>5.07</v>
      </c>
      <c r="AT101" s="155">
        <v>181.10040000000001</v>
      </c>
      <c r="AU101" s="366">
        <v>0.10146089926316355</v>
      </c>
      <c r="AV101" s="339">
        <v>49.97</v>
      </c>
      <c r="AW101" s="155">
        <v>1784.9284</v>
      </c>
      <c r="AX101" s="156">
        <v>1.0000002240986752</v>
      </c>
      <c r="AY101" s="155">
        <v>-3.9999999989959178E-4</v>
      </c>
      <c r="AZ101" s="100"/>
      <c r="BA101" s="155">
        <v>0</v>
      </c>
      <c r="BB101" s="366">
        <v>0</v>
      </c>
      <c r="BC101" s="339">
        <v>49.97</v>
      </c>
      <c r="BD101" s="155">
        <v>1784.9284</v>
      </c>
      <c r="BE101" s="156">
        <v>1.0000002240986752</v>
      </c>
      <c r="BF101" s="155">
        <v>-3.9999999989959178E-4</v>
      </c>
      <c r="BG101" s="100"/>
      <c r="BH101" s="155">
        <v>0</v>
      </c>
      <c r="BI101" s="366">
        <v>0</v>
      </c>
      <c r="BJ101" s="339">
        <v>49.97</v>
      </c>
      <c r="BK101" s="155">
        <v>1784.9284</v>
      </c>
      <c r="BL101" s="156">
        <v>1.0000002240986752</v>
      </c>
      <c r="BM101" s="155">
        <v>-3.9999999989959178E-4</v>
      </c>
      <c r="BN101" s="100"/>
      <c r="BO101" s="155">
        <v>0</v>
      </c>
      <c r="BP101" s="366">
        <v>0</v>
      </c>
      <c r="BQ101" s="339">
        <v>49.97</v>
      </c>
      <c r="BR101" s="155">
        <v>1784.9284</v>
      </c>
      <c r="BS101" s="156">
        <v>1.0000002240986752</v>
      </c>
      <c r="BT101" s="155">
        <v>-3.9999999989959178E-4</v>
      </c>
      <c r="BU101" s="100"/>
      <c r="BV101" s="155">
        <v>0</v>
      </c>
      <c r="BW101" s="366">
        <v>0</v>
      </c>
      <c r="BX101" s="339">
        <v>49.97</v>
      </c>
      <c r="BY101" s="155">
        <v>1784.9284</v>
      </c>
      <c r="BZ101" s="156">
        <v>1.0000002240986752</v>
      </c>
      <c r="CA101" s="155">
        <v>-3.9999999989959178E-4</v>
      </c>
      <c r="CB101" s="100"/>
      <c r="CC101" s="155">
        <v>0</v>
      </c>
      <c r="CD101" s="366">
        <v>0</v>
      </c>
      <c r="CE101" s="339">
        <v>49.97</v>
      </c>
      <c r="CF101" s="155">
        <v>1784.9284</v>
      </c>
      <c r="CG101" s="156">
        <v>1.0000002240986752</v>
      </c>
      <c r="CH101" s="155">
        <v>-3.9999999989959178E-4</v>
      </c>
      <c r="CI101" s="100"/>
      <c r="CJ101" s="155">
        <v>-0.01</v>
      </c>
      <c r="CK101" s="366">
        <v>-5.602466878215816E-6</v>
      </c>
      <c r="CL101" s="339">
        <v>49.97</v>
      </c>
      <c r="CM101" s="155">
        <v>1784.9284</v>
      </c>
      <c r="CN101" s="156">
        <v>1.0000002240986752</v>
      </c>
      <c r="CO101" s="155">
        <v>-3.9999999989959178E-4</v>
      </c>
      <c r="CP101" s="100"/>
      <c r="CQ101" s="155">
        <v>0</v>
      </c>
      <c r="CR101" s="366">
        <v>0</v>
      </c>
      <c r="CS101" s="339">
        <v>49.97</v>
      </c>
      <c r="CT101" s="155">
        <v>1784.9284</v>
      </c>
      <c r="CU101" s="156">
        <v>1.0000002240986752</v>
      </c>
      <c r="CV101" s="155">
        <v>-3.9999999989959178E-4</v>
      </c>
      <c r="CW101" s="100"/>
      <c r="CX101" s="155">
        <v>0</v>
      </c>
      <c r="CY101" s="366">
        <v>0</v>
      </c>
      <c r="CZ101" s="339">
        <v>49.97</v>
      </c>
      <c r="DA101" s="155">
        <v>1784.9284</v>
      </c>
      <c r="DB101" s="156">
        <v>1.0000002240986752</v>
      </c>
      <c r="DC101" s="155">
        <v>-3.9999999989959178E-4</v>
      </c>
      <c r="DD101" s="100"/>
      <c r="DE101" s="155">
        <v>0</v>
      </c>
      <c r="DF101" s="366">
        <v>0</v>
      </c>
      <c r="DG101" s="339">
        <v>49.97</v>
      </c>
      <c r="DH101" s="155">
        <v>1784.9284</v>
      </c>
      <c r="DI101" s="156">
        <v>1.0000002240986752</v>
      </c>
      <c r="DJ101" s="155">
        <v>-3.9999999989959178E-4</v>
      </c>
      <c r="DK101" s="100"/>
      <c r="DL101" s="155">
        <v>0</v>
      </c>
      <c r="DM101" s="366">
        <v>0</v>
      </c>
      <c r="DN101" s="339">
        <v>49.97</v>
      </c>
      <c r="DO101" s="155">
        <v>1784.9284</v>
      </c>
      <c r="DP101" s="156">
        <v>1.0000002240986752</v>
      </c>
      <c r="DQ101" s="155">
        <v>-3.9999999989959178E-4</v>
      </c>
    </row>
    <row r="102" spans="1:121" ht="63.75" x14ac:dyDescent="0.25">
      <c r="A102" s="17" t="s">
        <v>300</v>
      </c>
      <c r="B102" s="18" t="s">
        <v>301</v>
      </c>
      <c r="C102" s="17" t="s">
        <v>27</v>
      </c>
      <c r="D102" s="17" t="s">
        <v>302</v>
      </c>
      <c r="E102" s="19" t="s">
        <v>109</v>
      </c>
      <c r="F102" s="19">
        <v>97.31</v>
      </c>
      <c r="G102" s="20">
        <v>47.14</v>
      </c>
      <c r="H102" s="20">
        <v>59.02</v>
      </c>
      <c r="I102" s="390">
        <v>5743.2359999999999</v>
      </c>
      <c r="J102" s="100">
        <v>0</v>
      </c>
      <c r="K102" s="155">
        <v>0</v>
      </c>
      <c r="L102" s="366">
        <v>0</v>
      </c>
      <c r="M102" s="339">
        <v>0</v>
      </c>
      <c r="N102" s="155">
        <v>0</v>
      </c>
      <c r="O102" s="156">
        <v>0</v>
      </c>
      <c r="P102" s="155">
        <v>5743.2359999999999</v>
      </c>
      <c r="Q102" s="100"/>
      <c r="R102" s="155">
        <v>0</v>
      </c>
      <c r="S102" s="366">
        <v>0</v>
      </c>
      <c r="T102" s="339">
        <v>0</v>
      </c>
      <c r="U102" s="155">
        <v>0</v>
      </c>
      <c r="V102" s="156">
        <v>0</v>
      </c>
      <c r="W102" s="155">
        <v>5743.2359999999999</v>
      </c>
      <c r="X102" s="100"/>
      <c r="Y102" s="155">
        <v>0</v>
      </c>
      <c r="Z102" s="366">
        <v>0</v>
      </c>
      <c r="AA102" s="339">
        <v>0</v>
      </c>
      <c r="AB102" s="155">
        <v>0</v>
      </c>
      <c r="AC102" s="156">
        <v>0</v>
      </c>
      <c r="AD102" s="155">
        <v>5743.2359999999999</v>
      </c>
      <c r="AE102" s="100">
        <v>9.43</v>
      </c>
      <c r="AF102" s="155">
        <v>556.55860000000007</v>
      </c>
      <c r="AG102" s="366">
        <v>9.6906796098924039E-2</v>
      </c>
      <c r="AH102" s="339">
        <v>9.43</v>
      </c>
      <c r="AI102" s="155">
        <v>556.55860000000007</v>
      </c>
      <c r="AJ102" s="156">
        <v>9.6906796098924039E-2</v>
      </c>
      <c r="AK102" s="155">
        <v>5186.6773999999996</v>
      </c>
      <c r="AL102" s="100">
        <v>54.87</v>
      </c>
      <c r="AM102" s="155">
        <v>3238.4274</v>
      </c>
      <c r="AN102" s="366">
        <v>0.56386807019596619</v>
      </c>
      <c r="AO102" s="339">
        <v>64.3</v>
      </c>
      <c r="AP102" s="155">
        <v>3794.9859999999999</v>
      </c>
      <c r="AQ102" s="156">
        <v>0.66077486629489024</v>
      </c>
      <c r="AR102" s="155">
        <v>1948.25</v>
      </c>
      <c r="AS102" s="100">
        <v>3.76</v>
      </c>
      <c r="AT102" s="155">
        <v>221.9152</v>
      </c>
      <c r="AU102" s="366">
        <v>3.8639401201691868E-2</v>
      </c>
      <c r="AV102" s="339">
        <v>68.06</v>
      </c>
      <c r="AW102" s="155">
        <v>4016.9011999999998</v>
      </c>
      <c r="AX102" s="156">
        <v>0.69941426749658209</v>
      </c>
      <c r="AY102" s="155">
        <v>1726.3348000000001</v>
      </c>
      <c r="AZ102" s="100"/>
      <c r="BA102" s="155">
        <v>0</v>
      </c>
      <c r="BB102" s="366">
        <v>0</v>
      </c>
      <c r="BC102" s="339">
        <v>68.06</v>
      </c>
      <c r="BD102" s="155">
        <v>4016.9011999999998</v>
      </c>
      <c r="BE102" s="156">
        <v>0.69941426749658209</v>
      </c>
      <c r="BF102" s="155">
        <v>1726.3348000000001</v>
      </c>
      <c r="BG102" s="100"/>
      <c r="BH102" s="155">
        <v>0</v>
      </c>
      <c r="BI102" s="366">
        <v>0</v>
      </c>
      <c r="BJ102" s="339">
        <v>68.06</v>
      </c>
      <c r="BK102" s="155">
        <v>4016.9011999999998</v>
      </c>
      <c r="BL102" s="156">
        <v>0.69941426749658209</v>
      </c>
      <c r="BM102" s="155">
        <v>1726.3348000000001</v>
      </c>
      <c r="BN102" s="100"/>
      <c r="BO102" s="155">
        <v>0</v>
      </c>
      <c r="BP102" s="366">
        <v>0</v>
      </c>
      <c r="BQ102" s="339">
        <v>68.06</v>
      </c>
      <c r="BR102" s="155">
        <v>4016.9011999999998</v>
      </c>
      <c r="BS102" s="156">
        <v>0.69941426749658209</v>
      </c>
      <c r="BT102" s="155">
        <v>1726.3348000000001</v>
      </c>
      <c r="BU102" s="100"/>
      <c r="BV102" s="155">
        <v>0</v>
      </c>
      <c r="BW102" s="366">
        <v>0</v>
      </c>
      <c r="BX102" s="339">
        <v>68.06</v>
      </c>
      <c r="BY102" s="155">
        <v>4016.9011999999998</v>
      </c>
      <c r="BZ102" s="156">
        <v>0.69941426749658209</v>
      </c>
      <c r="CA102" s="155">
        <v>1726.3348000000001</v>
      </c>
      <c r="CB102" s="100">
        <v>29.25</v>
      </c>
      <c r="CC102" s="155">
        <v>1726.33</v>
      </c>
      <c r="CD102" s="366">
        <v>0.30058489673765798</v>
      </c>
      <c r="CE102" s="339">
        <v>97.31</v>
      </c>
      <c r="CF102" s="155">
        <v>5743.2312000000002</v>
      </c>
      <c r="CG102" s="156">
        <v>0.99999916423424007</v>
      </c>
      <c r="CH102" s="155">
        <v>4.7999999997045961E-3</v>
      </c>
      <c r="CI102" s="100"/>
      <c r="CJ102" s="155">
        <v>0</v>
      </c>
      <c r="CK102" s="366">
        <v>0</v>
      </c>
      <c r="CL102" s="339">
        <v>97.31</v>
      </c>
      <c r="CM102" s="155">
        <v>5743.2312000000002</v>
      </c>
      <c r="CN102" s="156">
        <v>0.99999916423424007</v>
      </c>
      <c r="CO102" s="155">
        <v>4.7999999997045961E-3</v>
      </c>
      <c r="CP102" s="100"/>
      <c r="CQ102" s="155">
        <v>0</v>
      </c>
      <c r="CR102" s="366">
        <v>0</v>
      </c>
      <c r="CS102" s="339">
        <v>97.31</v>
      </c>
      <c r="CT102" s="155">
        <v>5743.2312000000002</v>
      </c>
      <c r="CU102" s="156">
        <v>0.99999916423424007</v>
      </c>
      <c r="CV102" s="155">
        <v>4.7999999997045961E-3</v>
      </c>
      <c r="CW102" s="100"/>
      <c r="CX102" s="155">
        <v>0</v>
      </c>
      <c r="CY102" s="366">
        <v>0</v>
      </c>
      <c r="CZ102" s="339">
        <v>97.31</v>
      </c>
      <c r="DA102" s="155">
        <v>5743.2312000000002</v>
      </c>
      <c r="DB102" s="156">
        <v>0.99999916423424007</v>
      </c>
      <c r="DC102" s="155">
        <v>4.7999999997045961E-3</v>
      </c>
      <c r="DD102" s="100"/>
      <c r="DE102" s="155">
        <v>0</v>
      </c>
      <c r="DF102" s="366">
        <v>0</v>
      </c>
      <c r="DG102" s="339">
        <v>97.31</v>
      </c>
      <c r="DH102" s="155">
        <v>5743.2312000000002</v>
      </c>
      <c r="DI102" s="156">
        <v>0.99999916423424007</v>
      </c>
      <c r="DJ102" s="155">
        <v>4.7999999997045961E-3</v>
      </c>
      <c r="DK102" s="100"/>
      <c r="DL102" s="155">
        <v>0</v>
      </c>
      <c r="DM102" s="366">
        <v>0</v>
      </c>
      <c r="DN102" s="339">
        <v>97.31</v>
      </c>
      <c r="DO102" s="155">
        <v>5743.2312000000002</v>
      </c>
      <c r="DP102" s="156">
        <v>0.99999916423424007</v>
      </c>
      <c r="DQ102" s="155">
        <v>4.7999999997045961E-3</v>
      </c>
    </row>
    <row r="103" spans="1:121" ht="38.25" x14ac:dyDescent="0.25">
      <c r="A103" s="17" t="s">
        <v>303</v>
      </c>
      <c r="B103" s="18" t="s">
        <v>304</v>
      </c>
      <c r="C103" s="17" t="s">
        <v>32</v>
      </c>
      <c r="D103" s="17" t="s">
        <v>305</v>
      </c>
      <c r="E103" s="19" t="s">
        <v>42</v>
      </c>
      <c r="F103" s="19">
        <v>3</v>
      </c>
      <c r="G103" s="20">
        <v>14.32</v>
      </c>
      <c r="H103" s="20">
        <v>17.93</v>
      </c>
      <c r="I103" s="390">
        <v>53.79</v>
      </c>
      <c r="J103" s="100">
        <v>0</v>
      </c>
      <c r="K103" s="155">
        <v>0</v>
      </c>
      <c r="L103" s="366">
        <v>0</v>
      </c>
      <c r="M103" s="339">
        <v>0</v>
      </c>
      <c r="N103" s="155">
        <v>0</v>
      </c>
      <c r="O103" s="156">
        <v>0</v>
      </c>
      <c r="P103" s="155">
        <v>53.79</v>
      </c>
      <c r="Q103" s="100"/>
      <c r="R103" s="155">
        <v>0</v>
      </c>
      <c r="S103" s="366">
        <v>0</v>
      </c>
      <c r="T103" s="339">
        <v>0</v>
      </c>
      <c r="U103" s="155">
        <v>0</v>
      </c>
      <c r="V103" s="156">
        <v>0</v>
      </c>
      <c r="W103" s="155">
        <v>53.79</v>
      </c>
      <c r="X103" s="100"/>
      <c r="Y103" s="155">
        <v>0</v>
      </c>
      <c r="Z103" s="366">
        <v>0</v>
      </c>
      <c r="AA103" s="339">
        <v>0</v>
      </c>
      <c r="AB103" s="155">
        <v>0</v>
      </c>
      <c r="AC103" s="156">
        <v>0</v>
      </c>
      <c r="AD103" s="155">
        <v>53.79</v>
      </c>
      <c r="AE103" s="100"/>
      <c r="AF103" s="155">
        <v>0</v>
      </c>
      <c r="AG103" s="366">
        <v>0</v>
      </c>
      <c r="AH103" s="339">
        <v>0</v>
      </c>
      <c r="AI103" s="155">
        <v>0</v>
      </c>
      <c r="AJ103" s="156">
        <v>0</v>
      </c>
      <c r="AK103" s="155">
        <v>53.79</v>
      </c>
      <c r="AL103" s="100"/>
      <c r="AM103" s="155">
        <v>0</v>
      </c>
      <c r="AN103" s="366">
        <v>0</v>
      </c>
      <c r="AO103" s="339">
        <v>0</v>
      </c>
      <c r="AP103" s="155">
        <v>0</v>
      </c>
      <c r="AQ103" s="156">
        <v>0</v>
      </c>
      <c r="AR103" s="155">
        <v>53.79</v>
      </c>
      <c r="AS103" s="100"/>
      <c r="AT103" s="155">
        <v>0</v>
      </c>
      <c r="AU103" s="366">
        <v>0</v>
      </c>
      <c r="AV103" s="339">
        <v>0</v>
      </c>
      <c r="AW103" s="155">
        <v>0</v>
      </c>
      <c r="AX103" s="156">
        <v>0</v>
      </c>
      <c r="AY103" s="155">
        <v>53.79</v>
      </c>
      <c r="AZ103" s="100"/>
      <c r="BA103" s="155">
        <v>0</v>
      </c>
      <c r="BB103" s="366">
        <v>0</v>
      </c>
      <c r="BC103" s="339">
        <v>0</v>
      </c>
      <c r="BD103" s="155">
        <v>0</v>
      </c>
      <c r="BE103" s="156">
        <v>0</v>
      </c>
      <c r="BF103" s="155">
        <v>53.79</v>
      </c>
      <c r="BG103" s="100"/>
      <c r="BH103" s="155">
        <v>0</v>
      </c>
      <c r="BI103" s="366">
        <v>0</v>
      </c>
      <c r="BJ103" s="339">
        <v>0</v>
      </c>
      <c r="BK103" s="155">
        <v>0</v>
      </c>
      <c r="BL103" s="156">
        <v>0</v>
      </c>
      <c r="BM103" s="155">
        <v>53.79</v>
      </c>
      <c r="BN103" s="100"/>
      <c r="BO103" s="155">
        <v>0</v>
      </c>
      <c r="BP103" s="366">
        <v>0</v>
      </c>
      <c r="BQ103" s="339">
        <v>0</v>
      </c>
      <c r="BR103" s="155">
        <v>0</v>
      </c>
      <c r="BS103" s="156">
        <v>0</v>
      </c>
      <c r="BT103" s="155">
        <v>53.79</v>
      </c>
      <c r="BU103" s="100"/>
      <c r="BV103" s="155">
        <v>0</v>
      </c>
      <c r="BW103" s="366">
        <v>0</v>
      </c>
      <c r="BX103" s="339">
        <v>0</v>
      </c>
      <c r="BY103" s="155">
        <v>0</v>
      </c>
      <c r="BZ103" s="156">
        <v>0</v>
      </c>
      <c r="CA103" s="155">
        <v>53.79</v>
      </c>
      <c r="CB103" s="100"/>
      <c r="CC103" s="155">
        <v>0</v>
      </c>
      <c r="CD103" s="366">
        <v>0</v>
      </c>
      <c r="CE103" s="339">
        <v>0</v>
      </c>
      <c r="CF103" s="155">
        <v>0</v>
      </c>
      <c r="CG103" s="156">
        <v>0</v>
      </c>
      <c r="CH103" s="155">
        <v>53.79</v>
      </c>
      <c r="CI103" s="100"/>
      <c r="CJ103" s="155">
        <v>0</v>
      </c>
      <c r="CK103" s="366">
        <v>0</v>
      </c>
      <c r="CL103" s="339">
        <v>0</v>
      </c>
      <c r="CM103" s="155">
        <v>0</v>
      </c>
      <c r="CN103" s="156">
        <v>0</v>
      </c>
      <c r="CO103" s="155">
        <v>53.79</v>
      </c>
      <c r="CP103" s="100"/>
      <c r="CQ103" s="155">
        <v>0</v>
      </c>
      <c r="CR103" s="366">
        <v>0</v>
      </c>
      <c r="CS103" s="339">
        <v>0</v>
      </c>
      <c r="CT103" s="155">
        <v>0</v>
      </c>
      <c r="CU103" s="156">
        <v>0</v>
      </c>
      <c r="CV103" s="155">
        <v>53.79</v>
      </c>
      <c r="CW103" s="100"/>
      <c r="CX103" s="155">
        <v>0</v>
      </c>
      <c r="CY103" s="366">
        <v>0</v>
      </c>
      <c r="CZ103" s="339">
        <v>0</v>
      </c>
      <c r="DA103" s="155">
        <v>0</v>
      </c>
      <c r="DB103" s="156">
        <v>0</v>
      </c>
      <c r="DC103" s="155">
        <v>53.79</v>
      </c>
      <c r="DD103" s="100"/>
      <c r="DE103" s="155">
        <v>0</v>
      </c>
      <c r="DF103" s="366">
        <v>0</v>
      </c>
      <c r="DG103" s="339">
        <v>0</v>
      </c>
      <c r="DH103" s="155">
        <v>0</v>
      </c>
      <c r="DI103" s="156">
        <v>0</v>
      </c>
      <c r="DJ103" s="155">
        <v>53.79</v>
      </c>
      <c r="DK103" s="100"/>
      <c r="DL103" s="155">
        <v>0</v>
      </c>
      <c r="DM103" s="366">
        <v>0</v>
      </c>
      <c r="DN103" s="339">
        <v>0</v>
      </c>
      <c r="DO103" s="155">
        <v>0</v>
      </c>
      <c r="DP103" s="156">
        <v>0</v>
      </c>
      <c r="DQ103" s="155">
        <v>53.79</v>
      </c>
    </row>
    <row r="104" spans="1:121" ht="38.25" x14ac:dyDescent="0.25">
      <c r="A104" s="17" t="s">
        <v>306</v>
      </c>
      <c r="B104" s="18" t="s">
        <v>307</v>
      </c>
      <c r="C104" s="17" t="s">
        <v>32</v>
      </c>
      <c r="D104" s="17" t="s">
        <v>308</v>
      </c>
      <c r="E104" s="19" t="s">
        <v>42</v>
      </c>
      <c r="F104" s="19">
        <v>2</v>
      </c>
      <c r="G104" s="20">
        <v>22.7</v>
      </c>
      <c r="H104" s="20">
        <v>28.42</v>
      </c>
      <c r="I104" s="390">
        <v>56.84</v>
      </c>
      <c r="J104" s="100">
        <v>0</v>
      </c>
      <c r="K104" s="155">
        <v>0</v>
      </c>
      <c r="L104" s="366">
        <v>0</v>
      </c>
      <c r="M104" s="339">
        <v>0</v>
      </c>
      <c r="N104" s="155">
        <v>0</v>
      </c>
      <c r="O104" s="156">
        <v>0</v>
      </c>
      <c r="P104" s="155">
        <v>56.84</v>
      </c>
      <c r="Q104" s="100"/>
      <c r="R104" s="155">
        <v>0</v>
      </c>
      <c r="S104" s="366">
        <v>0</v>
      </c>
      <c r="T104" s="339">
        <v>0</v>
      </c>
      <c r="U104" s="155">
        <v>0</v>
      </c>
      <c r="V104" s="156">
        <v>0</v>
      </c>
      <c r="W104" s="155">
        <v>56.84</v>
      </c>
      <c r="X104" s="100"/>
      <c r="Y104" s="155">
        <v>0</v>
      </c>
      <c r="Z104" s="366">
        <v>0</v>
      </c>
      <c r="AA104" s="339">
        <v>0</v>
      </c>
      <c r="AB104" s="155">
        <v>0</v>
      </c>
      <c r="AC104" s="156">
        <v>0</v>
      </c>
      <c r="AD104" s="155">
        <v>56.84</v>
      </c>
      <c r="AE104" s="100"/>
      <c r="AF104" s="155">
        <v>0</v>
      </c>
      <c r="AG104" s="366">
        <v>0</v>
      </c>
      <c r="AH104" s="339">
        <v>0</v>
      </c>
      <c r="AI104" s="155">
        <v>0</v>
      </c>
      <c r="AJ104" s="156">
        <v>0</v>
      </c>
      <c r="AK104" s="155">
        <v>56.84</v>
      </c>
      <c r="AL104" s="100"/>
      <c r="AM104" s="155">
        <v>0</v>
      </c>
      <c r="AN104" s="366">
        <v>0</v>
      </c>
      <c r="AO104" s="339">
        <v>0</v>
      </c>
      <c r="AP104" s="155">
        <v>0</v>
      </c>
      <c r="AQ104" s="156">
        <v>0</v>
      </c>
      <c r="AR104" s="155">
        <v>56.84</v>
      </c>
      <c r="AS104" s="100"/>
      <c r="AT104" s="155">
        <v>0</v>
      </c>
      <c r="AU104" s="366">
        <v>0</v>
      </c>
      <c r="AV104" s="339">
        <v>0</v>
      </c>
      <c r="AW104" s="155">
        <v>0</v>
      </c>
      <c r="AX104" s="156">
        <v>0</v>
      </c>
      <c r="AY104" s="155">
        <v>56.84</v>
      </c>
      <c r="AZ104" s="100"/>
      <c r="BA104" s="155">
        <v>0</v>
      </c>
      <c r="BB104" s="366">
        <v>0</v>
      </c>
      <c r="BC104" s="339">
        <v>0</v>
      </c>
      <c r="BD104" s="155">
        <v>0</v>
      </c>
      <c r="BE104" s="156">
        <v>0</v>
      </c>
      <c r="BF104" s="155">
        <v>56.84</v>
      </c>
      <c r="BG104" s="100"/>
      <c r="BH104" s="155">
        <v>0</v>
      </c>
      <c r="BI104" s="366">
        <v>0</v>
      </c>
      <c r="BJ104" s="339">
        <v>0</v>
      </c>
      <c r="BK104" s="155">
        <v>0</v>
      </c>
      <c r="BL104" s="156">
        <v>0</v>
      </c>
      <c r="BM104" s="155">
        <v>56.84</v>
      </c>
      <c r="BN104" s="100"/>
      <c r="BO104" s="155">
        <v>0</v>
      </c>
      <c r="BP104" s="366">
        <v>0</v>
      </c>
      <c r="BQ104" s="339">
        <v>0</v>
      </c>
      <c r="BR104" s="155">
        <v>0</v>
      </c>
      <c r="BS104" s="156">
        <v>0</v>
      </c>
      <c r="BT104" s="155">
        <v>56.84</v>
      </c>
      <c r="BU104" s="100"/>
      <c r="BV104" s="155">
        <v>0</v>
      </c>
      <c r="BW104" s="366">
        <v>0</v>
      </c>
      <c r="BX104" s="339">
        <v>0</v>
      </c>
      <c r="BY104" s="155">
        <v>0</v>
      </c>
      <c r="BZ104" s="156">
        <v>0</v>
      </c>
      <c r="CA104" s="155">
        <v>56.84</v>
      </c>
      <c r="CB104" s="100"/>
      <c r="CC104" s="155">
        <v>0</v>
      </c>
      <c r="CD104" s="366">
        <v>0</v>
      </c>
      <c r="CE104" s="339">
        <v>0</v>
      </c>
      <c r="CF104" s="155">
        <v>0</v>
      </c>
      <c r="CG104" s="156">
        <v>0</v>
      </c>
      <c r="CH104" s="155">
        <v>56.84</v>
      </c>
      <c r="CI104" s="100"/>
      <c r="CJ104" s="155">
        <v>0</v>
      </c>
      <c r="CK104" s="366">
        <v>0</v>
      </c>
      <c r="CL104" s="339">
        <v>0</v>
      </c>
      <c r="CM104" s="155">
        <v>0</v>
      </c>
      <c r="CN104" s="156">
        <v>0</v>
      </c>
      <c r="CO104" s="155">
        <v>56.84</v>
      </c>
      <c r="CP104" s="100"/>
      <c r="CQ104" s="155">
        <v>0</v>
      </c>
      <c r="CR104" s="366">
        <v>0</v>
      </c>
      <c r="CS104" s="339">
        <v>0</v>
      </c>
      <c r="CT104" s="155">
        <v>0</v>
      </c>
      <c r="CU104" s="156">
        <v>0</v>
      </c>
      <c r="CV104" s="155">
        <v>56.84</v>
      </c>
      <c r="CW104" s="100"/>
      <c r="CX104" s="155">
        <v>0</v>
      </c>
      <c r="CY104" s="366">
        <v>0</v>
      </c>
      <c r="CZ104" s="339">
        <v>0</v>
      </c>
      <c r="DA104" s="155">
        <v>0</v>
      </c>
      <c r="DB104" s="156">
        <v>0</v>
      </c>
      <c r="DC104" s="155">
        <v>56.84</v>
      </c>
      <c r="DD104" s="100"/>
      <c r="DE104" s="155">
        <v>0</v>
      </c>
      <c r="DF104" s="366">
        <v>0</v>
      </c>
      <c r="DG104" s="339">
        <v>0</v>
      </c>
      <c r="DH104" s="155">
        <v>0</v>
      </c>
      <c r="DI104" s="156">
        <v>0</v>
      </c>
      <c r="DJ104" s="155">
        <v>56.84</v>
      </c>
      <c r="DK104" s="100"/>
      <c r="DL104" s="155">
        <v>0</v>
      </c>
      <c r="DM104" s="366">
        <v>0</v>
      </c>
      <c r="DN104" s="339">
        <v>0</v>
      </c>
      <c r="DO104" s="155">
        <v>0</v>
      </c>
      <c r="DP104" s="156">
        <v>0</v>
      </c>
      <c r="DQ104" s="155">
        <v>56.84</v>
      </c>
    </row>
    <row r="105" spans="1:121" ht="38.25" x14ac:dyDescent="0.25">
      <c r="A105" s="17" t="s">
        <v>309</v>
      </c>
      <c r="B105" s="18" t="s">
        <v>310</v>
      </c>
      <c r="C105" s="17" t="s">
        <v>32</v>
      </c>
      <c r="D105" s="17" t="s">
        <v>311</v>
      </c>
      <c r="E105" s="19" t="s">
        <v>42</v>
      </c>
      <c r="F105" s="19">
        <v>13</v>
      </c>
      <c r="G105" s="20">
        <v>60.38</v>
      </c>
      <c r="H105" s="20">
        <v>75.599999999999994</v>
      </c>
      <c r="I105" s="390">
        <v>982.8</v>
      </c>
      <c r="J105" s="100">
        <v>0</v>
      </c>
      <c r="K105" s="155">
        <v>0</v>
      </c>
      <c r="L105" s="366">
        <v>0</v>
      </c>
      <c r="M105" s="339">
        <v>0</v>
      </c>
      <c r="N105" s="155">
        <v>0</v>
      </c>
      <c r="O105" s="156">
        <v>0</v>
      </c>
      <c r="P105" s="155">
        <v>982.8</v>
      </c>
      <c r="Q105" s="100"/>
      <c r="R105" s="155">
        <v>0</v>
      </c>
      <c r="S105" s="366">
        <v>0</v>
      </c>
      <c r="T105" s="339">
        <v>0</v>
      </c>
      <c r="U105" s="155">
        <v>0</v>
      </c>
      <c r="V105" s="156">
        <v>0</v>
      </c>
      <c r="W105" s="155">
        <v>982.8</v>
      </c>
      <c r="X105" s="100">
        <v>3</v>
      </c>
      <c r="Y105" s="155">
        <v>226.79999999999998</v>
      </c>
      <c r="Z105" s="366">
        <v>0.23076923076923075</v>
      </c>
      <c r="AA105" s="339">
        <v>3</v>
      </c>
      <c r="AB105" s="155">
        <v>226.79999999999998</v>
      </c>
      <c r="AC105" s="156">
        <v>0.23076923076923075</v>
      </c>
      <c r="AD105" s="155">
        <v>756</v>
      </c>
      <c r="AE105" s="100"/>
      <c r="AF105" s="155">
        <v>0</v>
      </c>
      <c r="AG105" s="366">
        <v>0</v>
      </c>
      <c r="AH105" s="339">
        <v>3</v>
      </c>
      <c r="AI105" s="155">
        <v>226.79999999999998</v>
      </c>
      <c r="AJ105" s="156">
        <v>0.23076923076923075</v>
      </c>
      <c r="AK105" s="155">
        <v>756</v>
      </c>
      <c r="AL105" s="100">
        <v>10</v>
      </c>
      <c r="AM105" s="155">
        <v>756</v>
      </c>
      <c r="AN105" s="366">
        <v>0.76923076923076927</v>
      </c>
      <c r="AO105" s="339">
        <v>13</v>
      </c>
      <c r="AP105" s="155">
        <v>982.8</v>
      </c>
      <c r="AQ105" s="156">
        <v>1</v>
      </c>
      <c r="AR105" s="155">
        <v>0</v>
      </c>
      <c r="AS105" s="100"/>
      <c r="AT105" s="155">
        <v>0</v>
      </c>
      <c r="AU105" s="366">
        <v>0</v>
      </c>
      <c r="AV105" s="339">
        <v>13</v>
      </c>
      <c r="AW105" s="155">
        <v>982.8</v>
      </c>
      <c r="AX105" s="156">
        <v>1</v>
      </c>
      <c r="AY105" s="155">
        <v>0</v>
      </c>
      <c r="AZ105" s="100"/>
      <c r="BA105" s="155">
        <v>0</v>
      </c>
      <c r="BB105" s="366">
        <v>0</v>
      </c>
      <c r="BC105" s="339">
        <v>13</v>
      </c>
      <c r="BD105" s="155">
        <v>982.8</v>
      </c>
      <c r="BE105" s="156">
        <v>1</v>
      </c>
      <c r="BF105" s="155">
        <v>0</v>
      </c>
      <c r="BG105" s="100"/>
      <c r="BH105" s="155">
        <v>0</v>
      </c>
      <c r="BI105" s="366">
        <v>0</v>
      </c>
      <c r="BJ105" s="339">
        <v>13</v>
      </c>
      <c r="BK105" s="155">
        <v>982.8</v>
      </c>
      <c r="BL105" s="156">
        <v>1</v>
      </c>
      <c r="BM105" s="155">
        <v>0</v>
      </c>
      <c r="BN105" s="100"/>
      <c r="BO105" s="155">
        <v>0</v>
      </c>
      <c r="BP105" s="366">
        <v>0</v>
      </c>
      <c r="BQ105" s="339">
        <v>13</v>
      </c>
      <c r="BR105" s="155">
        <v>982.8</v>
      </c>
      <c r="BS105" s="156">
        <v>1</v>
      </c>
      <c r="BT105" s="155">
        <v>0</v>
      </c>
      <c r="BU105" s="100"/>
      <c r="BV105" s="155">
        <v>0</v>
      </c>
      <c r="BW105" s="366">
        <v>0</v>
      </c>
      <c r="BX105" s="339">
        <v>13</v>
      </c>
      <c r="BY105" s="155">
        <v>982.8</v>
      </c>
      <c r="BZ105" s="156">
        <v>1</v>
      </c>
      <c r="CA105" s="155">
        <v>0</v>
      </c>
      <c r="CB105" s="100"/>
      <c r="CC105" s="155">
        <v>0</v>
      </c>
      <c r="CD105" s="366">
        <v>0</v>
      </c>
      <c r="CE105" s="339">
        <v>13</v>
      </c>
      <c r="CF105" s="155">
        <v>982.8</v>
      </c>
      <c r="CG105" s="156">
        <v>1</v>
      </c>
      <c r="CH105" s="155">
        <v>0</v>
      </c>
      <c r="CI105" s="100"/>
      <c r="CJ105" s="155">
        <v>0</v>
      </c>
      <c r="CK105" s="366">
        <v>0</v>
      </c>
      <c r="CL105" s="339">
        <v>13</v>
      </c>
      <c r="CM105" s="155">
        <v>982.8</v>
      </c>
      <c r="CN105" s="156">
        <v>1</v>
      </c>
      <c r="CO105" s="155">
        <v>0</v>
      </c>
      <c r="CP105" s="100"/>
      <c r="CQ105" s="155">
        <v>0</v>
      </c>
      <c r="CR105" s="366">
        <v>0</v>
      </c>
      <c r="CS105" s="339">
        <v>13</v>
      </c>
      <c r="CT105" s="155">
        <v>982.8</v>
      </c>
      <c r="CU105" s="156">
        <v>1</v>
      </c>
      <c r="CV105" s="155">
        <v>0</v>
      </c>
      <c r="CW105" s="100"/>
      <c r="CX105" s="155">
        <v>0</v>
      </c>
      <c r="CY105" s="366">
        <v>0</v>
      </c>
      <c r="CZ105" s="339">
        <v>13</v>
      </c>
      <c r="DA105" s="155">
        <v>982.8</v>
      </c>
      <c r="DB105" s="156">
        <v>1</v>
      </c>
      <c r="DC105" s="155">
        <v>0</v>
      </c>
      <c r="DD105" s="100"/>
      <c r="DE105" s="155">
        <v>0</v>
      </c>
      <c r="DF105" s="366">
        <v>0</v>
      </c>
      <c r="DG105" s="339">
        <v>13</v>
      </c>
      <c r="DH105" s="155">
        <v>982.8</v>
      </c>
      <c r="DI105" s="156">
        <v>1</v>
      </c>
      <c r="DJ105" s="155">
        <v>0</v>
      </c>
      <c r="DK105" s="100"/>
      <c r="DL105" s="155">
        <v>0</v>
      </c>
      <c r="DM105" s="366">
        <v>0</v>
      </c>
      <c r="DN105" s="339">
        <v>13</v>
      </c>
      <c r="DO105" s="155">
        <v>982.8</v>
      </c>
      <c r="DP105" s="156">
        <v>1</v>
      </c>
      <c r="DQ105" s="155">
        <v>0</v>
      </c>
    </row>
    <row r="106" spans="1:121" ht="38.25" x14ac:dyDescent="0.25">
      <c r="A106" s="17" t="s">
        <v>312</v>
      </c>
      <c r="B106" s="18" t="s">
        <v>313</v>
      </c>
      <c r="C106" s="17" t="s">
        <v>32</v>
      </c>
      <c r="D106" s="17" t="s">
        <v>314</v>
      </c>
      <c r="E106" s="19" t="s">
        <v>42</v>
      </c>
      <c r="F106" s="19">
        <v>6</v>
      </c>
      <c r="G106" s="20">
        <v>73.510000000000005</v>
      </c>
      <c r="H106" s="20">
        <v>92.04</v>
      </c>
      <c r="I106" s="390">
        <v>552.24</v>
      </c>
      <c r="J106" s="100">
        <v>0</v>
      </c>
      <c r="K106" s="155">
        <v>0</v>
      </c>
      <c r="L106" s="366">
        <v>0</v>
      </c>
      <c r="M106" s="339">
        <v>0</v>
      </c>
      <c r="N106" s="155">
        <v>0</v>
      </c>
      <c r="O106" s="156">
        <v>0</v>
      </c>
      <c r="P106" s="155">
        <v>552.24</v>
      </c>
      <c r="Q106" s="100"/>
      <c r="R106" s="155">
        <v>0</v>
      </c>
      <c r="S106" s="366">
        <v>0</v>
      </c>
      <c r="T106" s="339">
        <v>0</v>
      </c>
      <c r="U106" s="155">
        <v>0</v>
      </c>
      <c r="V106" s="156">
        <v>0</v>
      </c>
      <c r="W106" s="155">
        <v>552.24</v>
      </c>
      <c r="X106" s="100"/>
      <c r="Y106" s="155">
        <v>0</v>
      </c>
      <c r="Z106" s="366">
        <v>0</v>
      </c>
      <c r="AA106" s="339">
        <v>0</v>
      </c>
      <c r="AB106" s="155">
        <v>0</v>
      </c>
      <c r="AC106" s="156">
        <v>0</v>
      </c>
      <c r="AD106" s="155">
        <v>552.24</v>
      </c>
      <c r="AE106" s="100"/>
      <c r="AF106" s="155">
        <v>0</v>
      </c>
      <c r="AG106" s="366">
        <v>0</v>
      </c>
      <c r="AH106" s="339">
        <v>0</v>
      </c>
      <c r="AI106" s="155">
        <v>0</v>
      </c>
      <c r="AJ106" s="156">
        <v>0</v>
      </c>
      <c r="AK106" s="155">
        <v>552.24</v>
      </c>
      <c r="AL106" s="100"/>
      <c r="AM106" s="155">
        <v>0</v>
      </c>
      <c r="AN106" s="366">
        <v>0</v>
      </c>
      <c r="AO106" s="339">
        <v>0</v>
      </c>
      <c r="AP106" s="155">
        <v>0</v>
      </c>
      <c r="AQ106" s="156">
        <v>0</v>
      </c>
      <c r="AR106" s="155">
        <v>552.24</v>
      </c>
      <c r="AS106" s="100"/>
      <c r="AT106" s="155">
        <v>0</v>
      </c>
      <c r="AU106" s="366">
        <v>0</v>
      </c>
      <c r="AV106" s="339">
        <v>0</v>
      </c>
      <c r="AW106" s="155">
        <v>0</v>
      </c>
      <c r="AX106" s="156">
        <v>0</v>
      </c>
      <c r="AY106" s="155">
        <v>552.24</v>
      </c>
      <c r="AZ106" s="100"/>
      <c r="BA106" s="155">
        <v>0</v>
      </c>
      <c r="BB106" s="366">
        <v>0</v>
      </c>
      <c r="BC106" s="339">
        <v>0</v>
      </c>
      <c r="BD106" s="155">
        <v>0</v>
      </c>
      <c r="BE106" s="156">
        <v>0</v>
      </c>
      <c r="BF106" s="155">
        <v>552.24</v>
      </c>
      <c r="BG106" s="100"/>
      <c r="BH106" s="155">
        <v>0</v>
      </c>
      <c r="BI106" s="366">
        <v>0</v>
      </c>
      <c r="BJ106" s="339">
        <v>0</v>
      </c>
      <c r="BK106" s="155">
        <v>0</v>
      </c>
      <c r="BL106" s="156">
        <v>0</v>
      </c>
      <c r="BM106" s="155">
        <v>552.24</v>
      </c>
      <c r="BN106" s="100"/>
      <c r="BO106" s="155">
        <v>0</v>
      </c>
      <c r="BP106" s="366">
        <v>0</v>
      </c>
      <c r="BQ106" s="339">
        <v>0</v>
      </c>
      <c r="BR106" s="155">
        <v>0</v>
      </c>
      <c r="BS106" s="156">
        <v>0</v>
      </c>
      <c r="BT106" s="155">
        <v>552.24</v>
      </c>
      <c r="BU106" s="100"/>
      <c r="BV106" s="155">
        <v>0</v>
      </c>
      <c r="BW106" s="366">
        <v>0</v>
      </c>
      <c r="BX106" s="339">
        <v>0</v>
      </c>
      <c r="BY106" s="155">
        <v>0</v>
      </c>
      <c r="BZ106" s="156">
        <v>0</v>
      </c>
      <c r="CA106" s="155">
        <v>552.24</v>
      </c>
      <c r="CB106" s="100"/>
      <c r="CC106" s="155">
        <v>0</v>
      </c>
      <c r="CD106" s="366">
        <v>0</v>
      </c>
      <c r="CE106" s="339">
        <v>0</v>
      </c>
      <c r="CF106" s="155">
        <v>0</v>
      </c>
      <c r="CG106" s="156">
        <v>0</v>
      </c>
      <c r="CH106" s="155">
        <v>552.24</v>
      </c>
      <c r="CI106" s="100"/>
      <c r="CJ106" s="155">
        <v>0</v>
      </c>
      <c r="CK106" s="366">
        <v>0</v>
      </c>
      <c r="CL106" s="339">
        <v>0</v>
      </c>
      <c r="CM106" s="155">
        <v>0</v>
      </c>
      <c r="CN106" s="156">
        <v>0</v>
      </c>
      <c r="CO106" s="155">
        <v>552.24</v>
      </c>
      <c r="CP106" s="100"/>
      <c r="CQ106" s="155">
        <v>0</v>
      </c>
      <c r="CR106" s="366">
        <v>0</v>
      </c>
      <c r="CS106" s="339">
        <v>0</v>
      </c>
      <c r="CT106" s="155">
        <v>0</v>
      </c>
      <c r="CU106" s="156">
        <v>0</v>
      </c>
      <c r="CV106" s="155">
        <v>552.24</v>
      </c>
      <c r="CW106" s="100"/>
      <c r="CX106" s="155">
        <v>0</v>
      </c>
      <c r="CY106" s="366">
        <v>0</v>
      </c>
      <c r="CZ106" s="339">
        <v>0</v>
      </c>
      <c r="DA106" s="155">
        <v>0</v>
      </c>
      <c r="DB106" s="156">
        <v>0</v>
      </c>
      <c r="DC106" s="155">
        <v>552.24</v>
      </c>
      <c r="DD106" s="100"/>
      <c r="DE106" s="155">
        <v>0</v>
      </c>
      <c r="DF106" s="366">
        <v>0</v>
      </c>
      <c r="DG106" s="339">
        <v>0</v>
      </c>
      <c r="DH106" s="155">
        <v>0</v>
      </c>
      <c r="DI106" s="156">
        <v>0</v>
      </c>
      <c r="DJ106" s="155">
        <v>552.24</v>
      </c>
      <c r="DK106" s="100"/>
      <c r="DL106" s="155">
        <v>0</v>
      </c>
      <c r="DM106" s="366">
        <v>0</v>
      </c>
      <c r="DN106" s="339">
        <v>0</v>
      </c>
      <c r="DO106" s="155">
        <v>0</v>
      </c>
      <c r="DP106" s="156">
        <v>0</v>
      </c>
      <c r="DQ106" s="155">
        <v>552.24</v>
      </c>
    </row>
    <row r="107" spans="1:121" ht="38.25" x14ac:dyDescent="0.25">
      <c r="A107" s="17" t="s">
        <v>315</v>
      </c>
      <c r="B107" s="18" t="s">
        <v>316</v>
      </c>
      <c r="C107" s="17" t="s">
        <v>32</v>
      </c>
      <c r="D107" s="17" t="s">
        <v>317</v>
      </c>
      <c r="E107" s="19" t="s">
        <v>42</v>
      </c>
      <c r="F107" s="19">
        <v>2</v>
      </c>
      <c r="G107" s="20">
        <v>106.81</v>
      </c>
      <c r="H107" s="20">
        <v>133.74</v>
      </c>
      <c r="I107" s="390">
        <v>267.48</v>
      </c>
      <c r="J107" s="100">
        <v>0</v>
      </c>
      <c r="K107" s="155">
        <v>0</v>
      </c>
      <c r="L107" s="366">
        <v>0</v>
      </c>
      <c r="M107" s="339">
        <v>0</v>
      </c>
      <c r="N107" s="155">
        <v>0</v>
      </c>
      <c r="O107" s="156">
        <v>0</v>
      </c>
      <c r="P107" s="155">
        <v>267.48</v>
      </c>
      <c r="Q107" s="100"/>
      <c r="R107" s="155">
        <v>0</v>
      </c>
      <c r="S107" s="366">
        <v>0</v>
      </c>
      <c r="T107" s="339">
        <v>0</v>
      </c>
      <c r="U107" s="155">
        <v>0</v>
      </c>
      <c r="V107" s="156">
        <v>0</v>
      </c>
      <c r="W107" s="155">
        <v>267.48</v>
      </c>
      <c r="X107" s="100"/>
      <c r="Y107" s="155">
        <v>0</v>
      </c>
      <c r="Z107" s="366">
        <v>0</v>
      </c>
      <c r="AA107" s="339">
        <v>0</v>
      </c>
      <c r="AB107" s="155">
        <v>0</v>
      </c>
      <c r="AC107" s="156">
        <v>0</v>
      </c>
      <c r="AD107" s="155">
        <v>267.48</v>
      </c>
      <c r="AE107" s="100"/>
      <c r="AF107" s="155">
        <v>0</v>
      </c>
      <c r="AG107" s="366">
        <v>0</v>
      </c>
      <c r="AH107" s="339">
        <v>0</v>
      </c>
      <c r="AI107" s="155">
        <v>0</v>
      </c>
      <c r="AJ107" s="156">
        <v>0</v>
      </c>
      <c r="AK107" s="155">
        <v>267.48</v>
      </c>
      <c r="AL107" s="100"/>
      <c r="AM107" s="155">
        <v>0</v>
      </c>
      <c r="AN107" s="366">
        <v>0</v>
      </c>
      <c r="AO107" s="339">
        <v>0</v>
      </c>
      <c r="AP107" s="155">
        <v>0</v>
      </c>
      <c r="AQ107" s="156">
        <v>0</v>
      </c>
      <c r="AR107" s="155">
        <v>267.48</v>
      </c>
      <c r="AS107" s="100"/>
      <c r="AT107" s="155">
        <v>0</v>
      </c>
      <c r="AU107" s="366">
        <v>0</v>
      </c>
      <c r="AV107" s="339">
        <v>0</v>
      </c>
      <c r="AW107" s="155">
        <v>0</v>
      </c>
      <c r="AX107" s="156">
        <v>0</v>
      </c>
      <c r="AY107" s="155">
        <v>267.48</v>
      </c>
      <c r="AZ107" s="100"/>
      <c r="BA107" s="155">
        <v>0</v>
      </c>
      <c r="BB107" s="366">
        <v>0</v>
      </c>
      <c r="BC107" s="339">
        <v>0</v>
      </c>
      <c r="BD107" s="155">
        <v>0</v>
      </c>
      <c r="BE107" s="156">
        <v>0</v>
      </c>
      <c r="BF107" s="155">
        <v>267.48</v>
      </c>
      <c r="BG107" s="100"/>
      <c r="BH107" s="155">
        <v>0</v>
      </c>
      <c r="BI107" s="366">
        <v>0</v>
      </c>
      <c r="BJ107" s="339">
        <v>0</v>
      </c>
      <c r="BK107" s="155">
        <v>0</v>
      </c>
      <c r="BL107" s="156">
        <v>0</v>
      </c>
      <c r="BM107" s="155">
        <v>267.48</v>
      </c>
      <c r="BN107" s="100"/>
      <c r="BO107" s="155">
        <v>0</v>
      </c>
      <c r="BP107" s="366">
        <v>0</v>
      </c>
      <c r="BQ107" s="339">
        <v>0</v>
      </c>
      <c r="BR107" s="155">
        <v>0</v>
      </c>
      <c r="BS107" s="156">
        <v>0</v>
      </c>
      <c r="BT107" s="155">
        <v>267.48</v>
      </c>
      <c r="BU107" s="100"/>
      <c r="BV107" s="155">
        <v>0</v>
      </c>
      <c r="BW107" s="366">
        <v>0</v>
      </c>
      <c r="BX107" s="339">
        <v>0</v>
      </c>
      <c r="BY107" s="155">
        <v>0</v>
      </c>
      <c r="BZ107" s="156">
        <v>0</v>
      </c>
      <c r="CA107" s="155">
        <v>267.48</v>
      </c>
      <c r="CB107" s="100"/>
      <c r="CC107" s="155">
        <v>0</v>
      </c>
      <c r="CD107" s="366">
        <v>0</v>
      </c>
      <c r="CE107" s="339">
        <v>0</v>
      </c>
      <c r="CF107" s="155">
        <v>0</v>
      </c>
      <c r="CG107" s="156">
        <v>0</v>
      </c>
      <c r="CH107" s="155">
        <v>267.48</v>
      </c>
      <c r="CI107" s="100"/>
      <c r="CJ107" s="155">
        <v>0</v>
      </c>
      <c r="CK107" s="366">
        <v>0</v>
      </c>
      <c r="CL107" s="339">
        <v>0</v>
      </c>
      <c r="CM107" s="155">
        <v>0</v>
      </c>
      <c r="CN107" s="156">
        <v>0</v>
      </c>
      <c r="CO107" s="155">
        <v>267.48</v>
      </c>
      <c r="CP107" s="100"/>
      <c r="CQ107" s="155">
        <v>0</v>
      </c>
      <c r="CR107" s="366">
        <v>0</v>
      </c>
      <c r="CS107" s="339">
        <v>0</v>
      </c>
      <c r="CT107" s="155">
        <v>0</v>
      </c>
      <c r="CU107" s="156">
        <v>0</v>
      </c>
      <c r="CV107" s="155">
        <v>267.48</v>
      </c>
      <c r="CW107" s="100"/>
      <c r="CX107" s="155">
        <v>0</v>
      </c>
      <c r="CY107" s="366">
        <v>0</v>
      </c>
      <c r="CZ107" s="339">
        <v>0</v>
      </c>
      <c r="DA107" s="155">
        <v>0</v>
      </c>
      <c r="DB107" s="156">
        <v>0</v>
      </c>
      <c r="DC107" s="155">
        <v>267.48</v>
      </c>
      <c r="DD107" s="100"/>
      <c r="DE107" s="155">
        <v>0</v>
      </c>
      <c r="DF107" s="366">
        <v>0</v>
      </c>
      <c r="DG107" s="339">
        <v>0</v>
      </c>
      <c r="DH107" s="155">
        <v>0</v>
      </c>
      <c r="DI107" s="156">
        <v>0</v>
      </c>
      <c r="DJ107" s="155">
        <v>267.48</v>
      </c>
      <c r="DK107" s="100"/>
      <c r="DL107" s="155">
        <v>0</v>
      </c>
      <c r="DM107" s="366">
        <v>0</v>
      </c>
      <c r="DN107" s="339">
        <v>0</v>
      </c>
      <c r="DO107" s="155">
        <v>0</v>
      </c>
      <c r="DP107" s="156">
        <v>0</v>
      </c>
      <c r="DQ107" s="155">
        <v>267.48</v>
      </c>
    </row>
    <row r="108" spans="1:121" ht="25.5" x14ac:dyDescent="0.25">
      <c r="A108" s="17" t="s">
        <v>318</v>
      </c>
      <c r="B108" s="18" t="s">
        <v>319</v>
      </c>
      <c r="C108" s="17" t="s">
        <v>32</v>
      </c>
      <c r="D108" s="17" t="s">
        <v>320</v>
      </c>
      <c r="E108" s="19" t="s">
        <v>42</v>
      </c>
      <c r="F108" s="19">
        <v>1</v>
      </c>
      <c r="G108" s="20">
        <v>53.56</v>
      </c>
      <c r="H108" s="20">
        <v>67.06</v>
      </c>
      <c r="I108" s="390">
        <v>67.06</v>
      </c>
      <c r="J108" s="100">
        <v>0</v>
      </c>
      <c r="K108" s="155">
        <v>0</v>
      </c>
      <c r="L108" s="366">
        <v>0</v>
      </c>
      <c r="M108" s="339">
        <v>0</v>
      </c>
      <c r="N108" s="155">
        <v>0</v>
      </c>
      <c r="O108" s="156">
        <v>0</v>
      </c>
      <c r="P108" s="155">
        <v>67.06</v>
      </c>
      <c r="Q108" s="100"/>
      <c r="R108" s="155">
        <v>0</v>
      </c>
      <c r="S108" s="366">
        <v>0</v>
      </c>
      <c r="T108" s="339">
        <v>0</v>
      </c>
      <c r="U108" s="155">
        <v>0</v>
      </c>
      <c r="V108" s="156">
        <v>0</v>
      </c>
      <c r="W108" s="155">
        <v>67.06</v>
      </c>
      <c r="X108" s="100"/>
      <c r="Y108" s="155">
        <v>0</v>
      </c>
      <c r="Z108" s="366">
        <v>0</v>
      </c>
      <c r="AA108" s="339">
        <v>0</v>
      </c>
      <c r="AB108" s="155">
        <v>0</v>
      </c>
      <c r="AC108" s="156">
        <v>0</v>
      </c>
      <c r="AD108" s="155">
        <v>67.06</v>
      </c>
      <c r="AE108" s="100"/>
      <c r="AF108" s="155">
        <v>0</v>
      </c>
      <c r="AG108" s="366">
        <v>0</v>
      </c>
      <c r="AH108" s="339">
        <v>0</v>
      </c>
      <c r="AI108" s="155">
        <v>0</v>
      </c>
      <c r="AJ108" s="156">
        <v>0</v>
      </c>
      <c r="AK108" s="155">
        <v>67.06</v>
      </c>
      <c r="AL108" s="100"/>
      <c r="AM108" s="155">
        <v>0</v>
      </c>
      <c r="AN108" s="366">
        <v>0</v>
      </c>
      <c r="AO108" s="339">
        <v>0</v>
      </c>
      <c r="AP108" s="155">
        <v>0</v>
      </c>
      <c r="AQ108" s="156">
        <v>0</v>
      </c>
      <c r="AR108" s="155">
        <v>67.06</v>
      </c>
      <c r="AS108" s="100"/>
      <c r="AT108" s="155">
        <v>0</v>
      </c>
      <c r="AU108" s="366">
        <v>0</v>
      </c>
      <c r="AV108" s="339">
        <v>0</v>
      </c>
      <c r="AW108" s="155">
        <v>0</v>
      </c>
      <c r="AX108" s="156">
        <v>0</v>
      </c>
      <c r="AY108" s="155">
        <v>67.06</v>
      </c>
      <c r="AZ108" s="100"/>
      <c r="BA108" s="155">
        <v>0</v>
      </c>
      <c r="BB108" s="366">
        <v>0</v>
      </c>
      <c r="BC108" s="339">
        <v>0</v>
      </c>
      <c r="BD108" s="155">
        <v>0</v>
      </c>
      <c r="BE108" s="156">
        <v>0</v>
      </c>
      <c r="BF108" s="155">
        <v>67.06</v>
      </c>
      <c r="BG108" s="100"/>
      <c r="BH108" s="155">
        <v>0</v>
      </c>
      <c r="BI108" s="366">
        <v>0</v>
      </c>
      <c r="BJ108" s="339">
        <v>0</v>
      </c>
      <c r="BK108" s="155">
        <v>0</v>
      </c>
      <c r="BL108" s="156">
        <v>0</v>
      </c>
      <c r="BM108" s="155">
        <v>67.06</v>
      </c>
      <c r="BN108" s="100"/>
      <c r="BO108" s="155">
        <v>0</v>
      </c>
      <c r="BP108" s="366">
        <v>0</v>
      </c>
      <c r="BQ108" s="339">
        <v>0</v>
      </c>
      <c r="BR108" s="155">
        <v>0</v>
      </c>
      <c r="BS108" s="156">
        <v>0</v>
      </c>
      <c r="BT108" s="155">
        <v>67.06</v>
      </c>
      <c r="BU108" s="100"/>
      <c r="BV108" s="155">
        <v>0</v>
      </c>
      <c r="BW108" s="366">
        <v>0</v>
      </c>
      <c r="BX108" s="339">
        <v>0</v>
      </c>
      <c r="BY108" s="155">
        <v>0</v>
      </c>
      <c r="BZ108" s="156">
        <v>0</v>
      </c>
      <c r="CA108" s="155">
        <v>67.06</v>
      </c>
      <c r="CB108" s="100"/>
      <c r="CC108" s="155">
        <v>0</v>
      </c>
      <c r="CD108" s="366">
        <v>0</v>
      </c>
      <c r="CE108" s="339">
        <v>0</v>
      </c>
      <c r="CF108" s="155">
        <v>0</v>
      </c>
      <c r="CG108" s="156">
        <v>0</v>
      </c>
      <c r="CH108" s="155">
        <v>67.06</v>
      </c>
      <c r="CI108" s="100"/>
      <c r="CJ108" s="155">
        <v>0</v>
      </c>
      <c r="CK108" s="366">
        <v>0</v>
      </c>
      <c r="CL108" s="339">
        <v>0</v>
      </c>
      <c r="CM108" s="155">
        <v>0</v>
      </c>
      <c r="CN108" s="156">
        <v>0</v>
      </c>
      <c r="CO108" s="155">
        <v>67.06</v>
      </c>
      <c r="CP108" s="100"/>
      <c r="CQ108" s="155">
        <v>0</v>
      </c>
      <c r="CR108" s="366">
        <v>0</v>
      </c>
      <c r="CS108" s="339">
        <v>0</v>
      </c>
      <c r="CT108" s="155">
        <v>0</v>
      </c>
      <c r="CU108" s="156">
        <v>0</v>
      </c>
      <c r="CV108" s="155">
        <v>67.06</v>
      </c>
      <c r="CW108" s="100"/>
      <c r="CX108" s="155">
        <v>0</v>
      </c>
      <c r="CY108" s="366">
        <v>0</v>
      </c>
      <c r="CZ108" s="339">
        <v>0</v>
      </c>
      <c r="DA108" s="155">
        <v>0</v>
      </c>
      <c r="DB108" s="156">
        <v>0</v>
      </c>
      <c r="DC108" s="155">
        <v>67.06</v>
      </c>
      <c r="DD108" s="100"/>
      <c r="DE108" s="155">
        <v>0</v>
      </c>
      <c r="DF108" s="366">
        <v>0</v>
      </c>
      <c r="DG108" s="339">
        <v>0</v>
      </c>
      <c r="DH108" s="155">
        <v>0</v>
      </c>
      <c r="DI108" s="156">
        <v>0</v>
      </c>
      <c r="DJ108" s="155">
        <v>67.06</v>
      </c>
      <c r="DK108" s="100"/>
      <c r="DL108" s="155">
        <v>0</v>
      </c>
      <c r="DM108" s="366">
        <v>0</v>
      </c>
      <c r="DN108" s="339">
        <v>0</v>
      </c>
      <c r="DO108" s="155">
        <v>0</v>
      </c>
      <c r="DP108" s="156">
        <v>0</v>
      </c>
      <c r="DQ108" s="155">
        <v>67.06</v>
      </c>
    </row>
    <row r="109" spans="1:121" ht="63.75" x14ac:dyDescent="0.25">
      <c r="A109" s="17" t="s">
        <v>321</v>
      </c>
      <c r="B109" s="18" t="s">
        <v>322</v>
      </c>
      <c r="C109" s="17" t="s">
        <v>32</v>
      </c>
      <c r="D109" s="17" t="s">
        <v>323</v>
      </c>
      <c r="E109" s="19" t="s">
        <v>42</v>
      </c>
      <c r="F109" s="19">
        <v>8</v>
      </c>
      <c r="G109" s="20">
        <v>29.97</v>
      </c>
      <c r="H109" s="20">
        <v>37.520000000000003</v>
      </c>
      <c r="I109" s="390">
        <v>300.16000000000003</v>
      </c>
      <c r="J109" s="100">
        <v>0</v>
      </c>
      <c r="K109" s="155">
        <v>0</v>
      </c>
      <c r="L109" s="366">
        <v>0</v>
      </c>
      <c r="M109" s="339">
        <v>0</v>
      </c>
      <c r="N109" s="155">
        <v>0</v>
      </c>
      <c r="O109" s="156">
        <v>0</v>
      </c>
      <c r="P109" s="155">
        <v>300.16000000000003</v>
      </c>
      <c r="Q109" s="100"/>
      <c r="R109" s="155">
        <v>0</v>
      </c>
      <c r="S109" s="366">
        <v>0</v>
      </c>
      <c r="T109" s="339">
        <v>0</v>
      </c>
      <c r="U109" s="155">
        <v>0</v>
      </c>
      <c r="V109" s="156">
        <v>0</v>
      </c>
      <c r="W109" s="155">
        <v>300.16000000000003</v>
      </c>
      <c r="X109" s="100"/>
      <c r="Y109" s="155">
        <v>0</v>
      </c>
      <c r="Z109" s="366">
        <v>0</v>
      </c>
      <c r="AA109" s="339">
        <v>0</v>
      </c>
      <c r="AB109" s="155">
        <v>0</v>
      </c>
      <c r="AC109" s="156">
        <v>0</v>
      </c>
      <c r="AD109" s="155">
        <v>300.16000000000003</v>
      </c>
      <c r="AE109" s="100"/>
      <c r="AF109" s="155">
        <v>0</v>
      </c>
      <c r="AG109" s="366">
        <v>0</v>
      </c>
      <c r="AH109" s="339">
        <v>0</v>
      </c>
      <c r="AI109" s="155">
        <v>0</v>
      </c>
      <c r="AJ109" s="156">
        <v>0</v>
      </c>
      <c r="AK109" s="155">
        <v>300.16000000000003</v>
      </c>
      <c r="AL109" s="100"/>
      <c r="AM109" s="155">
        <v>0</v>
      </c>
      <c r="AN109" s="366">
        <v>0</v>
      </c>
      <c r="AO109" s="339">
        <v>0</v>
      </c>
      <c r="AP109" s="155">
        <v>0</v>
      </c>
      <c r="AQ109" s="156">
        <v>0</v>
      </c>
      <c r="AR109" s="155">
        <v>300.16000000000003</v>
      </c>
      <c r="AS109" s="100"/>
      <c r="AT109" s="155">
        <v>0</v>
      </c>
      <c r="AU109" s="366">
        <v>0</v>
      </c>
      <c r="AV109" s="339">
        <v>0</v>
      </c>
      <c r="AW109" s="155">
        <v>0</v>
      </c>
      <c r="AX109" s="156">
        <v>0</v>
      </c>
      <c r="AY109" s="155">
        <v>300.16000000000003</v>
      </c>
      <c r="AZ109" s="100"/>
      <c r="BA109" s="155">
        <v>0</v>
      </c>
      <c r="BB109" s="366">
        <v>0</v>
      </c>
      <c r="BC109" s="339">
        <v>0</v>
      </c>
      <c r="BD109" s="155">
        <v>0</v>
      </c>
      <c r="BE109" s="156">
        <v>0</v>
      </c>
      <c r="BF109" s="155">
        <v>300.16000000000003</v>
      </c>
      <c r="BG109" s="100"/>
      <c r="BH109" s="155">
        <v>0</v>
      </c>
      <c r="BI109" s="366">
        <v>0</v>
      </c>
      <c r="BJ109" s="339">
        <v>0</v>
      </c>
      <c r="BK109" s="155">
        <v>0</v>
      </c>
      <c r="BL109" s="156">
        <v>0</v>
      </c>
      <c r="BM109" s="155">
        <v>300.16000000000003</v>
      </c>
      <c r="BN109" s="100"/>
      <c r="BO109" s="155">
        <v>0</v>
      </c>
      <c r="BP109" s="366">
        <v>0</v>
      </c>
      <c r="BQ109" s="339">
        <v>0</v>
      </c>
      <c r="BR109" s="155">
        <v>0</v>
      </c>
      <c r="BS109" s="156">
        <v>0</v>
      </c>
      <c r="BT109" s="155">
        <v>300.16000000000003</v>
      </c>
      <c r="BU109" s="100"/>
      <c r="BV109" s="155">
        <v>0</v>
      </c>
      <c r="BW109" s="366">
        <v>0</v>
      </c>
      <c r="BX109" s="339">
        <v>0</v>
      </c>
      <c r="BY109" s="155">
        <v>0</v>
      </c>
      <c r="BZ109" s="156">
        <v>0</v>
      </c>
      <c r="CA109" s="155">
        <v>300.16000000000003</v>
      </c>
      <c r="CB109" s="100"/>
      <c r="CC109" s="155">
        <v>0</v>
      </c>
      <c r="CD109" s="366">
        <v>0</v>
      </c>
      <c r="CE109" s="339">
        <v>0</v>
      </c>
      <c r="CF109" s="155">
        <v>0</v>
      </c>
      <c r="CG109" s="156">
        <v>0</v>
      </c>
      <c r="CH109" s="155">
        <v>300.16000000000003</v>
      </c>
      <c r="CI109" s="100"/>
      <c r="CJ109" s="155">
        <v>0</v>
      </c>
      <c r="CK109" s="366">
        <v>0</v>
      </c>
      <c r="CL109" s="339">
        <v>0</v>
      </c>
      <c r="CM109" s="155">
        <v>0</v>
      </c>
      <c r="CN109" s="156">
        <v>0</v>
      </c>
      <c r="CO109" s="155">
        <v>300.16000000000003</v>
      </c>
      <c r="CP109" s="100">
        <v>8</v>
      </c>
      <c r="CQ109" s="155">
        <v>300.16000000000003</v>
      </c>
      <c r="CR109" s="366">
        <v>1</v>
      </c>
      <c r="CS109" s="339">
        <v>8</v>
      </c>
      <c r="CT109" s="155">
        <v>300.16000000000003</v>
      </c>
      <c r="CU109" s="156">
        <v>1</v>
      </c>
      <c r="CV109" s="155">
        <v>0</v>
      </c>
      <c r="CW109" s="100"/>
      <c r="CX109" s="155">
        <v>0</v>
      </c>
      <c r="CY109" s="366">
        <v>0</v>
      </c>
      <c r="CZ109" s="339">
        <v>8</v>
      </c>
      <c r="DA109" s="155">
        <v>300.16000000000003</v>
      </c>
      <c r="DB109" s="156">
        <v>1</v>
      </c>
      <c r="DC109" s="155">
        <v>0</v>
      </c>
      <c r="DD109" s="100"/>
      <c r="DE109" s="155">
        <v>0</v>
      </c>
      <c r="DF109" s="366">
        <v>0</v>
      </c>
      <c r="DG109" s="339">
        <v>8</v>
      </c>
      <c r="DH109" s="155">
        <v>300.16000000000003</v>
      </c>
      <c r="DI109" s="156">
        <v>1</v>
      </c>
      <c r="DJ109" s="155">
        <v>0</v>
      </c>
      <c r="DK109" s="100"/>
      <c r="DL109" s="155">
        <v>0</v>
      </c>
      <c r="DM109" s="366">
        <v>0</v>
      </c>
      <c r="DN109" s="339">
        <v>8</v>
      </c>
      <c r="DO109" s="155">
        <v>300.16000000000003</v>
      </c>
      <c r="DP109" s="156">
        <v>1</v>
      </c>
      <c r="DQ109" s="155">
        <v>0</v>
      </c>
    </row>
    <row r="110" spans="1:121" ht="51" x14ac:dyDescent="0.25">
      <c r="A110" s="17" t="s">
        <v>324</v>
      </c>
      <c r="B110" s="18" t="s">
        <v>325</v>
      </c>
      <c r="C110" s="17" t="s">
        <v>32</v>
      </c>
      <c r="D110" s="17" t="s">
        <v>326</v>
      </c>
      <c r="E110" s="19" t="s">
        <v>42</v>
      </c>
      <c r="F110" s="19">
        <v>16</v>
      </c>
      <c r="G110" s="20">
        <v>10.29</v>
      </c>
      <c r="H110" s="20">
        <v>12.88</v>
      </c>
      <c r="I110" s="390">
        <v>206.08</v>
      </c>
      <c r="J110" s="100">
        <v>0</v>
      </c>
      <c r="K110" s="155">
        <v>0</v>
      </c>
      <c r="L110" s="366">
        <v>0</v>
      </c>
      <c r="M110" s="339">
        <v>0</v>
      </c>
      <c r="N110" s="155">
        <v>0</v>
      </c>
      <c r="O110" s="156">
        <v>0</v>
      </c>
      <c r="P110" s="155">
        <v>206.08</v>
      </c>
      <c r="Q110" s="100"/>
      <c r="R110" s="155">
        <v>0</v>
      </c>
      <c r="S110" s="366">
        <v>0</v>
      </c>
      <c r="T110" s="339">
        <v>0</v>
      </c>
      <c r="U110" s="155">
        <v>0</v>
      </c>
      <c r="V110" s="156">
        <v>0</v>
      </c>
      <c r="W110" s="155">
        <v>206.08</v>
      </c>
      <c r="X110" s="100">
        <v>16</v>
      </c>
      <c r="Y110" s="155">
        <v>206.08</v>
      </c>
      <c r="Z110" s="366">
        <v>1</v>
      </c>
      <c r="AA110" s="339">
        <v>16</v>
      </c>
      <c r="AB110" s="155">
        <v>206.08</v>
      </c>
      <c r="AC110" s="156">
        <v>1</v>
      </c>
      <c r="AD110" s="155">
        <v>0</v>
      </c>
      <c r="AE110" s="100"/>
      <c r="AF110" s="155">
        <v>0</v>
      </c>
      <c r="AG110" s="366">
        <v>0</v>
      </c>
      <c r="AH110" s="339">
        <v>16</v>
      </c>
      <c r="AI110" s="155">
        <v>206.08</v>
      </c>
      <c r="AJ110" s="156">
        <v>1</v>
      </c>
      <c r="AK110" s="155">
        <v>0</v>
      </c>
      <c r="AL110" s="100"/>
      <c r="AM110" s="155">
        <v>0</v>
      </c>
      <c r="AN110" s="366">
        <v>0</v>
      </c>
      <c r="AO110" s="339">
        <v>16</v>
      </c>
      <c r="AP110" s="155">
        <v>206.08</v>
      </c>
      <c r="AQ110" s="156">
        <v>1</v>
      </c>
      <c r="AR110" s="155">
        <v>0</v>
      </c>
      <c r="AS110" s="100"/>
      <c r="AT110" s="155">
        <v>0</v>
      </c>
      <c r="AU110" s="366">
        <v>0</v>
      </c>
      <c r="AV110" s="339">
        <v>16</v>
      </c>
      <c r="AW110" s="155">
        <v>206.08</v>
      </c>
      <c r="AX110" s="156">
        <v>1</v>
      </c>
      <c r="AY110" s="155">
        <v>0</v>
      </c>
      <c r="AZ110" s="100"/>
      <c r="BA110" s="155">
        <v>0</v>
      </c>
      <c r="BB110" s="366">
        <v>0</v>
      </c>
      <c r="BC110" s="339">
        <v>16</v>
      </c>
      <c r="BD110" s="155">
        <v>206.08</v>
      </c>
      <c r="BE110" s="156">
        <v>1</v>
      </c>
      <c r="BF110" s="155">
        <v>0</v>
      </c>
      <c r="BG110" s="100"/>
      <c r="BH110" s="155">
        <v>0</v>
      </c>
      <c r="BI110" s="366">
        <v>0</v>
      </c>
      <c r="BJ110" s="339">
        <v>16</v>
      </c>
      <c r="BK110" s="155">
        <v>206.08</v>
      </c>
      <c r="BL110" s="156">
        <v>1</v>
      </c>
      <c r="BM110" s="155">
        <v>0</v>
      </c>
      <c r="BN110" s="100"/>
      <c r="BO110" s="155">
        <v>0</v>
      </c>
      <c r="BP110" s="366">
        <v>0</v>
      </c>
      <c r="BQ110" s="339">
        <v>16</v>
      </c>
      <c r="BR110" s="155">
        <v>206.08</v>
      </c>
      <c r="BS110" s="156">
        <v>1</v>
      </c>
      <c r="BT110" s="155">
        <v>0</v>
      </c>
      <c r="BU110" s="100"/>
      <c r="BV110" s="155">
        <v>0</v>
      </c>
      <c r="BW110" s="366">
        <v>0</v>
      </c>
      <c r="BX110" s="339">
        <v>16</v>
      </c>
      <c r="BY110" s="155">
        <v>206.08</v>
      </c>
      <c r="BZ110" s="156">
        <v>1</v>
      </c>
      <c r="CA110" s="155">
        <v>0</v>
      </c>
      <c r="CB110" s="100"/>
      <c r="CC110" s="155">
        <v>0</v>
      </c>
      <c r="CD110" s="366">
        <v>0</v>
      </c>
      <c r="CE110" s="339">
        <v>16</v>
      </c>
      <c r="CF110" s="155">
        <v>206.08</v>
      </c>
      <c r="CG110" s="156">
        <v>1</v>
      </c>
      <c r="CH110" s="155">
        <v>0</v>
      </c>
      <c r="CI110" s="100"/>
      <c r="CJ110" s="155">
        <v>0</v>
      </c>
      <c r="CK110" s="366">
        <v>0</v>
      </c>
      <c r="CL110" s="339">
        <v>16</v>
      </c>
      <c r="CM110" s="155">
        <v>206.08</v>
      </c>
      <c r="CN110" s="156">
        <v>1</v>
      </c>
      <c r="CO110" s="155">
        <v>0</v>
      </c>
      <c r="CP110" s="100"/>
      <c r="CQ110" s="155">
        <v>0</v>
      </c>
      <c r="CR110" s="366">
        <v>0</v>
      </c>
      <c r="CS110" s="339">
        <v>16</v>
      </c>
      <c r="CT110" s="155">
        <v>206.08</v>
      </c>
      <c r="CU110" s="156">
        <v>1</v>
      </c>
      <c r="CV110" s="155">
        <v>0</v>
      </c>
      <c r="CW110" s="100"/>
      <c r="CX110" s="155">
        <v>0</v>
      </c>
      <c r="CY110" s="366">
        <v>0</v>
      </c>
      <c r="CZ110" s="339">
        <v>16</v>
      </c>
      <c r="DA110" s="155">
        <v>206.08</v>
      </c>
      <c r="DB110" s="156">
        <v>1</v>
      </c>
      <c r="DC110" s="155">
        <v>0</v>
      </c>
      <c r="DD110" s="100"/>
      <c r="DE110" s="155">
        <v>0</v>
      </c>
      <c r="DF110" s="366">
        <v>0</v>
      </c>
      <c r="DG110" s="339">
        <v>16</v>
      </c>
      <c r="DH110" s="155">
        <v>206.08</v>
      </c>
      <c r="DI110" s="156">
        <v>1</v>
      </c>
      <c r="DJ110" s="155">
        <v>0</v>
      </c>
      <c r="DK110" s="100"/>
      <c r="DL110" s="155">
        <v>0</v>
      </c>
      <c r="DM110" s="366">
        <v>0</v>
      </c>
      <c r="DN110" s="339">
        <v>16</v>
      </c>
      <c r="DO110" s="155">
        <v>206.08</v>
      </c>
      <c r="DP110" s="156">
        <v>1</v>
      </c>
      <c r="DQ110" s="155">
        <v>0</v>
      </c>
    </row>
    <row r="111" spans="1:121" ht="51" x14ac:dyDescent="0.25">
      <c r="A111" s="17" t="s">
        <v>327</v>
      </c>
      <c r="B111" s="18" t="s">
        <v>328</v>
      </c>
      <c r="C111" s="17" t="s">
        <v>32</v>
      </c>
      <c r="D111" s="17" t="s">
        <v>329</v>
      </c>
      <c r="E111" s="19" t="s">
        <v>42</v>
      </c>
      <c r="F111" s="19">
        <v>1</v>
      </c>
      <c r="G111" s="20">
        <v>16.43</v>
      </c>
      <c r="H111" s="20">
        <v>20.57</v>
      </c>
      <c r="I111" s="390">
        <v>20.57</v>
      </c>
      <c r="J111" s="100">
        <v>0</v>
      </c>
      <c r="K111" s="155">
        <v>0</v>
      </c>
      <c r="L111" s="366">
        <v>0</v>
      </c>
      <c r="M111" s="339">
        <v>0</v>
      </c>
      <c r="N111" s="155">
        <v>0</v>
      </c>
      <c r="O111" s="156">
        <v>0</v>
      </c>
      <c r="P111" s="155">
        <v>20.57</v>
      </c>
      <c r="Q111" s="100"/>
      <c r="R111" s="155">
        <v>0</v>
      </c>
      <c r="S111" s="366">
        <v>0</v>
      </c>
      <c r="T111" s="339">
        <v>0</v>
      </c>
      <c r="U111" s="155">
        <v>0</v>
      </c>
      <c r="V111" s="156">
        <v>0</v>
      </c>
      <c r="W111" s="155">
        <v>20.57</v>
      </c>
      <c r="X111" s="100">
        <v>1</v>
      </c>
      <c r="Y111" s="155">
        <v>20.57</v>
      </c>
      <c r="Z111" s="366">
        <v>1</v>
      </c>
      <c r="AA111" s="339">
        <v>1</v>
      </c>
      <c r="AB111" s="155">
        <v>20.57</v>
      </c>
      <c r="AC111" s="156">
        <v>1</v>
      </c>
      <c r="AD111" s="155">
        <v>0</v>
      </c>
      <c r="AE111" s="100"/>
      <c r="AF111" s="155">
        <v>0</v>
      </c>
      <c r="AG111" s="366">
        <v>0</v>
      </c>
      <c r="AH111" s="339">
        <v>1</v>
      </c>
      <c r="AI111" s="155">
        <v>20.57</v>
      </c>
      <c r="AJ111" s="156">
        <v>1</v>
      </c>
      <c r="AK111" s="155">
        <v>0</v>
      </c>
      <c r="AL111" s="100"/>
      <c r="AM111" s="155">
        <v>0</v>
      </c>
      <c r="AN111" s="366">
        <v>0</v>
      </c>
      <c r="AO111" s="339">
        <v>1</v>
      </c>
      <c r="AP111" s="155">
        <v>20.57</v>
      </c>
      <c r="AQ111" s="156">
        <v>1</v>
      </c>
      <c r="AR111" s="155">
        <v>0</v>
      </c>
      <c r="AS111" s="100"/>
      <c r="AT111" s="155">
        <v>0</v>
      </c>
      <c r="AU111" s="366">
        <v>0</v>
      </c>
      <c r="AV111" s="339">
        <v>1</v>
      </c>
      <c r="AW111" s="155">
        <v>20.57</v>
      </c>
      <c r="AX111" s="156">
        <v>1</v>
      </c>
      <c r="AY111" s="155">
        <v>0</v>
      </c>
      <c r="AZ111" s="100"/>
      <c r="BA111" s="155">
        <v>0</v>
      </c>
      <c r="BB111" s="366">
        <v>0</v>
      </c>
      <c r="BC111" s="339">
        <v>1</v>
      </c>
      <c r="BD111" s="155">
        <v>20.57</v>
      </c>
      <c r="BE111" s="156">
        <v>1</v>
      </c>
      <c r="BF111" s="155">
        <v>0</v>
      </c>
      <c r="BG111" s="100"/>
      <c r="BH111" s="155">
        <v>0</v>
      </c>
      <c r="BI111" s="366">
        <v>0</v>
      </c>
      <c r="BJ111" s="339">
        <v>1</v>
      </c>
      <c r="BK111" s="155">
        <v>20.57</v>
      </c>
      <c r="BL111" s="156">
        <v>1</v>
      </c>
      <c r="BM111" s="155">
        <v>0</v>
      </c>
      <c r="BN111" s="100"/>
      <c r="BO111" s="155">
        <v>0</v>
      </c>
      <c r="BP111" s="366">
        <v>0</v>
      </c>
      <c r="BQ111" s="339">
        <v>1</v>
      </c>
      <c r="BR111" s="155">
        <v>20.57</v>
      </c>
      <c r="BS111" s="156">
        <v>1</v>
      </c>
      <c r="BT111" s="155">
        <v>0</v>
      </c>
      <c r="BU111" s="100"/>
      <c r="BV111" s="155">
        <v>0</v>
      </c>
      <c r="BW111" s="366">
        <v>0</v>
      </c>
      <c r="BX111" s="339">
        <v>1</v>
      </c>
      <c r="BY111" s="155">
        <v>20.57</v>
      </c>
      <c r="BZ111" s="156">
        <v>1</v>
      </c>
      <c r="CA111" s="155">
        <v>0</v>
      </c>
      <c r="CB111" s="100"/>
      <c r="CC111" s="155">
        <v>0</v>
      </c>
      <c r="CD111" s="366">
        <v>0</v>
      </c>
      <c r="CE111" s="339">
        <v>1</v>
      </c>
      <c r="CF111" s="155">
        <v>20.57</v>
      </c>
      <c r="CG111" s="156">
        <v>1</v>
      </c>
      <c r="CH111" s="155">
        <v>0</v>
      </c>
      <c r="CI111" s="100"/>
      <c r="CJ111" s="155">
        <v>0</v>
      </c>
      <c r="CK111" s="366">
        <v>0</v>
      </c>
      <c r="CL111" s="339">
        <v>1</v>
      </c>
      <c r="CM111" s="155">
        <v>20.57</v>
      </c>
      <c r="CN111" s="156">
        <v>1</v>
      </c>
      <c r="CO111" s="155">
        <v>0</v>
      </c>
      <c r="CP111" s="100"/>
      <c r="CQ111" s="155">
        <v>0</v>
      </c>
      <c r="CR111" s="366">
        <v>0</v>
      </c>
      <c r="CS111" s="339">
        <v>1</v>
      </c>
      <c r="CT111" s="155">
        <v>20.57</v>
      </c>
      <c r="CU111" s="156">
        <v>1</v>
      </c>
      <c r="CV111" s="155">
        <v>0</v>
      </c>
      <c r="CW111" s="100"/>
      <c r="CX111" s="155">
        <v>0</v>
      </c>
      <c r="CY111" s="366">
        <v>0</v>
      </c>
      <c r="CZ111" s="339">
        <v>1</v>
      </c>
      <c r="DA111" s="155">
        <v>20.57</v>
      </c>
      <c r="DB111" s="156">
        <v>1</v>
      </c>
      <c r="DC111" s="155">
        <v>0</v>
      </c>
      <c r="DD111" s="100"/>
      <c r="DE111" s="155">
        <v>0</v>
      </c>
      <c r="DF111" s="366">
        <v>0</v>
      </c>
      <c r="DG111" s="339">
        <v>1</v>
      </c>
      <c r="DH111" s="155">
        <v>20.57</v>
      </c>
      <c r="DI111" s="156">
        <v>1</v>
      </c>
      <c r="DJ111" s="155">
        <v>0</v>
      </c>
      <c r="DK111" s="100"/>
      <c r="DL111" s="155">
        <v>0</v>
      </c>
      <c r="DM111" s="366">
        <v>0</v>
      </c>
      <c r="DN111" s="339">
        <v>1</v>
      </c>
      <c r="DO111" s="155">
        <v>20.57</v>
      </c>
      <c r="DP111" s="156">
        <v>1</v>
      </c>
      <c r="DQ111" s="155">
        <v>0</v>
      </c>
    </row>
    <row r="112" spans="1:121" x14ac:dyDescent="0.25">
      <c r="A112" s="25" t="s">
        <v>330</v>
      </c>
      <c r="B112" s="25"/>
      <c r="C112" s="25"/>
      <c r="D112" s="25" t="s">
        <v>331</v>
      </c>
      <c r="E112" s="25"/>
      <c r="F112" s="25"/>
      <c r="G112" s="26"/>
      <c r="H112" s="26"/>
      <c r="I112" s="392">
        <v>0</v>
      </c>
      <c r="J112" s="157"/>
      <c r="K112" s="392">
        <v>0</v>
      </c>
      <c r="L112" s="369" t="e">
        <v>#DIV/0!</v>
      </c>
      <c r="M112" s="370"/>
      <c r="N112" s="392">
        <v>0</v>
      </c>
      <c r="O112" s="161" t="e">
        <v>#DIV/0!</v>
      </c>
      <c r="P112" s="392">
        <v>23818.438000000002</v>
      </c>
      <c r="Q112" s="157"/>
      <c r="R112" s="392">
        <v>14124.824199999999</v>
      </c>
      <c r="S112" s="369" t="e">
        <v>#DIV/0!</v>
      </c>
      <c r="T112" s="370"/>
      <c r="U112" s="392">
        <v>14124.824199999999</v>
      </c>
      <c r="V112" s="161" t="e">
        <v>#DIV/0!</v>
      </c>
      <c r="W112" s="392">
        <v>9693.6137999999992</v>
      </c>
      <c r="X112" s="157"/>
      <c r="Y112" s="392">
        <v>5428.8218000000006</v>
      </c>
      <c r="Z112" s="369" t="e">
        <v>#DIV/0!</v>
      </c>
      <c r="AA112" s="370"/>
      <c r="AB112" s="392">
        <v>19553.646000000004</v>
      </c>
      <c r="AC112" s="161" t="e">
        <v>#DIV/0!</v>
      </c>
      <c r="AD112" s="392">
        <v>4264.7920000000013</v>
      </c>
      <c r="AE112" s="157"/>
      <c r="AF112" s="392">
        <v>235.02</v>
      </c>
      <c r="AG112" s="369" t="e">
        <v>#DIV/0!</v>
      </c>
      <c r="AH112" s="370"/>
      <c r="AI112" s="392">
        <v>19788.666000000005</v>
      </c>
      <c r="AJ112" s="161" t="e">
        <v>#DIV/0!</v>
      </c>
      <c r="AK112" s="392">
        <v>4029.7720000000013</v>
      </c>
      <c r="AL112" s="157"/>
      <c r="AM112" s="392">
        <v>2037.8753999999999</v>
      </c>
      <c r="AN112" s="369" t="e">
        <v>#DIV/0!</v>
      </c>
      <c r="AO112" s="370"/>
      <c r="AP112" s="392">
        <v>21826.541400000002</v>
      </c>
      <c r="AQ112" s="161" t="e">
        <v>#DIV/0!</v>
      </c>
      <c r="AR112" s="392">
        <v>1991.8966000000007</v>
      </c>
      <c r="AS112" s="157"/>
      <c r="AT112" s="392">
        <v>924.20669999999996</v>
      </c>
      <c r="AU112" s="369" t="e">
        <v>#DIV/0!</v>
      </c>
      <c r="AV112" s="370"/>
      <c r="AW112" s="392">
        <v>22750.748100000001</v>
      </c>
      <c r="AX112" s="161" t="e">
        <v>#DIV/0!</v>
      </c>
      <c r="AY112" s="392">
        <v>1067.6899000000012</v>
      </c>
      <c r="AZ112" s="157"/>
      <c r="BA112" s="392">
        <v>0</v>
      </c>
      <c r="BB112" s="369" t="e">
        <v>#DIV/0!</v>
      </c>
      <c r="BC112" s="370"/>
      <c r="BD112" s="392">
        <v>22750.748100000001</v>
      </c>
      <c r="BE112" s="161" t="e">
        <v>#DIV/0!</v>
      </c>
      <c r="BF112" s="392">
        <v>1067.6899000000012</v>
      </c>
      <c r="BG112" s="157"/>
      <c r="BH112" s="392">
        <v>0</v>
      </c>
      <c r="BI112" s="369" t="e">
        <v>#DIV/0!</v>
      </c>
      <c r="BJ112" s="370"/>
      <c r="BK112" s="392">
        <v>22750.748100000001</v>
      </c>
      <c r="BL112" s="161" t="e">
        <v>#DIV/0!</v>
      </c>
      <c r="BM112" s="392">
        <v>1067.6899000000012</v>
      </c>
      <c r="BN112" s="157"/>
      <c r="BO112" s="392">
        <v>0</v>
      </c>
      <c r="BP112" s="369" t="e">
        <v>#DIV/0!</v>
      </c>
      <c r="BQ112" s="370"/>
      <c r="BR112" s="392">
        <v>22750.74</v>
      </c>
      <c r="BS112" s="161" t="e">
        <v>#DIV/0!</v>
      </c>
      <c r="BT112" s="392">
        <v>1067.6980000000012</v>
      </c>
      <c r="BU112" s="157"/>
      <c r="BV112" s="392">
        <v>-402.86339999999996</v>
      </c>
      <c r="BW112" s="369" t="e">
        <v>#DIV/0!</v>
      </c>
      <c r="BX112" s="370"/>
      <c r="BY112" s="392">
        <v>22347.8688</v>
      </c>
      <c r="BZ112" s="161" t="e">
        <v>#DIV/0!</v>
      </c>
      <c r="CA112" s="392">
        <v>1470.5692000000013</v>
      </c>
      <c r="CB112" s="157"/>
      <c r="CC112" s="392">
        <v>0</v>
      </c>
      <c r="CD112" s="369" t="e">
        <v>#DIV/0!</v>
      </c>
      <c r="CE112" s="370"/>
      <c r="CF112" s="392">
        <v>22347.8688</v>
      </c>
      <c r="CG112" s="161" t="e">
        <v>#DIV/0!</v>
      </c>
      <c r="CH112" s="392">
        <v>1470.5692000000013</v>
      </c>
      <c r="CI112" s="157"/>
      <c r="CJ112" s="392">
        <v>765.45999999999992</v>
      </c>
      <c r="CK112" s="369" t="e">
        <v>#DIV/0!</v>
      </c>
      <c r="CL112" s="370"/>
      <c r="CM112" s="392">
        <v>23113.388800000001</v>
      </c>
      <c r="CN112" s="161">
        <v>0</v>
      </c>
      <c r="CO112" s="392">
        <v>705.04920000000016</v>
      </c>
      <c r="CP112" s="157"/>
      <c r="CQ112" s="392">
        <v>0</v>
      </c>
      <c r="CR112" s="369"/>
      <c r="CS112" s="370"/>
      <c r="CT112" s="392">
        <v>23113.388800000001</v>
      </c>
      <c r="CU112" s="161"/>
      <c r="CV112" s="392">
        <v>705.04920000000016</v>
      </c>
      <c r="CW112" s="157"/>
      <c r="CX112" s="392">
        <v>0</v>
      </c>
      <c r="CY112" s="369"/>
      <c r="CZ112" s="370"/>
      <c r="DA112" s="392">
        <v>23113.388800000001</v>
      </c>
      <c r="DB112" s="161"/>
      <c r="DC112" s="392">
        <v>705.04920000000016</v>
      </c>
      <c r="DD112" s="157"/>
      <c r="DE112" s="392">
        <v>0</v>
      </c>
      <c r="DF112" s="369"/>
      <c r="DG112" s="370"/>
      <c r="DH112" s="392">
        <v>23113.388800000001</v>
      </c>
      <c r="DI112" s="161"/>
      <c r="DJ112" s="392">
        <v>705.04920000000016</v>
      </c>
      <c r="DK112" s="157"/>
      <c r="DL112" s="392">
        <v>0</v>
      </c>
      <c r="DM112" s="369"/>
      <c r="DN112" s="370"/>
      <c r="DO112" s="392">
        <v>23113.388800000001</v>
      </c>
      <c r="DP112" s="161"/>
      <c r="DQ112" s="392">
        <v>705.04920000000016</v>
      </c>
    </row>
    <row r="113" spans="1:121" ht="51" x14ac:dyDescent="0.25">
      <c r="A113" s="17" t="s">
        <v>332</v>
      </c>
      <c r="B113" s="18" t="s">
        <v>333</v>
      </c>
      <c r="C113" s="17" t="s">
        <v>32</v>
      </c>
      <c r="D113" s="17" t="s">
        <v>334</v>
      </c>
      <c r="E113" s="19" t="s">
        <v>109</v>
      </c>
      <c r="F113" s="19">
        <v>88.2</v>
      </c>
      <c r="G113" s="20">
        <v>13.38</v>
      </c>
      <c r="H113" s="20">
        <v>16.75</v>
      </c>
      <c r="I113" s="390">
        <v>1477.35</v>
      </c>
      <c r="J113" s="100">
        <v>0</v>
      </c>
      <c r="K113" s="155">
        <v>0</v>
      </c>
      <c r="L113" s="366">
        <v>0</v>
      </c>
      <c r="M113" s="339">
        <v>0</v>
      </c>
      <c r="N113" s="155">
        <v>0</v>
      </c>
      <c r="O113" s="156">
        <v>0</v>
      </c>
      <c r="P113" s="155">
        <v>1477.35</v>
      </c>
      <c r="Q113" s="100">
        <v>53.06</v>
      </c>
      <c r="R113" s="155">
        <v>888.755</v>
      </c>
      <c r="S113" s="366">
        <v>0.60158730158730167</v>
      </c>
      <c r="T113" s="339">
        <v>53.06</v>
      </c>
      <c r="U113" s="155">
        <v>888.755</v>
      </c>
      <c r="V113" s="156">
        <v>0.60158730158730167</v>
      </c>
      <c r="W113" s="155">
        <v>588.59499999999991</v>
      </c>
      <c r="X113" s="100">
        <v>35.14</v>
      </c>
      <c r="Y113" s="155">
        <v>588.59500000000003</v>
      </c>
      <c r="Z113" s="366">
        <v>0.39841269841269844</v>
      </c>
      <c r="AA113" s="339">
        <v>88.2</v>
      </c>
      <c r="AB113" s="155">
        <v>1477.35</v>
      </c>
      <c r="AC113" s="156">
        <v>1</v>
      </c>
      <c r="AD113" s="155">
        <v>0</v>
      </c>
      <c r="AE113" s="100"/>
      <c r="AF113" s="155">
        <v>0</v>
      </c>
      <c r="AG113" s="366">
        <v>0</v>
      </c>
      <c r="AH113" s="339">
        <v>88.2</v>
      </c>
      <c r="AI113" s="155">
        <v>1477.35</v>
      </c>
      <c r="AJ113" s="156">
        <v>1</v>
      </c>
      <c r="AK113" s="155">
        <v>0</v>
      </c>
      <c r="AL113" s="100"/>
      <c r="AM113" s="155">
        <v>0</v>
      </c>
      <c r="AN113" s="366">
        <v>0</v>
      </c>
      <c r="AO113" s="339">
        <v>88.2</v>
      </c>
      <c r="AP113" s="155">
        <v>1477.35</v>
      </c>
      <c r="AQ113" s="156">
        <v>1</v>
      </c>
      <c r="AR113" s="155">
        <v>0</v>
      </c>
      <c r="AS113" s="100"/>
      <c r="AT113" s="155">
        <v>0</v>
      </c>
      <c r="AU113" s="366">
        <v>0</v>
      </c>
      <c r="AV113" s="339">
        <v>88.2</v>
      </c>
      <c r="AW113" s="155">
        <v>1477.35</v>
      </c>
      <c r="AX113" s="156">
        <v>1</v>
      </c>
      <c r="AY113" s="155">
        <v>0</v>
      </c>
      <c r="AZ113" s="100"/>
      <c r="BA113" s="155">
        <v>0</v>
      </c>
      <c r="BB113" s="366">
        <v>0</v>
      </c>
      <c r="BC113" s="339">
        <v>88.2</v>
      </c>
      <c r="BD113" s="155">
        <v>1477.35</v>
      </c>
      <c r="BE113" s="156">
        <v>1</v>
      </c>
      <c r="BF113" s="155">
        <v>0</v>
      </c>
      <c r="BG113" s="100"/>
      <c r="BH113" s="155">
        <v>0</v>
      </c>
      <c r="BI113" s="366">
        <v>0</v>
      </c>
      <c r="BJ113" s="339">
        <v>88.2</v>
      </c>
      <c r="BK113" s="155">
        <v>1477.35</v>
      </c>
      <c r="BL113" s="156">
        <v>1</v>
      </c>
      <c r="BM113" s="155">
        <v>0</v>
      </c>
      <c r="BN113" s="100"/>
      <c r="BO113" s="155">
        <v>0</v>
      </c>
      <c r="BP113" s="366">
        <v>0</v>
      </c>
      <c r="BQ113" s="339">
        <v>88.2</v>
      </c>
      <c r="BR113" s="155">
        <v>1477.35</v>
      </c>
      <c r="BS113" s="156">
        <v>1</v>
      </c>
      <c r="BT113" s="155">
        <v>0</v>
      </c>
      <c r="BU113" s="100"/>
      <c r="BV113" s="155">
        <v>0</v>
      </c>
      <c r="BW113" s="366">
        <v>0</v>
      </c>
      <c r="BX113" s="339">
        <v>88.2</v>
      </c>
      <c r="BY113" s="155">
        <v>1477.35</v>
      </c>
      <c r="BZ113" s="156">
        <v>1</v>
      </c>
      <c r="CA113" s="155">
        <v>0</v>
      </c>
      <c r="CB113" s="100"/>
      <c r="CC113" s="155">
        <v>0</v>
      </c>
      <c r="CD113" s="366">
        <v>0</v>
      </c>
      <c r="CE113" s="339">
        <v>88.2</v>
      </c>
      <c r="CF113" s="155">
        <v>1477.35</v>
      </c>
      <c r="CG113" s="156">
        <v>1</v>
      </c>
      <c r="CH113" s="155">
        <v>0</v>
      </c>
      <c r="CI113" s="100"/>
      <c r="CJ113" s="155">
        <v>0</v>
      </c>
      <c r="CK113" s="366">
        <v>0</v>
      </c>
      <c r="CL113" s="339">
        <v>88.2</v>
      </c>
      <c r="CM113" s="155">
        <v>1477.35</v>
      </c>
      <c r="CN113" s="156">
        <v>1</v>
      </c>
      <c r="CO113" s="155">
        <v>0</v>
      </c>
      <c r="CP113" s="100"/>
      <c r="CQ113" s="155">
        <v>0</v>
      </c>
      <c r="CR113" s="366">
        <v>0</v>
      </c>
      <c r="CS113" s="339">
        <v>88.2</v>
      </c>
      <c r="CT113" s="155">
        <v>1477.35</v>
      </c>
      <c r="CU113" s="156">
        <v>1</v>
      </c>
      <c r="CV113" s="155">
        <v>0</v>
      </c>
      <c r="CW113" s="100"/>
      <c r="CX113" s="155">
        <v>0</v>
      </c>
      <c r="CY113" s="366">
        <v>0</v>
      </c>
      <c r="CZ113" s="339">
        <v>88.2</v>
      </c>
      <c r="DA113" s="155">
        <v>1477.35</v>
      </c>
      <c r="DB113" s="156">
        <v>1</v>
      </c>
      <c r="DC113" s="155">
        <v>0</v>
      </c>
      <c r="DD113" s="100"/>
      <c r="DE113" s="155">
        <v>0</v>
      </c>
      <c r="DF113" s="366">
        <v>0</v>
      </c>
      <c r="DG113" s="339">
        <v>88.2</v>
      </c>
      <c r="DH113" s="155">
        <v>1477.35</v>
      </c>
      <c r="DI113" s="156">
        <v>1</v>
      </c>
      <c r="DJ113" s="155">
        <v>0</v>
      </c>
      <c r="DK113" s="100"/>
      <c r="DL113" s="155">
        <v>0</v>
      </c>
      <c r="DM113" s="366">
        <v>0</v>
      </c>
      <c r="DN113" s="339">
        <v>88.2</v>
      </c>
      <c r="DO113" s="155">
        <v>1477.35</v>
      </c>
      <c r="DP113" s="156">
        <v>1</v>
      </c>
      <c r="DQ113" s="155">
        <v>0</v>
      </c>
    </row>
    <row r="114" spans="1:121" ht="51" x14ac:dyDescent="0.25">
      <c r="A114" s="17" t="s">
        <v>335</v>
      </c>
      <c r="B114" s="18" t="s">
        <v>336</v>
      </c>
      <c r="C114" s="17" t="s">
        <v>32</v>
      </c>
      <c r="D114" s="17" t="s">
        <v>337</v>
      </c>
      <c r="E114" s="19" t="s">
        <v>109</v>
      </c>
      <c r="F114" s="19">
        <v>77.790000000000006</v>
      </c>
      <c r="G114" s="20">
        <v>17.77</v>
      </c>
      <c r="H114" s="20">
        <v>22.25</v>
      </c>
      <c r="I114" s="390">
        <v>1730.827</v>
      </c>
      <c r="J114" s="100">
        <v>0</v>
      </c>
      <c r="K114" s="155">
        <v>0</v>
      </c>
      <c r="L114" s="366">
        <v>0</v>
      </c>
      <c r="M114" s="339">
        <v>0</v>
      </c>
      <c r="N114" s="155">
        <v>0</v>
      </c>
      <c r="O114" s="156">
        <v>0</v>
      </c>
      <c r="P114" s="155">
        <v>1730.827</v>
      </c>
      <c r="Q114" s="100">
        <v>70.010000000000005</v>
      </c>
      <c r="R114" s="155">
        <v>1557.7225000000001</v>
      </c>
      <c r="S114" s="366">
        <v>0.89998740486484208</v>
      </c>
      <c r="T114" s="339">
        <v>70.010000000000005</v>
      </c>
      <c r="U114" s="155">
        <v>1557.7225000000001</v>
      </c>
      <c r="V114" s="156">
        <v>0.89998740486484208</v>
      </c>
      <c r="W114" s="155">
        <v>173.10449999999992</v>
      </c>
      <c r="X114" s="100">
        <v>7.78</v>
      </c>
      <c r="Y114" s="155">
        <v>173.10500000000002</v>
      </c>
      <c r="Z114" s="366">
        <v>0.10001288401440468</v>
      </c>
      <c r="AA114" s="339">
        <v>77.790000000000006</v>
      </c>
      <c r="AB114" s="155">
        <v>1730.8275000000001</v>
      </c>
      <c r="AC114" s="156">
        <v>1.0000002888792467</v>
      </c>
      <c r="AD114" s="155">
        <v>-5.0000000010186341E-4</v>
      </c>
      <c r="AE114" s="100"/>
      <c r="AF114" s="155">
        <v>0</v>
      </c>
      <c r="AG114" s="366">
        <v>0</v>
      </c>
      <c r="AH114" s="339">
        <v>77.790000000000006</v>
      </c>
      <c r="AI114" s="155">
        <v>1730.8275000000001</v>
      </c>
      <c r="AJ114" s="156">
        <v>1.0000002888792467</v>
      </c>
      <c r="AK114" s="155">
        <v>-5.0000000010186341E-4</v>
      </c>
      <c r="AL114" s="100"/>
      <c r="AM114" s="155">
        <v>0</v>
      </c>
      <c r="AN114" s="366">
        <v>0</v>
      </c>
      <c r="AO114" s="339">
        <v>77.790000000000006</v>
      </c>
      <c r="AP114" s="155">
        <v>1730.8275000000001</v>
      </c>
      <c r="AQ114" s="156">
        <v>1.0000002888792467</v>
      </c>
      <c r="AR114" s="155">
        <v>-5.0000000010186341E-4</v>
      </c>
      <c r="AS114" s="100"/>
      <c r="AT114" s="155">
        <v>0</v>
      </c>
      <c r="AU114" s="366">
        <v>0</v>
      </c>
      <c r="AV114" s="339">
        <v>77.790000000000006</v>
      </c>
      <c r="AW114" s="155">
        <v>1730.8275000000001</v>
      </c>
      <c r="AX114" s="156">
        <v>1.0000002888792467</v>
      </c>
      <c r="AY114" s="155">
        <v>-5.0000000010186341E-4</v>
      </c>
      <c r="AZ114" s="100"/>
      <c r="BA114" s="155">
        <v>0</v>
      </c>
      <c r="BB114" s="366">
        <v>0</v>
      </c>
      <c r="BC114" s="339">
        <v>77.790000000000006</v>
      </c>
      <c r="BD114" s="155">
        <v>1730.8275000000001</v>
      </c>
      <c r="BE114" s="156">
        <v>1.0000002888792467</v>
      </c>
      <c r="BF114" s="155">
        <v>-5.0000000010186341E-4</v>
      </c>
      <c r="BG114" s="100"/>
      <c r="BH114" s="155">
        <v>0</v>
      </c>
      <c r="BI114" s="366">
        <v>0</v>
      </c>
      <c r="BJ114" s="339">
        <v>77.790000000000006</v>
      </c>
      <c r="BK114" s="155">
        <v>1730.8275000000001</v>
      </c>
      <c r="BL114" s="156">
        <v>1.0000002888792467</v>
      </c>
      <c r="BM114" s="155">
        <v>-5.0000000010186341E-4</v>
      </c>
      <c r="BN114" s="100"/>
      <c r="BO114" s="155">
        <v>0</v>
      </c>
      <c r="BP114" s="366">
        <v>0</v>
      </c>
      <c r="BQ114" s="339">
        <v>77.790000000000006</v>
      </c>
      <c r="BR114" s="155">
        <v>1730.8275000000001</v>
      </c>
      <c r="BS114" s="156">
        <v>1.0000002888792467</v>
      </c>
      <c r="BT114" s="155">
        <v>-5.0000000010186341E-4</v>
      </c>
      <c r="BU114" s="100"/>
      <c r="BV114" s="155">
        <v>0</v>
      </c>
      <c r="BW114" s="366">
        <v>0</v>
      </c>
      <c r="BX114" s="339">
        <v>77.790000000000006</v>
      </c>
      <c r="BY114" s="155">
        <v>1730.8275000000001</v>
      </c>
      <c r="BZ114" s="156">
        <v>1.0000002888792467</v>
      </c>
      <c r="CA114" s="155">
        <v>-5.0000000010186341E-4</v>
      </c>
      <c r="CB114" s="100"/>
      <c r="CC114" s="155">
        <v>0</v>
      </c>
      <c r="CD114" s="366">
        <v>0</v>
      </c>
      <c r="CE114" s="339">
        <v>77.790000000000006</v>
      </c>
      <c r="CF114" s="155">
        <v>1730.8275000000001</v>
      </c>
      <c r="CG114" s="156">
        <v>1.0000002888792467</v>
      </c>
      <c r="CH114" s="155">
        <v>-5.0000000010186341E-4</v>
      </c>
      <c r="CI114" s="100"/>
      <c r="CJ114" s="155">
        <v>-0.01</v>
      </c>
      <c r="CK114" s="366">
        <v>-5.7775849348317306E-6</v>
      </c>
      <c r="CL114" s="339">
        <v>77.790000000000006</v>
      </c>
      <c r="CM114" s="155">
        <v>1730.8275000000001</v>
      </c>
      <c r="CN114" s="156">
        <v>1.0000002888792467</v>
      </c>
      <c r="CO114" s="155">
        <v>-5.0000000010186341E-4</v>
      </c>
      <c r="CP114" s="100"/>
      <c r="CQ114" s="155">
        <v>0</v>
      </c>
      <c r="CR114" s="366">
        <v>0</v>
      </c>
      <c r="CS114" s="339">
        <v>77.790000000000006</v>
      </c>
      <c r="CT114" s="155">
        <v>1730.8275000000001</v>
      </c>
      <c r="CU114" s="156">
        <v>1.0000002888792467</v>
      </c>
      <c r="CV114" s="155">
        <v>-5.0000000010186341E-4</v>
      </c>
      <c r="CW114" s="100"/>
      <c r="CX114" s="155">
        <v>0</v>
      </c>
      <c r="CY114" s="366">
        <v>0</v>
      </c>
      <c r="CZ114" s="339">
        <v>77.790000000000006</v>
      </c>
      <c r="DA114" s="155">
        <v>1730.8275000000001</v>
      </c>
      <c r="DB114" s="156">
        <v>1.0000002888792467</v>
      </c>
      <c r="DC114" s="155">
        <v>-5.0000000010186341E-4</v>
      </c>
      <c r="DD114" s="100"/>
      <c r="DE114" s="155">
        <v>0</v>
      </c>
      <c r="DF114" s="366">
        <v>0</v>
      </c>
      <c r="DG114" s="339">
        <v>77.790000000000006</v>
      </c>
      <c r="DH114" s="155">
        <v>1730.8275000000001</v>
      </c>
      <c r="DI114" s="156">
        <v>1.0000002888792467</v>
      </c>
      <c r="DJ114" s="155">
        <v>-5.0000000010186341E-4</v>
      </c>
      <c r="DK114" s="100"/>
      <c r="DL114" s="155">
        <v>0</v>
      </c>
      <c r="DM114" s="366">
        <v>0</v>
      </c>
      <c r="DN114" s="339">
        <v>77.790000000000006</v>
      </c>
      <c r="DO114" s="155">
        <v>1730.8275000000001</v>
      </c>
      <c r="DP114" s="156">
        <v>1.0000002888792467</v>
      </c>
      <c r="DQ114" s="155">
        <v>-5.0000000010186341E-4</v>
      </c>
    </row>
    <row r="115" spans="1:121" ht="25.5" x14ac:dyDescent="0.25">
      <c r="A115" s="17" t="s">
        <v>338</v>
      </c>
      <c r="B115" s="18" t="s">
        <v>146</v>
      </c>
      <c r="C115" s="17" t="s">
        <v>32</v>
      </c>
      <c r="D115" s="17" t="s">
        <v>147</v>
      </c>
      <c r="E115" s="19" t="s">
        <v>88</v>
      </c>
      <c r="F115" s="19">
        <v>2.21</v>
      </c>
      <c r="G115" s="20">
        <v>65.430000000000007</v>
      </c>
      <c r="H115" s="20">
        <v>81.93</v>
      </c>
      <c r="I115" s="390">
        <v>181.065</v>
      </c>
      <c r="J115" s="100">
        <v>0</v>
      </c>
      <c r="K115" s="155">
        <v>0</v>
      </c>
      <c r="L115" s="366">
        <v>0</v>
      </c>
      <c r="M115" s="339">
        <v>0</v>
      </c>
      <c r="N115" s="155">
        <v>0</v>
      </c>
      <c r="O115" s="156">
        <v>0</v>
      </c>
      <c r="P115" s="155">
        <v>181.065</v>
      </c>
      <c r="Q115" s="100">
        <v>1.33</v>
      </c>
      <c r="R115" s="155">
        <v>108.96690000000001</v>
      </c>
      <c r="S115" s="366">
        <v>0.60181095186811373</v>
      </c>
      <c r="T115" s="339">
        <v>1.33</v>
      </c>
      <c r="U115" s="155">
        <v>108.96690000000001</v>
      </c>
      <c r="V115" s="156">
        <v>0.60181095186811373</v>
      </c>
      <c r="W115" s="155">
        <v>72.098099999999988</v>
      </c>
      <c r="X115" s="100">
        <v>0.88</v>
      </c>
      <c r="Y115" s="155">
        <v>72.098400000000012</v>
      </c>
      <c r="Z115" s="366">
        <v>0.39819070499544368</v>
      </c>
      <c r="AA115" s="339">
        <v>2.21</v>
      </c>
      <c r="AB115" s="155">
        <v>181.06530000000004</v>
      </c>
      <c r="AC115" s="156">
        <v>1.0000016568635575</v>
      </c>
      <c r="AD115" s="155">
        <v>-3.0000000003838068E-4</v>
      </c>
      <c r="AE115" s="100"/>
      <c r="AF115" s="155">
        <v>0</v>
      </c>
      <c r="AG115" s="366">
        <v>0</v>
      </c>
      <c r="AH115" s="339">
        <v>2.21</v>
      </c>
      <c r="AI115" s="155">
        <v>181.06530000000004</v>
      </c>
      <c r="AJ115" s="156">
        <v>1.0000016568635575</v>
      </c>
      <c r="AK115" s="155">
        <v>-3.0000000003838068E-4</v>
      </c>
      <c r="AL115" s="100"/>
      <c r="AM115" s="155">
        <v>0</v>
      </c>
      <c r="AN115" s="366">
        <v>0</v>
      </c>
      <c r="AO115" s="339">
        <v>2.21</v>
      </c>
      <c r="AP115" s="155">
        <v>181.06530000000004</v>
      </c>
      <c r="AQ115" s="156">
        <v>1.0000016568635575</v>
      </c>
      <c r="AR115" s="155">
        <v>-3.0000000003838068E-4</v>
      </c>
      <c r="AS115" s="100"/>
      <c r="AT115" s="155">
        <v>0</v>
      </c>
      <c r="AU115" s="366">
        <v>0</v>
      </c>
      <c r="AV115" s="339">
        <v>2.21</v>
      </c>
      <c r="AW115" s="155">
        <v>181.06530000000004</v>
      </c>
      <c r="AX115" s="156">
        <v>1.0000016568635575</v>
      </c>
      <c r="AY115" s="155">
        <v>-3.0000000003838068E-4</v>
      </c>
      <c r="AZ115" s="100"/>
      <c r="BA115" s="155">
        <v>0</v>
      </c>
      <c r="BB115" s="366">
        <v>0</v>
      </c>
      <c r="BC115" s="339">
        <v>2.21</v>
      </c>
      <c r="BD115" s="155">
        <v>181.06530000000004</v>
      </c>
      <c r="BE115" s="156">
        <v>1.0000016568635575</v>
      </c>
      <c r="BF115" s="155">
        <v>-3.0000000003838068E-4</v>
      </c>
      <c r="BG115" s="100"/>
      <c r="BH115" s="155">
        <v>0</v>
      </c>
      <c r="BI115" s="366">
        <v>0</v>
      </c>
      <c r="BJ115" s="339">
        <v>2.21</v>
      </c>
      <c r="BK115" s="155">
        <v>181.06530000000004</v>
      </c>
      <c r="BL115" s="156">
        <v>1.0000016568635575</v>
      </c>
      <c r="BM115" s="155">
        <v>-3.0000000003838068E-4</v>
      </c>
      <c r="BN115" s="100"/>
      <c r="BO115" s="155">
        <v>0</v>
      </c>
      <c r="BP115" s="366">
        <v>0</v>
      </c>
      <c r="BQ115" s="339">
        <v>2.21</v>
      </c>
      <c r="BR115" s="155">
        <v>181.06530000000004</v>
      </c>
      <c r="BS115" s="156">
        <v>1.0000016568635575</v>
      </c>
      <c r="BT115" s="155">
        <v>-3.0000000003838068E-4</v>
      </c>
      <c r="BU115" s="100"/>
      <c r="BV115" s="155">
        <v>0</v>
      </c>
      <c r="BW115" s="366">
        <v>0</v>
      </c>
      <c r="BX115" s="339">
        <v>2.21</v>
      </c>
      <c r="BY115" s="155">
        <v>181.06530000000004</v>
      </c>
      <c r="BZ115" s="156">
        <v>1.0000016568635575</v>
      </c>
      <c r="CA115" s="155">
        <v>-3.0000000003838068E-4</v>
      </c>
      <c r="CB115" s="100"/>
      <c r="CC115" s="155">
        <v>0</v>
      </c>
      <c r="CD115" s="366">
        <v>0</v>
      </c>
      <c r="CE115" s="339">
        <v>2.21</v>
      </c>
      <c r="CF115" s="155">
        <v>181.06530000000004</v>
      </c>
      <c r="CG115" s="156">
        <v>1.0000016568635575</v>
      </c>
      <c r="CH115" s="155">
        <v>-3.0000000003838068E-4</v>
      </c>
      <c r="CI115" s="100"/>
      <c r="CJ115" s="155">
        <v>-0.01</v>
      </c>
      <c r="CK115" s="366">
        <v>-5.5228785242868586E-5</v>
      </c>
      <c r="CL115" s="339">
        <v>2.21</v>
      </c>
      <c r="CM115" s="155">
        <v>181.06530000000004</v>
      </c>
      <c r="CN115" s="156">
        <v>1.0000016568635575</v>
      </c>
      <c r="CO115" s="155">
        <v>-3.0000000003838068E-4</v>
      </c>
      <c r="CP115" s="100"/>
      <c r="CQ115" s="155">
        <v>0</v>
      </c>
      <c r="CR115" s="366">
        <v>0</v>
      </c>
      <c r="CS115" s="339">
        <v>2.21</v>
      </c>
      <c r="CT115" s="155">
        <v>181.06530000000004</v>
      </c>
      <c r="CU115" s="156">
        <v>1.0000016568635575</v>
      </c>
      <c r="CV115" s="155">
        <v>-3.0000000003838068E-4</v>
      </c>
      <c r="CW115" s="100"/>
      <c r="CX115" s="155">
        <v>0</v>
      </c>
      <c r="CY115" s="366">
        <v>0</v>
      </c>
      <c r="CZ115" s="339">
        <v>2.21</v>
      </c>
      <c r="DA115" s="155">
        <v>181.06530000000004</v>
      </c>
      <c r="DB115" s="156">
        <v>1.0000016568635575</v>
      </c>
      <c r="DC115" s="155">
        <v>-3.0000000003838068E-4</v>
      </c>
      <c r="DD115" s="100"/>
      <c r="DE115" s="155">
        <v>0</v>
      </c>
      <c r="DF115" s="366">
        <v>0</v>
      </c>
      <c r="DG115" s="339">
        <v>2.21</v>
      </c>
      <c r="DH115" s="155">
        <v>181.06530000000004</v>
      </c>
      <c r="DI115" s="156">
        <v>1.0000016568635575</v>
      </c>
      <c r="DJ115" s="155">
        <v>-3.0000000003838068E-4</v>
      </c>
      <c r="DK115" s="100"/>
      <c r="DL115" s="155">
        <v>0</v>
      </c>
      <c r="DM115" s="366">
        <v>0</v>
      </c>
      <c r="DN115" s="339">
        <v>2.21</v>
      </c>
      <c r="DO115" s="155">
        <v>181.06530000000004</v>
      </c>
      <c r="DP115" s="156">
        <v>1.0000016568635575</v>
      </c>
      <c r="DQ115" s="155">
        <v>-3.0000000003838068E-4</v>
      </c>
    </row>
    <row r="116" spans="1:121" ht="25.5" x14ac:dyDescent="0.25">
      <c r="A116" s="17" t="s">
        <v>339</v>
      </c>
      <c r="B116" s="18" t="s">
        <v>340</v>
      </c>
      <c r="C116" s="17" t="s">
        <v>27</v>
      </c>
      <c r="D116" s="17" t="s">
        <v>341</v>
      </c>
      <c r="E116" s="19" t="s">
        <v>88</v>
      </c>
      <c r="F116" s="19">
        <v>2.21</v>
      </c>
      <c r="G116" s="20">
        <v>39.619999999999997</v>
      </c>
      <c r="H116" s="20">
        <v>49.61</v>
      </c>
      <c r="I116" s="390">
        <v>109.63800000000001</v>
      </c>
      <c r="J116" s="100">
        <v>0</v>
      </c>
      <c r="K116" s="155">
        <v>0</v>
      </c>
      <c r="L116" s="366">
        <v>0</v>
      </c>
      <c r="M116" s="339">
        <v>0</v>
      </c>
      <c r="N116" s="155">
        <v>0</v>
      </c>
      <c r="O116" s="156">
        <v>0</v>
      </c>
      <c r="P116" s="155">
        <v>109.63800000000001</v>
      </c>
      <c r="Q116" s="100">
        <v>1.33</v>
      </c>
      <c r="R116" s="155">
        <v>65.981300000000005</v>
      </c>
      <c r="S116" s="366">
        <v>0.601810503657491</v>
      </c>
      <c r="T116" s="339">
        <v>1.33</v>
      </c>
      <c r="U116" s="155">
        <v>65.981300000000005</v>
      </c>
      <c r="V116" s="156">
        <v>0.601810503657491</v>
      </c>
      <c r="W116" s="155">
        <v>43.656700000000001</v>
      </c>
      <c r="X116" s="100">
        <v>0.88</v>
      </c>
      <c r="Y116" s="155">
        <v>43.656799999999997</v>
      </c>
      <c r="Z116" s="366">
        <v>0.39819040843503162</v>
      </c>
      <c r="AA116" s="339">
        <v>2.21</v>
      </c>
      <c r="AB116" s="155">
        <v>109.63810000000001</v>
      </c>
      <c r="AC116" s="156">
        <v>1.0000009120925226</v>
      </c>
      <c r="AD116" s="155">
        <v>-1.0000000000331966E-4</v>
      </c>
      <c r="AE116" s="100"/>
      <c r="AF116" s="155">
        <v>0</v>
      </c>
      <c r="AG116" s="366">
        <v>0</v>
      </c>
      <c r="AH116" s="339">
        <v>2.21</v>
      </c>
      <c r="AI116" s="155">
        <v>109.63810000000001</v>
      </c>
      <c r="AJ116" s="156">
        <v>1.0000009120925226</v>
      </c>
      <c r="AK116" s="155">
        <v>-1.0000000000331966E-4</v>
      </c>
      <c r="AL116" s="100"/>
      <c r="AM116" s="155">
        <v>0</v>
      </c>
      <c r="AN116" s="366">
        <v>0</v>
      </c>
      <c r="AO116" s="339">
        <v>2.21</v>
      </c>
      <c r="AP116" s="155">
        <v>109.63810000000001</v>
      </c>
      <c r="AQ116" s="156">
        <v>1.0000009120925226</v>
      </c>
      <c r="AR116" s="155">
        <v>-1.0000000000331966E-4</v>
      </c>
      <c r="AS116" s="100"/>
      <c r="AT116" s="155">
        <v>0</v>
      </c>
      <c r="AU116" s="366">
        <v>0</v>
      </c>
      <c r="AV116" s="339">
        <v>2.21</v>
      </c>
      <c r="AW116" s="155">
        <v>109.63810000000001</v>
      </c>
      <c r="AX116" s="156">
        <v>1.0000009120925226</v>
      </c>
      <c r="AY116" s="155">
        <v>-1.0000000000331966E-4</v>
      </c>
      <c r="AZ116" s="100"/>
      <c r="BA116" s="155">
        <v>0</v>
      </c>
      <c r="BB116" s="366">
        <v>0</v>
      </c>
      <c r="BC116" s="339">
        <v>2.21</v>
      </c>
      <c r="BD116" s="155">
        <v>109.63810000000001</v>
      </c>
      <c r="BE116" s="156">
        <v>1.0000009120925226</v>
      </c>
      <c r="BF116" s="155">
        <v>-1.0000000000331966E-4</v>
      </c>
      <c r="BG116" s="100"/>
      <c r="BH116" s="155">
        <v>0</v>
      </c>
      <c r="BI116" s="366">
        <v>0</v>
      </c>
      <c r="BJ116" s="339">
        <v>2.21</v>
      </c>
      <c r="BK116" s="155">
        <v>109.63810000000001</v>
      </c>
      <c r="BL116" s="156">
        <v>1.0000009120925226</v>
      </c>
      <c r="BM116" s="155">
        <v>-1.0000000000331966E-4</v>
      </c>
      <c r="BN116" s="100"/>
      <c r="BO116" s="155">
        <v>0</v>
      </c>
      <c r="BP116" s="366">
        <v>0</v>
      </c>
      <c r="BQ116" s="339">
        <v>2.21</v>
      </c>
      <c r="BR116" s="155">
        <v>109.63</v>
      </c>
      <c r="BS116" s="156">
        <v>0.99992703259818672</v>
      </c>
      <c r="BT116" s="155">
        <v>8.0000000000097771E-3</v>
      </c>
      <c r="BU116" s="100"/>
      <c r="BV116" s="155">
        <v>0</v>
      </c>
      <c r="BW116" s="366">
        <v>0</v>
      </c>
      <c r="BX116" s="339">
        <v>2.21</v>
      </c>
      <c r="BY116" s="155">
        <v>109.63</v>
      </c>
      <c r="BZ116" s="156">
        <v>0.99992703259818672</v>
      </c>
      <c r="CA116" s="155">
        <v>8.0000000000097771E-3</v>
      </c>
      <c r="CB116" s="100"/>
      <c r="CC116" s="155">
        <v>0</v>
      </c>
      <c r="CD116" s="366">
        <v>0</v>
      </c>
      <c r="CE116" s="339">
        <v>2.21</v>
      </c>
      <c r="CF116" s="155">
        <v>109.63</v>
      </c>
      <c r="CG116" s="156">
        <v>0.99992703259818672</v>
      </c>
      <c r="CH116" s="155">
        <v>8.0000000000097771E-3</v>
      </c>
      <c r="CI116" s="100"/>
      <c r="CJ116" s="155">
        <v>0</v>
      </c>
      <c r="CK116" s="366">
        <v>0</v>
      </c>
      <c r="CL116" s="339">
        <v>2.21</v>
      </c>
      <c r="CM116" s="155">
        <v>109.64</v>
      </c>
      <c r="CN116" s="156">
        <v>1.0000182418504533</v>
      </c>
      <c r="CO116" s="155">
        <v>-1.9999999999953388E-3</v>
      </c>
      <c r="CP116" s="100"/>
      <c r="CQ116" s="155">
        <v>0</v>
      </c>
      <c r="CR116" s="366">
        <v>0</v>
      </c>
      <c r="CS116" s="339">
        <v>2.21</v>
      </c>
      <c r="CT116" s="155">
        <v>109.64</v>
      </c>
      <c r="CU116" s="156">
        <v>1.0000182418504533</v>
      </c>
      <c r="CV116" s="155">
        <v>-1.9999999999953388E-3</v>
      </c>
      <c r="CW116" s="100"/>
      <c r="CX116" s="155">
        <v>0</v>
      </c>
      <c r="CY116" s="366">
        <v>0</v>
      </c>
      <c r="CZ116" s="339">
        <v>2.21</v>
      </c>
      <c r="DA116" s="155">
        <v>109.64</v>
      </c>
      <c r="DB116" s="156">
        <v>1.0000182418504533</v>
      </c>
      <c r="DC116" s="155">
        <v>-1.9999999999953388E-3</v>
      </c>
      <c r="DD116" s="100"/>
      <c r="DE116" s="155">
        <v>0</v>
      </c>
      <c r="DF116" s="366">
        <v>0</v>
      </c>
      <c r="DG116" s="339">
        <v>2.21</v>
      </c>
      <c r="DH116" s="155">
        <v>109.64</v>
      </c>
      <c r="DI116" s="156">
        <v>1.0000182418504533</v>
      </c>
      <c r="DJ116" s="155">
        <v>-1.9999999999953388E-3</v>
      </c>
      <c r="DK116" s="100"/>
      <c r="DL116" s="155">
        <v>0</v>
      </c>
      <c r="DM116" s="366">
        <v>0</v>
      </c>
      <c r="DN116" s="339">
        <v>2.21</v>
      </c>
      <c r="DO116" s="155">
        <v>109.64</v>
      </c>
      <c r="DP116" s="156">
        <v>1.0000182418504533</v>
      </c>
      <c r="DQ116" s="155">
        <v>-1.9999999999953388E-3</v>
      </c>
    </row>
    <row r="117" spans="1:121" ht="76.5" x14ac:dyDescent="0.25">
      <c r="A117" s="17" t="s">
        <v>342</v>
      </c>
      <c r="B117" s="18" t="s">
        <v>343</v>
      </c>
      <c r="C117" s="17" t="s">
        <v>27</v>
      </c>
      <c r="D117" s="17" t="s">
        <v>344</v>
      </c>
      <c r="E117" s="19" t="s">
        <v>109</v>
      </c>
      <c r="F117" s="19">
        <v>58.51</v>
      </c>
      <c r="G117" s="20">
        <v>70.08</v>
      </c>
      <c r="H117" s="20">
        <v>87.75</v>
      </c>
      <c r="I117" s="390">
        <v>5134.2520000000004</v>
      </c>
      <c r="J117" s="100">
        <v>0</v>
      </c>
      <c r="K117" s="155">
        <v>0</v>
      </c>
      <c r="L117" s="366">
        <v>0</v>
      </c>
      <c r="M117" s="339">
        <v>0</v>
      </c>
      <c r="N117" s="155">
        <v>0</v>
      </c>
      <c r="O117" s="156">
        <v>0</v>
      </c>
      <c r="P117" s="155">
        <v>5134.2520000000004</v>
      </c>
      <c r="Q117" s="100">
        <v>58.61</v>
      </c>
      <c r="R117" s="155">
        <v>5143.0275000000001</v>
      </c>
      <c r="S117" s="366">
        <v>1.0017092071055336</v>
      </c>
      <c r="T117" s="339">
        <v>58.61</v>
      </c>
      <c r="U117" s="155">
        <v>5143.0275000000001</v>
      </c>
      <c r="V117" s="156">
        <v>1.0017092071055336</v>
      </c>
      <c r="W117" s="155">
        <v>-8.7754999999997381</v>
      </c>
      <c r="X117" s="100"/>
      <c r="Y117" s="155">
        <v>0</v>
      </c>
      <c r="Z117" s="366">
        <v>0</v>
      </c>
      <c r="AA117" s="339">
        <v>58.61</v>
      </c>
      <c r="AB117" s="155">
        <v>5143.0275000000001</v>
      </c>
      <c r="AC117" s="156">
        <v>1.0017092071055336</v>
      </c>
      <c r="AD117" s="155">
        <v>-8.7754999999997381</v>
      </c>
      <c r="AE117" s="100"/>
      <c r="AF117" s="155">
        <v>0</v>
      </c>
      <c r="AG117" s="366">
        <v>0</v>
      </c>
      <c r="AH117" s="339">
        <v>58.61</v>
      </c>
      <c r="AI117" s="155">
        <v>5143.0275000000001</v>
      </c>
      <c r="AJ117" s="156">
        <v>1.0017092071055336</v>
      </c>
      <c r="AK117" s="155">
        <v>-8.7754999999997381</v>
      </c>
      <c r="AL117" s="100">
        <v>-0.1</v>
      </c>
      <c r="AM117" s="155">
        <v>-8.7750000000000004</v>
      </c>
      <c r="AN117" s="366">
        <v>-1.7091097203643295E-3</v>
      </c>
      <c r="AO117" s="339">
        <v>58.51</v>
      </c>
      <c r="AP117" s="155">
        <v>5134.2525000000005</v>
      </c>
      <c r="AQ117" s="156">
        <v>1.0000000973851693</v>
      </c>
      <c r="AR117" s="155">
        <v>-5.0000000010186341E-4</v>
      </c>
      <c r="AS117" s="100">
        <v>1</v>
      </c>
      <c r="AT117" s="155">
        <v>87.75</v>
      </c>
      <c r="AU117" s="366">
        <v>1.7091097203643296E-2</v>
      </c>
      <c r="AV117" s="339">
        <v>59.51</v>
      </c>
      <c r="AW117" s="155">
        <v>5222.0025000000005</v>
      </c>
      <c r="AX117" s="156">
        <v>1.0170911945888126</v>
      </c>
      <c r="AY117" s="155">
        <v>-87.750500000000102</v>
      </c>
      <c r="AZ117" s="100"/>
      <c r="BA117" s="155">
        <v>0</v>
      </c>
      <c r="BB117" s="366">
        <v>0</v>
      </c>
      <c r="BC117" s="339">
        <v>59.51</v>
      </c>
      <c r="BD117" s="155">
        <v>5222.0025000000005</v>
      </c>
      <c r="BE117" s="156">
        <v>1.0170911945888126</v>
      </c>
      <c r="BF117" s="155">
        <v>-87.750500000000102</v>
      </c>
      <c r="BG117" s="100"/>
      <c r="BH117" s="155">
        <v>0</v>
      </c>
      <c r="BI117" s="366">
        <v>0</v>
      </c>
      <c r="BJ117" s="339">
        <v>59.51</v>
      </c>
      <c r="BK117" s="155">
        <v>5222.0025000000005</v>
      </c>
      <c r="BL117" s="156">
        <v>1.0170911945888126</v>
      </c>
      <c r="BM117" s="155">
        <v>-87.750500000000102</v>
      </c>
      <c r="BN117" s="100"/>
      <c r="BO117" s="155">
        <v>0</v>
      </c>
      <c r="BP117" s="366">
        <v>0</v>
      </c>
      <c r="BQ117" s="339">
        <v>59.51</v>
      </c>
      <c r="BR117" s="155">
        <v>5222.0025000000005</v>
      </c>
      <c r="BS117" s="156">
        <v>1.0170911945888126</v>
      </c>
      <c r="BT117" s="155">
        <v>-87.750500000000102</v>
      </c>
      <c r="BU117" s="100">
        <v>-1</v>
      </c>
      <c r="BV117" s="155">
        <v>-87.75</v>
      </c>
      <c r="BW117" s="366">
        <v>-1.7091097203643296E-2</v>
      </c>
      <c r="BX117" s="339">
        <v>58.51</v>
      </c>
      <c r="BY117" s="155">
        <v>5134.2525000000005</v>
      </c>
      <c r="BZ117" s="156">
        <v>1.0000000973851693</v>
      </c>
      <c r="CA117" s="155">
        <v>-5.0000000010186341E-4</v>
      </c>
      <c r="CB117" s="100"/>
      <c r="CC117" s="155">
        <v>0</v>
      </c>
      <c r="CD117" s="366">
        <v>0</v>
      </c>
      <c r="CE117" s="339">
        <v>58.51</v>
      </c>
      <c r="CF117" s="155">
        <v>5134.2525000000005</v>
      </c>
      <c r="CG117" s="156">
        <v>1.0000000973851693</v>
      </c>
      <c r="CH117" s="155">
        <v>-5.0000000010186341E-4</v>
      </c>
      <c r="CI117" s="100"/>
      <c r="CJ117" s="155">
        <v>0</v>
      </c>
      <c r="CK117" s="366">
        <v>0</v>
      </c>
      <c r="CL117" s="339">
        <v>58.51</v>
      </c>
      <c r="CM117" s="155">
        <v>5134.2525000000005</v>
      </c>
      <c r="CN117" s="156">
        <v>1.0000000973851693</v>
      </c>
      <c r="CO117" s="155">
        <v>-5.0000000010186341E-4</v>
      </c>
      <c r="CP117" s="100"/>
      <c r="CQ117" s="155">
        <v>0</v>
      </c>
      <c r="CR117" s="366">
        <v>0</v>
      </c>
      <c r="CS117" s="339">
        <v>58.51</v>
      </c>
      <c r="CT117" s="155">
        <v>5134.2525000000005</v>
      </c>
      <c r="CU117" s="156">
        <v>1.0000000973851693</v>
      </c>
      <c r="CV117" s="155">
        <v>-5.0000000010186341E-4</v>
      </c>
      <c r="CW117" s="100"/>
      <c r="CX117" s="155">
        <v>0</v>
      </c>
      <c r="CY117" s="366">
        <v>0</v>
      </c>
      <c r="CZ117" s="339">
        <v>58.51</v>
      </c>
      <c r="DA117" s="155">
        <v>5134.2525000000005</v>
      </c>
      <c r="DB117" s="156">
        <v>1.0000000973851693</v>
      </c>
      <c r="DC117" s="155">
        <v>-5.0000000010186341E-4</v>
      </c>
      <c r="DD117" s="100"/>
      <c r="DE117" s="155">
        <v>0</v>
      </c>
      <c r="DF117" s="366">
        <v>0</v>
      </c>
      <c r="DG117" s="339">
        <v>58.51</v>
      </c>
      <c r="DH117" s="155">
        <v>5134.2525000000005</v>
      </c>
      <c r="DI117" s="156">
        <v>1.0000000973851693</v>
      </c>
      <c r="DJ117" s="155">
        <v>-5.0000000010186341E-4</v>
      </c>
      <c r="DK117" s="100"/>
      <c r="DL117" s="155">
        <v>0</v>
      </c>
      <c r="DM117" s="366">
        <v>0</v>
      </c>
      <c r="DN117" s="339">
        <v>58.51</v>
      </c>
      <c r="DO117" s="155">
        <v>5134.2525000000005</v>
      </c>
      <c r="DP117" s="156">
        <v>1.0000000973851693</v>
      </c>
      <c r="DQ117" s="155">
        <v>-5.0000000010186341E-4</v>
      </c>
    </row>
    <row r="118" spans="1:121" ht="76.5" x14ac:dyDescent="0.25">
      <c r="A118" s="17" t="s">
        <v>345</v>
      </c>
      <c r="B118" s="18" t="s">
        <v>346</v>
      </c>
      <c r="C118" s="17" t="s">
        <v>27</v>
      </c>
      <c r="D118" s="17" t="s">
        <v>347</v>
      </c>
      <c r="E118" s="19" t="s">
        <v>109</v>
      </c>
      <c r="F118" s="19">
        <v>47.15</v>
      </c>
      <c r="G118" s="20">
        <v>42.48</v>
      </c>
      <c r="H118" s="20">
        <v>53.19</v>
      </c>
      <c r="I118" s="390">
        <v>2507.9079999999999</v>
      </c>
      <c r="J118" s="100">
        <v>0</v>
      </c>
      <c r="K118" s="155">
        <v>0</v>
      </c>
      <c r="L118" s="366">
        <v>0</v>
      </c>
      <c r="M118" s="339">
        <v>0</v>
      </c>
      <c r="N118" s="155">
        <v>0</v>
      </c>
      <c r="O118" s="156">
        <v>0</v>
      </c>
      <c r="P118" s="155">
        <v>2507.9079999999999</v>
      </c>
      <c r="Q118" s="100">
        <v>12.46</v>
      </c>
      <c r="R118" s="155">
        <v>662.74739999999997</v>
      </c>
      <c r="S118" s="366">
        <v>0.26426304314193344</v>
      </c>
      <c r="T118" s="339">
        <v>12.46</v>
      </c>
      <c r="U118" s="155">
        <v>662.74739999999997</v>
      </c>
      <c r="V118" s="156">
        <v>0.26426304314193344</v>
      </c>
      <c r="W118" s="155">
        <v>1845.1605999999999</v>
      </c>
      <c r="X118" s="100">
        <v>17.23</v>
      </c>
      <c r="Y118" s="155">
        <v>916.46370000000002</v>
      </c>
      <c r="Z118" s="366">
        <v>0.36542955323720011</v>
      </c>
      <c r="AA118" s="339">
        <v>29.69</v>
      </c>
      <c r="AB118" s="155">
        <v>1579.2111</v>
      </c>
      <c r="AC118" s="156">
        <v>0.62969259637913355</v>
      </c>
      <c r="AD118" s="155">
        <v>928.69689999999991</v>
      </c>
      <c r="AE118" s="100"/>
      <c r="AF118" s="155">
        <v>0</v>
      </c>
      <c r="AG118" s="366">
        <v>0</v>
      </c>
      <c r="AH118" s="339">
        <v>29.69</v>
      </c>
      <c r="AI118" s="155">
        <v>1579.2111</v>
      </c>
      <c r="AJ118" s="156">
        <v>0.62969259637913355</v>
      </c>
      <c r="AK118" s="155">
        <v>928.69689999999991</v>
      </c>
      <c r="AL118" s="100">
        <v>13.72</v>
      </c>
      <c r="AM118" s="155">
        <v>729.76679999999999</v>
      </c>
      <c r="AN118" s="366">
        <v>0.29098627222370199</v>
      </c>
      <c r="AO118" s="339">
        <v>43.410000000000004</v>
      </c>
      <c r="AP118" s="155">
        <v>2308.9778999999999</v>
      </c>
      <c r="AQ118" s="156">
        <v>0.92067886860283554</v>
      </c>
      <c r="AR118" s="155">
        <v>198.93010000000004</v>
      </c>
      <c r="AS118" s="100"/>
      <c r="AT118" s="155">
        <v>0</v>
      </c>
      <c r="AU118" s="366">
        <v>0</v>
      </c>
      <c r="AV118" s="339">
        <v>43.410000000000004</v>
      </c>
      <c r="AW118" s="155">
        <v>2308.9778999999999</v>
      </c>
      <c r="AX118" s="156">
        <v>0.92067886860283554</v>
      </c>
      <c r="AY118" s="155">
        <v>198.93010000000004</v>
      </c>
      <c r="AZ118" s="100"/>
      <c r="BA118" s="155">
        <v>0</v>
      </c>
      <c r="BB118" s="366">
        <v>0</v>
      </c>
      <c r="BC118" s="339">
        <v>43.410000000000004</v>
      </c>
      <c r="BD118" s="155">
        <v>2308.9778999999999</v>
      </c>
      <c r="BE118" s="156">
        <v>0.92067886860283554</v>
      </c>
      <c r="BF118" s="155">
        <v>198.93010000000004</v>
      </c>
      <c r="BG118" s="100"/>
      <c r="BH118" s="155">
        <v>0</v>
      </c>
      <c r="BI118" s="366">
        <v>0</v>
      </c>
      <c r="BJ118" s="339">
        <v>43.410000000000004</v>
      </c>
      <c r="BK118" s="155">
        <v>2308.9778999999999</v>
      </c>
      <c r="BL118" s="156">
        <v>0.92067886860283554</v>
      </c>
      <c r="BM118" s="155">
        <v>198.93010000000004</v>
      </c>
      <c r="BN118" s="100"/>
      <c r="BO118" s="155">
        <v>0</v>
      </c>
      <c r="BP118" s="366">
        <v>0</v>
      </c>
      <c r="BQ118" s="339">
        <v>43.410000000000004</v>
      </c>
      <c r="BR118" s="155">
        <v>2308.9778999999999</v>
      </c>
      <c r="BS118" s="156">
        <v>0.92067886860283554</v>
      </c>
      <c r="BT118" s="155">
        <v>198.93010000000004</v>
      </c>
      <c r="BU118" s="100"/>
      <c r="BV118" s="155">
        <v>0</v>
      </c>
      <c r="BW118" s="366">
        <v>0</v>
      </c>
      <c r="BX118" s="339">
        <v>43.410000000000004</v>
      </c>
      <c r="BY118" s="155">
        <v>2308.9778999999999</v>
      </c>
      <c r="BZ118" s="156">
        <v>0.92067886860283554</v>
      </c>
      <c r="CA118" s="155">
        <v>198.93010000000004</v>
      </c>
      <c r="CB118" s="100"/>
      <c r="CC118" s="155">
        <v>0</v>
      </c>
      <c r="CD118" s="366">
        <v>0</v>
      </c>
      <c r="CE118" s="339">
        <v>43.410000000000004</v>
      </c>
      <c r="CF118" s="155">
        <v>2308.9778999999999</v>
      </c>
      <c r="CG118" s="156">
        <v>0.92067886860283554</v>
      </c>
      <c r="CH118" s="155">
        <v>198.93010000000004</v>
      </c>
      <c r="CI118" s="100">
        <v>3.74</v>
      </c>
      <c r="CJ118" s="155">
        <v>198.92</v>
      </c>
      <c r="CK118" s="366">
        <v>7.9317104136196387E-2</v>
      </c>
      <c r="CL118" s="339">
        <v>47.150000000000006</v>
      </c>
      <c r="CM118" s="155">
        <v>2507.9079000000002</v>
      </c>
      <c r="CN118" s="156">
        <v>0.99999996012612913</v>
      </c>
      <c r="CO118" s="155">
        <v>9.9999999747524271E-5</v>
      </c>
      <c r="CP118" s="100"/>
      <c r="CQ118" s="155">
        <v>0</v>
      </c>
      <c r="CR118" s="366">
        <v>0</v>
      </c>
      <c r="CS118" s="339">
        <v>47.150000000000006</v>
      </c>
      <c r="CT118" s="155">
        <v>2507.9079000000002</v>
      </c>
      <c r="CU118" s="156">
        <v>0.99999996012612913</v>
      </c>
      <c r="CV118" s="155">
        <v>9.9999999747524271E-5</v>
      </c>
      <c r="CW118" s="100"/>
      <c r="CX118" s="155">
        <v>0</v>
      </c>
      <c r="CY118" s="366">
        <v>0</v>
      </c>
      <c r="CZ118" s="339">
        <v>47.150000000000006</v>
      </c>
      <c r="DA118" s="155">
        <v>2507.9079000000002</v>
      </c>
      <c r="DB118" s="156">
        <v>0.99999996012612913</v>
      </c>
      <c r="DC118" s="155">
        <v>9.9999999747524271E-5</v>
      </c>
      <c r="DD118" s="100"/>
      <c r="DE118" s="155">
        <v>0</v>
      </c>
      <c r="DF118" s="366">
        <v>0</v>
      </c>
      <c r="DG118" s="339">
        <v>47.150000000000006</v>
      </c>
      <c r="DH118" s="155">
        <v>2507.9079000000002</v>
      </c>
      <c r="DI118" s="156">
        <v>0.99999996012612913</v>
      </c>
      <c r="DJ118" s="155">
        <v>9.9999999747524271E-5</v>
      </c>
      <c r="DK118" s="100"/>
      <c r="DL118" s="155">
        <v>0</v>
      </c>
      <c r="DM118" s="366">
        <v>0</v>
      </c>
      <c r="DN118" s="339">
        <v>47.150000000000006</v>
      </c>
      <c r="DO118" s="155">
        <v>2507.9079000000002</v>
      </c>
      <c r="DP118" s="156">
        <v>0.99999996012612913</v>
      </c>
      <c r="DQ118" s="155">
        <v>9.9999999747524271E-5</v>
      </c>
    </row>
    <row r="119" spans="1:121" ht="76.5" x14ac:dyDescent="0.25">
      <c r="A119" s="17" t="s">
        <v>348</v>
      </c>
      <c r="B119" s="18" t="s">
        <v>349</v>
      </c>
      <c r="C119" s="17" t="s">
        <v>27</v>
      </c>
      <c r="D119" s="17" t="s">
        <v>350</v>
      </c>
      <c r="E119" s="19" t="s">
        <v>109</v>
      </c>
      <c r="F119" s="19">
        <v>102.12</v>
      </c>
      <c r="G119" s="20">
        <v>67.94</v>
      </c>
      <c r="H119" s="20">
        <v>85.07</v>
      </c>
      <c r="I119" s="390">
        <v>8687.348</v>
      </c>
      <c r="J119" s="100">
        <v>0</v>
      </c>
      <c r="K119" s="155">
        <v>0</v>
      </c>
      <c r="L119" s="366">
        <v>0</v>
      </c>
      <c r="M119" s="339">
        <v>0</v>
      </c>
      <c r="N119" s="155">
        <v>0</v>
      </c>
      <c r="O119" s="156">
        <v>0</v>
      </c>
      <c r="P119" s="155">
        <v>8687.348</v>
      </c>
      <c r="Q119" s="100">
        <v>58.48</v>
      </c>
      <c r="R119" s="155">
        <v>4974.8935999999994</v>
      </c>
      <c r="S119" s="366">
        <v>0.57265964250539969</v>
      </c>
      <c r="T119" s="339">
        <v>58.48</v>
      </c>
      <c r="U119" s="155">
        <v>4974.8935999999994</v>
      </c>
      <c r="V119" s="156">
        <v>0.57265964250539969</v>
      </c>
      <c r="W119" s="155">
        <v>3712.4544000000005</v>
      </c>
      <c r="X119" s="100">
        <v>19.309999999999999</v>
      </c>
      <c r="Y119" s="155">
        <v>1642.7016999999998</v>
      </c>
      <c r="Z119" s="366">
        <v>0.18909127388473443</v>
      </c>
      <c r="AA119" s="339">
        <v>77.789999999999992</v>
      </c>
      <c r="AB119" s="155">
        <v>6617.595299999999</v>
      </c>
      <c r="AC119" s="156">
        <v>0.76175091639013415</v>
      </c>
      <c r="AD119" s="155">
        <v>2069.7527000000009</v>
      </c>
      <c r="AE119" s="100"/>
      <c r="AF119" s="155">
        <v>0</v>
      </c>
      <c r="AG119" s="366">
        <v>0</v>
      </c>
      <c r="AH119" s="339">
        <v>77.789999999999992</v>
      </c>
      <c r="AI119" s="155">
        <v>6617.595299999999</v>
      </c>
      <c r="AJ119" s="156">
        <v>0.76175091639013415</v>
      </c>
      <c r="AK119" s="155">
        <v>2069.7527000000009</v>
      </c>
      <c r="AL119" s="100">
        <v>15.48</v>
      </c>
      <c r="AM119" s="155">
        <v>1316.8835999999999</v>
      </c>
      <c r="AN119" s="366">
        <v>0.1515863759573117</v>
      </c>
      <c r="AO119" s="339">
        <v>93.27</v>
      </c>
      <c r="AP119" s="155">
        <v>7934.4788999999992</v>
      </c>
      <c r="AQ119" s="156">
        <v>0.91333729234744587</v>
      </c>
      <c r="AR119" s="155">
        <v>752.8691000000008</v>
      </c>
      <c r="AS119" s="100">
        <v>2.19</v>
      </c>
      <c r="AT119" s="155">
        <v>186.30329999999998</v>
      </c>
      <c r="AU119" s="366">
        <v>2.1445359389309599E-2</v>
      </c>
      <c r="AV119" s="339">
        <v>95.46</v>
      </c>
      <c r="AW119" s="155">
        <v>8120.7821999999987</v>
      </c>
      <c r="AX119" s="156">
        <v>0.93478265173675545</v>
      </c>
      <c r="AY119" s="155">
        <v>566.56580000000122</v>
      </c>
      <c r="AZ119" s="100"/>
      <c r="BA119" s="155">
        <v>0</v>
      </c>
      <c r="BB119" s="366">
        <v>0</v>
      </c>
      <c r="BC119" s="339">
        <v>95.46</v>
      </c>
      <c r="BD119" s="155">
        <v>8120.7821999999987</v>
      </c>
      <c r="BE119" s="156">
        <v>0.93478265173675545</v>
      </c>
      <c r="BF119" s="155">
        <v>566.56580000000122</v>
      </c>
      <c r="BG119" s="100"/>
      <c r="BH119" s="155">
        <v>0</v>
      </c>
      <c r="BI119" s="366">
        <v>0</v>
      </c>
      <c r="BJ119" s="339">
        <v>95.46</v>
      </c>
      <c r="BK119" s="155">
        <v>8120.7821999999987</v>
      </c>
      <c r="BL119" s="156">
        <v>0.93478265173675545</v>
      </c>
      <c r="BM119" s="155">
        <v>566.56580000000122</v>
      </c>
      <c r="BN119" s="100"/>
      <c r="BO119" s="155">
        <v>0</v>
      </c>
      <c r="BP119" s="366">
        <v>0</v>
      </c>
      <c r="BQ119" s="339">
        <v>95.46</v>
      </c>
      <c r="BR119" s="155">
        <v>8120.7821999999987</v>
      </c>
      <c r="BS119" s="156">
        <v>0.93478265173675545</v>
      </c>
      <c r="BT119" s="155">
        <v>566.56580000000122</v>
      </c>
      <c r="BU119" s="100"/>
      <c r="BV119" s="155">
        <v>0</v>
      </c>
      <c r="BW119" s="366">
        <v>0</v>
      </c>
      <c r="BX119" s="339">
        <v>95.46</v>
      </c>
      <c r="BY119" s="155">
        <v>8120.7821999999987</v>
      </c>
      <c r="BZ119" s="156">
        <v>0.93478265173675545</v>
      </c>
      <c r="CA119" s="155">
        <v>566.56580000000122</v>
      </c>
      <c r="CB119" s="100"/>
      <c r="CC119" s="155">
        <v>0</v>
      </c>
      <c r="CD119" s="366">
        <v>0</v>
      </c>
      <c r="CE119" s="339">
        <v>95.46</v>
      </c>
      <c r="CF119" s="155">
        <v>8120.7821999999987</v>
      </c>
      <c r="CG119" s="156">
        <v>0.93478265173675545</v>
      </c>
      <c r="CH119" s="155">
        <v>566.56580000000122</v>
      </c>
      <c r="CI119" s="100">
        <v>6.66</v>
      </c>
      <c r="CJ119" s="155">
        <v>566.55999999999995</v>
      </c>
      <c r="CK119" s="366">
        <v>6.5216680625663895E-2</v>
      </c>
      <c r="CL119" s="339">
        <v>102.11999999999999</v>
      </c>
      <c r="CM119" s="155">
        <v>8687.3521999999994</v>
      </c>
      <c r="CN119" s="156">
        <v>1.0000004834616962</v>
      </c>
      <c r="CO119" s="155">
        <v>-4.1999999994004611E-3</v>
      </c>
      <c r="CP119" s="100"/>
      <c r="CQ119" s="155">
        <v>0</v>
      </c>
      <c r="CR119" s="366">
        <v>0</v>
      </c>
      <c r="CS119" s="339">
        <v>102.11999999999999</v>
      </c>
      <c r="CT119" s="155">
        <v>8687.3521999999994</v>
      </c>
      <c r="CU119" s="156">
        <v>1.0000004834616962</v>
      </c>
      <c r="CV119" s="155">
        <v>-4.1999999994004611E-3</v>
      </c>
      <c r="CW119" s="100"/>
      <c r="CX119" s="155">
        <v>0</v>
      </c>
      <c r="CY119" s="366">
        <v>0</v>
      </c>
      <c r="CZ119" s="339">
        <v>102.11999999999999</v>
      </c>
      <c r="DA119" s="155">
        <v>8687.3521999999994</v>
      </c>
      <c r="DB119" s="156">
        <v>1.0000004834616962</v>
      </c>
      <c r="DC119" s="155">
        <v>-4.1999999994004611E-3</v>
      </c>
      <c r="DD119" s="100"/>
      <c r="DE119" s="155">
        <v>0</v>
      </c>
      <c r="DF119" s="366">
        <v>0</v>
      </c>
      <c r="DG119" s="339">
        <v>102.11999999999999</v>
      </c>
      <c r="DH119" s="155">
        <v>8687.3521999999994</v>
      </c>
      <c r="DI119" s="156">
        <v>1.0000004834616962</v>
      </c>
      <c r="DJ119" s="155">
        <v>-4.1999999994004611E-3</v>
      </c>
      <c r="DK119" s="100"/>
      <c r="DL119" s="155">
        <v>0</v>
      </c>
      <c r="DM119" s="366">
        <v>0</v>
      </c>
      <c r="DN119" s="339">
        <v>102.11999999999999</v>
      </c>
      <c r="DO119" s="155">
        <v>8687.3521999999994</v>
      </c>
      <c r="DP119" s="156">
        <v>1.0000004834616962</v>
      </c>
      <c r="DQ119" s="155">
        <v>-4.1999999994004611E-3</v>
      </c>
    </row>
    <row r="120" spans="1:121" ht="38.25" x14ac:dyDescent="0.25">
      <c r="A120" s="17" t="s">
        <v>351</v>
      </c>
      <c r="B120" s="18" t="s">
        <v>352</v>
      </c>
      <c r="C120" s="17" t="s">
        <v>32</v>
      </c>
      <c r="D120" s="17" t="s">
        <v>353</v>
      </c>
      <c r="E120" s="19" t="s">
        <v>109</v>
      </c>
      <c r="F120" s="19">
        <v>5.34</v>
      </c>
      <c r="G120" s="20">
        <v>47.13</v>
      </c>
      <c r="H120" s="20">
        <v>59.01</v>
      </c>
      <c r="I120" s="390">
        <v>315.113</v>
      </c>
      <c r="J120" s="100">
        <v>0</v>
      </c>
      <c r="K120" s="155">
        <v>0</v>
      </c>
      <c r="L120" s="366">
        <v>0</v>
      </c>
      <c r="M120" s="339">
        <v>0</v>
      </c>
      <c r="N120" s="155">
        <v>0</v>
      </c>
      <c r="O120" s="156">
        <v>0</v>
      </c>
      <c r="P120" s="155">
        <v>315.113</v>
      </c>
      <c r="Q120" s="100"/>
      <c r="R120" s="155">
        <v>0</v>
      </c>
      <c r="S120" s="366">
        <v>0</v>
      </c>
      <c r="T120" s="339">
        <v>0</v>
      </c>
      <c r="U120" s="155">
        <v>0</v>
      </c>
      <c r="V120" s="156">
        <v>0</v>
      </c>
      <c r="W120" s="155">
        <v>315.113</v>
      </c>
      <c r="X120" s="100">
        <v>5.34</v>
      </c>
      <c r="Y120" s="155">
        <v>315.11339999999996</v>
      </c>
      <c r="Z120" s="366">
        <v>1.0000012693859026</v>
      </c>
      <c r="AA120" s="339">
        <v>5.34</v>
      </c>
      <c r="AB120" s="155">
        <v>315.11339999999996</v>
      </c>
      <c r="AC120" s="156">
        <v>1.0000012693859026</v>
      </c>
      <c r="AD120" s="155">
        <v>-3.999999999564352E-4</v>
      </c>
      <c r="AE120" s="100"/>
      <c r="AF120" s="155">
        <v>0</v>
      </c>
      <c r="AG120" s="366">
        <v>0</v>
      </c>
      <c r="AH120" s="339">
        <v>5.34</v>
      </c>
      <c r="AI120" s="155">
        <v>315.11339999999996</v>
      </c>
      <c r="AJ120" s="156">
        <v>1.0000012693859026</v>
      </c>
      <c r="AK120" s="155">
        <v>-3.999999999564352E-4</v>
      </c>
      <c r="AL120" s="100"/>
      <c r="AM120" s="155">
        <v>0</v>
      </c>
      <c r="AN120" s="366">
        <v>0</v>
      </c>
      <c r="AO120" s="339">
        <v>5.34</v>
      </c>
      <c r="AP120" s="155">
        <v>315.11339999999996</v>
      </c>
      <c r="AQ120" s="156">
        <v>1.0000012693859026</v>
      </c>
      <c r="AR120" s="155">
        <v>-3.999999999564352E-4</v>
      </c>
      <c r="AS120" s="100">
        <v>5.34</v>
      </c>
      <c r="AT120" s="155">
        <v>315.11339999999996</v>
      </c>
      <c r="AU120" s="366">
        <v>1.0000012693859026</v>
      </c>
      <c r="AV120" s="339">
        <v>10.68</v>
      </c>
      <c r="AW120" s="155">
        <v>630.22679999999991</v>
      </c>
      <c r="AX120" s="156">
        <v>2.0000025387718052</v>
      </c>
      <c r="AY120" s="155">
        <v>-315.11379999999991</v>
      </c>
      <c r="AZ120" s="100"/>
      <c r="BA120" s="155">
        <v>0</v>
      </c>
      <c r="BB120" s="366">
        <v>0</v>
      </c>
      <c r="BC120" s="339">
        <v>10.68</v>
      </c>
      <c r="BD120" s="155">
        <v>630.22679999999991</v>
      </c>
      <c r="BE120" s="156">
        <v>2.0000025387718052</v>
      </c>
      <c r="BF120" s="155">
        <v>-315.11379999999991</v>
      </c>
      <c r="BG120" s="100"/>
      <c r="BH120" s="155">
        <v>0</v>
      </c>
      <c r="BI120" s="366">
        <v>0</v>
      </c>
      <c r="BJ120" s="339">
        <v>10.68</v>
      </c>
      <c r="BK120" s="155">
        <v>630.22679999999991</v>
      </c>
      <c r="BL120" s="156">
        <v>2.0000025387718052</v>
      </c>
      <c r="BM120" s="155">
        <v>-315.11379999999991</v>
      </c>
      <c r="BN120" s="100"/>
      <c r="BO120" s="155">
        <v>0</v>
      </c>
      <c r="BP120" s="366">
        <v>0</v>
      </c>
      <c r="BQ120" s="339">
        <v>10.68</v>
      </c>
      <c r="BR120" s="155">
        <v>630.22679999999991</v>
      </c>
      <c r="BS120" s="156">
        <v>2.0000025387718052</v>
      </c>
      <c r="BT120" s="155">
        <v>-315.11379999999991</v>
      </c>
      <c r="BU120" s="100">
        <v>-5.34</v>
      </c>
      <c r="BV120" s="155">
        <v>-315.11339999999996</v>
      </c>
      <c r="BW120" s="366">
        <v>-1.0000012693859026</v>
      </c>
      <c r="BX120" s="339">
        <v>5.34</v>
      </c>
      <c r="BY120" s="155">
        <v>315.11339999999996</v>
      </c>
      <c r="BZ120" s="156">
        <v>1.0000012693859026</v>
      </c>
      <c r="CA120" s="155">
        <v>-3.999999999564352E-4</v>
      </c>
      <c r="CB120" s="100"/>
      <c r="CC120" s="155">
        <v>0</v>
      </c>
      <c r="CD120" s="366">
        <v>0</v>
      </c>
      <c r="CE120" s="339">
        <v>5.34</v>
      </c>
      <c r="CF120" s="155">
        <v>315.11339999999996</v>
      </c>
      <c r="CG120" s="156">
        <v>1.0000012693859026</v>
      </c>
      <c r="CH120" s="155">
        <v>-3.999999999564352E-4</v>
      </c>
      <c r="CI120" s="100"/>
      <c r="CJ120" s="155">
        <v>0</v>
      </c>
      <c r="CK120" s="366">
        <v>0</v>
      </c>
      <c r="CL120" s="339">
        <v>5.34</v>
      </c>
      <c r="CM120" s="155">
        <v>315.11339999999996</v>
      </c>
      <c r="CN120" s="156">
        <v>1.0000012693859026</v>
      </c>
      <c r="CO120" s="155">
        <v>-3.999999999564352E-4</v>
      </c>
      <c r="CP120" s="100"/>
      <c r="CQ120" s="155">
        <v>0</v>
      </c>
      <c r="CR120" s="366">
        <v>0</v>
      </c>
      <c r="CS120" s="339">
        <v>5.34</v>
      </c>
      <c r="CT120" s="155">
        <v>315.11339999999996</v>
      </c>
      <c r="CU120" s="156">
        <v>1.0000012693859026</v>
      </c>
      <c r="CV120" s="155">
        <v>-3.999999999564352E-4</v>
      </c>
      <c r="CW120" s="100"/>
      <c r="CX120" s="155">
        <v>0</v>
      </c>
      <c r="CY120" s="366">
        <v>0</v>
      </c>
      <c r="CZ120" s="339">
        <v>5.34</v>
      </c>
      <c r="DA120" s="155">
        <v>315.11339999999996</v>
      </c>
      <c r="DB120" s="156">
        <v>1.0000012693859026</v>
      </c>
      <c r="DC120" s="155">
        <v>-3.999999999564352E-4</v>
      </c>
      <c r="DD120" s="100"/>
      <c r="DE120" s="155">
        <v>0</v>
      </c>
      <c r="DF120" s="366">
        <v>0</v>
      </c>
      <c r="DG120" s="339">
        <v>5.34</v>
      </c>
      <c r="DH120" s="155">
        <v>315.11339999999996</v>
      </c>
      <c r="DI120" s="156">
        <v>1.0000012693859026</v>
      </c>
      <c r="DJ120" s="155">
        <v>-3.999999999564352E-4</v>
      </c>
      <c r="DK120" s="100"/>
      <c r="DL120" s="155">
        <v>0</v>
      </c>
      <c r="DM120" s="366">
        <v>0</v>
      </c>
      <c r="DN120" s="339">
        <v>5.34</v>
      </c>
      <c r="DO120" s="155">
        <v>315.11339999999996</v>
      </c>
      <c r="DP120" s="156">
        <v>1.0000012693859026</v>
      </c>
      <c r="DQ120" s="155">
        <v>-3.999999999564352E-4</v>
      </c>
    </row>
    <row r="121" spans="1:121" ht="51" x14ac:dyDescent="0.25">
      <c r="A121" s="17" t="s">
        <v>354</v>
      </c>
      <c r="B121" s="18" t="s">
        <v>355</v>
      </c>
      <c r="C121" s="17" t="s">
        <v>32</v>
      </c>
      <c r="D121" s="17" t="s">
        <v>356</v>
      </c>
      <c r="E121" s="19" t="s">
        <v>42</v>
      </c>
      <c r="F121" s="19">
        <v>4</v>
      </c>
      <c r="G121" s="20">
        <v>91.91</v>
      </c>
      <c r="H121" s="20">
        <v>115.08</v>
      </c>
      <c r="I121" s="390">
        <v>460.32</v>
      </c>
      <c r="J121" s="100">
        <v>0</v>
      </c>
      <c r="K121" s="155">
        <v>0</v>
      </c>
      <c r="L121" s="366">
        <v>0</v>
      </c>
      <c r="M121" s="339">
        <v>0</v>
      </c>
      <c r="N121" s="155">
        <v>0</v>
      </c>
      <c r="O121" s="156">
        <v>0</v>
      </c>
      <c r="P121" s="155">
        <v>460.32</v>
      </c>
      <c r="Q121" s="100">
        <v>2</v>
      </c>
      <c r="R121" s="155">
        <v>230.16</v>
      </c>
      <c r="S121" s="366">
        <v>0.5</v>
      </c>
      <c r="T121" s="339">
        <v>2</v>
      </c>
      <c r="U121" s="155">
        <v>230.16</v>
      </c>
      <c r="V121" s="156">
        <v>0.5</v>
      </c>
      <c r="W121" s="155">
        <v>230.16</v>
      </c>
      <c r="X121" s="100"/>
      <c r="Y121" s="155">
        <v>0</v>
      </c>
      <c r="Z121" s="366">
        <v>0</v>
      </c>
      <c r="AA121" s="339">
        <v>2</v>
      </c>
      <c r="AB121" s="155">
        <v>230.16</v>
      </c>
      <c r="AC121" s="156">
        <v>0.5</v>
      </c>
      <c r="AD121" s="155">
        <v>230.16</v>
      </c>
      <c r="AE121" s="100"/>
      <c r="AF121" s="155">
        <v>0</v>
      </c>
      <c r="AG121" s="366">
        <v>0</v>
      </c>
      <c r="AH121" s="339">
        <v>2</v>
      </c>
      <c r="AI121" s="155">
        <v>230.16</v>
      </c>
      <c r="AJ121" s="156">
        <v>0.5</v>
      </c>
      <c r="AK121" s="155">
        <v>230.16</v>
      </c>
      <c r="AL121" s="100"/>
      <c r="AM121" s="155">
        <v>0</v>
      </c>
      <c r="AN121" s="366">
        <v>0</v>
      </c>
      <c r="AO121" s="339">
        <v>2</v>
      </c>
      <c r="AP121" s="155">
        <v>230.16</v>
      </c>
      <c r="AQ121" s="156">
        <v>0.5</v>
      </c>
      <c r="AR121" s="155">
        <v>230.16</v>
      </c>
      <c r="AS121" s="100">
        <v>2</v>
      </c>
      <c r="AT121" s="155">
        <v>230.16</v>
      </c>
      <c r="AU121" s="366">
        <v>0.5</v>
      </c>
      <c r="AV121" s="339">
        <v>4</v>
      </c>
      <c r="AW121" s="155">
        <v>460.32</v>
      </c>
      <c r="AX121" s="156">
        <v>1</v>
      </c>
      <c r="AY121" s="155">
        <v>0</v>
      </c>
      <c r="AZ121" s="100"/>
      <c r="BA121" s="155">
        <v>0</v>
      </c>
      <c r="BB121" s="366">
        <v>0</v>
      </c>
      <c r="BC121" s="339">
        <v>4</v>
      </c>
      <c r="BD121" s="155">
        <v>460.32</v>
      </c>
      <c r="BE121" s="156">
        <v>1</v>
      </c>
      <c r="BF121" s="155">
        <v>0</v>
      </c>
      <c r="BG121" s="100"/>
      <c r="BH121" s="155">
        <v>0</v>
      </c>
      <c r="BI121" s="366">
        <v>0</v>
      </c>
      <c r="BJ121" s="339">
        <v>4</v>
      </c>
      <c r="BK121" s="155">
        <v>460.32</v>
      </c>
      <c r="BL121" s="156">
        <v>1</v>
      </c>
      <c r="BM121" s="155">
        <v>0</v>
      </c>
      <c r="BN121" s="100"/>
      <c r="BO121" s="155">
        <v>0</v>
      </c>
      <c r="BP121" s="366">
        <v>0</v>
      </c>
      <c r="BQ121" s="339">
        <v>4</v>
      </c>
      <c r="BR121" s="155">
        <v>460.32</v>
      </c>
      <c r="BS121" s="156">
        <v>1</v>
      </c>
      <c r="BT121" s="155">
        <v>0</v>
      </c>
      <c r="BU121" s="100"/>
      <c r="BV121" s="155">
        <v>0</v>
      </c>
      <c r="BW121" s="366">
        <v>0</v>
      </c>
      <c r="BX121" s="339">
        <v>4</v>
      </c>
      <c r="BY121" s="155">
        <v>460.32</v>
      </c>
      <c r="BZ121" s="156">
        <v>1</v>
      </c>
      <c r="CA121" s="155">
        <v>0</v>
      </c>
      <c r="CB121" s="100"/>
      <c r="CC121" s="155">
        <v>0</v>
      </c>
      <c r="CD121" s="366">
        <v>0</v>
      </c>
      <c r="CE121" s="339">
        <v>4</v>
      </c>
      <c r="CF121" s="155">
        <v>460.32</v>
      </c>
      <c r="CG121" s="156">
        <v>1</v>
      </c>
      <c r="CH121" s="155">
        <v>0</v>
      </c>
      <c r="CI121" s="100"/>
      <c r="CJ121" s="155">
        <v>0</v>
      </c>
      <c r="CK121" s="366">
        <v>0</v>
      </c>
      <c r="CL121" s="339">
        <v>4</v>
      </c>
      <c r="CM121" s="155">
        <v>460.32</v>
      </c>
      <c r="CN121" s="156">
        <v>1</v>
      </c>
      <c r="CO121" s="155">
        <v>0</v>
      </c>
      <c r="CP121" s="100"/>
      <c r="CQ121" s="155">
        <v>0</v>
      </c>
      <c r="CR121" s="366">
        <v>0</v>
      </c>
      <c r="CS121" s="339">
        <v>4</v>
      </c>
      <c r="CT121" s="155">
        <v>460.32</v>
      </c>
      <c r="CU121" s="156">
        <v>1</v>
      </c>
      <c r="CV121" s="155">
        <v>0</v>
      </c>
      <c r="CW121" s="100"/>
      <c r="CX121" s="155">
        <v>0</v>
      </c>
      <c r="CY121" s="366">
        <v>0</v>
      </c>
      <c r="CZ121" s="339">
        <v>4</v>
      </c>
      <c r="DA121" s="155">
        <v>460.32</v>
      </c>
      <c r="DB121" s="156">
        <v>1</v>
      </c>
      <c r="DC121" s="155">
        <v>0</v>
      </c>
      <c r="DD121" s="100"/>
      <c r="DE121" s="155">
        <v>0</v>
      </c>
      <c r="DF121" s="366">
        <v>0</v>
      </c>
      <c r="DG121" s="339">
        <v>4</v>
      </c>
      <c r="DH121" s="155">
        <v>460.32</v>
      </c>
      <c r="DI121" s="156">
        <v>1</v>
      </c>
      <c r="DJ121" s="155">
        <v>0</v>
      </c>
      <c r="DK121" s="100"/>
      <c r="DL121" s="155">
        <v>0</v>
      </c>
      <c r="DM121" s="366">
        <v>0</v>
      </c>
      <c r="DN121" s="339">
        <v>4</v>
      </c>
      <c r="DO121" s="155">
        <v>460.32</v>
      </c>
      <c r="DP121" s="156">
        <v>1</v>
      </c>
      <c r="DQ121" s="155">
        <v>0</v>
      </c>
    </row>
    <row r="122" spans="1:121" ht="51" x14ac:dyDescent="0.25">
      <c r="A122" s="17" t="s">
        <v>357</v>
      </c>
      <c r="B122" s="18" t="s">
        <v>358</v>
      </c>
      <c r="C122" s="17" t="s">
        <v>32</v>
      </c>
      <c r="D122" s="17" t="s">
        <v>359</v>
      </c>
      <c r="E122" s="19" t="s">
        <v>42</v>
      </c>
      <c r="F122" s="19">
        <v>4</v>
      </c>
      <c r="G122" s="20">
        <v>41.88</v>
      </c>
      <c r="H122" s="20">
        <v>52.44</v>
      </c>
      <c r="I122" s="390">
        <v>209.76</v>
      </c>
      <c r="J122" s="100">
        <v>0</v>
      </c>
      <c r="K122" s="155">
        <v>0</v>
      </c>
      <c r="L122" s="366">
        <v>0</v>
      </c>
      <c r="M122" s="339">
        <v>0</v>
      </c>
      <c r="N122" s="155">
        <v>0</v>
      </c>
      <c r="O122" s="156">
        <v>0</v>
      </c>
      <c r="P122" s="155">
        <v>209.76</v>
      </c>
      <c r="Q122" s="100">
        <v>2</v>
      </c>
      <c r="R122" s="155">
        <v>104.88</v>
      </c>
      <c r="S122" s="366">
        <v>0.5</v>
      </c>
      <c r="T122" s="339">
        <v>2</v>
      </c>
      <c r="U122" s="155">
        <v>104.88</v>
      </c>
      <c r="V122" s="156">
        <v>0.5</v>
      </c>
      <c r="W122" s="155">
        <v>104.88</v>
      </c>
      <c r="X122" s="100"/>
      <c r="Y122" s="155">
        <v>0</v>
      </c>
      <c r="Z122" s="366">
        <v>0</v>
      </c>
      <c r="AA122" s="339">
        <v>2</v>
      </c>
      <c r="AB122" s="155">
        <v>104.88</v>
      </c>
      <c r="AC122" s="156">
        <v>0.5</v>
      </c>
      <c r="AD122" s="155">
        <v>104.88</v>
      </c>
      <c r="AE122" s="100"/>
      <c r="AF122" s="155">
        <v>0</v>
      </c>
      <c r="AG122" s="366">
        <v>0</v>
      </c>
      <c r="AH122" s="339">
        <v>2</v>
      </c>
      <c r="AI122" s="155">
        <v>104.88</v>
      </c>
      <c r="AJ122" s="156">
        <v>0.5</v>
      </c>
      <c r="AK122" s="155">
        <v>104.88</v>
      </c>
      <c r="AL122" s="100"/>
      <c r="AM122" s="155">
        <v>0</v>
      </c>
      <c r="AN122" s="366">
        <v>0</v>
      </c>
      <c r="AO122" s="339">
        <v>2</v>
      </c>
      <c r="AP122" s="155">
        <v>104.88</v>
      </c>
      <c r="AQ122" s="156">
        <v>0.5</v>
      </c>
      <c r="AR122" s="155">
        <v>104.88</v>
      </c>
      <c r="AS122" s="100">
        <v>2</v>
      </c>
      <c r="AT122" s="155">
        <v>104.88</v>
      </c>
      <c r="AU122" s="366">
        <v>0.5</v>
      </c>
      <c r="AV122" s="339">
        <v>4</v>
      </c>
      <c r="AW122" s="155">
        <v>209.76</v>
      </c>
      <c r="AX122" s="156">
        <v>1</v>
      </c>
      <c r="AY122" s="155">
        <v>0</v>
      </c>
      <c r="AZ122" s="100"/>
      <c r="BA122" s="155">
        <v>0</v>
      </c>
      <c r="BB122" s="366">
        <v>0</v>
      </c>
      <c r="BC122" s="339">
        <v>4</v>
      </c>
      <c r="BD122" s="155">
        <v>209.76</v>
      </c>
      <c r="BE122" s="156">
        <v>1</v>
      </c>
      <c r="BF122" s="155">
        <v>0</v>
      </c>
      <c r="BG122" s="100"/>
      <c r="BH122" s="155">
        <v>0</v>
      </c>
      <c r="BI122" s="366">
        <v>0</v>
      </c>
      <c r="BJ122" s="339">
        <v>4</v>
      </c>
      <c r="BK122" s="155">
        <v>209.76</v>
      </c>
      <c r="BL122" s="156">
        <v>1</v>
      </c>
      <c r="BM122" s="155">
        <v>0</v>
      </c>
      <c r="BN122" s="100"/>
      <c r="BO122" s="155">
        <v>0</v>
      </c>
      <c r="BP122" s="366">
        <v>0</v>
      </c>
      <c r="BQ122" s="339">
        <v>4</v>
      </c>
      <c r="BR122" s="155">
        <v>209.76</v>
      </c>
      <c r="BS122" s="156">
        <v>1</v>
      </c>
      <c r="BT122" s="155">
        <v>0</v>
      </c>
      <c r="BU122" s="100"/>
      <c r="BV122" s="155">
        <v>0</v>
      </c>
      <c r="BW122" s="366">
        <v>0</v>
      </c>
      <c r="BX122" s="339">
        <v>4</v>
      </c>
      <c r="BY122" s="155">
        <v>209.76</v>
      </c>
      <c r="BZ122" s="156">
        <v>1</v>
      </c>
      <c r="CA122" s="155">
        <v>0</v>
      </c>
      <c r="CB122" s="100"/>
      <c r="CC122" s="155">
        <v>0</v>
      </c>
      <c r="CD122" s="366">
        <v>0</v>
      </c>
      <c r="CE122" s="339">
        <v>4</v>
      </c>
      <c r="CF122" s="155">
        <v>209.76</v>
      </c>
      <c r="CG122" s="156">
        <v>1</v>
      </c>
      <c r="CH122" s="155">
        <v>0</v>
      </c>
      <c r="CI122" s="100"/>
      <c r="CJ122" s="155">
        <v>0</v>
      </c>
      <c r="CK122" s="366">
        <v>0</v>
      </c>
      <c r="CL122" s="339">
        <v>4</v>
      </c>
      <c r="CM122" s="155">
        <v>209.76</v>
      </c>
      <c r="CN122" s="156">
        <v>1</v>
      </c>
      <c r="CO122" s="155">
        <v>0</v>
      </c>
      <c r="CP122" s="100"/>
      <c r="CQ122" s="155">
        <v>0</v>
      </c>
      <c r="CR122" s="366">
        <v>0</v>
      </c>
      <c r="CS122" s="339">
        <v>4</v>
      </c>
      <c r="CT122" s="155">
        <v>209.76</v>
      </c>
      <c r="CU122" s="156">
        <v>1</v>
      </c>
      <c r="CV122" s="155">
        <v>0</v>
      </c>
      <c r="CW122" s="100"/>
      <c r="CX122" s="155">
        <v>0</v>
      </c>
      <c r="CY122" s="366">
        <v>0</v>
      </c>
      <c r="CZ122" s="339">
        <v>4</v>
      </c>
      <c r="DA122" s="155">
        <v>209.76</v>
      </c>
      <c r="DB122" s="156">
        <v>1</v>
      </c>
      <c r="DC122" s="155">
        <v>0</v>
      </c>
      <c r="DD122" s="100"/>
      <c r="DE122" s="155">
        <v>0</v>
      </c>
      <c r="DF122" s="366">
        <v>0</v>
      </c>
      <c r="DG122" s="339">
        <v>4</v>
      </c>
      <c r="DH122" s="155">
        <v>209.76</v>
      </c>
      <c r="DI122" s="156">
        <v>1</v>
      </c>
      <c r="DJ122" s="155">
        <v>0</v>
      </c>
      <c r="DK122" s="100"/>
      <c r="DL122" s="155">
        <v>0</v>
      </c>
      <c r="DM122" s="366">
        <v>0</v>
      </c>
      <c r="DN122" s="339">
        <v>4</v>
      </c>
      <c r="DO122" s="155">
        <v>209.76</v>
      </c>
      <c r="DP122" s="156">
        <v>1</v>
      </c>
      <c r="DQ122" s="155">
        <v>0</v>
      </c>
    </row>
    <row r="123" spans="1:121" ht="38.25" x14ac:dyDescent="0.25">
      <c r="A123" s="17" t="s">
        <v>360</v>
      </c>
      <c r="B123" s="18" t="s">
        <v>361</v>
      </c>
      <c r="C123" s="17" t="s">
        <v>32</v>
      </c>
      <c r="D123" s="17" t="s">
        <v>362</v>
      </c>
      <c r="E123" s="19" t="s">
        <v>42</v>
      </c>
      <c r="F123" s="19">
        <v>2</v>
      </c>
      <c r="G123" s="20">
        <v>309.61</v>
      </c>
      <c r="H123" s="20">
        <v>387.69</v>
      </c>
      <c r="I123" s="390">
        <v>775.38</v>
      </c>
      <c r="J123" s="100">
        <v>0</v>
      </c>
      <c r="K123" s="155">
        <v>0</v>
      </c>
      <c r="L123" s="366">
        <v>0</v>
      </c>
      <c r="M123" s="339">
        <v>0</v>
      </c>
      <c r="N123" s="155">
        <v>0</v>
      </c>
      <c r="O123" s="156">
        <v>0</v>
      </c>
      <c r="P123" s="155">
        <v>775.38</v>
      </c>
      <c r="Q123" s="100">
        <v>1</v>
      </c>
      <c r="R123" s="155">
        <v>387.69</v>
      </c>
      <c r="S123" s="366">
        <v>0.5</v>
      </c>
      <c r="T123" s="339">
        <v>1</v>
      </c>
      <c r="U123" s="155">
        <v>387.69</v>
      </c>
      <c r="V123" s="156">
        <v>0.5</v>
      </c>
      <c r="W123" s="155">
        <v>387.69</v>
      </c>
      <c r="X123" s="100">
        <v>1</v>
      </c>
      <c r="Y123" s="155">
        <v>387.69</v>
      </c>
      <c r="Z123" s="366">
        <v>0.5</v>
      </c>
      <c r="AA123" s="339">
        <v>2</v>
      </c>
      <c r="AB123" s="155">
        <v>775.38</v>
      </c>
      <c r="AC123" s="156">
        <v>1</v>
      </c>
      <c r="AD123" s="155">
        <v>0</v>
      </c>
      <c r="AE123" s="100"/>
      <c r="AF123" s="155">
        <v>0</v>
      </c>
      <c r="AG123" s="366">
        <v>0</v>
      </c>
      <c r="AH123" s="339">
        <v>2</v>
      </c>
      <c r="AI123" s="155">
        <v>775.38</v>
      </c>
      <c r="AJ123" s="156">
        <v>1</v>
      </c>
      <c r="AK123" s="155">
        <v>0</v>
      </c>
      <c r="AL123" s="100"/>
      <c r="AM123" s="155">
        <v>0</v>
      </c>
      <c r="AN123" s="366">
        <v>0</v>
      </c>
      <c r="AO123" s="339">
        <v>2</v>
      </c>
      <c r="AP123" s="155">
        <v>775.38</v>
      </c>
      <c r="AQ123" s="156">
        <v>1</v>
      </c>
      <c r="AR123" s="155">
        <v>0</v>
      </c>
      <c r="AS123" s="100"/>
      <c r="AT123" s="155">
        <v>0</v>
      </c>
      <c r="AU123" s="366">
        <v>0</v>
      </c>
      <c r="AV123" s="339">
        <v>2</v>
      </c>
      <c r="AW123" s="155">
        <v>775.38</v>
      </c>
      <c r="AX123" s="156">
        <v>1</v>
      </c>
      <c r="AY123" s="155">
        <v>0</v>
      </c>
      <c r="AZ123" s="100"/>
      <c r="BA123" s="155">
        <v>0</v>
      </c>
      <c r="BB123" s="366">
        <v>0</v>
      </c>
      <c r="BC123" s="339">
        <v>2</v>
      </c>
      <c r="BD123" s="155">
        <v>775.38</v>
      </c>
      <c r="BE123" s="156">
        <v>1</v>
      </c>
      <c r="BF123" s="155">
        <v>0</v>
      </c>
      <c r="BG123" s="100"/>
      <c r="BH123" s="155">
        <v>0</v>
      </c>
      <c r="BI123" s="366">
        <v>0</v>
      </c>
      <c r="BJ123" s="339">
        <v>2</v>
      </c>
      <c r="BK123" s="155">
        <v>775.38</v>
      </c>
      <c r="BL123" s="156">
        <v>1</v>
      </c>
      <c r="BM123" s="155">
        <v>0</v>
      </c>
      <c r="BN123" s="100"/>
      <c r="BO123" s="155">
        <v>0</v>
      </c>
      <c r="BP123" s="366">
        <v>0</v>
      </c>
      <c r="BQ123" s="339">
        <v>2</v>
      </c>
      <c r="BR123" s="155">
        <v>775.38</v>
      </c>
      <c r="BS123" s="156">
        <v>1</v>
      </c>
      <c r="BT123" s="155">
        <v>0</v>
      </c>
      <c r="BU123" s="100"/>
      <c r="BV123" s="155">
        <v>0</v>
      </c>
      <c r="BW123" s="366">
        <v>0</v>
      </c>
      <c r="BX123" s="339">
        <v>2</v>
      </c>
      <c r="BY123" s="155">
        <v>775.38</v>
      </c>
      <c r="BZ123" s="156">
        <v>1</v>
      </c>
      <c r="CA123" s="155">
        <v>0</v>
      </c>
      <c r="CB123" s="100"/>
      <c r="CC123" s="155">
        <v>0</v>
      </c>
      <c r="CD123" s="366">
        <v>0</v>
      </c>
      <c r="CE123" s="339">
        <v>2</v>
      </c>
      <c r="CF123" s="155">
        <v>775.38</v>
      </c>
      <c r="CG123" s="156">
        <v>1</v>
      </c>
      <c r="CH123" s="155">
        <v>0</v>
      </c>
      <c r="CI123" s="100"/>
      <c r="CJ123" s="155">
        <v>0</v>
      </c>
      <c r="CK123" s="366">
        <v>0</v>
      </c>
      <c r="CL123" s="339">
        <v>2</v>
      </c>
      <c r="CM123" s="155">
        <v>775.38</v>
      </c>
      <c r="CN123" s="156">
        <v>1</v>
      </c>
      <c r="CO123" s="155">
        <v>0</v>
      </c>
      <c r="CP123" s="100"/>
      <c r="CQ123" s="155">
        <v>0</v>
      </c>
      <c r="CR123" s="366">
        <v>0</v>
      </c>
      <c r="CS123" s="339">
        <v>2</v>
      </c>
      <c r="CT123" s="155">
        <v>775.38</v>
      </c>
      <c r="CU123" s="156">
        <v>1</v>
      </c>
      <c r="CV123" s="155">
        <v>0</v>
      </c>
      <c r="CW123" s="100"/>
      <c r="CX123" s="155">
        <v>0</v>
      </c>
      <c r="CY123" s="366">
        <v>0</v>
      </c>
      <c r="CZ123" s="339">
        <v>2</v>
      </c>
      <c r="DA123" s="155">
        <v>775.38</v>
      </c>
      <c r="DB123" s="156">
        <v>1</v>
      </c>
      <c r="DC123" s="155">
        <v>0</v>
      </c>
      <c r="DD123" s="100"/>
      <c r="DE123" s="155">
        <v>0</v>
      </c>
      <c r="DF123" s="366">
        <v>0</v>
      </c>
      <c r="DG123" s="339">
        <v>2</v>
      </c>
      <c r="DH123" s="155">
        <v>775.38</v>
      </c>
      <c r="DI123" s="156">
        <v>1</v>
      </c>
      <c r="DJ123" s="155">
        <v>0</v>
      </c>
      <c r="DK123" s="100"/>
      <c r="DL123" s="155">
        <v>0</v>
      </c>
      <c r="DM123" s="366">
        <v>0</v>
      </c>
      <c r="DN123" s="339">
        <v>2</v>
      </c>
      <c r="DO123" s="155">
        <v>775.38</v>
      </c>
      <c r="DP123" s="156">
        <v>1</v>
      </c>
      <c r="DQ123" s="155">
        <v>0</v>
      </c>
    </row>
    <row r="124" spans="1:121" ht="51" x14ac:dyDescent="0.25">
      <c r="A124" s="17" t="s">
        <v>363</v>
      </c>
      <c r="B124" s="18" t="s">
        <v>364</v>
      </c>
      <c r="C124" s="17" t="s">
        <v>32</v>
      </c>
      <c r="D124" s="17" t="s">
        <v>365</v>
      </c>
      <c r="E124" s="19" t="s">
        <v>42</v>
      </c>
      <c r="F124" s="19">
        <v>12</v>
      </c>
      <c r="G124" s="20">
        <v>54.47</v>
      </c>
      <c r="H124" s="20">
        <v>68.2</v>
      </c>
      <c r="I124" s="390">
        <v>818.4</v>
      </c>
      <c r="J124" s="100">
        <v>0</v>
      </c>
      <c r="K124" s="155">
        <v>0</v>
      </c>
      <c r="L124" s="366">
        <v>0</v>
      </c>
      <c r="M124" s="339">
        <v>0</v>
      </c>
      <c r="N124" s="155">
        <v>0</v>
      </c>
      <c r="O124" s="156">
        <v>0</v>
      </c>
      <c r="P124" s="155">
        <v>818.4</v>
      </c>
      <c r="Q124" s="100"/>
      <c r="R124" s="155">
        <v>0</v>
      </c>
      <c r="S124" s="366">
        <v>0</v>
      </c>
      <c r="T124" s="339">
        <v>0</v>
      </c>
      <c r="U124" s="155">
        <v>0</v>
      </c>
      <c r="V124" s="156">
        <v>0</v>
      </c>
      <c r="W124" s="155">
        <v>818.4</v>
      </c>
      <c r="X124" s="100">
        <v>12</v>
      </c>
      <c r="Y124" s="155">
        <v>818.40000000000009</v>
      </c>
      <c r="Z124" s="366">
        <v>1.0000000000000002</v>
      </c>
      <c r="AA124" s="339">
        <v>12</v>
      </c>
      <c r="AB124" s="155">
        <v>818.40000000000009</v>
      </c>
      <c r="AC124" s="156">
        <v>1.0000000000000002</v>
      </c>
      <c r="AD124" s="155">
        <v>0</v>
      </c>
      <c r="AE124" s="100"/>
      <c r="AF124" s="155">
        <v>0</v>
      </c>
      <c r="AG124" s="366">
        <v>0</v>
      </c>
      <c r="AH124" s="339">
        <v>12</v>
      </c>
      <c r="AI124" s="155">
        <v>818.40000000000009</v>
      </c>
      <c r="AJ124" s="156">
        <v>1.0000000000000002</v>
      </c>
      <c r="AK124" s="155">
        <v>0</v>
      </c>
      <c r="AL124" s="100"/>
      <c r="AM124" s="155">
        <v>0</v>
      </c>
      <c r="AN124" s="366">
        <v>0</v>
      </c>
      <c r="AO124" s="339">
        <v>12</v>
      </c>
      <c r="AP124" s="155">
        <v>818.40000000000009</v>
      </c>
      <c r="AQ124" s="156">
        <v>1.0000000000000002</v>
      </c>
      <c r="AR124" s="155">
        <v>0</v>
      </c>
      <c r="AS124" s="100"/>
      <c r="AT124" s="155">
        <v>0</v>
      </c>
      <c r="AU124" s="366">
        <v>0</v>
      </c>
      <c r="AV124" s="339">
        <v>12</v>
      </c>
      <c r="AW124" s="155">
        <v>818.40000000000009</v>
      </c>
      <c r="AX124" s="156">
        <v>1.0000000000000002</v>
      </c>
      <c r="AY124" s="155">
        <v>0</v>
      </c>
      <c r="AZ124" s="100"/>
      <c r="BA124" s="155">
        <v>0</v>
      </c>
      <c r="BB124" s="366">
        <v>0</v>
      </c>
      <c r="BC124" s="339">
        <v>12</v>
      </c>
      <c r="BD124" s="155">
        <v>818.40000000000009</v>
      </c>
      <c r="BE124" s="156">
        <v>1.0000000000000002</v>
      </c>
      <c r="BF124" s="155">
        <v>0</v>
      </c>
      <c r="BG124" s="100"/>
      <c r="BH124" s="155">
        <v>0</v>
      </c>
      <c r="BI124" s="366">
        <v>0</v>
      </c>
      <c r="BJ124" s="339">
        <v>12</v>
      </c>
      <c r="BK124" s="155">
        <v>818.40000000000009</v>
      </c>
      <c r="BL124" s="156">
        <v>1.0000000000000002</v>
      </c>
      <c r="BM124" s="155">
        <v>0</v>
      </c>
      <c r="BN124" s="100"/>
      <c r="BO124" s="155">
        <v>0</v>
      </c>
      <c r="BP124" s="366">
        <v>0</v>
      </c>
      <c r="BQ124" s="339">
        <v>12</v>
      </c>
      <c r="BR124" s="155">
        <v>818.40000000000009</v>
      </c>
      <c r="BS124" s="156">
        <v>1.0000000000000002</v>
      </c>
      <c r="BT124" s="155">
        <v>0</v>
      </c>
      <c r="BU124" s="100"/>
      <c r="BV124" s="155">
        <v>0</v>
      </c>
      <c r="BW124" s="366">
        <v>0</v>
      </c>
      <c r="BX124" s="339">
        <v>12</v>
      </c>
      <c r="BY124" s="155">
        <v>818.40000000000009</v>
      </c>
      <c r="BZ124" s="156">
        <v>1.0000000000000002</v>
      </c>
      <c r="CA124" s="155">
        <v>0</v>
      </c>
      <c r="CB124" s="100"/>
      <c r="CC124" s="155">
        <v>0</v>
      </c>
      <c r="CD124" s="366">
        <v>0</v>
      </c>
      <c r="CE124" s="339">
        <v>12</v>
      </c>
      <c r="CF124" s="155">
        <v>818.40000000000009</v>
      </c>
      <c r="CG124" s="156">
        <v>1.0000000000000002</v>
      </c>
      <c r="CH124" s="155">
        <v>0</v>
      </c>
      <c r="CI124" s="100"/>
      <c r="CJ124" s="155">
        <v>0</v>
      </c>
      <c r="CK124" s="366">
        <v>0</v>
      </c>
      <c r="CL124" s="339">
        <v>12</v>
      </c>
      <c r="CM124" s="155">
        <v>818.40000000000009</v>
      </c>
      <c r="CN124" s="156">
        <v>1.0000000000000002</v>
      </c>
      <c r="CO124" s="155">
        <v>0</v>
      </c>
      <c r="CP124" s="100"/>
      <c r="CQ124" s="155">
        <v>0</v>
      </c>
      <c r="CR124" s="366">
        <v>0</v>
      </c>
      <c r="CS124" s="339">
        <v>12</v>
      </c>
      <c r="CT124" s="155">
        <v>818.40000000000009</v>
      </c>
      <c r="CU124" s="156">
        <v>1.0000000000000002</v>
      </c>
      <c r="CV124" s="155">
        <v>0</v>
      </c>
      <c r="CW124" s="100"/>
      <c r="CX124" s="155">
        <v>0</v>
      </c>
      <c r="CY124" s="366">
        <v>0</v>
      </c>
      <c r="CZ124" s="339">
        <v>12</v>
      </c>
      <c r="DA124" s="155">
        <v>818.40000000000009</v>
      </c>
      <c r="DB124" s="156">
        <v>1.0000000000000002</v>
      </c>
      <c r="DC124" s="155">
        <v>0</v>
      </c>
      <c r="DD124" s="100"/>
      <c r="DE124" s="155">
        <v>0</v>
      </c>
      <c r="DF124" s="366">
        <v>0</v>
      </c>
      <c r="DG124" s="339">
        <v>12</v>
      </c>
      <c r="DH124" s="155">
        <v>818.40000000000009</v>
      </c>
      <c r="DI124" s="156">
        <v>1.0000000000000002</v>
      </c>
      <c r="DJ124" s="155">
        <v>0</v>
      </c>
      <c r="DK124" s="100"/>
      <c r="DL124" s="155">
        <v>0</v>
      </c>
      <c r="DM124" s="366">
        <v>0</v>
      </c>
      <c r="DN124" s="339">
        <v>12</v>
      </c>
      <c r="DO124" s="155">
        <v>818.40000000000009</v>
      </c>
      <c r="DP124" s="156">
        <v>1.0000000000000002</v>
      </c>
      <c r="DQ124" s="155">
        <v>0</v>
      </c>
    </row>
    <row r="125" spans="1:121" ht="25.5" x14ac:dyDescent="0.25">
      <c r="A125" s="17" t="s">
        <v>366</v>
      </c>
      <c r="B125" s="18" t="s">
        <v>367</v>
      </c>
      <c r="C125" s="17" t="s">
        <v>40</v>
      </c>
      <c r="D125" s="17" t="s">
        <v>368</v>
      </c>
      <c r="E125" s="19" t="s">
        <v>42</v>
      </c>
      <c r="F125" s="19">
        <v>4</v>
      </c>
      <c r="G125" s="20">
        <v>187.69</v>
      </c>
      <c r="H125" s="20">
        <v>235.02</v>
      </c>
      <c r="I125" s="390">
        <v>940.08</v>
      </c>
      <c r="J125" s="100">
        <v>0</v>
      </c>
      <c r="K125" s="155">
        <v>0</v>
      </c>
      <c r="L125" s="366">
        <v>0</v>
      </c>
      <c r="M125" s="339">
        <v>0</v>
      </c>
      <c r="N125" s="155">
        <v>0</v>
      </c>
      <c r="O125" s="156">
        <v>0</v>
      </c>
      <c r="P125" s="155">
        <v>940.08</v>
      </c>
      <c r="Q125" s="100"/>
      <c r="R125" s="155">
        <v>0</v>
      </c>
      <c r="S125" s="366">
        <v>0</v>
      </c>
      <c r="T125" s="339">
        <v>0</v>
      </c>
      <c r="U125" s="155">
        <v>0</v>
      </c>
      <c r="V125" s="156">
        <v>0</v>
      </c>
      <c r="W125" s="155">
        <v>940.08</v>
      </c>
      <c r="X125" s="100"/>
      <c r="Y125" s="155">
        <v>0</v>
      </c>
      <c r="Z125" s="366">
        <v>0</v>
      </c>
      <c r="AA125" s="339">
        <v>0</v>
      </c>
      <c r="AB125" s="155">
        <v>0</v>
      </c>
      <c r="AC125" s="156">
        <v>0</v>
      </c>
      <c r="AD125" s="155">
        <v>940.08</v>
      </c>
      <c r="AE125" s="100">
        <v>1</v>
      </c>
      <c r="AF125" s="155">
        <v>235.02</v>
      </c>
      <c r="AG125" s="366">
        <v>0.25</v>
      </c>
      <c r="AH125" s="339">
        <v>1</v>
      </c>
      <c r="AI125" s="155">
        <v>235.02</v>
      </c>
      <c r="AJ125" s="156">
        <v>0.25</v>
      </c>
      <c r="AK125" s="155">
        <v>705.06000000000006</v>
      </c>
      <c r="AL125" s="100"/>
      <c r="AM125" s="155">
        <v>0</v>
      </c>
      <c r="AN125" s="366">
        <v>0</v>
      </c>
      <c r="AO125" s="339">
        <v>1</v>
      </c>
      <c r="AP125" s="155">
        <v>235.02</v>
      </c>
      <c r="AQ125" s="156">
        <v>0.25</v>
      </c>
      <c r="AR125" s="155">
        <v>705.06000000000006</v>
      </c>
      <c r="AS125" s="100"/>
      <c r="AT125" s="155">
        <v>0</v>
      </c>
      <c r="AU125" s="366">
        <v>0</v>
      </c>
      <c r="AV125" s="339">
        <v>1</v>
      </c>
      <c r="AW125" s="155">
        <v>235.02</v>
      </c>
      <c r="AX125" s="156">
        <v>0.25</v>
      </c>
      <c r="AY125" s="155">
        <v>705.06000000000006</v>
      </c>
      <c r="AZ125" s="100"/>
      <c r="BA125" s="155">
        <v>0</v>
      </c>
      <c r="BB125" s="366">
        <v>0</v>
      </c>
      <c r="BC125" s="339">
        <v>1</v>
      </c>
      <c r="BD125" s="155">
        <v>235.02</v>
      </c>
      <c r="BE125" s="156">
        <v>0.25</v>
      </c>
      <c r="BF125" s="155">
        <v>705.06000000000006</v>
      </c>
      <c r="BG125" s="100"/>
      <c r="BH125" s="155">
        <v>0</v>
      </c>
      <c r="BI125" s="366">
        <v>0</v>
      </c>
      <c r="BJ125" s="339">
        <v>1</v>
      </c>
      <c r="BK125" s="155">
        <v>235.02</v>
      </c>
      <c r="BL125" s="156">
        <v>0.25</v>
      </c>
      <c r="BM125" s="155">
        <v>705.06000000000006</v>
      </c>
      <c r="BN125" s="100"/>
      <c r="BO125" s="155">
        <v>0</v>
      </c>
      <c r="BP125" s="366">
        <v>0</v>
      </c>
      <c r="BQ125" s="339">
        <v>1</v>
      </c>
      <c r="BR125" s="155">
        <v>235.02</v>
      </c>
      <c r="BS125" s="156">
        <v>0.25</v>
      </c>
      <c r="BT125" s="155">
        <v>705.06000000000006</v>
      </c>
      <c r="BU125" s="100"/>
      <c r="BV125" s="155">
        <v>0</v>
      </c>
      <c r="BW125" s="366">
        <v>0</v>
      </c>
      <c r="BX125" s="339">
        <v>1</v>
      </c>
      <c r="BY125" s="155">
        <v>235.02</v>
      </c>
      <c r="BZ125" s="156">
        <v>0.25</v>
      </c>
      <c r="CA125" s="155">
        <v>705.06000000000006</v>
      </c>
      <c r="CB125" s="100"/>
      <c r="CC125" s="155">
        <v>0</v>
      </c>
      <c r="CD125" s="366">
        <v>0</v>
      </c>
      <c r="CE125" s="339">
        <v>1</v>
      </c>
      <c r="CF125" s="155">
        <v>235.02</v>
      </c>
      <c r="CG125" s="156">
        <v>0.25</v>
      </c>
      <c r="CH125" s="155">
        <v>705.06000000000006</v>
      </c>
      <c r="CI125" s="100"/>
      <c r="CJ125" s="155">
        <v>0</v>
      </c>
      <c r="CK125" s="366">
        <v>0</v>
      </c>
      <c r="CL125" s="339">
        <v>1</v>
      </c>
      <c r="CM125" s="155">
        <v>235.02</v>
      </c>
      <c r="CN125" s="156">
        <v>0.25</v>
      </c>
      <c r="CO125" s="155">
        <v>705.06000000000006</v>
      </c>
      <c r="CP125" s="100"/>
      <c r="CQ125" s="155">
        <v>0</v>
      </c>
      <c r="CR125" s="366">
        <v>0</v>
      </c>
      <c r="CS125" s="339">
        <v>1</v>
      </c>
      <c r="CT125" s="155">
        <v>235.02</v>
      </c>
      <c r="CU125" s="156">
        <v>0.25</v>
      </c>
      <c r="CV125" s="155">
        <v>705.06000000000006</v>
      </c>
      <c r="CW125" s="100"/>
      <c r="CX125" s="155">
        <v>0</v>
      </c>
      <c r="CY125" s="366">
        <v>0</v>
      </c>
      <c r="CZ125" s="339">
        <v>1</v>
      </c>
      <c r="DA125" s="155">
        <v>235.02</v>
      </c>
      <c r="DB125" s="156">
        <v>0.25</v>
      </c>
      <c r="DC125" s="155">
        <v>705.06000000000006</v>
      </c>
      <c r="DD125" s="100"/>
      <c r="DE125" s="155">
        <v>0</v>
      </c>
      <c r="DF125" s="366">
        <v>0</v>
      </c>
      <c r="DG125" s="339">
        <v>1</v>
      </c>
      <c r="DH125" s="155">
        <v>235.02</v>
      </c>
      <c r="DI125" s="156">
        <v>0.25</v>
      </c>
      <c r="DJ125" s="155">
        <v>705.06000000000006</v>
      </c>
      <c r="DK125" s="100"/>
      <c r="DL125" s="155">
        <v>0</v>
      </c>
      <c r="DM125" s="366">
        <v>0</v>
      </c>
      <c r="DN125" s="339">
        <v>1</v>
      </c>
      <c r="DO125" s="155">
        <v>235.02</v>
      </c>
      <c r="DP125" s="156">
        <v>0.25</v>
      </c>
      <c r="DQ125" s="155">
        <v>705.06000000000006</v>
      </c>
    </row>
    <row r="126" spans="1:121" ht="51" x14ac:dyDescent="0.25">
      <c r="A126" s="17" t="s">
        <v>369</v>
      </c>
      <c r="B126" s="18" t="s">
        <v>370</v>
      </c>
      <c r="C126" s="17" t="s">
        <v>32</v>
      </c>
      <c r="D126" s="17" t="s">
        <v>371</v>
      </c>
      <c r="E126" s="19" t="s">
        <v>109</v>
      </c>
      <c r="F126" s="19">
        <v>36.97</v>
      </c>
      <c r="G126" s="20">
        <v>10.18</v>
      </c>
      <c r="H126" s="20">
        <v>12.74</v>
      </c>
      <c r="I126" s="390">
        <v>470.99700000000001</v>
      </c>
      <c r="J126" s="100">
        <v>0</v>
      </c>
      <c r="K126" s="155">
        <v>0</v>
      </c>
      <c r="L126" s="366">
        <v>0</v>
      </c>
      <c r="M126" s="339">
        <v>0</v>
      </c>
      <c r="N126" s="155">
        <v>0</v>
      </c>
      <c r="O126" s="156">
        <v>0</v>
      </c>
      <c r="P126" s="155">
        <v>470.99700000000001</v>
      </c>
      <c r="Q126" s="100"/>
      <c r="R126" s="155">
        <v>0</v>
      </c>
      <c r="S126" s="366">
        <v>0</v>
      </c>
      <c r="T126" s="339">
        <v>0</v>
      </c>
      <c r="U126" s="155">
        <v>0</v>
      </c>
      <c r="V126" s="156">
        <v>0</v>
      </c>
      <c r="W126" s="155">
        <v>470.99700000000001</v>
      </c>
      <c r="X126" s="100">
        <v>36.97</v>
      </c>
      <c r="Y126" s="155">
        <v>470.99779999999998</v>
      </c>
      <c r="Z126" s="366">
        <v>1.000001698524619</v>
      </c>
      <c r="AA126" s="339">
        <v>36.97</v>
      </c>
      <c r="AB126" s="155">
        <v>470.99779999999998</v>
      </c>
      <c r="AC126" s="156">
        <v>1.000001698524619</v>
      </c>
      <c r="AD126" s="155">
        <v>-7.9999999996971383E-4</v>
      </c>
      <c r="AE126" s="100"/>
      <c r="AF126" s="155">
        <v>0</v>
      </c>
      <c r="AG126" s="366">
        <v>0</v>
      </c>
      <c r="AH126" s="339">
        <v>36.97</v>
      </c>
      <c r="AI126" s="155">
        <v>470.99779999999998</v>
      </c>
      <c r="AJ126" s="156">
        <v>1.000001698524619</v>
      </c>
      <c r="AK126" s="155">
        <v>-7.9999999996971383E-4</v>
      </c>
      <c r="AL126" s="100"/>
      <c r="AM126" s="155">
        <v>0</v>
      </c>
      <c r="AN126" s="366">
        <v>0</v>
      </c>
      <c r="AO126" s="339">
        <v>36.97</v>
      </c>
      <c r="AP126" s="155">
        <v>470.99779999999998</v>
      </c>
      <c r="AQ126" s="156">
        <v>1.000001698524619</v>
      </c>
      <c r="AR126" s="155">
        <v>-7.9999999996971383E-4</v>
      </c>
      <c r="AS126" s="100"/>
      <c r="AT126" s="155">
        <v>0</v>
      </c>
      <c r="AU126" s="366">
        <v>0</v>
      </c>
      <c r="AV126" s="339">
        <v>36.97</v>
      </c>
      <c r="AW126" s="155">
        <v>470.99779999999998</v>
      </c>
      <c r="AX126" s="156">
        <v>1.000001698524619</v>
      </c>
      <c r="AY126" s="155">
        <v>-7.9999999996971383E-4</v>
      </c>
      <c r="AZ126" s="100"/>
      <c r="BA126" s="155">
        <v>0</v>
      </c>
      <c r="BB126" s="366">
        <v>0</v>
      </c>
      <c r="BC126" s="339">
        <v>36.97</v>
      </c>
      <c r="BD126" s="155">
        <v>470.99779999999998</v>
      </c>
      <c r="BE126" s="156">
        <v>1.000001698524619</v>
      </c>
      <c r="BF126" s="155">
        <v>-7.9999999996971383E-4</v>
      </c>
      <c r="BG126" s="100"/>
      <c r="BH126" s="155">
        <v>0</v>
      </c>
      <c r="BI126" s="366">
        <v>0</v>
      </c>
      <c r="BJ126" s="339">
        <v>36.97</v>
      </c>
      <c r="BK126" s="155">
        <v>470.99779999999998</v>
      </c>
      <c r="BL126" s="156">
        <v>1.000001698524619</v>
      </c>
      <c r="BM126" s="155">
        <v>-7.9999999996971383E-4</v>
      </c>
      <c r="BN126" s="100"/>
      <c r="BO126" s="155">
        <v>0</v>
      </c>
      <c r="BP126" s="366">
        <v>0</v>
      </c>
      <c r="BQ126" s="339">
        <v>36.97</v>
      </c>
      <c r="BR126" s="155">
        <v>470.99779999999998</v>
      </c>
      <c r="BS126" s="156">
        <v>1.000001698524619</v>
      </c>
      <c r="BT126" s="155">
        <v>-7.9999999996971383E-4</v>
      </c>
      <c r="BU126" s="100"/>
      <c r="BV126" s="155">
        <v>0</v>
      </c>
      <c r="BW126" s="366">
        <v>0</v>
      </c>
      <c r="BX126" s="339">
        <v>36.97</v>
      </c>
      <c r="BY126" s="155">
        <v>470.99</v>
      </c>
      <c r="BZ126" s="156">
        <v>0.99998513790958332</v>
      </c>
      <c r="CA126" s="280">
        <v>7.0000000000050022E-3</v>
      </c>
      <c r="CB126" s="100"/>
      <c r="CC126" s="155">
        <v>0</v>
      </c>
      <c r="CD126" s="366">
        <v>0</v>
      </c>
      <c r="CE126" s="339">
        <v>36.97</v>
      </c>
      <c r="CF126" s="155">
        <v>470.99</v>
      </c>
      <c r="CG126" s="156">
        <v>0.99998513790958332</v>
      </c>
      <c r="CH126" s="155">
        <v>7.0000000000050022E-3</v>
      </c>
      <c r="CI126" s="100"/>
      <c r="CJ126" s="155">
        <v>0</v>
      </c>
      <c r="CK126" s="366">
        <v>0</v>
      </c>
      <c r="CL126" s="339">
        <v>36.97</v>
      </c>
      <c r="CM126" s="155">
        <v>471</v>
      </c>
      <c r="CN126" s="156">
        <v>1.0000063694673214</v>
      </c>
      <c r="CO126" s="155">
        <v>-2.9999999999859028E-3</v>
      </c>
      <c r="CP126" s="100"/>
      <c r="CQ126" s="155">
        <v>0</v>
      </c>
      <c r="CR126" s="366">
        <v>0</v>
      </c>
      <c r="CS126" s="339">
        <v>36.97</v>
      </c>
      <c r="CT126" s="155">
        <v>471</v>
      </c>
      <c r="CU126" s="156">
        <v>1.0000063694673214</v>
      </c>
      <c r="CV126" s="155">
        <v>-2.9999999999859028E-3</v>
      </c>
      <c r="CW126" s="100"/>
      <c r="CX126" s="155">
        <v>0</v>
      </c>
      <c r="CY126" s="366">
        <v>0</v>
      </c>
      <c r="CZ126" s="339">
        <v>36.97</v>
      </c>
      <c r="DA126" s="155">
        <v>471</v>
      </c>
      <c r="DB126" s="156">
        <v>1.0000063694673214</v>
      </c>
      <c r="DC126" s="155">
        <v>-2.9999999999859028E-3</v>
      </c>
      <c r="DD126" s="100"/>
      <c r="DE126" s="155">
        <v>0</v>
      </c>
      <c r="DF126" s="366">
        <v>0</v>
      </c>
      <c r="DG126" s="339">
        <v>36.97</v>
      </c>
      <c r="DH126" s="155">
        <v>471</v>
      </c>
      <c r="DI126" s="156">
        <v>1.0000063694673214</v>
      </c>
      <c r="DJ126" s="155">
        <v>-2.9999999999859028E-3</v>
      </c>
      <c r="DK126" s="100"/>
      <c r="DL126" s="155">
        <v>0</v>
      </c>
      <c r="DM126" s="366">
        <v>0</v>
      </c>
      <c r="DN126" s="339">
        <v>36.97</v>
      </c>
      <c r="DO126" s="155">
        <v>471</v>
      </c>
      <c r="DP126" s="156">
        <v>1.0000063694673214</v>
      </c>
      <c r="DQ126" s="155">
        <v>-2.9999999999859028E-3</v>
      </c>
    </row>
    <row r="127" spans="1:121" x14ac:dyDescent="0.25">
      <c r="A127" s="25" t="s">
        <v>372</v>
      </c>
      <c r="B127" s="25"/>
      <c r="C127" s="25"/>
      <c r="D127" s="25" t="s">
        <v>373</v>
      </c>
      <c r="E127" s="25"/>
      <c r="F127" s="25"/>
      <c r="G127" s="26"/>
      <c r="H127" s="26"/>
      <c r="I127" s="392">
        <v>0</v>
      </c>
      <c r="J127" s="157">
        <v>0</v>
      </c>
      <c r="K127" s="392">
        <v>0</v>
      </c>
      <c r="L127" s="369" t="e">
        <v>#DIV/0!</v>
      </c>
      <c r="M127" s="370"/>
      <c r="N127" s="392">
        <v>0</v>
      </c>
      <c r="O127" s="161" t="e">
        <v>#DIV/0!</v>
      </c>
      <c r="P127" s="392">
        <v>24816.146000000001</v>
      </c>
      <c r="Q127" s="157"/>
      <c r="R127" s="392">
        <v>0</v>
      </c>
      <c r="S127" s="369" t="e">
        <v>#DIV/0!</v>
      </c>
      <c r="T127" s="370"/>
      <c r="U127" s="392">
        <v>0</v>
      </c>
      <c r="V127" s="161" t="e">
        <v>#DIV/0!</v>
      </c>
      <c r="W127" s="392">
        <v>24816.146000000001</v>
      </c>
      <c r="X127" s="157"/>
      <c r="Y127" s="392">
        <v>0</v>
      </c>
      <c r="Z127" s="369" t="e">
        <v>#DIV/0!</v>
      </c>
      <c r="AA127" s="370"/>
      <c r="AB127" s="392">
        <v>0</v>
      </c>
      <c r="AC127" s="161" t="e">
        <v>#DIV/0!</v>
      </c>
      <c r="AD127" s="392">
        <v>24816.146000000001</v>
      </c>
      <c r="AE127" s="157"/>
      <c r="AF127" s="392">
        <v>0</v>
      </c>
      <c r="AG127" s="369" t="e">
        <v>#DIV/0!</v>
      </c>
      <c r="AH127" s="370"/>
      <c r="AI127" s="392">
        <v>0</v>
      </c>
      <c r="AJ127" s="161" t="e">
        <v>#DIV/0!</v>
      </c>
      <c r="AK127" s="392">
        <v>24816.146000000001</v>
      </c>
      <c r="AL127" s="157"/>
      <c r="AM127" s="392">
        <v>0</v>
      </c>
      <c r="AN127" s="369" t="e">
        <v>#DIV/0!</v>
      </c>
      <c r="AO127" s="370"/>
      <c r="AP127" s="392">
        <v>0</v>
      </c>
      <c r="AQ127" s="161" t="e">
        <v>#DIV/0!</v>
      </c>
      <c r="AR127" s="392">
        <v>24816.146000000001</v>
      </c>
      <c r="AS127" s="157"/>
      <c r="AT127" s="392">
        <v>3558.4575999999997</v>
      </c>
      <c r="AU127" s="369" t="e">
        <v>#DIV/0!</v>
      </c>
      <c r="AV127" s="370"/>
      <c r="AW127" s="392">
        <v>3558.4575999999997</v>
      </c>
      <c r="AX127" s="161" t="e">
        <v>#DIV/0!</v>
      </c>
      <c r="AY127" s="392">
        <v>21257.688399999999</v>
      </c>
      <c r="AZ127" s="157"/>
      <c r="BA127" s="392">
        <v>0</v>
      </c>
      <c r="BB127" s="369" t="e">
        <v>#DIV/0!</v>
      </c>
      <c r="BC127" s="370"/>
      <c r="BD127" s="392">
        <v>3558.4575999999997</v>
      </c>
      <c r="BE127" s="161" t="e">
        <v>#DIV/0!</v>
      </c>
      <c r="BF127" s="392">
        <v>21257.688399999999</v>
      </c>
      <c r="BG127" s="157"/>
      <c r="BH127" s="392">
        <v>0</v>
      </c>
      <c r="BI127" s="369" t="e">
        <v>#DIV/0!</v>
      </c>
      <c r="BJ127" s="370"/>
      <c r="BK127" s="392">
        <v>3558.4575999999997</v>
      </c>
      <c r="BL127" s="161" t="e">
        <v>#DIV/0!</v>
      </c>
      <c r="BM127" s="392">
        <v>21257.688399999999</v>
      </c>
      <c r="BN127" s="157"/>
      <c r="BO127" s="392">
        <v>0</v>
      </c>
      <c r="BP127" s="369" t="e">
        <v>#DIV/0!</v>
      </c>
      <c r="BQ127" s="370"/>
      <c r="BR127" s="392">
        <v>3558.4575999999997</v>
      </c>
      <c r="BS127" s="161" t="e">
        <v>#DIV/0!</v>
      </c>
      <c r="BT127" s="392">
        <v>21257.688399999999</v>
      </c>
      <c r="BU127" s="157"/>
      <c r="BV127" s="392">
        <v>0</v>
      </c>
      <c r="BW127" s="369" t="e">
        <v>#DIV/0!</v>
      </c>
      <c r="BX127" s="370"/>
      <c r="BY127" s="392">
        <v>3558.4575999999997</v>
      </c>
      <c r="BZ127" s="161" t="e">
        <v>#DIV/0!</v>
      </c>
      <c r="CA127" s="392">
        <v>21257.688399999999</v>
      </c>
      <c r="CB127" s="157"/>
      <c r="CC127" s="392">
        <v>8435.9979999999996</v>
      </c>
      <c r="CD127" s="369" t="e">
        <v>#DIV/0!</v>
      </c>
      <c r="CE127" s="370"/>
      <c r="CF127" s="392">
        <v>11994.455599999999</v>
      </c>
      <c r="CG127" s="161" t="e">
        <v>#DIV/0!</v>
      </c>
      <c r="CH127" s="392">
        <v>12821.690400000001</v>
      </c>
      <c r="CI127" s="157"/>
      <c r="CJ127" s="392">
        <v>1452.82</v>
      </c>
      <c r="CK127" s="369" t="e">
        <v>#DIV/0!</v>
      </c>
      <c r="CL127" s="370"/>
      <c r="CM127" s="392">
        <v>13447.295599999998</v>
      </c>
      <c r="CN127" s="161">
        <v>0</v>
      </c>
      <c r="CO127" s="392">
        <v>11368.850400000001</v>
      </c>
      <c r="CP127" s="157"/>
      <c r="CQ127" s="392">
        <v>0</v>
      </c>
      <c r="CR127" s="369" t="e">
        <v>#DIV/0!</v>
      </c>
      <c r="CS127" s="370"/>
      <c r="CT127" s="392">
        <v>13447.295599999998</v>
      </c>
      <c r="CU127" s="161" t="e">
        <v>#DIV/0!</v>
      </c>
      <c r="CV127" s="392">
        <v>11368.850400000001</v>
      </c>
      <c r="CW127" s="157"/>
      <c r="CX127" s="392">
        <v>0</v>
      </c>
      <c r="CY127" s="369" t="e">
        <v>#DIV/0!</v>
      </c>
      <c r="CZ127" s="370"/>
      <c r="DA127" s="392">
        <v>13447.295599999998</v>
      </c>
      <c r="DB127" s="161" t="e">
        <v>#DIV/0!</v>
      </c>
      <c r="DC127" s="392">
        <v>11368.850400000001</v>
      </c>
      <c r="DD127" s="157"/>
      <c r="DE127" s="392">
        <v>0</v>
      </c>
      <c r="DF127" s="369" t="e">
        <v>#DIV/0!</v>
      </c>
      <c r="DG127" s="370"/>
      <c r="DH127" s="392">
        <v>13447.295599999998</v>
      </c>
      <c r="DI127" s="161" t="e">
        <v>#DIV/0!</v>
      </c>
      <c r="DJ127" s="392">
        <v>11368.850400000001</v>
      </c>
      <c r="DK127" s="157"/>
      <c r="DL127" s="392">
        <v>0</v>
      </c>
      <c r="DM127" s="369" t="e">
        <v>#DIV/0!</v>
      </c>
      <c r="DN127" s="370"/>
      <c r="DO127" s="392">
        <v>13447.295599999998</v>
      </c>
      <c r="DP127" s="161" t="e">
        <v>#DIV/0!</v>
      </c>
      <c r="DQ127" s="392">
        <v>11368.850400000001</v>
      </c>
    </row>
    <row r="128" spans="1:121" ht="25.5" x14ac:dyDescent="0.25">
      <c r="A128" s="17" t="s">
        <v>374</v>
      </c>
      <c r="B128" s="18" t="s">
        <v>146</v>
      </c>
      <c r="C128" s="17" t="s">
        <v>32</v>
      </c>
      <c r="D128" s="17" t="s">
        <v>147</v>
      </c>
      <c r="E128" s="19" t="s">
        <v>88</v>
      </c>
      <c r="F128" s="19">
        <v>9.36</v>
      </c>
      <c r="G128" s="20">
        <v>65.430000000000007</v>
      </c>
      <c r="H128" s="20">
        <v>81.93</v>
      </c>
      <c r="I128" s="390">
        <v>766.86400000000003</v>
      </c>
      <c r="J128" s="100">
        <v>0</v>
      </c>
      <c r="K128" s="155">
        <v>0</v>
      </c>
      <c r="L128" s="366">
        <v>0</v>
      </c>
      <c r="M128" s="339">
        <v>0</v>
      </c>
      <c r="N128" s="155">
        <v>0</v>
      </c>
      <c r="O128" s="156">
        <v>0</v>
      </c>
      <c r="P128" s="155">
        <v>766.86400000000003</v>
      </c>
      <c r="Q128" s="100"/>
      <c r="R128" s="155">
        <v>0</v>
      </c>
      <c r="S128" s="366">
        <v>0</v>
      </c>
      <c r="T128" s="339">
        <v>0</v>
      </c>
      <c r="U128" s="155">
        <v>0</v>
      </c>
      <c r="V128" s="156">
        <v>0</v>
      </c>
      <c r="W128" s="155">
        <v>766.86400000000003</v>
      </c>
      <c r="X128" s="100"/>
      <c r="Y128" s="155">
        <v>0</v>
      </c>
      <c r="Z128" s="366">
        <v>0</v>
      </c>
      <c r="AA128" s="339">
        <v>0</v>
      </c>
      <c r="AB128" s="155">
        <v>0</v>
      </c>
      <c r="AC128" s="156">
        <v>0</v>
      </c>
      <c r="AD128" s="155">
        <v>766.86400000000003</v>
      </c>
      <c r="AE128" s="100"/>
      <c r="AF128" s="155">
        <v>0</v>
      </c>
      <c r="AG128" s="366">
        <v>0</v>
      </c>
      <c r="AH128" s="339">
        <v>0</v>
      </c>
      <c r="AI128" s="155">
        <v>0</v>
      </c>
      <c r="AJ128" s="156">
        <v>0</v>
      </c>
      <c r="AK128" s="155">
        <v>766.86400000000003</v>
      </c>
      <c r="AL128" s="100"/>
      <c r="AM128" s="155">
        <v>0</v>
      </c>
      <c r="AN128" s="366">
        <v>0</v>
      </c>
      <c r="AO128" s="339">
        <v>0</v>
      </c>
      <c r="AP128" s="155">
        <v>0</v>
      </c>
      <c r="AQ128" s="156">
        <v>0</v>
      </c>
      <c r="AR128" s="155">
        <v>766.86400000000003</v>
      </c>
      <c r="AS128" s="100"/>
      <c r="AT128" s="155">
        <v>0</v>
      </c>
      <c r="AU128" s="366">
        <v>0</v>
      </c>
      <c r="AV128" s="339">
        <v>0</v>
      </c>
      <c r="AW128" s="155">
        <v>0</v>
      </c>
      <c r="AX128" s="156">
        <v>0</v>
      </c>
      <c r="AY128" s="155">
        <v>766.86400000000003</v>
      </c>
      <c r="AZ128" s="100"/>
      <c r="BA128" s="155">
        <v>0</v>
      </c>
      <c r="BB128" s="366">
        <v>0</v>
      </c>
      <c r="BC128" s="339">
        <v>0</v>
      </c>
      <c r="BD128" s="155">
        <v>0</v>
      </c>
      <c r="BE128" s="156">
        <v>0</v>
      </c>
      <c r="BF128" s="155">
        <v>766.86400000000003</v>
      </c>
      <c r="BG128" s="100"/>
      <c r="BH128" s="155">
        <v>0</v>
      </c>
      <c r="BI128" s="366">
        <v>0</v>
      </c>
      <c r="BJ128" s="339">
        <v>0</v>
      </c>
      <c r="BK128" s="155">
        <v>0</v>
      </c>
      <c r="BL128" s="156">
        <v>0</v>
      </c>
      <c r="BM128" s="155">
        <v>766.86400000000003</v>
      </c>
      <c r="BN128" s="100"/>
      <c r="BO128" s="155">
        <v>0</v>
      </c>
      <c r="BP128" s="366">
        <v>0</v>
      </c>
      <c r="BQ128" s="339">
        <v>0</v>
      </c>
      <c r="BR128" s="155">
        <v>0</v>
      </c>
      <c r="BS128" s="156">
        <v>0</v>
      </c>
      <c r="BT128" s="155">
        <v>766.86400000000003</v>
      </c>
      <c r="BU128" s="100"/>
      <c r="BV128" s="155">
        <v>0</v>
      </c>
      <c r="BW128" s="366">
        <v>0</v>
      </c>
      <c r="BX128" s="339">
        <v>0</v>
      </c>
      <c r="BY128" s="155">
        <v>0</v>
      </c>
      <c r="BZ128" s="156">
        <v>0</v>
      </c>
      <c r="CA128" s="155">
        <v>766.86400000000003</v>
      </c>
      <c r="CB128" s="100">
        <v>9.36</v>
      </c>
      <c r="CC128" s="155">
        <v>766.86480000000006</v>
      </c>
      <c r="CD128" s="366">
        <v>1.0000010432097477</v>
      </c>
      <c r="CE128" s="339">
        <v>9.36</v>
      </c>
      <c r="CF128" s="155">
        <v>766.86480000000006</v>
      </c>
      <c r="CG128" s="156">
        <v>1.0000010432097477</v>
      </c>
      <c r="CH128" s="155">
        <v>-8.0000000002655725E-4</v>
      </c>
      <c r="CI128" s="100"/>
      <c r="CJ128" s="155">
        <v>0</v>
      </c>
      <c r="CK128" s="366">
        <v>0</v>
      </c>
      <c r="CL128" s="339">
        <v>9.36</v>
      </c>
      <c r="CM128" s="155">
        <v>766.86480000000006</v>
      </c>
      <c r="CN128" s="156">
        <v>1.0000010432097477</v>
      </c>
      <c r="CO128" s="155">
        <v>-8.0000000002655725E-4</v>
      </c>
      <c r="CP128" s="100"/>
      <c r="CQ128" s="155">
        <v>0</v>
      </c>
      <c r="CR128" s="366">
        <v>0</v>
      </c>
      <c r="CS128" s="339">
        <v>9.36</v>
      </c>
      <c r="CT128" s="155">
        <v>766.86480000000006</v>
      </c>
      <c r="CU128" s="156">
        <v>1.0000010432097477</v>
      </c>
      <c r="CV128" s="155">
        <v>-8.0000000002655725E-4</v>
      </c>
      <c r="CW128" s="100"/>
      <c r="CX128" s="155">
        <v>0</v>
      </c>
      <c r="CY128" s="366">
        <v>0</v>
      </c>
      <c r="CZ128" s="339">
        <v>9.36</v>
      </c>
      <c r="DA128" s="155">
        <v>766.86480000000006</v>
      </c>
      <c r="DB128" s="156">
        <v>1.0000010432097477</v>
      </c>
      <c r="DC128" s="155">
        <v>-8.0000000002655725E-4</v>
      </c>
      <c r="DD128" s="100"/>
      <c r="DE128" s="155">
        <v>0</v>
      </c>
      <c r="DF128" s="366">
        <v>0</v>
      </c>
      <c r="DG128" s="339">
        <v>9.36</v>
      </c>
      <c r="DH128" s="155">
        <v>766.86480000000006</v>
      </c>
      <c r="DI128" s="156">
        <v>1.0000010432097477</v>
      </c>
      <c r="DJ128" s="155">
        <v>-8.0000000002655725E-4</v>
      </c>
      <c r="DK128" s="100"/>
      <c r="DL128" s="155">
        <v>0</v>
      </c>
      <c r="DM128" s="366">
        <v>0</v>
      </c>
      <c r="DN128" s="339">
        <v>9.36</v>
      </c>
      <c r="DO128" s="155">
        <v>766.86480000000006</v>
      </c>
      <c r="DP128" s="156">
        <v>1.0000010432097477</v>
      </c>
      <c r="DQ128" s="155">
        <v>-8.0000000002655725E-4</v>
      </c>
    </row>
    <row r="129" spans="1:121" ht="76.5" x14ac:dyDescent="0.25">
      <c r="A129" s="17" t="s">
        <v>375</v>
      </c>
      <c r="B129" s="18" t="s">
        <v>376</v>
      </c>
      <c r="C129" s="17" t="s">
        <v>27</v>
      </c>
      <c r="D129" s="17" t="s">
        <v>377</v>
      </c>
      <c r="E129" s="19" t="s">
        <v>109</v>
      </c>
      <c r="F129" s="19">
        <v>99.83</v>
      </c>
      <c r="G129" s="20">
        <v>54.499999999999979</v>
      </c>
      <c r="H129" s="20">
        <v>68.239999999999995</v>
      </c>
      <c r="I129" s="390">
        <v>6812.3990000000003</v>
      </c>
      <c r="J129" s="100">
        <v>0</v>
      </c>
      <c r="K129" s="155">
        <v>0</v>
      </c>
      <c r="L129" s="366">
        <v>0</v>
      </c>
      <c r="M129" s="339">
        <v>0</v>
      </c>
      <c r="N129" s="155">
        <v>0</v>
      </c>
      <c r="O129" s="156">
        <v>0</v>
      </c>
      <c r="P129" s="155">
        <v>6812.3990000000003</v>
      </c>
      <c r="Q129" s="100"/>
      <c r="R129" s="155">
        <v>0</v>
      </c>
      <c r="S129" s="366">
        <v>0</v>
      </c>
      <c r="T129" s="339">
        <v>0</v>
      </c>
      <c r="U129" s="155">
        <v>0</v>
      </c>
      <c r="V129" s="156">
        <v>0</v>
      </c>
      <c r="W129" s="155">
        <v>6812.3990000000003</v>
      </c>
      <c r="X129" s="100"/>
      <c r="Y129" s="155">
        <v>0</v>
      </c>
      <c r="Z129" s="366">
        <v>0</v>
      </c>
      <c r="AA129" s="339">
        <v>0</v>
      </c>
      <c r="AB129" s="155">
        <v>0</v>
      </c>
      <c r="AC129" s="156">
        <v>0</v>
      </c>
      <c r="AD129" s="155">
        <v>6812.3990000000003</v>
      </c>
      <c r="AE129" s="100"/>
      <c r="AF129" s="155">
        <v>0</v>
      </c>
      <c r="AG129" s="366">
        <v>0</v>
      </c>
      <c r="AH129" s="339">
        <v>0</v>
      </c>
      <c r="AI129" s="155">
        <v>0</v>
      </c>
      <c r="AJ129" s="156">
        <v>0</v>
      </c>
      <c r="AK129" s="155">
        <v>6812.3990000000003</v>
      </c>
      <c r="AL129" s="100"/>
      <c r="AM129" s="155">
        <v>0</v>
      </c>
      <c r="AN129" s="366">
        <v>0</v>
      </c>
      <c r="AO129" s="339">
        <v>0</v>
      </c>
      <c r="AP129" s="155">
        <v>0</v>
      </c>
      <c r="AQ129" s="156">
        <v>0</v>
      </c>
      <c r="AR129" s="155">
        <v>6812.3990000000003</v>
      </c>
      <c r="AS129" s="100">
        <v>42.08</v>
      </c>
      <c r="AT129" s="155">
        <v>2871.5391999999997</v>
      </c>
      <c r="AU129" s="366">
        <v>0.42151659055789298</v>
      </c>
      <c r="AV129" s="339">
        <v>42.08</v>
      </c>
      <c r="AW129" s="155">
        <v>2871.5391999999997</v>
      </c>
      <c r="AX129" s="156">
        <v>0.42151659055789298</v>
      </c>
      <c r="AY129" s="155">
        <v>3940.8598000000006</v>
      </c>
      <c r="AZ129" s="100"/>
      <c r="BA129" s="155">
        <v>0</v>
      </c>
      <c r="BB129" s="366">
        <v>0</v>
      </c>
      <c r="BC129" s="339">
        <v>42.08</v>
      </c>
      <c r="BD129" s="155">
        <v>2871.5391999999997</v>
      </c>
      <c r="BE129" s="156">
        <v>0.42151659055789298</v>
      </c>
      <c r="BF129" s="155">
        <v>3940.8598000000006</v>
      </c>
      <c r="BG129" s="100"/>
      <c r="BH129" s="155">
        <v>0</v>
      </c>
      <c r="BI129" s="366">
        <v>0</v>
      </c>
      <c r="BJ129" s="339">
        <v>42.08</v>
      </c>
      <c r="BK129" s="155">
        <v>2871.5391999999997</v>
      </c>
      <c r="BL129" s="156">
        <v>0.42151659055789298</v>
      </c>
      <c r="BM129" s="155">
        <v>3940.8598000000006</v>
      </c>
      <c r="BN129" s="100"/>
      <c r="BO129" s="155">
        <v>0</v>
      </c>
      <c r="BP129" s="366">
        <v>0</v>
      </c>
      <c r="BQ129" s="339">
        <v>42.08</v>
      </c>
      <c r="BR129" s="155">
        <v>2871.5391999999997</v>
      </c>
      <c r="BS129" s="156">
        <v>0.42151659055789298</v>
      </c>
      <c r="BT129" s="155">
        <v>3940.8598000000006</v>
      </c>
      <c r="BU129" s="100"/>
      <c r="BV129" s="155">
        <v>0</v>
      </c>
      <c r="BW129" s="366">
        <v>0</v>
      </c>
      <c r="BX129" s="339">
        <v>42.08</v>
      </c>
      <c r="BY129" s="155">
        <v>2871.5391999999997</v>
      </c>
      <c r="BZ129" s="156">
        <v>0.42151659055789298</v>
      </c>
      <c r="CA129" s="155">
        <v>3940.8598000000006</v>
      </c>
      <c r="CB129" s="100">
        <v>36.46</v>
      </c>
      <c r="CC129" s="155">
        <v>2488.0303999999996</v>
      </c>
      <c r="CD129" s="366">
        <v>0.36522088621056981</v>
      </c>
      <c r="CE129" s="339">
        <v>78.539999999999992</v>
      </c>
      <c r="CF129" s="155">
        <v>5359.5695999999989</v>
      </c>
      <c r="CG129" s="156">
        <v>0.78673747676846273</v>
      </c>
      <c r="CH129" s="155">
        <v>1452.8294000000014</v>
      </c>
      <c r="CI129" s="100">
        <v>21.29</v>
      </c>
      <c r="CJ129" s="155">
        <v>1452.82</v>
      </c>
      <c r="CK129" s="366">
        <v>0.21326114339456628</v>
      </c>
      <c r="CL129" s="339">
        <v>99.829999999999984</v>
      </c>
      <c r="CM129" s="155">
        <v>6812.3995999999988</v>
      </c>
      <c r="CN129" s="156">
        <v>1.0000000880747</v>
      </c>
      <c r="CO129" s="155">
        <v>-5.9999999848514562E-4</v>
      </c>
      <c r="CP129" s="100"/>
      <c r="CQ129" s="155">
        <v>0</v>
      </c>
      <c r="CR129" s="366">
        <v>0</v>
      </c>
      <c r="CS129" s="339">
        <v>99.829999999999984</v>
      </c>
      <c r="CT129" s="155">
        <v>6812.3995999999988</v>
      </c>
      <c r="CU129" s="156">
        <v>1.0000000880747</v>
      </c>
      <c r="CV129" s="155">
        <v>-5.9999999848514562E-4</v>
      </c>
      <c r="CW129" s="100"/>
      <c r="CX129" s="155">
        <v>0</v>
      </c>
      <c r="CY129" s="366">
        <v>0</v>
      </c>
      <c r="CZ129" s="339">
        <v>99.829999999999984</v>
      </c>
      <c r="DA129" s="155">
        <v>6812.3995999999988</v>
      </c>
      <c r="DB129" s="156">
        <v>1.0000000880747</v>
      </c>
      <c r="DC129" s="155">
        <v>-5.9999999848514562E-4</v>
      </c>
      <c r="DD129" s="100"/>
      <c r="DE129" s="155">
        <v>0</v>
      </c>
      <c r="DF129" s="366">
        <v>0</v>
      </c>
      <c r="DG129" s="339">
        <v>99.829999999999984</v>
      </c>
      <c r="DH129" s="155">
        <v>6812.3995999999988</v>
      </c>
      <c r="DI129" s="156">
        <v>1.0000000880747</v>
      </c>
      <c r="DJ129" s="155">
        <v>-5.9999999848514562E-4</v>
      </c>
      <c r="DK129" s="100"/>
      <c r="DL129" s="155">
        <v>0</v>
      </c>
      <c r="DM129" s="366">
        <v>0</v>
      </c>
      <c r="DN129" s="339">
        <v>99.829999999999984</v>
      </c>
      <c r="DO129" s="155">
        <v>6812.3995999999988</v>
      </c>
      <c r="DP129" s="156">
        <v>1.0000000880747</v>
      </c>
      <c r="DQ129" s="155">
        <v>-5.9999999848514562E-4</v>
      </c>
    </row>
    <row r="130" spans="1:121" ht="63.75" x14ac:dyDescent="0.25">
      <c r="A130" s="17" t="s">
        <v>378</v>
      </c>
      <c r="B130" s="18" t="s">
        <v>379</v>
      </c>
      <c r="C130" s="17" t="s">
        <v>27</v>
      </c>
      <c r="D130" s="17" t="s">
        <v>380</v>
      </c>
      <c r="E130" s="19" t="s">
        <v>109</v>
      </c>
      <c r="F130" s="19">
        <v>64.39</v>
      </c>
      <c r="G130" s="20">
        <v>68.75</v>
      </c>
      <c r="H130" s="20">
        <v>86.08</v>
      </c>
      <c r="I130" s="390">
        <v>5542.6909999999998</v>
      </c>
      <c r="J130" s="100">
        <v>0</v>
      </c>
      <c r="K130" s="155">
        <v>0</v>
      </c>
      <c r="L130" s="366">
        <v>0</v>
      </c>
      <c r="M130" s="339">
        <v>0</v>
      </c>
      <c r="N130" s="155">
        <v>0</v>
      </c>
      <c r="O130" s="156">
        <v>0</v>
      </c>
      <c r="P130" s="155">
        <v>5542.6909999999998</v>
      </c>
      <c r="Q130" s="100"/>
      <c r="R130" s="155">
        <v>0</v>
      </c>
      <c r="S130" s="366">
        <v>0</v>
      </c>
      <c r="T130" s="339">
        <v>0</v>
      </c>
      <c r="U130" s="155">
        <v>0</v>
      </c>
      <c r="V130" s="156">
        <v>0</v>
      </c>
      <c r="W130" s="155">
        <v>5542.6909999999998</v>
      </c>
      <c r="X130" s="100"/>
      <c r="Y130" s="155">
        <v>0</v>
      </c>
      <c r="Z130" s="366">
        <v>0</v>
      </c>
      <c r="AA130" s="339">
        <v>0</v>
      </c>
      <c r="AB130" s="155">
        <v>0</v>
      </c>
      <c r="AC130" s="156">
        <v>0</v>
      </c>
      <c r="AD130" s="155">
        <v>5542.6909999999998</v>
      </c>
      <c r="AE130" s="100"/>
      <c r="AF130" s="155">
        <v>0</v>
      </c>
      <c r="AG130" s="366">
        <v>0</v>
      </c>
      <c r="AH130" s="339">
        <v>0</v>
      </c>
      <c r="AI130" s="155">
        <v>0</v>
      </c>
      <c r="AJ130" s="156">
        <v>0</v>
      </c>
      <c r="AK130" s="155">
        <v>5542.6909999999998</v>
      </c>
      <c r="AL130" s="100"/>
      <c r="AM130" s="155">
        <v>0</v>
      </c>
      <c r="AN130" s="366">
        <v>0</v>
      </c>
      <c r="AO130" s="339">
        <v>0</v>
      </c>
      <c r="AP130" s="155">
        <v>0</v>
      </c>
      <c r="AQ130" s="156">
        <v>0</v>
      </c>
      <c r="AR130" s="155">
        <v>5542.6909999999998</v>
      </c>
      <c r="AS130" s="100">
        <v>7.98</v>
      </c>
      <c r="AT130" s="155">
        <v>686.91840000000002</v>
      </c>
      <c r="AU130" s="366">
        <v>0.12393229209421923</v>
      </c>
      <c r="AV130" s="339">
        <v>7.98</v>
      </c>
      <c r="AW130" s="155">
        <v>686.91840000000002</v>
      </c>
      <c r="AX130" s="156">
        <v>0.12393229209421923</v>
      </c>
      <c r="AY130" s="155">
        <v>4855.7726000000002</v>
      </c>
      <c r="AZ130" s="100"/>
      <c r="BA130" s="155">
        <v>0</v>
      </c>
      <c r="BB130" s="366">
        <v>0</v>
      </c>
      <c r="BC130" s="339">
        <v>7.98</v>
      </c>
      <c r="BD130" s="155">
        <v>686.91840000000002</v>
      </c>
      <c r="BE130" s="156">
        <v>0.12393229209421923</v>
      </c>
      <c r="BF130" s="155">
        <v>4855.7726000000002</v>
      </c>
      <c r="BG130" s="100"/>
      <c r="BH130" s="155">
        <v>0</v>
      </c>
      <c r="BI130" s="366">
        <v>0</v>
      </c>
      <c r="BJ130" s="339">
        <v>7.98</v>
      </c>
      <c r="BK130" s="155">
        <v>686.91840000000002</v>
      </c>
      <c r="BL130" s="156">
        <v>0.12393229209421923</v>
      </c>
      <c r="BM130" s="155">
        <v>4855.7726000000002</v>
      </c>
      <c r="BN130" s="100"/>
      <c r="BO130" s="155">
        <v>0</v>
      </c>
      <c r="BP130" s="366">
        <v>0</v>
      </c>
      <c r="BQ130" s="339">
        <v>7.98</v>
      </c>
      <c r="BR130" s="155">
        <v>686.91840000000002</v>
      </c>
      <c r="BS130" s="156">
        <v>0.12393229209421923</v>
      </c>
      <c r="BT130" s="155">
        <v>4855.7726000000002</v>
      </c>
      <c r="BU130" s="100"/>
      <c r="BV130" s="155">
        <v>0</v>
      </c>
      <c r="BW130" s="366">
        <v>0</v>
      </c>
      <c r="BX130" s="339">
        <v>7.98</v>
      </c>
      <c r="BY130" s="155">
        <v>686.91840000000002</v>
      </c>
      <c r="BZ130" s="156">
        <v>0.12393229209421923</v>
      </c>
      <c r="CA130" s="155">
        <v>4855.7726000000002</v>
      </c>
      <c r="CB130" s="100">
        <v>56.41</v>
      </c>
      <c r="CC130" s="155">
        <v>4855.7727999999997</v>
      </c>
      <c r="CD130" s="366">
        <v>0.87606774398933662</v>
      </c>
      <c r="CE130" s="339">
        <v>64.39</v>
      </c>
      <c r="CF130" s="155">
        <v>5542.6911999999993</v>
      </c>
      <c r="CG130" s="156">
        <v>1.0000000360835557</v>
      </c>
      <c r="CH130" s="155">
        <v>-1.9999999949504854E-4</v>
      </c>
      <c r="CI130" s="100"/>
      <c r="CJ130" s="155">
        <v>0</v>
      </c>
      <c r="CK130" s="366">
        <v>0</v>
      </c>
      <c r="CL130" s="339">
        <v>64.39</v>
      </c>
      <c r="CM130" s="155">
        <v>5542.6911999999993</v>
      </c>
      <c r="CN130" s="156">
        <v>1.0000000360835557</v>
      </c>
      <c r="CO130" s="155">
        <v>-1.9999999949504854E-4</v>
      </c>
      <c r="CP130" s="100"/>
      <c r="CQ130" s="155">
        <v>0</v>
      </c>
      <c r="CR130" s="366">
        <v>0</v>
      </c>
      <c r="CS130" s="339">
        <v>64.39</v>
      </c>
      <c r="CT130" s="155">
        <v>5542.6911999999993</v>
      </c>
      <c r="CU130" s="156">
        <v>1.0000000360835557</v>
      </c>
      <c r="CV130" s="155">
        <v>-1.9999999949504854E-4</v>
      </c>
      <c r="CW130" s="100"/>
      <c r="CX130" s="155">
        <v>0</v>
      </c>
      <c r="CY130" s="366">
        <v>0</v>
      </c>
      <c r="CZ130" s="339">
        <v>64.39</v>
      </c>
      <c r="DA130" s="155">
        <v>5542.6911999999993</v>
      </c>
      <c r="DB130" s="156">
        <v>1.0000000360835557</v>
      </c>
      <c r="DC130" s="155">
        <v>-1.9999999949504854E-4</v>
      </c>
      <c r="DD130" s="100"/>
      <c r="DE130" s="155">
        <v>0</v>
      </c>
      <c r="DF130" s="366">
        <v>0</v>
      </c>
      <c r="DG130" s="339">
        <v>64.39</v>
      </c>
      <c r="DH130" s="155">
        <v>5542.6911999999993</v>
      </c>
      <c r="DI130" s="156">
        <v>1.0000000360835557</v>
      </c>
      <c r="DJ130" s="155">
        <v>-1.9999999949504854E-4</v>
      </c>
      <c r="DK130" s="100"/>
      <c r="DL130" s="155">
        <v>0</v>
      </c>
      <c r="DM130" s="366">
        <v>0</v>
      </c>
      <c r="DN130" s="339">
        <v>64.39</v>
      </c>
      <c r="DO130" s="155">
        <v>5542.6911999999993</v>
      </c>
      <c r="DP130" s="156">
        <v>1.0000000360835557</v>
      </c>
      <c r="DQ130" s="155">
        <v>-1.9999999949504854E-4</v>
      </c>
    </row>
    <row r="131" spans="1:121" ht="25.5" x14ac:dyDescent="0.25">
      <c r="A131" s="17" t="s">
        <v>381</v>
      </c>
      <c r="B131" s="18" t="s">
        <v>382</v>
      </c>
      <c r="C131" s="17" t="s">
        <v>40</v>
      </c>
      <c r="D131" s="17" t="s">
        <v>383</v>
      </c>
      <c r="E131" s="19" t="s">
        <v>109</v>
      </c>
      <c r="F131" s="19">
        <v>32.200000000000003</v>
      </c>
      <c r="G131" s="20">
        <v>44.16</v>
      </c>
      <c r="H131" s="20">
        <v>55.29</v>
      </c>
      <c r="I131" s="390">
        <v>1780.338</v>
      </c>
      <c r="J131" s="100">
        <v>0</v>
      </c>
      <c r="K131" s="155">
        <v>0</v>
      </c>
      <c r="L131" s="366">
        <v>0</v>
      </c>
      <c r="M131" s="339">
        <v>0</v>
      </c>
      <c r="N131" s="155">
        <v>0</v>
      </c>
      <c r="O131" s="156">
        <v>0</v>
      </c>
      <c r="P131" s="155">
        <v>1780.338</v>
      </c>
      <c r="Q131" s="100"/>
      <c r="R131" s="155">
        <v>0</v>
      </c>
      <c r="S131" s="366">
        <v>0</v>
      </c>
      <c r="T131" s="339">
        <v>0</v>
      </c>
      <c r="U131" s="155">
        <v>0</v>
      </c>
      <c r="V131" s="156">
        <v>0</v>
      </c>
      <c r="W131" s="155">
        <v>1780.338</v>
      </c>
      <c r="X131" s="100"/>
      <c r="Y131" s="155">
        <v>0</v>
      </c>
      <c r="Z131" s="366">
        <v>0</v>
      </c>
      <c r="AA131" s="339">
        <v>0</v>
      </c>
      <c r="AB131" s="155">
        <v>0</v>
      </c>
      <c r="AC131" s="156">
        <v>0</v>
      </c>
      <c r="AD131" s="155">
        <v>1780.338</v>
      </c>
      <c r="AE131" s="100"/>
      <c r="AF131" s="155">
        <v>0</v>
      </c>
      <c r="AG131" s="366">
        <v>0</v>
      </c>
      <c r="AH131" s="339">
        <v>0</v>
      </c>
      <c r="AI131" s="155">
        <v>0</v>
      </c>
      <c r="AJ131" s="156">
        <v>0</v>
      </c>
      <c r="AK131" s="155">
        <v>1780.338</v>
      </c>
      <c r="AL131" s="100"/>
      <c r="AM131" s="155">
        <v>0</v>
      </c>
      <c r="AN131" s="366">
        <v>0</v>
      </c>
      <c r="AO131" s="339">
        <v>0</v>
      </c>
      <c r="AP131" s="155">
        <v>0</v>
      </c>
      <c r="AQ131" s="156">
        <v>0</v>
      </c>
      <c r="AR131" s="155">
        <v>1780.338</v>
      </c>
      <c r="AS131" s="100"/>
      <c r="AT131" s="155">
        <v>0</v>
      </c>
      <c r="AU131" s="366">
        <v>0</v>
      </c>
      <c r="AV131" s="339">
        <v>0</v>
      </c>
      <c r="AW131" s="155">
        <v>0</v>
      </c>
      <c r="AX131" s="156">
        <v>0</v>
      </c>
      <c r="AY131" s="155">
        <v>1780.338</v>
      </c>
      <c r="AZ131" s="100"/>
      <c r="BA131" s="155">
        <v>0</v>
      </c>
      <c r="BB131" s="366">
        <v>0</v>
      </c>
      <c r="BC131" s="339">
        <v>0</v>
      </c>
      <c r="BD131" s="155">
        <v>0</v>
      </c>
      <c r="BE131" s="156">
        <v>0</v>
      </c>
      <c r="BF131" s="155">
        <v>1780.338</v>
      </c>
      <c r="BG131" s="100"/>
      <c r="BH131" s="155">
        <v>0</v>
      </c>
      <c r="BI131" s="366">
        <v>0</v>
      </c>
      <c r="BJ131" s="339">
        <v>0</v>
      </c>
      <c r="BK131" s="155">
        <v>0</v>
      </c>
      <c r="BL131" s="156">
        <v>0</v>
      </c>
      <c r="BM131" s="155">
        <v>1780.338</v>
      </c>
      <c r="BN131" s="100"/>
      <c r="BO131" s="155">
        <v>0</v>
      </c>
      <c r="BP131" s="366">
        <v>0</v>
      </c>
      <c r="BQ131" s="339">
        <v>0</v>
      </c>
      <c r="BR131" s="155">
        <v>0</v>
      </c>
      <c r="BS131" s="156">
        <v>0</v>
      </c>
      <c r="BT131" s="155">
        <v>1780.338</v>
      </c>
      <c r="BU131" s="100"/>
      <c r="BV131" s="155">
        <v>0</v>
      </c>
      <c r="BW131" s="366">
        <v>0</v>
      </c>
      <c r="BX131" s="339">
        <v>0</v>
      </c>
      <c r="BY131" s="155">
        <v>0</v>
      </c>
      <c r="BZ131" s="156">
        <v>0</v>
      </c>
      <c r="CA131" s="155">
        <v>1780.338</v>
      </c>
      <c r="CB131" s="100"/>
      <c r="CC131" s="155">
        <v>0</v>
      </c>
      <c r="CD131" s="366">
        <v>0</v>
      </c>
      <c r="CE131" s="339">
        <v>0</v>
      </c>
      <c r="CF131" s="155">
        <v>0</v>
      </c>
      <c r="CG131" s="156">
        <v>0</v>
      </c>
      <c r="CH131" s="155">
        <v>1780.338</v>
      </c>
      <c r="CI131" s="100"/>
      <c r="CJ131" s="155">
        <v>0</v>
      </c>
      <c r="CK131" s="366">
        <v>0</v>
      </c>
      <c r="CL131" s="339">
        <v>0</v>
      </c>
      <c r="CM131" s="155">
        <v>0</v>
      </c>
      <c r="CN131" s="156">
        <v>0</v>
      </c>
      <c r="CO131" s="155">
        <v>1780.338</v>
      </c>
      <c r="CP131" s="100"/>
      <c r="CQ131" s="155">
        <v>0</v>
      </c>
      <c r="CR131" s="366">
        <v>0</v>
      </c>
      <c r="CS131" s="339">
        <v>0</v>
      </c>
      <c r="CT131" s="155">
        <v>0</v>
      </c>
      <c r="CU131" s="156">
        <v>0</v>
      </c>
      <c r="CV131" s="155">
        <v>1780.338</v>
      </c>
      <c r="CW131" s="100"/>
      <c r="CX131" s="155">
        <v>0</v>
      </c>
      <c r="CY131" s="366">
        <v>0</v>
      </c>
      <c r="CZ131" s="339">
        <v>0</v>
      </c>
      <c r="DA131" s="155">
        <v>0</v>
      </c>
      <c r="DB131" s="156">
        <v>0</v>
      </c>
      <c r="DC131" s="155">
        <v>1780.338</v>
      </c>
      <c r="DD131" s="100"/>
      <c r="DE131" s="155">
        <v>0</v>
      </c>
      <c r="DF131" s="366">
        <v>0</v>
      </c>
      <c r="DG131" s="339">
        <v>0</v>
      </c>
      <c r="DH131" s="155">
        <v>0</v>
      </c>
      <c r="DI131" s="156">
        <v>0</v>
      </c>
      <c r="DJ131" s="155">
        <v>1780.338</v>
      </c>
      <c r="DK131" s="100"/>
      <c r="DL131" s="155">
        <v>0</v>
      </c>
      <c r="DM131" s="366">
        <v>0</v>
      </c>
      <c r="DN131" s="339">
        <v>0</v>
      </c>
      <c r="DO131" s="155">
        <v>0</v>
      </c>
      <c r="DP131" s="156">
        <v>0</v>
      </c>
      <c r="DQ131" s="155">
        <v>1780.338</v>
      </c>
    </row>
    <row r="132" spans="1:121" ht="51" x14ac:dyDescent="0.25">
      <c r="A132" s="17" t="s">
        <v>384</v>
      </c>
      <c r="B132" s="18" t="s">
        <v>385</v>
      </c>
      <c r="C132" s="17" t="s">
        <v>32</v>
      </c>
      <c r="D132" s="17" t="s">
        <v>386</v>
      </c>
      <c r="E132" s="19" t="s">
        <v>42</v>
      </c>
      <c r="F132" s="19">
        <v>32.200000000000003</v>
      </c>
      <c r="G132" s="20">
        <v>237.81</v>
      </c>
      <c r="H132" s="20">
        <v>297.77999999999997</v>
      </c>
      <c r="I132" s="390">
        <v>9588.5159999999996</v>
      </c>
      <c r="J132" s="100">
        <v>0</v>
      </c>
      <c r="K132" s="155">
        <v>0</v>
      </c>
      <c r="L132" s="366">
        <v>0</v>
      </c>
      <c r="M132" s="339">
        <v>0</v>
      </c>
      <c r="N132" s="155">
        <v>0</v>
      </c>
      <c r="O132" s="156">
        <v>0</v>
      </c>
      <c r="P132" s="155">
        <v>9588.5159999999996</v>
      </c>
      <c r="Q132" s="100"/>
      <c r="R132" s="155">
        <v>0</v>
      </c>
      <c r="S132" s="366">
        <v>0</v>
      </c>
      <c r="T132" s="339">
        <v>0</v>
      </c>
      <c r="U132" s="155">
        <v>0</v>
      </c>
      <c r="V132" s="156">
        <v>0</v>
      </c>
      <c r="W132" s="155">
        <v>9588.5159999999996</v>
      </c>
      <c r="X132" s="100"/>
      <c r="Y132" s="155">
        <v>0</v>
      </c>
      <c r="Z132" s="366">
        <v>0</v>
      </c>
      <c r="AA132" s="339">
        <v>0</v>
      </c>
      <c r="AB132" s="155">
        <v>0</v>
      </c>
      <c r="AC132" s="156">
        <v>0</v>
      </c>
      <c r="AD132" s="155">
        <v>9588.5159999999996</v>
      </c>
      <c r="AE132" s="100"/>
      <c r="AF132" s="155">
        <v>0</v>
      </c>
      <c r="AG132" s="366">
        <v>0</v>
      </c>
      <c r="AH132" s="339">
        <v>0</v>
      </c>
      <c r="AI132" s="155">
        <v>0</v>
      </c>
      <c r="AJ132" s="156">
        <v>0</v>
      </c>
      <c r="AK132" s="155">
        <v>9588.5159999999996</v>
      </c>
      <c r="AL132" s="100"/>
      <c r="AM132" s="155">
        <v>0</v>
      </c>
      <c r="AN132" s="366">
        <v>0</v>
      </c>
      <c r="AO132" s="339">
        <v>0</v>
      </c>
      <c r="AP132" s="155">
        <v>0</v>
      </c>
      <c r="AQ132" s="156">
        <v>0</v>
      </c>
      <c r="AR132" s="155">
        <v>9588.5159999999996</v>
      </c>
      <c r="AS132" s="100"/>
      <c r="AT132" s="155">
        <v>0</v>
      </c>
      <c r="AU132" s="366">
        <v>0</v>
      </c>
      <c r="AV132" s="339">
        <v>0</v>
      </c>
      <c r="AW132" s="155">
        <v>0</v>
      </c>
      <c r="AX132" s="156">
        <v>0</v>
      </c>
      <c r="AY132" s="155">
        <v>9588.5159999999996</v>
      </c>
      <c r="AZ132" s="100"/>
      <c r="BA132" s="155">
        <v>0</v>
      </c>
      <c r="BB132" s="366">
        <v>0</v>
      </c>
      <c r="BC132" s="339">
        <v>0</v>
      </c>
      <c r="BD132" s="155">
        <v>0</v>
      </c>
      <c r="BE132" s="156">
        <v>0</v>
      </c>
      <c r="BF132" s="155">
        <v>9588.5159999999996</v>
      </c>
      <c r="BG132" s="100"/>
      <c r="BH132" s="155">
        <v>0</v>
      </c>
      <c r="BI132" s="366">
        <v>0</v>
      </c>
      <c r="BJ132" s="339">
        <v>0</v>
      </c>
      <c r="BK132" s="155">
        <v>0</v>
      </c>
      <c r="BL132" s="156">
        <v>0</v>
      </c>
      <c r="BM132" s="155">
        <v>9588.5159999999996</v>
      </c>
      <c r="BN132" s="100"/>
      <c r="BO132" s="155">
        <v>0</v>
      </c>
      <c r="BP132" s="366">
        <v>0</v>
      </c>
      <c r="BQ132" s="339">
        <v>0</v>
      </c>
      <c r="BR132" s="155">
        <v>0</v>
      </c>
      <c r="BS132" s="156">
        <v>0</v>
      </c>
      <c r="BT132" s="155">
        <v>9588.5159999999996</v>
      </c>
      <c r="BU132" s="100"/>
      <c r="BV132" s="155">
        <v>0</v>
      </c>
      <c r="BW132" s="366">
        <v>0</v>
      </c>
      <c r="BX132" s="339">
        <v>0</v>
      </c>
      <c r="BY132" s="155">
        <v>0</v>
      </c>
      <c r="BZ132" s="156">
        <v>0</v>
      </c>
      <c r="CA132" s="155">
        <v>9588.5159999999996</v>
      </c>
      <c r="CB132" s="100"/>
      <c r="CC132" s="155">
        <v>0</v>
      </c>
      <c r="CD132" s="366">
        <v>0</v>
      </c>
      <c r="CE132" s="339">
        <v>0</v>
      </c>
      <c r="CF132" s="155">
        <v>0</v>
      </c>
      <c r="CG132" s="156">
        <v>0</v>
      </c>
      <c r="CH132" s="155">
        <v>9588.5159999999996</v>
      </c>
      <c r="CI132" s="100"/>
      <c r="CJ132" s="155">
        <v>0</v>
      </c>
      <c r="CK132" s="366">
        <v>0</v>
      </c>
      <c r="CL132" s="339">
        <v>0</v>
      </c>
      <c r="CM132" s="155">
        <v>0</v>
      </c>
      <c r="CN132" s="156">
        <v>0</v>
      </c>
      <c r="CO132" s="155">
        <v>9588.5159999999996</v>
      </c>
      <c r="CP132" s="100"/>
      <c r="CQ132" s="155">
        <v>0</v>
      </c>
      <c r="CR132" s="366">
        <v>0</v>
      </c>
      <c r="CS132" s="339">
        <v>0</v>
      </c>
      <c r="CT132" s="155">
        <v>0</v>
      </c>
      <c r="CU132" s="156">
        <v>0</v>
      </c>
      <c r="CV132" s="155">
        <v>9588.5159999999996</v>
      </c>
      <c r="CW132" s="100"/>
      <c r="CX132" s="155">
        <v>0</v>
      </c>
      <c r="CY132" s="366">
        <v>0</v>
      </c>
      <c r="CZ132" s="339">
        <v>0</v>
      </c>
      <c r="DA132" s="155">
        <v>0</v>
      </c>
      <c r="DB132" s="156">
        <v>0</v>
      </c>
      <c r="DC132" s="155">
        <v>9588.5159999999996</v>
      </c>
      <c r="DD132" s="100"/>
      <c r="DE132" s="155">
        <v>0</v>
      </c>
      <c r="DF132" s="366">
        <v>0</v>
      </c>
      <c r="DG132" s="339">
        <v>0</v>
      </c>
      <c r="DH132" s="155">
        <v>0</v>
      </c>
      <c r="DI132" s="156">
        <v>0</v>
      </c>
      <c r="DJ132" s="155">
        <v>9588.5159999999996</v>
      </c>
      <c r="DK132" s="100"/>
      <c r="DL132" s="155">
        <v>0</v>
      </c>
      <c r="DM132" s="366">
        <v>0</v>
      </c>
      <c r="DN132" s="339">
        <v>0</v>
      </c>
      <c r="DO132" s="155">
        <v>0</v>
      </c>
      <c r="DP132" s="156">
        <v>0</v>
      </c>
      <c r="DQ132" s="155">
        <v>9588.5159999999996</v>
      </c>
    </row>
    <row r="133" spans="1:121" ht="25.5" x14ac:dyDescent="0.25">
      <c r="A133" s="17" t="s">
        <v>387</v>
      </c>
      <c r="B133" s="18" t="s">
        <v>340</v>
      </c>
      <c r="C133" s="17" t="s">
        <v>27</v>
      </c>
      <c r="D133" s="17" t="s">
        <v>341</v>
      </c>
      <c r="E133" s="19" t="s">
        <v>88</v>
      </c>
      <c r="F133" s="19">
        <v>6.55</v>
      </c>
      <c r="G133" s="20">
        <v>39.67</v>
      </c>
      <c r="H133" s="20">
        <v>49.67</v>
      </c>
      <c r="I133" s="390">
        <v>325.33800000000002</v>
      </c>
      <c r="J133" s="100">
        <v>0</v>
      </c>
      <c r="K133" s="155">
        <v>0</v>
      </c>
      <c r="L133" s="366">
        <v>0</v>
      </c>
      <c r="M133" s="339">
        <v>0</v>
      </c>
      <c r="N133" s="155">
        <v>0</v>
      </c>
      <c r="O133" s="156">
        <v>0</v>
      </c>
      <c r="P133" s="155">
        <v>325.33800000000002</v>
      </c>
      <c r="Q133" s="100"/>
      <c r="R133" s="155">
        <v>0</v>
      </c>
      <c r="S133" s="366">
        <v>0</v>
      </c>
      <c r="T133" s="339">
        <v>0</v>
      </c>
      <c r="U133" s="155">
        <v>0</v>
      </c>
      <c r="V133" s="156">
        <v>0</v>
      </c>
      <c r="W133" s="155">
        <v>325.33800000000002</v>
      </c>
      <c r="X133" s="100"/>
      <c r="Y133" s="155">
        <v>0</v>
      </c>
      <c r="Z133" s="366">
        <v>0</v>
      </c>
      <c r="AA133" s="339">
        <v>0</v>
      </c>
      <c r="AB133" s="155">
        <v>0</v>
      </c>
      <c r="AC133" s="156">
        <v>0</v>
      </c>
      <c r="AD133" s="155">
        <v>325.33800000000002</v>
      </c>
      <c r="AE133" s="100"/>
      <c r="AF133" s="155">
        <v>0</v>
      </c>
      <c r="AG133" s="366">
        <v>0</v>
      </c>
      <c r="AH133" s="339">
        <v>0</v>
      </c>
      <c r="AI133" s="155">
        <v>0</v>
      </c>
      <c r="AJ133" s="156">
        <v>0</v>
      </c>
      <c r="AK133" s="155">
        <v>325.33800000000002</v>
      </c>
      <c r="AL133" s="100"/>
      <c r="AM133" s="155">
        <v>0</v>
      </c>
      <c r="AN133" s="366">
        <v>0</v>
      </c>
      <c r="AO133" s="339">
        <v>0</v>
      </c>
      <c r="AP133" s="155">
        <v>0</v>
      </c>
      <c r="AQ133" s="156">
        <v>0</v>
      </c>
      <c r="AR133" s="155">
        <v>325.33800000000002</v>
      </c>
      <c r="AS133" s="100"/>
      <c r="AT133" s="155">
        <v>0</v>
      </c>
      <c r="AU133" s="366">
        <v>0</v>
      </c>
      <c r="AV133" s="339">
        <v>0</v>
      </c>
      <c r="AW133" s="155">
        <v>0</v>
      </c>
      <c r="AX133" s="156">
        <v>0</v>
      </c>
      <c r="AY133" s="155">
        <v>325.33800000000002</v>
      </c>
      <c r="AZ133" s="100"/>
      <c r="BA133" s="155">
        <v>0</v>
      </c>
      <c r="BB133" s="366">
        <v>0</v>
      </c>
      <c r="BC133" s="339">
        <v>0</v>
      </c>
      <c r="BD133" s="155">
        <v>0</v>
      </c>
      <c r="BE133" s="156">
        <v>0</v>
      </c>
      <c r="BF133" s="155">
        <v>325.33800000000002</v>
      </c>
      <c r="BG133" s="100"/>
      <c r="BH133" s="155">
        <v>0</v>
      </c>
      <c r="BI133" s="366">
        <v>0</v>
      </c>
      <c r="BJ133" s="339">
        <v>0</v>
      </c>
      <c r="BK133" s="155">
        <v>0</v>
      </c>
      <c r="BL133" s="156">
        <v>0</v>
      </c>
      <c r="BM133" s="155">
        <v>325.33800000000002</v>
      </c>
      <c r="BN133" s="100"/>
      <c r="BO133" s="155">
        <v>0</v>
      </c>
      <c r="BP133" s="366">
        <v>0</v>
      </c>
      <c r="BQ133" s="339">
        <v>0</v>
      </c>
      <c r="BR133" s="155">
        <v>0</v>
      </c>
      <c r="BS133" s="156">
        <v>0</v>
      </c>
      <c r="BT133" s="155">
        <v>325.33800000000002</v>
      </c>
      <c r="BU133" s="100"/>
      <c r="BV133" s="155">
        <v>0</v>
      </c>
      <c r="BW133" s="366">
        <v>0</v>
      </c>
      <c r="BX133" s="339">
        <v>0</v>
      </c>
      <c r="BY133" s="155">
        <v>0</v>
      </c>
      <c r="BZ133" s="156">
        <v>0</v>
      </c>
      <c r="CA133" s="155">
        <v>325.33800000000002</v>
      </c>
      <c r="CB133" s="100">
        <v>6.55</v>
      </c>
      <c r="CC133" s="155">
        <v>325.33</v>
      </c>
      <c r="CD133" s="366">
        <v>0.99997541018878811</v>
      </c>
      <c r="CE133" s="339">
        <v>6.55</v>
      </c>
      <c r="CF133" s="155">
        <v>325.33</v>
      </c>
      <c r="CG133" s="156">
        <v>0.99997541018878811</v>
      </c>
      <c r="CH133" s="155">
        <v>8.0000000000381988E-3</v>
      </c>
      <c r="CI133" s="100"/>
      <c r="CJ133" s="155">
        <v>0</v>
      </c>
      <c r="CK133" s="366">
        <v>0</v>
      </c>
      <c r="CL133" s="339">
        <v>6.55</v>
      </c>
      <c r="CM133" s="155">
        <v>325.33999999999997</v>
      </c>
      <c r="CN133" s="156">
        <v>1.0000061474528028</v>
      </c>
      <c r="CO133" s="155">
        <v>-1.9999999999527063E-3</v>
      </c>
      <c r="CP133" s="100"/>
      <c r="CQ133" s="155">
        <v>0</v>
      </c>
      <c r="CR133" s="366">
        <v>0</v>
      </c>
      <c r="CS133" s="339">
        <v>6.55</v>
      </c>
      <c r="CT133" s="155">
        <v>325.33999999999997</v>
      </c>
      <c r="CU133" s="156">
        <v>1.0000061474528028</v>
      </c>
      <c r="CV133" s="155">
        <v>-1.9999999999527063E-3</v>
      </c>
      <c r="CW133" s="100"/>
      <c r="CX133" s="155">
        <v>0</v>
      </c>
      <c r="CY133" s="366">
        <v>0</v>
      </c>
      <c r="CZ133" s="339">
        <v>6.55</v>
      </c>
      <c r="DA133" s="155">
        <v>325.33999999999997</v>
      </c>
      <c r="DB133" s="156">
        <v>1.0000061474528028</v>
      </c>
      <c r="DC133" s="155">
        <v>-1.9999999999527063E-3</v>
      </c>
      <c r="DD133" s="100"/>
      <c r="DE133" s="155">
        <v>0</v>
      </c>
      <c r="DF133" s="366">
        <v>0</v>
      </c>
      <c r="DG133" s="339">
        <v>6.55</v>
      </c>
      <c r="DH133" s="155">
        <v>325.33999999999997</v>
      </c>
      <c r="DI133" s="156">
        <v>1.0000061474528028</v>
      </c>
      <c r="DJ133" s="155">
        <v>-1.9999999999527063E-3</v>
      </c>
      <c r="DK133" s="100"/>
      <c r="DL133" s="155">
        <v>0</v>
      </c>
      <c r="DM133" s="366">
        <v>0</v>
      </c>
      <c r="DN133" s="339">
        <v>6.55</v>
      </c>
      <c r="DO133" s="155">
        <v>325.33999999999997</v>
      </c>
      <c r="DP133" s="156">
        <v>1.0000061474528028</v>
      </c>
      <c r="DQ133" s="155">
        <v>-1.9999999999527063E-3</v>
      </c>
    </row>
    <row r="134" spans="1:121" ht="23.25" customHeight="1" x14ac:dyDescent="0.25">
      <c r="A134" s="25" t="s">
        <v>388</v>
      </c>
      <c r="B134" s="25"/>
      <c r="C134" s="25"/>
      <c r="D134" s="25" t="s">
        <v>389</v>
      </c>
      <c r="E134" s="25"/>
      <c r="F134" s="25"/>
      <c r="G134" s="26"/>
      <c r="H134" s="26"/>
      <c r="I134" s="392">
        <v>0</v>
      </c>
      <c r="J134" s="157"/>
      <c r="K134" s="392">
        <v>0</v>
      </c>
      <c r="L134" s="369" t="e">
        <v>#DIV/0!</v>
      </c>
      <c r="M134" s="370"/>
      <c r="N134" s="392">
        <v>0</v>
      </c>
      <c r="O134" s="161" t="e">
        <v>#DIV/0!</v>
      </c>
      <c r="P134" s="392">
        <v>19170.749</v>
      </c>
      <c r="Q134" s="157"/>
      <c r="R134" s="392">
        <v>0</v>
      </c>
      <c r="S134" s="369" t="e">
        <v>#DIV/0!</v>
      </c>
      <c r="T134" s="370"/>
      <c r="U134" s="392">
        <v>0</v>
      </c>
      <c r="V134" s="161" t="e">
        <v>#DIV/0!</v>
      </c>
      <c r="W134" s="392">
        <v>19170.749</v>
      </c>
      <c r="X134" s="157"/>
      <c r="Y134" s="392">
        <v>0</v>
      </c>
      <c r="Z134" s="369" t="e">
        <v>#DIV/0!</v>
      </c>
      <c r="AA134" s="370"/>
      <c r="AB134" s="392">
        <v>0</v>
      </c>
      <c r="AC134" s="161" t="e">
        <v>#DIV/0!</v>
      </c>
      <c r="AD134" s="392">
        <v>19170.749</v>
      </c>
      <c r="AE134" s="157"/>
      <c r="AF134" s="392">
        <v>1668.4595999999999</v>
      </c>
      <c r="AG134" s="369" t="e">
        <v>#DIV/0!</v>
      </c>
      <c r="AH134" s="370"/>
      <c r="AI134" s="392">
        <v>1668.4595999999999</v>
      </c>
      <c r="AJ134" s="161" t="e">
        <v>#DIV/0!</v>
      </c>
      <c r="AK134" s="392">
        <v>17502.289399999998</v>
      </c>
      <c r="AL134" s="157"/>
      <c r="AM134" s="392">
        <v>1955.5292000000002</v>
      </c>
      <c r="AN134" s="369" t="e">
        <v>#DIV/0!</v>
      </c>
      <c r="AO134" s="370"/>
      <c r="AP134" s="392">
        <v>3623.9887999999996</v>
      </c>
      <c r="AQ134" s="161" t="e">
        <v>#DIV/0!</v>
      </c>
      <c r="AR134" s="392">
        <v>15546.760199999999</v>
      </c>
      <c r="AS134" s="157"/>
      <c r="AT134" s="392">
        <v>716.83200000000011</v>
      </c>
      <c r="AU134" s="369" t="e">
        <v>#DIV/0!</v>
      </c>
      <c r="AV134" s="370"/>
      <c r="AW134" s="392">
        <v>4340.8208000000004</v>
      </c>
      <c r="AX134" s="161" t="e">
        <v>#DIV/0!</v>
      </c>
      <c r="AY134" s="392">
        <v>14829.9282</v>
      </c>
      <c r="AZ134" s="157"/>
      <c r="BA134" s="392">
        <v>3991.6078000000002</v>
      </c>
      <c r="BB134" s="369" t="e">
        <v>#DIV/0!</v>
      </c>
      <c r="BC134" s="370"/>
      <c r="BD134" s="392">
        <v>8332.4286000000011</v>
      </c>
      <c r="BE134" s="161" t="e">
        <v>#DIV/0!</v>
      </c>
      <c r="BF134" s="392">
        <v>10838.320399999999</v>
      </c>
      <c r="BG134" s="157"/>
      <c r="BH134" s="392">
        <v>0</v>
      </c>
      <c r="BI134" s="369" t="e">
        <v>#DIV/0!</v>
      </c>
      <c r="BJ134" s="370"/>
      <c r="BK134" s="392">
        <v>8332.4286000000011</v>
      </c>
      <c r="BL134" s="161" t="e">
        <v>#DIV/0!</v>
      </c>
      <c r="BM134" s="392">
        <v>10838.320399999999</v>
      </c>
      <c r="BN134" s="157"/>
      <c r="BO134" s="392">
        <v>0</v>
      </c>
      <c r="BP134" s="369" t="e">
        <v>#DIV/0!</v>
      </c>
      <c r="BQ134" s="370"/>
      <c r="BR134" s="392">
        <v>8332.4286000000011</v>
      </c>
      <c r="BS134" s="161" t="e">
        <v>#DIV/0!</v>
      </c>
      <c r="BT134" s="392">
        <v>10838.320399999999</v>
      </c>
      <c r="BU134" s="157"/>
      <c r="BV134" s="392">
        <v>0</v>
      </c>
      <c r="BW134" s="369" t="e">
        <v>#DIV/0!</v>
      </c>
      <c r="BX134" s="370"/>
      <c r="BY134" s="392">
        <v>8332.4286000000011</v>
      </c>
      <c r="BZ134" s="161" t="e">
        <v>#DIV/0!</v>
      </c>
      <c r="CA134" s="392">
        <v>10838.320399999999</v>
      </c>
      <c r="CB134" s="157"/>
      <c r="CC134" s="392">
        <v>3564.0104000000001</v>
      </c>
      <c r="CD134" s="369" t="e">
        <v>#DIV/0!</v>
      </c>
      <c r="CE134" s="370"/>
      <c r="CF134" s="392">
        <v>11896.439000000002</v>
      </c>
      <c r="CG134" s="161" t="e">
        <v>#DIV/0!</v>
      </c>
      <c r="CH134" s="392">
        <v>7274.3099999999995</v>
      </c>
      <c r="CI134" s="157"/>
      <c r="CJ134" s="392">
        <v>2562.2844</v>
      </c>
      <c r="CK134" s="369" t="e">
        <v>#DIV/0!</v>
      </c>
      <c r="CL134" s="370"/>
      <c r="CM134" s="392">
        <v>14458.733399999999</v>
      </c>
      <c r="CN134" s="161">
        <v>0</v>
      </c>
      <c r="CO134" s="392">
        <v>4712.0155999999988</v>
      </c>
      <c r="CP134" s="157"/>
      <c r="CQ134" s="392">
        <v>0</v>
      </c>
      <c r="CR134" s="369"/>
      <c r="CS134" s="370"/>
      <c r="CT134" s="392">
        <v>14458.733399999999</v>
      </c>
      <c r="CU134" s="161"/>
      <c r="CV134" s="392">
        <v>4712.0155999999988</v>
      </c>
      <c r="CW134" s="157"/>
      <c r="CX134" s="392">
        <v>4712.0195999999996</v>
      </c>
      <c r="CY134" s="369"/>
      <c r="CZ134" s="370"/>
      <c r="DA134" s="392">
        <v>19170.752999999997</v>
      </c>
      <c r="DB134" s="161"/>
      <c r="DC134" s="392">
        <v>-3.9999999999054126E-3</v>
      </c>
      <c r="DD134" s="157"/>
      <c r="DE134" s="392">
        <v>0</v>
      </c>
      <c r="DF134" s="369"/>
      <c r="DG134" s="370"/>
      <c r="DH134" s="392">
        <v>19170.752999999997</v>
      </c>
      <c r="DI134" s="161"/>
      <c r="DJ134" s="392">
        <v>-3.9999999999054126E-3</v>
      </c>
      <c r="DK134" s="157"/>
      <c r="DL134" s="392">
        <v>0</v>
      </c>
      <c r="DM134" s="369"/>
      <c r="DN134" s="370"/>
      <c r="DO134" s="392">
        <v>19170.752999999997</v>
      </c>
      <c r="DP134" s="161"/>
      <c r="DQ134" s="392">
        <v>-3.9999999999054126E-3</v>
      </c>
    </row>
    <row r="135" spans="1:121" ht="51" x14ac:dyDescent="0.25">
      <c r="A135" s="17" t="s">
        <v>390</v>
      </c>
      <c r="B135" s="18" t="s">
        <v>391</v>
      </c>
      <c r="C135" s="17" t="s">
        <v>32</v>
      </c>
      <c r="D135" s="17" t="s">
        <v>392</v>
      </c>
      <c r="E135" s="19" t="s">
        <v>109</v>
      </c>
      <c r="F135" s="19">
        <v>177.39</v>
      </c>
      <c r="G135" s="20">
        <v>10.09</v>
      </c>
      <c r="H135" s="20">
        <v>12.63</v>
      </c>
      <c r="I135" s="390">
        <v>2240.4349999999999</v>
      </c>
      <c r="J135" s="100">
        <v>0</v>
      </c>
      <c r="K135" s="155">
        <v>0</v>
      </c>
      <c r="L135" s="366">
        <v>0</v>
      </c>
      <c r="M135" s="339">
        <v>0</v>
      </c>
      <c r="N135" s="155">
        <v>0</v>
      </c>
      <c r="O135" s="156">
        <v>0</v>
      </c>
      <c r="P135" s="155">
        <v>2240.4349999999999</v>
      </c>
      <c r="Q135" s="100"/>
      <c r="R135" s="155">
        <v>0</v>
      </c>
      <c r="S135" s="366">
        <v>0</v>
      </c>
      <c r="T135" s="339">
        <v>0</v>
      </c>
      <c r="U135" s="155">
        <v>0</v>
      </c>
      <c r="V135" s="156">
        <v>0</v>
      </c>
      <c r="W135" s="155">
        <v>2240.4349999999999</v>
      </c>
      <c r="X135" s="100"/>
      <c r="Y135" s="155">
        <v>0</v>
      </c>
      <c r="Z135" s="366">
        <v>0</v>
      </c>
      <c r="AA135" s="339">
        <v>0</v>
      </c>
      <c r="AB135" s="155">
        <v>0</v>
      </c>
      <c r="AC135" s="156">
        <v>0</v>
      </c>
      <c r="AD135" s="155">
        <v>2240.4349999999999</v>
      </c>
      <c r="AE135" s="100">
        <v>12.84</v>
      </c>
      <c r="AF135" s="155">
        <v>162.16920000000002</v>
      </c>
      <c r="AG135" s="366">
        <v>7.2382907783533124E-2</v>
      </c>
      <c r="AH135" s="339">
        <v>12.84</v>
      </c>
      <c r="AI135" s="155">
        <v>162.16920000000002</v>
      </c>
      <c r="AJ135" s="156">
        <v>7.2382907783533124E-2</v>
      </c>
      <c r="AK135" s="155">
        <v>2078.2658000000001</v>
      </c>
      <c r="AL135" s="100">
        <v>8.86</v>
      </c>
      <c r="AM135" s="155">
        <v>111.90179999999999</v>
      </c>
      <c r="AN135" s="366">
        <v>4.9946461289883434E-2</v>
      </c>
      <c r="AO135" s="339">
        <v>21.7</v>
      </c>
      <c r="AP135" s="155">
        <v>274.07100000000003</v>
      </c>
      <c r="AQ135" s="156">
        <v>0.12232936907341656</v>
      </c>
      <c r="AR135" s="155">
        <v>1966.364</v>
      </c>
      <c r="AS135" s="100"/>
      <c r="AT135" s="155">
        <v>0</v>
      </c>
      <c r="AU135" s="366">
        <v>0</v>
      </c>
      <c r="AV135" s="339">
        <v>21.7</v>
      </c>
      <c r="AW135" s="155">
        <v>274.07100000000003</v>
      </c>
      <c r="AX135" s="156">
        <v>0.12232936907341656</v>
      </c>
      <c r="AY135" s="155">
        <v>1966.364</v>
      </c>
      <c r="AZ135" s="100">
        <v>57.98</v>
      </c>
      <c r="BA135" s="155">
        <v>732.28740000000005</v>
      </c>
      <c r="BB135" s="366">
        <v>0.32685054464869551</v>
      </c>
      <c r="BC135" s="339">
        <v>79.679999999999993</v>
      </c>
      <c r="BD135" s="155">
        <v>1006.3584000000001</v>
      </c>
      <c r="BE135" s="156">
        <v>0.44917991372211202</v>
      </c>
      <c r="BF135" s="155">
        <v>1234.0765999999999</v>
      </c>
      <c r="BG135" s="100"/>
      <c r="BH135" s="155">
        <v>0</v>
      </c>
      <c r="BI135" s="366">
        <v>0</v>
      </c>
      <c r="BJ135" s="339">
        <v>79.679999999999993</v>
      </c>
      <c r="BK135" s="155">
        <v>1006.3584000000001</v>
      </c>
      <c r="BL135" s="156">
        <v>0.44917991372211202</v>
      </c>
      <c r="BM135" s="155">
        <v>1234.0765999999999</v>
      </c>
      <c r="BN135" s="100"/>
      <c r="BO135" s="155">
        <v>0</v>
      </c>
      <c r="BP135" s="366">
        <v>0</v>
      </c>
      <c r="BQ135" s="339">
        <v>79.679999999999993</v>
      </c>
      <c r="BR135" s="155">
        <v>1006.3584000000001</v>
      </c>
      <c r="BS135" s="156">
        <v>0.44917991372211202</v>
      </c>
      <c r="BT135" s="155">
        <v>1234.0765999999999</v>
      </c>
      <c r="BU135" s="100"/>
      <c r="BV135" s="155">
        <v>0</v>
      </c>
      <c r="BW135" s="366">
        <v>0</v>
      </c>
      <c r="BX135" s="339">
        <v>79.679999999999993</v>
      </c>
      <c r="BY135" s="155">
        <v>1006.3584000000001</v>
      </c>
      <c r="BZ135" s="156">
        <v>0.44917991372211202</v>
      </c>
      <c r="CA135" s="155">
        <v>1234.0765999999999</v>
      </c>
      <c r="CB135" s="100">
        <v>97.71</v>
      </c>
      <c r="CC135" s="155">
        <v>1234.07</v>
      </c>
      <c r="CD135" s="366">
        <v>0.5508171404213914</v>
      </c>
      <c r="CE135" s="339">
        <v>177.39</v>
      </c>
      <c r="CF135" s="155">
        <v>2240.4283999999998</v>
      </c>
      <c r="CG135" s="156">
        <v>0.99999705414350326</v>
      </c>
      <c r="CH135" s="155">
        <v>6.6000000001622539E-3</v>
      </c>
      <c r="CI135" s="100"/>
      <c r="CJ135" s="155">
        <v>0</v>
      </c>
      <c r="CK135" s="366">
        <v>0</v>
      </c>
      <c r="CL135" s="339">
        <v>177.39</v>
      </c>
      <c r="CM135" s="155">
        <v>2240.4384</v>
      </c>
      <c r="CN135" s="156">
        <v>1.0000015175624377</v>
      </c>
      <c r="CO135" s="155">
        <v>-3.4000000000560249E-3</v>
      </c>
      <c r="CP135" s="100"/>
      <c r="CQ135" s="155">
        <v>0</v>
      </c>
      <c r="CR135" s="366">
        <v>0</v>
      </c>
      <c r="CS135" s="339">
        <v>177.39</v>
      </c>
      <c r="CT135" s="155">
        <v>2240.4384</v>
      </c>
      <c r="CU135" s="156">
        <v>1.0000015175624377</v>
      </c>
      <c r="CV135" s="155">
        <v>-3.4000000000560249E-3</v>
      </c>
      <c r="CW135" s="100"/>
      <c r="CX135" s="155">
        <v>0</v>
      </c>
      <c r="CY135" s="366">
        <v>0</v>
      </c>
      <c r="CZ135" s="339">
        <v>177.39</v>
      </c>
      <c r="DA135" s="155">
        <v>2240.4384</v>
      </c>
      <c r="DB135" s="156">
        <v>1.0000015175624377</v>
      </c>
      <c r="DC135" s="155">
        <v>-3.4000000000560249E-3</v>
      </c>
      <c r="DD135" s="100"/>
      <c r="DE135" s="155">
        <v>0</v>
      </c>
      <c r="DF135" s="366">
        <v>0</v>
      </c>
      <c r="DG135" s="339">
        <v>177.39</v>
      </c>
      <c r="DH135" s="155">
        <v>2240.4384</v>
      </c>
      <c r="DI135" s="156">
        <v>1.0000015175624377</v>
      </c>
      <c r="DJ135" s="155">
        <v>-3.4000000000560249E-3</v>
      </c>
      <c r="DK135" s="100"/>
      <c r="DL135" s="155">
        <v>0</v>
      </c>
      <c r="DM135" s="366">
        <v>0</v>
      </c>
      <c r="DN135" s="339">
        <v>177.39</v>
      </c>
      <c r="DO135" s="155">
        <v>2240.4384</v>
      </c>
      <c r="DP135" s="156">
        <v>1.0000015175624377</v>
      </c>
      <c r="DQ135" s="155">
        <v>-3.4000000000560249E-3</v>
      </c>
    </row>
    <row r="136" spans="1:121" ht="76.5" x14ac:dyDescent="0.25">
      <c r="A136" s="17" t="s">
        <v>393</v>
      </c>
      <c r="B136" s="18" t="s">
        <v>295</v>
      </c>
      <c r="C136" s="17" t="s">
        <v>27</v>
      </c>
      <c r="D136" s="17" t="s">
        <v>296</v>
      </c>
      <c r="E136" s="19" t="s">
        <v>109</v>
      </c>
      <c r="F136" s="19">
        <v>0</v>
      </c>
      <c r="G136" s="20">
        <v>31.999265999999999</v>
      </c>
      <c r="H136" s="20">
        <v>40.06</v>
      </c>
      <c r="I136" s="390">
        <v>0</v>
      </c>
      <c r="J136" s="100">
        <v>0</v>
      </c>
      <c r="K136" s="155">
        <v>0</v>
      </c>
      <c r="L136" s="366" t="e">
        <v>#DIV/0!</v>
      </c>
      <c r="M136" s="339">
        <v>0</v>
      </c>
      <c r="N136" s="155">
        <v>0</v>
      </c>
      <c r="O136" s="156" t="e">
        <v>#DIV/0!</v>
      </c>
      <c r="P136" s="155">
        <v>0</v>
      </c>
      <c r="Q136" s="100"/>
      <c r="R136" s="155">
        <v>0</v>
      </c>
      <c r="S136" s="366" t="e">
        <v>#DIV/0!</v>
      </c>
      <c r="T136" s="339">
        <v>0</v>
      </c>
      <c r="U136" s="155">
        <v>0</v>
      </c>
      <c r="V136" s="156" t="e">
        <v>#DIV/0!</v>
      </c>
      <c r="W136" s="155">
        <v>0</v>
      </c>
      <c r="X136" s="100"/>
      <c r="Y136" s="155">
        <v>0</v>
      </c>
      <c r="Z136" s="366" t="e">
        <v>#DIV/0!</v>
      </c>
      <c r="AA136" s="339">
        <v>0</v>
      </c>
      <c r="AB136" s="155">
        <v>0</v>
      </c>
      <c r="AC136" s="156" t="e">
        <v>#DIV/0!</v>
      </c>
      <c r="AD136" s="155">
        <v>0</v>
      </c>
      <c r="AE136" s="100"/>
      <c r="AF136" s="155">
        <v>0</v>
      </c>
      <c r="AG136" s="366" t="e">
        <v>#DIV/0!</v>
      </c>
      <c r="AH136" s="339">
        <v>0</v>
      </c>
      <c r="AI136" s="155">
        <v>0</v>
      </c>
      <c r="AJ136" s="156" t="e">
        <v>#DIV/0!</v>
      </c>
      <c r="AK136" s="155">
        <v>0</v>
      </c>
      <c r="AL136" s="100"/>
      <c r="AM136" s="155">
        <v>0</v>
      </c>
      <c r="AN136" s="366" t="e">
        <v>#DIV/0!</v>
      </c>
      <c r="AO136" s="339">
        <v>0</v>
      </c>
      <c r="AP136" s="155">
        <v>0</v>
      </c>
      <c r="AQ136" s="156" t="e">
        <v>#DIV/0!</v>
      </c>
      <c r="AR136" s="155">
        <v>0</v>
      </c>
      <c r="AS136" s="100"/>
      <c r="AT136" s="155">
        <v>0</v>
      </c>
      <c r="AU136" s="366" t="e">
        <v>#DIV/0!</v>
      </c>
      <c r="AV136" s="339">
        <v>0</v>
      </c>
      <c r="AW136" s="155">
        <v>0</v>
      </c>
      <c r="AX136" s="156" t="e">
        <v>#DIV/0!</v>
      </c>
      <c r="AY136" s="155">
        <v>0</v>
      </c>
      <c r="AZ136" s="100"/>
      <c r="BA136" s="155">
        <v>0</v>
      </c>
      <c r="BB136" s="366" t="e">
        <v>#DIV/0!</v>
      </c>
      <c r="BC136" s="339">
        <v>0</v>
      </c>
      <c r="BD136" s="155">
        <v>0</v>
      </c>
      <c r="BE136" s="156" t="e">
        <v>#DIV/0!</v>
      </c>
      <c r="BF136" s="155">
        <v>0</v>
      </c>
      <c r="BG136" s="100"/>
      <c r="BH136" s="155">
        <v>0</v>
      </c>
      <c r="BI136" s="366" t="e">
        <v>#DIV/0!</v>
      </c>
      <c r="BJ136" s="339">
        <v>0</v>
      </c>
      <c r="BK136" s="155">
        <v>0</v>
      </c>
      <c r="BL136" s="156" t="e">
        <v>#DIV/0!</v>
      </c>
      <c r="BM136" s="155">
        <v>0</v>
      </c>
      <c r="BN136" s="100"/>
      <c r="BO136" s="155">
        <v>0</v>
      </c>
      <c r="BP136" s="366" t="e">
        <v>#DIV/0!</v>
      </c>
      <c r="BQ136" s="339">
        <v>0</v>
      </c>
      <c r="BR136" s="155">
        <v>0</v>
      </c>
      <c r="BS136" s="156" t="e">
        <v>#DIV/0!</v>
      </c>
      <c r="BT136" s="155">
        <v>0</v>
      </c>
      <c r="BU136" s="100"/>
      <c r="BV136" s="155">
        <v>0</v>
      </c>
      <c r="BW136" s="366" t="e">
        <v>#DIV/0!</v>
      </c>
      <c r="BX136" s="339">
        <v>0</v>
      </c>
      <c r="BY136" s="155">
        <v>0</v>
      </c>
      <c r="BZ136" s="156" t="e">
        <v>#DIV/0!</v>
      </c>
      <c r="CA136" s="155">
        <v>0</v>
      </c>
      <c r="CB136" s="100"/>
      <c r="CC136" s="155">
        <v>0</v>
      </c>
      <c r="CD136" s="366" t="e">
        <v>#DIV/0!</v>
      </c>
      <c r="CE136" s="339">
        <v>0</v>
      </c>
      <c r="CF136" s="155">
        <v>0</v>
      </c>
      <c r="CG136" s="156" t="e">
        <v>#DIV/0!</v>
      </c>
      <c r="CH136" s="155">
        <v>0</v>
      </c>
      <c r="CI136" s="100"/>
      <c r="CJ136" s="155">
        <v>0</v>
      </c>
      <c r="CK136" s="366" t="e">
        <v>#DIV/0!</v>
      </c>
      <c r="CL136" s="339">
        <v>0</v>
      </c>
      <c r="CM136" s="155">
        <v>0</v>
      </c>
      <c r="CN136" s="156">
        <v>0</v>
      </c>
      <c r="CO136" s="155">
        <v>0</v>
      </c>
      <c r="CP136" s="100"/>
      <c r="CQ136" s="155">
        <v>0</v>
      </c>
      <c r="CR136" s="366" t="e">
        <v>#DIV/0!</v>
      </c>
      <c r="CS136" s="339">
        <v>0</v>
      </c>
      <c r="CT136" s="155">
        <v>0</v>
      </c>
      <c r="CU136" s="156" t="e">
        <v>#DIV/0!</v>
      </c>
      <c r="CV136" s="155">
        <v>0</v>
      </c>
      <c r="CW136" s="100"/>
      <c r="CX136" s="155">
        <v>0</v>
      </c>
      <c r="CY136" s="366" t="e">
        <v>#DIV/0!</v>
      </c>
      <c r="CZ136" s="339">
        <v>0</v>
      </c>
      <c r="DA136" s="155">
        <v>0</v>
      </c>
      <c r="DB136" s="156" t="e">
        <v>#DIV/0!</v>
      </c>
      <c r="DC136" s="155">
        <v>0</v>
      </c>
      <c r="DD136" s="100"/>
      <c r="DE136" s="155">
        <v>0</v>
      </c>
      <c r="DF136" s="366" t="e">
        <v>#DIV/0!</v>
      </c>
      <c r="DG136" s="339">
        <v>0</v>
      </c>
      <c r="DH136" s="155">
        <v>0</v>
      </c>
      <c r="DI136" s="156" t="e">
        <v>#DIV/0!</v>
      </c>
      <c r="DJ136" s="155">
        <v>0</v>
      </c>
      <c r="DK136" s="100"/>
      <c r="DL136" s="155">
        <v>0</v>
      </c>
      <c r="DM136" s="366" t="e">
        <v>#DIV/0!</v>
      </c>
      <c r="DN136" s="339">
        <v>0</v>
      </c>
      <c r="DO136" s="155">
        <v>0</v>
      </c>
      <c r="DP136" s="156" t="e">
        <v>#DIV/0!</v>
      </c>
      <c r="DQ136" s="155">
        <v>0</v>
      </c>
    </row>
    <row r="137" spans="1:121" ht="76.5" x14ac:dyDescent="0.25">
      <c r="A137" s="17" t="s">
        <v>394</v>
      </c>
      <c r="B137" s="18" t="s">
        <v>298</v>
      </c>
      <c r="C137" s="17" t="s">
        <v>27</v>
      </c>
      <c r="D137" s="17" t="s">
        <v>299</v>
      </c>
      <c r="E137" s="19" t="s">
        <v>109</v>
      </c>
      <c r="F137" s="19">
        <v>470</v>
      </c>
      <c r="G137" s="20">
        <v>25.11</v>
      </c>
      <c r="H137" s="20">
        <v>31.44</v>
      </c>
      <c r="I137" s="390">
        <v>14776.8</v>
      </c>
      <c r="J137" s="100">
        <v>0</v>
      </c>
      <c r="K137" s="155">
        <v>0</v>
      </c>
      <c r="L137" s="366">
        <v>0</v>
      </c>
      <c r="M137" s="339">
        <v>0</v>
      </c>
      <c r="N137" s="155">
        <v>0</v>
      </c>
      <c r="O137" s="156">
        <v>0</v>
      </c>
      <c r="P137" s="155">
        <v>14776.8</v>
      </c>
      <c r="Q137" s="100"/>
      <c r="R137" s="155">
        <v>0</v>
      </c>
      <c r="S137" s="366">
        <v>0</v>
      </c>
      <c r="T137" s="339">
        <v>0</v>
      </c>
      <c r="U137" s="155">
        <v>0</v>
      </c>
      <c r="V137" s="156">
        <v>0</v>
      </c>
      <c r="W137" s="155">
        <v>14776.8</v>
      </c>
      <c r="X137" s="100"/>
      <c r="Y137" s="155">
        <v>0</v>
      </c>
      <c r="Z137" s="366">
        <v>0</v>
      </c>
      <c r="AA137" s="339">
        <v>0</v>
      </c>
      <c r="AB137" s="155">
        <v>0</v>
      </c>
      <c r="AC137" s="156">
        <v>0</v>
      </c>
      <c r="AD137" s="155">
        <v>14776.8</v>
      </c>
      <c r="AE137" s="100">
        <v>47.91</v>
      </c>
      <c r="AF137" s="155">
        <v>1506.2903999999999</v>
      </c>
      <c r="AG137" s="366">
        <v>0.10193617021276595</v>
      </c>
      <c r="AH137" s="339">
        <v>47.91</v>
      </c>
      <c r="AI137" s="155">
        <v>1506.2903999999999</v>
      </c>
      <c r="AJ137" s="156">
        <v>0.10193617021276595</v>
      </c>
      <c r="AK137" s="155">
        <v>13270.509599999999</v>
      </c>
      <c r="AL137" s="100">
        <v>55.23</v>
      </c>
      <c r="AM137" s="155">
        <v>1736.4312</v>
      </c>
      <c r="AN137" s="366">
        <v>0.11751063829787235</v>
      </c>
      <c r="AO137" s="339">
        <v>103.13999999999999</v>
      </c>
      <c r="AP137" s="155">
        <v>3242.7215999999999</v>
      </c>
      <c r="AQ137" s="156">
        <v>0.2194468085106383</v>
      </c>
      <c r="AR137" s="155">
        <v>11534.078399999999</v>
      </c>
      <c r="AS137" s="100">
        <v>22.8</v>
      </c>
      <c r="AT137" s="155">
        <v>716.83200000000011</v>
      </c>
      <c r="AU137" s="366">
        <v>4.8510638297872354E-2</v>
      </c>
      <c r="AV137" s="339">
        <v>125.93999999999998</v>
      </c>
      <c r="AW137" s="155">
        <v>3959.5536000000002</v>
      </c>
      <c r="AX137" s="156">
        <v>0.26795744680851069</v>
      </c>
      <c r="AY137" s="155">
        <v>10817.2464</v>
      </c>
      <c r="AZ137" s="100">
        <v>81.28</v>
      </c>
      <c r="BA137" s="155">
        <v>2555.4432000000002</v>
      </c>
      <c r="BB137" s="366">
        <v>0.17293617021276597</v>
      </c>
      <c r="BC137" s="339">
        <v>207.21999999999997</v>
      </c>
      <c r="BD137" s="155">
        <v>6514.9968000000008</v>
      </c>
      <c r="BE137" s="156">
        <v>0.44089361702127666</v>
      </c>
      <c r="BF137" s="155">
        <v>8261.8031999999985</v>
      </c>
      <c r="BG137" s="100"/>
      <c r="BH137" s="155">
        <v>0</v>
      </c>
      <c r="BI137" s="366">
        <v>0</v>
      </c>
      <c r="BJ137" s="339">
        <v>207.21999999999997</v>
      </c>
      <c r="BK137" s="155">
        <v>6514.9968000000008</v>
      </c>
      <c r="BL137" s="156">
        <v>0.44089361702127666</v>
      </c>
      <c r="BM137" s="155">
        <v>8261.8031999999985</v>
      </c>
      <c r="BN137" s="100"/>
      <c r="BO137" s="155">
        <v>0</v>
      </c>
      <c r="BP137" s="366">
        <v>0</v>
      </c>
      <c r="BQ137" s="339">
        <v>207.21999999999997</v>
      </c>
      <c r="BR137" s="155">
        <v>6514.9968000000008</v>
      </c>
      <c r="BS137" s="156">
        <v>0.44089361702127666</v>
      </c>
      <c r="BT137" s="155">
        <v>8261.8031999999985</v>
      </c>
      <c r="BU137" s="100"/>
      <c r="BV137" s="155">
        <v>0</v>
      </c>
      <c r="BW137" s="366">
        <v>0</v>
      </c>
      <c r="BX137" s="339">
        <v>207.21999999999997</v>
      </c>
      <c r="BY137" s="155">
        <v>6514.9968000000008</v>
      </c>
      <c r="BZ137" s="156">
        <v>0.44089361702127666</v>
      </c>
      <c r="CA137" s="155">
        <v>8261.8031999999985</v>
      </c>
      <c r="CB137" s="100">
        <v>61.62</v>
      </c>
      <c r="CC137" s="155">
        <v>1937.3327999999999</v>
      </c>
      <c r="CD137" s="366">
        <v>0.1311063829787234</v>
      </c>
      <c r="CE137" s="339">
        <v>268.83999999999997</v>
      </c>
      <c r="CF137" s="155">
        <v>8452.3296000000009</v>
      </c>
      <c r="CG137" s="156">
        <v>0.57200000000000006</v>
      </c>
      <c r="CH137" s="155">
        <v>6324.4703999999983</v>
      </c>
      <c r="CI137" s="100">
        <v>67.62</v>
      </c>
      <c r="CJ137" s="155">
        <v>2125.9728</v>
      </c>
      <c r="CK137" s="366">
        <v>0.14387234042553193</v>
      </c>
      <c r="CL137" s="339">
        <v>336.46</v>
      </c>
      <c r="CM137" s="155">
        <v>10578.3024</v>
      </c>
      <c r="CN137" s="156">
        <v>0.71587234042553194</v>
      </c>
      <c r="CO137" s="155">
        <v>4198.4975999999988</v>
      </c>
      <c r="CP137" s="100"/>
      <c r="CQ137" s="155">
        <v>0</v>
      </c>
      <c r="CR137" s="366">
        <v>0</v>
      </c>
      <c r="CS137" s="339">
        <v>336.46</v>
      </c>
      <c r="CT137" s="155">
        <v>10578.3024</v>
      </c>
      <c r="CU137" s="156">
        <v>0.71587234042553194</v>
      </c>
      <c r="CV137" s="155">
        <v>4198.4975999999988</v>
      </c>
      <c r="CW137" s="100">
        <v>133.54</v>
      </c>
      <c r="CX137" s="155">
        <v>4198.4975999999997</v>
      </c>
      <c r="CY137" s="366">
        <v>0.28412765957446806</v>
      </c>
      <c r="CZ137" s="339">
        <v>470</v>
      </c>
      <c r="DA137" s="155">
        <v>14776.8</v>
      </c>
      <c r="DB137" s="156">
        <v>1</v>
      </c>
      <c r="DC137" s="155">
        <v>0</v>
      </c>
      <c r="DD137" s="100"/>
      <c r="DE137" s="155">
        <v>0</v>
      </c>
      <c r="DF137" s="366">
        <v>0</v>
      </c>
      <c r="DG137" s="339">
        <v>470</v>
      </c>
      <c r="DH137" s="155">
        <v>14776.8</v>
      </c>
      <c r="DI137" s="156">
        <v>1</v>
      </c>
      <c r="DJ137" s="155">
        <v>0</v>
      </c>
      <c r="DK137" s="100"/>
      <c r="DL137" s="155">
        <v>0</v>
      </c>
      <c r="DM137" s="366">
        <v>0</v>
      </c>
      <c r="DN137" s="339">
        <v>470</v>
      </c>
      <c r="DO137" s="155">
        <v>14776.8</v>
      </c>
      <c r="DP137" s="156">
        <v>1</v>
      </c>
      <c r="DQ137" s="155">
        <v>0</v>
      </c>
    </row>
    <row r="138" spans="1:121" ht="51" x14ac:dyDescent="0.25">
      <c r="A138" s="17" t="s">
        <v>395</v>
      </c>
      <c r="B138" s="18">
        <v>90469</v>
      </c>
      <c r="C138" s="17" t="s">
        <v>32</v>
      </c>
      <c r="D138" s="17" t="s">
        <v>371</v>
      </c>
      <c r="E138" s="19" t="s">
        <v>109</v>
      </c>
      <c r="F138" s="19">
        <v>177.39</v>
      </c>
      <c r="G138" s="20">
        <v>9.6999999999999993</v>
      </c>
      <c r="H138" s="20">
        <v>12.14</v>
      </c>
      <c r="I138" s="390">
        <v>2153.5140000000001</v>
      </c>
      <c r="J138" s="391">
        <v>0</v>
      </c>
      <c r="K138" s="155">
        <v>0</v>
      </c>
      <c r="L138" s="366">
        <v>0</v>
      </c>
      <c r="M138" s="339">
        <v>0</v>
      </c>
      <c r="N138" s="155">
        <v>0</v>
      </c>
      <c r="O138" s="156">
        <v>0</v>
      </c>
      <c r="P138" s="155">
        <v>2153.5140000000001</v>
      </c>
      <c r="Q138" s="391"/>
      <c r="R138" s="155">
        <v>0</v>
      </c>
      <c r="S138" s="366">
        <v>0</v>
      </c>
      <c r="T138" s="339">
        <v>0</v>
      </c>
      <c r="U138" s="155">
        <v>0</v>
      </c>
      <c r="V138" s="156">
        <v>0</v>
      </c>
      <c r="W138" s="155">
        <v>2153.5140000000001</v>
      </c>
      <c r="X138" s="391"/>
      <c r="Y138" s="155">
        <v>0</v>
      </c>
      <c r="Z138" s="366">
        <v>0</v>
      </c>
      <c r="AA138" s="339">
        <v>0</v>
      </c>
      <c r="AB138" s="155">
        <v>0</v>
      </c>
      <c r="AC138" s="156">
        <v>0</v>
      </c>
      <c r="AD138" s="155">
        <v>2153.5140000000001</v>
      </c>
      <c r="AE138" s="391"/>
      <c r="AF138" s="155">
        <v>0</v>
      </c>
      <c r="AG138" s="366">
        <v>0</v>
      </c>
      <c r="AH138" s="339">
        <v>0</v>
      </c>
      <c r="AI138" s="155">
        <v>0</v>
      </c>
      <c r="AJ138" s="156">
        <v>0</v>
      </c>
      <c r="AK138" s="155">
        <v>2153.5140000000001</v>
      </c>
      <c r="AL138" s="391">
        <v>8.83</v>
      </c>
      <c r="AM138" s="155">
        <v>107.1962</v>
      </c>
      <c r="AN138" s="366">
        <v>4.9777340662749345E-2</v>
      </c>
      <c r="AO138" s="339">
        <v>8.83</v>
      </c>
      <c r="AP138" s="155">
        <v>107.1962</v>
      </c>
      <c r="AQ138" s="156">
        <v>4.9777340662749345E-2</v>
      </c>
      <c r="AR138" s="155">
        <v>2046.3178</v>
      </c>
      <c r="AS138" s="391"/>
      <c r="AT138" s="155">
        <v>0</v>
      </c>
      <c r="AU138" s="366">
        <v>0</v>
      </c>
      <c r="AV138" s="339">
        <v>8.83</v>
      </c>
      <c r="AW138" s="155">
        <v>107.1962</v>
      </c>
      <c r="AX138" s="156">
        <v>4.9777340662749345E-2</v>
      </c>
      <c r="AY138" s="155">
        <v>2046.3178</v>
      </c>
      <c r="AZ138" s="391">
        <v>57.98</v>
      </c>
      <c r="BA138" s="155">
        <v>703.87720000000002</v>
      </c>
      <c r="BB138" s="366">
        <v>0.32685053359300192</v>
      </c>
      <c r="BC138" s="339">
        <v>66.81</v>
      </c>
      <c r="BD138" s="155">
        <v>811.07339999999999</v>
      </c>
      <c r="BE138" s="156">
        <v>0.37662787425575128</v>
      </c>
      <c r="BF138" s="155">
        <v>1342.4406000000001</v>
      </c>
      <c r="BG138" s="391"/>
      <c r="BH138" s="155">
        <v>0</v>
      </c>
      <c r="BI138" s="366">
        <v>0</v>
      </c>
      <c r="BJ138" s="339">
        <v>66.81</v>
      </c>
      <c r="BK138" s="155">
        <v>811.07339999999999</v>
      </c>
      <c r="BL138" s="156">
        <v>0.37662787425575128</v>
      </c>
      <c r="BM138" s="155">
        <v>1342.4406000000001</v>
      </c>
      <c r="BN138" s="391"/>
      <c r="BO138" s="155">
        <v>0</v>
      </c>
      <c r="BP138" s="366">
        <v>0</v>
      </c>
      <c r="BQ138" s="339">
        <v>66.81</v>
      </c>
      <c r="BR138" s="155">
        <v>811.07339999999999</v>
      </c>
      <c r="BS138" s="156">
        <v>0.37662787425575128</v>
      </c>
      <c r="BT138" s="155">
        <v>1342.4406000000001</v>
      </c>
      <c r="BU138" s="391"/>
      <c r="BV138" s="155">
        <v>0</v>
      </c>
      <c r="BW138" s="366">
        <v>0</v>
      </c>
      <c r="BX138" s="339">
        <v>66.81</v>
      </c>
      <c r="BY138" s="155">
        <v>811.07339999999999</v>
      </c>
      <c r="BZ138" s="156">
        <v>0.37662787425575128</v>
      </c>
      <c r="CA138" s="155">
        <v>1342.4406000000001</v>
      </c>
      <c r="CB138" s="391">
        <v>32.340000000000003</v>
      </c>
      <c r="CC138" s="155">
        <v>392.60760000000005</v>
      </c>
      <c r="CD138" s="366">
        <v>0.18231021483955992</v>
      </c>
      <c r="CE138" s="339">
        <v>99.15</v>
      </c>
      <c r="CF138" s="155">
        <v>1203.681</v>
      </c>
      <c r="CG138" s="156">
        <v>0.55893808909531117</v>
      </c>
      <c r="CH138" s="155">
        <v>949.83300000000008</v>
      </c>
      <c r="CI138" s="391">
        <v>35.94</v>
      </c>
      <c r="CJ138" s="155">
        <v>436.3116</v>
      </c>
      <c r="CK138" s="366">
        <v>0.20260448736344411</v>
      </c>
      <c r="CL138" s="339">
        <v>135.09</v>
      </c>
      <c r="CM138" s="155">
        <v>1639.9926</v>
      </c>
      <c r="CN138" s="156">
        <v>0.76154257645875534</v>
      </c>
      <c r="CO138" s="155">
        <v>513.52140000000009</v>
      </c>
      <c r="CP138" s="391"/>
      <c r="CQ138" s="155">
        <v>0</v>
      </c>
      <c r="CR138" s="366">
        <v>0</v>
      </c>
      <c r="CS138" s="339">
        <v>135.09</v>
      </c>
      <c r="CT138" s="155">
        <v>1639.9926</v>
      </c>
      <c r="CU138" s="156">
        <v>0.76154257645875534</v>
      </c>
      <c r="CV138" s="155">
        <v>513.52140000000009</v>
      </c>
      <c r="CW138" s="391">
        <v>42.3</v>
      </c>
      <c r="CX138" s="155">
        <v>513.52199999999993</v>
      </c>
      <c r="CY138" s="366">
        <v>0.23845770215563952</v>
      </c>
      <c r="CZ138" s="339">
        <v>177.39</v>
      </c>
      <c r="DA138" s="155">
        <v>2153.5146</v>
      </c>
      <c r="DB138" s="156">
        <v>1.0000002786143949</v>
      </c>
      <c r="DC138" s="155">
        <v>-5.9999999984938768E-4</v>
      </c>
      <c r="DD138" s="391"/>
      <c r="DE138" s="155">
        <v>0</v>
      </c>
      <c r="DF138" s="366">
        <v>0</v>
      </c>
      <c r="DG138" s="339">
        <v>177.39</v>
      </c>
      <c r="DH138" s="155">
        <v>2153.5146</v>
      </c>
      <c r="DI138" s="156">
        <v>1.0000002786143949</v>
      </c>
      <c r="DJ138" s="155">
        <v>-5.9999999984938768E-4</v>
      </c>
      <c r="DK138" s="391"/>
      <c r="DL138" s="155">
        <v>0</v>
      </c>
      <c r="DM138" s="366">
        <v>0</v>
      </c>
      <c r="DN138" s="339">
        <v>177.39</v>
      </c>
      <c r="DO138" s="155">
        <v>2153.5146</v>
      </c>
      <c r="DP138" s="156">
        <v>1.0000002786143949</v>
      </c>
      <c r="DQ138" s="155">
        <v>-5.9999999984938768E-4</v>
      </c>
    </row>
    <row r="139" spans="1:121" x14ac:dyDescent="0.25">
      <c r="A139" s="12">
        <v>7</v>
      </c>
      <c r="B139" s="12"/>
      <c r="C139" s="12"/>
      <c r="D139" s="12" t="s">
        <v>396</v>
      </c>
      <c r="E139" s="12"/>
      <c r="F139" s="94"/>
      <c r="G139" s="14"/>
      <c r="H139" s="14"/>
      <c r="I139" s="388">
        <v>0</v>
      </c>
      <c r="J139" s="96"/>
      <c r="K139" s="388">
        <v>617.83000000000004</v>
      </c>
      <c r="L139" s="172" t="e">
        <v>#DIV/0!</v>
      </c>
      <c r="M139" s="389"/>
      <c r="N139" s="388">
        <v>617.83000000000004</v>
      </c>
      <c r="O139" s="158" t="e">
        <v>#DIV/0!</v>
      </c>
      <c r="P139" s="388">
        <v>934149.94800000009</v>
      </c>
      <c r="Q139" s="96"/>
      <c r="R139" s="388">
        <v>6756.3632999999991</v>
      </c>
      <c r="S139" s="172" t="e">
        <v>#DIV/0!</v>
      </c>
      <c r="T139" s="389"/>
      <c r="U139" s="388">
        <v>7374.193299999999</v>
      </c>
      <c r="V139" s="158" t="e">
        <v>#DIV/0!</v>
      </c>
      <c r="W139" s="388">
        <v>927393.58470000024</v>
      </c>
      <c r="X139" s="96"/>
      <c r="Y139" s="388">
        <v>44799.129800000002</v>
      </c>
      <c r="Z139" s="172" t="e">
        <v>#DIV/0!</v>
      </c>
      <c r="AA139" s="389"/>
      <c r="AB139" s="388">
        <v>52173.323099999994</v>
      </c>
      <c r="AC139" s="158" t="e">
        <v>#DIV/0!</v>
      </c>
      <c r="AD139" s="388">
        <v>882594.45490000036</v>
      </c>
      <c r="AE139" s="96"/>
      <c r="AF139" s="388">
        <v>103369.6597</v>
      </c>
      <c r="AG139" s="172" t="e">
        <v>#DIV/0!</v>
      </c>
      <c r="AH139" s="389"/>
      <c r="AI139" s="388">
        <v>155542.98280000003</v>
      </c>
      <c r="AJ139" s="158" t="e">
        <v>#DIV/0!</v>
      </c>
      <c r="AK139" s="388">
        <v>779224.79520000005</v>
      </c>
      <c r="AL139" s="96"/>
      <c r="AM139" s="388">
        <v>86326.358199999988</v>
      </c>
      <c r="AN139" s="172" t="e">
        <v>#DIV/0!</v>
      </c>
      <c r="AO139" s="389"/>
      <c r="AP139" s="388">
        <v>241869.34099999996</v>
      </c>
      <c r="AQ139" s="158" t="e">
        <v>#DIV/0!</v>
      </c>
      <c r="AR139" s="388">
        <v>692898.43700000015</v>
      </c>
      <c r="AS139" s="96"/>
      <c r="AT139" s="388">
        <v>80344.964000000022</v>
      </c>
      <c r="AU139" s="172" t="e">
        <v>#DIV/0!</v>
      </c>
      <c r="AV139" s="389"/>
      <c r="AW139" s="388">
        <v>322214.30499999999</v>
      </c>
      <c r="AX139" s="158" t="e">
        <v>#DIV/0!</v>
      </c>
      <c r="AY139" s="388">
        <v>612553.473</v>
      </c>
      <c r="AZ139" s="96"/>
      <c r="BA139" s="388">
        <v>48800.283599999995</v>
      </c>
      <c r="BB139" s="172" t="e">
        <v>#DIV/0!</v>
      </c>
      <c r="BC139" s="389"/>
      <c r="BD139" s="388">
        <v>371014.58860000002</v>
      </c>
      <c r="BE139" s="158" t="e">
        <v>#DIV/0!</v>
      </c>
      <c r="BF139" s="388">
        <v>563753.1893999998</v>
      </c>
      <c r="BG139" s="96"/>
      <c r="BH139" s="388">
        <v>42948.30780000001</v>
      </c>
      <c r="BI139" s="172" t="e">
        <v>#DIV/0!</v>
      </c>
      <c r="BJ139" s="389"/>
      <c r="BK139" s="388">
        <v>413962.89640000003</v>
      </c>
      <c r="BL139" s="158" t="e">
        <v>#DIV/0!</v>
      </c>
      <c r="BM139" s="388">
        <v>520804.88159999985</v>
      </c>
      <c r="BN139" s="96"/>
      <c r="BO139" s="388">
        <v>15731.507</v>
      </c>
      <c r="BP139" s="172" t="e">
        <v>#DIV/0!</v>
      </c>
      <c r="BQ139" s="389"/>
      <c r="BR139" s="388">
        <v>429694.40340000007</v>
      </c>
      <c r="BS139" s="158" t="e">
        <v>#DIV/0!</v>
      </c>
      <c r="BT139" s="388">
        <v>505073.37459999986</v>
      </c>
      <c r="BU139" s="96"/>
      <c r="BV139" s="388">
        <v>32843.049200000009</v>
      </c>
      <c r="BW139" s="172" t="e">
        <v>#DIV/0!</v>
      </c>
      <c r="BX139" s="389"/>
      <c r="BY139" s="388">
        <v>462537.44160000002</v>
      </c>
      <c r="BZ139" s="158" t="e">
        <v>#DIV/0!</v>
      </c>
      <c r="CA139" s="388">
        <v>472230.33639999974</v>
      </c>
      <c r="CB139" s="96"/>
      <c r="CC139" s="388">
        <v>4781.54</v>
      </c>
      <c r="CD139" s="172" t="e">
        <v>#DIV/0!</v>
      </c>
      <c r="CE139" s="389"/>
      <c r="CF139" s="388">
        <v>467318.9816</v>
      </c>
      <c r="CG139" s="158" t="e">
        <v>#DIV/0!</v>
      </c>
      <c r="CH139" s="388">
        <v>467448.78639999981</v>
      </c>
      <c r="CI139" s="96"/>
      <c r="CJ139" s="388">
        <v>39900.227700000003</v>
      </c>
      <c r="CK139" s="172" t="e">
        <v>#DIV/0!</v>
      </c>
      <c r="CL139" s="389"/>
      <c r="CM139" s="388">
        <v>507219.22930000012</v>
      </c>
      <c r="CN139" s="158">
        <v>0</v>
      </c>
      <c r="CO139" s="388">
        <v>427548.54369999981</v>
      </c>
      <c r="CP139" s="96"/>
      <c r="CQ139" s="388">
        <v>90964.834800000011</v>
      </c>
      <c r="CR139" s="172"/>
      <c r="CS139" s="389"/>
      <c r="CT139" s="388">
        <v>598184.11409999989</v>
      </c>
      <c r="CU139" s="158"/>
      <c r="CV139" s="388">
        <v>336583.66889999993</v>
      </c>
      <c r="CW139" s="96"/>
      <c r="CX139" s="388">
        <v>157681.91820000001</v>
      </c>
      <c r="CY139" s="172"/>
      <c r="CZ139" s="389"/>
      <c r="DA139" s="388">
        <v>755866.07230000012</v>
      </c>
      <c r="DB139" s="158"/>
      <c r="DC139" s="388">
        <v>178901.71070000003</v>
      </c>
      <c r="DD139" s="96"/>
      <c r="DE139" s="388">
        <v>481.20599999999996</v>
      </c>
      <c r="DF139" s="172"/>
      <c r="DG139" s="389"/>
      <c r="DH139" s="388">
        <v>756347.32830000017</v>
      </c>
      <c r="DI139" s="158"/>
      <c r="DJ139" s="388">
        <v>178422.45470000003</v>
      </c>
      <c r="DK139" s="96"/>
      <c r="DL139" s="388">
        <v>0</v>
      </c>
      <c r="DM139" s="172"/>
      <c r="DN139" s="389"/>
      <c r="DO139" s="388">
        <v>756347.37830000021</v>
      </c>
      <c r="DP139" s="158"/>
      <c r="DQ139" s="388">
        <v>178423.40470000001</v>
      </c>
    </row>
    <row r="140" spans="1:121" x14ac:dyDescent="0.25">
      <c r="A140" s="25" t="s">
        <v>397</v>
      </c>
      <c r="B140" s="25"/>
      <c r="C140" s="25"/>
      <c r="D140" s="25" t="s">
        <v>398</v>
      </c>
      <c r="E140" s="25"/>
      <c r="F140" s="25"/>
      <c r="G140" s="26"/>
      <c r="H140" s="26"/>
      <c r="I140" s="392">
        <v>0</v>
      </c>
      <c r="J140" s="157"/>
      <c r="K140" s="392">
        <v>576.85</v>
      </c>
      <c r="L140" s="369" t="e">
        <v>#DIV/0!</v>
      </c>
      <c r="M140" s="370"/>
      <c r="N140" s="392">
        <v>576.85</v>
      </c>
      <c r="O140" s="161" t="e">
        <v>#DIV/0!</v>
      </c>
      <c r="P140" s="392">
        <v>268152.51000000007</v>
      </c>
      <c r="Q140" s="157"/>
      <c r="R140" s="392">
        <v>209.57</v>
      </c>
      <c r="S140" s="369" t="e">
        <v>#DIV/0!</v>
      </c>
      <c r="T140" s="370"/>
      <c r="U140" s="392">
        <v>786.42000000000007</v>
      </c>
      <c r="V140" s="161" t="e">
        <v>#DIV/0!</v>
      </c>
      <c r="W140" s="392">
        <v>267942.94000000006</v>
      </c>
      <c r="X140" s="157"/>
      <c r="Y140" s="392">
        <v>32587.280000000002</v>
      </c>
      <c r="Z140" s="369" t="e">
        <v>#DIV/0!</v>
      </c>
      <c r="AA140" s="370"/>
      <c r="AB140" s="392">
        <v>33373.700000000004</v>
      </c>
      <c r="AC140" s="161" t="e">
        <v>#DIV/0!</v>
      </c>
      <c r="AD140" s="392">
        <v>235355.66000000006</v>
      </c>
      <c r="AE140" s="157"/>
      <c r="AF140" s="392">
        <v>36356.917000000001</v>
      </c>
      <c r="AG140" s="369" t="e">
        <v>#DIV/0!</v>
      </c>
      <c r="AH140" s="370"/>
      <c r="AI140" s="392">
        <v>69730.617000000013</v>
      </c>
      <c r="AJ140" s="161" t="e">
        <v>#DIV/0!</v>
      </c>
      <c r="AK140" s="392">
        <v>198998.74300000002</v>
      </c>
      <c r="AL140" s="157"/>
      <c r="AM140" s="392">
        <v>1544.42</v>
      </c>
      <c r="AN140" s="369" t="e">
        <v>#DIV/0!</v>
      </c>
      <c r="AO140" s="370"/>
      <c r="AP140" s="392">
        <v>71275.037000000011</v>
      </c>
      <c r="AQ140" s="161" t="e">
        <v>#DIV/0!</v>
      </c>
      <c r="AR140" s="392">
        <v>197454.32300000003</v>
      </c>
      <c r="AS140" s="157"/>
      <c r="AT140" s="392">
        <v>2290.3500000000004</v>
      </c>
      <c r="AU140" s="369" t="e">
        <v>#DIV/0!</v>
      </c>
      <c r="AV140" s="370"/>
      <c r="AW140" s="392">
        <v>73565.387000000017</v>
      </c>
      <c r="AX140" s="161" t="e">
        <v>#DIV/0!</v>
      </c>
      <c r="AY140" s="392">
        <v>195163.97300000003</v>
      </c>
      <c r="AZ140" s="157"/>
      <c r="BA140" s="392">
        <v>11973.714999999998</v>
      </c>
      <c r="BB140" s="369" t="e">
        <v>#DIV/0!</v>
      </c>
      <c r="BC140" s="370"/>
      <c r="BD140" s="392">
        <v>85539.101999999999</v>
      </c>
      <c r="BE140" s="161" t="e">
        <v>#DIV/0!</v>
      </c>
      <c r="BF140" s="392">
        <v>183190.25800000003</v>
      </c>
      <c r="BG140" s="157"/>
      <c r="BH140" s="392">
        <v>10774.137999999999</v>
      </c>
      <c r="BI140" s="369" t="e">
        <v>#DIV/0!</v>
      </c>
      <c r="BJ140" s="370"/>
      <c r="BK140" s="392">
        <v>96313.24</v>
      </c>
      <c r="BL140" s="161" t="e">
        <v>#DIV/0!</v>
      </c>
      <c r="BM140" s="392">
        <v>172416.12000000002</v>
      </c>
      <c r="BN140" s="157"/>
      <c r="BO140" s="392">
        <v>10620.7</v>
      </c>
      <c r="BP140" s="369" t="e">
        <v>#DIV/0!</v>
      </c>
      <c r="BQ140" s="370"/>
      <c r="BR140" s="392">
        <v>106933.94</v>
      </c>
      <c r="BS140" s="161" t="e">
        <v>#DIV/0!</v>
      </c>
      <c r="BT140" s="392">
        <v>161795.42000000001</v>
      </c>
      <c r="BU140" s="157"/>
      <c r="BV140" s="392">
        <v>0</v>
      </c>
      <c r="BW140" s="369" t="e">
        <v>#DIV/0!</v>
      </c>
      <c r="BX140" s="370"/>
      <c r="BY140" s="392">
        <v>106933.94</v>
      </c>
      <c r="BZ140" s="161" t="e">
        <v>#DIV/0!</v>
      </c>
      <c r="CA140" s="392">
        <v>161795.42000000001</v>
      </c>
      <c r="CB140" s="157"/>
      <c r="CC140" s="392">
        <v>0</v>
      </c>
      <c r="CD140" s="369" t="e">
        <v>#DIV/0!</v>
      </c>
      <c r="CE140" s="370"/>
      <c r="CF140" s="392">
        <v>106933.94</v>
      </c>
      <c r="CG140" s="161" t="e">
        <v>#DIV/0!</v>
      </c>
      <c r="CH140" s="392">
        <v>161795.42000000001</v>
      </c>
      <c r="CI140" s="157"/>
      <c r="CJ140" s="392">
        <v>17860.21</v>
      </c>
      <c r="CK140" s="369" t="e">
        <v>#DIV/0!</v>
      </c>
      <c r="CL140" s="370"/>
      <c r="CM140" s="392">
        <v>124794.15000000001</v>
      </c>
      <c r="CN140" s="161">
        <v>0</v>
      </c>
      <c r="CO140" s="392">
        <v>143935.21000000002</v>
      </c>
      <c r="CP140" s="157"/>
      <c r="CQ140" s="392">
        <v>59485.293999999994</v>
      </c>
      <c r="CR140" s="369"/>
      <c r="CS140" s="370"/>
      <c r="CT140" s="392">
        <v>184279.44399999999</v>
      </c>
      <c r="CU140" s="161"/>
      <c r="CV140" s="106">
        <v>84449.916000000012</v>
      </c>
      <c r="CW140" s="157"/>
      <c r="CX140" s="392">
        <v>75470.67300000001</v>
      </c>
      <c r="CY140" s="369"/>
      <c r="CZ140" s="370"/>
      <c r="DA140" s="392">
        <v>259750.11700000009</v>
      </c>
      <c r="DB140" s="161"/>
      <c r="DC140" s="106">
        <v>8979.2430000000004</v>
      </c>
      <c r="DD140" s="157"/>
      <c r="DE140" s="392">
        <v>0</v>
      </c>
      <c r="DF140" s="369"/>
      <c r="DG140" s="370"/>
      <c r="DH140" s="392">
        <v>259750.11700000009</v>
      </c>
      <c r="DI140" s="161"/>
      <c r="DJ140" s="106">
        <v>8979.2430000000004</v>
      </c>
      <c r="DK140" s="157"/>
      <c r="DL140" s="392">
        <v>0</v>
      </c>
      <c r="DM140" s="369"/>
      <c r="DN140" s="370"/>
      <c r="DO140" s="392">
        <v>259750.11700000009</v>
      </c>
      <c r="DP140" s="161"/>
      <c r="DQ140" s="106">
        <v>8979.2430000000004</v>
      </c>
    </row>
    <row r="141" spans="1:121" ht="38.25" x14ac:dyDescent="0.25">
      <c r="A141" s="17" t="s">
        <v>399</v>
      </c>
      <c r="B141" s="18" t="s">
        <v>400</v>
      </c>
      <c r="C141" s="17" t="s">
        <v>27</v>
      </c>
      <c r="D141" s="17" t="s">
        <v>401</v>
      </c>
      <c r="E141" s="19" t="s">
        <v>109</v>
      </c>
      <c r="F141" s="19">
        <v>6</v>
      </c>
      <c r="G141" s="20">
        <v>6.57</v>
      </c>
      <c r="H141" s="20">
        <v>8.2200000000000006</v>
      </c>
      <c r="I141" s="390">
        <v>49.32</v>
      </c>
      <c r="J141" s="100"/>
      <c r="K141" s="155">
        <v>0</v>
      </c>
      <c r="L141" s="366">
        <v>0</v>
      </c>
      <c r="M141" s="339">
        <v>0</v>
      </c>
      <c r="N141" s="155">
        <v>0</v>
      </c>
      <c r="O141" s="156">
        <v>0</v>
      </c>
      <c r="P141" s="155">
        <v>49.32</v>
      </c>
      <c r="Q141" s="100">
        <v>6</v>
      </c>
      <c r="R141" s="155">
        <v>49.320000000000007</v>
      </c>
      <c r="S141" s="366">
        <v>1.0000000000000002</v>
      </c>
      <c r="T141" s="339">
        <v>6</v>
      </c>
      <c r="U141" s="155">
        <v>49.320000000000007</v>
      </c>
      <c r="V141" s="156">
        <v>1.0000000000000002</v>
      </c>
      <c r="W141" s="155">
        <v>0</v>
      </c>
      <c r="X141" s="100"/>
      <c r="Y141" s="155">
        <v>0</v>
      </c>
      <c r="Z141" s="366">
        <v>0</v>
      </c>
      <c r="AA141" s="339">
        <v>6</v>
      </c>
      <c r="AB141" s="155">
        <v>49.320000000000007</v>
      </c>
      <c r="AC141" s="156">
        <v>1.0000000000000002</v>
      </c>
      <c r="AD141" s="155">
        <v>0</v>
      </c>
      <c r="AE141" s="100"/>
      <c r="AF141" s="155">
        <v>0</v>
      </c>
      <c r="AG141" s="366">
        <v>0</v>
      </c>
      <c r="AH141" s="339">
        <v>6</v>
      </c>
      <c r="AI141" s="155">
        <v>49.320000000000007</v>
      </c>
      <c r="AJ141" s="156">
        <v>1.0000000000000002</v>
      </c>
      <c r="AK141" s="155">
        <v>0</v>
      </c>
      <c r="AL141" s="100"/>
      <c r="AM141" s="155">
        <v>0</v>
      </c>
      <c r="AN141" s="366">
        <v>0</v>
      </c>
      <c r="AO141" s="339">
        <v>6</v>
      </c>
      <c r="AP141" s="155">
        <v>49.320000000000007</v>
      </c>
      <c r="AQ141" s="156">
        <v>1.0000000000000002</v>
      </c>
      <c r="AR141" s="155">
        <v>0</v>
      </c>
      <c r="AS141" s="100"/>
      <c r="AT141" s="155">
        <v>0</v>
      </c>
      <c r="AU141" s="366">
        <v>0</v>
      </c>
      <c r="AV141" s="339">
        <v>6</v>
      </c>
      <c r="AW141" s="155">
        <v>49.320000000000007</v>
      </c>
      <c r="AX141" s="156">
        <v>1.0000000000000002</v>
      </c>
      <c r="AY141" s="155">
        <v>0</v>
      </c>
      <c r="AZ141" s="100"/>
      <c r="BA141" s="155">
        <v>0</v>
      </c>
      <c r="BB141" s="366">
        <v>0</v>
      </c>
      <c r="BC141" s="339">
        <v>6</v>
      </c>
      <c r="BD141" s="155">
        <v>49.320000000000007</v>
      </c>
      <c r="BE141" s="156">
        <v>1.0000000000000002</v>
      </c>
      <c r="BF141" s="155">
        <v>0</v>
      </c>
      <c r="BG141" s="100"/>
      <c r="BH141" s="155">
        <v>0</v>
      </c>
      <c r="BI141" s="366">
        <v>0</v>
      </c>
      <c r="BJ141" s="339">
        <v>6</v>
      </c>
      <c r="BK141" s="155">
        <v>49.320000000000007</v>
      </c>
      <c r="BL141" s="156">
        <v>1.0000000000000002</v>
      </c>
      <c r="BM141" s="155">
        <v>0</v>
      </c>
      <c r="BN141" s="100"/>
      <c r="BO141" s="155">
        <v>0</v>
      </c>
      <c r="BP141" s="366">
        <v>0</v>
      </c>
      <c r="BQ141" s="339">
        <v>6</v>
      </c>
      <c r="BR141" s="155">
        <v>49.320000000000007</v>
      </c>
      <c r="BS141" s="156">
        <v>1.0000000000000002</v>
      </c>
      <c r="BT141" s="155">
        <v>0</v>
      </c>
      <c r="BU141" s="100"/>
      <c r="BV141" s="155">
        <v>0</v>
      </c>
      <c r="BW141" s="366">
        <v>0</v>
      </c>
      <c r="BX141" s="339">
        <v>6</v>
      </c>
      <c r="BY141" s="155">
        <v>49.320000000000007</v>
      </c>
      <c r="BZ141" s="156">
        <v>1.0000000000000002</v>
      </c>
      <c r="CA141" s="155">
        <v>0</v>
      </c>
      <c r="CB141" s="100"/>
      <c r="CC141" s="155">
        <v>0</v>
      </c>
      <c r="CD141" s="366">
        <v>0</v>
      </c>
      <c r="CE141" s="339">
        <v>6</v>
      </c>
      <c r="CF141" s="155">
        <v>49.320000000000007</v>
      </c>
      <c r="CG141" s="156">
        <v>1.0000000000000002</v>
      </c>
      <c r="CH141" s="155">
        <v>0</v>
      </c>
      <c r="CI141" s="100"/>
      <c r="CJ141" s="155">
        <v>0</v>
      </c>
      <c r="CK141" s="366">
        <v>0</v>
      </c>
      <c r="CL141" s="339">
        <v>6</v>
      </c>
      <c r="CM141" s="155">
        <v>49.320000000000007</v>
      </c>
      <c r="CN141" s="156">
        <v>1.0000000000000002</v>
      </c>
      <c r="CO141" s="155">
        <v>0</v>
      </c>
      <c r="CP141" s="100"/>
      <c r="CQ141" s="155">
        <v>0</v>
      </c>
      <c r="CR141" s="366">
        <v>0</v>
      </c>
      <c r="CS141" s="339">
        <v>6</v>
      </c>
      <c r="CT141" s="155">
        <v>49.320000000000007</v>
      </c>
      <c r="CU141" s="156">
        <v>1.0000000000000002</v>
      </c>
      <c r="CV141" s="155">
        <v>0</v>
      </c>
      <c r="CW141" s="100"/>
      <c r="CX141" s="155">
        <v>0</v>
      </c>
      <c r="CY141" s="366">
        <v>0</v>
      </c>
      <c r="CZ141" s="339">
        <v>6</v>
      </c>
      <c r="DA141" s="155">
        <v>49.320000000000007</v>
      </c>
      <c r="DB141" s="156">
        <v>1.0000000000000002</v>
      </c>
      <c r="DC141" s="155">
        <v>0</v>
      </c>
      <c r="DD141" s="100"/>
      <c r="DE141" s="155">
        <v>0</v>
      </c>
      <c r="DF141" s="366">
        <v>0</v>
      </c>
      <c r="DG141" s="339">
        <v>6</v>
      </c>
      <c r="DH141" s="155">
        <v>49.320000000000007</v>
      </c>
      <c r="DI141" s="156">
        <v>1.0000000000000002</v>
      </c>
      <c r="DJ141" s="155">
        <v>0</v>
      </c>
      <c r="DK141" s="100"/>
      <c r="DL141" s="155">
        <v>0</v>
      </c>
      <c r="DM141" s="366">
        <v>0</v>
      </c>
      <c r="DN141" s="339">
        <v>6</v>
      </c>
      <c r="DO141" s="155">
        <v>49.320000000000007</v>
      </c>
      <c r="DP141" s="156">
        <v>1.0000000000000002</v>
      </c>
      <c r="DQ141" s="155">
        <v>0</v>
      </c>
    </row>
    <row r="142" spans="1:121" ht="38.25" x14ac:dyDescent="0.25">
      <c r="A142" s="17" t="s">
        <v>402</v>
      </c>
      <c r="B142" s="18" t="s">
        <v>403</v>
      </c>
      <c r="C142" s="17" t="s">
        <v>27</v>
      </c>
      <c r="D142" s="17" t="s">
        <v>404</v>
      </c>
      <c r="E142" s="19" t="s">
        <v>109</v>
      </c>
      <c r="F142" s="19">
        <v>6</v>
      </c>
      <c r="G142" s="20">
        <v>19.12</v>
      </c>
      <c r="H142" s="20">
        <v>23.94</v>
      </c>
      <c r="I142" s="390">
        <v>143.63999999999999</v>
      </c>
      <c r="J142" s="100"/>
      <c r="K142" s="155">
        <v>0</v>
      </c>
      <c r="L142" s="366">
        <v>0</v>
      </c>
      <c r="M142" s="339">
        <v>0</v>
      </c>
      <c r="N142" s="155">
        <v>0</v>
      </c>
      <c r="O142" s="156">
        <v>0</v>
      </c>
      <c r="P142" s="155">
        <v>143.63999999999999</v>
      </c>
      <c r="Q142" s="100"/>
      <c r="R142" s="155">
        <v>0</v>
      </c>
      <c r="S142" s="366">
        <v>0</v>
      </c>
      <c r="T142" s="339">
        <v>0</v>
      </c>
      <c r="U142" s="155">
        <v>0</v>
      </c>
      <c r="V142" s="156">
        <v>0</v>
      </c>
      <c r="W142" s="155">
        <v>143.63999999999999</v>
      </c>
      <c r="X142" s="100">
        <v>6</v>
      </c>
      <c r="Y142" s="155">
        <v>143.64000000000001</v>
      </c>
      <c r="Z142" s="366">
        <v>1.0000000000000002</v>
      </c>
      <c r="AA142" s="339">
        <v>6</v>
      </c>
      <c r="AB142" s="155">
        <v>143.64000000000001</v>
      </c>
      <c r="AC142" s="156">
        <v>1.0000000000000002</v>
      </c>
      <c r="AD142" s="155">
        <v>0</v>
      </c>
      <c r="AE142" s="100"/>
      <c r="AF142" s="155">
        <v>0</v>
      </c>
      <c r="AG142" s="366">
        <v>0</v>
      </c>
      <c r="AH142" s="339">
        <v>6</v>
      </c>
      <c r="AI142" s="155">
        <v>143.64000000000001</v>
      </c>
      <c r="AJ142" s="156">
        <v>1.0000000000000002</v>
      </c>
      <c r="AK142" s="155">
        <v>0</v>
      </c>
      <c r="AL142" s="100"/>
      <c r="AM142" s="155">
        <v>0</v>
      </c>
      <c r="AN142" s="366">
        <v>0</v>
      </c>
      <c r="AO142" s="339">
        <v>6</v>
      </c>
      <c r="AP142" s="155">
        <v>143.64000000000001</v>
      </c>
      <c r="AQ142" s="156">
        <v>1.0000000000000002</v>
      </c>
      <c r="AR142" s="155">
        <v>0</v>
      </c>
      <c r="AS142" s="100"/>
      <c r="AT142" s="155">
        <v>0</v>
      </c>
      <c r="AU142" s="366">
        <v>0</v>
      </c>
      <c r="AV142" s="339">
        <v>6</v>
      </c>
      <c r="AW142" s="155">
        <v>143.64000000000001</v>
      </c>
      <c r="AX142" s="156">
        <v>1.0000000000000002</v>
      </c>
      <c r="AY142" s="155">
        <v>0</v>
      </c>
      <c r="AZ142" s="100"/>
      <c r="BA142" s="155">
        <v>0</v>
      </c>
      <c r="BB142" s="366">
        <v>0</v>
      </c>
      <c r="BC142" s="339">
        <v>6</v>
      </c>
      <c r="BD142" s="155">
        <v>143.64000000000001</v>
      </c>
      <c r="BE142" s="156">
        <v>1.0000000000000002</v>
      </c>
      <c r="BF142" s="155">
        <v>0</v>
      </c>
      <c r="BG142" s="100"/>
      <c r="BH142" s="155">
        <v>0</v>
      </c>
      <c r="BI142" s="366">
        <v>0</v>
      </c>
      <c r="BJ142" s="339">
        <v>6</v>
      </c>
      <c r="BK142" s="155">
        <v>143.64000000000001</v>
      </c>
      <c r="BL142" s="156">
        <v>1.0000000000000002</v>
      </c>
      <c r="BM142" s="155">
        <v>0</v>
      </c>
      <c r="BN142" s="100"/>
      <c r="BO142" s="155">
        <v>0</v>
      </c>
      <c r="BP142" s="366">
        <v>0</v>
      </c>
      <c r="BQ142" s="339">
        <v>6</v>
      </c>
      <c r="BR142" s="155">
        <v>143.64000000000001</v>
      </c>
      <c r="BS142" s="156">
        <v>1.0000000000000002</v>
      </c>
      <c r="BT142" s="155">
        <v>0</v>
      </c>
      <c r="BU142" s="100"/>
      <c r="BV142" s="155">
        <v>0</v>
      </c>
      <c r="BW142" s="366">
        <v>0</v>
      </c>
      <c r="BX142" s="339">
        <v>6</v>
      </c>
      <c r="BY142" s="155">
        <v>143.64000000000001</v>
      </c>
      <c r="BZ142" s="156">
        <v>1.0000000000000002</v>
      </c>
      <c r="CA142" s="155">
        <v>0</v>
      </c>
      <c r="CB142" s="100"/>
      <c r="CC142" s="155">
        <v>0</v>
      </c>
      <c r="CD142" s="366">
        <v>0</v>
      </c>
      <c r="CE142" s="339">
        <v>6</v>
      </c>
      <c r="CF142" s="155">
        <v>143.64000000000001</v>
      </c>
      <c r="CG142" s="156">
        <v>1.0000000000000002</v>
      </c>
      <c r="CH142" s="155">
        <v>0</v>
      </c>
      <c r="CI142" s="100"/>
      <c r="CJ142" s="155">
        <v>0</v>
      </c>
      <c r="CK142" s="366">
        <v>0</v>
      </c>
      <c r="CL142" s="339">
        <v>6</v>
      </c>
      <c r="CM142" s="155">
        <v>143.64000000000001</v>
      </c>
      <c r="CN142" s="156">
        <v>1.0000000000000002</v>
      </c>
      <c r="CO142" s="155">
        <v>0</v>
      </c>
      <c r="CP142" s="100"/>
      <c r="CQ142" s="155">
        <v>0</v>
      </c>
      <c r="CR142" s="366">
        <v>0</v>
      </c>
      <c r="CS142" s="339">
        <v>6</v>
      </c>
      <c r="CT142" s="155">
        <v>143.64000000000001</v>
      </c>
      <c r="CU142" s="156">
        <v>1.0000000000000002</v>
      </c>
      <c r="CV142" s="155">
        <v>0</v>
      </c>
      <c r="CW142" s="100"/>
      <c r="CX142" s="155">
        <v>0</v>
      </c>
      <c r="CY142" s="366">
        <v>0</v>
      </c>
      <c r="CZ142" s="339">
        <v>6</v>
      </c>
      <c r="DA142" s="155">
        <v>143.64000000000001</v>
      </c>
      <c r="DB142" s="156">
        <v>1.0000000000000002</v>
      </c>
      <c r="DC142" s="155">
        <v>0</v>
      </c>
      <c r="DD142" s="100"/>
      <c r="DE142" s="155">
        <v>0</v>
      </c>
      <c r="DF142" s="366">
        <v>0</v>
      </c>
      <c r="DG142" s="339">
        <v>6</v>
      </c>
      <c r="DH142" s="155">
        <v>143.64000000000001</v>
      </c>
      <c r="DI142" s="156">
        <v>1.0000000000000002</v>
      </c>
      <c r="DJ142" s="155">
        <v>0</v>
      </c>
      <c r="DK142" s="100"/>
      <c r="DL142" s="155">
        <v>0</v>
      </c>
      <c r="DM142" s="366">
        <v>0</v>
      </c>
      <c r="DN142" s="339">
        <v>6</v>
      </c>
      <c r="DO142" s="155">
        <v>143.64000000000001</v>
      </c>
      <c r="DP142" s="156">
        <v>1.0000000000000002</v>
      </c>
      <c r="DQ142" s="155">
        <v>0</v>
      </c>
    </row>
    <row r="143" spans="1:121" ht="25.5" x14ac:dyDescent="0.25">
      <c r="A143" s="17" t="s">
        <v>405</v>
      </c>
      <c r="B143" s="18" t="s">
        <v>146</v>
      </c>
      <c r="C143" s="17" t="s">
        <v>32</v>
      </c>
      <c r="D143" s="17" t="s">
        <v>147</v>
      </c>
      <c r="E143" s="19" t="s">
        <v>88</v>
      </c>
      <c r="F143" s="19">
        <v>13.96</v>
      </c>
      <c r="G143" s="20">
        <v>65.430000000000007</v>
      </c>
      <c r="H143" s="20">
        <v>81.93</v>
      </c>
      <c r="I143" s="390">
        <v>1143.742</v>
      </c>
      <c r="J143" s="100">
        <v>0</v>
      </c>
      <c r="K143" s="155">
        <v>0</v>
      </c>
      <c r="L143" s="366">
        <v>0</v>
      </c>
      <c r="M143" s="339">
        <v>0</v>
      </c>
      <c r="N143" s="155">
        <v>0</v>
      </c>
      <c r="O143" s="156">
        <v>0</v>
      </c>
      <c r="P143" s="155">
        <v>1143.742</v>
      </c>
      <c r="Q143" s="100"/>
      <c r="R143" s="155">
        <v>0</v>
      </c>
      <c r="S143" s="366">
        <v>0</v>
      </c>
      <c r="T143" s="339">
        <v>0</v>
      </c>
      <c r="U143" s="155">
        <v>0</v>
      </c>
      <c r="V143" s="156">
        <v>0</v>
      </c>
      <c r="W143" s="155">
        <v>1143.742</v>
      </c>
      <c r="X143" s="100"/>
      <c r="Y143" s="155">
        <v>0</v>
      </c>
      <c r="Z143" s="366">
        <v>0</v>
      </c>
      <c r="AA143" s="339">
        <v>0</v>
      </c>
      <c r="AB143" s="155">
        <v>0</v>
      </c>
      <c r="AC143" s="156">
        <v>0</v>
      </c>
      <c r="AD143" s="155">
        <v>1143.742</v>
      </c>
      <c r="AE143" s="100"/>
      <c r="AF143" s="155">
        <v>0</v>
      </c>
      <c r="AG143" s="366">
        <v>0</v>
      </c>
      <c r="AH143" s="339">
        <v>0</v>
      </c>
      <c r="AI143" s="155">
        <v>0</v>
      </c>
      <c r="AJ143" s="156">
        <v>0</v>
      </c>
      <c r="AK143" s="155">
        <v>1143.742</v>
      </c>
      <c r="AL143" s="100"/>
      <c r="AM143" s="155">
        <v>0</v>
      </c>
      <c r="AN143" s="366">
        <v>0</v>
      </c>
      <c r="AO143" s="339">
        <v>0</v>
      </c>
      <c r="AP143" s="155">
        <v>0</v>
      </c>
      <c r="AQ143" s="156">
        <v>0</v>
      </c>
      <c r="AR143" s="155">
        <v>1143.742</v>
      </c>
      <c r="AS143" s="100"/>
      <c r="AT143" s="155">
        <v>0</v>
      </c>
      <c r="AU143" s="366">
        <v>0</v>
      </c>
      <c r="AV143" s="339">
        <v>0</v>
      </c>
      <c r="AW143" s="155">
        <v>0</v>
      </c>
      <c r="AX143" s="156">
        <v>0</v>
      </c>
      <c r="AY143" s="155">
        <v>1143.742</v>
      </c>
      <c r="AZ143" s="100"/>
      <c r="BA143" s="155">
        <v>0</v>
      </c>
      <c r="BB143" s="366">
        <v>0</v>
      </c>
      <c r="BC143" s="339">
        <v>0</v>
      </c>
      <c r="BD143" s="155">
        <v>0</v>
      </c>
      <c r="BE143" s="156">
        <v>0</v>
      </c>
      <c r="BF143" s="155">
        <v>1143.742</v>
      </c>
      <c r="BG143" s="100"/>
      <c r="BH143" s="155">
        <v>0</v>
      </c>
      <c r="BI143" s="366">
        <v>0</v>
      </c>
      <c r="BJ143" s="339">
        <v>0</v>
      </c>
      <c r="BK143" s="155">
        <v>0</v>
      </c>
      <c r="BL143" s="156">
        <v>0</v>
      </c>
      <c r="BM143" s="155">
        <v>1143.742</v>
      </c>
      <c r="BN143" s="100"/>
      <c r="BO143" s="155">
        <v>0</v>
      </c>
      <c r="BP143" s="366">
        <v>0</v>
      </c>
      <c r="BQ143" s="339">
        <v>0</v>
      </c>
      <c r="BR143" s="155">
        <v>0</v>
      </c>
      <c r="BS143" s="156">
        <v>0</v>
      </c>
      <c r="BT143" s="155">
        <v>1143.742</v>
      </c>
      <c r="BU143" s="100"/>
      <c r="BV143" s="155">
        <v>0</v>
      </c>
      <c r="BW143" s="366">
        <v>0</v>
      </c>
      <c r="BX143" s="339">
        <v>0</v>
      </c>
      <c r="BY143" s="155">
        <v>0</v>
      </c>
      <c r="BZ143" s="279">
        <v>0</v>
      </c>
      <c r="CA143" s="280">
        <v>1143.742</v>
      </c>
      <c r="CB143" s="100"/>
      <c r="CC143" s="155">
        <v>0</v>
      </c>
      <c r="CD143" s="366">
        <v>0</v>
      </c>
      <c r="CE143" s="339">
        <v>0</v>
      </c>
      <c r="CF143" s="155">
        <v>0</v>
      </c>
      <c r="CG143" s="156">
        <v>0</v>
      </c>
      <c r="CH143" s="155">
        <v>1143.742</v>
      </c>
      <c r="CI143" s="100"/>
      <c r="CJ143" s="155">
        <v>0</v>
      </c>
      <c r="CK143" s="366">
        <v>0</v>
      </c>
      <c r="CL143" s="339">
        <v>0</v>
      </c>
      <c r="CM143" s="155">
        <v>0</v>
      </c>
      <c r="CN143" s="156">
        <v>0</v>
      </c>
      <c r="CO143" s="155">
        <v>1143.742</v>
      </c>
      <c r="CP143" s="277">
        <v>8.07</v>
      </c>
      <c r="CQ143" s="155">
        <v>661.17510000000004</v>
      </c>
      <c r="CR143" s="366">
        <v>0.57808063356945893</v>
      </c>
      <c r="CS143" s="339">
        <v>8.07</v>
      </c>
      <c r="CT143" s="155">
        <v>661.17510000000004</v>
      </c>
      <c r="CU143" s="156">
        <v>0.57808063356945893</v>
      </c>
      <c r="CV143" s="155">
        <v>482.56689999999992</v>
      </c>
      <c r="CW143" s="277"/>
      <c r="CX143" s="155">
        <v>0</v>
      </c>
      <c r="CY143" s="366">
        <v>0</v>
      </c>
      <c r="CZ143" s="339">
        <v>8.07</v>
      </c>
      <c r="DA143" s="155">
        <v>661.17510000000004</v>
      </c>
      <c r="DB143" s="156">
        <v>0.57808063356945893</v>
      </c>
      <c r="DC143" s="155">
        <v>482.56689999999992</v>
      </c>
      <c r="DD143" s="277"/>
      <c r="DE143" s="155">
        <v>0</v>
      </c>
      <c r="DF143" s="366">
        <v>0</v>
      </c>
      <c r="DG143" s="339">
        <v>8.07</v>
      </c>
      <c r="DH143" s="155">
        <v>661.17510000000004</v>
      </c>
      <c r="DI143" s="156">
        <v>0.57808063356945893</v>
      </c>
      <c r="DJ143" s="155">
        <v>482.56689999999992</v>
      </c>
      <c r="DK143" s="277"/>
      <c r="DL143" s="155">
        <v>0</v>
      </c>
      <c r="DM143" s="366">
        <v>0</v>
      </c>
      <c r="DN143" s="339">
        <v>8.07</v>
      </c>
      <c r="DO143" s="155">
        <v>661.17510000000004</v>
      </c>
      <c r="DP143" s="156">
        <v>0.57808063356945893</v>
      </c>
      <c r="DQ143" s="155">
        <v>482.56689999999992</v>
      </c>
    </row>
    <row r="144" spans="1:121" ht="25.5" x14ac:dyDescent="0.25">
      <c r="A144" s="17" t="s">
        <v>406</v>
      </c>
      <c r="B144" s="18" t="s">
        <v>340</v>
      </c>
      <c r="C144" s="17" t="s">
        <v>27</v>
      </c>
      <c r="D144" s="17" t="s">
        <v>341</v>
      </c>
      <c r="E144" s="19" t="s">
        <v>88</v>
      </c>
      <c r="F144" s="19">
        <v>13.96</v>
      </c>
      <c r="G144" s="20">
        <v>39.67</v>
      </c>
      <c r="H144" s="20">
        <v>49.67</v>
      </c>
      <c r="I144" s="390">
        <v>693.39300000000003</v>
      </c>
      <c r="J144" s="100">
        <v>0</v>
      </c>
      <c r="K144" s="155">
        <v>0</v>
      </c>
      <c r="L144" s="366">
        <v>0</v>
      </c>
      <c r="M144" s="339">
        <v>0</v>
      </c>
      <c r="N144" s="155">
        <v>0</v>
      </c>
      <c r="O144" s="156">
        <v>0</v>
      </c>
      <c r="P144" s="155">
        <v>693.39300000000003</v>
      </c>
      <c r="Q144" s="100"/>
      <c r="R144" s="155">
        <v>0</v>
      </c>
      <c r="S144" s="366">
        <v>0</v>
      </c>
      <c r="T144" s="339">
        <v>0</v>
      </c>
      <c r="U144" s="155">
        <v>0</v>
      </c>
      <c r="V144" s="156">
        <v>0</v>
      </c>
      <c r="W144" s="155">
        <v>693.39300000000003</v>
      </c>
      <c r="X144" s="100"/>
      <c r="Y144" s="155">
        <v>0</v>
      </c>
      <c r="Z144" s="366">
        <v>0</v>
      </c>
      <c r="AA144" s="339">
        <v>0</v>
      </c>
      <c r="AB144" s="155">
        <v>0</v>
      </c>
      <c r="AC144" s="156">
        <v>0</v>
      </c>
      <c r="AD144" s="155">
        <v>693.39300000000003</v>
      </c>
      <c r="AE144" s="100"/>
      <c r="AF144" s="155">
        <v>0</v>
      </c>
      <c r="AG144" s="366">
        <v>0</v>
      </c>
      <c r="AH144" s="339">
        <v>0</v>
      </c>
      <c r="AI144" s="155">
        <v>0</v>
      </c>
      <c r="AJ144" s="156">
        <v>0</v>
      </c>
      <c r="AK144" s="155">
        <v>693.39300000000003</v>
      </c>
      <c r="AL144" s="100"/>
      <c r="AM144" s="155">
        <v>0</v>
      </c>
      <c r="AN144" s="366">
        <v>0</v>
      </c>
      <c r="AO144" s="339">
        <v>0</v>
      </c>
      <c r="AP144" s="155">
        <v>0</v>
      </c>
      <c r="AQ144" s="156">
        <v>0</v>
      </c>
      <c r="AR144" s="155">
        <v>693.39300000000003</v>
      </c>
      <c r="AS144" s="100"/>
      <c r="AT144" s="155">
        <v>0</v>
      </c>
      <c r="AU144" s="366">
        <v>0</v>
      </c>
      <c r="AV144" s="339">
        <v>0</v>
      </c>
      <c r="AW144" s="155">
        <v>0</v>
      </c>
      <c r="AX144" s="156">
        <v>0</v>
      </c>
      <c r="AY144" s="155">
        <v>693.39300000000003</v>
      </c>
      <c r="AZ144" s="100"/>
      <c r="BA144" s="155">
        <v>0</v>
      </c>
      <c r="BB144" s="366">
        <v>0</v>
      </c>
      <c r="BC144" s="339">
        <v>0</v>
      </c>
      <c r="BD144" s="155">
        <v>0</v>
      </c>
      <c r="BE144" s="156">
        <v>0</v>
      </c>
      <c r="BF144" s="155">
        <v>693.39300000000003</v>
      </c>
      <c r="BG144" s="100"/>
      <c r="BH144" s="155">
        <v>0</v>
      </c>
      <c r="BI144" s="366">
        <v>0</v>
      </c>
      <c r="BJ144" s="339">
        <v>0</v>
      </c>
      <c r="BK144" s="155">
        <v>0</v>
      </c>
      <c r="BL144" s="156">
        <v>0</v>
      </c>
      <c r="BM144" s="155">
        <v>693.39300000000003</v>
      </c>
      <c r="BN144" s="100"/>
      <c r="BO144" s="155">
        <v>0</v>
      </c>
      <c r="BP144" s="366">
        <v>0</v>
      </c>
      <c r="BQ144" s="339">
        <v>0</v>
      </c>
      <c r="BR144" s="155">
        <v>0</v>
      </c>
      <c r="BS144" s="156">
        <v>0</v>
      </c>
      <c r="BT144" s="155">
        <v>693.39300000000003</v>
      </c>
      <c r="BU144" s="100"/>
      <c r="BV144" s="155">
        <v>0</v>
      </c>
      <c r="BW144" s="366">
        <v>0</v>
      </c>
      <c r="BX144" s="339">
        <v>0</v>
      </c>
      <c r="BY144" s="155">
        <v>0</v>
      </c>
      <c r="BZ144" s="279">
        <v>0</v>
      </c>
      <c r="CA144" s="280">
        <v>693.39300000000003</v>
      </c>
      <c r="CB144" s="100"/>
      <c r="CC144" s="155">
        <v>0</v>
      </c>
      <c r="CD144" s="366">
        <v>0</v>
      </c>
      <c r="CE144" s="339">
        <v>0</v>
      </c>
      <c r="CF144" s="155">
        <v>0</v>
      </c>
      <c r="CG144" s="156">
        <v>0</v>
      </c>
      <c r="CH144" s="155">
        <v>693.39300000000003</v>
      </c>
      <c r="CI144" s="100"/>
      <c r="CJ144" s="155">
        <v>0</v>
      </c>
      <c r="CK144" s="366">
        <v>0</v>
      </c>
      <c r="CL144" s="339">
        <v>0</v>
      </c>
      <c r="CM144" s="155">
        <v>0</v>
      </c>
      <c r="CN144" s="156">
        <v>0</v>
      </c>
      <c r="CO144" s="155">
        <v>693.39300000000003</v>
      </c>
      <c r="CP144" s="277">
        <v>8.07</v>
      </c>
      <c r="CQ144" s="155">
        <v>400.83690000000001</v>
      </c>
      <c r="CR144" s="366">
        <v>0.57808039596592409</v>
      </c>
      <c r="CS144" s="339">
        <v>8.07</v>
      </c>
      <c r="CT144" s="155">
        <v>400.83690000000001</v>
      </c>
      <c r="CU144" s="156">
        <v>0.57808039596592409</v>
      </c>
      <c r="CV144" s="155">
        <v>292.55610000000001</v>
      </c>
      <c r="CW144" s="277"/>
      <c r="CX144" s="155">
        <v>0</v>
      </c>
      <c r="CY144" s="366">
        <v>0</v>
      </c>
      <c r="CZ144" s="339">
        <v>8.07</v>
      </c>
      <c r="DA144" s="155">
        <v>400.83690000000001</v>
      </c>
      <c r="DB144" s="156">
        <v>0.57808039596592409</v>
      </c>
      <c r="DC144" s="155">
        <v>292.55610000000001</v>
      </c>
      <c r="DD144" s="277"/>
      <c r="DE144" s="155">
        <v>0</v>
      </c>
      <c r="DF144" s="366">
        <v>0</v>
      </c>
      <c r="DG144" s="339">
        <v>8.07</v>
      </c>
      <c r="DH144" s="155">
        <v>400.83690000000001</v>
      </c>
      <c r="DI144" s="156">
        <v>0.57808039596592409</v>
      </c>
      <c r="DJ144" s="155">
        <v>292.55610000000001</v>
      </c>
      <c r="DK144" s="277"/>
      <c r="DL144" s="155">
        <v>0</v>
      </c>
      <c r="DM144" s="366">
        <v>0</v>
      </c>
      <c r="DN144" s="339">
        <v>8.07</v>
      </c>
      <c r="DO144" s="155">
        <v>400.83690000000001</v>
      </c>
      <c r="DP144" s="156">
        <v>0.57808039596592409</v>
      </c>
      <c r="DQ144" s="155">
        <v>292.55610000000001</v>
      </c>
    </row>
    <row r="145" spans="1:121" ht="38.25" x14ac:dyDescent="0.25">
      <c r="A145" s="17" t="s">
        <v>407</v>
      </c>
      <c r="B145" s="18" t="s">
        <v>408</v>
      </c>
      <c r="C145" s="17" t="s">
        <v>32</v>
      </c>
      <c r="D145" s="17" t="s">
        <v>409</v>
      </c>
      <c r="E145" s="19" t="s">
        <v>42</v>
      </c>
      <c r="F145" s="19">
        <v>12</v>
      </c>
      <c r="G145" s="20">
        <v>25.6</v>
      </c>
      <c r="H145" s="20">
        <v>32.049999999999997</v>
      </c>
      <c r="I145" s="390">
        <v>384.6</v>
      </c>
      <c r="J145" s="100">
        <v>4</v>
      </c>
      <c r="K145" s="155">
        <v>128.19999999999999</v>
      </c>
      <c r="L145" s="366">
        <v>0.33333333333333326</v>
      </c>
      <c r="M145" s="339">
        <v>4</v>
      </c>
      <c r="N145" s="155">
        <v>128.19999999999999</v>
      </c>
      <c r="O145" s="156">
        <v>0.33333333333333326</v>
      </c>
      <c r="P145" s="155">
        <v>256.40000000000003</v>
      </c>
      <c r="Q145" s="100">
        <v>5</v>
      </c>
      <c r="R145" s="155">
        <v>160.25</v>
      </c>
      <c r="S145" s="366">
        <v>0.41666666666666663</v>
      </c>
      <c r="T145" s="339">
        <v>9</v>
      </c>
      <c r="U145" s="155">
        <v>288.45</v>
      </c>
      <c r="V145" s="156">
        <v>0.74999999999999989</v>
      </c>
      <c r="W145" s="155">
        <v>96.150000000000034</v>
      </c>
      <c r="X145" s="100">
        <v>3</v>
      </c>
      <c r="Y145" s="155">
        <v>96.149999999999991</v>
      </c>
      <c r="Z145" s="366">
        <v>0.24999999999999997</v>
      </c>
      <c r="AA145" s="339">
        <v>12</v>
      </c>
      <c r="AB145" s="155">
        <v>384.59999999999997</v>
      </c>
      <c r="AC145" s="156">
        <v>0.99999999999999989</v>
      </c>
      <c r="AD145" s="155">
        <v>0</v>
      </c>
      <c r="AE145" s="100"/>
      <c r="AF145" s="155">
        <v>0</v>
      </c>
      <c r="AG145" s="366">
        <v>0</v>
      </c>
      <c r="AH145" s="339">
        <v>12</v>
      </c>
      <c r="AI145" s="155">
        <v>384.59999999999997</v>
      </c>
      <c r="AJ145" s="156">
        <v>0.99999999999999989</v>
      </c>
      <c r="AK145" s="155">
        <v>0</v>
      </c>
      <c r="AL145" s="100"/>
      <c r="AM145" s="155">
        <v>0</v>
      </c>
      <c r="AN145" s="366">
        <v>0</v>
      </c>
      <c r="AO145" s="339">
        <v>12</v>
      </c>
      <c r="AP145" s="155">
        <v>384.59999999999997</v>
      </c>
      <c r="AQ145" s="156">
        <v>0.99999999999999989</v>
      </c>
      <c r="AR145" s="155">
        <v>0</v>
      </c>
      <c r="AS145" s="100"/>
      <c r="AT145" s="155">
        <v>0</v>
      </c>
      <c r="AU145" s="366">
        <v>0</v>
      </c>
      <c r="AV145" s="339">
        <v>12</v>
      </c>
      <c r="AW145" s="155">
        <v>384.59999999999997</v>
      </c>
      <c r="AX145" s="156">
        <v>0.99999999999999989</v>
      </c>
      <c r="AY145" s="155">
        <v>0</v>
      </c>
      <c r="AZ145" s="100"/>
      <c r="BA145" s="155">
        <v>0</v>
      </c>
      <c r="BB145" s="366">
        <v>0</v>
      </c>
      <c r="BC145" s="339">
        <v>12</v>
      </c>
      <c r="BD145" s="155">
        <v>384.59999999999997</v>
      </c>
      <c r="BE145" s="156">
        <v>0.99999999999999989</v>
      </c>
      <c r="BF145" s="155">
        <v>0</v>
      </c>
      <c r="BG145" s="100"/>
      <c r="BH145" s="155">
        <v>0</v>
      </c>
      <c r="BI145" s="366">
        <v>0</v>
      </c>
      <c r="BJ145" s="339">
        <v>12</v>
      </c>
      <c r="BK145" s="155">
        <v>384.59999999999997</v>
      </c>
      <c r="BL145" s="156">
        <v>0.99999999999999989</v>
      </c>
      <c r="BM145" s="155">
        <v>0</v>
      </c>
      <c r="BN145" s="100"/>
      <c r="BO145" s="155">
        <v>0</v>
      </c>
      <c r="BP145" s="366">
        <v>0</v>
      </c>
      <c r="BQ145" s="339">
        <v>12</v>
      </c>
      <c r="BR145" s="155">
        <v>384.59999999999997</v>
      </c>
      <c r="BS145" s="156">
        <v>0.99999999999999989</v>
      </c>
      <c r="BT145" s="155">
        <v>0</v>
      </c>
      <c r="BU145" s="100"/>
      <c r="BV145" s="155">
        <v>0</v>
      </c>
      <c r="BW145" s="366">
        <v>0</v>
      </c>
      <c r="BX145" s="339">
        <v>12</v>
      </c>
      <c r="BY145" s="155">
        <v>384.59999999999997</v>
      </c>
      <c r="BZ145" s="156">
        <v>0.99999999999999989</v>
      </c>
      <c r="CA145" s="155">
        <v>0</v>
      </c>
      <c r="CB145" s="100"/>
      <c r="CC145" s="155">
        <v>0</v>
      </c>
      <c r="CD145" s="366">
        <v>0</v>
      </c>
      <c r="CE145" s="339">
        <v>12</v>
      </c>
      <c r="CF145" s="155">
        <v>384.59999999999997</v>
      </c>
      <c r="CG145" s="156">
        <v>0.99999999999999989</v>
      </c>
      <c r="CH145" s="155">
        <v>0</v>
      </c>
      <c r="CI145" s="100"/>
      <c r="CJ145" s="155">
        <v>0</v>
      </c>
      <c r="CK145" s="366">
        <v>0</v>
      </c>
      <c r="CL145" s="339">
        <v>12</v>
      </c>
      <c r="CM145" s="155">
        <v>384.59999999999997</v>
      </c>
      <c r="CN145" s="156">
        <v>0.99999999999999989</v>
      </c>
      <c r="CO145" s="155">
        <v>0</v>
      </c>
      <c r="CP145" s="100"/>
      <c r="CQ145" s="155">
        <v>0</v>
      </c>
      <c r="CR145" s="366">
        <v>0</v>
      </c>
      <c r="CS145" s="339">
        <v>12</v>
      </c>
      <c r="CT145" s="155">
        <v>384.59999999999997</v>
      </c>
      <c r="CU145" s="156">
        <v>0.99999999999999989</v>
      </c>
      <c r="CV145" s="155">
        <v>0</v>
      </c>
      <c r="CW145" s="100"/>
      <c r="CX145" s="155">
        <v>0</v>
      </c>
      <c r="CY145" s="366">
        <v>0</v>
      </c>
      <c r="CZ145" s="339">
        <v>12</v>
      </c>
      <c r="DA145" s="155">
        <v>384.59999999999997</v>
      </c>
      <c r="DB145" s="156">
        <v>0.99999999999999989</v>
      </c>
      <c r="DC145" s="155">
        <v>0</v>
      </c>
      <c r="DD145" s="100"/>
      <c r="DE145" s="155">
        <v>0</v>
      </c>
      <c r="DF145" s="366">
        <v>0</v>
      </c>
      <c r="DG145" s="339">
        <v>12</v>
      </c>
      <c r="DH145" s="155">
        <v>384.59999999999997</v>
      </c>
      <c r="DI145" s="156">
        <v>0.99999999999999989</v>
      </c>
      <c r="DJ145" s="155">
        <v>0</v>
      </c>
      <c r="DK145" s="100"/>
      <c r="DL145" s="155">
        <v>0</v>
      </c>
      <c r="DM145" s="366">
        <v>0</v>
      </c>
      <c r="DN145" s="339">
        <v>12</v>
      </c>
      <c r="DO145" s="155">
        <v>384.59999999999997</v>
      </c>
      <c r="DP145" s="156">
        <v>0.99999999999999989</v>
      </c>
      <c r="DQ145" s="155">
        <v>0</v>
      </c>
    </row>
    <row r="146" spans="1:121" ht="63.75" x14ac:dyDescent="0.25">
      <c r="A146" s="17" t="s">
        <v>410</v>
      </c>
      <c r="B146" s="18" t="s">
        <v>411</v>
      </c>
      <c r="C146" s="17" t="s">
        <v>27</v>
      </c>
      <c r="D146" s="17" t="s">
        <v>412</v>
      </c>
      <c r="E146" s="19" t="s">
        <v>42</v>
      </c>
      <c r="F146" s="19">
        <v>1</v>
      </c>
      <c r="G146" s="20">
        <v>629.85</v>
      </c>
      <c r="H146" s="20">
        <v>788.69</v>
      </c>
      <c r="I146" s="390">
        <v>788.69</v>
      </c>
      <c r="J146" s="100">
        <v>0</v>
      </c>
      <c r="K146" s="155">
        <v>0</v>
      </c>
      <c r="L146" s="366">
        <v>0</v>
      </c>
      <c r="M146" s="339">
        <v>0</v>
      </c>
      <c r="N146" s="155">
        <v>0</v>
      </c>
      <c r="O146" s="156">
        <v>0</v>
      </c>
      <c r="P146" s="155">
        <v>788.69</v>
      </c>
      <c r="Q146" s="100"/>
      <c r="R146" s="155">
        <v>0</v>
      </c>
      <c r="S146" s="366">
        <v>0</v>
      </c>
      <c r="T146" s="339">
        <v>0</v>
      </c>
      <c r="U146" s="155">
        <v>0</v>
      </c>
      <c r="V146" s="156">
        <v>0</v>
      </c>
      <c r="W146" s="155">
        <v>788.69</v>
      </c>
      <c r="X146" s="100"/>
      <c r="Y146" s="155">
        <v>0</v>
      </c>
      <c r="Z146" s="366">
        <v>0</v>
      </c>
      <c r="AA146" s="339">
        <v>0</v>
      </c>
      <c r="AB146" s="155">
        <v>0</v>
      </c>
      <c r="AC146" s="156">
        <v>0</v>
      </c>
      <c r="AD146" s="155">
        <v>788.69</v>
      </c>
      <c r="AE146" s="100"/>
      <c r="AF146" s="155">
        <v>0</v>
      </c>
      <c r="AG146" s="366">
        <v>0</v>
      </c>
      <c r="AH146" s="339">
        <v>0</v>
      </c>
      <c r="AI146" s="155">
        <v>0</v>
      </c>
      <c r="AJ146" s="156">
        <v>0</v>
      </c>
      <c r="AK146" s="155">
        <v>788.69</v>
      </c>
      <c r="AL146" s="100"/>
      <c r="AM146" s="155">
        <v>0</v>
      </c>
      <c r="AN146" s="366">
        <v>0</v>
      </c>
      <c r="AO146" s="339">
        <v>0</v>
      </c>
      <c r="AP146" s="155">
        <v>0</v>
      </c>
      <c r="AQ146" s="156">
        <v>0</v>
      </c>
      <c r="AR146" s="155">
        <v>788.69</v>
      </c>
      <c r="AS146" s="100"/>
      <c r="AT146" s="155">
        <v>0</v>
      </c>
      <c r="AU146" s="366">
        <v>0</v>
      </c>
      <c r="AV146" s="339">
        <v>0</v>
      </c>
      <c r="AW146" s="155">
        <v>0</v>
      </c>
      <c r="AX146" s="156">
        <v>0</v>
      </c>
      <c r="AY146" s="155">
        <v>788.69</v>
      </c>
      <c r="AZ146" s="100"/>
      <c r="BA146" s="155">
        <v>0</v>
      </c>
      <c r="BB146" s="366">
        <v>0</v>
      </c>
      <c r="BC146" s="339">
        <v>0</v>
      </c>
      <c r="BD146" s="155">
        <v>0</v>
      </c>
      <c r="BE146" s="156">
        <v>0</v>
      </c>
      <c r="BF146" s="155">
        <v>788.69</v>
      </c>
      <c r="BG146" s="100"/>
      <c r="BH146" s="155">
        <v>0</v>
      </c>
      <c r="BI146" s="366">
        <v>0</v>
      </c>
      <c r="BJ146" s="339">
        <v>0</v>
      </c>
      <c r="BK146" s="155">
        <v>0</v>
      </c>
      <c r="BL146" s="156">
        <v>0</v>
      </c>
      <c r="BM146" s="155">
        <v>788.69</v>
      </c>
      <c r="BN146" s="100"/>
      <c r="BO146" s="155">
        <v>0</v>
      </c>
      <c r="BP146" s="366">
        <v>0</v>
      </c>
      <c r="BQ146" s="339">
        <v>0</v>
      </c>
      <c r="BR146" s="155">
        <v>0</v>
      </c>
      <c r="BS146" s="156">
        <v>0</v>
      </c>
      <c r="BT146" s="155">
        <v>788.69</v>
      </c>
      <c r="BU146" s="100"/>
      <c r="BV146" s="155">
        <v>0</v>
      </c>
      <c r="BW146" s="366">
        <v>0</v>
      </c>
      <c r="BX146" s="339">
        <v>0</v>
      </c>
      <c r="BY146" s="155">
        <v>0</v>
      </c>
      <c r="BZ146" s="156">
        <v>0</v>
      </c>
      <c r="CA146" s="155">
        <v>788.69</v>
      </c>
      <c r="CB146" s="100"/>
      <c r="CC146" s="155">
        <v>0</v>
      </c>
      <c r="CD146" s="366">
        <v>0</v>
      </c>
      <c r="CE146" s="339">
        <v>0</v>
      </c>
      <c r="CF146" s="155">
        <v>0</v>
      </c>
      <c r="CG146" s="156">
        <v>0</v>
      </c>
      <c r="CH146" s="155">
        <v>788.69</v>
      </c>
      <c r="CI146" s="100"/>
      <c r="CJ146" s="155">
        <v>0</v>
      </c>
      <c r="CK146" s="366">
        <v>0</v>
      </c>
      <c r="CL146" s="339">
        <v>0</v>
      </c>
      <c r="CM146" s="155">
        <v>0</v>
      </c>
      <c r="CN146" s="156">
        <v>0</v>
      </c>
      <c r="CO146" s="155">
        <v>788.69</v>
      </c>
      <c r="CP146" s="100"/>
      <c r="CQ146" s="155">
        <v>0</v>
      </c>
      <c r="CR146" s="366">
        <v>0</v>
      </c>
      <c r="CS146" s="339">
        <v>0</v>
      </c>
      <c r="CT146" s="155">
        <v>0</v>
      </c>
      <c r="CU146" s="156">
        <v>0</v>
      </c>
      <c r="CV146" s="155">
        <v>788.69</v>
      </c>
      <c r="CW146" s="100">
        <v>1</v>
      </c>
      <c r="CX146" s="155">
        <v>788.69</v>
      </c>
      <c r="CY146" s="366">
        <v>1</v>
      </c>
      <c r="CZ146" s="339">
        <v>1</v>
      </c>
      <c r="DA146" s="155">
        <v>788.69</v>
      </c>
      <c r="DB146" s="156">
        <v>1</v>
      </c>
      <c r="DC146" s="155">
        <v>0</v>
      </c>
      <c r="DD146" s="100"/>
      <c r="DE146" s="155">
        <v>0</v>
      </c>
      <c r="DF146" s="366">
        <v>0</v>
      </c>
      <c r="DG146" s="339">
        <v>1</v>
      </c>
      <c r="DH146" s="155">
        <v>788.69</v>
      </c>
      <c r="DI146" s="156">
        <v>1</v>
      </c>
      <c r="DJ146" s="155">
        <v>0</v>
      </c>
      <c r="DK146" s="100"/>
      <c r="DL146" s="155">
        <v>0</v>
      </c>
      <c r="DM146" s="366">
        <v>0</v>
      </c>
      <c r="DN146" s="339">
        <v>1</v>
      </c>
      <c r="DO146" s="155">
        <v>788.69</v>
      </c>
      <c r="DP146" s="156">
        <v>1</v>
      </c>
      <c r="DQ146" s="155">
        <v>0</v>
      </c>
    </row>
    <row r="147" spans="1:121" ht="51" x14ac:dyDescent="0.25">
      <c r="A147" s="17" t="s">
        <v>413</v>
      </c>
      <c r="B147" s="18" t="s">
        <v>414</v>
      </c>
      <c r="C147" s="17" t="s">
        <v>32</v>
      </c>
      <c r="D147" s="17" t="s">
        <v>415</v>
      </c>
      <c r="E147" s="19" t="s">
        <v>42</v>
      </c>
      <c r="F147" s="19">
        <v>4</v>
      </c>
      <c r="G147" s="20">
        <v>617.01</v>
      </c>
      <c r="H147" s="20">
        <v>772.61</v>
      </c>
      <c r="I147" s="390">
        <v>3090.44</v>
      </c>
      <c r="J147" s="100">
        <v>0</v>
      </c>
      <c r="K147" s="155">
        <v>0</v>
      </c>
      <c r="L147" s="366">
        <v>0</v>
      </c>
      <c r="M147" s="339">
        <v>0</v>
      </c>
      <c r="N147" s="155">
        <v>0</v>
      </c>
      <c r="O147" s="156">
        <v>0</v>
      </c>
      <c r="P147" s="155">
        <v>3090.44</v>
      </c>
      <c r="Q147" s="100"/>
      <c r="R147" s="155">
        <v>0</v>
      </c>
      <c r="S147" s="366">
        <v>0</v>
      </c>
      <c r="T147" s="339">
        <v>0</v>
      </c>
      <c r="U147" s="155">
        <v>0</v>
      </c>
      <c r="V147" s="156">
        <v>0</v>
      </c>
      <c r="W147" s="155">
        <v>3090.44</v>
      </c>
      <c r="X147" s="100">
        <v>4</v>
      </c>
      <c r="Y147" s="155">
        <v>3090.44</v>
      </c>
      <c r="Z147" s="366">
        <v>1</v>
      </c>
      <c r="AA147" s="339">
        <v>4</v>
      </c>
      <c r="AB147" s="155">
        <v>3090.44</v>
      </c>
      <c r="AC147" s="156">
        <v>1</v>
      </c>
      <c r="AD147" s="155">
        <v>0</v>
      </c>
      <c r="AE147" s="100"/>
      <c r="AF147" s="155">
        <v>0</v>
      </c>
      <c r="AG147" s="366">
        <v>0</v>
      </c>
      <c r="AH147" s="339">
        <v>4</v>
      </c>
      <c r="AI147" s="155">
        <v>3090.44</v>
      </c>
      <c r="AJ147" s="156">
        <v>1</v>
      </c>
      <c r="AK147" s="155">
        <v>0</v>
      </c>
      <c r="AL147" s="100"/>
      <c r="AM147" s="155">
        <v>0</v>
      </c>
      <c r="AN147" s="366">
        <v>0</v>
      </c>
      <c r="AO147" s="339">
        <v>4</v>
      </c>
      <c r="AP147" s="155">
        <v>3090.44</v>
      </c>
      <c r="AQ147" s="156">
        <v>1</v>
      </c>
      <c r="AR147" s="155">
        <v>0</v>
      </c>
      <c r="AS147" s="100"/>
      <c r="AT147" s="155">
        <v>0</v>
      </c>
      <c r="AU147" s="366">
        <v>0</v>
      </c>
      <c r="AV147" s="339">
        <v>4</v>
      </c>
      <c r="AW147" s="155">
        <v>3090.44</v>
      </c>
      <c r="AX147" s="156">
        <v>1</v>
      </c>
      <c r="AY147" s="155">
        <v>0</v>
      </c>
      <c r="AZ147" s="100"/>
      <c r="BA147" s="155">
        <v>0</v>
      </c>
      <c r="BB147" s="366">
        <v>0</v>
      </c>
      <c r="BC147" s="339">
        <v>4</v>
      </c>
      <c r="BD147" s="155">
        <v>3090.44</v>
      </c>
      <c r="BE147" s="156">
        <v>1</v>
      </c>
      <c r="BF147" s="155">
        <v>0</v>
      </c>
      <c r="BG147" s="100"/>
      <c r="BH147" s="155">
        <v>0</v>
      </c>
      <c r="BI147" s="366">
        <v>0</v>
      </c>
      <c r="BJ147" s="339">
        <v>4</v>
      </c>
      <c r="BK147" s="155">
        <v>3090.44</v>
      </c>
      <c r="BL147" s="156">
        <v>1</v>
      </c>
      <c r="BM147" s="155">
        <v>0</v>
      </c>
      <c r="BN147" s="100"/>
      <c r="BO147" s="155">
        <v>0</v>
      </c>
      <c r="BP147" s="366">
        <v>0</v>
      </c>
      <c r="BQ147" s="339">
        <v>4</v>
      </c>
      <c r="BR147" s="155">
        <v>3090.44</v>
      </c>
      <c r="BS147" s="156">
        <v>1</v>
      </c>
      <c r="BT147" s="155">
        <v>0</v>
      </c>
      <c r="BU147" s="100"/>
      <c r="BV147" s="155">
        <v>0</v>
      </c>
      <c r="BW147" s="366">
        <v>0</v>
      </c>
      <c r="BX147" s="339">
        <v>4</v>
      </c>
      <c r="BY147" s="155">
        <v>3090.44</v>
      </c>
      <c r="BZ147" s="156">
        <v>1</v>
      </c>
      <c r="CA147" s="155">
        <v>0</v>
      </c>
      <c r="CB147" s="100"/>
      <c r="CC147" s="155">
        <v>0</v>
      </c>
      <c r="CD147" s="366">
        <v>0</v>
      </c>
      <c r="CE147" s="339">
        <v>4</v>
      </c>
      <c r="CF147" s="155">
        <v>3090.44</v>
      </c>
      <c r="CG147" s="156">
        <v>1</v>
      </c>
      <c r="CH147" s="155">
        <v>0</v>
      </c>
      <c r="CI147" s="100"/>
      <c r="CJ147" s="155">
        <v>0</v>
      </c>
      <c r="CK147" s="366">
        <v>0</v>
      </c>
      <c r="CL147" s="339">
        <v>4</v>
      </c>
      <c r="CM147" s="155">
        <v>3090.44</v>
      </c>
      <c r="CN147" s="156">
        <v>1</v>
      </c>
      <c r="CO147" s="155">
        <v>0</v>
      </c>
      <c r="CP147" s="100"/>
      <c r="CQ147" s="155">
        <v>0</v>
      </c>
      <c r="CR147" s="366">
        <v>0</v>
      </c>
      <c r="CS147" s="339">
        <v>4</v>
      </c>
      <c r="CT147" s="155">
        <v>3090.44</v>
      </c>
      <c r="CU147" s="156">
        <v>1</v>
      </c>
      <c r="CV147" s="155">
        <v>0</v>
      </c>
      <c r="CW147" s="100"/>
      <c r="CX147" s="155">
        <v>0</v>
      </c>
      <c r="CY147" s="366">
        <v>0</v>
      </c>
      <c r="CZ147" s="339">
        <v>4</v>
      </c>
      <c r="DA147" s="155">
        <v>3090.44</v>
      </c>
      <c r="DB147" s="156">
        <v>1</v>
      </c>
      <c r="DC147" s="155">
        <v>0</v>
      </c>
      <c r="DD147" s="100"/>
      <c r="DE147" s="155">
        <v>0</v>
      </c>
      <c r="DF147" s="366">
        <v>0</v>
      </c>
      <c r="DG147" s="339">
        <v>4</v>
      </c>
      <c r="DH147" s="155">
        <v>3090.44</v>
      </c>
      <c r="DI147" s="156">
        <v>1</v>
      </c>
      <c r="DJ147" s="155">
        <v>0</v>
      </c>
      <c r="DK147" s="100"/>
      <c r="DL147" s="155">
        <v>0</v>
      </c>
      <c r="DM147" s="366">
        <v>0</v>
      </c>
      <c r="DN147" s="339">
        <v>4</v>
      </c>
      <c r="DO147" s="155">
        <v>3090.44</v>
      </c>
      <c r="DP147" s="156">
        <v>1</v>
      </c>
      <c r="DQ147" s="155">
        <v>0</v>
      </c>
    </row>
    <row r="148" spans="1:121" ht="51" x14ac:dyDescent="0.25">
      <c r="A148" s="17" t="s">
        <v>416</v>
      </c>
      <c r="B148" s="18" t="s">
        <v>417</v>
      </c>
      <c r="C148" s="17" t="s">
        <v>27</v>
      </c>
      <c r="D148" s="17" t="s">
        <v>418</v>
      </c>
      <c r="E148" s="19" t="s">
        <v>42</v>
      </c>
      <c r="F148" s="19">
        <v>1</v>
      </c>
      <c r="G148" s="20">
        <v>885.91</v>
      </c>
      <c r="H148" s="20">
        <v>1109.33</v>
      </c>
      <c r="I148" s="390">
        <v>1109.33</v>
      </c>
      <c r="J148" s="100">
        <v>0</v>
      </c>
      <c r="K148" s="155">
        <v>0</v>
      </c>
      <c r="L148" s="366">
        <v>0</v>
      </c>
      <c r="M148" s="339">
        <v>0</v>
      </c>
      <c r="N148" s="155">
        <v>0</v>
      </c>
      <c r="O148" s="156">
        <v>0</v>
      </c>
      <c r="P148" s="155">
        <v>1109.33</v>
      </c>
      <c r="Q148" s="100"/>
      <c r="R148" s="155">
        <v>0</v>
      </c>
      <c r="S148" s="366">
        <v>0</v>
      </c>
      <c r="T148" s="339">
        <v>0</v>
      </c>
      <c r="U148" s="155">
        <v>0</v>
      </c>
      <c r="V148" s="156">
        <v>0</v>
      </c>
      <c r="W148" s="155">
        <v>1109.33</v>
      </c>
      <c r="X148" s="100">
        <v>1</v>
      </c>
      <c r="Y148" s="155">
        <v>1109.33</v>
      </c>
      <c r="Z148" s="366">
        <v>1</v>
      </c>
      <c r="AA148" s="339">
        <v>1</v>
      </c>
      <c r="AB148" s="155">
        <v>1109.33</v>
      </c>
      <c r="AC148" s="156">
        <v>1</v>
      </c>
      <c r="AD148" s="155">
        <v>0</v>
      </c>
      <c r="AE148" s="100"/>
      <c r="AF148" s="155">
        <v>0</v>
      </c>
      <c r="AG148" s="366">
        <v>0</v>
      </c>
      <c r="AH148" s="339">
        <v>1</v>
      </c>
      <c r="AI148" s="155">
        <v>1109.33</v>
      </c>
      <c r="AJ148" s="156">
        <v>1</v>
      </c>
      <c r="AK148" s="155">
        <v>0</v>
      </c>
      <c r="AL148" s="100"/>
      <c r="AM148" s="155">
        <v>0</v>
      </c>
      <c r="AN148" s="366">
        <v>0</v>
      </c>
      <c r="AO148" s="339">
        <v>1</v>
      </c>
      <c r="AP148" s="155">
        <v>1109.33</v>
      </c>
      <c r="AQ148" s="156">
        <v>1</v>
      </c>
      <c r="AR148" s="155">
        <v>0</v>
      </c>
      <c r="AS148" s="100"/>
      <c r="AT148" s="155">
        <v>0</v>
      </c>
      <c r="AU148" s="366">
        <v>0</v>
      </c>
      <c r="AV148" s="339">
        <v>1</v>
      </c>
      <c r="AW148" s="155">
        <v>1109.33</v>
      </c>
      <c r="AX148" s="156">
        <v>1</v>
      </c>
      <c r="AY148" s="155">
        <v>0</v>
      </c>
      <c r="AZ148" s="100"/>
      <c r="BA148" s="155">
        <v>0</v>
      </c>
      <c r="BB148" s="366">
        <v>0</v>
      </c>
      <c r="BC148" s="339">
        <v>1</v>
      </c>
      <c r="BD148" s="155">
        <v>1109.33</v>
      </c>
      <c r="BE148" s="156">
        <v>1</v>
      </c>
      <c r="BF148" s="155">
        <v>0</v>
      </c>
      <c r="BG148" s="100"/>
      <c r="BH148" s="155">
        <v>0</v>
      </c>
      <c r="BI148" s="366">
        <v>0</v>
      </c>
      <c r="BJ148" s="339">
        <v>1</v>
      </c>
      <c r="BK148" s="155">
        <v>1109.33</v>
      </c>
      <c r="BL148" s="156">
        <v>1</v>
      </c>
      <c r="BM148" s="155">
        <v>0</v>
      </c>
      <c r="BN148" s="100"/>
      <c r="BO148" s="155">
        <v>0</v>
      </c>
      <c r="BP148" s="366">
        <v>0</v>
      </c>
      <c r="BQ148" s="339">
        <v>1</v>
      </c>
      <c r="BR148" s="155">
        <v>1109.33</v>
      </c>
      <c r="BS148" s="156">
        <v>1</v>
      </c>
      <c r="BT148" s="155">
        <v>0</v>
      </c>
      <c r="BU148" s="100"/>
      <c r="BV148" s="155">
        <v>0</v>
      </c>
      <c r="BW148" s="366">
        <v>0</v>
      </c>
      <c r="BX148" s="339">
        <v>1</v>
      </c>
      <c r="BY148" s="155">
        <v>1109.33</v>
      </c>
      <c r="BZ148" s="156">
        <v>1</v>
      </c>
      <c r="CA148" s="155">
        <v>0</v>
      </c>
      <c r="CB148" s="100"/>
      <c r="CC148" s="155">
        <v>0</v>
      </c>
      <c r="CD148" s="366">
        <v>0</v>
      </c>
      <c r="CE148" s="339">
        <v>1</v>
      </c>
      <c r="CF148" s="155">
        <v>1109.33</v>
      </c>
      <c r="CG148" s="156">
        <v>1</v>
      </c>
      <c r="CH148" s="155">
        <v>0</v>
      </c>
      <c r="CI148" s="100"/>
      <c r="CJ148" s="155">
        <v>0</v>
      </c>
      <c r="CK148" s="366">
        <v>0</v>
      </c>
      <c r="CL148" s="339">
        <v>1</v>
      </c>
      <c r="CM148" s="155">
        <v>1109.33</v>
      </c>
      <c r="CN148" s="156">
        <v>1</v>
      </c>
      <c r="CO148" s="155">
        <v>0</v>
      </c>
      <c r="CP148" s="100"/>
      <c r="CQ148" s="155">
        <v>0</v>
      </c>
      <c r="CR148" s="366">
        <v>0</v>
      </c>
      <c r="CS148" s="339">
        <v>1</v>
      </c>
      <c r="CT148" s="155">
        <v>1109.33</v>
      </c>
      <c r="CU148" s="156">
        <v>1</v>
      </c>
      <c r="CV148" s="155">
        <v>0</v>
      </c>
      <c r="CW148" s="100"/>
      <c r="CX148" s="155">
        <v>0</v>
      </c>
      <c r="CY148" s="366">
        <v>0</v>
      </c>
      <c r="CZ148" s="339">
        <v>1</v>
      </c>
      <c r="DA148" s="155">
        <v>1109.33</v>
      </c>
      <c r="DB148" s="156">
        <v>1</v>
      </c>
      <c r="DC148" s="155">
        <v>0</v>
      </c>
      <c r="DD148" s="100"/>
      <c r="DE148" s="155">
        <v>0</v>
      </c>
      <c r="DF148" s="366">
        <v>0</v>
      </c>
      <c r="DG148" s="339">
        <v>1</v>
      </c>
      <c r="DH148" s="155">
        <v>1109.33</v>
      </c>
      <c r="DI148" s="156">
        <v>1</v>
      </c>
      <c r="DJ148" s="155">
        <v>0</v>
      </c>
      <c r="DK148" s="100"/>
      <c r="DL148" s="155">
        <v>0</v>
      </c>
      <c r="DM148" s="366">
        <v>0</v>
      </c>
      <c r="DN148" s="339">
        <v>1</v>
      </c>
      <c r="DO148" s="155">
        <v>1109.33</v>
      </c>
      <c r="DP148" s="156">
        <v>1</v>
      </c>
      <c r="DQ148" s="155">
        <v>0</v>
      </c>
    </row>
    <row r="149" spans="1:121" ht="38.25" x14ac:dyDescent="0.25">
      <c r="A149" s="17" t="s">
        <v>419</v>
      </c>
      <c r="B149" s="18" t="s">
        <v>420</v>
      </c>
      <c r="C149" s="17" t="s">
        <v>32</v>
      </c>
      <c r="D149" s="17" t="s">
        <v>421</v>
      </c>
      <c r="E149" s="19" t="s">
        <v>109</v>
      </c>
      <c r="F149" s="19">
        <v>116</v>
      </c>
      <c r="G149" s="20">
        <v>8.17</v>
      </c>
      <c r="H149" s="20">
        <v>10.23</v>
      </c>
      <c r="I149" s="390">
        <v>1186.68</v>
      </c>
      <c r="J149" s="100">
        <v>0</v>
      </c>
      <c r="K149" s="155">
        <v>0</v>
      </c>
      <c r="L149" s="366">
        <v>0</v>
      </c>
      <c r="M149" s="339">
        <v>0</v>
      </c>
      <c r="N149" s="155">
        <v>0</v>
      </c>
      <c r="O149" s="156">
        <v>0</v>
      </c>
      <c r="P149" s="155">
        <v>1186.68</v>
      </c>
      <c r="Q149" s="100"/>
      <c r="R149" s="155">
        <v>0</v>
      </c>
      <c r="S149" s="366">
        <v>0</v>
      </c>
      <c r="T149" s="339">
        <v>0</v>
      </c>
      <c r="U149" s="155">
        <v>0</v>
      </c>
      <c r="V149" s="156">
        <v>0</v>
      </c>
      <c r="W149" s="155">
        <v>1186.68</v>
      </c>
      <c r="X149" s="100"/>
      <c r="Y149" s="155">
        <v>0</v>
      </c>
      <c r="Z149" s="366">
        <v>0</v>
      </c>
      <c r="AA149" s="339">
        <v>0</v>
      </c>
      <c r="AB149" s="155">
        <v>0</v>
      </c>
      <c r="AC149" s="156">
        <v>0</v>
      </c>
      <c r="AD149" s="155">
        <v>1186.68</v>
      </c>
      <c r="AE149" s="100"/>
      <c r="AF149" s="155">
        <v>0</v>
      </c>
      <c r="AG149" s="366">
        <v>0</v>
      </c>
      <c r="AH149" s="339">
        <v>0</v>
      </c>
      <c r="AI149" s="155">
        <v>0</v>
      </c>
      <c r="AJ149" s="156">
        <v>0</v>
      </c>
      <c r="AK149" s="155">
        <v>1186.68</v>
      </c>
      <c r="AL149" s="100"/>
      <c r="AM149" s="155">
        <v>0</v>
      </c>
      <c r="AN149" s="366">
        <v>0</v>
      </c>
      <c r="AO149" s="339">
        <v>0</v>
      </c>
      <c r="AP149" s="155">
        <v>0</v>
      </c>
      <c r="AQ149" s="156">
        <v>0</v>
      </c>
      <c r="AR149" s="155">
        <v>1186.68</v>
      </c>
      <c r="AS149" s="100"/>
      <c r="AT149" s="155">
        <v>0</v>
      </c>
      <c r="AU149" s="366">
        <v>0</v>
      </c>
      <c r="AV149" s="339">
        <v>0</v>
      </c>
      <c r="AW149" s="155">
        <v>0</v>
      </c>
      <c r="AX149" s="156">
        <v>0</v>
      </c>
      <c r="AY149" s="155">
        <v>1186.68</v>
      </c>
      <c r="AZ149" s="100"/>
      <c r="BA149" s="155">
        <v>0</v>
      </c>
      <c r="BB149" s="366">
        <v>0</v>
      </c>
      <c r="BC149" s="339">
        <v>0</v>
      </c>
      <c r="BD149" s="155">
        <v>0</v>
      </c>
      <c r="BE149" s="156">
        <v>0</v>
      </c>
      <c r="BF149" s="155">
        <v>1186.68</v>
      </c>
      <c r="BG149" s="100"/>
      <c r="BH149" s="155">
        <v>0</v>
      </c>
      <c r="BI149" s="366">
        <v>0</v>
      </c>
      <c r="BJ149" s="339">
        <v>0</v>
      </c>
      <c r="BK149" s="155">
        <v>0</v>
      </c>
      <c r="BL149" s="156">
        <v>0</v>
      </c>
      <c r="BM149" s="155">
        <v>1186.68</v>
      </c>
      <c r="BN149" s="100"/>
      <c r="BO149" s="155">
        <v>0</v>
      </c>
      <c r="BP149" s="366">
        <v>0</v>
      </c>
      <c r="BQ149" s="339">
        <v>0</v>
      </c>
      <c r="BR149" s="155">
        <v>0</v>
      </c>
      <c r="BS149" s="156">
        <v>0</v>
      </c>
      <c r="BT149" s="155">
        <v>1186.68</v>
      </c>
      <c r="BU149" s="100"/>
      <c r="BV149" s="155">
        <v>0</v>
      </c>
      <c r="BW149" s="366">
        <v>0</v>
      </c>
      <c r="BX149" s="339">
        <v>0</v>
      </c>
      <c r="BY149" s="155">
        <v>0</v>
      </c>
      <c r="BZ149" s="156">
        <v>0</v>
      </c>
      <c r="CA149" s="155">
        <v>1186.68</v>
      </c>
      <c r="CB149" s="100"/>
      <c r="CC149" s="155">
        <v>0</v>
      </c>
      <c r="CD149" s="366">
        <v>0</v>
      </c>
      <c r="CE149" s="339">
        <v>0</v>
      </c>
      <c r="CF149" s="155">
        <v>0</v>
      </c>
      <c r="CG149" s="156">
        <v>0</v>
      </c>
      <c r="CH149" s="155">
        <v>1186.68</v>
      </c>
      <c r="CI149" s="100"/>
      <c r="CJ149" s="155">
        <v>0</v>
      </c>
      <c r="CK149" s="366">
        <v>0</v>
      </c>
      <c r="CL149" s="339">
        <v>0</v>
      </c>
      <c r="CM149" s="155">
        <v>0</v>
      </c>
      <c r="CN149" s="156">
        <v>0</v>
      </c>
      <c r="CO149" s="155">
        <v>1186.68</v>
      </c>
      <c r="CP149" s="100"/>
      <c r="CQ149" s="155">
        <v>0</v>
      </c>
      <c r="CR149" s="366">
        <v>0</v>
      </c>
      <c r="CS149" s="339">
        <v>0</v>
      </c>
      <c r="CT149" s="155">
        <v>0</v>
      </c>
      <c r="CU149" s="156">
        <v>0</v>
      </c>
      <c r="CV149" s="155">
        <v>1186.68</v>
      </c>
      <c r="CW149" s="100">
        <v>116</v>
      </c>
      <c r="CX149" s="155">
        <v>1186.68</v>
      </c>
      <c r="CY149" s="366">
        <v>1</v>
      </c>
      <c r="CZ149" s="339">
        <v>116</v>
      </c>
      <c r="DA149" s="155">
        <v>1186.68</v>
      </c>
      <c r="DB149" s="156">
        <v>1</v>
      </c>
      <c r="DC149" s="155">
        <v>0</v>
      </c>
      <c r="DD149" s="100"/>
      <c r="DE149" s="155">
        <v>0</v>
      </c>
      <c r="DF149" s="366">
        <v>0</v>
      </c>
      <c r="DG149" s="339">
        <v>116</v>
      </c>
      <c r="DH149" s="155">
        <v>1186.68</v>
      </c>
      <c r="DI149" s="156">
        <v>1</v>
      </c>
      <c r="DJ149" s="155">
        <v>0</v>
      </c>
      <c r="DK149" s="100"/>
      <c r="DL149" s="155">
        <v>0</v>
      </c>
      <c r="DM149" s="366">
        <v>0</v>
      </c>
      <c r="DN149" s="339">
        <v>116</v>
      </c>
      <c r="DO149" s="155">
        <v>1186.68</v>
      </c>
      <c r="DP149" s="156">
        <v>1</v>
      </c>
      <c r="DQ149" s="155">
        <v>0</v>
      </c>
    </row>
    <row r="150" spans="1:121" ht="38.25" x14ac:dyDescent="0.25">
      <c r="A150" s="17" t="s">
        <v>422</v>
      </c>
      <c r="B150" s="18" t="s">
        <v>423</v>
      </c>
      <c r="C150" s="17" t="s">
        <v>32</v>
      </c>
      <c r="D150" s="17" t="s">
        <v>424</v>
      </c>
      <c r="E150" s="19" t="s">
        <v>109</v>
      </c>
      <c r="F150" s="19">
        <v>597.79999999999995</v>
      </c>
      <c r="G150" s="20">
        <v>7.87</v>
      </c>
      <c r="H150" s="20">
        <v>9.85</v>
      </c>
      <c r="I150" s="390">
        <v>5888.33</v>
      </c>
      <c r="J150" s="100">
        <v>0</v>
      </c>
      <c r="K150" s="155">
        <v>0</v>
      </c>
      <c r="L150" s="366">
        <v>0</v>
      </c>
      <c r="M150" s="339">
        <v>0</v>
      </c>
      <c r="N150" s="155">
        <v>0</v>
      </c>
      <c r="O150" s="156">
        <v>0</v>
      </c>
      <c r="P150" s="155">
        <v>5888.33</v>
      </c>
      <c r="Q150" s="100"/>
      <c r="R150" s="155">
        <v>0</v>
      </c>
      <c r="S150" s="366">
        <v>0</v>
      </c>
      <c r="T150" s="339">
        <v>0</v>
      </c>
      <c r="U150" s="155">
        <v>0</v>
      </c>
      <c r="V150" s="156">
        <v>0</v>
      </c>
      <c r="W150" s="155">
        <v>5888.33</v>
      </c>
      <c r="X150" s="100"/>
      <c r="Y150" s="155">
        <v>0</v>
      </c>
      <c r="Z150" s="366">
        <v>0</v>
      </c>
      <c r="AA150" s="339">
        <v>0</v>
      </c>
      <c r="AB150" s="155">
        <v>0</v>
      </c>
      <c r="AC150" s="156">
        <v>0</v>
      </c>
      <c r="AD150" s="155">
        <v>5888.33</v>
      </c>
      <c r="AE150" s="100"/>
      <c r="AF150" s="155">
        <v>0</v>
      </c>
      <c r="AG150" s="366">
        <v>0</v>
      </c>
      <c r="AH150" s="339">
        <v>0</v>
      </c>
      <c r="AI150" s="155">
        <v>0</v>
      </c>
      <c r="AJ150" s="156">
        <v>0</v>
      </c>
      <c r="AK150" s="155">
        <v>5888.33</v>
      </c>
      <c r="AL150" s="100"/>
      <c r="AM150" s="155">
        <v>0</v>
      </c>
      <c r="AN150" s="366">
        <v>0</v>
      </c>
      <c r="AO150" s="339">
        <v>0</v>
      </c>
      <c r="AP150" s="155">
        <v>0</v>
      </c>
      <c r="AQ150" s="156">
        <v>0</v>
      </c>
      <c r="AR150" s="155">
        <v>5888.33</v>
      </c>
      <c r="AS150" s="100"/>
      <c r="AT150" s="155">
        <v>0</v>
      </c>
      <c r="AU150" s="366">
        <v>0</v>
      </c>
      <c r="AV150" s="339">
        <v>0</v>
      </c>
      <c r="AW150" s="155">
        <v>0</v>
      </c>
      <c r="AX150" s="156">
        <v>0</v>
      </c>
      <c r="AY150" s="155">
        <v>5888.33</v>
      </c>
      <c r="AZ150" s="100"/>
      <c r="BA150" s="155">
        <v>0</v>
      </c>
      <c r="BB150" s="366">
        <v>0</v>
      </c>
      <c r="BC150" s="339">
        <v>0</v>
      </c>
      <c r="BD150" s="155">
        <v>0</v>
      </c>
      <c r="BE150" s="156">
        <v>0</v>
      </c>
      <c r="BF150" s="155">
        <v>5888.33</v>
      </c>
      <c r="BG150" s="100"/>
      <c r="BH150" s="155">
        <v>0</v>
      </c>
      <c r="BI150" s="366">
        <v>0</v>
      </c>
      <c r="BJ150" s="339">
        <v>0</v>
      </c>
      <c r="BK150" s="155">
        <v>0</v>
      </c>
      <c r="BL150" s="156">
        <v>0</v>
      </c>
      <c r="BM150" s="155">
        <v>5888.33</v>
      </c>
      <c r="BN150" s="100"/>
      <c r="BO150" s="155">
        <v>0</v>
      </c>
      <c r="BP150" s="366">
        <v>0</v>
      </c>
      <c r="BQ150" s="339">
        <v>0</v>
      </c>
      <c r="BR150" s="155">
        <v>0</v>
      </c>
      <c r="BS150" s="156">
        <v>0</v>
      </c>
      <c r="BT150" s="155">
        <v>5888.33</v>
      </c>
      <c r="BU150" s="100"/>
      <c r="BV150" s="155">
        <v>0</v>
      </c>
      <c r="BW150" s="366">
        <v>0</v>
      </c>
      <c r="BX150" s="339">
        <v>0</v>
      </c>
      <c r="BY150" s="155">
        <v>0</v>
      </c>
      <c r="BZ150" s="156">
        <v>0</v>
      </c>
      <c r="CA150" s="155">
        <v>5888.33</v>
      </c>
      <c r="CB150" s="100"/>
      <c r="CC150" s="155">
        <v>0</v>
      </c>
      <c r="CD150" s="366">
        <v>0</v>
      </c>
      <c r="CE150" s="339">
        <v>0</v>
      </c>
      <c r="CF150" s="155">
        <v>0</v>
      </c>
      <c r="CG150" s="156">
        <v>0</v>
      </c>
      <c r="CH150" s="155">
        <v>5888.33</v>
      </c>
      <c r="CI150" s="100"/>
      <c r="CJ150" s="155">
        <v>0</v>
      </c>
      <c r="CK150" s="366">
        <v>0</v>
      </c>
      <c r="CL150" s="339">
        <v>0</v>
      </c>
      <c r="CM150" s="155">
        <v>0</v>
      </c>
      <c r="CN150" s="156">
        <v>0</v>
      </c>
      <c r="CO150" s="155">
        <v>5888.33</v>
      </c>
      <c r="CP150" s="100"/>
      <c r="CQ150" s="155">
        <v>0</v>
      </c>
      <c r="CR150" s="366">
        <v>0</v>
      </c>
      <c r="CS150" s="339">
        <v>0</v>
      </c>
      <c r="CT150" s="155">
        <v>0</v>
      </c>
      <c r="CU150" s="156">
        <v>0</v>
      </c>
      <c r="CV150" s="155">
        <v>5888.33</v>
      </c>
      <c r="CW150" s="365"/>
      <c r="CX150" s="155">
        <v>0</v>
      </c>
      <c r="CY150" s="366">
        <v>0</v>
      </c>
      <c r="CZ150" s="339">
        <v>0</v>
      </c>
      <c r="DA150" s="155">
        <v>0</v>
      </c>
      <c r="DB150" s="156">
        <v>0</v>
      </c>
      <c r="DC150" s="155">
        <v>5888.33</v>
      </c>
      <c r="DD150" s="100"/>
      <c r="DE150" s="155">
        <v>0</v>
      </c>
      <c r="DF150" s="366">
        <v>0</v>
      </c>
      <c r="DG150" s="339">
        <v>0</v>
      </c>
      <c r="DH150" s="155">
        <v>0</v>
      </c>
      <c r="DI150" s="156">
        <v>0</v>
      </c>
      <c r="DJ150" s="155">
        <v>5888.33</v>
      </c>
      <c r="DK150" s="100"/>
      <c r="DL150" s="155">
        <v>0</v>
      </c>
      <c r="DM150" s="366">
        <v>0</v>
      </c>
      <c r="DN150" s="339">
        <v>0</v>
      </c>
      <c r="DO150" s="155">
        <v>0</v>
      </c>
      <c r="DP150" s="156">
        <v>0</v>
      </c>
      <c r="DQ150" s="155">
        <v>5888.33</v>
      </c>
    </row>
    <row r="151" spans="1:121" ht="38.25" x14ac:dyDescent="0.25">
      <c r="A151" s="17" t="s">
        <v>425</v>
      </c>
      <c r="B151" s="18" t="s">
        <v>426</v>
      </c>
      <c r="C151" s="17" t="s">
        <v>32</v>
      </c>
      <c r="D151" s="17" t="s">
        <v>427</v>
      </c>
      <c r="E151" s="19" t="s">
        <v>109</v>
      </c>
      <c r="F151" s="19">
        <v>157.4</v>
      </c>
      <c r="G151" s="20">
        <v>12.94</v>
      </c>
      <c r="H151" s="20">
        <v>16.2</v>
      </c>
      <c r="I151" s="390">
        <v>2549.88</v>
      </c>
      <c r="J151" s="100">
        <v>0</v>
      </c>
      <c r="K151" s="155">
        <v>0</v>
      </c>
      <c r="L151" s="366">
        <v>0</v>
      </c>
      <c r="M151" s="339">
        <v>0</v>
      </c>
      <c r="N151" s="155">
        <v>0</v>
      </c>
      <c r="O151" s="156">
        <v>0</v>
      </c>
      <c r="P151" s="155">
        <v>2549.88</v>
      </c>
      <c r="Q151" s="100"/>
      <c r="R151" s="155">
        <v>0</v>
      </c>
      <c r="S151" s="366">
        <v>0</v>
      </c>
      <c r="T151" s="339">
        <v>0</v>
      </c>
      <c r="U151" s="155">
        <v>0</v>
      </c>
      <c r="V151" s="156">
        <v>0</v>
      </c>
      <c r="W151" s="155">
        <v>2549.88</v>
      </c>
      <c r="X151" s="100">
        <v>46</v>
      </c>
      <c r="Y151" s="155">
        <v>745.19999999999993</v>
      </c>
      <c r="Z151" s="366">
        <v>0.29224904701397708</v>
      </c>
      <c r="AA151" s="339">
        <v>46</v>
      </c>
      <c r="AB151" s="155">
        <v>745.19999999999993</v>
      </c>
      <c r="AC151" s="156">
        <v>0.29224904701397708</v>
      </c>
      <c r="AD151" s="155">
        <v>1804.6800000000003</v>
      </c>
      <c r="AE151" s="100"/>
      <c r="AF151" s="155">
        <v>0</v>
      </c>
      <c r="AG151" s="366">
        <v>0</v>
      </c>
      <c r="AH151" s="339">
        <v>46</v>
      </c>
      <c r="AI151" s="155">
        <v>745.19999999999993</v>
      </c>
      <c r="AJ151" s="156">
        <v>0.29224904701397708</v>
      </c>
      <c r="AK151" s="155">
        <v>1804.6800000000003</v>
      </c>
      <c r="AL151" s="100"/>
      <c r="AM151" s="155">
        <v>0</v>
      </c>
      <c r="AN151" s="366">
        <v>0</v>
      </c>
      <c r="AO151" s="339">
        <v>46</v>
      </c>
      <c r="AP151" s="155">
        <v>745.19999999999993</v>
      </c>
      <c r="AQ151" s="156">
        <v>0.29224904701397708</v>
      </c>
      <c r="AR151" s="155">
        <v>1804.6800000000003</v>
      </c>
      <c r="AS151" s="100"/>
      <c r="AT151" s="155">
        <v>0</v>
      </c>
      <c r="AU151" s="366">
        <v>0</v>
      </c>
      <c r="AV151" s="339">
        <v>46</v>
      </c>
      <c r="AW151" s="155">
        <v>745.19999999999993</v>
      </c>
      <c r="AX151" s="156">
        <v>0.29224904701397708</v>
      </c>
      <c r="AY151" s="155">
        <v>1804.6800000000003</v>
      </c>
      <c r="AZ151" s="100">
        <v>44</v>
      </c>
      <c r="BA151" s="155">
        <v>712.8</v>
      </c>
      <c r="BB151" s="366">
        <v>0.27954256670902156</v>
      </c>
      <c r="BC151" s="339">
        <v>90</v>
      </c>
      <c r="BD151" s="155">
        <v>1458</v>
      </c>
      <c r="BE151" s="156">
        <v>0.57179161372299869</v>
      </c>
      <c r="BF151" s="155">
        <v>1091.8800000000001</v>
      </c>
      <c r="BG151" s="100"/>
      <c r="BH151" s="155">
        <v>0</v>
      </c>
      <c r="BI151" s="366">
        <v>0</v>
      </c>
      <c r="BJ151" s="339">
        <v>90</v>
      </c>
      <c r="BK151" s="155">
        <v>1458</v>
      </c>
      <c r="BL151" s="156">
        <v>0.57179161372299869</v>
      </c>
      <c r="BM151" s="155">
        <v>1091.8800000000001</v>
      </c>
      <c r="BN151" s="100"/>
      <c r="BO151" s="155">
        <v>0</v>
      </c>
      <c r="BP151" s="366">
        <v>0</v>
      </c>
      <c r="BQ151" s="339">
        <v>90</v>
      </c>
      <c r="BR151" s="155">
        <v>1458</v>
      </c>
      <c r="BS151" s="156">
        <v>0.57179161372299869</v>
      </c>
      <c r="BT151" s="155">
        <v>1091.8800000000001</v>
      </c>
      <c r="BU151" s="100"/>
      <c r="BV151" s="155">
        <v>0</v>
      </c>
      <c r="BW151" s="366">
        <v>0</v>
      </c>
      <c r="BX151" s="339">
        <v>90</v>
      </c>
      <c r="BY151" s="155">
        <v>1458</v>
      </c>
      <c r="BZ151" s="156">
        <v>0.57179161372299869</v>
      </c>
      <c r="CA151" s="155">
        <v>1091.8800000000001</v>
      </c>
      <c r="CB151" s="100"/>
      <c r="CC151" s="155">
        <v>0</v>
      </c>
      <c r="CD151" s="366">
        <v>0</v>
      </c>
      <c r="CE151" s="339">
        <v>90</v>
      </c>
      <c r="CF151" s="155">
        <v>1458</v>
      </c>
      <c r="CG151" s="156">
        <v>0.57179161372299869</v>
      </c>
      <c r="CH151" s="155">
        <v>1091.8800000000001</v>
      </c>
      <c r="CI151" s="100"/>
      <c r="CJ151" s="155">
        <v>0</v>
      </c>
      <c r="CK151" s="366">
        <v>0</v>
      </c>
      <c r="CL151" s="339">
        <v>90</v>
      </c>
      <c r="CM151" s="155">
        <v>1458</v>
      </c>
      <c r="CN151" s="156">
        <v>0.57179161372299869</v>
      </c>
      <c r="CO151" s="155">
        <v>1091.8800000000001</v>
      </c>
      <c r="CP151" s="100"/>
      <c r="CQ151" s="155">
        <v>0</v>
      </c>
      <c r="CR151" s="366">
        <v>0</v>
      </c>
      <c r="CS151" s="339">
        <v>90</v>
      </c>
      <c r="CT151" s="155">
        <v>1458</v>
      </c>
      <c r="CU151" s="156">
        <v>0.57179161372299869</v>
      </c>
      <c r="CV151" s="155">
        <v>1091.8800000000001</v>
      </c>
      <c r="CW151" s="100">
        <v>67.400000000000006</v>
      </c>
      <c r="CX151" s="155">
        <v>1091.8800000000001</v>
      </c>
      <c r="CY151" s="366">
        <v>0.42820838627700131</v>
      </c>
      <c r="CZ151" s="339">
        <v>157.4</v>
      </c>
      <c r="DA151" s="155">
        <v>2549.88</v>
      </c>
      <c r="DB151" s="156">
        <v>1</v>
      </c>
      <c r="DC151" s="155">
        <v>0</v>
      </c>
      <c r="DD151" s="100"/>
      <c r="DE151" s="155">
        <v>0</v>
      </c>
      <c r="DF151" s="366">
        <v>0</v>
      </c>
      <c r="DG151" s="339">
        <v>157.4</v>
      </c>
      <c r="DH151" s="155">
        <v>2549.88</v>
      </c>
      <c r="DI151" s="156">
        <v>1</v>
      </c>
      <c r="DJ151" s="155">
        <v>0</v>
      </c>
      <c r="DK151" s="100"/>
      <c r="DL151" s="155">
        <v>0</v>
      </c>
      <c r="DM151" s="366">
        <v>0</v>
      </c>
      <c r="DN151" s="339">
        <v>157.4</v>
      </c>
      <c r="DO151" s="155">
        <v>2549.88</v>
      </c>
      <c r="DP151" s="156">
        <v>1</v>
      </c>
      <c r="DQ151" s="155">
        <v>0</v>
      </c>
    </row>
    <row r="152" spans="1:121" ht="38.25" x14ac:dyDescent="0.25">
      <c r="A152" s="17" t="s">
        <v>428</v>
      </c>
      <c r="B152" s="18" t="s">
        <v>429</v>
      </c>
      <c r="C152" s="17" t="s">
        <v>32</v>
      </c>
      <c r="D152" s="17" t="s">
        <v>430</v>
      </c>
      <c r="E152" s="19" t="s">
        <v>109</v>
      </c>
      <c r="F152" s="19">
        <v>335</v>
      </c>
      <c r="G152" s="20">
        <v>18.48</v>
      </c>
      <c r="H152" s="20">
        <v>23.14</v>
      </c>
      <c r="I152" s="390">
        <v>7751.9</v>
      </c>
      <c r="J152" s="100">
        <v>0</v>
      </c>
      <c r="K152" s="155">
        <v>0</v>
      </c>
      <c r="L152" s="366">
        <v>0</v>
      </c>
      <c r="M152" s="339">
        <v>0</v>
      </c>
      <c r="N152" s="155">
        <v>0</v>
      </c>
      <c r="O152" s="156">
        <v>0</v>
      </c>
      <c r="P152" s="155">
        <v>7751.9</v>
      </c>
      <c r="Q152" s="100"/>
      <c r="R152" s="155">
        <v>0</v>
      </c>
      <c r="S152" s="366">
        <v>0</v>
      </c>
      <c r="T152" s="339">
        <v>0</v>
      </c>
      <c r="U152" s="155">
        <v>0</v>
      </c>
      <c r="V152" s="156">
        <v>0</v>
      </c>
      <c r="W152" s="155">
        <v>7751.9</v>
      </c>
      <c r="X152" s="100"/>
      <c r="Y152" s="155">
        <v>0</v>
      </c>
      <c r="Z152" s="366">
        <v>0</v>
      </c>
      <c r="AA152" s="339">
        <v>0</v>
      </c>
      <c r="AB152" s="155">
        <v>0</v>
      </c>
      <c r="AC152" s="156">
        <v>0</v>
      </c>
      <c r="AD152" s="155">
        <v>7751.9</v>
      </c>
      <c r="AE152" s="100">
        <v>147.80000000000001</v>
      </c>
      <c r="AF152" s="155">
        <v>3420.0920000000006</v>
      </c>
      <c r="AG152" s="366">
        <v>0.44119402985074635</v>
      </c>
      <c r="AH152" s="339">
        <v>147.80000000000001</v>
      </c>
      <c r="AI152" s="155">
        <v>3420.0920000000006</v>
      </c>
      <c r="AJ152" s="156">
        <v>0.44119402985074635</v>
      </c>
      <c r="AK152" s="155">
        <v>4331.8079999999991</v>
      </c>
      <c r="AL152" s="100"/>
      <c r="AM152" s="155">
        <v>0</v>
      </c>
      <c r="AN152" s="366">
        <v>0</v>
      </c>
      <c r="AO152" s="339">
        <v>147.80000000000001</v>
      </c>
      <c r="AP152" s="155">
        <v>3420.0920000000006</v>
      </c>
      <c r="AQ152" s="156">
        <v>0.44119402985074635</v>
      </c>
      <c r="AR152" s="155">
        <v>4331.8079999999991</v>
      </c>
      <c r="AS152" s="100"/>
      <c r="AT152" s="155">
        <v>0</v>
      </c>
      <c r="AU152" s="366">
        <v>0</v>
      </c>
      <c r="AV152" s="339">
        <v>147.80000000000001</v>
      </c>
      <c r="AW152" s="155">
        <v>3420.0920000000006</v>
      </c>
      <c r="AX152" s="156">
        <v>0.44119402985074635</v>
      </c>
      <c r="AY152" s="155">
        <v>4331.8079999999991</v>
      </c>
      <c r="AZ152" s="100"/>
      <c r="BA152" s="155">
        <v>0</v>
      </c>
      <c r="BB152" s="366">
        <v>0</v>
      </c>
      <c r="BC152" s="339">
        <v>147.80000000000001</v>
      </c>
      <c r="BD152" s="155">
        <v>3420.0920000000006</v>
      </c>
      <c r="BE152" s="156">
        <v>0.44119402985074635</v>
      </c>
      <c r="BF152" s="155">
        <v>4331.8079999999991</v>
      </c>
      <c r="BG152" s="100">
        <v>168.2</v>
      </c>
      <c r="BH152" s="155">
        <v>3892.1479999999997</v>
      </c>
      <c r="BI152" s="366">
        <v>0.50208955223880591</v>
      </c>
      <c r="BJ152" s="339">
        <v>316</v>
      </c>
      <c r="BK152" s="155">
        <v>7312.24</v>
      </c>
      <c r="BL152" s="156">
        <v>0.94328358208955221</v>
      </c>
      <c r="BM152" s="155">
        <v>439.65999999999985</v>
      </c>
      <c r="BN152" s="100"/>
      <c r="BO152" s="155">
        <v>0</v>
      </c>
      <c r="BP152" s="366">
        <v>0</v>
      </c>
      <c r="BQ152" s="339">
        <v>316</v>
      </c>
      <c r="BR152" s="155">
        <v>7312.24</v>
      </c>
      <c r="BS152" s="156">
        <v>0.94328358208955221</v>
      </c>
      <c r="BT152" s="155">
        <v>439.65999999999985</v>
      </c>
      <c r="BU152" s="100"/>
      <c r="BV152" s="155">
        <v>0</v>
      </c>
      <c r="BW152" s="366">
        <v>0</v>
      </c>
      <c r="BX152" s="339">
        <v>316</v>
      </c>
      <c r="BY152" s="155">
        <v>7312.24</v>
      </c>
      <c r="BZ152" s="156">
        <v>0.94328358208955221</v>
      </c>
      <c r="CA152" s="155">
        <v>439.65999999999985</v>
      </c>
      <c r="CB152" s="100"/>
      <c r="CC152" s="155">
        <v>0</v>
      </c>
      <c r="CD152" s="366">
        <v>0</v>
      </c>
      <c r="CE152" s="339">
        <v>316</v>
      </c>
      <c r="CF152" s="155">
        <v>7312.24</v>
      </c>
      <c r="CG152" s="156">
        <v>0.94328358208955221</v>
      </c>
      <c r="CH152" s="155">
        <v>439.65999999999985</v>
      </c>
      <c r="CI152" s="100"/>
      <c r="CJ152" s="155">
        <v>0</v>
      </c>
      <c r="CK152" s="366">
        <v>0</v>
      </c>
      <c r="CL152" s="339">
        <v>316</v>
      </c>
      <c r="CM152" s="155">
        <v>7312.24</v>
      </c>
      <c r="CN152" s="156">
        <v>0.94328358208955221</v>
      </c>
      <c r="CO152" s="155">
        <v>439.65999999999985</v>
      </c>
      <c r="CP152" s="100"/>
      <c r="CQ152" s="155">
        <v>0</v>
      </c>
      <c r="CR152" s="366">
        <v>0</v>
      </c>
      <c r="CS152" s="339">
        <v>316</v>
      </c>
      <c r="CT152" s="155">
        <v>7312.24</v>
      </c>
      <c r="CU152" s="156">
        <v>0.94328358208955221</v>
      </c>
      <c r="CV152" s="155">
        <v>439.65999999999985</v>
      </c>
      <c r="CW152" s="100">
        <v>19</v>
      </c>
      <c r="CX152" s="155">
        <v>439.66</v>
      </c>
      <c r="CY152" s="366">
        <v>5.6716417910447764E-2</v>
      </c>
      <c r="CZ152" s="339">
        <v>335</v>
      </c>
      <c r="DA152" s="155">
        <v>7751.9</v>
      </c>
      <c r="DB152" s="156">
        <v>1</v>
      </c>
      <c r="DC152" s="155">
        <v>0</v>
      </c>
      <c r="DD152" s="100"/>
      <c r="DE152" s="155">
        <v>0</v>
      </c>
      <c r="DF152" s="366">
        <v>0</v>
      </c>
      <c r="DG152" s="339">
        <v>335</v>
      </c>
      <c r="DH152" s="155">
        <v>7751.9</v>
      </c>
      <c r="DI152" s="156">
        <v>1</v>
      </c>
      <c r="DJ152" s="155">
        <v>0</v>
      </c>
      <c r="DK152" s="100"/>
      <c r="DL152" s="155">
        <v>0</v>
      </c>
      <c r="DM152" s="366">
        <v>0</v>
      </c>
      <c r="DN152" s="339">
        <v>335</v>
      </c>
      <c r="DO152" s="155">
        <v>7751.9</v>
      </c>
      <c r="DP152" s="156">
        <v>1</v>
      </c>
      <c r="DQ152" s="155">
        <v>0</v>
      </c>
    </row>
    <row r="153" spans="1:121" ht="51" x14ac:dyDescent="0.25">
      <c r="A153" s="17" t="s">
        <v>431</v>
      </c>
      <c r="B153" s="18" t="s">
        <v>432</v>
      </c>
      <c r="C153" s="17" t="s">
        <v>32</v>
      </c>
      <c r="D153" s="17" t="s">
        <v>433</v>
      </c>
      <c r="E153" s="19" t="s">
        <v>109</v>
      </c>
      <c r="F153" s="19">
        <v>678</v>
      </c>
      <c r="G153" s="20">
        <v>27.63</v>
      </c>
      <c r="H153" s="20">
        <v>34.590000000000003</v>
      </c>
      <c r="I153" s="390">
        <v>23452.02</v>
      </c>
      <c r="J153" s="100">
        <v>0</v>
      </c>
      <c r="K153" s="155">
        <v>0</v>
      </c>
      <c r="L153" s="366">
        <v>0</v>
      </c>
      <c r="M153" s="339">
        <v>0</v>
      </c>
      <c r="N153" s="155">
        <v>0</v>
      </c>
      <c r="O153" s="156">
        <v>0</v>
      </c>
      <c r="P153" s="155">
        <v>23452.02</v>
      </c>
      <c r="Q153" s="100"/>
      <c r="R153" s="155">
        <v>0</v>
      </c>
      <c r="S153" s="366">
        <v>0</v>
      </c>
      <c r="T153" s="339">
        <v>0</v>
      </c>
      <c r="U153" s="155">
        <v>0</v>
      </c>
      <c r="V153" s="156">
        <v>0</v>
      </c>
      <c r="W153" s="155">
        <v>23452.02</v>
      </c>
      <c r="X153" s="100">
        <v>138</v>
      </c>
      <c r="Y153" s="155">
        <v>4773.42</v>
      </c>
      <c r="Z153" s="366">
        <v>0.20353982300884957</v>
      </c>
      <c r="AA153" s="339">
        <v>138</v>
      </c>
      <c r="AB153" s="155">
        <v>4773.42</v>
      </c>
      <c r="AC153" s="156">
        <v>0.20353982300884957</v>
      </c>
      <c r="AD153" s="155">
        <v>18678.599999999999</v>
      </c>
      <c r="AE153" s="100">
        <v>260</v>
      </c>
      <c r="AF153" s="155">
        <v>8993.4000000000015</v>
      </c>
      <c r="AG153" s="366">
        <v>0.38348082595870214</v>
      </c>
      <c r="AH153" s="339">
        <v>398</v>
      </c>
      <c r="AI153" s="155">
        <v>13766.820000000002</v>
      </c>
      <c r="AJ153" s="156">
        <v>0.58702064896755168</v>
      </c>
      <c r="AK153" s="155">
        <v>9685.1999999999989</v>
      </c>
      <c r="AL153" s="100"/>
      <c r="AM153" s="155">
        <v>0</v>
      </c>
      <c r="AN153" s="366">
        <v>0</v>
      </c>
      <c r="AO153" s="339">
        <v>398</v>
      </c>
      <c r="AP153" s="155">
        <v>13766.820000000002</v>
      </c>
      <c r="AQ153" s="156">
        <v>0.58702064896755168</v>
      </c>
      <c r="AR153" s="155">
        <v>9685.1999999999989</v>
      </c>
      <c r="AS153" s="100"/>
      <c r="AT153" s="155">
        <v>0</v>
      </c>
      <c r="AU153" s="366">
        <v>0</v>
      </c>
      <c r="AV153" s="339">
        <v>398</v>
      </c>
      <c r="AW153" s="155">
        <v>13766.820000000002</v>
      </c>
      <c r="AX153" s="156">
        <v>0.58702064896755168</v>
      </c>
      <c r="AY153" s="155">
        <v>9685.1999999999989</v>
      </c>
      <c r="AZ153" s="100"/>
      <c r="BA153" s="155">
        <v>0</v>
      </c>
      <c r="BB153" s="366">
        <v>0</v>
      </c>
      <c r="BC153" s="339">
        <v>398</v>
      </c>
      <c r="BD153" s="155">
        <v>13766.820000000002</v>
      </c>
      <c r="BE153" s="156">
        <v>0.58702064896755168</v>
      </c>
      <c r="BF153" s="155">
        <v>9685.1999999999989</v>
      </c>
      <c r="BG153" s="100"/>
      <c r="BH153" s="155">
        <v>0</v>
      </c>
      <c r="BI153" s="366">
        <v>0</v>
      </c>
      <c r="BJ153" s="339">
        <v>398</v>
      </c>
      <c r="BK153" s="155">
        <v>13766.820000000002</v>
      </c>
      <c r="BL153" s="156">
        <v>0.58702064896755168</v>
      </c>
      <c r="BM153" s="155">
        <v>9685.1999999999989</v>
      </c>
      <c r="BN153" s="100">
        <v>212</v>
      </c>
      <c r="BO153" s="155">
        <v>7333.0800000000008</v>
      </c>
      <c r="BP153" s="366">
        <v>0.31268436578171094</v>
      </c>
      <c r="BQ153" s="339">
        <v>610</v>
      </c>
      <c r="BR153" s="155">
        <v>21099.9</v>
      </c>
      <c r="BS153" s="156">
        <v>0.89970501474926257</v>
      </c>
      <c r="BT153" s="155">
        <v>2352.119999999999</v>
      </c>
      <c r="BU153" s="100"/>
      <c r="BV153" s="155">
        <v>0</v>
      </c>
      <c r="BW153" s="366">
        <v>0</v>
      </c>
      <c r="BX153" s="339">
        <v>610</v>
      </c>
      <c r="BY153" s="155">
        <v>21099.9</v>
      </c>
      <c r="BZ153" s="156">
        <v>0.89970501474926257</v>
      </c>
      <c r="CA153" s="155">
        <v>2352.119999999999</v>
      </c>
      <c r="CB153" s="100"/>
      <c r="CC153" s="155">
        <v>0</v>
      </c>
      <c r="CD153" s="366">
        <v>0</v>
      </c>
      <c r="CE153" s="339">
        <v>610</v>
      </c>
      <c r="CF153" s="155">
        <v>21099.9</v>
      </c>
      <c r="CG153" s="156">
        <v>0.89970501474926257</v>
      </c>
      <c r="CH153" s="155">
        <v>2352.119999999999</v>
      </c>
      <c r="CI153" s="100"/>
      <c r="CJ153" s="155">
        <v>0</v>
      </c>
      <c r="CK153" s="366">
        <v>0</v>
      </c>
      <c r="CL153" s="339">
        <v>610</v>
      </c>
      <c r="CM153" s="155">
        <v>21099.9</v>
      </c>
      <c r="CN153" s="156">
        <v>0.89970501474926257</v>
      </c>
      <c r="CO153" s="155">
        <v>2352.119999999999</v>
      </c>
      <c r="CP153" s="100"/>
      <c r="CQ153" s="155">
        <v>0</v>
      </c>
      <c r="CR153" s="366">
        <v>0</v>
      </c>
      <c r="CS153" s="339">
        <v>610</v>
      </c>
      <c r="CT153" s="155">
        <v>21099.9</v>
      </c>
      <c r="CU153" s="156">
        <v>0.89970501474926257</v>
      </c>
      <c r="CV153" s="155">
        <v>2352.119999999999</v>
      </c>
      <c r="CW153" s="100">
        <v>68</v>
      </c>
      <c r="CX153" s="155">
        <v>2352.1200000000003</v>
      </c>
      <c r="CY153" s="366">
        <v>0.10029498525073748</v>
      </c>
      <c r="CZ153" s="339">
        <v>678</v>
      </c>
      <c r="DA153" s="155">
        <v>23452.02</v>
      </c>
      <c r="DB153" s="156">
        <v>1</v>
      </c>
      <c r="DC153" s="155">
        <v>0</v>
      </c>
      <c r="DD153" s="100"/>
      <c r="DE153" s="155">
        <v>0</v>
      </c>
      <c r="DF153" s="366">
        <v>0</v>
      </c>
      <c r="DG153" s="339">
        <v>678</v>
      </c>
      <c r="DH153" s="155">
        <v>23452.02</v>
      </c>
      <c r="DI153" s="156">
        <v>1</v>
      </c>
      <c r="DJ153" s="155">
        <v>0</v>
      </c>
      <c r="DK153" s="100"/>
      <c r="DL153" s="155">
        <v>0</v>
      </c>
      <c r="DM153" s="366">
        <v>0</v>
      </c>
      <c r="DN153" s="339">
        <v>678</v>
      </c>
      <c r="DO153" s="155">
        <v>23452.02</v>
      </c>
      <c r="DP153" s="156">
        <v>1</v>
      </c>
      <c r="DQ153" s="155">
        <v>0</v>
      </c>
    </row>
    <row r="154" spans="1:121" ht="51" x14ac:dyDescent="0.25">
      <c r="A154" s="17" t="s">
        <v>434</v>
      </c>
      <c r="B154" s="18" t="s">
        <v>435</v>
      </c>
      <c r="C154" s="17" t="s">
        <v>32</v>
      </c>
      <c r="D154" s="17" t="s">
        <v>436</v>
      </c>
      <c r="E154" s="19" t="s">
        <v>109</v>
      </c>
      <c r="F154" s="19">
        <v>355</v>
      </c>
      <c r="G154" s="20">
        <v>40.74</v>
      </c>
      <c r="H154" s="20">
        <v>51.01</v>
      </c>
      <c r="I154" s="390">
        <v>18108.55</v>
      </c>
      <c r="J154" s="100">
        <v>0</v>
      </c>
      <c r="K154" s="155">
        <v>0</v>
      </c>
      <c r="L154" s="366">
        <v>0</v>
      </c>
      <c r="M154" s="339">
        <v>0</v>
      </c>
      <c r="N154" s="155">
        <v>0</v>
      </c>
      <c r="O154" s="156">
        <v>0</v>
      </c>
      <c r="P154" s="155">
        <v>18108.55</v>
      </c>
      <c r="Q154" s="100"/>
      <c r="R154" s="155">
        <v>0</v>
      </c>
      <c r="S154" s="366">
        <v>0</v>
      </c>
      <c r="T154" s="339">
        <v>0</v>
      </c>
      <c r="U154" s="155">
        <v>0</v>
      </c>
      <c r="V154" s="156">
        <v>0</v>
      </c>
      <c r="W154" s="155">
        <v>18108.55</v>
      </c>
      <c r="X154" s="100"/>
      <c r="Y154" s="155">
        <v>0</v>
      </c>
      <c r="Z154" s="366">
        <v>0</v>
      </c>
      <c r="AA154" s="339">
        <v>0</v>
      </c>
      <c r="AB154" s="155">
        <v>0</v>
      </c>
      <c r="AC154" s="156">
        <v>0</v>
      </c>
      <c r="AD154" s="155">
        <v>18108.55</v>
      </c>
      <c r="AE154" s="100">
        <v>208.5</v>
      </c>
      <c r="AF154" s="155">
        <v>10635.584999999999</v>
      </c>
      <c r="AG154" s="366">
        <v>0.58732394366197183</v>
      </c>
      <c r="AH154" s="339">
        <v>208.5</v>
      </c>
      <c r="AI154" s="155">
        <v>10635.584999999999</v>
      </c>
      <c r="AJ154" s="156">
        <v>0.58732394366197183</v>
      </c>
      <c r="AK154" s="155">
        <v>7472.9650000000001</v>
      </c>
      <c r="AL154" s="100"/>
      <c r="AM154" s="155">
        <v>0</v>
      </c>
      <c r="AN154" s="366">
        <v>0</v>
      </c>
      <c r="AO154" s="339">
        <v>208.5</v>
      </c>
      <c r="AP154" s="155">
        <v>10635.584999999999</v>
      </c>
      <c r="AQ154" s="156">
        <v>0.58732394366197183</v>
      </c>
      <c r="AR154" s="155">
        <v>7472.9650000000001</v>
      </c>
      <c r="AS154" s="100"/>
      <c r="AT154" s="155">
        <v>0</v>
      </c>
      <c r="AU154" s="366">
        <v>0</v>
      </c>
      <c r="AV154" s="339">
        <v>208.5</v>
      </c>
      <c r="AW154" s="155">
        <v>10635.584999999999</v>
      </c>
      <c r="AX154" s="156">
        <v>0.58732394366197183</v>
      </c>
      <c r="AY154" s="155">
        <v>7472.9650000000001</v>
      </c>
      <c r="AZ154" s="100">
        <v>34.5</v>
      </c>
      <c r="BA154" s="155">
        <v>1759.845</v>
      </c>
      <c r="BB154" s="366">
        <v>9.7183098591549305E-2</v>
      </c>
      <c r="BC154" s="339">
        <v>243</v>
      </c>
      <c r="BD154" s="155">
        <v>12395.429999999998</v>
      </c>
      <c r="BE154" s="156">
        <v>0.6845070422535211</v>
      </c>
      <c r="BF154" s="155">
        <v>5713.1200000000008</v>
      </c>
      <c r="BG154" s="100"/>
      <c r="BH154" s="155">
        <v>0</v>
      </c>
      <c r="BI154" s="366">
        <v>0</v>
      </c>
      <c r="BJ154" s="339">
        <v>243</v>
      </c>
      <c r="BK154" s="155">
        <v>12395.429999999998</v>
      </c>
      <c r="BL154" s="156">
        <v>0.6845070422535211</v>
      </c>
      <c r="BM154" s="155">
        <v>5713.1200000000008</v>
      </c>
      <c r="BN154" s="100"/>
      <c r="BO154" s="155">
        <v>0</v>
      </c>
      <c r="BP154" s="366">
        <v>0</v>
      </c>
      <c r="BQ154" s="339">
        <v>243</v>
      </c>
      <c r="BR154" s="155">
        <v>12395.429999999998</v>
      </c>
      <c r="BS154" s="156">
        <v>0.6845070422535211</v>
      </c>
      <c r="BT154" s="155">
        <v>5713.1200000000008</v>
      </c>
      <c r="BU154" s="100"/>
      <c r="BV154" s="155">
        <v>0</v>
      </c>
      <c r="BW154" s="366">
        <v>0</v>
      </c>
      <c r="BX154" s="339">
        <v>243</v>
      </c>
      <c r="BY154" s="155">
        <v>12395.429999999998</v>
      </c>
      <c r="BZ154" s="156">
        <v>0.6845070422535211</v>
      </c>
      <c r="CA154" s="155">
        <v>5713.1200000000008</v>
      </c>
      <c r="CB154" s="100"/>
      <c r="CC154" s="155">
        <v>0</v>
      </c>
      <c r="CD154" s="366">
        <v>0</v>
      </c>
      <c r="CE154" s="339">
        <v>243</v>
      </c>
      <c r="CF154" s="155">
        <v>12395.429999999998</v>
      </c>
      <c r="CG154" s="156">
        <v>0.6845070422535211</v>
      </c>
      <c r="CH154" s="155">
        <v>5713.1200000000008</v>
      </c>
      <c r="CI154" s="100"/>
      <c r="CJ154" s="155">
        <v>0</v>
      </c>
      <c r="CK154" s="366">
        <v>0</v>
      </c>
      <c r="CL154" s="339">
        <v>243</v>
      </c>
      <c r="CM154" s="155">
        <v>12395.429999999998</v>
      </c>
      <c r="CN154" s="156">
        <v>0.6845070422535211</v>
      </c>
      <c r="CO154" s="155">
        <v>5713.1200000000008</v>
      </c>
      <c r="CP154" s="277">
        <v>73</v>
      </c>
      <c r="CQ154" s="155">
        <v>3723.73</v>
      </c>
      <c r="CR154" s="366">
        <v>0.20563380281690141</v>
      </c>
      <c r="CS154" s="339">
        <v>316</v>
      </c>
      <c r="CT154" s="155">
        <v>16119.159999999998</v>
      </c>
      <c r="CU154" s="156">
        <v>0.89014084507042246</v>
      </c>
      <c r="CV154" s="155">
        <v>1989.3900000000012</v>
      </c>
      <c r="CW154" s="277">
        <v>39</v>
      </c>
      <c r="CX154" s="155">
        <v>1989.3899999999999</v>
      </c>
      <c r="CY154" s="366">
        <v>0.10985915492957746</v>
      </c>
      <c r="CZ154" s="339">
        <v>355</v>
      </c>
      <c r="DA154" s="155">
        <v>18108.55</v>
      </c>
      <c r="DB154" s="156">
        <v>1</v>
      </c>
      <c r="DC154" s="155">
        <v>0</v>
      </c>
      <c r="DD154" s="277"/>
      <c r="DE154" s="155">
        <v>0</v>
      </c>
      <c r="DF154" s="366">
        <v>0</v>
      </c>
      <c r="DG154" s="339">
        <v>355</v>
      </c>
      <c r="DH154" s="155">
        <v>18108.55</v>
      </c>
      <c r="DI154" s="156">
        <v>1</v>
      </c>
      <c r="DJ154" s="155">
        <v>0</v>
      </c>
      <c r="DK154" s="277"/>
      <c r="DL154" s="155">
        <v>0</v>
      </c>
      <c r="DM154" s="366">
        <v>0</v>
      </c>
      <c r="DN154" s="339">
        <v>355</v>
      </c>
      <c r="DO154" s="155">
        <v>18108.55</v>
      </c>
      <c r="DP154" s="156">
        <v>1</v>
      </c>
      <c r="DQ154" s="155">
        <v>0</v>
      </c>
    </row>
    <row r="155" spans="1:121" ht="51" x14ac:dyDescent="0.25">
      <c r="A155" s="17" t="s">
        <v>437</v>
      </c>
      <c r="B155" s="18" t="s">
        <v>438</v>
      </c>
      <c r="C155" s="17" t="s">
        <v>32</v>
      </c>
      <c r="D155" s="17" t="s">
        <v>439</v>
      </c>
      <c r="E155" s="19" t="s">
        <v>109</v>
      </c>
      <c r="F155" s="19">
        <v>465</v>
      </c>
      <c r="G155" s="20">
        <v>57.08</v>
      </c>
      <c r="H155" s="20">
        <v>71.47</v>
      </c>
      <c r="I155" s="390">
        <v>33233.550000000003</v>
      </c>
      <c r="J155" s="100">
        <v>0</v>
      </c>
      <c r="K155" s="155">
        <v>0</v>
      </c>
      <c r="L155" s="366">
        <v>0</v>
      </c>
      <c r="M155" s="339">
        <v>0</v>
      </c>
      <c r="N155" s="155">
        <v>0</v>
      </c>
      <c r="O155" s="156">
        <v>0</v>
      </c>
      <c r="P155" s="155">
        <v>33233.550000000003</v>
      </c>
      <c r="Q155" s="100"/>
      <c r="R155" s="155">
        <v>0</v>
      </c>
      <c r="S155" s="366">
        <v>0</v>
      </c>
      <c r="T155" s="339">
        <v>0</v>
      </c>
      <c r="U155" s="155">
        <v>0</v>
      </c>
      <c r="V155" s="156">
        <v>0</v>
      </c>
      <c r="W155" s="155">
        <v>33233.550000000003</v>
      </c>
      <c r="X155" s="100"/>
      <c r="Y155" s="155">
        <v>0</v>
      </c>
      <c r="Z155" s="366">
        <v>0</v>
      </c>
      <c r="AA155" s="339">
        <v>0</v>
      </c>
      <c r="AB155" s="155">
        <v>0</v>
      </c>
      <c r="AC155" s="156">
        <v>0</v>
      </c>
      <c r="AD155" s="155">
        <v>33233.550000000003</v>
      </c>
      <c r="AE155" s="100">
        <v>150</v>
      </c>
      <c r="AF155" s="155">
        <v>10720.5</v>
      </c>
      <c r="AG155" s="366">
        <v>0.32258064516129031</v>
      </c>
      <c r="AH155" s="339">
        <v>150</v>
      </c>
      <c r="AI155" s="155">
        <v>10720.5</v>
      </c>
      <c r="AJ155" s="156">
        <v>0.32258064516129031</v>
      </c>
      <c r="AK155" s="155">
        <v>22513.050000000003</v>
      </c>
      <c r="AL155" s="100"/>
      <c r="AM155" s="155">
        <v>0</v>
      </c>
      <c r="AN155" s="366">
        <v>0</v>
      </c>
      <c r="AO155" s="339">
        <v>150</v>
      </c>
      <c r="AP155" s="155">
        <v>10720.5</v>
      </c>
      <c r="AQ155" s="156">
        <v>0.32258064516129031</v>
      </c>
      <c r="AR155" s="155">
        <v>22513.050000000003</v>
      </c>
      <c r="AS155" s="100"/>
      <c r="AT155" s="155">
        <v>0</v>
      </c>
      <c r="AU155" s="366">
        <v>0</v>
      </c>
      <c r="AV155" s="339">
        <v>150</v>
      </c>
      <c r="AW155" s="155">
        <v>10720.5</v>
      </c>
      <c r="AX155" s="156">
        <v>0.32258064516129031</v>
      </c>
      <c r="AY155" s="155">
        <v>22513.050000000003</v>
      </c>
      <c r="AZ155" s="100">
        <v>126</v>
      </c>
      <c r="BA155" s="155">
        <v>9005.2199999999993</v>
      </c>
      <c r="BB155" s="366">
        <v>0.27096774193548384</v>
      </c>
      <c r="BC155" s="339">
        <v>276</v>
      </c>
      <c r="BD155" s="155">
        <v>19725.72</v>
      </c>
      <c r="BE155" s="156">
        <v>0.59354838709677415</v>
      </c>
      <c r="BF155" s="155">
        <v>13507.830000000002</v>
      </c>
      <c r="BG155" s="100">
        <v>96</v>
      </c>
      <c r="BH155" s="155">
        <v>6861.12</v>
      </c>
      <c r="BI155" s="366">
        <v>0.20645161290322578</v>
      </c>
      <c r="BJ155" s="339">
        <v>372</v>
      </c>
      <c r="BK155" s="155">
        <v>26586.84</v>
      </c>
      <c r="BL155" s="156">
        <v>0.79999999999999993</v>
      </c>
      <c r="BM155" s="155">
        <v>6646.7100000000028</v>
      </c>
      <c r="BN155" s="100">
        <v>46</v>
      </c>
      <c r="BO155" s="155">
        <v>3287.62</v>
      </c>
      <c r="BP155" s="366">
        <v>9.8924731182795683E-2</v>
      </c>
      <c r="BQ155" s="339">
        <v>418</v>
      </c>
      <c r="BR155" s="155">
        <v>29874.46</v>
      </c>
      <c r="BS155" s="156">
        <v>0.89892473118279559</v>
      </c>
      <c r="BT155" s="155">
        <v>3359.0900000000038</v>
      </c>
      <c r="BU155" s="100"/>
      <c r="BV155" s="155">
        <v>0</v>
      </c>
      <c r="BW155" s="366">
        <v>0</v>
      </c>
      <c r="BX155" s="339">
        <v>418</v>
      </c>
      <c r="BY155" s="155">
        <v>29874.46</v>
      </c>
      <c r="BZ155" s="156">
        <v>0.89892473118279559</v>
      </c>
      <c r="CA155" s="155">
        <v>3359.0900000000038</v>
      </c>
      <c r="CB155" s="100"/>
      <c r="CC155" s="155">
        <v>0</v>
      </c>
      <c r="CD155" s="366">
        <v>0</v>
      </c>
      <c r="CE155" s="339">
        <v>418</v>
      </c>
      <c r="CF155" s="155">
        <v>29874.46</v>
      </c>
      <c r="CG155" s="156">
        <v>0.89892473118279559</v>
      </c>
      <c r="CH155" s="155">
        <v>3359.0900000000038</v>
      </c>
      <c r="CI155" s="100"/>
      <c r="CJ155" s="155">
        <v>0</v>
      </c>
      <c r="CK155" s="366">
        <v>0</v>
      </c>
      <c r="CL155" s="339">
        <v>418</v>
      </c>
      <c r="CM155" s="155">
        <v>29874.46</v>
      </c>
      <c r="CN155" s="156">
        <v>0.89892473118279559</v>
      </c>
      <c r="CO155" s="155">
        <v>3359.0900000000038</v>
      </c>
      <c r="CP155" s="277"/>
      <c r="CQ155" s="155">
        <v>0</v>
      </c>
      <c r="CR155" s="366">
        <v>0</v>
      </c>
      <c r="CS155" s="339">
        <v>418</v>
      </c>
      <c r="CT155" s="155">
        <v>29874.46</v>
      </c>
      <c r="CU155" s="156">
        <v>0.89892473118279559</v>
      </c>
      <c r="CV155" s="155">
        <v>3359.0900000000038</v>
      </c>
      <c r="CW155" s="277">
        <v>47</v>
      </c>
      <c r="CX155" s="155">
        <v>3359.09</v>
      </c>
      <c r="CY155" s="366">
        <v>0.1010752688172043</v>
      </c>
      <c r="CZ155" s="339">
        <v>465</v>
      </c>
      <c r="DA155" s="155">
        <v>33233.550000000003</v>
      </c>
      <c r="DB155" s="156">
        <v>1</v>
      </c>
      <c r="DC155" s="155">
        <v>0</v>
      </c>
      <c r="DD155" s="277"/>
      <c r="DE155" s="155">
        <v>0</v>
      </c>
      <c r="DF155" s="366">
        <v>0</v>
      </c>
      <c r="DG155" s="339">
        <v>465</v>
      </c>
      <c r="DH155" s="155">
        <v>33233.550000000003</v>
      </c>
      <c r="DI155" s="156">
        <v>1</v>
      </c>
      <c r="DJ155" s="155">
        <v>0</v>
      </c>
      <c r="DK155" s="277"/>
      <c r="DL155" s="155">
        <v>0</v>
      </c>
      <c r="DM155" s="366">
        <v>0</v>
      </c>
      <c r="DN155" s="339">
        <v>465</v>
      </c>
      <c r="DO155" s="155">
        <v>33233.550000000003</v>
      </c>
      <c r="DP155" s="156">
        <v>1</v>
      </c>
      <c r="DQ155" s="155">
        <v>0</v>
      </c>
    </row>
    <row r="156" spans="1:121" ht="51" x14ac:dyDescent="0.25">
      <c r="A156" s="17" t="s">
        <v>440</v>
      </c>
      <c r="B156" s="18" t="s">
        <v>441</v>
      </c>
      <c r="C156" s="17" t="s">
        <v>32</v>
      </c>
      <c r="D156" s="17" t="s">
        <v>442</v>
      </c>
      <c r="E156" s="19" t="s">
        <v>109</v>
      </c>
      <c r="F156" s="19">
        <v>63</v>
      </c>
      <c r="G156" s="20">
        <v>74.64</v>
      </c>
      <c r="H156" s="20">
        <v>93.46</v>
      </c>
      <c r="I156" s="390">
        <v>5887.98</v>
      </c>
      <c r="J156" s="100">
        <v>0</v>
      </c>
      <c r="K156" s="155">
        <v>0</v>
      </c>
      <c r="L156" s="366">
        <v>0</v>
      </c>
      <c r="M156" s="339">
        <v>0</v>
      </c>
      <c r="N156" s="155">
        <v>0</v>
      </c>
      <c r="O156" s="156">
        <v>0</v>
      </c>
      <c r="P156" s="155">
        <v>5887.98</v>
      </c>
      <c r="Q156" s="100"/>
      <c r="R156" s="155">
        <v>0</v>
      </c>
      <c r="S156" s="366">
        <v>0</v>
      </c>
      <c r="T156" s="339">
        <v>0</v>
      </c>
      <c r="U156" s="155">
        <v>0</v>
      </c>
      <c r="V156" s="156">
        <v>0</v>
      </c>
      <c r="W156" s="155">
        <v>5887.98</v>
      </c>
      <c r="X156" s="100"/>
      <c r="Y156" s="155">
        <v>0</v>
      </c>
      <c r="Z156" s="366">
        <v>0</v>
      </c>
      <c r="AA156" s="339">
        <v>0</v>
      </c>
      <c r="AB156" s="155">
        <v>0</v>
      </c>
      <c r="AC156" s="156">
        <v>0</v>
      </c>
      <c r="AD156" s="155">
        <v>5887.98</v>
      </c>
      <c r="AE156" s="100"/>
      <c r="AF156" s="155">
        <v>0</v>
      </c>
      <c r="AG156" s="366">
        <v>0</v>
      </c>
      <c r="AH156" s="339">
        <v>0</v>
      </c>
      <c r="AI156" s="155">
        <v>0</v>
      </c>
      <c r="AJ156" s="156">
        <v>0</v>
      </c>
      <c r="AK156" s="155">
        <v>5887.98</v>
      </c>
      <c r="AL156" s="100"/>
      <c r="AM156" s="155">
        <v>0</v>
      </c>
      <c r="AN156" s="366">
        <v>0</v>
      </c>
      <c r="AO156" s="339">
        <v>0</v>
      </c>
      <c r="AP156" s="155">
        <v>0</v>
      </c>
      <c r="AQ156" s="156">
        <v>0</v>
      </c>
      <c r="AR156" s="155">
        <v>5887.98</v>
      </c>
      <c r="AS156" s="100"/>
      <c r="AT156" s="155">
        <v>0</v>
      </c>
      <c r="AU156" s="366">
        <v>0</v>
      </c>
      <c r="AV156" s="339">
        <v>0</v>
      </c>
      <c r="AW156" s="155">
        <v>0</v>
      </c>
      <c r="AX156" s="156">
        <v>0</v>
      </c>
      <c r="AY156" s="155">
        <v>5887.98</v>
      </c>
      <c r="AZ156" s="100"/>
      <c r="BA156" s="155">
        <v>0</v>
      </c>
      <c r="BB156" s="366">
        <v>0</v>
      </c>
      <c r="BC156" s="339">
        <v>0</v>
      </c>
      <c r="BD156" s="155">
        <v>0</v>
      </c>
      <c r="BE156" s="156">
        <v>0</v>
      </c>
      <c r="BF156" s="155">
        <v>5887.98</v>
      </c>
      <c r="BG156" s="100"/>
      <c r="BH156" s="155">
        <v>0</v>
      </c>
      <c r="BI156" s="366">
        <v>0</v>
      </c>
      <c r="BJ156" s="339">
        <v>0</v>
      </c>
      <c r="BK156" s="155">
        <v>0</v>
      </c>
      <c r="BL156" s="156">
        <v>0</v>
      </c>
      <c r="BM156" s="155">
        <v>5887.98</v>
      </c>
      <c r="BN156" s="100"/>
      <c r="BO156" s="155">
        <v>0</v>
      </c>
      <c r="BP156" s="366">
        <v>0</v>
      </c>
      <c r="BQ156" s="339">
        <v>0</v>
      </c>
      <c r="BR156" s="155">
        <v>0</v>
      </c>
      <c r="BS156" s="156">
        <v>0</v>
      </c>
      <c r="BT156" s="155">
        <v>5887.98</v>
      </c>
      <c r="BU156" s="100"/>
      <c r="BV156" s="155">
        <v>0</v>
      </c>
      <c r="BW156" s="366">
        <v>0</v>
      </c>
      <c r="BX156" s="339">
        <v>0</v>
      </c>
      <c r="BY156" s="155">
        <v>0</v>
      </c>
      <c r="BZ156" s="156">
        <v>0</v>
      </c>
      <c r="CA156" s="155">
        <v>5887.98</v>
      </c>
      <c r="CB156" s="100"/>
      <c r="CC156" s="155">
        <v>0</v>
      </c>
      <c r="CD156" s="366">
        <v>0</v>
      </c>
      <c r="CE156" s="339">
        <v>0</v>
      </c>
      <c r="CF156" s="155">
        <v>0</v>
      </c>
      <c r="CG156" s="156">
        <v>0</v>
      </c>
      <c r="CH156" s="155">
        <v>5887.98</v>
      </c>
      <c r="CI156" s="100"/>
      <c r="CJ156" s="155">
        <v>0</v>
      </c>
      <c r="CK156" s="366">
        <v>0</v>
      </c>
      <c r="CL156" s="339">
        <v>0</v>
      </c>
      <c r="CM156" s="155">
        <v>0</v>
      </c>
      <c r="CN156" s="156">
        <v>0</v>
      </c>
      <c r="CO156" s="155">
        <v>5887.98</v>
      </c>
      <c r="CP156" s="277">
        <v>59</v>
      </c>
      <c r="CQ156" s="155">
        <v>5514.1399999999994</v>
      </c>
      <c r="CR156" s="366">
        <v>0.93650793650793651</v>
      </c>
      <c r="CS156" s="339">
        <v>59</v>
      </c>
      <c r="CT156" s="155">
        <v>5514.1399999999994</v>
      </c>
      <c r="CU156" s="156">
        <v>0.93650793650793651</v>
      </c>
      <c r="CV156" s="155">
        <v>373.84000000000015</v>
      </c>
      <c r="CW156" s="277">
        <v>4</v>
      </c>
      <c r="CX156" s="155">
        <v>373.84</v>
      </c>
      <c r="CY156" s="366">
        <v>6.3492063492063489E-2</v>
      </c>
      <c r="CZ156" s="339">
        <v>63</v>
      </c>
      <c r="DA156" s="155">
        <v>5887.98</v>
      </c>
      <c r="DB156" s="156">
        <v>1</v>
      </c>
      <c r="DC156" s="155">
        <v>0</v>
      </c>
      <c r="DD156" s="277"/>
      <c r="DE156" s="155">
        <v>0</v>
      </c>
      <c r="DF156" s="366">
        <v>0</v>
      </c>
      <c r="DG156" s="339">
        <v>63</v>
      </c>
      <c r="DH156" s="155">
        <v>5887.98</v>
      </c>
      <c r="DI156" s="156">
        <v>1</v>
      </c>
      <c r="DJ156" s="155">
        <v>0</v>
      </c>
      <c r="DK156" s="277"/>
      <c r="DL156" s="155">
        <v>0</v>
      </c>
      <c r="DM156" s="366">
        <v>0</v>
      </c>
      <c r="DN156" s="339">
        <v>63</v>
      </c>
      <c r="DO156" s="155">
        <v>5887.98</v>
      </c>
      <c r="DP156" s="156">
        <v>1</v>
      </c>
      <c r="DQ156" s="155">
        <v>0</v>
      </c>
    </row>
    <row r="157" spans="1:121" ht="51" x14ac:dyDescent="0.25">
      <c r="A157" s="17" t="s">
        <v>443</v>
      </c>
      <c r="B157" s="18" t="s">
        <v>444</v>
      </c>
      <c r="C157" s="17" t="s">
        <v>32</v>
      </c>
      <c r="D157" s="17" t="s">
        <v>445</v>
      </c>
      <c r="E157" s="19" t="s">
        <v>109</v>
      </c>
      <c r="F157" s="19">
        <v>117</v>
      </c>
      <c r="G157" s="20">
        <v>100.02</v>
      </c>
      <c r="H157" s="20">
        <v>125.24</v>
      </c>
      <c r="I157" s="390">
        <v>14653.08</v>
      </c>
      <c r="J157" s="100">
        <v>0</v>
      </c>
      <c r="K157" s="155">
        <v>0</v>
      </c>
      <c r="L157" s="366">
        <v>0</v>
      </c>
      <c r="M157" s="339">
        <v>0</v>
      </c>
      <c r="N157" s="155">
        <v>0</v>
      </c>
      <c r="O157" s="156">
        <v>0</v>
      </c>
      <c r="P157" s="155">
        <v>14653.08</v>
      </c>
      <c r="Q157" s="100"/>
      <c r="R157" s="155">
        <v>0</v>
      </c>
      <c r="S157" s="366">
        <v>0</v>
      </c>
      <c r="T157" s="339">
        <v>0</v>
      </c>
      <c r="U157" s="155">
        <v>0</v>
      </c>
      <c r="V157" s="156">
        <v>0</v>
      </c>
      <c r="W157" s="155">
        <v>14653.08</v>
      </c>
      <c r="X157" s="100"/>
      <c r="Y157" s="155">
        <v>0</v>
      </c>
      <c r="Z157" s="366">
        <v>0</v>
      </c>
      <c r="AA157" s="339">
        <v>0</v>
      </c>
      <c r="AB157" s="155">
        <v>0</v>
      </c>
      <c r="AC157" s="156">
        <v>0</v>
      </c>
      <c r="AD157" s="155">
        <v>14653.08</v>
      </c>
      <c r="AE157" s="100"/>
      <c r="AF157" s="155">
        <v>0</v>
      </c>
      <c r="AG157" s="366">
        <v>0</v>
      </c>
      <c r="AH157" s="339">
        <v>0</v>
      </c>
      <c r="AI157" s="155">
        <v>0</v>
      </c>
      <c r="AJ157" s="156">
        <v>0</v>
      </c>
      <c r="AK157" s="155">
        <v>14653.08</v>
      </c>
      <c r="AL157" s="100"/>
      <c r="AM157" s="155">
        <v>0</v>
      </c>
      <c r="AN157" s="366">
        <v>0</v>
      </c>
      <c r="AO157" s="339">
        <v>0</v>
      </c>
      <c r="AP157" s="155">
        <v>0</v>
      </c>
      <c r="AQ157" s="156">
        <v>0</v>
      </c>
      <c r="AR157" s="155">
        <v>14653.08</v>
      </c>
      <c r="AS157" s="100"/>
      <c r="AT157" s="155">
        <v>0</v>
      </c>
      <c r="AU157" s="366">
        <v>0</v>
      </c>
      <c r="AV157" s="339">
        <v>0</v>
      </c>
      <c r="AW157" s="155">
        <v>0</v>
      </c>
      <c r="AX157" s="156">
        <v>0</v>
      </c>
      <c r="AY157" s="155">
        <v>14653.08</v>
      </c>
      <c r="AZ157" s="100"/>
      <c r="BA157" s="155">
        <v>0</v>
      </c>
      <c r="BB157" s="366">
        <v>0</v>
      </c>
      <c r="BC157" s="339">
        <v>0</v>
      </c>
      <c r="BD157" s="155">
        <v>0</v>
      </c>
      <c r="BE157" s="156">
        <v>0</v>
      </c>
      <c r="BF157" s="155">
        <v>14653.08</v>
      </c>
      <c r="BG157" s="100"/>
      <c r="BH157" s="155">
        <v>0</v>
      </c>
      <c r="BI157" s="366">
        <v>0</v>
      </c>
      <c r="BJ157" s="339">
        <v>0</v>
      </c>
      <c r="BK157" s="155">
        <v>0</v>
      </c>
      <c r="BL157" s="156">
        <v>0</v>
      </c>
      <c r="BM157" s="155">
        <v>14653.08</v>
      </c>
      <c r="BN157" s="100"/>
      <c r="BO157" s="155">
        <v>0</v>
      </c>
      <c r="BP157" s="366">
        <v>0</v>
      </c>
      <c r="BQ157" s="339">
        <v>0</v>
      </c>
      <c r="BR157" s="155">
        <v>0</v>
      </c>
      <c r="BS157" s="156">
        <v>0</v>
      </c>
      <c r="BT157" s="155">
        <v>14653.08</v>
      </c>
      <c r="BU157" s="100"/>
      <c r="BV157" s="155">
        <v>0</v>
      </c>
      <c r="BW157" s="366">
        <v>0</v>
      </c>
      <c r="BX157" s="339">
        <v>0</v>
      </c>
      <c r="BY157" s="155">
        <v>0</v>
      </c>
      <c r="BZ157" s="156">
        <v>0</v>
      </c>
      <c r="CA157" s="155">
        <v>14653.08</v>
      </c>
      <c r="CB157" s="100"/>
      <c r="CC157" s="155">
        <v>0</v>
      </c>
      <c r="CD157" s="366">
        <v>0</v>
      </c>
      <c r="CE157" s="339">
        <v>0</v>
      </c>
      <c r="CF157" s="155">
        <v>0</v>
      </c>
      <c r="CG157" s="156">
        <v>0</v>
      </c>
      <c r="CH157" s="155">
        <v>14653.08</v>
      </c>
      <c r="CI157" s="100"/>
      <c r="CJ157" s="155">
        <v>0</v>
      </c>
      <c r="CK157" s="366">
        <v>0</v>
      </c>
      <c r="CL157" s="339">
        <v>0</v>
      </c>
      <c r="CM157" s="155">
        <v>0</v>
      </c>
      <c r="CN157" s="156">
        <v>0</v>
      </c>
      <c r="CO157" s="155">
        <v>14653.08</v>
      </c>
      <c r="CP157" s="277">
        <v>107</v>
      </c>
      <c r="CQ157" s="155">
        <v>13400.68</v>
      </c>
      <c r="CR157" s="366">
        <v>0.9145299145299145</v>
      </c>
      <c r="CS157" s="339">
        <v>107</v>
      </c>
      <c r="CT157" s="155">
        <v>13400.68</v>
      </c>
      <c r="CU157" s="156">
        <v>0.9145299145299145</v>
      </c>
      <c r="CV157" s="155">
        <v>1252.3999999999996</v>
      </c>
      <c r="CW157" s="277">
        <v>10</v>
      </c>
      <c r="CX157" s="155">
        <v>1252.3999999999999</v>
      </c>
      <c r="CY157" s="366">
        <v>8.5470085470085458E-2</v>
      </c>
      <c r="CZ157" s="339">
        <v>117</v>
      </c>
      <c r="DA157" s="155">
        <v>14653.08</v>
      </c>
      <c r="DB157" s="156">
        <v>1</v>
      </c>
      <c r="DC157" s="155">
        <v>0</v>
      </c>
      <c r="DD157" s="277"/>
      <c r="DE157" s="155">
        <v>0</v>
      </c>
      <c r="DF157" s="366">
        <v>0</v>
      </c>
      <c r="DG157" s="339">
        <v>117</v>
      </c>
      <c r="DH157" s="155">
        <v>14653.08</v>
      </c>
      <c r="DI157" s="156">
        <v>1</v>
      </c>
      <c r="DJ157" s="155">
        <v>0</v>
      </c>
      <c r="DK157" s="277"/>
      <c r="DL157" s="155">
        <v>0</v>
      </c>
      <c r="DM157" s="366">
        <v>0</v>
      </c>
      <c r="DN157" s="339">
        <v>117</v>
      </c>
      <c r="DO157" s="155">
        <v>14653.08</v>
      </c>
      <c r="DP157" s="156">
        <v>1</v>
      </c>
      <c r="DQ157" s="155">
        <v>0</v>
      </c>
    </row>
    <row r="158" spans="1:121" ht="38.25" x14ac:dyDescent="0.25">
      <c r="A158" s="17" t="s">
        <v>446</v>
      </c>
      <c r="B158" s="18" t="s">
        <v>447</v>
      </c>
      <c r="C158" s="17" t="s">
        <v>32</v>
      </c>
      <c r="D158" s="17" t="s">
        <v>448</v>
      </c>
      <c r="E158" s="19" t="s">
        <v>109</v>
      </c>
      <c r="F158" s="19">
        <v>51</v>
      </c>
      <c r="G158" s="20">
        <v>5.0999999999999996</v>
      </c>
      <c r="H158" s="20">
        <v>6.38</v>
      </c>
      <c r="I158" s="390">
        <v>325.38</v>
      </c>
      <c r="J158" s="100">
        <v>0</v>
      </c>
      <c r="K158" s="155">
        <v>0</v>
      </c>
      <c r="L158" s="366">
        <v>0</v>
      </c>
      <c r="M158" s="339">
        <v>0</v>
      </c>
      <c r="N158" s="155">
        <v>0</v>
      </c>
      <c r="O158" s="156">
        <v>0</v>
      </c>
      <c r="P158" s="155">
        <v>325.38</v>
      </c>
      <c r="Q158" s="100"/>
      <c r="R158" s="155">
        <v>0</v>
      </c>
      <c r="S158" s="366">
        <v>0</v>
      </c>
      <c r="T158" s="339">
        <v>0</v>
      </c>
      <c r="U158" s="155">
        <v>0</v>
      </c>
      <c r="V158" s="156">
        <v>0</v>
      </c>
      <c r="W158" s="155">
        <v>325.38</v>
      </c>
      <c r="X158" s="100"/>
      <c r="Y158" s="155">
        <v>0</v>
      </c>
      <c r="Z158" s="366">
        <v>0</v>
      </c>
      <c r="AA158" s="339">
        <v>0</v>
      </c>
      <c r="AB158" s="155">
        <v>0</v>
      </c>
      <c r="AC158" s="156">
        <v>0</v>
      </c>
      <c r="AD158" s="155">
        <v>325.38</v>
      </c>
      <c r="AE158" s="100"/>
      <c r="AF158" s="155">
        <v>0</v>
      </c>
      <c r="AG158" s="366">
        <v>0</v>
      </c>
      <c r="AH158" s="339">
        <v>0</v>
      </c>
      <c r="AI158" s="155">
        <v>0</v>
      </c>
      <c r="AJ158" s="156">
        <v>0</v>
      </c>
      <c r="AK158" s="155">
        <v>325.38</v>
      </c>
      <c r="AL158" s="100"/>
      <c r="AM158" s="155">
        <v>0</v>
      </c>
      <c r="AN158" s="366">
        <v>0</v>
      </c>
      <c r="AO158" s="339">
        <v>0</v>
      </c>
      <c r="AP158" s="155">
        <v>0</v>
      </c>
      <c r="AQ158" s="156">
        <v>0</v>
      </c>
      <c r="AR158" s="155">
        <v>325.38</v>
      </c>
      <c r="AS158" s="100"/>
      <c r="AT158" s="155">
        <v>0</v>
      </c>
      <c r="AU158" s="366">
        <v>0</v>
      </c>
      <c r="AV158" s="339">
        <v>0</v>
      </c>
      <c r="AW158" s="155">
        <v>0</v>
      </c>
      <c r="AX158" s="156">
        <v>0</v>
      </c>
      <c r="AY158" s="155">
        <v>325.38</v>
      </c>
      <c r="AZ158" s="100"/>
      <c r="BA158" s="155">
        <v>0</v>
      </c>
      <c r="BB158" s="366">
        <v>0</v>
      </c>
      <c r="BC158" s="339">
        <v>0</v>
      </c>
      <c r="BD158" s="155">
        <v>0</v>
      </c>
      <c r="BE158" s="156">
        <v>0</v>
      </c>
      <c r="BF158" s="155">
        <v>325.38</v>
      </c>
      <c r="BG158" s="100"/>
      <c r="BH158" s="155">
        <v>0</v>
      </c>
      <c r="BI158" s="366">
        <v>0</v>
      </c>
      <c r="BJ158" s="339">
        <v>0</v>
      </c>
      <c r="BK158" s="155">
        <v>0</v>
      </c>
      <c r="BL158" s="156">
        <v>0</v>
      </c>
      <c r="BM158" s="155">
        <v>325.38</v>
      </c>
      <c r="BN158" s="100"/>
      <c r="BO158" s="155">
        <v>0</v>
      </c>
      <c r="BP158" s="366">
        <v>0</v>
      </c>
      <c r="BQ158" s="339">
        <v>0</v>
      </c>
      <c r="BR158" s="155">
        <v>0</v>
      </c>
      <c r="BS158" s="156">
        <v>0</v>
      </c>
      <c r="BT158" s="155">
        <v>325.38</v>
      </c>
      <c r="BU158" s="100"/>
      <c r="BV158" s="155">
        <v>0</v>
      </c>
      <c r="BW158" s="366">
        <v>0</v>
      </c>
      <c r="BX158" s="339">
        <v>0</v>
      </c>
      <c r="BY158" s="155">
        <v>0</v>
      </c>
      <c r="BZ158" s="156">
        <v>0</v>
      </c>
      <c r="CA158" s="155">
        <v>325.38</v>
      </c>
      <c r="CB158" s="100"/>
      <c r="CC158" s="155">
        <v>0</v>
      </c>
      <c r="CD158" s="366">
        <v>0</v>
      </c>
      <c r="CE158" s="339">
        <v>0</v>
      </c>
      <c r="CF158" s="155">
        <v>0</v>
      </c>
      <c r="CG158" s="156">
        <v>0</v>
      </c>
      <c r="CH158" s="155">
        <v>325.38</v>
      </c>
      <c r="CI158" s="100"/>
      <c r="CJ158" s="155">
        <v>0</v>
      </c>
      <c r="CK158" s="366">
        <v>0</v>
      </c>
      <c r="CL158" s="339">
        <v>0</v>
      </c>
      <c r="CM158" s="155">
        <v>0</v>
      </c>
      <c r="CN158" s="156">
        <v>0</v>
      </c>
      <c r="CO158" s="155">
        <v>325.38</v>
      </c>
      <c r="CP158" s="277"/>
      <c r="CQ158" s="155">
        <v>0</v>
      </c>
      <c r="CR158" s="366">
        <v>0</v>
      </c>
      <c r="CS158" s="339">
        <v>0</v>
      </c>
      <c r="CT158" s="155">
        <v>0</v>
      </c>
      <c r="CU158" s="156">
        <v>0</v>
      </c>
      <c r="CV158" s="155">
        <v>325.38</v>
      </c>
      <c r="CW158" s="277">
        <v>51</v>
      </c>
      <c r="CX158" s="155">
        <v>325.38</v>
      </c>
      <c r="CY158" s="366">
        <v>1</v>
      </c>
      <c r="CZ158" s="339">
        <v>51</v>
      </c>
      <c r="DA158" s="155">
        <v>325.38</v>
      </c>
      <c r="DB158" s="156">
        <v>1</v>
      </c>
      <c r="DC158" s="155">
        <v>0</v>
      </c>
      <c r="DD158" s="277"/>
      <c r="DE158" s="155">
        <v>0</v>
      </c>
      <c r="DF158" s="366">
        <v>0</v>
      </c>
      <c r="DG158" s="339">
        <v>51</v>
      </c>
      <c r="DH158" s="155">
        <v>325.38</v>
      </c>
      <c r="DI158" s="156">
        <v>1</v>
      </c>
      <c r="DJ158" s="155">
        <v>0</v>
      </c>
      <c r="DK158" s="277"/>
      <c r="DL158" s="155">
        <v>0</v>
      </c>
      <c r="DM158" s="366">
        <v>0</v>
      </c>
      <c r="DN158" s="339">
        <v>51</v>
      </c>
      <c r="DO158" s="155">
        <v>325.38</v>
      </c>
      <c r="DP158" s="156">
        <v>1</v>
      </c>
      <c r="DQ158" s="155">
        <v>0</v>
      </c>
    </row>
    <row r="159" spans="1:121" ht="38.25" x14ac:dyDescent="0.25">
      <c r="A159" s="17" t="s">
        <v>449</v>
      </c>
      <c r="B159" s="18" t="s">
        <v>450</v>
      </c>
      <c r="C159" s="17" t="s">
        <v>32</v>
      </c>
      <c r="D159" s="17" t="s">
        <v>451</v>
      </c>
      <c r="E159" s="19" t="s">
        <v>109</v>
      </c>
      <c r="F159" s="19">
        <v>64</v>
      </c>
      <c r="G159" s="20">
        <v>7.14</v>
      </c>
      <c r="H159" s="20">
        <v>8.94</v>
      </c>
      <c r="I159" s="390">
        <v>572.16</v>
      </c>
      <c r="J159" s="100">
        <v>0</v>
      </c>
      <c r="K159" s="155">
        <v>0</v>
      </c>
      <c r="L159" s="366">
        <v>0</v>
      </c>
      <c r="M159" s="339">
        <v>0</v>
      </c>
      <c r="N159" s="155">
        <v>0</v>
      </c>
      <c r="O159" s="156">
        <v>0</v>
      </c>
      <c r="P159" s="155">
        <v>572.16</v>
      </c>
      <c r="Q159" s="100"/>
      <c r="R159" s="155">
        <v>0</v>
      </c>
      <c r="S159" s="366">
        <v>0</v>
      </c>
      <c r="T159" s="339">
        <v>0</v>
      </c>
      <c r="U159" s="155">
        <v>0</v>
      </c>
      <c r="V159" s="156">
        <v>0</v>
      </c>
      <c r="W159" s="155">
        <v>572.16</v>
      </c>
      <c r="X159" s="100"/>
      <c r="Y159" s="155">
        <v>0</v>
      </c>
      <c r="Z159" s="366">
        <v>0</v>
      </c>
      <c r="AA159" s="339">
        <v>0</v>
      </c>
      <c r="AB159" s="155">
        <v>0</v>
      </c>
      <c r="AC159" s="156">
        <v>0</v>
      </c>
      <c r="AD159" s="155">
        <v>572.16</v>
      </c>
      <c r="AE159" s="100"/>
      <c r="AF159" s="155">
        <v>0</v>
      </c>
      <c r="AG159" s="366">
        <v>0</v>
      </c>
      <c r="AH159" s="339">
        <v>0</v>
      </c>
      <c r="AI159" s="155">
        <v>0</v>
      </c>
      <c r="AJ159" s="156">
        <v>0</v>
      </c>
      <c r="AK159" s="155">
        <v>572.16</v>
      </c>
      <c r="AL159" s="100"/>
      <c r="AM159" s="155">
        <v>0</v>
      </c>
      <c r="AN159" s="366">
        <v>0</v>
      </c>
      <c r="AO159" s="339">
        <v>0</v>
      </c>
      <c r="AP159" s="155">
        <v>0</v>
      </c>
      <c r="AQ159" s="156">
        <v>0</v>
      </c>
      <c r="AR159" s="155">
        <v>572.16</v>
      </c>
      <c r="AS159" s="100"/>
      <c r="AT159" s="155">
        <v>0</v>
      </c>
      <c r="AU159" s="366">
        <v>0</v>
      </c>
      <c r="AV159" s="339">
        <v>0</v>
      </c>
      <c r="AW159" s="155">
        <v>0</v>
      </c>
      <c r="AX159" s="156">
        <v>0</v>
      </c>
      <c r="AY159" s="155">
        <v>572.16</v>
      </c>
      <c r="AZ159" s="100"/>
      <c r="BA159" s="155">
        <v>0</v>
      </c>
      <c r="BB159" s="366">
        <v>0</v>
      </c>
      <c r="BC159" s="339">
        <v>0</v>
      </c>
      <c r="BD159" s="155">
        <v>0</v>
      </c>
      <c r="BE159" s="156">
        <v>0</v>
      </c>
      <c r="BF159" s="155">
        <v>572.16</v>
      </c>
      <c r="BG159" s="100"/>
      <c r="BH159" s="155">
        <v>0</v>
      </c>
      <c r="BI159" s="366">
        <v>0</v>
      </c>
      <c r="BJ159" s="339">
        <v>0</v>
      </c>
      <c r="BK159" s="155">
        <v>0</v>
      </c>
      <c r="BL159" s="156">
        <v>0</v>
      </c>
      <c r="BM159" s="155">
        <v>572.16</v>
      </c>
      <c r="BN159" s="100"/>
      <c r="BO159" s="155">
        <v>0</v>
      </c>
      <c r="BP159" s="366">
        <v>0</v>
      </c>
      <c r="BQ159" s="339">
        <v>0</v>
      </c>
      <c r="BR159" s="155">
        <v>0</v>
      </c>
      <c r="BS159" s="156">
        <v>0</v>
      </c>
      <c r="BT159" s="155">
        <v>572.16</v>
      </c>
      <c r="BU159" s="100"/>
      <c r="BV159" s="155">
        <v>0</v>
      </c>
      <c r="BW159" s="366">
        <v>0</v>
      </c>
      <c r="BX159" s="339">
        <v>0</v>
      </c>
      <c r="BY159" s="155">
        <v>0</v>
      </c>
      <c r="BZ159" s="156">
        <v>0</v>
      </c>
      <c r="CA159" s="155">
        <v>572.16</v>
      </c>
      <c r="CB159" s="100"/>
      <c r="CC159" s="155">
        <v>0</v>
      </c>
      <c r="CD159" s="366">
        <v>0</v>
      </c>
      <c r="CE159" s="339">
        <v>0</v>
      </c>
      <c r="CF159" s="155">
        <v>0</v>
      </c>
      <c r="CG159" s="156">
        <v>0</v>
      </c>
      <c r="CH159" s="155">
        <v>572.16</v>
      </c>
      <c r="CI159" s="100"/>
      <c r="CJ159" s="155">
        <v>0</v>
      </c>
      <c r="CK159" s="366">
        <v>0</v>
      </c>
      <c r="CL159" s="339">
        <v>0</v>
      </c>
      <c r="CM159" s="155">
        <v>0</v>
      </c>
      <c r="CN159" s="156">
        <v>0</v>
      </c>
      <c r="CO159" s="155">
        <v>572.16</v>
      </c>
      <c r="CP159" s="277"/>
      <c r="CQ159" s="155">
        <v>0</v>
      </c>
      <c r="CR159" s="366">
        <v>0</v>
      </c>
      <c r="CS159" s="339">
        <v>0</v>
      </c>
      <c r="CT159" s="155">
        <v>0</v>
      </c>
      <c r="CU159" s="156">
        <v>0</v>
      </c>
      <c r="CV159" s="155">
        <v>572.16</v>
      </c>
      <c r="CW159" s="277">
        <v>64</v>
      </c>
      <c r="CX159" s="155">
        <v>572.16</v>
      </c>
      <c r="CY159" s="366">
        <v>1</v>
      </c>
      <c r="CZ159" s="339">
        <v>64</v>
      </c>
      <c r="DA159" s="155">
        <v>572.16</v>
      </c>
      <c r="DB159" s="156">
        <v>1</v>
      </c>
      <c r="DC159" s="155">
        <v>0</v>
      </c>
      <c r="DD159" s="277"/>
      <c r="DE159" s="155">
        <v>0</v>
      </c>
      <c r="DF159" s="366">
        <v>0</v>
      </c>
      <c r="DG159" s="339">
        <v>64</v>
      </c>
      <c r="DH159" s="155">
        <v>572.16</v>
      </c>
      <c r="DI159" s="156">
        <v>1</v>
      </c>
      <c r="DJ159" s="155">
        <v>0</v>
      </c>
      <c r="DK159" s="277"/>
      <c r="DL159" s="155">
        <v>0</v>
      </c>
      <c r="DM159" s="366">
        <v>0</v>
      </c>
      <c r="DN159" s="339">
        <v>64</v>
      </c>
      <c r="DO159" s="155">
        <v>572.16</v>
      </c>
      <c r="DP159" s="156">
        <v>1</v>
      </c>
      <c r="DQ159" s="155">
        <v>0</v>
      </c>
    </row>
    <row r="160" spans="1:121" ht="38.25" x14ac:dyDescent="0.25">
      <c r="A160" s="17" t="s">
        <v>452</v>
      </c>
      <c r="B160" s="18" t="s">
        <v>453</v>
      </c>
      <c r="C160" s="17" t="s">
        <v>32</v>
      </c>
      <c r="D160" s="17" t="s">
        <v>454</v>
      </c>
      <c r="E160" s="19" t="s">
        <v>109</v>
      </c>
      <c r="F160" s="19">
        <v>4</v>
      </c>
      <c r="G160" s="20">
        <v>14.22</v>
      </c>
      <c r="H160" s="20">
        <v>17.8</v>
      </c>
      <c r="I160" s="390">
        <v>71.2</v>
      </c>
      <c r="J160" s="100">
        <v>0</v>
      </c>
      <c r="K160" s="155">
        <v>0</v>
      </c>
      <c r="L160" s="366">
        <v>0</v>
      </c>
      <c r="M160" s="339">
        <v>0</v>
      </c>
      <c r="N160" s="155">
        <v>0</v>
      </c>
      <c r="O160" s="156">
        <v>0</v>
      </c>
      <c r="P160" s="155">
        <v>71.2</v>
      </c>
      <c r="Q160" s="100"/>
      <c r="R160" s="155">
        <v>0</v>
      </c>
      <c r="S160" s="366">
        <v>0</v>
      </c>
      <c r="T160" s="339">
        <v>0</v>
      </c>
      <c r="U160" s="155">
        <v>0</v>
      </c>
      <c r="V160" s="156">
        <v>0</v>
      </c>
      <c r="W160" s="155">
        <v>71.2</v>
      </c>
      <c r="X160" s="100"/>
      <c r="Y160" s="155">
        <v>0</v>
      </c>
      <c r="Z160" s="366">
        <v>0</v>
      </c>
      <c r="AA160" s="339">
        <v>0</v>
      </c>
      <c r="AB160" s="155">
        <v>0</v>
      </c>
      <c r="AC160" s="156">
        <v>0</v>
      </c>
      <c r="AD160" s="155">
        <v>71.2</v>
      </c>
      <c r="AE160" s="100"/>
      <c r="AF160" s="155">
        <v>0</v>
      </c>
      <c r="AG160" s="366">
        <v>0</v>
      </c>
      <c r="AH160" s="339">
        <v>0</v>
      </c>
      <c r="AI160" s="155">
        <v>0</v>
      </c>
      <c r="AJ160" s="156">
        <v>0</v>
      </c>
      <c r="AK160" s="155">
        <v>71.2</v>
      </c>
      <c r="AL160" s="100"/>
      <c r="AM160" s="155">
        <v>0</v>
      </c>
      <c r="AN160" s="366">
        <v>0</v>
      </c>
      <c r="AO160" s="339">
        <v>0</v>
      </c>
      <c r="AP160" s="155">
        <v>0</v>
      </c>
      <c r="AQ160" s="156">
        <v>0</v>
      </c>
      <c r="AR160" s="155">
        <v>71.2</v>
      </c>
      <c r="AS160" s="100"/>
      <c r="AT160" s="155">
        <v>0</v>
      </c>
      <c r="AU160" s="366">
        <v>0</v>
      </c>
      <c r="AV160" s="339">
        <v>0</v>
      </c>
      <c r="AW160" s="155">
        <v>0</v>
      </c>
      <c r="AX160" s="156">
        <v>0</v>
      </c>
      <c r="AY160" s="155">
        <v>71.2</v>
      </c>
      <c r="AZ160" s="100"/>
      <c r="BA160" s="155">
        <v>0</v>
      </c>
      <c r="BB160" s="366">
        <v>0</v>
      </c>
      <c r="BC160" s="339">
        <v>0</v>
      </c>
      <c r="BD160" s="155">
        <v>0</v>
      </c>
      <c r="BE160" s="156">
        <v>0</v>
      </c>
      <c r="BF160" s="155">
        <v>71.2</v>
      </c>
      <c r="BG160" s="100"/>
      <c r="BH160" s="155">
        <v>0</v>
      </c>
      <c r="BI160" s="366">
        <v>0</v>
      </c>
      <c r="BJ160" s="339">
        <v>0</v>
      </c>
      <c r="BK160" s="155">
        <v>0</v>
      </c>
      <c r="BL160" s="156">
        <v>0</v>
      </c>
      <c r="BM160" s="155">
        <v>71.2</v>
      </c>
      <c r="BN160" s="100"/>
      <c r="BO160" s="155">
        <v>0</v>
      </c>
      <c r="BP160" s="366">
        <v>0</v>
      </c>
      <c r="BQ160" s="339">
        <v>0</v>
      </c>
      <c r="BR160" s="155">
        <v>0</v>
      </c>
      <c r="BS160" s="156">
        <v>0</v>
      </c>
      <c r="BT160" s="155">
        <v>71.2</v>
      </c>
      <c r="BU160" s="100"/>
      <c r="BV160" s="155">
        <v>0</v>
      </c>
      <c r="BW160" s="366">
        <v>0</v>
      </c>
      <c r="BX160" s="339">
        <v>0</v>
      </c>
      <c r="BY160" s="155">
        <v>0</v>
      </c>
      <c r="BZ160" s="156">
        <v>0</v>
      </c>
      <c r="CA160" s="155">
        <v>71.2</v>
      </c>
      <c r="CB160" s="100"/>
      <c r="CC160" s="155">
        <v>0</v>
      </c>
      <c r="CD160" s="366">
        <v>0</v>
      </c>
      <c r="CE160" s="339">
        <v>0</v>
      </c>
      <c r="CF160" s="155">
        <v>0</v>
      </c>
      <c r="CG160" s="156">
        <v>0</v>
      </c>
      <c r="CH160" s="155">
        <v>71.2</v>
      </c>
      <c r="CI160" s="100"/>
      <c r="CJ160" s="155">
        <v>0</v>
      </c>
      <c r="CK160" s="366">
        <v>0</v>
      </c>
      <c r="CL160" s="339">
        <v>0</v>
      </c>
      <c r="CM160" s="155">
        <v>0</v>
      </c>
      <c r="CN160" s="156">
        <v>0</v>
      </c>
      <c r="CO160" s="155">
        <v>71.2</v>
      </c>
      <c r="CP160" s="277"/>
      <c r="CQ160" s="155">
        <v>0</v>
      </c>
      <c r="CR160" s="366">
        <v>0</v>
      </c>
      <c r="CS160" s="339">
        <v>0</v>
      </c>
      <c r="CT160" s="155">
        <v>0</v>
      </c>
      <c r="CU160" s="156">
        <v>0</v>
      </c>
      <c r="CV160" s="155">
        <v>71.2</v>
      </c>
      <c r="CW160" s="277">
        <v>4</v>
      </c>
      <c r="CX160" s="155">
        <v>71.2</v>
      </c>
      <c r="CY160" s="366">
        <v>1</v>
      </c>
      <c r="CZ160" s="339">
        <v>4</v>
      </c>
      <c r="DA160" s="155">
        <v>71.2</v>
      </c>
      <c r="DB160" s="156">
        <v>1</v>
      </c>
      <c r="DC160" s="155">
        <v>0</v>
      </c>
      <c r="DD160" s="277"/>
      <c r="DE160" s="155">
        <v>0</v>
      </c>
      <c r="DF160" s="366">
        <v>0</v>
      </c>
      <c r="DG160" s="339">
        <v>4</v>
      </c>
      <c r="DH160" s="155">
        <v>71.2</v>
      </c>
      <c r="DI160" s="156">
        <v>1</v>
      </c>
      <c r="DJ160" s="155">
        <v>0</v>
      </c>
      <c r="DK160" s="277"/>
      <c r="DL160" s="155">
        <v>0</v>
      </c>
      <c r="DM160" s="366">
        <v>0</v>
      </c>
      <c r="DN160" s="339">
        <v>4</v>
      </c>
      <c r="DO160" s="155">
        <v>71.2</v>
      </c>
      <c r="DP160" s="156">
        <v>1</v>
      </c>
      <c r="DQ160" s="155">
        <v>0</v>
      </c>
    </row>
    <row r="161" spans="1:121" ht="51" x14ac:dyDescent="0.25">
      <c r="A161" s="17" t="s">
        <v>455</v>
      </c>
      <c r="B161" s="18" t="s">
        <v>456</v>
      </c>
      <c r="C161" s="17" t="s">
        <v>32</v>
      </c>
      <c r="D161" s="17" t="s">
        <v>457</v>
      </c>
      <c r="E161" s="19" t="s">
        <v>109</v>
      </c>
      <c r="F161" s="19">
        <v>51</v>
      </c>
      <c r="G161" s="20">
        <v>14.9</v>
      </c>
      <c r="H161" s="20">
        <v>18.649999999999999</v>
      </c>
      <c r="I161" s="390">
        <v>951.15</v>
      </c>
      <c r="J161" s="100">
        <v>0</v>
      </c>
      <c r="K161" s="155">
        <v>0</v>
      </c>
      <c r="L161" s="366">
        <v>0</v>
      </c>
      <c r="M161" s="339">
        <v>0</v>
      </c>
      <c r="N161" s="155">
        <v>0</v>
      </c>
      <c r="O161" s="156">
        <v>0</v>
      </c>
      <c r="P161" s="155">
        <v>951.15</v>
      </c>
      <c r="Q161" s="100"/>
      <c r="R161" s="155">
        <v>0</v>
      </c>
      <c r="S161" s="366">
        <v>0</v>
      </c>
      <c r="T161" s="339">
        <v>0</v>
      </c>
      <c r="U161" s="155">
        <v>0</v>
      </c>
      <c r="V161" s="156">
        <v>0</v>
      </c>
      <c r="W161" s="155">
        <v>951.15</v>
      </c>
      <c r="X161" s="100">
        <v>9</v>
      </c>
      <c r="Y161" s="155">
        <v>167.85</v>
      </c>
      <c r="Z161" s="366">
        <v>0.17647058823529413</v>
      </c>
      <c r="AA161" s="339">
        <v>9</v>
      </c>
      <c r="AB161" s="155">
        <v>167.85</v>
      </c>
      <c r="AC161" s="156">
        <v>0.17647058823529413</v>
      </c>
      <c r="AD161" s="155">
        <v>783.3</v>
      </c>
      <c r="AE161" s="100">
        <v>5.4</v>
      </c>
      <c r="AF161" s="155">
        <v>100.71</v>
      </c>
      <c r="AG161" s="366">
        <v>0.10588235294117647</v>
      </c>
      <c r="AH161" s="339">
        <v>14.4</v>
      </c>
      <c r="AI161" s="155">
        <v>268.56</v>
      </c>
      <c r="AJ161" s="156">
        <v>0.28235294117647058</v>
      </c>
      <c r="AK161" s="155">
        <v>682.58999999999992</v>
      </c>
      <c r="AL161" s="100"/>
      <c r="AM161" s="155">
        <v>0</v>
      </c>
      <c r="AN161" s="366">
        <v>0</v>
      </c>
      <c r="AO161" s="339">
        <v>14.4</v>
      </c>
      <c r="AP161" s="155">
        <v>268.56</v>
      </c>
      <c r="AQ161" s="156">
        <v>0.28235294117647058</v>
      </c>
      <c r="AR161" s="155">
        <v>682.58999999999992</v>
      </c>
      <c r="AS161" s="100"/>
      <c r="AT161" s="155">
        <v>0</v>
      </c>
      <c r="AU161" s="366">
        <v>0</v>
      </c>
      <c r="AV161" s="339">
        <v>14.4</v>
      </c>
      <c r="AW161" s="155">
        <v>268.56</v>
      </c>
      <c r="AX161" s="156">
        <v>0.28235294117647058</v>
      </c>
      <c r="AY161" s="155">
        <v>682.58999999999992</v>
      </c>
      <c r="AZ161" s="100"/>
      <c r="BA161" s="155">
        <v>0</v>
      </c>
      <c r="BB161" s="366">
        <v>0</v>
      </c>
      <c r="BC161" s="339">
        <v>14.4</v>
      </c>
      <c r="BD161" s="155">
        <v>268.56</v>
      </c>
      <c r="BE161" s="156">
        <v>0.28235294117647058</v>
      </c>
      <c r="BF161" s="155">
        <v>682.58999999999992</v>
      </c>
      <c r="BG161" s="100"/>
      <c r="BH161" s="155">
        <v>0</v>
      </c>
      <c r="BI161" s="366">
        <v>0</v>
      </c>
      <c r="BJ161" s="339">
        <v>14.4</v>
      </c>
      <c r="BK161" s="155">
        <v>268.56</v>
      </c>
      <c r="BL161" s="156">
        <v>0.28235294117647058</v>
      </c>
      <c r="BM161" s="155">
        <v>682.58999999999992</v>
      </c>
      <c r="BN161" s="100"/>
      <c r="BO161" s="155">
        <v>0</v>
      </c>
      <c r="BP161" s="366">
        <v>0</v>
      </c>
      <c r="BQ161" s="339">
        <v>14.4</v>
      </c>
      <c r="BR161" s="155">
        <v>268.56</v>
      </c>
      <c r="BS161" s="156">
        <v>0.28235294117647058</v>
      </c>
      <c r="BT161" s="155">
        <v>682.58999999999992</v>
      </c>
      <c r="BU161" s="100"/>
      <c r="BV161" s="155">
        <v>0</v>
      </c>
      <c r="BW161" s="366">
        <v>0</v>
      </c>
      <c r="BX161" s="339">
        <v>14.4</v>
      </c>
      <c r="BY161" s="155">
        <v>268.56</v>
      </c>
      <c r="BZ161" s="156">
        <v>0.28235294117647058</v>
      </c>
      <c r="CA161" s="155">
        <v>682.58999999999992</v>
      </c>
      <c r="CB161" s="100"/>
      <c r="CC161" s="155">
        <v>0</v>
      </c>
      <c r="CD161" s="366">
        <v>0</v>
      </c>
      <c r="CE161" s="339">
        <v>14.4</v>
      </c>
      <c r="CF161" s="155">
        <v>268.56</v>
      </c>
      <c r="CG161" s="156">
        <v>0.28235294117647058</v>
      </c>
      <c r="CH161" s="155">
        <v>682.58999999999992</v>
      </c>
      <c r="CI161" s="100"/>
      <c r="CJ161" s="155">
        <v>0</v>
      </c>
      <c r="CK161" s="366">
        <v>0</v>
      </c>
      <c r="CL161" s="339">
        <v>14.4</v>
      </c>
      <c r="CM161" s="155">
        <v>268.56</v>
      </c>
      <c r="CN161" s="156">
        <v>0.28235294117647058</v>
      </c>
      <c r="CO161" s="155">
        <v>682.58999999999992</v>
      </c>
      <c r="CP161" s="277">
        <v>24</v>
      </c>
      <c r="CQ161" s="155">
        <v>447.59999999999997</v>
      </c>
      <c r="CR161" s="366">
        <v>0.47058823529411764</v>
      </c>
      <c r="CS161" s="339">
        <v>38.4</v>
      </c>
      <c r="CT161" s="155">
        <v>716.16</v>
      </c>
      <c r="CU161" s="156">
        <v>0.75294117647058822</v>
      </c>
      <c r="CV161" s="155">
        <v>234.99</v>
      </c>
      <c r="CW161" s="277">
        <v>12.6</v>
      </c>
      <c r="CX161" s="155">
        <v>234.98999999999998</v>
      </c>
      <c r="CY161" s="366">
        <v>0.24705882352941175</v>
      </c>
      <c r="CZ161" s="339">
        <v>51</v>
      </c>
      <c r="DA161" s="155">
        <v>951.15</v>
      </c>
      <c r="DB161" s="156">
        <v>1</v>
      </c>
      <c r="DC161" s="155">
        <v>0</v>
      </c>
      <c r="DD161" s="277"/>
      <c r="DE161" s="155">
        <v>0</v>
      </c>
      <c r="DF161" s="366">
        <v>0</v>
      </c>
      <c r="DG161" s="339">
        <v>51</v>
      </c>
      <c r="DH161" s="155">
        <v>951.15</v>
      </c>
      <c r="DI161" s="156">
        <v>1</v>
      </c>
      <c r="DJ161" s="155">
        <v>0</v>
      </c>
      <c r="DK161" s="277"/>
      <c r="DL161" s="155">
        <v>0</v>
      </c>
      <c r="DM161" s="366">
        <v>0</v>
      </c>
      <c r="DN161" s="339">
        <v>51</v>
      </c>
      <c r="DO161" s="155">
        <v>951.15</v>
      </c>
      <c r="DP161" s="156">
        <v>1</v>
      </c>
      <c r="DQ161" s="155">
        <v>0</v>
      </c>
    </row>
    <row r="162" spans="1:121" ht="51" x14ac:dyDescent="0.25">
      <c r="A162" s="17" t="s">
        <v>458</v>
      </c>
      <c r="B162" s="18" t="s">
        <v>459</v>
      </c>
      <c r="C162" s="17" t="s">
        <v>32</v>
      </c>
      <c r="D162" s="17" t="s">
        <v>460</v>
      </c>
      <c r="E162" s="19" t="s">
        <v>109</v>
      </c>
      <c r="F162" s="19">
        <v>37.5</v>
      </c>
      <c r="G162" s="20">
        <v>22.3</v>
      </c>
      <c r="H162" s="20">
        <v>27.92</v>
      </c>
      <c r="I162" s="390">
        <v>1047</v>
      </c>
      <c r="J162" s="100">
        <v>0</v>
      </c>
      <c r="K162" s="155">
        <v>0</v>
      </c>
      <c r="L162" s="366">
        <v>0</v>
      </c>
      <c r="M162" s="339">
        <v>0</v>
      </c>
      <c r="N162" s="155">
        <v>0</v>
      </c>
      <c r="O162" s="156">
        <v>0</v>
      </c>
      <c r="P162" s="155">
        <v>1047</v>
      </c>
      <c r="Q162" s="100"/>
      <c r="R162" s="155">
        <v>0</v>
      </c>
      <c r="S162" s="366">
        <v>0</v>
      </c>
      <c r="T162" s="339">
        <v>0</v>
      </c>
      <c r="U162" s="155">
        <v>0</v>
      </c>
      <c r="V162" s="156">
        <v>0</v>
      </c>
      <c r="W162" s="155">
        <v>1047</v>
      </c>
      <c r="X162" s="100">
        <v>25</v>
      </c>
      <c r="Y162" s="155">
        <v>698</v>
      </c>
      <c r="Z162" s="366">
        <v>0.66666666666666663</v>
      </c>
      <c r="AA162" s="339">
        <v>25</v>
      </c>
      <c r="AB162" s="155">
        <v>698</v>
      </c>
      <c r="AC162" s="156">
        <v>0.66666666666666663</v>
      </c>
      <c r="AD162" s="155">
        <v>349</v>
      </c>
      <c r="AE162" s="100"/>
      <c r="AF162" s="155">
        <v>0</v>
      </c>
      <c r="AG162" s="366">
        <v>0</v>
      </c>
      <c r="AH162" s="339">
        <v>25</v>
      </c>
      <c r="AI162" s="155">
        <v>698</v>
      </c>
      <c r="AJ162" s="156">
        <v>0.66666666666666663</v>
      </c>
      <c r="AK162" s="155">
        <v>349</v>
      </c>
      <c r="AL162" s="100"/>
      <c r="AM162" s="155">
        <v>0</v>
      </c>
      <c r="AN162" s="366">
        <v>0</v>
      </c>
      <c r="AO162" s="339">
        <v>25</v>
      </c>
      <c r="AP162" s="155">
        <v>698</v>
      </c>
      <c r="AQ162" s="156">
        <v>0.66666666666666663</v>
      </c>
      <c r="AR162" s="155">
        <v>349</v>
      </c>
      <c r="AS162" s="100"/>
      <c r="AT162" s="155">
        <v>0</v>
      </c>
      <c r="AU162" s="366">
        <v>0</v>
      </c>
      <c r="AV162" s="339">
        <v>25</v>
      </c>
      <c r="AW162" s="155">
        <v>698</v>
      </c>
      <c r="AX162" s="156">
        <v>0.66666666666666663</v>
      </c>
      <c r="AY162" s="155">
        <v>349</v>
      </c>
      <c r="AZ162" s="100"/>
      <c r="BA162" s="155">
        <v>0</v>
      </c>
      <c r="BB162" s="366">
        <v>0</v>
      </c>
      <c r="BC162" s="339">
        <v>25</v>
      </c>
      <c r="BD162" s="155">
        <v>698</v>
      </c>
      <c r="BE162" s="156">
        <v>0.66666666666666663</v>
      </c>
      <c r="BF162" s="155">
        <v>349</v>
      </c>
      <c r="BG162" s="100"/>
      <c r="BH162" s="155">
        <v>0</v>
      </c>
      <c r="BI162" s="366">
        <v>0</v>
      </c>
      <c r="BJ162" s="339">
        <v>25</v>
      </c>
      <c r="BK162" s="155">
        <v>698</v>
      </c>
      <c r="BL162" s="156">
        <v>0.66666666666666663</v>
      </c>
      <c r="BM162" s="155">
        <v>349</v>
      </c>
      <c r="BN162" s="100"/>
      <c r="BO162" s="155">
        <v>0</v>
      </c>
      <c r="BP162" s="366">
        <v>0</v>
      </c>
      <c r="BQ162" s="339">
        <v>25</v>
      </c>
      <c r="BR162" s="155">
        <v>698</v>
      </c>
      <c r="BS162" s="156">
        <v>0.66666666666666663</v>
      </c>
      <c r="BT162" s="155">
        <v>349</v>
      </c>
      <c r="BU162" s="100"/>
      <c r="BV162" s="155">
        <v>0</v>
      </c>
      <c r="BW162" s="366">
        <v>0</v>
      </c>
      <c r="BX162" s="339">
        <v>25</v>
      </c>
      <c r="BY162" s="155">
        <v>698</v>
      </c>
      <c r="BZ162" s="156">
        <v>0.66666666666666663</v>
      </c>
      <c r="CA162" s="155">
        <v>349</v>
      </c>
      <c r="CB162" s="100"/>
      <c r="CC162" s="155">
        <v>0</v>
      </c>
      <c r="CD162" s="366">
        <v>0</v>
      </c>
      <c r="CE162" s="339">
        <v>25</v>
      </c>
      <c r="CF162" s="155">
        <v>698</v>
      </c>
      <c r="CG162" s="156">
        <v>0.66666666666666663</v>
      </c>
      <c r="CH162" s="155">
        <v>349</v>
      </c>
      <c r="CI162" s="100"/>
      <c r="CJ162" s="155">
        <v>0</v>
      </c>
      <c r="CK162" s="366">
        <v>0</v>
      </c>
      <c r="CL162" s="339">
        <v>25</v>
      </c>
      <c r="CM162" s="155">
        <v>698</v>
      </c>
      <c r="CN162" s="156">
        <v>0.66666666666666663</v>
      </c>
      <c r="CO162" s="155">
        <v>349</v>
      </c>
      <c r="CP162" s="277">
        <v>9</v>
      </c>
      <c r="CQ162" s="155">
        <v>251.28000000000003</v>
      </c>
      <c r="CR162" s="366">
        <v>0.24000000000000002</v>
      </c>
      <c r="CS162" s="339">
        <v>34</v>
      </c>
      <c r="CT162" s="155">
        <v>949.28</v>
      </c>
      <c r="CU162" s="156">
        <v>0.90666666666666662</v>
      </c>
      <c r="CV162" s="155">
        <v>97.720000000000027</v>
      </c>
      <c r="CW162" s="277">
        <v>3.5</v>
      </c>
      <c r="CX162" s="155">
        <v>97.72</v>
      </c>
      <c r="CY162" s="366">
        <v>9.3333333333333338E-2</v>
      </c>
      <c r="CZ162" s="339">
        <v>37.5</v>
      </c>
      <c r="DA162" s="155">
        <v>1047</v>
      </c>
      <c r="DB162" s="156">
        <v>1</v>
      </c>
      <c r="DC162" s="155">
        <v>0</v>
      </c>
      <c r="DD162" s="277"/>
      <c r="DE162" s="155">
        <v>0</v>
      </c>
      <c r="DF162" s="366">
        <v>0</v>
      </c>
      <c r="DG162" s="339">
        <v>37.5</v>
      </c>
      <c r="DH162" s="155">
        <v>1047</v>
      </c>
      <c r="DI162" s="156">
        <v>1</v>
      </c>
      <c r="DJ162" s="155">
        <v>0</v>
      </c>
      <c r="DK162" s="277"/>
      <c r="DL162" s="155">
        <v>0</v>
      </c>
      <c r="DM162" s="366">
        <v>0</v>
      </c>
      <c r="DN162" s="339">
        <v>37.5</v>
      </c>
      <c r="DO162" s="155">
        <v>1047</v>
      </c>
      <c r="DP162" s="156">
        <v>1</v>
      </c>
      <c r="DQ162" s="155">
        <v>0</v>
      </c>
    </row>
    <row r="163" spans="1:121" ht="51" x14ac:dyDescent="0.25">
      <c r="A163" s="17" t="s">
        <v>461</v>
      </c>
      <c r="B163" s="18" t="s">
        <v>462</v>
      </c>
      <c r="C163" s="17" t="s">
        <v>32</v>
      </c>
      <c r="D163" s="17" t="s">
        <v>463</v>
      </c>
      <c r="E163" s="19" t="s">
        <v>109</v>
      </c>
      <c r="F163" s="19">
        <v>24.5</v>
      </c>
      <c r="G163" s="20">
        <v>31.23</v>
      </c>
      <c r="H163" s="20">
        <v>39.1</v>
      </c>
      <c r="I163" s="390">
        <v>957.95</v>
      </c>
      <c r="J163" s="100">
        <v>0</v>
      </c>
      <c r="K163" s="155">
        <v>0</v>
      </c>
      <c r="L163" s="366">
        <v>0</v>
      </c>
      <c r="M163" s="339">
        <v>0</v>
      </c>
      <c r="N163" s="155">
        <v>0</v>
      </c>
      <c r="O163" s="156">
        <v>0</v>
      </c>
      <c r="P163" s="155">
        <v>957.95</v>
      </c>
      <c r="Q163" s="100"/>
      <c r="R163" s="155">
        <v>0</v>
      </c>
      <c r="S163" s="366">
        <v>0</v>
      </c>
      <c r="T163" s="339">
        <v>0</v>
      </c>
      <c r="U163" s="155">
        <v>0</v>
      </c>
      <c r="V163" s="156">
        <v>0</v>
      </c>
      <c r="W163" s="155">
        <v>957.95</v>
      </c>
      <c r="X163" s="100">
        <v>3.6</v>
      </c>
      <c r="Y163" s="155">
        <v>140.76000000000002</v>
      </c>
      <c r="Z163" s="366">
        <v>0.14693877551020409</v>
      </c>
      <c r="AA163" s="339">
        <v>3.6</v>
      </c>
      <c r="AB163" s="155">
        <v>140.76000000000002</v>
      </c>
      <c r="AC163" s="156">
        <v>0.14693877551020409</v>
      </c>
      <c r="AD163" s="155">
        <v>817.19</v>
      </c>
      <c r="AE163" s="100"/>
      <c r="AF163" s="155">
        <v>0</v>
      </c>
      <c r="AG163" s="366">
        <v>0</v>
      </c>
      <c r="AH163" s="339">
        <v>3.6</v>
      </c>
      <c r="AI163" s="155">
        <v>140.76000000000002</v>
      </c>
      <c r="AJ163" s="156">
        <v>0.14693877551020409</v>
      </c>
      <c r="AK163" s="155">
        <v>817.19</v>
      </c>
      <c r="AL163" s="100"/>
      <c r="AM163" s="155">
        <v>0</v>
      </c>
      <c r="AN163" s="366">
        <v>0</v>
      </c>
      <c r="AO163" s="339">
        <v>3.6</v>
      </c>
      <c r="AP163" s="155">
        <v>140.76000000000002</v>
      </c>
      <c r="AQ163" s="156">
        <v>0.14693877551020409</v>
      </c>
      <c r="AR163" s="155">
        <v>817.19</v>
      </c>
      <c r="AS163" s="100"/>
      <c r="AT163" s="155">
        <v>0</v>
      </c>
      <c r="AU163" s="366">
        <v>0</v>
      </c>
      <c r="AV163" s="339">
        <v>3.6</v>
      </c>
      <c r="AW163" s="155">
        <v>140.76000000000002</v>
      </c>
      <c r="AX163" s="156">
        <v>0.14693877551020409</v>
      </c>
      <c r="AY163" s="155">
        <v>817.19</v>
      </c>
      <c r="AZ163" s="100"/>
      <c r="BA163" s="155">
        <v>0</v>
      </c>
      <c r="BB163" s="366">
        <v>0</v>
      </c>
      <c r="BC163" s="339">
        <v>3.6</v>
      </c>
      <c r="BD163" s="155">
        <v>140.76000000000002</v>
      </c>
      <c r="BE163" s="156">
        <v>0.14693877551020409</v>
      </c>
      <c r="BF163" s="155">
        <v>817.19</v>
      </c>
      <c r="BG163" s="100"/>
      <c r="BH163" s="155">
        <v>0</v>
      </c>
      <c r="BI163" s="366">
        <v>0</v>
      </c>
      <c r="BJ163" s="339">
        <v>3.6</v>
      </c>
      <c r="BK163" s="155">
        <v>140.76000000000002</v>
      </c>
      <c r="BL163" s="156">
        <v>0.14693877551020409</v>
      </c>
      <c r="BM163" s="155">
        <v>817.19</v>
      </c>
      <c r="BN163" s="100"/>
      <c r="BO163" s="155">
        <v>0</v>
      </c>
      <c r="BP163" s="366">
        <v>0</v>
      </c>
      <c r="BQ163" s="339">
        <v>3.6</v>
      </c>
      <c r="BR163" s="155">
        <v>140.76000000000002</v>
      </c>
      <c r="BS163" s="156">
        <v>0.14693877551020409</v>
      </c>
      <c r="BT163" s="155">
        <v>817.19</v>
      </c>
      <c r="BU163" s="100"/>
      <c r="BV163" s="155">
        <v>0</v>
      </c>
      <c r="BW163" s="366">
        <v>0</v>
      </c>
      <c r="BX163" s="339">
        <v>3.6</v>
      </c>
      <c r="BY163" s="155">
        <v>140.76000000000002</v>
      </c>
      <c r="BZ163" s="156">
        <v>0.14693877551020409</v>
      </c>
      <c r="CA163" s="155">
        <v>817.19</v>
      </c>
      <c r="CB163" s="100"/>
      <c r="CC163" s="155">
        <v>0</v>
      </c>
      <c r="CD163" s="366">
        <v>0</v>
      </c>
      <c r="CE163" s="339">
        <v>3.6</v>
      </c>
      <c r="CF163" s="155">
        <v>140.76000000000002</v>
      </c>
      <c r="CG163" s="156">
        <v>0.14693877551020409</v>
      </c>
      <c r="CH163" s="155">
        <v>817.19</v>
      </c>
      <c r="CI163" s="100"/>
      <c r="CJ163" s="155">
        <v>0</v>
      </c>
      <c r="CK163" s="366">
        <v>0</v>
      </c>
      <c r="CL163" s="339">
        <v>3.6</v>
      </c>
      <c r="CM163" s="155">
        <v>140.76000000000002</v>
      </c>
      <c r="CN163" s="156">
        <v>0.14693877551020409</v>
      </c>
      <c r="CO163" s="155">
        <v>817.19</v>
      </c>
      <c r="CP163" s="277"/>
      <c r="CQ163" s="155">
        <v>0</v>
      </c>
      <c r="CR163" s="366">
        <v>0</v>
      </c>
      <c r="CS163" s="339">
        <v>3.6</v>
      </c>
      <c r="CT163" s="155">
        <v>140.76000000000002</v>
      </c>
      <c r="CU163" s="156">
        <v>0.14693877551020409</v>
      </c>
      <c r="CV163" s="155">
        <v>817.19</v>
      </c>
      <c r="CW163" s="277">
        <v>20.9</v>
      </c>
      <c r="CX163" s="155">
        <v>817.18999999999994</v>
      </c>
      <c r="CY163" s="366">
        <v>0.85306122448979582</v>
      </c>
      <c r="CZ163" s="339">
        <v>24.5</v>
      </c>
      <c r="DA163" s="155">
        <v>957.94999999999993</v>
      </c>
      <c r="DB163" s="156">
        <v>0.99999999999999989</v>
      </c>
      <c r="DC163" s="155">
        <v>0</v>
      </c>
      <c r="DD163" s="277"/>
      <c r="DE163" s="155">
        <v>0</v>
      </c>
      <c r="DF163" s="366">
        <v>0</v>
      </c>
      <c r="DG163" s="339">
        <v>24.5</v>
      </c>
      <c r="DH163" s="155">
        <v>957.94999999999993</v>
      </c>
      <c r="DI163" s="156">
        <v>0.99999999999999989</v>
      </c>
      <c r="DJ163" s="155">
        <v>0</v>
      </c>
      <c r="DK163" s="277"/>
      <c r="DL163" s="155">
        <v>0</v>
      </c>
      <c r="DM163" s="366">
        <v>0</v>
      </c>
      <c r="DN163" s="339">
        <v>24.5</v>
      </c>
      <c r="DO163" s="155">
        <v>957.94999999999993</v>
      </c>
      <c r="DP163" s="156">
        <v>0.99999999999999989</v>
      </c>
      <c r="DQ163" s="155">
        <v>0</v>
      </c>
    </row>
    <row r="164" spans="1:121" ht="51" x14ac:dyDescent="0.25">
      <c r="A164" s="17" t="s">
        <v>464</v>
      </c>
      <c r="B164" s="18" t="s">
        <v>465</v>
      </c>
      <c r="C164" s="17" t="s">
        <v>32</v>
      </c>
      <c r="D164" s="17" t="s">
        <v>466</v>
      </c>
      <c r="E164" s="19" t="s">
        <v>109</v>
      </c>
      <c r="F164" s="19">
        <v>13.5</v>
      </c>
      <c r="G164" s="20">
        <v>38.32</v>
      </c>
      <c r="H164" s="20">
        <v>47.98</v>
      </c>
      <c r="I164" s="390">
        <v>647.73</v>
      </c>
      <c r="J164" s="100">
        <v>0</v>
      </c>
      <c r="K164" s="155">
        <v>0</v>
      </c>
      <c r="L164" s="366">
        <v>0</v>
      </c>
      <c r="M164" s="339">
        <v>0</v>
      </c>
      <c r="N164" s="155">
        <v>0</v>
      </c>
      <c r="O164" s="156">
        <v>0</v>
      </c>
      <c r="P164" s="155">
        <v>647.73</v>
      </c>
      <c r="Q164" s="100"/>
      <c r="R164" s="155">
        <v>0</v>
      </c>
      <c r="S164" s="366">
        <v>0</v>
      </c>
      <c r="T164" s="339">
        <v>0</v>
      </c>
      <c r="U164" s="155">
        <v>0</v>
      </c>
      <c r="V164" s="156">
        <v>0</v>
      </c>
      <c r="W164" s="155">
        <v>647.73</v>
      </c>
      <c r="X164" s="100"/>
      <c r="Y164" s="155">
        <v>0</v>
      </c>
      <c r="Z164" s="366">
        <v>0</v>
      </c>
      <c r="AA164" s="339">
        <v>0</v>
      </c>
      <c r="AB164" s="155">
        <v>0</v>
      </c>
      <c r="AC164" s="156">
        <v>0</v>
      </c>
      <c r="AD164" s="155">
        <v>647.73</v>
      </c>
      <c r="AE164" s="100"/>
      <c r="AF164" s="155">
        <v>0</v>
      </c>
      <c r="AG164" s="366">
        <v>0</v>
      </c>
      <c r="AH164" s="339">
        <v>0</v>
      </c>
      <c r="AI164" s="155">
        <v>0</v>
      </c>
      <c r="AJ164" s="156">
        <v>0</v>
      </c>
      <c r="AK164" s="155">
        <v>647.73</v>
      </c>
      <c r="AL164" s="100"/>
      <c r="AM164" s="155">
        <v>0</v>
      </c>
      <c r="AN164" s="366">
        <v>0</v>
      </c>
      <c r="AO164" s="339">
        <v>0</v>
      </c>
      <c r="AP164" s="155">
        <v>0</v>
      </c>
      <c r="AQ164" s="156">
        <v>0</v>
      </c>
      <c r="AR164" s="155">
        <v>647.73</v>
      </c>
      <c r="AS164" s="100"/>
      <c r="AT164" s="155">
        <v>0</v>
      </c>
      <c r="AU164" s="366">
        <v>0</v>
      </c>
      <c r="AV164" s="339">
        <v>0</v>
      </c>
      <c r="AW164" s="155">
        <v>0</v>
      </c>
      <c r="AX164" s="156">
        <v>0</v>
      </c>
      <c r="AY164" s="155">
        <v>647.73</v>
      </c>
      <c r="AZ164" s="100"/>
      <c r="BA164" s="155">
        <v>0</v>
      </c>
      <c r="BB164" s="366">
        <v>0</v>
      </c>
      <c r="BC164" s="339">
        <v>0</v>
      </c>
      <c r="BD164" s="155">
        <v>0</v>
      </c>
      <c r="BE164" s="156">
        <v>0</v>
      </c>
      <c r="BF164" s="155">
        <v>647.73</v>
      </c>
      <c r="BG164" s="100"/>
      <c r="BH164" s="155">
        <v>0</v>
      </c>
      <c r="BI164" s="366">
        <v>0</v>
      </c>
      <c r="BJ164" s="339">
        <v>0</v>
      </c>
      <c r="BK164" s="155">
        <v>0</v>
      </c>
      <c r="BL164" s="156">
        <v>0</v>
      </c>
      <c r="BM164" s="155">
        <v>647.73</v>
      </c>
      <c r="BN164" s="100"/>
      <c r="BO164" s="155">
        <v>0</v>
      </c>
      <c r="BP164" s="366">
        <v>0</v>
      </c>
      <c r="BQ164" s="339">
        <v>0</v>
      </c>
      <c r="BR164" s="155">
        <v>0</v>
      </c>
      <c r="BS164" s="156">
        <v>0</v>
      </c>
      <c r="BT164" s="155">
        <v>647.73</v>
      </c>
      <c r="BU164" s="100"/>
      <c r="BV164" s="155">
        <v>0</v>
      </c>
      <c r="BW164" s="366">
        <v>0</v>
      </c>
      <c r="BX164" s="339">
        <v>0</v>
      </c>
      <c r="BY164" s="155">
        <v>0</v>
      </c>
      <c r="BZ164" s="156">
        <v>0</v>
      </c>
      <c r="CA164" s="155">
        <v>647.73</v>
      </c>
      <c r="CB164" s="100"/>
      <c r="CC164" s="155">
        <v>0</v>
      </c>
      <c r="CD164" s="366">
        <v>0</v>
      </c>
      <c r="CE164" s="339">
        <v>0</v>
      </c>
      <c r="CF164" s="155">
        <v>0</v>
      </c>
      <c r="CG164" s="156">
        <v>0</v>
      </c>
      <c r="CH164" s="155">
        <v>647.73</v>
      </c>
      <c r="CI164" s="100"/>
      <c r="CJ164" s="155">
        <v>0</v>
      </c>
      <c r="CK164" s="366">
        <v>0</v>
      </c>
      <c r="CL164" s="339">
        <v>0</v>
      </c>
      <c r="CM164" s="155">
        <v>0</v>
      </c>
      <c r="CN164" s="156">
        <v>0</v>
      </c>
      <c r="CO164" s="155">
        <v>647.73</v>
      </c>
      <c r="CP164" s="277"/>
      <c r="CQ164" s="155">
        <v>0</v>
      </c>
      <c r="CR164" s="366">
        <v>0</v>
      </c>
      <c r="CS164" s="339">
        <v>0</v>
      </c>
      <c r="CT164" s="155">
        <v>0</v>
      </c>
      <c r="CU164" s="156">
        <v>0</v>
      </c>
      <c r="CV164" s="155">
        <v>647.73</v>
      </c>
      <c r="CW164" s="277">
        <v>13.5</v>
      </c>
      <c r="CX164" s="155">
        <v>647.7299999999999</v>
      </c>
      <c r="CY164" s="366">
        <v>0.99999999999999978</v>
      </c>
      <c r="CZ164" s="339">
        <v>13.5</v>
      </c>
      <c r="DA164" s="155">
        <v>647.7299999999999</v>
      </c>
      <c r="DB164" s="156">
        <v>0.99999999999999978</v>
      </c>
      <c r="DC164" s="155">
        <v>0</v>
      </c>
      <c r="DD164" s="277"/>
      <c r="DE164" s="155">
        <v>0</v>
      </c>
      <c r="DF164" s="366">
        <v>0</v>
      </c>
      <c r="DG164" s="339">
        <v>13.5</v>
      </c>
      <c r="DH164" s="155">
        <v>647.7299999999999</v>
      </c>
      <c r="DI164" s="156">
        <v>0.99999999999999978</v>
      </c>
      <c r="DJ164" s="155">
        <v>0</v>
      </c>
      <c r="DK164" s="277"/>
      <c r="DL164" s="155">
        <v>0</v>
      </c>
      <c r="DM164" s="366">
        <v>0</v>
      </c>
      <c r="DN164" s="339">
        <v>13.5</v>
      </c>
      <c r="DO164" s="155">
        <v>647.7299999999999</v>
      </c>
      <c r="DP164" s="156">
        <v>0.99999999999999978</v>
      </c>
      <c r="DQ164" s="155">
        <v>0</v>
      </c>
    </row>
    <row r="165" spans="1:121" ht="38.25" x14ac:dyDescent="0.25">
      <c r="A165" s="17" t="s">
        <v>467</v>
      </c>
      <c r="B165" s="18" t="s">
        <v>468</v>
      </c>
      <c r="C165" s="17" t="s">
        <v>32</v>
      </c>
      <c r="D165" s="17" t="s">
        <v>469</v>
      </c>
      <c r="E165" s="19" t="s">
        <v>109</v>
      </c>
      <c r="F165" s="19">
        <v>11</v>
      </c>
      <c r="G165" s="20">
        <v>11.03</v>
      </c>
      <c r="H165" s="20">
        <v>13.81</v>
      </c>
      <c r="I165" s="390">
        <v>151.91</v>
      </c>
      <c r="J165" s="100">
        <v>0</v>
      </c>
      <c r="K165" s="155">
        <v>0</v>
      </c>
      <c r="L165" s="366">
        <v>0</v>
      </c>
      <c r="M165" s="339">
        <v>0</v>
      </c>
      <c r="N165" s="155">
        <v>0</v>
      </c>
      <c r="O165" s="156">
        <v>0</v>
      </c>
      <c r="P165" s="155">
        <v>151.91</v>
      </c>
      <c r="Q165" s="100"/>
      <c r="R165" s="155">
        <v>0</v>
      </c>
      <c r="S165" s="366">
        <v>0</v>
      </c>
      <c r="T165" s="339">
        <v>0</v>
      </c>
      <c r="U165" s="155">
        <v>0</v>
      </c>
      <c r="V165" s="156">
        <v>0</v>
      </c>
      <c r="W165" s="155">
        <v>151.91</v>
      </c>
      <c r="X165" s="100"/>
      <c r="Y165" s="155">
        <v>0</v>
      </c>
      <c r="Z165" s="366">
        <v>0</v>
      </c>
      <c r="AA165" s="339">
        <v>0</v>
      </c>
      <c r="AB165" s="155">
        <v>0</v>
      </c>
      <c r="AC165" s="156">
        <v>0</v>
      </c>
      <c r="AD165" s="155">
        <v>151.91</v>
      </c>
      <c r="AE165" s="100"/>
      <c r="AF165" s="155">
        <v>0</v>
      </c>
      <c r="AG165" s="366">
        <v>0</v>
      </c>
      <c r="AH165" s="339">
        <v>0</v>
      </c>
      <c r="AI165" s="155">
        <v>0</v>
      </c>
      <c r="AJ165" s="156">
        <v>0</v>
      </c>
      <c r="AK165" s="155">
        <v>151.91</v>
      </c>
      <c r="AL165" s="100"/>
      <c r="AM165" s="155">
        <v>0</v>
      </c>
      <c r="AN165" s="366">
        <v>0</v>
      </c>
      <c r="AO165" s="339">
        <v>0</v>
      </c>
      <c r="AP165" s="155">
        <v>0</v>
      </c>
      <c r="AQ165" s="156">
        <v>0</v>
      </c>
      <c r="AR165" s="155">
        <v>151.91</v>
      </c>
      <c r="AS165" s="100"/>
      <c r="AT165" s="155">
        <v>0</v>
      </c>
      <c r="AU165" s="366">
        <v>0</v>
      </c>
      <c r="AV165" s="339">
        <v>0</v>
      </c>
      <c r="AW165" s="155">
        <v>0</v>
      </c>
      <c r="AX165" s="156">
        <v>0</v>
      </c>
      <c r="AY165" s="155">
        <v>151.91</v>
      </c>
      <c r="AZ165" s="100"/>
      <c r="BA165" s="155">
        <v>0</v>
      </c>
      <c r="BB165" s="366">
        <v>0</v>
      </c>
      <c r="BC165" s="339">
        <v>0</v>
      </c>
      <c r="BD165" s="155">
        <v>0</v>
      </c>
      <c r="BE165" s="156">
        <v>0</v>
      </c>
      <c r="BF165" s="155">
        <v>151.91</v>
      </c>
      <c r="BG165" s="100"/>
      <c r="BH165" s="155">
        <v>0</v>
      </c>
      <c r="BI165" s="366">
        <v>0</v>
      </c>
      <c r="BJ165" s="339">
        <v>0</v>
      </c>
      <c r="BK165" s="155">
        <v>0</v>
      </c>
      <c r="BL165" s="156">
        <v>0</v>
      </c>
      <c r="BM165" s="155">
        <v>151.91</v>
      </c>
      <c r="BN165" s="100"/>
      <c r="BO165" s="155">
        <v>0</v>
      </c>
      <c r="BP165" s="366">
        <v>0</v>
      </c>
      <c r="BQ165" s="339">
        <v>0</v>
      </c>
      <c r="BR165" s="155">
        <v>0</v>
      </c>
      <c r="BS165" s="156">
        <v>0</v>
      </c>
      <c r="BT165" s="155">
        <v>151.91</v>
      </c>
      <c r="BU165" s="100"/>
      <c r="BV165" s="155">
        <v>0</v>
      </c>
      <c r="BW165" s="366">
        <v>0</v>
      </c>
      <c r="BX165" s="339">
        <v>0</v>
      </c>
      <c r="BY165" s="155">
        <v>0</v>
      </c>
      <c r="BZ165" s="156">
        <v>0</v>
      </c>
      <c r="CA165" s="155">
        <v>151.91</v>
      </c>
      <c r="CB165" s="100"/>
      <c r="CC165" s="155">
        <v>0</v>
      </c>
      <c r="CD165" s="366">
        <v>0</v>
      </c>
      <c r="CE165" s="339">
        <v>0</v>
      </c>
      <c r="CF165" s="155">
        <v>0</v>
      </c>
      <c r="CG165" s="156">
        <v>0</v>
      </c>
      <c r="CH165" s="155">
        <v>151.91</v>
      </c>
      <c r="CI165" s="100"/>
      <c r="CJ165" s="155">
        <v>0</v>
      </c>
      <c r="CK165" s="366">
        <v>0</v>
      </c>
      <c r="CL165" s="339">
        <v>0</v>
      </c>
      <c r="CM165" s="155">
        <v>0</v>
      </c>
      <c r="CN165" s="156">
        <v>0</v>
      </c>
      <c r="CO165" s="155">
        <v>151.91</v>
      </c>
      <c r="CP165" s="100"/>
      <c r="CQ165" s="155">
        <v>0</v>
      </c>
      <c r="CR165" s="366">
        <v>0</v>
      </c>
      <c r="CS165" s="339">
        <v>0</v>
      </c>
      <c r="CT165" s="155">
        <v>0</v>
      </c>
      <c r="CU165" s="156">
        <v>0</v>
      </c>
      <c r="CV165" s="155">
        <v>151.91</v>
      </c>
      <c r="CW165" s="100">
        <v>11</v>
      </c>
      <c r="CX165" s="155">
        <v>151.91</v>
      </c>
      <c r="CY165" s="366">
        <v>1</v>
      </c>
      <c r="CZ165" s="339">
        <v>11</v>
      </c>
      <c r="DA165" s="155">
        <v>151.91</v>
      </c>
      <c r="DB165" s="156">
        <v>1</v>
      </c>
      <c r="DC165" s="155">
        <v>0</v>
      </c>
      <c r="DD165" s="100"/>
      <c r="DE165" s="155">
        <v>0</v>
      </c>
      <c r="DF165" s="366">
        <v>0</v>
      </c>
      <c r="DG165" s="339">
        <v>11</v>
      </c>
      <c r="DH165" s="155">
        <v>151.91</v>
      </c>
      <c r="DI165" s="156">
        <v>1</v>
      </c>
      <c r="DJ165" s="155">
        <v>0</v>
      </c>
      <c r="DK165" s="100"/>
      <c r="DL165" s="155">
        <v>0</v>
      </c>
      <c r="DM165" s="366">
        <v>0</v>
      </c>
      <c r="DN165" s="339">
        <v>11</v>
      </c>
      <c r="DO165" s="155">
        <v>151.91</v>
      </c>
      <c r="DP165" s="156">
        <v>1</v>
      </c>
      <c r="DQ165" s="155">
        <v>0</v>
      </c>
    </row>
    <row r="166" spans="1:121" ht="51" x14ac:dyDescent="0.25">
      <c r="A166" s="17" t="s">
        <v>470</v>
      </c>
      <c r="B166" s="18" t="s">
        <v>471</v>
      </c>
      <c r="C166" s="17" t="s">
        <v>32</v>
      </c>
      <c r="D166" s="17" t="s">
        <v>472</v>
      </c>
      <c r="E166" s="19" t="s">
        <v>109</v>
      </c>
      <c r="F166" s="19">
        <v>24</v>
      </c>
      <c r="G166" s="20">
        <v>58.23</v>
      </c>
      <c r="H166" s="20">
        <v>72.91</v>
      </c>
      <c r="I166" s="390">
        <v>1749.84</v>
      </c>
      <c r="J166" s="100">
        <v>0</v>
      </c>
      <c r="K166" s="155">
        <v>0</v>
      </c>
      <c r="L166" s="366">
        <v>0</v>
      </c>
      <c r="M166" s="339">
        <v>0</v>
      </c>
      <c r="N166" s="155">
        <v>0</v>
      </c>
      <c r="O166" s="156">
        <v>0</v>
      </c>
      <c r="P166" s="155">
        <v>1749.84</v>
      </c>
      <c r="Q166" s="100"/>
      <c r="R166" s="155">
        <v>0</v>
      </c>
      <c r="S166" s="366">
        <v>0</v>
      </c>
      <c r="T166" s="339">
        <v>0</v>
      </c>
      <c r="U166" s="155">
        <v>0</v>
      </c>
      <c r="V166" s="156">
        <v>0</v>
      </c>
      <c r="W166" s="155">
        <v>1749.84</v>
      </c>
      <c r="X166" s="100"/>
      <c r="Y166" s="155">
        <v>0</v>
      </c>
      <c r="Z166" s="366">
        <v>0</v>
      </c>
      <c r="AA166" s="339">
        <v>0</v>
      </c>
      <c r="AB166" s="155">
        <v>0</v>
      </c>
      <c r="AC166" s="156">
        <v>0</v>
      </c>
      <c r="AD166" s="155">
        <v>1749.84</v>
      </c>
      <c r="AE166" s="100"/>
      <c r="AF166" s="155">
        <v>0</v>
      </c>
      <c r="AG166" s="366">
        <v>0</v>
      </c>
      <c r="AH166" s="339">
        <v>0</v>
      </c>
      <c r="AI166" s="155">
        <v>0</v>
      </c>
      <c r="AJ166" s="156">
        <v>0</v>
      </c>
      <c r="AK166" s="155">
        <v>1749.84</v>
      </c>
      <c r="AL166" s="100"/>
      <c r="AM166" s="155">
        <v>0</v>
      </c>
      <c r="AN166" s="366">
        <v>0</v>
      </c>
      <c r="AO166" s="339">
        <v>0</v>
      </c>
      <c r="AP166" s="155">
        <v>0</v>
      </c>
      <c r="AQ166" s="156">
        <v>0</v>
      </c>
      <c r="AR166" s="155">
        <v>1749.84</v>
      </c>
      <c r="AS166" s="100"/>
      <c r="AT166" s="155">
        <v>0</v>
      </c>
      <c r="AU166" s="366">
        <v>0</v>
      </c>
      <c r="AV166" s="339">
        <v>0</v>
      </c>
      <c r="AW166" s="155">
        <v>0</v>
      </c>
      <c r="AX166" s="156">
        <v>0</v>
      </c>
      <c r="AY166" s="155">
        <v>1749.84</v>
      </c>
      <c r="AZ166" s="100"/>
      <c r="BA166" s="155">
        <v>0</v>
      </c>
      <c r="BB166" s="366">
        <v>0</v>
      </c>
      <c r="BC166" s="339">
        <v>0</v>
      </c>
      <c r="BD166" s="155">
        <v>0</v>
      </c>
      <c r="BE166" s="156">
        <v>0</v>
      </c>
      <c r="BF166" s="155">
        <v>1749.84</v>
      </c>
      <c r="BG166" s="100"/>
      <c r="BH166" s="155">
        <v>0</v>
      </c>
      <c r="BI166" s="366">
        <v>0</v>
      </c>
      <c r="BJ166" s="339">
        <v>0</v>
      </c>
      <c r="BK166" s="155">
        <v>0</v>
      </c>
      <c r="BL166" s="156">
        <v>0</v>
      </c>
      <c r="BM166" s="155">
        <v>1749.84</v>
      </c>
      <c r="BN166" s="100"/>
      <c r="BO166" s="155">
        <v>0</v>
      </c>
      <c r="BP166" s="366">
        <v>0</v>
      </c>
      <c r="BQ166" s="339">
        <v>0</v>
      </c>
      <c r="BR166" s="155">
        <v>0</v>
      </c>
      <c r="BS166" s="156">
        <v>0</v>
      </c>
      <c r="BT166" s="155">
        <v>1749.84</v>
      </c>
      <c r="BU166" s="100"/>
      <c r="BV166" s="155">
        <v>0</v>
      </c>
      <c r="BW166" s="366">
        <v>0</v>
      </c>
      <c r="BX166" s="339">
        <v>0</v>
      </c>
      <c r="BY166" s="155">
        <v>0</v>
      </c>
      <c r="BZ166" s="156">
        <v>0</v>
      </c>
      <c r="CA166" s="155">
        <v>1749.84</v>
      </c>
      <c r="CB166" s="100"/>
      <c r="CC166" s="155">
        <v>0</v>
      </c>
      <c r="CD166" s="366">
        <v>0</v>
      </c>
      <c r="CE166" s="339">
        <v>0</v>
      </c>
      <c r="CF166" s="155">
        <v>0</v>
      </c>
      <c r="CG166" s="156">
        <v>0</v>
      </c>
      <c r="CH166" s="155">
        <v>1749.84</v>
      </c>
      <c r="CI166" s="100"/>
      <c r="CJ166" s="155">
        <v>0</v>
      </c>
      <c r="CK166" s="366">
        <v>0</v>
      </c>
      <c r="CL166" s="339">
        <v>0</v>
      </c>
      <c r="CM166" s="155">
        <v>0</v>
      </c>
      <c r="CN166" s="156">
        <v>0</v>
      </c>
      <c r="CO166" s="155">
        <v>1749.84</v>
      </c>
      <c r="CP166" s="100">
        <v>24</v>
      </c>
      <c r="CQ166" s="155">
        <v>1749.84</v>
      </c>
      <c r="CR166" s="366">
        <v>1</v>
      </c>
      <c r="CS166" s="339">
        <v>24</v>
      </c>
      <c r="CT166" s="155">
        <v>1749.84</v>
      </c>
      <c r="CU166" s="156">
        <v>1</v>
      </c>
      <c r="CV166" s="155">
        <v>0</v>
      </c>
      <c r="CW166" s="100"/>
      <c r="CX166" s="155">
        <v>0</v>
      </c>
      <c r="CY166" s="366">
        <v>0</v>
      </c>
      <c r="CZ166" s="339">
        <v>24</v>
      </c>
      <c r="DA166" s="155">
        <v>1749.84</v>
      </c>
      <c r="DB166" s="156">
        <v>1</v>
      </c>
      <c r="DC166" s="155">
        <v>0</v>
      </c>
      <c r="DD166" s="100"/>
      <c r="DE166" s="155">
        <v>0</v>
      </c>
      <c r="DF166" s="366">
        <v>0</v>
      </c>
      <c r="DG166" s="339">
        <v>24</v>
      </c>
      <c r="DH166" s="155">
        <v>1749.84</v>
      </c>
      <c r="DI166" s="156">
        <v>1</v>
      </c>
      <c r="DJ166" s="155">
        <v>0</v>
      </c>
      <c r="DK166" s="100"/>
      <c r="DL166" s="155">
        <v>0</v>
      </c>
      <c r="DM166" s="366">
        <v>0</v>
      </c>
      <c r="DN166" s="339">
        <v>24</v>
      </c>
      <c r="DO166" s="155">
        <v>1749.84</v>
      </c>
      <c r="DP166" s="156">
        <v>1</v>
      </c>
      <c r="DQ166" s="155">
        <v>0</v>
      </c>
    </row>
    <row r="167" spans="1:121" ht="25.5" x14ac:dyDescent="0.25">
      <c r="A167" s="17" t="s">
        <v>473</v>
      </c>
      <c r="B167" s="18" t="s">
        <v>474</v>
      </c>
      <c r="C167" s="17" t="s">
        <v>27</v>
      </c>
      <c r="D167" s="17" t="s">
        <v>475</v>
      </c>
      <c r="E167" s="19" t="s">
        <v>109</v>
      </c>
      <c r="F167" s="19">
        <v>55</v>
      </c>
      <c r="G167" s="20">
        <v>84.73</v>
      </c>
      <c r="H167" s="20">
        <v>106.09</v>
      </c>
      <c r="I167" s="390">
        <v>5834.95</v>
      </c>
      <c r="J167" s="100">
        <v>0</v>
      </c>
      <c r="K167" s="155">
        <v>0</v>
      </c>
      <c r="L167" s="366">
        <v>0</v>
      </c>
      <c r="M167" s="339">
        <v>0</v>
      </c>
      <c r="N167" s="155">
        <v>0</v>
      </c>
      <c r="O167" s="156">
        <v>0</v>
      </c>
      <c r="P167" s="155">
        <v>5834.95</v>
      </c>
      <c r="Q167" s="100"/>
      <c r="R167" s="155">
        <v>0</v>
      </c>
      <c r="S167" s="366">
        <v>0</v>
      </c>
      <c r="T167" s="339">
        <v>0</v>
      </c>
      <c r="U167" s="155">
        <v>0</v>
      </c>
      <c r="V167" s="156">
        <v>0</v>
      </c>
      <c r="W167" s="155">
        <v>5834.95</v>
      </c>
      <c r="X167" s="100">
        <v>40</v>
      </c>
      <c r="Y167" s="155">
        <v>4243.6000000000004</v>
      </c>
      <c r="Z167" s="366">
        <v>0.7272727272727274</v>
      </c>
      <c r="AA167" s="339">
        <v>40</v>
      </c>
      <c r="AB167" s="155">
        <v>4243.6000000000004</v>
      </c>
      <c r="AC167" s="156">
        <v>0.7272727272727274</v>
      </c>
      <c r="AD167" s="155">
        <v>1591.3499999999995</v>
      </c>
      <c r="AE167" s="100"/>
      <c r="AF167" s="155">
        <v>0</v>
      </c>
      <c r="AG167" s="366">
        <v>0</v>
      </c>
      <c r="AH167" s="339">
        <v>40</v>
      </c>
      <c r="AI167" s="155">
        <v>4243.6000000000004</v>
      </c>
      <c r="AJ167" s="156">
        <v>0.7272727272727274</v>
      </c>
      <c r="AK167" s="155">
        <v>1591.3499999999995</v>
      </c>
      <c r="AL167" s="100"/>
      <c r="AM167" s="155">
        <v>0</v>
      </c>
      <c r="AN167" s="366">
        <v>0</v>
      </c>
      <c r="AO167" s="339">
        <v>40</v>
      </c>
      <c r="AP167" s="155">
        <v>4243.6000000000004</v>
      </c>
      <c r="AQ167" s="156">
        <v>0.7272727272727274</v>
      </c>
      <c r="AR167" s="155">
        <v>1591.3499999999995</v>
      </c>
      <c r="AS167" s="100">
        <v>15</v>
      </c>
      <c r="AT167" s="155">
        <v>1591.3500000000001</v>
      </c>
      <c r="AU167" s="366">
        <v>0.27272727272727276</v>
      </c>
      <c r="AV167" s="339">
        <v>55</v>
      </c>
      <c r="AW167" s="155">
        <v>5834.9500000000007</v>
      </c>
      <c r="AX167" s="156">
        <v>1.0000000000000002</v>
      </c>
      <c r="AY167" s="155">
        <v>0</v>
      </c>
      <c r="AZ167" s="100"/>
      <c r="BA167" s="155">
        <v>0</v>
      </c>
      <c r="BB167" s="366">
        <v>0</v>
      </c>
      <c r="BC167" s="339">
        <v>55</v>
      </c>
      <c r="BD167" s="155">
        <v>5834.9500000000007</v>
      </c>
      <c r="BE167" s="156">
        <v>1.0000000000000002</v>
      </c>
      <c r="BF167" s="155">
        <v>0</v>
      </c>
      <c r="BG167" s="100"/>
      <c r="BH167" s="155">
        <v>0</v>
      </c>
      <c r="BI167" s="366">
        <v>0</v>
      </c>
      <c r="BJ167" s="339">
        <v>55</v>
      </c>
      <c r="BK167" s="155">
        <v>5834.9500000000007</v>
      </c>
      <c r="BL167" s="156">
        <v>1.0000000000000002</v>
      </c>
      <c r="BM167" s="155">
        <v>0</v>
      </c>
      <c r="BN167" s="100"/>
      <c r="BO167" s="155">
        <v>0</v>
      </c>
      <c r="BP167" s="366">
        <v>0</v>
      </c>
      <c r="BQ167" s="339">
        <v>55</v>
      </c>
      <c r="BR167" s="155">
        <v>5834.9500000000007</v>
      </c>
      <c r="BS167" s="156">
        <v>1.0000000000000002</v>
      </c>
      <c r="BT167" s="155">
        <v>0</v>
      </c>
      <c r="BU167" s="100"/>
      <c r="BV167" s="155">
        <v>0</v>
      </c>
      <c r="BW167" s="366">
        <v>0</v>
      </c>
      <c r="BX167" s="339">
        <v>55</v>
      </c>
      <c r="BY167" s="155">
        <v>5834.9500000000007</v>
      </c>
      <c r="BZ167" s="156">
        <v>1.0000000000000002</v>
      </c>
      <c r="CA167" s="155">
        <v>0</v>
      </c>
      <c r="CB167" s="100"/>
      <c r="CC167" s="155">
        <v>0</v>
      </c>
      <c r="CD167" s="366">
        <v>0</v>
      </c>
      <c r="CE167" s="339">
        <v>55</v>
      </c>
      <c r="CF167" s="155">
        <v>5834.9500000000007</v>
      </c>
      <c r="CG167" s="156">
        <v>1.0000000000000002</v>
      </c>
      <c r="CH167" s="155">
        <v>0</v>
      </c>
      <c r="CI167" s="100"/>
      <c r="CJ167" s="155">
        <v>0</v>
      </c>
      <c r="CK167" s="366">
        <v>0</v>
      </c>
      <c r="CL167" s="339">
        <v>55</v>
      </c>
      <c r="CM167" s="155">
        <v>5834.9500000000007</v>
      </c>
      <c r="CN167" s="156">
        <v>1.0000000000000002</v>
      </c>
      <c r="CO167" s="155">
        <v>0</v>
      </c>
      <c r="CP167" s="277"/>
      <c r="CQ167" s="155">
        <v>0</v>
      </c>
      <c r="CR167" s="366">
        <v>0</v>
      </c>
      <c r="CS167" s="339">
        <v>55</v>
      </c>
      <c r="CT167" s="155">
        <v>5834.9500000000007</v>
      </c>
      <c r="CU167" s="156">
        <v>1.0000000000000002</v>
      </c>
      <c r="CV167" s="155">
        <v>0</v>
      </c>
      <c r="CW167" s="277"/>
      <c r="CX167" s="155">
        <v>0</v>
      </c>
      <c r="CY167" s="366">
        <v>0</v>
      </c>
      <c r="CZ167" s="339">
        <v>55</v>
      </c>
      <c r="DA167" s="155">
        <v>5834.9500000000007</v>
      </c>
      <c r="DB167" s="156">
        <v>1.0000000000000002</v>
      </c>
      <c r="DC167" s="155">
        <v>0</v>
      </c>
      <c r="DD167" s="277"/>
      <c r="DE167" s="155">
        <v>0</v>
      </c>
      <c r="DF167" s="366">
        <v>0</v>
      </c>
      <c r="DG167" s="339">
        <v>55</v>
      </c>
      <c r="DH167" s="155">
        <v>5834.9500000000007</v>
      </c>
      <c r="DI167" s="156">
        <v>1.0000000000000002</v>
      </c>
      <c r="DJ167" s="155">
        <v>0</v>
      </c>
      <c r="DK167" s="277"/>
      <c r="DL167" s="155">
        <v>0</v>
      </c>
      <c r="DM167" s="366">
        <v>0</v>
      </c>
      <c r="DN167" s="339">
        <v>55</v>
      </c>
      <c r="DO167" s="155">
        <v>5834.9500000000007</v>
      </c>
      <c r="DP167" s="156">
        <v>1.0000000000000002</v>
      </c>
      <c r="DQ167" s="155">
        <v>0</v>
      </c>
    </row>
    <row r="168" spans="1:121" ht="25.5" x14ac:dyDescent="0.25">
      <c r="A168" s="17" t="s">
        <v>476</v>
      </c>
      <c r="B168" s="18" t="s">
        <v>477</v>
      </c>
      <c r="C168" s="17" t="s">
        <v>27</v>
      </c>
      <c r="D168" s="17" t="s">
        <v>478</v>
      </c>
      <c r="E168" s="19" t="s">
        <v>109</v>
      </c>
      <c r="F168" s="19">
        <v>28.8</v>
      </c>
      <c r="G168" s="20">
        <v>99.86</v>
      </c>
      <c r="H168" s="20">
        <v>125.04</v>
      </c>
      <c r="I168" s="390">
        <v>3601.152</v>
      </c>
      <c r="J168" s="100">
        <v>0</v>
      </c>
      <c r="K168" s="155">
        <v>0</v>
      </c>
      <c r="L168" s="366">
        <v>0</v>
      </c>
      <c r="M168" s="339">
        <v>0</v>
      </c>
      <c r="N168" s="155">
        <v>0</v>
      </c>
      <c r="O168" s="156">
        <v>0</v>
      </c>
      <c r="P168" s="155">
        <v>3601.152</v>
      </c>
      <c r="Q168" s="100"/>
      <c r="R168" s="155">
        <v>0</v>
      </c>
      <c r="S168" s="366">
        <v>0</v>
      </c>
      <c r="T168" s="339">
        <v>0</v>
      </c>
      <c r="U168" s="155">
        <v>0</v>
      </c>
      <c r="V168" s="156">
        <v>0</v>
      </c>
      <c r="W168" s="155">
        <v>3601.152</v>
      </c>
      <c r="X168" s="100">
        <v>23</v>
      </c>
      <c r="Y168" s="155">
        <v>2875.92</v>
      </c>
      <c r="Z168" s="366">
        <v>0.79861111111111116</v>
      </c>
      <c r="AA168" s="339">
        <v>23</v>
      </c>
      <c r="AB168" s="155">
        <v>2875.92</v>
      </c>
      <c r="AC168" s="156">
        <v>0.79861111111111116</v>
      </c>
      <c r="AD168" s="155">
        <v>725.23199999999997</v>
      </c>
      <c r="AE168" s="100"/>
      <c r="AF168" s="155">
        <v>0</v>
      </c>
      <c r="AG168" s="366">
        <v>0</v>
      </c>
      <c r="AH168" s="339">
        <v>23</v>
      </c>
      <c r="AI168" s="155">
        <v>2875.92</v>
      </c>
      <c r="AJ168" s="156">
        <v>0.79861111111111116</v>
      </c>
      <c r="AK168" s="155">
        <v>725.23199999999997</v>
      </c>
      <c r="AL168" s="100"/>
      <c r="AM168" s="155">
        <v>0</v>
      </c>
      <c r="AN168" s="366">
        <v>0</v>
      </c>
      <c r="AO168" s="339">
        <v>23</v>
      </c>
      <c r="AP168" s="155">
        <v>2875.92</v>
      </c>
      <c r="AQ168" s="156">
        <v>0.79861111111111116</v>
      </c>
      <c r="AR168" s="155">
        <v>725.23199999999997</v>
      </c>
      <c r="AS168" s="100"/>
      <c r="AT168" s="155">
        <v>0</v>
      </c>
      <c r="AU168" s="366">
        <v>0</v>
      </c>
      <c r="AV168" s="339">
        <v>23</v>
      </c>
      <c r="AW168" s="155">
        <v>2875.92</v>
      </c>
      <c r="AX168" s="156">
        <v>0.79861111111111116</v>
      </c>
      <c r="AY168" s="155">
        <v>725.23199999999997</v>
      </c>
      <c r="AZ168" s="100"/>
      <c r="BA168" s="155">
        <v>0</v>
      </c>
      <c r="BB168" s="366">
        <v>0</v>
      </c>
      <c r="BC168" s="339">
        <v>23</v>
      </c>
      <c r="BD168" s="155">
        <v>2875.92</v>
      </c>
      <c r="BE168" s="156">
        <v>0.79861111111111116</v>
      </c>
      <c r="BF168" s="155">
        <v>725.23199999999997</v>
      </c>
      <c r="BG168" s="100"/>
      <c r="BH168" s="155">
        <v>0</v>
      </c>
      <c r="BI168" s="366">
        <v>0</v>
      </c>
      <c r="BJ168" s="339">
        <v>23</v>
      </c>
      <c r="BK168" s="155">
        <v>2875.92</v>
      </c>
      <c r="BL168" s="156">
        <v>0.79861111111111116</v>
      </c>
      <c r="BM168" s="155">
        <v>725.23199999999997</v>
      </c>
      <c r="BN168" s="100"/>
      <c r="BO168" s="155">
        <v>0</v>
      </c>
      <c r="BP168" s="366">
        <v>0</v>
      </c>
      <c r="BQ168" s="339">
        <v>23</v>
      </c>
      <c r="BR168" s="155">
        <v>2875.92</v>
      </c>
      <c r="BS168" s="156">
        <v>0.79861111111111116</v>
      </c>
      <c r="BT168" s="155">
        <v>725.23199999999997</v>
      </c>
      <c r="BU168" s="100"/>
      <c r="BV168" s="155">
        <v>0</v>
      </c>
      <c r="BW168" s="366">
        <v>0</v>
      </c>
      <c r="BX168" s="339">
        <v>23</v>
      </c>
      <c r="BY168" s="155">
        <v>2875.92</v>
      </c>
      <c r="BZ168" s="156">
        <v>0.79861111111111116</v>
      </c>
      <c r="CA168" s="155">
        <v>725.23199999999997</v>
      </c>
      <c r="CB168" s="100"/>
      <c r="CC168" s="155">
        <v>0</v>
      </c>
      <c r="CD168" s="366">
        <v>0</v>
      </c>
      <c r="CE168" s="339">
        <v>23</v>
      </c>
      <c r="CF168" s="155">
        <v>2875.92</v>
      </c>
      <c r="CG168" s="156">
        <v>0.79861111111111116</v>
      </c>
      <c r="CH168" s="155">
        <v>725.23199999999997</v>
      </c>
      <c r="CI168" s="100"/>
      <c r="CJ168" s="155">
        <v>0</v>
      </c>
      <c r="CK168" s="366">
        <v>0</v>
      </c>
      <c r="CL168" s="339">
        <v>23</v>
      </c>
      <c r="CM168" s="155">
        <v>2875.92</v>
      </c>
      <c r="CN168" s="156">
        <v>0.79861111111111116</v>
      </c>
      <c r="CO168" s="155">
        <v>725.23199999999997</v>
      </c>
      <c r="CP168" s="277">
        <v>5.8</v>
      </c>
      <c r="CQ168" s="155">
        <v>725.23199999999997</v>
      </c>
      <c r="CR168" s="366">
        <v>0.20138888888888887</v>
      </c>
      <c r="CS168" s="339">
        <v>28.8</v>
      </c>
      <c r="CT168" s="155">
        <v>3601.152</v>
      </c>
      <c r="CU168" s="156">
        <v>1</v>
      </c>
      <c r="CV168" s="155">
        <v>0</v>
      </c>
      <c r="CW168" s="277"/>
      <c r="CX168" s="155">
        <v>0</v>
      </c>
      <c r="CY168" s="366">
        <v>0</v>
      </c>
      <c r="CZ168" s="339">
        <v>28.8</v>
      </c>
      <c r="DA168" s="155">
        <v>3601.152</v>
      </c>
      <c r="DB168" s="156">
        <v>1</v>
      </c>
      <c r="DC168" s="155">
        <v>0</v>
      </c>
      <c r="DD168" s="277"/>
      <c r="DE168" s="155">
        <v>0</v>
      </c>
      <c r="DF168" s="366">
        <v>0</v>
      </c>
      <c r="DG168" s="339">
        <v>28.8</v>
      </c>
      <c r="DH168" s="155">
        <v>3601.152</v>
      </c>
      <c r="DI168" s="156">
        <v>1</v>
      </c>
      <c r="DJ168" s="155">
        <v>0</v>
      </c>
      <c r="DK168" s="277"/>
      <c r="DL168" s="155">
        <v>0</v>
      </c>
      <c r="DM168" s="366">
        <v>0</v>
      </c>
      <c r="DN168" s="339">
        <v>28.8</v>
      </c>
      <c r="DO168" s="155">
        <v>3601.152</v>
      </c>
      <c r="DP168" s="156">
        <v>1</v>
      </c>
      <c r="DQ168" s="155">
        <v>0</v>
      </c>
    </row>
    <row r="169" spans="1:121" ht="38.25" x14ac:dyDescent="0.25">
      <c r="A169" s="17" t="s">
        <v>479</v>
      </c>
      <c r="B169" s="18" t="s">
        <v>480</v>
      </c>
      <c r="C169" s="17" t="s">
        <v>32</v>
      </c>
      <c r="D169" s="17" t="s">
        <v>481</v>
      </c>
      <c r="E169" s="19" t="s">
        <v>42</v>
      </c>
      <c r="F169" s="19">
        <v>2</v>
      </c>
      <c r="G169" s="20">
        <v>575.59</v>
      </c>
      <c r="H169" s="20">
        <v>720.75</v>
      </c>
      <c r="I169" s="390">
        <v>1441.5</v>
      </c>
      <c r="J169" s="100">
        <v>0</v>
      </c>
      <c r="K169" s="155">
        <v>0</v>
      </c>
      <c r="L169" s="366">
        <v>0</v>
      </c>
      <c r="M169" s="339">
        <v>0</v>
      </c>
      <c r="N169" s="155">
        <v>0</v>
      </c>
      <c r="O169" s="156">
        <v>0</v>
      </c>
      <c r="P169" s="155">
        <v>1441.5</v>
      </c>
      <c r="Q169" s="100"/>
      <c r="R169" s="155">
        <v>0</v>
      </c>
      <c r="S169" s="366">
        <v>0</v>
      </c>
      <c r="T169" s="339">
        <v>0</v>
      </c>
      <c r="U169" s="155">
        <v>0</v>
      </c>
      <c r="V169" s="156">
        <v>0</v>
      </c>
      <c r="W169" s="155">
        <v>1441.5</v>
      </c>
      <c r="X169" s="100"/>
      <c r="Y169" s="155">
        <v>0</v>
      </c>
      <c r="Z169" s="366">
        <v>0</v>
      </c>
      <c r="AA169" s="339">
        <v>0</v>
      </c>
      <c r="AB169" s="155">
        <v>0</v>
      </c>
      <c r="AC169" s="156">
        <v>0</v>
      </c>
      <c r="AD169" s="155">
        <v>1441.5</v>
      </c>
      <c r="AE169" s="100"/>
      <c r="AF169" s="155">
        <v>0</v>
      </c>
      <c r="AG169" s="366">
        <v>0</v>
      </c>
      <c r="AH169" s="339">
        <v>0</v>
      </c>
      <c r="AI169" s="155">
        <v>0</v>
      </c>
      <c r="AJ169" s="156">
        <v>0</v>
      </c>
      <c r="AK169" s="155">
        <v>1441.5</v>
      </c>
      <c r="AL169" s="100"/>
      <c r="AM169" s="155">
        <v>0</v>
      </c>
      <c r="AN169" s="366">
        <v>0</v>
      </c>
      <c r="AO169" s="339">
        <v>0</v>
      </c>
      <c r="AP169" s="155">
        <v>0</v>
      </c>
      <c r="AQ169" s="156">
        <v>0</v>
      </c>
      <c r="AR169" s="155">
        <v>1441.5</v>
      </c>
      <c r="AS169" s="100"/>
      <c r="AT169" s="155">
        <v>0</v>
      </c>
      <c r="AU169" s="366">
        <v>0</v>
      </c>
      <c r="AV169" s="339">
        <v>0</v>
      </c>
      <c r="AW169" s="155">
        <v>0</v>
      </c>
      <c r="AX169" s="156">
        <v>0</v>
      </c>
      <c r="AY169" s="155">
        <v>1441.5</v>
      </c>
      <c r="AZ169" s="100"/>
      <c r="BA169" s="155">
        <v>0</v>
      </c>
      <c r="BB169" s="366">
        <v>0</v>
      </c>
      <c r="BC169" s="339">
        <v>0</v>
      </c>
      <c r="BD169" s="155">
        <v>0</v>
      </c>
      <c r="BE169" s="156">
        <v>0</v>
      </c>
      <c r="BF169" s="155">
        <v>1441.5</v>
      </c>
      <c r="BG169" s="100"/>
      <c r="BH169" s="155">
        <v>0</v>
      </c>
      <c r="BI169" s="366">
        <v>0</v>
      </c>
      <c r="BJ169" s="339">
        <v>0</v>
      </c>
      <c r="BK169" s="155">
        <v>0</v>
      </c>
      <c r="BL169" s="156">
        <v>0</v>
      </c>
      <c r="BM169" s="155">
        <v>1441.5</v>
      </c>
      <c r="BN169" s="100"/>
      <c r="BO169" s="155">
        <v>0</v>
      </c>
      <c r="BP169" s="366">
        <v>0</v>
      </c>
      <c r="BQ169" s="339">
        <v>0</v>
      </c>
      <c r="BR169" s="155">
        <v>0</v>
      </c>
      <c r="BS169" s="156">
        <v>0</v>
      </c>
      <c r="BT169" s="155">
        <v>1441.5</v>
      </c>
      <c r="BU169" s="100"/>
      <c r="BV169" s="155">
        <v>0</v>
      </c>
      <c r="BW169" s="366">
        <v>0</v>
      </c>
      <c r="BX169" s="339">
        <v>0</v>
      </c>
      <c r="BY169" s="155">
        <v>0</v>
      </c>
      <c r="BZ169" s="156">
        <v>0</v>
      </c>
      <c r="CA169" s="155">
        <v>1441.5</v>
      </c>
      <c r="CB169" s="100"/>
      <c r="CC169" s="155">
        <v>0</v>
      </c>
      <c r="CD169" s="366">
        <v>0</v>
      </c>
      <c r="CE169" s="339">
        <v>0</v>
      </c>
      <c r="CF169" s="155">
        <v>0</v>
      </c>
      <c r="CG169" s="156">
        <v>0</v>
      </c>
      <c r="CH169" s="155">
        <v>1441.5</v>
      </c>
      <c r="CI169" s="100"/>
      <c r="CJ169" s="155">
        <v>0</v>
      </c>
      <c r="CK169" s="366">
        <v>0</v>
      </c>
      <c r="CL169" s="339">
        <v>0</v>
      </c>
      <c r="CM169" s="155">
        <v>0</v>
      </c>
      <c r="CN169" s="156">
        <v>0</v>
      </c>
      <c r="CO169" s="155">
        <v>1441.5</v>
      </c>
      <c r="CP169" s="100">
        <v>2</v>
      </c>
      <c r="CQ169" s="155">
        <v>1441.5</v>
      </c>
      <c r="CR169" s="366">
        <v>1</v>
      </c>
      <c r="CS169" s="339">
        <v>2</v>
      </c>
      <c r="CT169" s="155">
        <v>1441.5</v>
      </c>
      <c r="CU169" s="156">
        <v>1</v>
      </c>
      <c r="CV169" s="155">
        <v>0</v>
      </c>
      <c r="CW169" s="100"/>
      <c r="CX169" s="155">
        <v>0</v>
      </c>
      <c r="CY169" s="366">
        <v>0</v>
      </c>
      <c r="CZ169" s="339">
        <v>2</v>
      </c>
      <c r="DA169" s="155">
        <v>1441.5</v>
      </c>
      <c r="DB169" s="156">
        <v>1</v>
      </c>
      <c r="DC169" s="155">
        <v>0</v>
      </c>
      <c r="DD169" s="100"/>
      <c r="DE169" s="155">
        <v>0</v>
      </c>
      <c r="DF169" s="366">
        <v>0</v>
      </c>
      <c r="DG169" s="339">
        <v>2</v>
      </c>
      <c r="DH169" s="155">
        <v>1441.5</v>
      </c>
      <c r="DI169" s="156">
        <v>1</v>
      </c>
      <c r="DJ169" s="155">
        <v>0</v>
      </c>
      <c r="DK169" s="100"/>
      <c r="DL169" s="155">
        <v>0</v>
      </c>
      <c r="DM169" s="366">
        <v>0</v>
      </c>
      <c r="DN169" s="339">
        <v>2</v>
      </c>
      <c r="DO169" s="155">
        <v>1441.5</v>
      </c>
      <c r="DP169" s="156">
        <v>1</v>
      </c>
      <c r="DQ169" s="155">
        <v>0</v>
      </c>
    </row>
    <row r="170" spans="1:121" ht="25.5" x14ac:dyDescent="0.25">
      <c r="A170" s="17" t="s">
        <v>482</v>
      </c>
      <c r="B170" s="18" t="s">
        <v>483</v>
      </c>
      <c r="C170" s="17" t="s">
        <v>27</v>
      </c>
      <c r="D170" s="17" t="s">
        <v>484</v>
      </c>
      <c r="E170" s="19" t="s">
        <v>42</v>
      </c>
      <c r="F170" s="19">
        <v>130</v>
      </c>
      <c r="G170" s="20">
        <v>2.1800000000000002</v>
      </c>
      <c r="H170" s="20">
        <v>2.72</v>
      </c>
      <c r="I170" s="390">
        <v>353.6</v>
      </c>
      <c r="J170" s="100">
        <v>0</v>
      </c>
      <c r="K170" s="155">
        <v>0</v>
      </c>
      <c r="L170" s="366">
        <v>0</v>
      </c>
      <c r="M170" s="339">
        <v>0</v>
      </c>
      <c r="N170" s="155">
        <v>0</v>
      </c>
      <c r="O170" s="156">
        <v>0</v>
      </c>
      <c r="P170" s="155">
        <v>353.6</v>
      </c>
      <c r="Q170" s="100"/>
      <c r="R170" s="155">
        <v>0</v>
      </c>
      <c r="S170" s="366">
        <v>0</v>
      </c>
      <c r="T170" s="339">
        <v>0</v>
      </c>
      <c r="U170" s="155">
        <v>0</v>
      </c>
      <c r="V170" s="156">
        <v>0</v>
      </c>
      <c r="W170" s="155">
        <v>353.6</v>
      </c>
      <c r="X170" s="100"/>
      <c r="Y170" s="155">
        <v>0</v>
      </c>
      <c r="Z170" s="366">
        <v>0</v>
      </c>
      <c r="AA170" s="339">
        <v>0</v>
      </c>
      <c r="AB170" s="155">
        <v>0</v>
      </c>
      <c r="AC170" s="156">
        <v>0</v>
      </c>
      <c r="AD170" s="155">
        <v>353.6</v>
      </c>
      <c r="AE170" s="100"/>
      <c r="AF170" s="155">
        <v>0</v>
      </c>
      <c r="AG170" s="366">
        <v>0</v>
      </c>
      <c r="AH170" s="339">
        <v>0</v>
      </c>
      <c r="AI170" s="155">
        <v>0</v>
      </c>
      <c r="AJ170" s="156">
        <v>0</v>
      </c>
      <c r="AK170" s="155">
        <v>353.6</v>
      </c>
      <c r="AL170" s="100"/>
      <c r="AM170" s="155">
        <v>0</v>
      </c>
      <c r="AN170" s="366">
        <v>0</v>
      </c>
      <c r="AO170" s="339">
        <v>0</v>
      </c>
      <c r="AP170" s="155">
        <v>0</v>
      </c>
      <c r="AQ170" s="156">
        <v>0</v>
      </c>
      <c r="AR170" s="155">
        <v>353.6</v>
      </c>
      <c r="AS170" s="100"/>
      <c r="AT170" s="155">
        <v>0</v>
      </c>
      <c r="AU170" s="366">
        <v>0</v>
      </c>
      <c r="AV170" s="339">
        <v>0</v>
      </c>
      <c r="AW170" s="155">
        <v>0</v>
      </c>
      <c r="AX170" s="156">
        <v>0</v>
      </c>
      <c r="AY170" s="155">
        <v>353.6</v>
      </c>
      <c r="AZ170" s="100"/>
      <c r="BA170" s="155">
        <v>0</v>
      </c>
      <c r="BB170" s="366">
        <v>0</v>
      </c>
      <c r="BC170" s="339">
        <v>0</v>
      </c>
      <c r="BD170" s="155">
        <v>0</v>
      </c>
      <c r="BE170" s="156">
        <v>0</v>
      </c>
      <c r="BF170" s="155">
        <v>353.6</v>
      </c>
      <c r="BG170" s="100"/>
      <c r="BH170" s="155">
        <v>0</v>
      </c>
      <c r="BI170" s="366">
        <v>0</v>
      </c>
      <c r="BJ170" s="339">
        <v>0</v>
      </c>
      <c r="BK170" s="155">
        <v>0</v>
      </c>
      <c r="BL170" s="156">
        <v>0</v>
      </c>
      <c r="BM170" s="155">
        <v>353.6</v>
      </c>
      <c r="BN170" s="100"/>
      <c r="BO170" s="155">
        <v>0</v>
      </c>
      <c r="BP170" s="366">
        <v>0</v>
      </c>
      <c r="BQ170" s="339">
        <v>0</v>
      </c>
      <c r="BR170" s="155">
        <v>0</v>
      </c>
      <c r="BS170" s="156">
        <v>0</v>
      </c>
      <c r="BT170" s="155">
        <v>353.6</v>
      </c>
      <c r="BU170" s="100"/>
      <c r="BV170" s="155">
        <v>0</v>
      </c>
      <c r="BW170" s="366">
        <v>0</v>
      </c>
      <c r="BX170" s="339">
        <v>0</v>
      </c>
      <c r="BY170" s="155">
        <v>0</v>
      </c>
      <c r="BZ170" s="156">
        <v>0</v>
      </c>
      <c r="CA170" s="155">
        <v>353.6</v>
      </c>
      <c r="CB170" s="100"/>
      <c r="CC170" s="155">
        <v>0</v>
      </c>
      <c r="CD170" s="366">
        <v>0</v>
      </c>
      <c r="CE170" s="339">
        <v>0</v>
      </c>
      <c r="CF170" s="155">
        <v>0</v>
      </c>
      <c r="CG170" s="156">
        <v>0</v>
      </c>
      <c r="CH170" s="155">
        <v>353.6</v>
      </c>
      <c r="CI170" s="100"/>
      <c r="CJ170" s="155">
        <v>0</v>
      </c>
      <c r="CK170" s="366">
        <v>0</v>
      </c>
      <c r="CL170" s="339">
        <v>0</v>
      </c>
      <c r="CM170" s="155">
        <v>0</v>
      </c>
      <c r="CN170" s="156">
        <v>0</v>
      </c>
      <c r="CO170" s="155">
        <v>353.6</v>
      </c>
      <c r="CP170" s="100"/>
      <c r="CQ170" s="155">
        <v>0</v>
      </c>
      <c r="CR170" s="366">
        <v>0</v>
      </c>
      <c r="CS170" s="339">
        <v>0</v>
      </c>
      <c r="CT170" s="155">
        <v>0</v>
      </c>
      <c r="CU170" s="156">
        <v>0</v>
      </c>
      <c r="CV170" s="155">
        <v>353.6</v>
      </c>
      <c r="CW170" s="100">
        <v>130</v>
      </c>
      <c r="CX170" s="155">
        <v>353.6</v>
      </c>
      <c r="CY170" s="366">
        <v>1</v>
      </c>
      <c r="CZ170" s="339">
        <v>130</v>
      </c>
      <c r="DA170" s="155">
        <v>353.6</v>
      </c>
      <c r="DB170" s="156">
        <v>1</v>
      </c>
      <c r="DC170" s="155">
        <v>0</v>
      </c>
      <c r="DD170" s="100"/>
      <c r="DE170" s="155">
        <v>0</v>
      </c>
      <c r="DF170" s="366">
        <v>0</v>
      </c>
      <c r="DG170" s="339">
        <v>130</v>
      </c>
      <c r="DH170" s="155">
        <v>353.6</v>
      </c>
      <c r="DI170" s="156">
        <v>1</v>
      </c>
      <c r="DJ170" s="155">
        <v>0</v>
      </c>
      <c r="DK170" s="100"/>
      <c r="DL170" s="155">
        <v>0</v>
      </c>
      <c r="DM170" s="366">
        <v>0</v>
      </c>
      <c r="DN170" s="339">
        <v>130</v>
      </c>
      <c r="DO170" s="155">
        <v>353.6</v>
      </c>
      <c r="DP170" s="156">
        <v>1</v>
      </c>
      <c r="DQ170" s="155">
        <v>0</v>
      </c>
    </row>
    <row r="171" spans="1:121" x14ac:dyDescent="0.25">
      <c r="A171" s="17" t="s">
        <v>485</v>
      </c>
      <c r="B171" s="18" t="s">
        <v>486</v>
      </c>
      <c r="C171" s="17" t="s">
        <v>40</v>
      </c>
      <c r="D171" s="17" t="s">
        <v>487</v>
      </c>
      <c r="E171" s="19" t="s">
        <v>42</v>
      </c>
      <c r="F171" s="19">
        <v>22</v>
      </c>
      <c r="G171" s="20">
        <v>1.81</v>
      </c>
      <c r="H171" s="20">
        <v>2.2599999999999998</v>
      </c>
      <c r="I171" s="390">
        <v>49.72</v>
      </c>
      <c r="J171" s="100">
        <v>0</v>
      </c>
      <c r="K171" s="155">
        <v>0</v>
      </c>
      <c r="L171" s="366">
        <v>0</v>
      </c>
      <c r="M171" s="339">
        <v>0</v>
      </c>
      <c r="N171" s="155">
        <v>0</v>
      </c>
      <c r="O171" s="156">
        <v>0</v>
      </c>
      <c r="P171" s="155">
        <v>49.72</v>
      </c>
      <c r="Q171" s="100"/>
      <c r="R171" s="155">
        <v>0</v>
      </c>
      <c r="S171" s="366">
        <v>0</v>
      </c>
      <c r="T171" s="339">
        <v>0</v>
      </c>
      <c r="U171" s="155">
        <v>0</v>
      </c>
      <c r="V171" s="156">
        <v>0</v>
      </c>
      <c r="W171" s="155">
        <v>49.72</v>
      </c>
      <c r="X171" s="100"/>
      <c r="Y171" s="155">
        <v>0</v>
      </c>
      <c r="Z171" s="366">
        <v>0</v>
      </c>
      <c r="AA171" s="339">
        <v>0</v>
      </c>
      <c r="AB171" s="155">
        <v>0</v>
      </c>
      <c r="AC171" s="156">
        <v>0</v>
      </c>
      <c r="AD171" s="155">
        <v>49.72</v>
      </c>
      <c r="AE171" s="100"/>
      <c r="AF171" s="155">
        <v>0</v>
      </c>
      <c r="AG171" s="366">
        <v>0</v>
      </c>
      <c r="AH171" s="339">
        <v>0</v>
      </c>
      <c r="AI171" s="155">
        <v>0</v>
      </c>
      <c r="AJ171" s="156">
        <v>0</v>
      </c>
      <c r="AK171" s="155">
        <v>49.72</v>
      </c>
      <c r="AL171" s="100"/>
      <c r="AM171" s="155">
        <v>0</v>
      </c>
      <c r="AN171" s="366">
        <v>0</v>
      </c>
      <c r="AO171" s="339">
        <v>0</v>
      </c>
      <c r="AP171" s="155">
        <v>0</v>
      </c>
      <c r="AQ171" s="156">
        <v>0</v>
      </c>
      <c r="AR171" s="155">
        <v>49.72</v>
      </c>
      <c r="AS171" s="100"/>
      <c r="AT171" s="155">
        <v>0</v>
      </c>
      <c r="AU171" s="366">
        <v>0</v>
      </c>
      <c r="AV171" s="339">
        <v>0</v>
      </c>
      <c r="AW171" s="155">
        <v>0</v>
      </c>
      <c r="AX171" s="156">
        <v>0</v>
      </c>
      <c r="AY171" s="155">
        <v>49.72</v>
      </c>
      <c r="AZ171" s="100"/>
      <c r="BA171" s="155">
        <v>0</v>
      </c>
      <c r="BB171" s="366">
        <v>0</v>
      </c>
      <c r="BC171" s="339">
        <v>0</v>
      </c>
      <c r="BD171" s="155">
        <v>0</v>
      </c>
      <c r="BE171" s="156">
        <v>0</v>
      </c>
      <c r="BF171" s="155">
        <v>49.72</v>
      </c>
      <c r="BG171" s="100"/>
      <c r="BH171" s="155">
        <v>0</v>
      </c>
      <c r="BI171" s="366">
        <v>0</v>
      </c>
      <c r="BJ171" s="339">
        <v>0</v>
      </c>
      <c r="BK171" s="155">
        <v>0</v>
      </c>
      <c r="BL171" s="156">
        <v>0</v>
      </c>
      <c r="BM171" s="155">
        <v>49.72</v>
      </c>
      <c r="BN171" s="100"/>
      <c r="BO171" s="155">
        <v>0</v>
      </c>
      <c r="BP171" s="366">
        <v>0</v>
      </c>
      <c r="BQ171" s="339">
        <v>0</v>
      </c>
      <c r="BR171" s="155">
        <v>0</v>
      </c>
      <c r="BS171" s="156">
        <v>0</v>
      </c>
      <c r="BT171" s="155">
        <v>49.72</v>
      </c>
      <c r="BU171" s="100"/>
      <c r="BV171" s="155">
        <v>0</v>
      </c>
      <c r="BW171" s="366">
        <v>0</v>
      </c>
      <c r="BX171" s="339">
        <v>0</v>
      </c>
      <c r="BY171" s="155">
        <v>0</v>
      </c>
      <c r="BZ171" s="156">
        <v>0</v>
      </c>
      <c r="CA171" s="155">
        <v>49.72</v>
      </c>
      <c r="CB171" s="100"/>
      <c r="CC171" s="155">
        <v>0</v>
      </c>
      <c r="CD171" s="366">
        <v>0</v>
      </c>
      <c r="CE171" s="339">
        <v>0</v>
      </c>
      <c r="CF171" s="155">
        <v>0</v>
      </c>
      <c r="CG171" s="156">
        <v>0</v>
      </c>
      <c r="CH171" s="155">
        <v>49.72</v>
      </c>
      <c r="CI171" s="100"/>
      <c r="CJ171" s="155">
        <v>0</v>
      </c>
      <c r="CK171" s="366">
        <v>0</v>
      </c>
      <c r="CL171" s="339">
        <v>0</v>
      </c>
      <c r="CM171" s="155">
        <v>0</v>
      </c>
      <c r="CN171" s="156">
        <v>0</v>
      </c>
      <c r="CO171" s="155">
        <v>49.72</v>
      </c>
      <c r="CP171" s="277"/>
      <c r="CQ171" s="155">
        <v>0</v>
      </c>
      <c r="CR171" s="366">
        <v>0</v>
      </c>
      <c r="CS171" s="339">
        <v>0</v>
      </c>
      <c r="CT171" s="155">
        <v>0</v>
      </c>
      <c r="CU171" s="156">
        <v>0</v>
      </c>
      <c r="CV171" s="155">
        <v>49.72</v>
      </c>
      <c r="CW171" s="277">
        <v>22</v>
      </c>
      <c r="CX171" s="155">
        <v>49.72</v>
      </c>
      <c r="CY171" s="366">
        <v>1</v>
      </c>
      <c r="CZ171" s="339">
        <v>22</v>
      </c>
      <c r="DA171" s="155">
        <v>49.72</v>
      </c>
      <c r="DB171" s="156">
        <v>1</v>
      </c>
      <c r="DC171" s="155">
        <v>0</v>
      </c>
      <c r="DD171" s="277"/>
      <c r="DE171" s="155">
        <v>0</v>
      </c>
      <c r="DF171" s="366">
        <v>0</v>
      </c>
      <c r="DG171" s="339">
        <v>22</v>
      </c>
      <c r="DH171" s="155">
        <v>49.72</v>
      </c>
      <c r="DI171" s="156">
        <v>1</v>
      </c>
      <c r="DJ171" s="155">
        <v>0</v>
      </c>
      <c r="DK171" s="277"/>
      <c r="DL171" s="155">
        <v>0</v>
      </c>
      <c r="DM171" s="366">
        <v>0</v>
      </c>
      <c r="DN171" s="339">
        <v>22</v>
      </c>
      <c r="DO171" s="155">
        <v>49.72</v>
      </c>
      <c r="DP171" s="156">
        <v>1</v>
      </c>
      <c r="DQ171" s="155">
        <v>0</v>
      </c>
    </row>
    <row r="172" spans="1:121" ht="25.5" x14ac:dyDescent="0.25">
      <c r="A172" s="17" t="s">
        <v>488</v>
      </c>
      <c r="B172" s="18" t="s">
        <v>489</v>
      </c>
      <c r="C172" s="17" t="s">
        <v>40</v>
      </c>
      <c r="D172" s="17" t="s">
        <v>490</v>
      </c>
      <c r="E172" s="19" t="s">
        <v>42</v>
      </c>
      <c r="F172" s="19">
        <v>44</v>
      </c>
      <c r="G172" s="20">
        <v>2.72</v>
      </c>
      <c r="H172" s="20">
        <v>3.4</v>
      </c>
      <c r="I172" s="390">
        <v>149.6</v>
      </c>
      <c r="J172" s="100">
        <v>0</v>
      </c>
      <c r="K172" s="155">
        <v>0</v>
      </c>
      <c r="L172" s="366">
        <v>0</v>
      </c>
      <c r="M172" s="339">
        <v>0</v>
      </c>
      <c r="N172" s="155">
        <v>0</v>
      </c>
      <c r="O172" s="156">
        <v>0</v>
      </c>
      <c r="P172" s="155">
        <v>149.6</v>
      </c>
      <c r="Q172" s="100"/>
      <c r="R172" s="155">
        <v>0</v>
      </c>
      <c r="S172" s="366">
        <v>0</v>
      </c>
      <c r="T172" s="339">
        <v>0</v>
      </c>
      <c r="U172" s="155">
        <v>0</v>
      </c>
      <c r="V172" s="156">
        <v>0</v>
      </c>
      <c r="W172" s="155">
        <v>149.6</v>
      </c>
      <c r="X172" s="100"/>
      <c r="Y172" s="155">
        <v>0</v>
      </c>
      <c r="Z172" s="366">
        <v>0</v>
      </c>
      <c r="AA172" s="339">
        <v>0</v>
      </c>
      <c r="AB172" s="155">
        <v>0</v>
      </c>
      <c r="AC172" s="156">
        <v>0</v>
      </c>
      <c r="AD172" s="155">
        <v>149.6</v>
      </c>
      <c r="AE172" s="100"/>
      <c r="AF172" s="155">
        <v>0</v>
      </c>
      <c r="AG172" s="366">
        <v>0</v>
      </c>
      <c r="AH172" s="339">
        <v>0</v>
      </c>
      <c r="AI172" s="155">
        <v>0</v>
      </c>
      <c r="AJ172" s="156">
        <v>0</v>
      </c>
      <c r="AK172" s="155">
        <v>149.6</v>
      </c>
      <c r="AL172" s="100"/>
      <c r="AM172" s="155">
        <v>0</v>
      </c>
      <c r="AN172" s="366">
        <v>0</v>
      </c>
      <c r="AO172" s="339">
        <v>0</v>
      </c>
      <c r="AP172" s="155">
        <v>0</v>
      </c>
      <c r="AQ172" s="156">
        <v>0</v>
      </c>
      <c r="AR172" s="155">
        <v>149.6</v>
      </c>
      <c r="AS172" s="100"/>
      <c r="AT172" s="155">
        <v>0</v>
      </c>
      <c r="AU172" s="366">
        <v>0</v>
      </c>
      <c r="AV172" s="339">
        <v>0</v>
      </c>
      <c r="AW172" s="155">
        <v>0</v>
      </c>
      <c r="AX172" s="156">
        <v>0</v>
      </c>
      <c r="AY172" s="155">
        <v>149.6</v>
      </c>
      <c r="AZ172" s="100">
        <v>7</v>
      </c>
      <c r="BA172" s="155">
        <v>23.8</v>
      </c>
      <c r="BB172" s="366">
        <v>0.15909090909090909</v>
      </c>
      <c r="BC172" s="339">
        <v>7</v>
      </c>
      <c r="BD172" s="155">
        <v>23.8</v>
      </c>
      <c r="BE172" s="156">
        <v>0.15909090909090909</v>
      </c>
      <c r="BF172" s="155">
        <v>125.8</v>
      </c>
      <c r="BG172" s="100">
        <v>2</v>
      </c>
      <c r="BH172" s="155">
        <v>6.8</v>
      </c>
      <c r="BI172" s="366">
        <v>4.5454545454545456E-2</v>
      </c>
      <c r="BJ172" s="339">
        <v>9</v>
      </c>
      <c r="BK172" s="155">
        <v>30.6</v>
      </c>
      <c r="BL172" s="156">
        <v>0.20454545454545456</v>
      </c>
      <c r="BM172" s="155">
        <v>119</v>
      </c>
      <c r="BN172" s="100"/>
      <c r="BO172" s="155">
        <v>0</v>
      </c>
      <c r="BP172" s="366">
        <v>0</v>
      </c>
      <c r="BQ172" s="339">
        <v>9</v>
      </c>
      <c r="BR172" s="155">
        <v>30.6</v>
      </c>
      <c r="BS172" s="156">
        <v>0.20454545454545456</v>
      </c>
      <c r="BT172" s="155">
        <v>119</v>
      </c>
      <c r="BU172" s="100"/>
      <c r="BV172" s="155">
        <v>0</v>
      </c>
      <c r="BW172" s="366">
        <v>0</v>
      </c>
      <c r="BX172" s="339">
        <v>9</v>
      </c>
      <c r="BY172" s="155">
        <v>30.6</v>
      </c>
      <c r="BZ172" s="156">
        <v>0.20454545454545456</v>
      </c>
      <c r="CA172" s="155">
        <v>119</v>
      </c>
      <c r="CB172" s="100"/>
      <c r="CC172" s="155">
        <v>0</v>
      </c>
      <c r="CD172" s="366">
        <v>0</v>
      </c>
      <c r="CE172" s="339">
        <v>9</v>
      </c>
      <c r="CF172" s="155">
        <v>30.6</v>
      </c>
      <c r="CG172" s="156">
        <v>0.20454545454545456</v>
      </c>
      <c r="CH172" s="155">
        <v>119</v>
      </c>
      <c r="CI172" s="100"/>
      <c r="CJ172" s="155">
        <v>0</v>
      </c>
      <c r="CK172" s="366">
        <v>0</v>
      </c>
      <c r="CL172" s="339">
        <v>9</v>
      </c>
      <c r="CM172" s="155">
        <v>30.6</v>
      </c>
      <c r="CN172" s="156">
        <v>0.20454545454545456</v>
      </c>
      <c r="CO172" s="155">
        <v>119</v>
      </c>
      <c r="CP172" s="277">
        <v>17</v>
      </c>
      <c r="CQ172" s="155">
        <v>57.8</v>
      </c>
      <c r="CR172" s="366">
        <v>0.38636363636363635</v>
      </c>
      <c r="CS172" s="339">
        <v>26</v>
      </c>
      <c r="CT172" s="155">
        <v>88.4</v>
      </c>
      <c r="CU172" s="156">
        <v>0.59090909090909094</v>
      </c>
      <c r="CV172" s="155">
        <v>61.199999999999989</v>
      </c>
      <c r="CW172" s="277">
        <v>18</v>
      </c>
      <c r="CX172" s="155">
        <v>61.199999999999996</v>
      </c>
      <c r="CY172" s="366">
        <v>0.40909090909090906</v>
      </c>
      <c r="CZ172" s="339">
        <v>44</v>
      </c>
      <c r="DA172" s="155">
        <v>149.6</v>
      </c>
      <c r="DB172" s="156">
        <v>1</v>
      </c>
      <c r="DC172" s="155">
        <v>0</v>
      </c>
      <c r="DD172" s="277"/>
      <c r="DE172" s="155">
        <v>0</v>
      </c>
      <c r="DF172" s="366">
        <v>0</v>
      </c>
      <c r="DG172" s="339">
        <v>44</v>
      </c>
      <c r="DH172" s="155">
        <v>149.6</v>
      </c>
      <c r="DI172" s="156">
        <v>1</v>
      </c>
      <c r="DJ172" s="155">
        <v>0</v>
      </c>
      <c r="DK172" s="277"/>
      <c r="DL172" s="155">
        <v>0</v>
      </c>
      <c r="DM172" s="366">
        <v>0</v>
      </c>
      <c r="DN172" s="339">
        <v>44</v>
      </c>
      <c r="DO172" s="155">
        <v>149.6</v>
      </c>
      <c r="DP172" s="156">
        <v>1</v>
      </c>
      <c r="DQ172" s="155">
        <v>0</v>
      </c>
    </row>
    <row r="173" spans="1:121" x14ac:dyDescent="0.25">
      <c r="A173" s="17" t="s">
        <v>491</v>
      </c>
      <c r="B173" s="18" t="s">
        <v>492</v>
      </c>
      <c r="C173" s="17" t="s">
        <v>40</v>
      </c>
      <c r="D173" s="17" t="s">
        <v>493</v>
      </c>
      <c r="E173" s="19" t="s">
        <v>42</v>
      </c>
      <c r="F173" s="19">
        <v>46</v>
      </c>
      <c r="G173" s="20">
        <v>3.75</v>
      </c>
      <c r="H173" s="20">
        <v>4.6900000000000004</v>
      </c>
      <c r="I173" s="390">
        <v>215.74</v>
      </c>
      <c r="J173" s="100">
        <v>0</v>
      </c>
      <c r="K173" s="155">
        <v>0</v>
      </c>
      <c r="L173" s="366">
        <v>0</v>
      </c>
      <c r="M173" s="339">
        <v>0</v>
      </c>
      <c r="N173" s="155">
        <v>0</v>
      </c>
      <c r="O173" s="156">
        <v>0</v>
      </c>
      <c r="P173" s="155">
        <v>215.74</v>
      </c>
      <c r="Q173" s="100"/>
      <c r="R173" s="155">
        <v>0</v>
      </c>
      <c r="S173" s="366">
        <v>0</v>
      </c>
      <c r="T173" s="339">
        <v>0</v>
      </c>
      <c r="U173" s="155">
        <v>0</v>
      </c>
      <c r="V173" s="156">
        <v>0</v>
      </c>
      <c r="W173" s="155">
        <v>215.74</v>
      </c>
      <c r="X173" s="100"/>
      <c r="Y173" s="155">
        <v>0</v>
      </c>
      <c r="Z173" s="366">
        <v>0</v>
      </c>
      <c r="AA173" s="339">
        <v>0</v>
      </c>
      <c r="AB173" s="155">
        <v>0</v>
      </c>
      <c r="AC173" s="156">
        <v>0</v>
      </c>
      <c r="AD173" s="155">
        <v>215.74</v>
      </c>
      <c r="AE173" s="100"/>
      <c r="AF173" s="155">
        <v>0</v>
      </c>
      <c r="AG173" s="366">
        <v>0</v>
      </c>
      <c r="AH173" s="339">
        <v>0</v>
      </c>
      <c r="AI173" s="155">
        <v>0</v>
      </c>
      <c r="AJ173" s="156">
        <v>0</v>
      </c>
      <c r="AK173" s="155">
        <v>215.74</v>
      </c>
      <c r="AL173" s="100"/>
      <c r="AM173" s="155">
        <v>0</v>
      </c>
      <c r="AN173" s="366">
        <v>0</v>
      </c>
      <c r="AO173" s="339">
        <v>0</v>
      </c>
      <c r="AP173" s="155">
        <v>0</v>
      </c>
      <c r="AQ173" s="156">
        <v>0</v>
      </c>
      <c r="AR173" s="155">
        <v>215.74</v>
      </c>
      <c r="AS173" s="100"/>
      <c r="AT173" s="155">
        <v>0</v>
      </c>
      <c r="AU173" s="366">
        <v>0</v>
      </c>
      <c r="AV173" s="339">
        <v>0</v>
      </c>
      <c r="AW173" s="155">
        <v>0</v>
      </c>
      <c r="AX173" s="156">
        <v>0</v>
      </c>
      <c r="AY173" s="155">
        <v>215.74</v>
      </c>
      <c r="AZ173" s="100"/>
      <c r="BA173" s="155">
        <v>0</v>
      </c>
      <c r="BB173" s="366">
        <v>0</v>
      </c>
      <c r="BC173" s="339">
        <v>0</v>
      </c>
      <c r="BD173" s="155">
        <v>0</v>
      </c>
      <c r="BE173" s="156">
        <v>0</v>
      </c>
      <c r="BF173" s="155">
        <v>215.74</v>
      </c>
      <c r="BG173" s="100">
        <v>3</v>
      </c>
      <c r="BH173" s="155">
        <v>14.07</v>
      </c>
      <c r="BI173" s="366">
        <v>6.5217391304347824E-2</v>
      </c>
      <c r="BJ173" s="339">
        <v>3</v>
      </c>
      <c r="BK173" s="155">
        <v>14.07</v>
      </c>
      <c r="BL173" s="156">
        <v>6.5217391304347824E-2</v>
      </c>
      <c r="BM173" s="155">
        <v>201.67000000000002</v>
      </c>
      <c r="BN173" s="100"/>
      <c r="BO173" s="155">
        <v>0</v>
      </c>
      <c r="BP173" s="366">
        <v>0</v>
      </c>
      <c r="BQ173" s="339">
        <v>3</v>
      </c>
      <c r="BR173" s="155">
        <v>14.07</v>
      </c>
      <c r="BS173" s="156">
        <v>6.5217391304347824E-2</v>
      </c>
      <c r="BT173" s="155">
        <v>201.67000000000002</v>
      </c>
      <c r="BU173" s="100"/>
      <c r="BV173" s="155">
        <v>0</v>
      </c>
      <c r="BW173" s="366">
        <v>0</v>
      </c>
      <c r="BX173" s="339">
        <v>3</v>
      </c>
      <c r="BY173" s="155">
        <v>14.07</v>
      </c>
      <c r="BZ173" s="156">
        <v>6.5217391304347824E-2</v>
      </c>
      <c r="CA173" s="155">
        <v>201.67000000000002</v>
      </c>
      <c r="CB173" s="100"/>
      <c r="CC173" s="155">
        <v>0</v>
      </c>
      <c r="CD173" s="366">
        <v>0</v>
      </c>
      <c r="CE173" s="339">
        <v>3</v>
      </c>
      <c r="CF173" s="155">
        <v>14.07</v>
      </c>
      <c r="CG173" s="156">
        <v>6.5217391304347824E-2</v>
      </c>
      <c r="CH173" s="155">
        <v>201.67000000000002</v>
      </c>
      <c r="CI173" s="100"/>
      <c r="CJ173" s="155">
        <v>0</v>
      </c>
      <c r="CK173" s="366">
        <v>0</v>
      </c>
      <c r="CL173" s="339">
        <v>3</v>
      </c>
      <c r="CM173" s="155">
        <v>14.07</v>
      </c>
      <c r="CN173" s="156">
        <v>6.5217391304347824E-2</v>
      </c>
      <c r="CO173" s="155">
        <v>201.67000000000002</v>
      </c>
      <c r="CP173" s="277"/>
      <c r="CQ173" s="155">
        <v>0</v>
      </c>
      <c r="CR173" s="366">
        <v>0</v>
      </c>
      <c r="CS173" s="339">
        <v>3</v>
      </c>
      <c r="CT173" s="155">
        <v>14.07</v>
      </c>
      <c r="CU173" s="156">
        <v>6.5217391304347824E-2</v>
      </c>
      <c r="CV173" s="155">
        <v>201.67000000000002</v>
      </c>
      <c r="CW173" s="277">
        <v>43</v>
      </c>
      <c r="CX173" s="155">
        <v>201.67000000000002</v>
      </c>
      <c r="CY173" s="366">
        <v>0.93478260869565222</v>
      </c>
      <c r="CZ173" s="339">
        <v>46</v>
      </c>
      <c r="DA173" s="155">
        <v>215.74</v>
      </c>
      <c r="DB173" s="156">
        <v>1</v>
      </c>
      <c r="DC173" s="155">
        <v>0</v>
      </c>
      <c r="DD173" s="277"/>
      <c r="DE173" s="155">
        <v>0</v>
      </c>
      <c r="DF173" s="366">
        <v>0</v>
      </c>
      <c r="DG173" s="339">
        <v>46</v>
      </c>
      <c r="DH173" s="155">
        <v>215.74</v>
      </c>
      <c r="DI173" s="156">
        <v>1</v>
      </c>
      <c r="DJ173" s="155">
        <v>0</v>
      </c>
      <c r="DK173" s="277"/>
      <c r="DL173" s="155">
        <v>0</v>
      </c>
      <c r="DM173" s="366">
        <v>0</v>
      </c>
      <c r="DN173" s="339">
        <v>46</v>
      </c>
      <c r="DO173" s="155">
        <v>215.74</v>
      </c>
      <c r="DP173" s="156">
        <v>1</v>
      </c>
      <c r="DQ173" s="155">
        <v>0</v>
      </c>
    </row>
    <row r="174" spans="1:121" x14ac:dyDescent="0.25">
      <c r="A174" s="17" t="s">
        <v>494</v>
      </c>
      <c r="B174" s="18" t="s">
        <v>495</v>
      </c>
      <c r="C174" s="17" t="s">
        <v>40</v>
      </c>
      <c r="D174" s="17" t="s">
        <v>496</v>
      </c>
      <c r="E174" s="19" t="s">
        <v>42</v>
      </c>
      <c r="F174" s="19">
        <v>73</v>
      </c>
      <c r="G174" s="20">
        <v>18.68</v>
      </c>
      <c r="H174" s="20">
        <v>23.39</v>
      </c>
      <c r="I174" s="390">
        <v>1707.47</v>
      </c>
      <c r="J174" s="100">
        <v>0</v>
      </c>
      <c r="K174" s="155">
        <v>0</v>
      </c>
      <c r="L174" s="366">
        <v>0</v>
      </c>
      <c r="M174" s="339">
        <v>0</v>
      </c>
      <c r="N174" s="155">
        <v>0</v>
      </c>
      <c r="O174" s="156">
        <v>0</v>
      </c>
      <c r="P174" s="155">
        <v>1707.47</v>
      </c>
      <c r="Q174" s="100"/>
      <c r="R174" s="155">
        <v>0</v>
      </c>
      <c r="S174" s="366">
        <v>0</v>
      </c>
      <c r="T174" s="339">
        <v>0</v>
      </c>
      <c r="U174" s="155">
        <v>0</v>
      </c>
      <c r="V174" s="156">
        <v>0</v>
      </c>
      <c r="W174" s="155">
        <v>1707.47</v>
      </c>
      <c r="X174" s="100"/>
      <c r="Y174" s="155">
        <v>0</v>
      </c>
      <c r="Z174" s="366">
        <v>0</v>
      </c>
      <c r="AA174" s="339">
        <v>0</v>
      </c>
      <c r="AB174" s="155">
        <v>0</v>
      </c>
      <c r="AC174" s="156">
        <v>0</v>
      </c>
      <c r="AD174" s="155">
        <v>1707.47</v>
      </c>
      <c r="AE174" s="100"/>
      <c r="AF174" s="155">
        <v>0</v>
      </c>
      <c r="AG174" s="366">
        <v>0</v>
      </c>
      <c r="AH174" s="339">
        <v>0</v>
      </c>
      <c r="AI174" s="155">
        <v>0</v>
      </c>
      <c r="AJ174" s="156">
        <v>0</v>
      </c>
      <c r="AK174" s="155">
        <v>1707.47</v>
      </c>
      <c r="AL174" s="100"/>
      <c r="AM174" s="155">
        <v>0</v>
      </c>
      <c r="AN174" s="366">
        <v>0</v>
      </c>
      <c r="AO174" s="339">
        <v>0</v>
      </c>
      <c r="AP174" s="155">
        <v>0</v>
      </c>
      <c r="AQ174" s="156">
        <v>0</v>
      </c>
      <c r="AR174" s="155">
        <v>1707.47</v>
      </c>
      <c r="AS174" s="100"/>
      <c r="AT174" s="155">
        <v>0</v>
      </c>
      <c r="AU174" s="366">
        <v>0</v>
      </c>
      <c r="AV174" s="339">
        <v>0</v>
      </c>
      <c r="AW174" s="155">
        <v>0</v>
      </c>
      <c r="AX174" s="156">
        <v>0</v>
      </c>
      <c r="AY174" s="155">
        <v>1707.47</v>
      </c>
      <c r="AZ174" s="100"/>
      <c r="BA174" s="155">
        <v>0</v>
      </c>
      <c r="BB174" s="366">
        <v>0</v>
      </c>
      <c r="BC174" s="339">
        <v>0</v>
      </c>
      <c r="BD174" s="155">
        <v>0</v>
      </c>
      <c r="BE174" s="156">
        <v>0</v>
      </c>
      <c r="BF174" s="155">
        <v>1707.47</v>
      </c>
      <c r="BG174" s="100"/>
      <c r="BH174" s="155">
        <v>0</v>
      </c>
      <c r="BI174" s="366">
        <v>0</v>
      </c>
      <c r="BJ174" s="339">
        <v>0</v>
      </c>
      <c r="BK174" s="155">
        <v>0</v>
      </c>
      <c r="BL174" s="156">
        <v>0</v>
      </c>
      <c r="BM174" s="155">
        <v>1707.47</v>
      </c>
      <c r="BN174" s="100"/>
      <c r="BO174" s="155">
        <v>0</v>
      </c>
      <c r="BP174" s="366">
        <v>0</v>
      </c>
      <c r="BQ174" s="339">
        <v>0</v>
      </c>
      <c r="BR174" s="155">
        <v>0</v>
      </c>
      <c r="BS174" s="156">
        <v>0</v>
      </c>
      <c r="BT174" s="155">
        <v>1707.47</v>
      </c>
      <c r="BU174" s="100"/>
      <c r="BV174" s="155">
        <v>0</v>
      </c>
      <c r="BW174" s="366">
        <v>0</v>
      </c>
      <c r="BX174" s="339">
        <v>0</v>
      </c>
      <c r="BY174" s="155">
        <v>0</v>
      </c>
      <c r="BZ174" s="156">
        <v>0</v>
      </c>
      <c r="CA174" s="155">
        <v>1707.47</v>
      </c>
      <c r="CB174" s="100"/>
      <c r="CC174" s="155">
        <v>0</v>
      </c>
      <c r="CD174" s="366">
        <v>0</v>
      </c>
      <c r="CE174" s="339">
        <v>0</v>
      </c>
      <c r="CF174" s="155">
        <v>0</v>
      </c>
      <c r="CG174" s="156">
        <v>0</v>
      </c>
      <c r="CH174" s="155">
        <v>1707.47</v>
      </c>
      <c r="CI174" s="100"/>
      <c r="CJ174" s="155">
        <v>0</v>
      </c>
      <c r="CK174" s="366">
        <v>0</v>
      </c>
      <c r="CL174" s="339">
        <v>0</v>
      </c>
      <c r="CM174" s="155">
        <v>0</v>
      </c>
      <c r="CN174" s="156">
        <v>0</v>
      </c>
      <c r="CO174" s="155">
        <v>1707.47</v>
      </c>
      <c r="CP174" s="277"/>
      <c r="CQ174" s="155">
        <v>0</v>
      </c>
      <c r="CR174" s="366">
        <v>0</v>
      </c>
      <c r="CS174" s="339">
        <v>0</v>
      </c>
      <c r="CT174" s="155">
        <v>0</v>
      </c>
      <c r="CU174" s="156">
        <v>0</v>
      </c>
      <c r="CV174" s="155">
        <v>1707.47</v>
      </c>
      <c r="CW174" s="277">
        <v>73</v>
      </c>
      <c r="CX174" s="155">
        <v>1707.47</v>
      </c>
      <c r="CY174" s="366">
        <v>1</v>
      </c>
      <c r="CZ174" s="339">
        <v>73</v>
      </c>
      <c r="DA174" s="155">
        <v>1707.47</v>
      </c>
      <c r="DB174" s="156">
        <v>1</v>
      </c>
      <c r="DC174" s="155">
        <v>0</v>
      </c>
      <c r="DD174" s="277"/>
      <c r="DE174" s="155">
        <v>0</v>
      </c>
      <c r="DF174" s="366">
        <v>0</v>
      </c>
      <c r="DG174" s="339">
        <v>73</v>
      </c>
      <c r="DH174" s="155">
        <v>1707.47</v>
      </c>
      <c r="DI174" s="156">
        <v>1</v>
      </c>
      <c r="DJ174" s="155">
        <v>0</v>
      </c>
      <c r="DK174" s="277"/>
      <c r="DL174" s="155">
        <v>0</v>
      </c>
      <c r="DM174" s="366">
        <v>0</v>
      </c>
      <c r="DN174" s="339">
        <v>73</v>
      </c>
      <c r="DO174" s="155">
        <v>1707.47</v>
      </c>
      <c r="DP174" s="156">
        <v>1</v>
      </c>
      <c r="DQ174" s="155">
        <v>0</v>
      </c>
    </row>
    <row r="175" spans="1:121" ht="25.5" x14ac:dyDescent="0.25">
      <c r="A175" s="17" t="s">
        <v>497</v>
      </c>
      <c r="B175" s="18" t="s">
        <v>498</v>
      </c>
      <c r="C175" s="17" t="s">
        <v>27</v>
      </c>
      <c r="D175" s="17" t="s">
        <v>499</v>
      </c>
      <c r="E175" s="19" t="s">
        <v>42</v>
      </c>
      <c r="F175" s="19">
        <v>24</v>
      </c>
      <c r="G175" s="20">
        <v>26.73</v>
      </c>
      <c r="H175" s="20">
        <v>33.47</v>
      </c>
      <c r="I175" s="390">
        <v>803.28</v>
      </c>
      <c r="J175" s="100">
        <v>0</v>
      </c>
      <c r="K175" s="155">
        <v>0</v>
      </c>
      <c r="L175" s="366">
        <v>0</v>
      </c>
      <c r="M175" s="339">
        <v>0</v>
      </c>
      <c r="N175" s="155">
        <v>0</v>
      </c>
      <c r="O175" s="156">
        <v>0</v>
      </c>
      <c r="P175" s="155">
        <v>803.28</v>
      </c>
      <c r="Q175" s="100"/>
      <c r="R175" s="155">
        <v>0</v>
      </c>
      <c r="S175" s="366">
        <v>0</v>
      </c>
      <c r="T175" s="339">
        <v>0</v>
      </c>
      <c r="U175" s="155">
        <v>0</v>
      </c>
      <c r="V175" s="156">
        <v>0</v>
      </c>
      <c r="W175" s="155">
        <v>803.28</v>
      </c>
      <c r="X175" s="100"/>
      <c r="Y175" s="155">
        <v>0</v>
      </c>
      <c r="Z175" s="366">
        <v>0</v>
      </c>
      <c r="AA175" s="339">
        <v>0</v>
      </c>
      <c r="AB175" s="155">
        <v>0</v>
      </c>
      <c r="AC175" s="156">
        <v>0</v>
      </c>
      <c r="AD175" s="155">
        <v>803.28</v>
      </c>
      <c r="AE175" s="100"/>
      <c r="AF175" s="155">
        <v>0</v>
      </c>
      <c r="AG175" s="366">
        <v>0</v>
      </c>
      <c r="AH175" s="339">
        <v>0</v>
      </c>
      <c r="AI175" s="155">
        <v>0</v>
      </c>
      <c r="AJ175" s="156">
        <v>0</v>
      </c>
      <c r="AK175" s="155">
        <v>803.28</v>
      </c>
      <c r="AL175" s="100"/>
      <c r="AM175" s="155">
        <v>0</v>
      </c>
      <c r="AN175" s="366">
        <v>0</v>
      </c>
      <c r="AO175" s="339">
        <v>0</v>
      </c>
      <c r="AP175" s="155">
        <v>0</v>
      </c>
      <c r="AQ175" s="156">
        <v>0</v>
      </c>
      <c r="AR175" s="155">
        <v>803.28</v>
      </c>
      <c r="AS175" s="100"/>
      <c r="AT175" s="155">
        <v>0</v>
      </c>
      <c r="AU175" s="366">
        <v>0</v>
      </c>
      <c r="AV175" s="339">
        <v>0</v>
      </c>
      <c r="AW175" s="155">
        <v>0</v>
      </c>
      <c r="AX175" s="156">
        <v>0</v>
      </c>
      <c r="AY175" s="155">
        <v>803.28</v>
      </c>
      <c r="AZ175" s="100"/>
      <c r="BA175" s="155">
        <v>0</v>
      </c>
      <c r="BB175" s="366">
        <v>0</v>
      </c>
      <c r="BC175" s="339">
        <v>0</v>
      </c>
      <c r="BD175" s="155">
        <v>0</v>
      </c>
      <c r="BE175" s="156">
        <v>0</v>
      </c>
      <c r="BF175" s="155">
        <v>803.28</v>
      </c>
      <c r="BG175" s="100"/>
      <c r="BH175" s="155">
        <v>0</v>
      </c>
      <c r="BI175" s="366">
        <v>0</v>
      </c>
      <c r="BJ175" s="339">
        <v>0</v>
      </c>
      <c r="BK175" s="155">
        <v>0</v>
      </c>
      <c r="BL175" s="156">
        <v>0</v>
      </c>
      <c r="BM175" s="155">
        <v>803.28</v>
      </c>
      <c r="BN175" s="100"/>
      <c r="BO175" s="155">
        <v>0</v>
      </c>
      <c r="BP175" s="366">
        <v>0</v>
      </c>
      <c r="BQ175" s="339">
        <v>0</v>
      </c>
      <c r="BR175" s="155">
        <v>0</v>
      </c>
      <c r="BS175" s="156">
        <v>0</v>
      </c>
      <c r="BT175" s="155">
        <v>803.28</v>
      </c>
      <c r="BU175" s="100"/>
      <c r="BV175" s="155">
        <v>0</v>
      </c>
      <c r="BW175" s="366">
        <v>0</v>
      </c>
      <c r="BX175" s="339">
        <v>0</v>
      </c>
      <c r="BY175" s="155">
        <v>0</v>
      </c>
      <c r="BZ175" s="156">
        <v>0</v>
      </c>
      <c r="CA175" s="155">
        <v>803.28</v>
      </c>
      <c r="CB175" s="100"/>
      <c r="CC175" s="155">
        <v>0</v>
      </c>
      <c r="CD175" s="366">
        <v>0</v>
      </c>
      <c r="CE175" s="339">
        <v>0</v>
      </c>
      <c r="CF175" s="155">
        <v>0</v>
      </c>
      <c r="CG175" s="156">
        <v>0</v>
      </c>
      <c r="CH175" s="155">
        <v>803.28</v>
      </c>
      <c r="CI175" s="100"/>
      <c r="CJ175" s="155">
        <v>0</v>
      </c>
      <c r="CK175" s="366">
        <v>0</v>
      </c>
      <c r="CL175" s="339">
        <v>0</v>
      </c>
      <c r="CM175" s="155">
        <v>0</v>
      </c>
      <c r="CN175" s="156">
        <v>0</v>
      </c>
      <c r="CO175" s="155">
        <v>803.28</v>
      </c>
      <c r="CP175" s="277"/>
      <c r="CQ175" s="155">
        <v>0</v>
      </c>
      <c r="CR175" s="366">
        <v>0</v>
      </c>
      <c r="CS175" s="339">
        <v>0</v>
      </c>
      <c r="CT175" s="155">
        <v>0</v>
      </c>
      <c r="CU175" s="156">
        <v>0</v>
      </c>
      <c r="CV175" s="155">
        <v>803.28</v>
      </c>
      <c r="CW175" s="277">
        <v>24</v>
      </c>
      <c r="CX175" s="155">
        <v>803.28</v>
      </c>
      <c r="CY175" s="366">
        <v>1</v>
      </c>
      <c r="CZ175" s="339">
        <v>24</v>
      </c>
      <c r="DA175" s="155">
        <v>803.28</v>
      </c>
      <c r="DB175" s="156">
        <v>1</v>
      </c>
      <c r="DC175" s="155">
        <v>0</v>
      </c>
      <c r="DD175" s="277"/>
      <c r="DE175" s="155">
        <v>0</v>
      </c>
      <c r="DF175" s="366">
        <v>0</v>
      </c>
      <c r="DG175" s="339">
        <v>24</v>
      </c>
      <c r="DH175" s="155">
        <v>803.28</v>
      </c>
      <c r="DI175" s="156">
        <v>1</v>
      </c>
      <c r="DJ175" s="155">
        <v>0</v>
      </c>
      <c r="DK175" s="277"/>
      <c r="DL175" s="155">
        <v>0</v>
      </c>
      <c r="DM175" s="366">
        <v>0</v>
      </c>
      <c r="DN175" s="339">
        <v>24</v>
      </c>
      <c r="DO175" s="155">
        <v>803.28</v>
      </c>
      <c r="DP175" s="156">
        <v>1</v>
      </c>
      <c r="DQ175" s="155">
        <v>0</v>
      </c>
    </row>
    <row r="176" spans="1:121" ht="25.5" x14ac:dyDescent="0.25">
      <c r="A176" s="17" t="s">
        <v>500</v>
      </c>
      <c r="B176" s="18" t="s">
        <v>501</v>
      </c>
      <c r="C176" s="17" t="s">
        <v>27</v>
      </c>
      <c r="D176" s="17" t="s">
        <v>502</v>
      </c>
      <c r="E176" s="19" t="s">
        <v>42</v>
      </c>
      <c r="F176" s="19">
        <v>42</v>
      </c>
      <c r="G176" s="20">
        <v>3.28</v>
      </c>
      <c r="H176" s="20">
        <v>4.0999999999999996</v>
      </c>
      <c r="I176" s="390">
        <v>172.2</v>
      </c>
      <c r="J176" s="100">
        <v>0</v>
      </c>
      <c r="K176" s="155">
        <v>0</v>
      </c>
      <c r="L176" s="366">
        <v>0</v>
      </c>
      <c r="M176" s="339">
        <v>0</v>
      </c>
      <c r="N176" s="155">
        <v>0</v>
      </c>
      <c r="O176" s="156">
        <v>0</v>
      </c>
      <c r="P176" s="155">
        <v>172.2</v>
      </c>
      <c r="Q176" s="100"/>
      <c r="R176" s="155">
        <v>0</v>
      </c>
      <c r="S176" s="366">
        <v>0</v>
      </c>
      <c r="T176" s="339">
        <v>0</v>
      </c>
      <c r="U176" s="155">
        <v>0</v>
      </c>
      <c r="V176" s="156">
        <v>0</v>
      </c>
      <c r="W176" s="155">
        <v>172.2</v>
      </c>
      <c r="X176" s="100"/>
      <c r="Y176" s="155">
        <v>0</v>
      </c>
      <c r="Z176" s="366">
        <v>0</v>
      </c>
      <c r="AA176" s="339">
        <v>0</v>
      </c>
      <c r="AB176" s="155">
        <v>0</v>
      </c>
      <c r="AC176" s="156">
        <v>0</v>
      </c>
      <c r="AD176" s="155">
        <v>172.2</v>
      </c>
      <c r="AE176" s="100"/>
      <c r="AF176" s="155">
        <v>0</v>
      </c>
      <c r="AG176" s="366">
        <v>0</v>
      </c>
      <c r="AH176" s="339">
        <v>0</v>
      </c>
      <c r="AI176" s="155">
        <v>0</v>
      </c>
      <c r="AJ176" s="156">
        <v>0</v>
      </c>
      <c r="AK176" s="155">
        <v>172.2</v>
      </c>
      <c r="AL176" s="100"/>
      <c r="AM176" s="155">
        <v>0</v>
      </c>
      <c r="AN176" s="366">
        <v>0</v>
      </c>
      <c r="AO176" s="339">
        <v>0</v>
      </c>
      <c r="AP176" s="155">
        <v>0</v>
      </c>
      <c r="AQ176" s="156">
        <v>0</v>
      </c>
      <c r="AR176" s="155">
        <v>172.2</v>
      </c>
      <c r="AS176" s="100"/>
      <c r="AT176" s="155">
        <v>0</v>
      </c>
      <c r="AU176" s="366">
        <v>0</v>
      </c>
      <c r="AV176" s="339">
        <v>0</v>
      </c>
      <c r="AW176" s="155">
        <v>0</v>
      </c>
      <c r="AX176" s="156">
        <v>0</v>
      </c>
      <c r="AY176" s="155">
        <v>172.2</v>
      </c>
      <c r="AZ176" s="100">
        <v>3</v>
      </c>
      <c r="BA176" s="155">
        <v>12.299999999999999</v>
      </c>
      <c r="BB176" s="366">
        <v>7.1428571428571425E-2</v>
      </c>
      <c r="BC176" s="339">
        <v>3</v>
      </c>
      <c r="BD176" s="155">
        <v>12.299999999999999</v>
      </c>
      <c r="BE176" s="156">
        <v>7.1428571428571425E-2</v>
      </c>
      <c r="BF176" s="155">
        <v>159.89999999999998</v>
      </c>
      <c r="BG176" s="100"/>
      <c r="BH176" s="155">
        <v>0</v>
      </c>
      <c r="BI176" s="366">
        <v>0</v>
      </c>
      <c r="BJ176" s="339">
        <v>3</v>
      </c>
      <c r="BK176" s="155">
        <v>12.299999999999999</v>
      </c>
      <c r="BL176" s="156">
        <v>7.1428571428571425E-2</v>
      </c>
      <c r="BM176" s="155">
        <v>159.89999999999998</v>
      </c>
      <c r="BN176" s="100"/>
      <c r="BO176" s="155">
        <v>0</v>
      </c>
      <c r="BP176" s="366">
        <v>0</v>
      </c>
      <c r="BQ176" s="339">
        <v>3</v>
      </c>
      <c r="BR176" s="155">
        <v>12.299999999999999</v>
      </c>
      <c r="BS176" s="156">
        <v>7.1428571428571425E-2</v>
      </c>
      <c r="BT176" s="155">
        <v>159.89999999999998</v>
      </c>
      <c r="BU176" s="100"/>
      <c r="BV176" s="155">
        <v>0</v>
      </c>
      <c r="BW176" s="366">
        <v>0</v>
      </c>
      <c r="BX176" s="339">
        <v>3</v>
      </c>
      <c r="BY176" s="155">
        <v>12.299999999999999</v>
      </c>
      <c r="BZ176" s="156">
        <v>7.1428571428571425E-2</v>
      </c>
      <c r="CA176" s="155">
        <v>159.89999999999998</v>
      </c>
      <c r="CB176" s="100"/>
      <c r="CC176" s="155">
        <v>0</v>
      </c>
      <c r="CD176" s="366">
        <v>0</v>
      </c>
      <c r="CE176" s="339">
        <v>3</v>
      </c>
      <c r="CF176" s="155">
        <v>12.299999999999999</v>
      </c>
      <c r="CG176" s="156">
        <v>7.1428571428571425E-2</v>
      </c>
      <c r="CH176" s="155">
        <v>159.89999999999998</v>
      </c>
      <c r="CI176" s="100"/>
      <c r="CJ176" s="155">
        <v>0</v>
      </c>
      <c r="CK176" s="366">
        <v>0</v>
      </c>
      <c r="CL176" s="339">
        <v>3</v>
      </c>
      <c r="CM176" s="155">
        <v>12.299999999999999</v>
      </c>
      <c r="CN176" s="156">
        <v>7.1428571428571425E-2</v>
      </c>
      <c r="CO176" s="155">
        <v>159.89999999999998</v>
      </c>
      <c r="CP176" s="277">
        <v>27</v>
      </c>
      <c r="CQ176" s="155">
        <v>110.69999999999999</v>
      </c>
      <c r="CR176" s="366">
        <v>0.64285714285714279</v>
      </c>
      <c r="CS176" s="339">
        <v>30</v>
      </c>
      <c r="CT176" s="155">
        <v>122.99999999999999</v>
      </c>
      <c r="CU176" s="156">
        <v>0.7142857142857143</v>
      </c>
      <c r="CV176" s="155">
        <v>49.2</v>
      </c>
      <c r="CW176" s="277">
        <v>12</v>
      </c>
      <c r="CX176" s="155">
        <v>49.199999999999996</v>
      </c>
      <c r="CY176" s="366">
        <v>0.2857142857142857</v>
      </c>
      <c r="CZ176" s="339">
        <v>42</v>
      </c>
      <c r="DA176" s="155">
        <v>172.2</v>
      </c>
      <c r="DB176" s="156">
        <v>1</v>
      </c>
      <c r="DC176" s="155">
        <v>0</v>
      </c>
      <c r="DD176" s="277"/>
      <c r="DE176" s="155">
        <v>0</v>
      </c>
      <c r="DF176" s="366">
        <v>0</v>
      </c>
      <c r="DG176" s="339">
        <v>42</v>
      </c>
      <c r="DH176" s="155">
        <v>172.2</v>
      </c>
      <c r="DI176" s="156">
        <v>1</v>
      </c>
      <c r="DJ176" s="155">
        <v>0</v>
      </c>
      <c r="DK176" s="277"/>
      <c r="DL176" s="155">
        <v>0</v>
      </c>
      <c r="DM176" s="366">
        <v>0</v>
      </c>
      <c r="DN176" s="339">
        <v>42</v>
      </c>
      <c r="DO176" s="155">
        <v>172.2</v>
      </c>
      <c r="DP176" s="156">
        <v>1</v>
      </c>
      <c r="DQ176" s="155">
        <v>0</v>
      </c>
    </row>
    <row r="177" spans="1:121" ht="25.5" x14ac:dyDescent="0.25">
      <c r="A177" s="17" t="s">
        <v>503</v>
      </c>
      <c r="B177" s="18" t="s">
        <v>504</v>
      </c>
      <c r="C177" s="17" t="s">
        <v>27</v>
      </c>
      <c r="D177" s="17" t="s">
        <v>505</v>
      </c>
      <c r="E177" s="19" t="s">
        <v>42</v>
      </c>
      <c r="F177" s="19">
        <v>27</v>
      </c>
      <c r="G177" s="20">
        <v>27.86</v>
      </c>
      <c r="H177" s="20">
        <v>34.880000000000003</v>
      </c>
      <c r="I177" s="390">
        <v>941.76</v>
      </c>
      <c r="J177" s="100">
        <v>0</v>
      </c>
      <c r="K177" s="155">
        <v>0</v>
      </c>
      <c r="L177" s="366">
        <v>0</v>
      </c>
      <c r="M177" s="339">
        <v>0</v>
      </c>
      <c r="N177" s="155">
        <v>0</v>
      </c>
      <c r="O177" s="156">
        <v>0</v>
      </c>
      <c r="P177" s="155">
        <v>941.76</v>
      </c>
      <c r="Q177" s="100"/>
      <c r="R177" s="155">
        <v>0</v>
      </c>
      <c r="S177" s="366">
        <v>0</v>
      </c>
      <c r="T177" s="339">
        <v>0</v>
      </c>
      <c r="U177" s="155">
        <v>0</v>
      </c>
      <c r="V177" s="156">
        <v>0</v>
      </c>
      <c r="W177" s="155">
        <v>941.76</v>
      </c>
      <c r="X177" s="100"/>
      <c r="Y177" s="155">
        <v>0</v>
      </c>
      <c r="Z177" s="366">
        <v>0</v>
      </c>
      <c r="AA177" s="339">
        <v>0</v>
      </c>
      <c r="AB177" s="155">
        <v>0</v>
      </c>
      <c r="AC177" s="156">
        <v>0</v>
      </c>
      <c r="AD177" s="155">
        <v>941.76</v>
      </c>
      <c r="AE177" s="100"/>
      <c r="AF177" s="155">
        <v>0</v>
      </c>
      <c r="AG177" s="366">
        <v>0</v>
      </c>
      <c r="AH177" s="339">
        <v>0</v>
      </c>
      <c r="AI177" s="155">
        <v>0</v>
      </c>
      <c r="AJ177" s="156">
        <v>0</v>
      </c>
      <c r="AK177" s="155">
        <v>941.76</v>
      </c>
      <c r="AL177" s="100"/>
      <c r="AM177" s="155">
        <v>0</v>
      </c>
      <c r="AN177" s="366">
        <v>0</v>
      </c>
      <c r="AO177" s="339">
        <v>0</v>
      </c>
      <c r="AP177" s="155">
        <v>0</v>
      </c>
      <c r="AQ177" s="156">
        <v>0</v>
      </c>
      <c r="AR177" s="155">
        <v>941.76</v>
      </c>
      <c r="AS177" s="100"/>
      <c r="AT177" s="155">
        <v>0</v>
      </c>
      <c r="AU177" s="366">
        <v>0</v>
      </c>
      <c r="AV177" s="339">
        <v>0</v>
      </c>
      <c r="AW177" s="155">
        <v>0</v>
      </c>
      <c r="AX177" s="156">
        <v>0</v>
      </c>
      <c r="AY177" s="155">
        <v>941.76</v>
      </c>
      <c r="AZ177" s="100"/>
      <c r="BA177" s="155">
        <v>0</v>
      </c>
      <c r="BB177" s="366">
        <v>0</v>
      </c>
      <c r="BC177" s="339">
        <v>0</v>
      </c>
      <c r="BD177" s="155">
        <v>0</v>
      </c>
      <c r="BE177" s="156">
        <v>0</v>
      </c>
      <c r="BF177" s="155">
        <v>941.76</v>
      </c>
      <c r="BG177" s="100"/>
      <c r="BH177" s="155">
        <v>0</v>
      </c>
      <c r="BI177" s="366">
        <v>0</v>
      </c>
      <c r="BJ177" s="339">
        <v>0</v>
      </c>
      <c r="BK177" s="155">
        <v>0</v>
      </c>
      <c r="BL177" s="156">
        <v>0</v>
      </c>
      <c r="BM177" s="155">
        <v>941.76</v>
      </c>
      <c r="BN177" s="100"/>
      <c r="BO177" s="155">
        <v>0</v>
      </c>
      <c r="BP177" s="366">
        <v>0</v>
      </c>
      <c r="BQ177" s="339">
        <v>0</v>
      </c>
      <c r="BR177" s="155">
        <v>0</v>
      </c>
      <c r="BS177" s="156">
        <v>0</v>
      </c>
      <c r="BT177" s="155">
        <v>941.76</v>
      </c>
      <c r="BU177" s="100"/>
      <c r="BV177" s="155">
        <v>0</v>
      </c>
      <c r="BW177" s="366">
        <v>0</v>
      </c>
      <c r="BX177" s="339">
        <v>0</v>
      </c>
      <c r="BY177" s="155">
        <v>0</v>
      </c>
      <c r="BZ177" s="156">
        <v>0</v>
      </c>
      <c r="CA177" s="155">
        <v>941.76</v>
      </c>
      <c r="CB177" s="100"/>
      <c r="CC177" s="155">
        <v>0</v>
      </c>
      <c r="CD177" s="366">
        <v>0</v>
      </c>
      <c r="CE177" s="339">
        <v>0</v>
      </c>
      <c r="CF177" s="155">
        <v>0</v>
      </c>
      <c r="CG177" s="156">
        <v>0</v>
      </c>
      <c r="CH177" s="155">
        <v>941.76</v>
      </c>
      <c r="CI177" s="100"/>
      <c r="CJ177" s="155">
        <v>0</v>
      </c>
      <c r="CK177" s="366">
        <v>0</v>
      </c>
      <c r="CL177" s="339">
        <v>0</v>
      </c>
      <c r="CM177" s="155">
        <v>0</v>
      </c>
      <c r="CN177" s="156">
        <v>0</v>
      </c>
      <c r="CO177" s="155">
        <v>941.76</v>
      </c>
      <c r="CP177" s="277"/>
      <c r="CQ177" s="155">
        <v>0</v>
      </c>
      <c r="CR177" s="366">
        <v>0</v>
      </c>
      <c r="CS177" s="339">
        <v>0</v>
      </c>
      <c r="CT177" s="155">
        <v>0</v>
      </c>
      <c r="CU177" s="156">
        <v>0</v>
      </c>
      <c r="CV177" s="155">
        <v>941.76</v>
      </c>
      <c r="CW177" s="277">
        <v>27</v>
      </c>
      <c r="CX177" s="155">
        <v>941.7600000000001</v>
      </c>
      <c r="CY177" s="366">
        <v>1.0000000000000002</v>
      </c>
      <c r="CZ177" s="339">
        <v>27</v>
      </c>
      <c r="DA177" s="155">
        <v>941.7600000000001</v>
      </c>
      <c r="DB177" s="156">
        <v>1.0000000000000002</v>
      </c>
      <c r="DC177" s="155">
        <v>0</v>
      </c>
      <c r="DD177" s="277"/>
      <c r="DE177" s="155">
        <v>0</v>
      </c>
      <c r="DF177" s="366">
        <v>0</v>
      </c>
      <c r="DG177" s="339">
        <v>27</v>
      </c>
      <c r="DH177" s="155">
        <v>941.7600000000001</v>
      </c>
      <c r="DI177" s="156">
        <v>1.0000000000000002</v>
      </c>
      <c r="DJ177" s="155">
        <v>0</v>
      </c>
      <c r="DK177" s="277"/>
      <c r="DL177" s="155">
        <v>0</v>
      </c>
      <c r="DM177" s="366">
        <v>0</v>
      </c>
      <c r="DN177" s="339">
        <v>27</v>
      </c>
      <c r="DO177" s="155">
        <v>941.7600000000001</v>
      </c>
      <c r="DP177" s="156">
        <v>1.0000000000000002</v>
      </c>
      <c r="DQ177" s="155">
        <v>0</v>
      </c>
    </row>
    <row r="178" spans="1:121" ht="25.5" x14ac:dyDescent="0.25">
      <c r="A178" s="17" t="s">
        <v>506</v>
      </c>
      <c r="B178" s="18" t="s">
        <v>507</v>
      </c>
      <c r="C178" s="17" t="s">
        <v>27</v>
      </c>
      <c r="D178" s="17" t="s">
        <v>508</v>
      </c>
      <c r="E178" s="19" t="s">
        <v>42</v>
      </c>
      <c r="F178" s="19">
        <v>5</v>
      </c>
      <c r="G178" s="20">
        <v>28.27</v>
      </c>
      <c r="H178" s="20">
        <v>35.39</v>
      </c>
      <c r="I178" s="390">
        <v>176.95</v>
      </c>
      <c r="J178" s="100">
        <v>0</v>
      </c>
      <c r="K178" s="155">
        <v>0</v>
      </c>
      <c r="L178" s="366">
        <v>0</v>
      </c>
      <c r="M178" s="339">
        <v>0</v>
      </c>
      <c r="N178" s="155">
        <v>0</v>
      </c>
      <c r="O178" s="156">
        <v>0</v>
      </c>
      <c r="P178" s="155">
        <v>176.95</v>
      </c>
      <c r="Q178" s="100"/>
      <c r="R178" s="155">
        <v>0</v>
      </c>
      <c r="S178" s="366">
        <v>0</v>
      </c>
      <c r="T178" s="339">
        <v>0</v>
      </c>
      <c r="U178" s="155">
        <v>0</v>
      </c>
      <c r="V178" s="156">
        <v>0</v>
      </c>
      <c r="W178" s="155">
        <v>176.95</v>
      </c>
      <c r="X178" s="100"/>
      <c r="Y178" s="155">
        <v>0</v>
      </c>
      <c r="Z178" s="366">
        <v>0</v>
      </c>
      <c r="AA178" s="339">
        <v>0</v>
      </c>
      <c r="AB178" s="155">
        <v>0</v>
      </c>
      <c r="AC178" s="156">
        <v>0</v>
      </c>
      <c r="AD178" s="155">
        <v>176.95</v>
      </c>
      <c r="AE178" s="100"/>
      <c r="AF178" s="155">
        <v>0</v>
      </c>
      <c r="AG178" s="366">
        <v>0</v>
      </c>
      <c r="AH178" s="339">
        <v>0</v>
      </c>
      <c r="AI178" s="155">
        <v>0</v>
      </c>
      <c r="AJ178" s="156">
        <v>0</v>
      </c>
      <c r="AK178" s="155">
        <v>176.95</v>
      </c>
      <c r="AL178" s="100"/>
      <c r="AM178" s="155">
        <v>0</v>
      </c>
      <c r="AN178" s="366">
        <v>0</v>
      </c>
      <c r="AO178" s="339">
        <v>0</v>
      </c>
      <c r="AP178" s="155">
        <v>0</v>
      </c>
      <c r="AQ178" s="156">
        <v>0</v>
      </c>
      <c r="AR178" s="155">
        <v>176.95</v>
      </c>
      <c r="AS178" s="100"/>
      <c r="AT178" s="155">
        <v>0</v>
      </c>
      <c r="AU178" s="366">
        <v>0</v>
      </c>
      <c r="AV178" s="339">
        <v>0</v>
      </c>
      <c r="AW178" s="155">
        <v>0</v>
      </c>
      <c r="AX178" s="156">
        <v>0</v>
      </c>
      <c r="AY178" s="155">
        <v>176.95</v>
      </c>
      <c r="AZ178" s="100"/>
      <c r="BA178" s="155">
        <v>0</v>
      </c>
      <c r="BB178" s="366">
        <v>0</v>
      </c>
      <c r="BC178" s="339">
        <v>0</v>
      </c>
      <c r="BD178" s="155">
        <v>0</v>
      </c>
      <c r="BE178" s="156">
        <v>0</v>
      </c>
      <c r="BF178" s="155">
        <v>176.95</v>
      </c>
      <c r="BG178" s="100"/>
      <c r="BH178" s="155">
        <v>0</v>
      </c>
      <c r="BI178" s="366">
        <v>0</v>
      </c>
      <c r="BJ178" s="339">
        <v>0</v>
      </c>
      <c r="BK178" s="155">
        <v>0</v>
      </c>
      <c r="BL178" s="156">
        <v>0</v>
      </c>
      <c r="BM178" s="155">
        <v>176.95</v>
      </c>
      <c r="BN178" s="100"/>
      <c r="BO178" s="155">
        <v>0</v>
      </c>
      <c r="BP178" s="366">
        <v>0</v>
      </c>
      <c r="BQ178" s="339">
        <v>0</v>
      </c>
      <c r="BR178" s="155">
        <v>0</v>
      </c>
      <c r="BS178" s="156">
        <v>0</v>
      </c>
      <c r="BT178" s="155">
        <v>176.95</v>
      </c>
      <c r="BU178" s="100"/>
      <c r="BV178" s="155">
        <v>0</v>
      </c>
      <c r="BW178" s="366">
        <v>0</v>
      </c>
      <c r="BX178" s="339">
        <v>0</v>
      </c>
      <c r="BY178" s="155">
        <v>0</v>
      </c>
      <c r="BZ178" s="156">
        <v>0</v>
      </c>
      <c r="CA178" s="155">
        <v>176.95</v>
      </c>
      <c r="CB178" s="100"/>
      <c r="CC178" s="155">
        <v>0</v>
      </c>
      <c r="CD178" s="366">
        <v>0</v>
      </c>
      <c r="CE178" s="339">
        <v>0</v>
      </c>
      <c r="CF178" s="155">
        <v>0</v>
      </c>
      <c r="CG178" s="156">
        <v>0</v>
      </c>
      <c r="CH178" s="155">
        <v>176.95</v>
      </c>
      <c r="CI178" s="100"/>
      <c r="CJ178" s="155">
        <v>0</v>
      </c>
      <c r="CK178" s="366">
        <v>0</v>
      </c>
      <c r="CL178" s="339">
        <v>0</v>
      </c>
      <c r="CM178" s="155">
        <v>0</v>
      </c>
      <c r="CN178" s="156">
        <v>0</v>
      </c>
      <c r="CO178" s="155">
        <v>176.95</v>
      </c>
      <c r="CP178" s="277"/>
      <c r="CQ178" s="155">
        <v>0</v>
      </c>
      <c r="CR178" s="366">
        <v>0</v>
      </c>
      <c r="CS178" s="339">
        <v>0</v>
      </c>
      <c r="CT178" s="155">
        <v>0</v>
      </c>
      <c r="CU178" s="156">
        <v>0</v>
      </c>
      <c r="CV178" s="155">
        <v>176.95</v>
      </c>
      <c r="CW178" s="277">
        <v>5</v>
      </c>
      <c r="CX178" s="155">
        <v>176.95</v>
      </c>
      <c r="CY178" s="366">
        <v>1</v>
      </c>
      <c r="CZ178" s="339">
        <v>5</v>
      </c>
      <c r="DA178" s="155">
        <v>176.95</v>
      </c>
      <c r="DB178" s="156">
        <v>1</v>
      </c>
      <c r="DC178" s="155">
        <v>0</v>
      </c>
      <c r="DD178" s="277"/>
      <c r="DE178" s="155">
        <v>0</v>
      </c>
      <c r="DF178" s="366">
        <v>0</v>
      </c>
      <c r="DG178" s="339">
        <v>5</v>
      </c>
      <c r="DH178" s="155">
        <v>176.95</v>
      </c>
      <c r="DI178" s="156">
        <v>1</v>
      </c>
      <c r="DJ178" s="155">
        <v>0</v>
      </c>
      <c r="DK178" s="277"/>
      <c r="DL178" s="155">
        <v>0</v>
      </c>
      <c r="DM178" s="366">
        <v>0</v>
      </c>
      <c r="DN178" s="339">
        <v>5</v>
      </c>
      <c r="DO178" s="155">
        <v>176.95</v>
      </c>
      <c r="DP178" s="156">
        <v>1</v>
      </c>
      <c r="DQ178" s="155">
        <v>0</v>
      </c>
    </row>
    <row r="179" spans="1:121" ht="25.5" x14ac:dyDescent="0.25">
      <c r="A179" s="17" t="s">
        <v>509</v>
      </c>
      <c r="B179" s="18" t="s">
        <v>498</v>
      </c>
      <c r="C179" s="17" t="s">
        <v>27</v>
      </c>
      <c r="D179" s="17" t="s">
        <v>499</v>
      </c>
      <c r="E179" s="19" t="s">
        <v>42</v>
      </c>
      <c r="F179" s="19">
        <v>24</v>
      </c>
      <c r="G179" s="20">
        <v>25.91</v>
      </c>
      <c r="H179" s="20">
        <v>32.44</v>
      </c>
      <c r="I179" s="390">
        <v>778.56</v>
      </c>
      <c r="J179" s="100">
        <v>0</v>
      </c>
      <c r="K179" s="155">
        <v>0</v>
      </c>
      <c r="L179" s="366">
        <v>0</v>
      </c>
      <c r="M179" s="339">
        <v>0</v>
      </c>
      <c r="N179" s="155">
        <v>0</v>
      </c>
      <c r="O179" s="156">
        <v>0</v>
      </c>
      <c r="P179" s="155">
        <v>778.56</v>
      </c>
      <c r="Q179" s="100"/>
      <c r="R179" s="155">
        <v>0</v>
      </c>
      <c r="S179" s="366">
        <v>0</v>
      </c>
      <c r="T179" s="339">
        <v>0</v>
      </c>
      <c r="U179" s="155">
        <v>0</v>
      </c>
      <c r="V179" s="156">
        <v>0</v>
      </c>
      <c r="W179" s="155">
        <v>778.56</v>
      </c>
      <c r="X179" s="100"/>
      <c r="Y179" s="155">
        <v>0</v>
      </c>
      <c r="Z179" s="366">
        <v>0</v>
      </c>
      <c r="AA179" s="339">
        <v>0</v>
      </c>
      <c r="AB179" s="155">
        <v>0</v>
      </c>
      <c r="AC179" s="156">
        <v>0</v>
      </c>
      <c r="AD179" s="155">
        <v>778.56</v>
      </c>
      <c r="AE179" s="100"/>
      <c r="AF179" s="155">
        <v>0</v>
      </c>
      <c r="AG179" s="366">
        <v>0</v>
      </c>
      <c r="AH179" s="339">
        <v>0</v>
      </c>
      <c r="AI179" s="155">
        <v>0</v>
      </c>
      <c r="AJ179" s="156">
        <v>0</v>
      </c>
      <c r="AK179" s="155">
        <v>778.56</v>
      </c>
      <c r="AL179" s="100"/>
      <c r="AM179" s="155">
        <v>0</v>
      </c>
      <c r="AN179" s="366">
        <v>0</v>
      </c>
      <c r="AO179" s="339">
        <v>0</v>
      </c>
      <c r="AP179" s="155">
        <v>0</v>
      </c>
      <c r="AQ179" s="156">
        <v>0</v>
      </c>
      <c r="AR179" s="155">
        <v>778.56</v>
      </c>
      <c r="AS179" s="100"/>
      <c r="AT179" s="155">
        <v>0</v>
      </c>
      <c r="AU179" s="366">
        <v>0</v>
      </c>
      <c r="AV179" s="339">
        <v>0</v>
      </c>
      <c r="AW179" s="155">
        <v>0</v>
      </c>
      <c r="AX179" s="156">
        <v>0</v>
      </c>
      <c r="AY179" s="155">
        <v>778.56</v>
      </c>
      <c r="AZ179" s="100"/>
      <c r="BA179" s="155">
        <v>0</v>
      </c>
      <c r="BB179" s="366">
        <v>0</v>
      </c>
      <c r="BC179" s="339">
        <v>0</v>
      </c>
      <c r="BD179" s="155">
        <v>0</v>
      </c>
      <c r="BE179" s="156">
        <v>0</v>
      </c>
      <c r="BF179" s="155">
        <v>778.56</v>
      </c>
      <c r="BG179" s="100"/>
      <c r="BH179" s="155">
        <v>0</v>
      </c>
      <c r="BI179" s="366">
        <v>0</v>
      </c>
      <c r="BJ179" s="339">
        <v>0</v>
      </c>
      <c r="BK179" s="155">
        <v>0</v>
      </c>
      <c r="BL179" s="156">
        <v>0</v>
      </c>
      <c r="BM179" s="155">
        <v>778.56</v>
      </c>
      <c r="BN179" s="100"/>
      <c r="BO179" s="155">
        <v>0</v>
      </c>
      <c r="BP179" s="366">
        <v>0</v>
      </c>
      <c r="BQ179" s="339">
        <v>0</v>
      </c>
      <c r="BR179" s="155">
        <v>0</v>
      </c>
      <c r="BS179" s="156">
        <v>0</v>
      </c>
      <c r="BT179" s="155">
        <v>778.56</v>
      </c>
      <c r="BU179" s="100"/>
      <c r="BV179" s="155">
        <v>0</v>
      </c>
      <c r="BW179" s="366">
        <v>0</v>
      </c>
      <c r="BX179" s="339">
        <v>0</v>
      </c>
      <c r="BY179" s="155">
        <v>0</v>
      </c>
      <c r="BZ179" s="156">
        <v>0</v>
      </c>
      <c r="CA179" s="155">
        <v>778.56</v>
      </c>
      <c r="CB179" s="100"/>
      <c r="CC179" s="155">
        <v>0</v>
      </c>
      <c r="CD179" s="366">
        <v>0</v>
      </c>
      <c r="CE179" s="339">
        <v>0</v>
      </c>
      <c r="CF179" s="155">
        <v>0</v>
      </c>
      <c r="CG179" s="156">
        <v>0</v>
      </c>
      <c r="CH179" s="155">
        <v>778.56</v>
      </c>
      <c r="CI179" s="100"/>
      <c r="CJ179" s="155">
        <v>0</v>
      </c>
      <c r="CK179" s="366">
        <v>0</v>
      </c>
      <c r="CL179" s="339">
        <v>0</v>
      </c>
      <c r="CM179" s="155">
        <v>0</v>
      </c>
      <c r="CN179" s="156">
        <v>0</v>
      </c>
      <c r="CO179" s="155">
        <v>778.56</v>
      </c>
      <c r="CP179" s="277"/>
      <c r="CQ179" s="155">
        <v>0</v>
      </c>
      <c r="CR179" s="366">
        <v>0</v>
      </c>
      <c r="CS179" s="339">
        <v>0</v>
      </c>
      <c r="CT179" s="155">
        <v>0</v>
      </c>
      <c r="CU179" s="156">
        <v>0</v>
      </c>
      <c r="CV179" s="155">
        <v>778.56</v>
      </c>
      <c r="CW179" s="277">
        <v>24</v>
      </c>
      <c r="CX179" s="155">
        <v>778.56</v>
      </c>
      <c r="CY179" s="366">
        <v>1</v>
      </c>
      <c r="CZ179" s="339">
        <v>24</v>
      </c>
      <c r="DA179" s="155">
        <v>778.56</v>
      </c>
      <c r="DB179" s="156">
        <v>1</v>
      </c>
      <c r="DC179" s="155">
        <v>0</v>
      </c>
      <c r="DD179" s="277"/>
      <c r="DE179" s="155">
        <v>0</v>
      </c>
      <c r="DF179" s="366">
        <v>0</v>
      </c>
      <c r="DG179" s="339">
        <v>24</v>
      </c>
      <c r="DH179" s="155">
        <v>778.56</v>
      </c>
      <c r="DI179" s="156">
        <v>1</v>
      </c>
      <c r="DJ179" s="155">
        <v>0</v>
      </c>
      <c r="DK179" s="277"/>
      <c r="DL179" s="155">
        <v>0</v>
      </c>
      <c r="DM179" s="366">
        <v>0</v>
      </c>
      <c r="DN179" s="339">
        <v>24</v>
      </c>
      <c r="DO179" s="155">
        <v>778.56</v>
      </c>
      <c r="DP179" s="156">
        <v>1</v>
      </c>
      <c r="DQ179" s="155">
        <v>0</v>
      </c>
    </row>
    <row r="180" spans="1:121" ht="51" x14ac:dyDescent="0.25">
      <c r="A180" s="17" t="s">
        <v>510</v>
      </c>
      <c r="B180" s="18" t="s">
        <v>511</v>
      </c>
      <c r="C180" s="17" t="s">
        <v>27</v>
      </c>
      <c r="D180" s="17" t="s">
        <v>512</v>
      </c>
      <c r="E180" s="19" t="s">
        <v>42</v>
      </c>
      <c r="F180" s="19">
        <v>1</v>
      </c>
      <c r="G180" s="20">
        <v>1061.52</v>
      </c>
      <c r="H180" s="20">
        <v>1329.23</v>
      </c>
      <c r="I180" s="390">
        <v>1329.23</v>
      </c>
      <c r="J180" s="100">
        <v>0</v>
      </c>
      <c r="K180" s="155">
        <v>0</v>
      </c>
      <c r="L180" s="366">
        <v>0</v>
      </c>
      <c r="M180" s="339">
        <v>0</v>
      </c>
      <c r="N180" s="155">
        <v>0</v>
      </c>
      <c r="O180" s="156">
        <v>0</v>
      </c>
      <c r="P180" s="155">
        <v>1329.23</v>
      </c>
      <c r="Q180" s="100"/>
      <c r="R180" s="155">
        <v>0</v>
      </c>
      <c r="S180" s="366">
        <v>0</v>
      </c>
      <c r="T180" s="339">
        <v>0</v>
      </c>
      <c r="U180" s="155">
        <v>0</v>
      </c>
      <c r="V180" s="156">
        <v>0</v>
      </c>
      <c r="W180" s="155">
        <v>1329.23</v>
      </c>
      <c r="X180" s="100">
        <v>1</v>
      </c>
      <c r="Y180" s="155">
        <v>1329.23</v>
      </c>
      <c r="Z180" s="366">
        <v>1</v>
      </c>
      <c r="AA180" s="339">
        <v>1</v>
      </c>
      <c r="AB180" s="155">
        <v>1329.23</v>
      </c>
      <c r="AC180" s="156">
        <v>1</v>
      </c>
      <c r="AD180" s="155">
        <v>0</v>
      </c>
      <c r="AE180" s="100"/>
      <c r="AF180" s="155">
        <v>0</v>
      </c>
      <c r="AG180" s="366">
        <v>0</v>
      </c>
      <c r="AH180" s="339">
        <v>1</v>
      </c>
      <c r="AI180" s="155">
        <v>1329.23</v>
      </c>
      <c r="AJ180" s="156">
        <v>1</v>
      </c>
      <c r="AK180" s="155">
        <v>0</v>
      </c>
      <c r="AL180" s="100"/>
      <c r="AM180" s="155">
        <v>0</v>
      </c>
      <c r="AN180" s="366">
        <v>0</v>
      </c>
      <c r="AO180" s="339">
        <v>1</v>
      </c>
      <c r="AP180" s="155">
        <v>1329.23</v>
      </c>
      <c r="AQ180" s="156">
        <v>1</v>
      </c>
      <c r="AR180" s="155">
        <v>0</v>
      </c>
      <c r="AS180" s="100"/>
      <c r="AT180" s="155">
        <v>0</v>
      </c>
      <c r="AU180" s="366">
        <v>0</v>
      </c>
      <c r="AV180" s="339">
        <v>1</v>
      </c>
      <c r="AW180" s="155">
        <v>1329.23</v>
      </c>
      <c r="AX180" s="156">
        <v>1</v>
      </c>
      <c r="AY180" s="155">
        <v>0</v>
      </c>
      <c r="AZ180" s="100"/>
      <c r="BA180" s="155">
        <v>0</v>
      </c>
      <c r="BB180" s="366">
        <v>0</v>
      </c>
      <c r="BC180" s="339">
        <v>1</v>
      </c>
      <c r="BD180" s="155">
        <v>1329.23</v>
      </c>
      <c r="BE180" s="156">
        <v>1</v>
      </c>
      <c r="BF180" s="155">
        <v>0</v>
      </c>
      <c r="BG180" s="100"/>
      <c r="BH180" s="155">
        <v>0</v>
      </c>
      <c r="BI180" s="366">
        <v>0</v>
      </c>
      <c r="BJ180" s="339">
        <v>1</v>
      </c>
      <c r="BK180" s="155">
        <v>1329.23</v>
      </c>
      <c r="BL180" s="156">
        <v>1</v>
      </c>
      <c r="BM180" s="155">
        <v>0</v>
      </c>
      <c r="BN180" s="100"/>
      <c r="BO180" s="155">
        <v>0</v>
      </c>
      <c r="BP180" s="366">
        <v>0</v>
      </c>
      <c r="BQ180" s="339">
        <v>1</v>
      </c>
      <c r="BR180" s="155">
        <v>1329.23</v>
      </c>
      <c r="BS180" s="156">
        <v>1</v>
      </c>
      <c r="BT180" s="155">
        <v>0</v>
      </c>
      <c r="BU180" s="100"/>
      <c r="BV180" s="155">
        <v>0</v>
      </c>
      <c r="BW180" s="366">
        <v>0</v>
      </c>
      <c r="BX180" s="339">
        <v>1</v>
      </c>
      <c r="BY180" s="155">
        <v>1329.23</v>
      </c>
      <c r="BZ180" s="156">
        <v>1</v>
      </c>
      <c r="CA180" s="155">
        <v>0</v>
      </c>
      <c r="CB180" s="100"/>
      <c r="CC180" s="155">
        <v>0</v>
      </c>
      <c r="CD180" s="366">
        <v>0</v>
      </c>
      <c r="CE180" s="339">
        <v>1</v>
      </c>
      <c r="CF180" s="155">
        <v>1329.23</v>
      </c>
      <c r="CG180" s="156">
        <v>1</v>
      </c>
      <c r="CH180" s="155">
        <v>0</v>
      </c>
      <c r="CI180" s="100"/>
      <c r="CJ180" s="155">
        <v>0</v>
      </c>
      <c r="CK180" s="366">
        <v>0</v>
      </c>
      <c r="CL180" s="339">
        <v>1</v>
      </c>
      <c r="CM180" s="155">
        <v>1329.23</v>
      </c>
      <c r="CN180" s="156">
        <v>1</v>
      </c>
      <c r="CO180" s="155">
        <v>0</v>
      </c>
      <c r="CP180" s="100"/>
      <c r="CQ180" s="155">
        <v>0</v>
      </c>
      <c r="CR180" s="366">
        <v>0</v>
      </c>
      <c r="CS180" s="339">
        <v>1</v>
      </c>
      <c r="CT180" s="155">
        <v>1329.23</v>
      </c>
      <c r="CU180" s="156">
        <v>1</v>
      </c>
      <c r="CV180" s="155">
        <v>0</v>
      </c>
      <c r="CW180" s="100"/>
      <c r="CX180" s="155">
        <v>0</v>
      </c>
      <c r="CY180" s="366">
        <v>0</v>
      </c>
      <c r="CZ180" s="339">
        <v>1</v>
      </c>
      <c r="DA180" s="155">
        <v>1329.23</v>
      </c>
      <c r="DB180" s="156">
        <v>1</v>
      </c>
      <c r="DC180" s="155">
        <v>0</v>
      </c>
      <c r="DD180" s="100"/>
      <c r="DE180" s="155">
        <v>0</v>
      </c>
      <c r="DF180" s="366">
        <v>0</v>
      </c>
      <c r="DG180" s="339">
        <v>1</v>
      </c>
      <c r="DH180" s="155">
        <v>1329.23</v>
      </c>
      <c r="DI180" s="156">
        <v>1</v>
      </c>
      <c r="DJ180" s="155">
        <v>0</v>
      </c>
      <c r="DK180" s="100"/>
      <c r="DL180" s="155">
        <v>0</v>
      </c>
      <c r="DM180" s="366">
        <v>0</v>
      </c>
      <c r="DN180" s="339">
        <v>1</v>
      </c>
      <c r="DO180" s="155">
        <v>1329.23</v>
      </c>
      <c r="DP180" s="156">
        <v>1</v>
      </c>
      <c r="DQ180" s="155">
        <v>0</v>
      </c>
    </row>
    <row r="181" spans="1:121" ht="51" x14ac:dyDescent="0.25">
      <c r="A181" s="17" t="s">
        <v>513</v>
      </c>
      <c r="B181" s="18" t="s">
        <v>514</v>
      </c>
      <c r="C181" s="17" t="s">
        <v>27</v>
      </c>
      <c r="D181" s="17" t="s">
        <v>515</v>
      </c>
      <c r="E181" s="19" t="s">
        <v>42</v>
      </c>
      <c r="F181" s="19">
        <v>3</v>
      </c>
      <c r="G181" s="20">
        <v>1233.3699999999999</v>
      </c>
      <c r="H181" s="20">
        <v>1544.42</v>
      </c>
      <c r="I181" s="390">
        <v>4633.26</v>
      </c>
      <c r="J181" s="100">
        <v>0</v>
      </c>
      <c r="K181" s="155">
        <v>0</v>
      </c>
      <c r="L181" s="366">
        <v>0</v>
      </c>
      <c r="M181" s="339">
        <v>0</v>
      </c>
      <c r="N181" s="155">
        <v>0</v>
      </c>
      <c r="O181" s="156">
        <v>0</v>
      </c>
      <c r="P181" s="155">
        <v>4633.26</v>
      </c>
      <c r="Q181" s="100"/>
      <c r="R181" s="155">
        <v>0</v>
      </c>
      <c r="S181" s="366">
        <v>0</v>
      </c>
      <c r="T181" s="339">
        <v>0</v>
      </c>
      <c r="U181" s="155">
        <v>0</v>
      </c>
      <c r="V181" s="156">
        <v>0</v>
      </c>
      <c r="W181" s="155">
        <v>4633.26</v>
      </c>
      <c r="X181" s="100">
        <v>2</v>
      </c>
      <c r="Y181" s="155">
        <v>3088.84</v>
      </c>
      <c r="Z181" s="366">
        <v>0.66666666666666663</v>
      </c>
      <c r="AA181" s="339">
        <v>2</v>
      </c>
      <c r="AB181" s="155">
        <v>3088.84</v>
      </c>
      <c r="AC181" s="156">
        <v>0.66666666666666663</v>
      </c>
      <c r="AD181" s="155">
        <v>1544.42</v>
      </c>
      <c r="AE181" s="100"/>
      <c r="AF181" s="155">
        <v>0</v>
      </c>
      <c r="AG181" s="366">
        <v>0</v>
      </c>
      <c r="AH181" s="339">
        <v>2</v>
      </c>
      <c r="AI181" s="155">
        <v>3088.84</v>
      </c>
      <c r="AJ181" s="156">
        <v>0.66666666666666663</v>
      </c>
      <c r="AK181" s="155">
        <v>1544.42</v>
      </c>
      <c r="AL181" s="100">
        <v>1</v>
      </c>
      <c r="AM181" s="155">
        <v>1544.42</v>
      </c>
      <c r="AN181" s="366">
        <v>0.33333333333333331</v>
      </c>
      <c r="AO181" s="339">
        <v>3</v>
      </c>
      <c r="AP181" s="155">
        <v>4633.26</v>
      </c>
      <c r="AQ181" s="156">
        <v>1</v>
      </c>
      <c r="AR181" s="155">
        <v>0</v>
      </c>
      <c r="AS181" s="100"/>
      <c r="AT181" s="155">
        <v>0</v>
      </c>
      <c r="AU181" s="366">
        <v>0</v>
      </c>
      <c r="AV181" s="339">
        <v>3</v>
      </c>
      <c r="AW181" s="155">
        <v>4633.26</v>
      </c>
      <c r="AX181" s="156">
        <v>1</v>
      </c>
      <c r="AY181" s="155">
        <v>0</v>
      </c>
      <c r="AZ181" s="100"/>
      <c r="BA181" s="155">
        <v>0</v>
      </c>
      <c r="BB181" s="366">
        <v>0</v>
      </c>
      <c r="BC181" s="339">
        <v>3</v>
      </c>
      <c r="BD181" s="155">
        <v>4633.26</v>
      </c>
      <c r="BE181" s="156">
        <v>1</v>
      </c>
      <c r="BF181" s="155">
        <v>0</v>
      </c>
      <c r="BG181" s="100"/>
      <c r="BH181" s="155">
        <v>0</v>
      </c>
      <c r="BI181" s="366">
        <v>0</v>
      </c>
      <c r="BJ181" s="339">
        <v>3</v>
      </c>
      <c r="BK181" s="155">
        <v>4633.26</v>
      </c>
      <c r="BL181" s="156">
        <v>1</v>
      </c>
      <c r="BM181" s="155">
        <v>0</v>
      </c>
      <c r="BN181" s="100"/>
      <c r="BO181" s="155">
        <v>0</v>
      </c>
      <c r="BP181" s="366">
        <v>0</v>
      </c>
      <c r="BQ181" s="339">
        <v>3</v>
      </c>
      <c r="BR181" s="155">
        <v>4633.26</v>
      </c>
      <c r="BS181" s="156">
        <v>1</v>
      </c>
      <c r="BT181" s="155">
        <v>0</v>
      </c>
      <c r="BU181" s="100"/>
      <c r="BV181" s="155">
        <v>0</v>
      </c>
      <c r="BW181" s="366">
        <v>0</v>
      </c>
      <c r="BX181" s="339">
        <v>3</v>
      </c>
      <c r="BY181" s="155">
        <v>4633.26</v>
      </c>
      <c r="BZ181" s="156">
        <v>1</v>
      </c>
      <c r="CA181" s="155">
        <v>0</v>
      </c>
      <c r="CB181" s="100"/>
      <c r="CC181" s="155">
        <v>0</v>
      </c>
      <c r="CD181" s="366">
        <v>0</v>
      </c>
      <c r="CE181" s="339">
        <v>3</v>
      </c>
      <c r="CF181" s="155">
        <v>4633.26</v>
      </c>
      <c r="CG181" s="156">
        <v>1</v>
      </c>
      <c r="CH181" s="155">
        <v>0</v>
      </c>
      <c r="CI181" s="100"/>
      <c r="CJ181" s="155">
        <v>0</v>
      </c>
      <c r="CK181" s="366">
        <v>0</v>
      </c>
      <c r="CL181" s="339">
        <v>3</v>
      </c>
      <c r="CM181" s="155">
        <v>4633.26</v>
      </c>
      <c r="CN181" s="156">
        <v>1</v>
      </c>
      <c r="CO181" s="155">
        <v>0</v>
      </c>
      <c r="CP181" s="100"/>
      <c r="CQ181" s="155">
        <v>0</v>
      </c>
      <c r="CR181" s="366">
        <v>0</v>
      </c>
      <c r="CS181" s="339">
        <v>3</v>
      </c>
      <c r="CT181" s="155">
        <v>4633.26</v>
      </c>
      <c r="CU181" s="156">
        <v>1</v>
      </c>
      <c r="CV181" s="155">
        <v>0</v>
      </c>
      <c r="CW181" s="100"/>
      <c r="CX181" s="155">
        <v>0</v>
      </c>
      <c r="CY181" s="366">
        <v>0</v>
      </c>
      <c r="CZ181" s="339">
        <v>3</v>
      </c>
      <c r="DA181" s="155">
        <v>4633.26</v>
      </c>
      <c r="DB181" s="156">
        <v>1</v>
      </c>
      <c r="DC181" s="155">
        <v>0</v>
      </c>
      <c r="DD181" s="100"/>
      <c r="DE181" s="155">
        <v>0</v>
      </c>
      <c r="DF181" s="366">
        <v>0</v>
      </c>
      <c r="DG181" s="339">
        <v>3</v>
      </c>
      <c r="DH181" s="155">
        <v>4633.26</v>
      </c>
      <c r="DI181" s="156">
        <v>1</v>
      </c>
      <c r="DJ181" s="155">
        <v>0</v>
      </c>
      <c r="DK181" s="100"/>
      <c r="DL181" s="155">
        <v>0</v>
      </c>
      <c r="DM181" s="366">
        <v>0</v>
      </c>
      <c r="DN181" s="339">
        <v>3</v>
      </c>
      <c r="DO181" s="155">
        <v>4633.26</v>
      </c>
      <c r="DP181" s="156">
        <v>1</v>
      </c>
      <c r="DQ181" s="155">
        <v>0</v>
      </c>
    </row>
    <row r="182" spans="1:121" ht="25.5" x14ac:dyDescent="0.25">
      <c r="A182" s="17" t="s">
        <v>516</v>
      </c>
      <c r="B182" s="18" t="s">
        <v>517</v>
      </c>
      <c r="C182" s="17" t="s">
        <v>27</v>
      </c>
      <c r="D182" s="17" t="s">
        <v>518</v>
      </c>
      <c r="E182" s="19" t="s">
        <v>109</v>
      </c>
      <c r="F182" s="19">
        <v>16.2</v>
      </c>
      <c r="G182" s="20">
        <v>178.47</v>
      </c>
      <c r="H182" s="20">
        <v>223.48</v>
      </c>
      <c r="I182" s="390">
        <v>3620.3760000000002</v>
      </c>
      <c r="J182" s="100">
        <v>0</v>
      </c>
      <c r="K182" s="155">
        <v>0</v>
      </c>
      <c r="L182" s="366">
        <v>0</v>
      </c>
      <c r="M182" s="339">
        <v>0</v>
      </c>
      <c r="N182" s="155">
        <v>0</v>
      </c>
      <c r="O182" s="156">
        <v>0</v>
      </c>
      <c r="P182" s="155">
        <v>3620.3760000000002</v>
      </c>
      <c r="Q182" s="100"/>
      <c r="R182" s="155">
        <v>0</v>
      </c>
      <c r="S182" s="366">
        <v>0</v>
      </c>
      <c r="T182" s="339">
        <v>0</v>
      </c>
      <c r="U182" s="155">
        <v>0</v>
      </c>
      <c r="V182" s="156">
        <v>0</v>
      </c>
      <c r="W182" s="155">
        <v>3620.3760000000002</v>
      </c>
      <c r="X182" s="100"/>
      <c r="Y182" s="155">
        <v>0</v>
      </c>
      <c r="Z182" s="366">
        <v>0</v>
      </c>
      <c r="AA182" s="339">
        <v>0</v>
      </c>
      <c r="AB182" s="155">
        <v>0</v>
      </c>
      <c r="AC182" s="156">
        <v>0</v>
      </c>
      <c r="AD182" s="155">
        <v>3620.3760000000002</v>
      </c>
      <c r="AE182" s="100"/>
      <c r="AF182" s="155">
        <v>0</v>
      </c>
      <c r="AG182" s="366">
        <v>0</v>
      </c>
      <c r="AH182" s="339">
        <v>0</v>
      </c>
      <c r="AI182" s="155">
        <v>0</v>
      </c>
      <c r="AJ182" s="156">
        <v>0</v>
      </c>
      <c r="AK182" s="155">
        <v>3620.3760000000002</v>
      </c>
      <c r="AL182" s="100"/>
      <c r="AM182" s="155">
        <v>0</v>
      </c>
      <c r="AN182" s="366">
        <v>0</v>
      </c>
      <c r="AO182" s="339">
        <v>0</v>
      </c>
      <c r="AP182" s="155">
        <v>0</v>
      </c>
      <c r="AQ182" s="156">
        <v>0</v>
      </c>
      <c r="AR182" s="155">
        <v>3620.3760000000002</v>
      </c>
      <c r="AS182" s="100"/>
      <c r="AT182" s="155">
        <v>0</v>
      </c>
      <c r="AU182" s="366">
        <v>0</v>
      </c>
      <c r="AV182" s="339">
        <v>0</v>
      </c>
      <c r="AW182" s="155">
        <v>0</v>
      </c>
      <c r="AX182" s="156">
        <v>0</v>
      </c>
      <c r="AY182" s="155">
        <v>3620.3760000000002</v>
      </c>
      <c r="AZ182" s="100"/>
      <c r="BA182" s="155">
        <v>0</v>
      </c>
      <c r="BB182" s="366">
        <v>0</v>
      </c>
      <c r="BC182" s="339">
        <v>0</v>
      </c>
      <c r="BD182" s="155">
        <v>0</v>
      </c>
      <c r="BE182" s="156">
        <v>0</v>
      </c>
      <c r="BF182" s="155">
        <v>3620.3760000000002</v>
      </c>
      <c r="BG182" s="100"/>
      <c r="BH182" s="155">
        <v>0</v>
      </c>
      <c r="BI182" s="366">
        <v>0</v>
      </c>
      <c r="BJ182" s="339">
        <v>0</v>
      </c>
      <c r="BK182" s="155">
        <v>0</v>
      </c>
      <c r="BL182" s="156">
        <v>0</v>
      </c>
      <c r="BM182" s="155">
        <v>3620.3760000000002</v>
      </c>
      <c r="BN182" s="100"/>
      <c r="BO182" s="155">
        <v>0</v>
      </c>
      <c r="BP182" s="366">
        <v>0</v>
      </c>
      <c r="BQ182" s="339">
        <v>0</v>
      </c>
      <c r="BR182" s="155">
        <v>0</v>
      </c>
      <c r="BS182" s="156">
        <v>0</v>
      </c>
      <c r="BT182" s="155">
        <v>3620.3760000000002</v>
      </c>
      <c r="BU182" s="100"/>
      <c r="BV182" s="155">
        <v>0</v>
      </c>
      <c r="BW182" s="366">
        <v>0</v>
      </c>
      <c r="BX182" s="339">
        <v>0</v>
      </c>
      <c r="BY182" s="155">
        <v>0</v>
      </c>
      <c r="BZ182" s="156">
        <v>0</v>
      </c>
      <c r="CA182" s="155">
        <v>3620.3760000000002</v>
      </c>
      <c r="CB182" s="100"/>
      <c r="CC182" s="155">
        <v>0</v>
      </c>
      <c r="CD182" s="366">
        <v>0</v>
      </c>
      <c r="CE182" s="339">
        <v>0</v>
      </c>
      <c r="CF182" s="155">
        <v>0</v>
      </c>
      <c r="CG182" s="156">
        <v>0</v>
      </c>
      <c r="CH182" s="155">
        <v>3620.3760000000002</v>
      </c>
      <c r="CI182" s="100"/>
      <c r="CJ182" s="155">
        <v>0</v>
      </c>
      <c r="CK182" s="366">
        <v>0</v>
      </c>
      <c r="CL182" s="339">
        <v>0</v>
      </c>
      <c r="CM182" s="155">
        <v>0</v>
      </c>
      <c r="CN182" s="156">
        <v>0</v>
      </c>
      <c r="CO182" s="155">
        <v>3620.3760000000002</v>
      </c>
      <c r="CP182" s="100"/>
      <c r="CQ182" s="155">
        <v>0</v>
      </c>
      <c r="CR182" s="366">
        <v>0</v>
      </c>
      <c r="CS182" s="339">
        <v>0</v>
      </c>
      <c r="CT182" s="155">
        <v>0</v>
      </c>
      <c r="CU182" s="156">
        <v>0</v>
      </c>
      <c r="CV182" s="155">
        <v>3620.3760000000002</v>
      </c>
      <c r="CW182" s="100">
        <v>16.2</v>
      </c>
      <c r="CX182" s="155">
        <v>3620.3759999999997</v>
      </c>
      <c r="CY182" s="366">
        <v>0.99999999999999989</v>
      </c>
      <c r="CZ182" s="339">
        <v>16.2</v>
      </c>
      <c r="DA182" s="155">
        <v>3620.3759999999997</v>
      </c>
      <c r="DB182" s="156">
        <v>0.99999999999999989</v>
      </c>
      <c r="DC182" s="155">
        <v>0</v>
      </c>
      <c r="DD182" s="100"/>
      <c r="DE182" s="155">
        <v>0</v>
      </c>
      <c r="DF182" s="366">
        <v>0</v>
      </c>
      <c r="DG182" s="339">
        <v>16.2</v>
      </c>
      <c r="DH182" s="155">
        <v>3620.3759999999997</v>
      </c>
      <c r="DI182" s="156">
        <v>0.99999999999999989</v>
      </c>
      <c r="DJ182" s="155">
        <v>0</v>
      </c>
      <c r="DK182" s="100"/>
      <c r="DL182" s="155">
        <v>0</v>
      </c>
      <c r="DM182" s="366">
        <v>0</v>
      </c>
      <c r="DN182" s="339">
        <v>16.2</v>
      </c>
      <c r="DO182" s="155">
        <v>3620.3759999999997</v>
      </c>
      <c r="DP182" s="156">
        <v>0.99999999999999989</v>
      </c>
      <c r="DQ182" s="155">
        <v>0</v>
      </c>
    </row>
    <row r="183" spans="1:121" ht="38.25" x14ac:dyDescent="0.25">
      <c r="A183" s="17" t="s">
        <v>519</v>
      </c>
      <c r="B183" s="18" t="s">
        <v>520</v>
      </c>
      <c r="C183" s="17" t="s">
        <v>27</v>
      </c>
      <c r="D183" s="17" t="s">
        <v>521</v>
      </c>
      <c r="E183" s="19" t="s">
        <v>522</v>
      </c>
      <c r="F183" s="19">
        <v>15</v>
      </c>
      <c r="G183" s="20">
        <v>71.66</v>
      </c>
      <c r="H183" s="20">
        <v>89.73</v>
      </c>
      <c r="I183" s="390">
        <v>1345.95</v>
      </c>
      <c r="J183" s="100">
        <v>5</v>
      </c>
      <c r="K183" s="155">
        <v>448.65000000000003</v>
      </c>
      <c r="L183" s="366">
        <v>0.33333333333333337</v>
      </c>
      <c r="M183" s="339">
        <v>5</v>
      </c>
      <c r="N183" s="155">
        <v>448.65000000000003</v>
      </c>
      <c r="O183" s="156">
        <v>0.33333333333333337</v>
      </c>
      <c r="P183" s="155">
        <v>897.3</v>
      </c>
      <c r="Q183" s="100"/>
      <c r="R183" s="155">
        <v>0</v>
      </c>
      <c r="S183" s="366">
        <v>0</v>
      </c>
      <c r="T183" s="339">
        <v>5</v>
      </c>
      <c r="U183" s="155">
        <v>448.65000000000003</v>
      </c>
      <c r="V183" s="156">
        <v>0.33333333333333337</v>
      </c>
      <c r="W183" s="155">
        <v>897.3</v>
      </c>
      <c r="X183" s="100">
        <v>4</v>
      </c>
      <c r="Y183" s="155">
        <v>358.92</v>
      </c>
      <c r="Z183" s="366">
        <v>0.26666666666666666</v>
      </c>
      <c r="AA183" s="339">
        <v>9</v>
      </c>
      <c r="AB183" s="155">
        <v>807.57</v>
      </c>
      <c r="AC183" s="156">
        <v>0.6</v>
      </c>
      <c r="AD183" s="155">
        <v>538.38</v>
      </c>
      <c r="AE183" s="100">
        <v>3</v>
      </c>
      <c r="AF183" s="155">
        <v>269.19</v>
      </c>
      <c r="AG183" s="366">
        <v>0.19999999999999998</v>
      </c>
      <c r="AH183" s="339">
        <v>12</v>
      </c>
      <c r="AI183" s="155">
        <v>1076.76</v>
      </c>
      <c r="AJ183" s="156">
        <v>0.79999999999999993</v>
      </c>
      <c r="AK183" s="155">
        <v>269.19000000000005</v>
      </c>
      <c r="AL183" s="100"/>
      <c r="AM183" s="155">
        <v>0</v>
      </c>
      <c r="AN183" s="366">
        <v>0</v>
      </c>
      <c r="AO183" s="339">
        <v>12</v>
      </c>
      <c r="AP183" s="155">
        <v>1076.76</v>
      </c>
      <c r="AQ183" s="156">
        <v>0.79999999999999993</v>
      </c>
      <c r="AR183" s="155">
        <v>269.19000000000005</v>
      </c>
      <c r="AS183" s="100"/>
      <c r="AT183" s="155">
        <v>0</v>
      </c>
      <c r="AU183" s="366">
        <v>0</v>
      </c>
      <c r="AV183" s="339">
        <v>12</v>
      </c>
      <c r="AW183" s="155">
        <v>1076.76</v>
      </c>
      <c r="AX183" s="156">
        <v>0.79999999999999993</v>
      </c>
      <c r="AY183" s="155">
        <v>269.19000000000005</v>
      </c>
      <c r="AZ183" s="100"/>
      <c r="BA183" s="155">
        <v>0</v>
      </c>
      <c r="BB183" s="366">
        <v>0</v>
      </c>
      <c r="BC183" s="339">
        <v>12</v>
      </c>
      <c r="BD183" s="155">
        <v>1076.76</v>
      </c>
      <c r="BE183" s="156">
        <v>0.79999999999999993</v>
      </c>
      <c r="BF183" s="155">
        <v>269.19000000000005</v>
      </c>
      <c r="BG183" s="100"/>
      <c r="BH183" s="155">
        <v>0</v>
      </c>
      <c r="BI183" s="366">
        <v>0</v>
      </c>
      <c r="BJ183" s="339">
        <v>12</v>
      </c>
      <c r="BK183" s="155">
        <v>1076.76</v>
      </c>
      <c r="BL183" s="156">
        <v>0.79999999999999993</v>
      </c>
      <c r="BM183" s="155">
        <v>269.19000000000005</v>
      </c>
      <c r="BN183" s="100"/>
      <c r="BO183" s="155">
        <v>0</v>
      </c>
      <c r="BP183" s="366">
        <v>0</v>
      </c>
      <c r="BQ183" s="339">
        <v>12</v>
      </c>
      <c r="BR183" s="155">
        <v>1076.76</v>
      </c>
      <c r="BS183" s="156">
        <v>0.79999999999999993</v>
      </c>
      <c r="BT183" s="155">
        <v>269.19000000000005</v>
      </c>
      <c r="BU183" s="100"/>
      <c r="BV183" s="155">
        <v>0</v>
      </c>
      <c r="BW183" s="366">
        <v>0</v>
      </c>
      <c r="BX183" s="339">
        <v>12</v>
      </c>
      <c r="BY183" s="155">
        <v>1076.76</v>
      </c>
      <c r="BZ183" s="156">
        <v>0.79999999999999993</v>
      </c>
      <c r="CA183" s="155">
        <v>269.19000000000005</v>
      </c>
      <c r="CB183" s="100"/>
      <c r="CC183" s="155">
        <v>0</v>
      </c>
      <c r="CD183" s="366">
        <v>0</v>
      </c>
      <c r="CE183" s="339">
        <v>12</v>
      </c>
      <c r="CF183" s="155">
        <v>1076.76</v>
      </c>
      <c r="CG183" s="156">
        <v>0.79999999999999993</v>
      </c>
      <c r="CH183" s="155">
        <v>269.19000000000005</v>
      </c>
      <c r="CI183" s="100"/>
      <c r="CJ183" s="155">
        <v>0</v>
      </c>
      <c r="CK183" s="366">
        <v>0</v>
      </c>
      <c r="CL183" s="339">
        <v>12</v>
      </c>
      <c r="CM183" s="155">
        <v>1076.76</v>
      </c>
      <c r="CN183" s="156">
        <v>0.79999999999999993</v>
      </c>
      <c r="CO183" s="155">
        <v>269.19000000000005</v>
      </c>
      <c r="CP183" s="100">
        <v>1</v>
      </c>
      <c r="CQ183" s="155">
        <v>89.73</v>
      </c>
      <c r="CR183" s="366">
        <v>6.6666666666666666E-2</v>
      </c>
      <c r="CS183" s="339">
        <v>13</v>
      </c>
      <c r="CT183" s="155">
        <v>1166.49</v>
      </c>
      <c r="CU183" s="156">
        <v>0.8666666666666667</v>
      </c>
      <c r="CV183" s="155">
        <v>179.46000000000004</v>
      </c>
      <c r="CW183" s="100"/>
      <c r="CX183" s="155">
        <v>0</v>
      </c>
      <c r="CY183" s="366">
        <v>0</v>
      </c>
      <c r="CZ183" s="339">
        <v>13</v>
      </c>
      <c r="DA183" s="155">
        <v>1166.49</v>
      </c>
      <c r="DB183" s="156">
        <v>0.8666666666666667</v>
      </c>
      <c r="DC183" s="155">
        <v>179.46000000000004</v>
      </c>
      <c r="DD183" s="100"/>
      <c r="DE183" s="155">
        <v>0</v>
      </c>
      <c r="DF183" s="366">
        <v>0</v>
      </c>
      <c r="DG183" s="339">
        <v>13</v>
      </c>
      <c r="DH183" s="155">
        <v>1166.49</v>
      </c>
      <c r="DI183" s="156">
        <v>0.8666666666666667</v>
      </c>
      <c r="DJ183" s="155">
        <v>179.46000000000004</v>
      </c>
      <c r="DK183" s="100"/>
      <c r="DL183" s="155">
        <v>0</v>
      </c>
      <c r="DM183" s="366">
        <v>0</v>
      </c>
      <c r="DN183" s="339">
        <v>13</v>
      </c>
      <c r="DO183" s="155">
        <v>1166.49</v>
      </c>
      <c r="DP183" s="156">
        <v>0.8666666666666667</v>
      </c>
      <c r="DQ183" s="155">
        <v>179.46000000000004</v>
      </c>
    </row>
    <row r="184" spans="1:121" ht="38.25" x14ac:dyDescent="0.25">
      <c r="A184" s="17" t="s">
        <v>523</v>
      </c>
      <c r="B184" s="18" t="s">
        <v>524</v>
      </c>
      <c r="C184" s="17" t="s">
        <v>27</v>
      </c>
      <c r="D184" s="17" t="s">
        <v>525</v>
      </c>
      <c r="E184" s="19" t="s">
        <v>42</v>
      </c>
      <c r="F184" s="19">
        <v>3</v>
      </c>
      <c r="G184" s="20">
        <v>58.07</v>
      </c>
      <c r="H184" s="20">
        <v>72.709999999999994</v>
      </c>
      <c r="I184" s="390">
        <v>218.13</v>
      </c>
      <c r="J184" s="100"/>
      <c r="K184" s="155">
        <v>0</v>
      </c>
      <c r="L184" s="366">
        <v>0</v>
      </c>
      <c r="M184" s="339">
        <v>0</v>
      </c>
      <c r="N184" s="155">
        <v>0</v>
      </c>
      <c r="O184" s="156">
        <v>0</v>
      </c>
      <c r="P184" s="155">
        <v>218.13</v>
      </c>
      <c r="Q184" s="100"/>
      <c r="R184" s="155">
        <v>0</v>
      </c>
      <c r="S184" s="366">
        <v>0</v>
      </c>
      <c r="T184" s="339">
        <v>0</v>
      </c>
      <c r="U184" s="155">
        <v>0</v>
      </c>
      <c r="V184" s="156">
        <v>0</v>
      </c>
      <c r="W184" s="155">
        <v>218.13</v>
      </c>
      <c r="X184" s="100"/>
      <c r="Y184" s="155">
        <v>0</v>
      </c>
      <c r="Z184" s="366">
        <v>0</v>
      </c>
      <c r="AA184" s="339">
        <v>0</v>
      </c>
      <c r="AB184" s="155">
        <v>0</v>
      </c>
      <c r="AC184" s="156">
        <v>0</v>
      </c>
      <c r="AD184" s="155">
        <v>218.13</v>
      </c>
      <c r="AE184" s="100"/>
      <c r="AF184" s="155">
        <v>0</v>
      </c>
      <c r="AG184" s="366">
        <v>0</v>
      </c>
      <c r="AH184" s="339">
        <v>0</v>
      </c>
      <c r="AI184" s="155">
        <v>0</v>
      </c>
      <c r="AJ184" s="156">
        <v>0</v>
      </c>
      <c r="AK184" s="155">
        <v>218.13</v>
      </c>
      <c r="AL184" s="100"/>
      <c r="AM184" s="155">
        <v>0</v>
      </c>
      <c r="AN184" s="366">
        <v>0</v>
      </c>
      <c r="AO184" s="339">
        <v>0</v>
      </c>
      <c r="AP184" s="155">
        <v>0</v>
      </c>
      <c r="AQ184" s="156">
        <v>0</v>
      </c>
      <c r="AR184" s="155">
        <v>218.13</v>
      </c>
      <c r="AS184" s="100"/>
      <c r="AT184" s="155">
        <v>0</v>
      </c>
      <c r="AU184" s="366">
        <v>0</v>
      </c>
      <c r="AV184" s="339">
        <v>0</v>
      </c>
      <c r="AW184" s="155">
        <v>0</v>
      </c>
      <c r="AX184" s="156">
        <v>0</v>
      </c>
      <c r="AY184" s="155">
        <v>218.13</v>
      </c>
      <c r="AZ184" s="100"/>
      <c r="BA184" s="155">
        <v>0</v>
      </c>
      <c r="BB184" s="366">
        <v>0</v>
      </c>
      <c r="BC184" s="339">
        <v>0</v>
      </c>
      <c r="BD184" s="155">
        <v>0</v>
      </c>
      <c r="BE184" s="156">
        <v>0</v>
      </c>
      <c r="BF184" s="155">
        <v>218.13</v>
      </c>
      <c r="BG184" s="100"/>
      <c r="BH184" s="155">
        <v>0</v>
      </c>
      <c r="BI184" s="366">
        <v>0</v>
      </c>
      <c r="BJ184" s="339">
        <v>0</v>
      </c>
      <c r="BK184" s="155">
        <v>0</v>
      </c>
      <c r="BL184" s="156">
        <v>0</v>
      </c>
      <c r="BM184" s="155">
        <v>218.13</v>
      </c>
      <c r="BN184" s="100"/>
      <c r="BO184" s="155">
        <v>0</v>
      </c>
      <c r="BP184" s="366">
        <v>0</v>
      </c>
      <c r="BQ184" s="339">
        <v>0</v>
      </c>
      <c r="BR184" s="155">
        <v>0</v>
      </c>
      <c r="BS184" s="156">
        <v>0</v>
      </c>
      <c r="BT184" s="155">
        <v>218.13</v>
      </c>
      <c r="BU184" s="100"/>
      <c r="BV184" s="155">
        <v>0</v>
      </c>
      <c r="BW184" s="366">
        <v>0</v>
      </c>
      <c r="BX184" s="339">
        <v>0</v>
      </c>
      <c r="BY184" s="155">
        <v>0</v>
      </c>
      <c r="BZ184" s="156">
        <v>0</v>
      </c>
      <c r="CA184" s="155">
        <v>218.13</v>
      </c>
      <c r="CB184" s="100"/>
      <c r="CC184" s="155">
        <v>0</v>
      </c>
      <c r="CD184" s="366">
        <v>0</v>
      </c>
      <c r="CE184" s="339">
        <v>0</v>
      </c>
      <c r="CF184" s="155">
        <v>0</v>
      </c>
      <c r="CG184" s="156">
        <v>0</v>
      </c>
      <c r="CH184" s="155">
        <v>218.13</v>
      </c>
      <c r="CI184" s="100"/>
      <c r="CJ184" s="155">
        <v>0</v>
      </c>
      <c r="CK184" s="366">
        <v>0</v>
      </c>
      <c r="CL184" s="339">
        <v>0</v>
      </c>
      <c r="CM184" s="155">
        <v>0</v>
      </c>
      <c r="CN184" s="156">
        <v>0</v>
      </c>
      <c r="CO184" s="155">
        <v>218.13</v>
      </c>
      <c r="CP184" s="100"/>
      <c r="CQ184" s="155">
        <v>0</v>
      </c>
      <c r="CR184" s="366">
        <v>0</v>
      </c>
      <c r="CS184" s="339">
        <v>0</v>
      </c>
      <c r="CT184" s="155">
        <v>0</v>
      </c>
      <c r="CU184" s="156">
        <v>0</v>
      </c>
      <c r="CV184" s="155">
        <v>218.13</v>
      </c>
      <c r="CW184" s="100"/>
      <c r="CX184" s="155">
        <v>0</v>
      </c>
      <c r="CY184" s="366">
        <v>0</v>
      </c>
      <c r="CZ184" s="339">
        <v>0</v>
      </c>
      <c r="DA184" s="155">
        <v>0</v>
      </c>
      <c r="DB184" s="156">
        <v>0</v>
      </c>
      <c r="DC184" s="155">
        <v>218.13</v>
      </c>
      <c r="DD184" s="100"/>
      <c r="DE184" s="155">
        <v>0</v>
      </c>
      <c r="DF184" s="366">
        <v>0</v>
      </c>
      <c r="DG184" s="339">
        <v>0</v>
      </c>
      <c r="DH184" s="155">
        <v>0</v>
      </c>
      <c r="DI184" s="156">
        <v>0</v>
      </c>
      <c r="DJ184" s="155">
        <v>218.13</v>
      </c>
      <c r="DK184" s="100"/>
      <c r="DL184" s="155">
        <v>0</v>
      </c>
      <c r="DM184" s="366">
        <v>0</v>
      </c>
      <c r="DN184" s="339">
        <v>0</v>
      </c>
      <c r="DO184" s="155">
        <v>0</v>
      </c>
      <c r="DP184" s="156">
        <v>0</v>
      </c>
      <c r="DQ184" s="155">
        <v>218.13</v>
      </c>
    </row>
    <row r="185" spans="1:121" ht="25.5" x14ac:dyDescent="0.25">
      <c r="A185" s="17" t="s">
        <v>526</v>
      </c>
      <c r="B185" s="18" t="s">
        <v>527</v>
      </c>
      <c r="C185" s="17" t="s">
        <v>27</v>
      </c>
      <c r="D185" s="17" t="s">
        <v>528</v>
      </c>
      <c r="E185" s="19" t="s">
        <v>42</v>
      </c>
      <c r="F185" s="19">
        <v>60</v>
      </c>
      <c r="G185" s="20">
        <v>51.07</v>
      </c>
      <c r="H185" s="20">
        <v>63.94</v>
      </c>
      <c r="I185" s="390">
        <v>3836.4</v>
      </c>
      <c r="J185" s="100"/>
      <c r="K185" s="155">
        <v>0</v>
      </c>
      <c r="L185" s="366">
        <v>0</v>
      </c>
      <c r="M185" s="339">
        <v>0</v>
      </c>
      <c r="N185" s="155">
        <v>0</v>
      </c>
      <c r="O185" s="156">
        <v>0</v>
      </c>
      <c r="P185" s="155">
        <v>3836.4</v>
      </c>
      <c r="Q185" s="100"/>
      <c r="R185" s="155">
        <v>0</v>
      </c>
      <c r="S185" s="366">
        <v>0</v>
      </c>
      <c r="T185" s="339">
        <v>0</v>
      </c>
      <c r="U185" s="155">
        <v>0</v>
      </c>
      <c r="V185" s="156">
        <v>0</v>
      </c>
      <c r="W185" s="155">
        <v>3836.4</v>
      </c>
      <c r="X185" s="100"/>
      <c r="Y185" s="155">
        <v>0</v>
      </c>
      <c r="Z185" s="366">
        <v>0</v>
      </c>
      <c r="AA185" s="339">
        <v>0</v>
      </c>
      <c r="AB185" s="155">
        <v>0</v>
      </c>
      <c r="AC185" s="156">
        <v>0</v>
      </c>
      <c r="AD185" s="155">
        <v>3836.4</v>
      </c>
      <c r="AE185" s="100"/>
      <c r="AF185" s="155">
        <v>0</v>
      </c>
      <c r="AG185" s="366">
        <v>0</v>
      </c>
      <c r="AH185" s="339">
        <v>0</v>
      </c>
      <c r="AI185" s="155">
        <v>0</v>
      </c>
      <c r="AJ185" s="156">
        <v>0</v>
      </c>
      <c r="AK185" s="155">
        <v>3836.4</v>
      </c>
      <c r="AL185" s="100"/>
      <c r="AM185" s="155">
        <v>0</v>
      </c>
      <c r="AN185" s="366">
        <v>0</v>
      </c>
      <c r="AO185" s="339">
        <v>0</v>
      </c>
      <c r="AP185" s="155">
        <v>0</v>
      </c>
      <c r="AQ185" s="156">
        <v>0</v>
      </c>
      <c r="AR185" s="155">
        <v>3836.4</v>
      </c>
      <c r="AS185" s="100"/>
      <c r="AT185" s="155">
        <v>0</v>
      </c>
      <c r="AU185" s="366">
        <v>0</v>
      </c>
      <c r="AV185" s="339">
        <v>0</v>
      </c>
      <c r="AW185" s="155">
        <v>0</v>
      </c>
      <c r="AX185" s="156">
        <v>0</v>
      </c>
      <c r="AY185" s="155">
        <v>3836.4</v>
      </c>
      <c r="AZ185" s="100"/>
      <c r="BA185" s="155">
        <v>0</v>
      </c>
      <c r="BB185" s="366">
        <v>0</v>
      </c>
      <c r="BC185" s="339">
        <v>0</v>
      </c>
      <c r="BD185" s="155">
        <v>0</v>
      </c>
      <c r="BE185" s="156">
        <v>0</v>
      </c>
      <c r="BF185" s="155">
        <v>3836.4</v>
      </c>
      <c r="BG185" s="100"/>
      <c r="BH185" s="155">
        <v>0</v>
      </c>
      <c r="BI185" s="366">
        <v>0</v>
      </c>
      <c r="BJ185" s="339">
        <v>0</v>
      </c>
      <c r="BK185" s="155">
        <v>0</v>
      </c>
      <c r="BL185" s="156">
        <v>0</v>
      </c>
      <c r="BM185" s="155">
        <v>3836.4</v>
      </c>
      <c r="BN185" s="100"/>
      <c r="BO185" s="155">
        <v>0</v>
      </c>
      <c r="BP185" s="366">
        <v>0</v>
      </c>
      <c r="BQ185" s="339">
        <v>0</v>
      </c>
      <c r="BR185" s="155">
        <v>0</v>
      </c>
      <c r="BS185" s="156">
        <v>0</v>
      </c>
      <c r="BT185" s="155">
        <v>3836.4</v>
      </c>
      <c r="BU185" s="100"/>
      <c r="BV185" s="155">
        <v>0</v>
      </c>
      <c r="BW185" s="366">
        <v>0</v>
      </c>
      <c r="BX185" s="339">
        <v>0</v>
      </c>
      <c r="BY185" s="155">
        <v>0</v>
      </c>
      <c r="BZ185" s="156">
        <v>0</v>
      </c>
      <c r="CA185" s="155">
        <v>3836.4</v>
      </c>
      <c r="CB185" s="100"/>
      <c r="CC185" s="155">
        <v>0</v>
      </c>
      <c r="CD185" s="366">
        <v>0</v>
      </c>
      <c r="CE185" s="339">
        <v>0</v>
      </c>
      <c r="CF185" s="155">
        <v>0</v>
      </c>
      <c r="CG185" s="156">
        <v>0</v>
      </c>
      <c r="CH185" s="155">
        <v>3836.4</v>
      </c>
      <c r="CI185" s="100"/>
      <c r="CJ185" s="155">
        <v>0</v>
      </c>
      <c r="CK185" s="366">
        <v>0</v>
      </c>
      <c r="CL185" s="339">
        <v>0</v>
      </c>
      <c r="CM185" s="155">
        <v>0</v>
      </c>
      <c r="CN185" s="156">
        <v>0</v>
      </c>
      <c r="CO185" s="155">
        <v>3836.4</v>
      </c>
      <c r="CP185" s="100"/>
      <c r="CQ185" s="155">
        <v>0</v>
      </c>
      <c r="CR185" s="366">
        <v>0</v>
      </c>
      <c r="CS185" s="339">
        <v>0</v>
      </c>
      <c r="CT185" s="155">
        <v>0</v>
      </c>
      <c r="CU185" s="156">
        <v>0</v>
      </c>
      <c r="CV185" s="155">
        <v>3836.4</v>
      </c>
      <c r="CW185" s="100">
        <v>30</v>
      </c>
      <c r="CX185" s="155">
        <v>1918.1999999999998</v>
      </c>
      <c r="CY185" s="366">
        <v>0.49999999999999994</v>
      </c>
      <c r="CZ185" s="339">
        <v>30</v>
      </c>
      <c r="DA185" s="155">
        <v>1918.1999999999998</v>
      </c>
      <c r="DB185" s="156">
        <v>0.49999999999999994</v>
      </c>
      <c r="DC185" s="155">
        <v>1918.2000000000003</v>
      </c>
      <c r="DD185" s="100"/>
      <c r="DE185" s="155">
        <v>0</v>
      </c>
      <c r="DF185" s="366">
        <v>0</v>
      </c>
      <c r="DG185" s="339">
        <v>30</v>
      </c>
      <c r="DH185" s="155">
        <v>1918.1999999999998</v>
      </c>
      <c r="DI185" s="156">
        <v>0.49999999999999994</v>
      </c>
      <c r="DJ185" s="155">
        <v>1918.2000000000003</v>
      </c>
      <c r="DK185" s="100"/>
      <c r="DL185" s="155">
        <v>0</v>
      </c>
      <c r="DM185" s="366">
        <v>0</v>
      </c>
      <c r="DN185" s="339">
        <v>30</v>
      </c>
      <c r="DO185" s="155">
        <v>1918.1999999999998</v>
      </c>
      <c r="DP185" s="156">
        <v>0.49999999999999994</v>
      </c>
      <c r="DQ185" s="155">
        <v>1918.2000000000003</v>
      </c>
    </row>
    <row r="186" spans="1:121" ht="25.5" x14ac:dyDescent="0.25">
      <c r="A186" s="17" t="s">
        <v>529</v>
      </c>
      <c r="B186" s="18" t="s">
        <v>530</v>
      </c>
      <c r="C186" s="17" t="s">
        <v>27</v>
      </c>
      <c r="D186" s="17" t="s">
        <v>531</v>
      </c>
      <c r="E186" s="19" t="s">
        <v>109</v>
      </c>
      <c r="F186" s="19">
        <v>164</v>
      </c>
      <c r="G186" s="20">
        <v>18.71</v>
      </c>
      <c r="H186" s="20">
        <v>23.42</v>
      </c>
      <c r="I186" s="390">
        <v>3840.88</v>
      </c>
      <c r="J186" s="100"/>
      <c r="K186" s="155">
        <v>0</v>
      </c>
      <c r="L186" s="366">
        <v>0</v>
      </c>
      <c r="M186" s="339">
        <v>0</v>
      </c>
      <c r="N186" s="155">
        <v>0</v>
      </c>
      <c r="O186" s="156">
        <v>0</v>
      </c>
      <c r="P186" s="155">
        <v>3840.88</v>
      </c>
      <c r="Q186" s="100"/>
      <c r="R186" s="155">
        <v>0</v>
      </c>
      <c r="S186" s="366">
        <v>0</v>
      </c>
      <c r="T186" s="339">
        <v>0</v>
      </c>
      <c r="U186" s="155">
        <v>0</v>
      </c>
      <c r="V186" s="156">
        <v>0</v>
      </c>
      <c r="W186" s="155">
        <v>3840.88</v>
      </c>
      <c r="X186" s="100">
        <v>154</v>
      </c>
      <c r="Y186" s="155">
        <v>3606.6800000000003</v>
      </c>
      <c r="Z186" s="366">
        <v>0.9390243902439025</v>
      </c>
      <c r="AA186" s="339">
        <v>154</v>
      </c>
      <c r="AB186" s="155">
        <v>3606.6800000000003</v>
      </c>
      <c r="AC186" s="156">
        <v>0.9390243902439025</v>
      </c>
      <c r="AD186" s="155">
        <v>234.19999999999982</v>
      </c>
      <c r="AE186" s="100"/>
      <c r="AF186" s="155">
        <v>0</v>
      </c>
      <c r="AG186" s="366">
        <v>0</v>
      </c>
      <c r="AH186" s="339">
        <v>154</v>
      </c>
      <c r="AI186" s="155">
        <v>3606.6800000000003</v>
      </c>
      <c r="AJ186" s="156">
        <v>0.9390243902439025</v>
      </c>
      <c r="AK186" s="155">
        <v>234.19999999999982</v>
      </c>
      <c r="AL186" s="100"/>
      <c r="AM186" s="155">
        <v>0</v>
      </c>
      <c r="AN186" s="366">
        <v>0</v>
      </c>
      <c r="AO186" s="339">
        <v>154</v>
      </c>
      <c r="AP186" s="155">
        <v>3606.6800000000003</v>
      </c>
      <c r="AQ186" s="156">
        <v>0.9390243902439025</v>
      </c>
      <c r="AR186" s="155">
        <v>234.19999999999982</v>
      </c>
      <c r="AS186" s="100"/>
      <c r="AT186" s="155">
        <v>0</v>
      </c>
      <c r="AU186" s="366">
        <v>0</v>
      </c>
      <c r="AV186" s="339">
        <v>154</v>
      </c>
      <c r="AW186" s="155">
        <v>3606.6800000000003</v>
      </c>
      <c r="AX186" s="156">
        <v>0.9390243902439025</v>
      </c>
      <c r="AY186" s="155">
        <v>234.19999999999982</v>
      </c>
      <c r="AZ186" s="100">
        <v>10</v>
      </c>
      <c r="BA186" s="155">
        <v>234.20000000000002</v>
      </c>
      <c r="BB186" s="366">
        <v>6.0975609756097567E-2</v>
      </c>
      <c r="BC186" s="339">
        <v>164</v>
      </c>
      <c r="BD186" s="155">
        <v>3840.88</v>
      </c>
      <c r="BE186" s="156">
        <v>1</v>
      </c>
      <c r="BF186" s="155">
        <v>0</v>
      </c>
      <c r="BG186" s="100"/>
      <c r="BH186" s="155">
        <v>0</v>
      </c>
      <c r="BI186" s="366">
        <v>0</v>
      </c>
      <c r="BJ186" s="339">
        <v>164</v>
      </c>
      <c r="BK186" s="155">
        <v>3840.88</v>
      </c>
      <c r="BL186" s="156">
        <v>1</v>
      </c>
      <c r="BM186" s="155">
        <v>0</v>
      </c>
      <c r="BN186" s="100"/>
      <c r="BO186" s="155">
        <v>0</v>
      </c>
      <c r="BP186" s="366">
        <v>0</v>
      </c>
      <c r="BQ186" s="339">
        <v>164</v>
      </c>
      <c r="BR186" s="155">
        <v>3840.88</v>
      </c>
      <c r="BS186" s="156">
        <v>1</v>
      </c>
      <c r="BT186" s="155">
        <v>0</v>
      </c>
      <c r="BU186" s="100"/>
      <c r="BV186" s="155">
        <v>0</v>
      </c>
      <c r="BW186" s="366">
        <v>0</v>
      </c>
      <c r="BX186" s="339">
        <v>164</v>
      </c>
      <c r="BY186" s="155">
        <v>3840.88</v>
      </c>
      <c r="BZ186" s="156">
        <v>1</v>
      </c>
      <c r="CA186" s="155">
        <v>0</v>
      </c>
      <c r="CB186" s="100"/>
      <c r="CC186" s="155">
        <v>0</v>
      </c>
      <c r="CD186" s="366">
        <v>0</v>
      </c>
      <c r="CE186" s="339">
        <v>164</v>
      </c>
      <c r="CF186" s="155">
        <v>3840.88</v>
      </c>
      <c r="CG186" s="156">
        <v>1</v>
      </c>
      <c r="CH186" s="155">
        <v>0</v>
      </c>
      <c r="CI186" s="100"/>
      <c r="CJ186" s="155">
        <v>0</v>
      </c>
      <c r="CK186" s="366">
        <v>0</v>
      </c>
      <c r="CL186" s="339">
        <v>164</v>
      </c>
      <c r="CM186" s="155">
        <v>3840.88</v>
      </c>
      <c r="CN186" s="156">
        <v>1</v>
      </c>
      <c r="CO186" s="155">
        <v>0</v>
      </c>
      <c r="CP186" s="100"/>
      <c r="CQ186" s="155">
        <v>0</v>
      </c>
      <c r="CR186" s="366">
        <v>0</v>
      </c>
      <c r="CS186" s="339">
        <v>164</v>
      </c>
      <c r="CT186" s="155">
        <v>3840.88</v>
      </c>
      <c r="CU186" s="156">
        <v>1</v>
      </c>
      <c r="CV186" s="155">
        <v>0</v>
      </c>
      <c r="CW186" s="100"/>
      <c r="CX186" s="155">
        <v>0</v>
      </c>
      <c r="CY186" s="366">
        <v>0</v>
      </c>
      <c r="CZ186" s="339">
        <v>164</v>
      </c>
      <c r="DA186" s="155">
        <v>3840.88</v>
      </c>
      <c r="DB186" s="156">
        <v>1</v>
      </c>
      <c r="DC186" s="155">
        <v>0</v>
      </c>
      <c r="DD186" s="100"/>
      <c r="DE186" s="155">
        <v>0</v>
      </c>
      <c r="DF186" s="366">
        <v>0</v>
      </c>
      <c r="DG186" s="339">
        <v>164</v>
      </c>
      <c r="DH186" s="155">
        <v>3840.88</v>
      </c>
      <c r="DI186" s="156">
        <v>1</v>
      </c>
      <c r="DJ186" s="155">
        <v>0</v>
      </c>
      <c r="DK186" s="100"/>
      <c r="DL186" s="155">
        <v>0</v>
      </c>
      <c r="DM186" s="366">
        <v>0</v>
      </c>
      <c r="DN186" s="339">
        <v>164</v>
      </c>
      <c r="DO186" s="155">
        <v>3840.88</v>
      </c>
      <c r="DP186" s="156">
        <v>1</v>
      </c>
      <c r="DQ186" s="155">
        <v>0</v>
      </c>
    </row>
    <row r="187" spans="1:121" ht="38.25" x14ac:dyDescent="0.25">
      <c r="A187" s="17" t="s">
        <v>532</v>
      </c>
      <c r="B187" s="18" t="s">
        <v>533</v>
      </c>
      <c r="C187" s="17" t="s">
        <v>27</v>
      </c>
      <c r="D187" s="17" t="s">
        <v>534</v>
      </c>
      <c r="E187" s="19" t="s">
        <v>109</v>
      </c>
      <c r="F187" s="19">
        <v>1798</v>
      </c>
      <c r="G187" s="20">
        <v>1</v>
      </c>
      <c r="H187" s="20">
        <v>1.25</v>
      </c>
      <c r="I187" s="390">
        <v>2247.5</v>
      </c>
      <c r="J187" s="100">
        <v>0</v>
      </c>
      <c r="K187" s="155">
        <v>0</v>
      </c>
      <c r="L187" s="366">
        <v>0</v>
      </c>
      <c r="M187" s="339">
        <v>0</v>
      </c>
      <c r="N187" s="155">
        <v>0</v>
      </c>
      <c r="O187" s="156">
        <v>0</v>
      </c>
      <c r="P187" s="155">
        <v>2247.5</v>
      </c>
      <c r="Q187" s="100"/>
      <c r="R187" s="155">
        <v>0</v>
      </c>
      <c r="S187" s="366">
        <v>0</v>
      </c>
      <c r="T187" s="339">
        <v>0</v>
      </c>
      <c r="U187" s="155">
        <v>0</v>
      </c>
      <c r="V187" s="156">
        <v>0</v>
      </c>
      <c r="W187" s="155">
        <v>2247.5</v>
      </c>
      <c r="X187" s="100">
        <v>1722</v>
      </c>
      <c r="Y187" s="155">
        <v>2152.5</v>
      </c>
      <c r="Z187" s="366">
        <v>0.9577308120133482</v>
      </c>
      <c r="AA187" s="339">
        <v>1722</v>
      </c>
      <c r="AB187" s="155">
        <v>2152.5</v>
      </c>
      <c r="AC187" s="156">
        <v>0.9577308120133482</v>
      </c>
      <c r="AD187" s="155">
        <v>95</v>
      </c>
      <c r="AE187" s="100"/>
      <c r="AF187" s="155">
        <v>0</v>
      </c>
      <c r="AG187" s="366">
        <v>0</v>
      </c>
      <c r="AH187" s="339">
        <v>1722</v>
      </c>
      <c r="AI187" s="155">
        <v>2152.5</v>
      </c>
      <c r="AJ187" s="156">
        <v>0.9577308120133482</v>
      </c>
      <c r="AK187" s="155">
        <v>95</v>
      </c>
      <c r="AL187" s="100"/>
      <c r="AM187" s="155">
        <v>0</v>
      </c>
      <c r="AN187" s="366">
        <v>0</v>
      </c>
      <c r="AO187" s="339">
        <v>1722</v>
      </c>
      <c r="AP187" s="155">
        <v>2152.5</v>
      </c>
      <c r="AQ187" s="156">
        <v>0.9577308120133482</v>
      </c>
      <c r="AR187" s="155">
        <v>95</v>
      </c>
      <c r="AS187" s="100"/>
      <c r="AT187" s="155">
        <v>0</v>
      </c>
      <c r="AU187" s="366">
        <v>0</v>
      </c>
      <c r="AV187" s="339">
        <v>1722</v>
      </c>
      <c r="AW187" s="155">
        <v>2152.5</v>
      </c>
      <c r="AX187" s="156">
        <v>0.9577308120133482</v>
      </c>
      <c r="AY187" s="155">
        <v>95</v>
      </c>
      <c r="AZ187" s="100"/>
      <c r="BA187" s="155">
        <v>0</v>
      </c>
      <c r="BB187" s="366">
        <v>0</v>
      </c>
      <c r="BC187" s="339">
        <v>1722</v>
      </c>
      <c r="BD187" s="155">
        <v>2152.5</v>
      </c>
      <c r="BE187" s="156">
        <v>0.9577308120133482</v>
      </c>
      <c r="BF187" s="155">
        <v>95</v>
      </c>
      <c r="BG187" s="100"/>
      <c r="BH187" s="155">
        <v>0</v>
      </c>
      <c r="BI187" s="366">
        <v>0</v>
      </c>
      <c r="BJ187" s="339">
        <v>1722</v>
      </c>
      <c r="BK187" s="155">
        <v>2152.5</v>
      </c>
      <c r="BL187" s="156">
        <v>0.9577308120133482</v>
      </c>
      <c r="BM187" s="155">
        <v>95</v>
      </c>
      <c r="BN187" s="100"/>
      <c r="BO187" s="155">
        <v>0</v>
      </c>
      <c r="BP187" s="366">
        <v>0</v>
      </c>
      <c r="BQ187" s="339">
        <v>1722</v>
      </c>
      <c r="BR187" s="155">
        <v>2152.5</v>
      </c>
      <c r="BS187" s="156">
        <v>0.9577308120133482</v>
      </c>
      <c r="BT187" s="155">
        <v>95</v>
      </c>
      <c r="BU187" s="100"/>
      <c r="BV187" s="155">
        <v>0</v>
      </c>
      <c r="BW187" s="366">
        <v>0</v>
      </c>
      <c r="BX187" s="339">
        <v>1722</v>
      </c>
      <c r="BY187" s="155">
        <v>2152.5</v>
      </c>
      <c r="BZ187" s="156">
        <v>0.9577308120133482</v>
      </c>
      <c r="CA187" s="155">
        <v>95</v>
      </c>
      <c r="CB187" s="100"/>
      <c r="CC187" s="155">
        <v>0</v>
      </c>
      <c r="CD187" s="366">
        <v>0</v>
      </c>
      <c r="CE187" s="339">
        <v>1722</v>
      </c>
      <c r="CF187" s="155">
        <v>2152.5</v>
      </c>
      <c r="CG187" s="156">
        <v>0.9577308120133482</v>
      </c>
      <c r="CH187" s="155">
        <v>95</v>
      </c>
      <c r="CI187" s="100"/>
      <c r="CJ187" s="155">
        <v>0</v>
      </c>
      <c r="CK187" s="366">
        <v>0</v>
      </c>
      <c r="CL187" s="339">
        <v>1722</v>
      </c>
      <c r="CM187" s="155">
        <v>2152.5</v>
      </c>
      <c r="CN187" s="156">
        <v>0.9577308120133482</v>
      </c>
      <c r="CO187" s="155">
        <v>95</v>
      </c>
      <c r="CP187" s="100">
        <v>76</v>
      </c>
      <c r="CQ187" s="155">
        <v>95</v>
      </c>
      <c r="CR187" s="366">
        <v>4.2269187986651836E-2</v>
      </c>
      <c r="CS187" s="339">
        <v>1798</v>
      </c>
      <c r="CT187" s="155">
        <v>2247.5</v>
      </c>
      <c r="CU187" s="156">
        <v>1</v>
      </c>
      <c r="CV187" s="155">
        <v>0</v>
      </c>
      <c r="CW187" s="100"/>
      <c r="CX187" s="155">
        <v>0</v>
      </c>
      <c r="CY187" s="366">
        <v>0</v>
      </c>
      <c r="CZ187" s="339">
        <v>1798</v>
      </c>
      <c r="DA187" s="155">
        <v>2247.5</v>
      </c>
      <c r="DB187" s="156">
        <v>1</v>
      </c>
      <c r="DC187" s="155">
        <v>0</v>
      </c>
      <c r="DD187" s="100"/>
      <c r="DE187" s="155">
        <v>0</v>
      </c>
      <c r="DF187" s="366">
        <v>0</v>
      </c>
      <c r="DG187" s="339">
        <v>1798</v>
      </c>
      <c r="DH187" s="155">
        <v>2247.5</v>
      </c>
      <c r="DI187" s="156">
        <v>1</v>
      </c>
      <c r="DJ187" s="155">
        <v>0</v>
      </c>
      <c r="DK187" s="100"/>
      <c r="DL187" s="155">
        <v>0</v>
      </c>
      <c r="DM187" s="366">
        <v>0</v>
      </c>
      <c r="DN187" s="339">
        <v>1798</v>
      </c>
      <c r="DO187" s="155">
        <v>2247.5</v>
      </c>
      <c r="DP187" s="156">
        <v>1</v>
      </c>
      <c r="DQ187" s="155">
        <v>0</v>
      </c>
    </row>
    <row r="188" spans="1:121" ht="51" x14ac:dyDescent="0.25">
      <c r="A188" s="17" t="s">
        <v>535</v>
      </c>
      <c r="B188" s="18" t="s">
        <v>536</v>
      </c>
      <c r="C188" s="17" t="s">
        <v>27</v>
      </c>
      <c r="D188" s="17" t="s">
        <v>537</v>
      </c>
      <c r="E188" s="19" t="s">
        <v>109</v>
      </c>
      <c r="F188" s="19">
        <v>164</v>
      </c>
      <c r="G188" s="20">
        <v>18.61</v>
      </c>
      <c r="H188" s="20">
        <v>23.3</v>
      </c>
      <c r="I188" s="390">
        <v>3821.2</v>
      </c>
      <c r="J188" s="100">
        <v>0</v>
      </c>
      <c r="K188" s="155">
        <v>0</v>
      </c>
      <c r="L188" s="366">
        <v>0</v>
      </c>
      <c r="M188" s="339">
        <v>0</v>
      </c>
      <c r="N188" s="155">
        <v>0</v>
      </c>
      <c r="O188" s="156">
        <v>0</v>
      </c>
      <c r="P188" s="155">
        <v>3821.2</v>
      </c>
      <c r="Q188" s="100"/>
      <c r="R188" s="155">
        <v>0</v>
      </c>
      <c r="S188" s="366">
        <v>0</v>
      </c>
      <c r="T188" s="339">
        <v>0</v>
      </c>
      <c r="U188" s="155">
        <v>0</v>
      </c>
      <c r="V188" s="156">
        <v>0</v>
      </c>
      <c r="W188" s="155">
        <v>3821.2</v>
      </c>
      <c r="X188" s="100">
        <v>64</v>
      </c>
      <c r="Y188" s="155">
        <v>1491.2</v>
      </c>
      <c r="Z188" s="366">
        <v>0.3902439024390244</v>
      </c>
      <c r="AA188" s="339">
        <v>64</v>
      </c>
      <c r="AB188" s="155">
        <v>1491.2</v>
      </c>
      <c r="AC188" s="156">
        <v>0.3902439024390244</v>
      </c>
      <c r="AD188" s="155">
        <v>2330</v>
      </c>
      <c r="AE188" s="100">
        <v>70</v>
      </c>
      <c r="AF188" s="155">
        <v>1631</v>
      </c>
      <c r="AG188" s="366">
        <v>0.42682926829268297</v>
      </c>
      <c r="AH188" s="339">
        <v>134</v>
      </c>
      <c r="AI188" s="155">
        <v>3122.2</v>
      </c>
      <c r="AJ188" s="156">
        <v>0.81707317073170727</v>
      </c>
      <c r="AK188" s="155">
        <v>699</v>
      </c>
      <c r="AL188" s="100"/>
      <c r="AM188" s="155">
        <v>0</v>
      </c>
      <c r="AN188" s="366">
        <v>0</v>
      </c>
      <c r="AO188" s="339">
        <v>134</v>
      </c>
      <c r="AP188" s="155">
        <v>3122.2</v>
      </c>
      <c r="AQ188" s="156">
        <v>0.81707317073170727</v>
      </c>
      <c r="AR188" s="155">
        <v>699</v>
      </c>
      <c r="AS188" s="100">
        <v>30</v>
      </c>
      <c r="AT188" s="155">
        <v>699</v>
      </c>
      <c r="AU188" s="366">
        <v>0.18292682926829268</v>
      </c>
      <c r="AV188" s="339">
        <v>164</v>
      </c>
      <c r="AW188" s="155">
        <v>3821.2</v>
      </c>
      <c r="AX188" s="156">
        <v>1</v>
      </c>
      <c r="AY188" s="155">
        <v>0</v>
      </c>
      <c r="AZ188" s="100"/>
      <c r="BA188" s="155">
        <v>0</v>
      </c>
      <c r="BB188" s="366">
        <v>0</v>
      </c>
      <c r="BC188" s="339">
        <v>164</v>
      </c>
      <c r="BD188" s="155">
        <v>3821.2</v>
      </c>
      <c r="BE188" s="156">
        <v>1</v>
      </c>
      <c r="BF188" s="155">
        <v>0</v>
      </c>
      <c r="BG188" s="100"/>
      <c r="BH188" s="155">
        <v>0</v>
      </c>
      <c r="BI188" s="366">
        <v>0</v>
      </c>
      <c r="BJ188" s="339">
        <v>164</v>
      </c>
      <c r="BK188" s="155">
        <v>3821.2</v>
      </c>
      <c r="BL188" s="156">
        <v>1</v>
      </c>
      <c r="BM188" s="155">
        <v>0</v>
      </c>
      <c r="BN188" s="100"/>
      <c r="BO188" s="155">
        <v>0</v>
      </c>
      <c r="BP188" s="366">
        <v>0</v>
      </c>
      <c r="BQ188" s="339">
        <v>164</v>
      </c>
      <c r="BR188" s="155">
        <v>3821.2</v>
      </c>
      <c r="BS188" s="156">
        <v>1</v>
      </c>
      <c r="BT188" s="155">
        <v>0</v>
      </c>
      <c r="BU188" s="100"/>
      <c r="BV188" s="155">
        <v>0</v>
      </c>
      <c r="BW188" s="366">
        <v>0</v>
      </c>
      <c r="BX188" s="339">
        <v>164</v>
      </c>
      <c r="BY188" s="155">
        <v>3821.2</v>
      </c>
      <c r="BZ188" s="156">
        <v>1</v>
      </c>
      <c r="CA188" s="155">
        <v>0</v>
      </c>
      <c r="CB188" s="100"/>
      <c r="CC188" s="155">
        <v>0</v>
      </c>
      <c r="CD188" s="366">
        <v>0</v>
      </c>
      <c r="CE188" s="339">
        <v>164</v>
      </c>
      <c r="CF188" s="155">
        <v>3821.2</v>
      </c>
      <c r="CG188" s="156">
        <v>1</v>
      </c>
      <c r="CH188" s="155">
        <v>0</v>
      </c>
      <c r="CI188" s="100"/>
      <c r="CJ188" s="155">
        <v>0</v>
      </c>
      <c r="CK188" s="366">
        <v>0</v>
      </c>
      <c r="CL188" s="339">
        <v>164</v>
      </c>
      <c r="CM188" s="155">
        <v>3821.2</v>
      </c>
      <c r="CN188" s="156">
        <v>1</v>
      </c>
      <c r="CO188" s="155">
        <v>0</v>
      </c>
      <c r="CP188" s="277"/>
      <c r="CQ188" s="155">
        <v>0</v>
      </c>
      <c r="CR188" s="366">
        <v>0</v>
      </c>
      <c r="CS188" s="339">
        <v>164</v>
      </c>
      <c r="CT188" s="155">
        <v>3821.2</v>
      </c>
      <c r="CU188" s="156">
        <v>1</v>
      </c>
      <c r="CV188" s="155">
        <v>0</v>
      </c>
      <c r="CW188" s="277"/>
      <c r="CX188" s="155">
        <v>0</v>
      </c>
      <c r="CY188" s="366">
        <v>0</v>
      </c>
      <c r="CZ188" s="339">
        <v>164</v>
      </c>
      <c r="DA188" s="155">
        <v>3821.2</v>
      </c>
      <c r="DB188" s="156">
        <v>1</v>
      </c>
      <c r="DC188" s="155">
        <v>0</v>
      </c>
      <c r="DD188" s="277"/>
      <c r="DE188" s="155">
        <v>0</v>
      </c>
      <c r="DF188" s="366">
        <v>0</v>
      </c>
      <c r="DG188" s="339">
        <v>164</v>
      </c>
      <c r="DH188" s="155">
        <v>3821.2</v>
      </c>
      <c r="DI188" s="156">
        <v>1</v>
      </c>
      <c r="DJ188" s="155">
        <v>0</v>
      </c>
      <c r="DK188" s="277"/>
      <c r="DL188" s="155">
        <v>0</v>
      </c>
      <c r="DM188" s="366">
        <v>0</v>
      </c>
      <c r="DN188" s="339">
        <v>164</v>
      </c>
      <c r="DO188" s="155">
        <v>3821.2</v>
      </c>
      <c r="DP188" s="156">
        <v>1</v>
      </c>
      <c r="DQ188" s="155">
        <v>0</v>
      </c>
    </row>
    <row r="189" spans="1:121" ht="38.25" x14ac:dyDescent="0.25">
      <c r="A189" s="17" t="s">
        <v>538</v>
      </c>
      <c r="B189" s="18" t="s">
        <v>539</v>
      </c>
      <c r="C189" s="17" t="s">
        <v>27</v>
      </c>
      <c r="D189" s="17" t="s">
        <v>540</v>
      </c>
      <c r="E189" s="19" t="s">
        <v>109</v>
      </c>
      <c r="F189" s="19">
        <v>830.3</v>
      </c>
      <c r="G189" s="20">
        <v>0.52</v>
      </c>
      <c r="H189" s="20">
        <v>0.65</v>
      </c>
      <c r="I189" s="390">
        <v>539.69500000000005</v>
      </c>
      <c r="J189" s="100">
        <v>0</v>
      </c>
      <c r="K189" s="155">
        <v>0</v>
      </c>
      <c r="L189" s="366">
        <v>0</v>
      </c>
      <c r="M189" s="339">
        <v>0</v>
      </c>
      <c r="N189" s="155">
        <v>0</v>
      </c>
      <c r="O189" s="156">
        <v>0</v>
      </c>
      <c r="P189" s="155">
        <v>539.69500000000005</v>
      </c>
      <c r="Q189" s="100"/>
      <c r="R189" s="155">
        <v>0</v>
      </c>
      <c r="S189" s="366">
        <v>0</v>
      </c>
      <c r="T189" s="339">
        <v>0</v>
      </c>
      <c r="U189" s="155">
        <v>0</v>
      </c>
      <c r="V189" s="156">
        <v>0</v>
      </c>
      <c r="W189" s="155">
        <v>539.69500000000005</v>
      </c>
      <c r="X189" s="100">
        <v>428</v>
      </c>
      <c r="Y189" s="155">
        <v>278.2</v>
      </c>
      <c r="Z189" s="366">
        <v>0.51547633385523295</v>
      </c>
      <c r="AA189" s="339">
        <v>428</v>
      </c>
      <c r="AB189" s="155">
        <v>278.2</v>
      </c>
      <c r="AC189" s="156">
        <v>0.51547633385523295</v>
      </c>
      <c r="AD189" s="155">
        <v>261.49500000000006</v>
      </c>
      <c r="AE189" s="100"/>
      <c r="AF189" s="155">
        <v>0</v>
      </c>
      <c r="AG189" s="366">
        <v>0</v>
      </c>
      <c r="AH189" s="339">
        <v>428</v>
      </c>
      <c r="AI189" s="155">
        <v>278.2</v>
      </c>
      <c r="AJ189" s="156">
        <v>0.51547633385523295</v>
      </c>
      <c r="AK189" s="155">
        <v>261.49500000000006</v>
      </c>
      <c r="AL189" s="100"/>
      <c r="AM189" s="155">
        <v>0</v>
      </c>
      <c r="AN189" s="366">
        <v>0</v>
      </c>
      <c r="AO189" s="339">
        <v>428</v>
      </c>
      <c r="AP189" s="155">
        <v>278.2</v>
      </c>
      <c r="AQ189" s="156">
        <v>0.51547633385523295</v>
      </c>
      <c r="AR189" s="155">
        <v>261.49500000000006</v>
      </c>
      <c r="AS189" s="100"/>
      <c r="AT189" s="155">
        <v>0</v>
      </c>
      <c r="AU189" s="366">
        <v>0</v>
      </c>
      <c r="AV189" s="339">
        <v>428</v>
      </c>
      <c r="AW189" s="155">
        <v>278.2</v>
      </c>
      <c r="AX189" s="156">
        <v>0.51547633385523295</v>
      </c>
      <c r="AY189" s="155">
        <v>261.49500000000006</v>
      </c>
      <c r="AZ189" s="100">
        <v>347</v>
      </c>
      <c r="BA189" s="155">
        <v>225.55</v>
      </c>
      <c r="BB189" s="366">
        <v>0.41792123328917258</v>
      </c>
      <c r="BC189" s="339">
        <v>775</v>
      </c>
      <c r="BD189" s="155">
        <v>503.75</v>
      </c>
      <c r="BE189" s="156">
        <v>0.93339756714440558</v>
      </c>
      <c r="BF189" s="155">
        <v>35.94500000000005</v>
      </c>
      <c r="BG189" s="100"/>
      <c r="BH189" s="155">
        <v>0</v>
      </c>
      <c r="BI189" s="366">
        <v>0</v>
      </c>
      <c r="BJ189" s="339">
        <v>775</v>
      </c>
      <c r="BK189" s="155">
        <v>503.75</v>
      </c>
      <c r="BL189" s="156">
        <v>0.93339756714440558</v>
      </c>
      <c r="BM189" s="155">
        <v>35.94500000000005</v>
      </c>
      <c r="BN189" s="100"/>
      <c r="BO189" s="155">
        <v>0</v>
      </c>
      <c r="BP189" s="366">
        <v>0</v>
      </c>
      <c r="BQ189" s="339">
        <v>775</v>
      </c>
      <c r="BR189" s="155">
        <v>503.75</v>
      </c>
      <c r="BS189" s="156">
        <v>0.93339756714440558</v>
      </c>
      <c r="BT189" s="155">
        <v>35.94500000000005</v>
      </c>
      <c r="BU189" s="100"/>
      <c r="BV189" s="155">
        <v>0</v>
      </c>
      <c r="BW189" s="366">
        <v>0</v>
      </c>
      <c r="BX189" s="339">
        <v>775</v>
      </c>
      <c r="BY189" s="155">
        <v>503.75</v>
      </c>
      <c r="BZ189" s="156">
        <v>0.93339756714440558</v>
      </c>
      <c r="CA189" s="155">
        <v>35.94500000000005</v>
      </c>
      <c r="CB189" s="100"/>
      <c r="CC189" s="155">
        <v>0</v>
      </c>
      <c r="CD189" s="366">
        <v>0</v>
      </c>
      <c r="CE189" s="339">
        <v>775</v>
      </c>
      <c r="CF189" s="155">
        <v>503.75</v>
      </c>
      <c r="CG189" s="156">
        <v>0.93339756714440558</v>
      </c>
      <c r="CH189" s="155">
        <v>35.94500000000005</v>
      </c>
      <c r="CI189" s="100"/>
      <c r="CJ189" s="155">
        <v>0</v>
      </c>
      <c r="CK189" s="366">
        <v>0</v>
      </c>
      <c r="CL189" s="339">
        <v>775</v>
      </c>
      <c r="CM189" s="155">
        <v>503.75</v>
      </c>
      <c r="CN189" s="156">
        <v>0.93339756714440558</v>
      </c>
      <c r="CO189" s="155">
        <v>35.94500000000005</v>
      </c>
      <c r="CP189" s="100"/>
      <c r="CQ189" s="155">
        <v>0</v>
      </c>
      <c r="CR189" s="366">
        <v>0</v>
      </c>
      <c r="CS189" s="339">
        <v>775</v>
      </c>
      <c r="CT189" s="155">
        <v>503.75</v>
      </c>
      <c r="CU189" s="156">
        <v>0.93339756714440558</v>
      </c>
      <c r="CV189" s="155">
        <v>35.94500000000005</v>
      </c>
      <c r="CW189" s="100">
        <v>55.3</v>
      </c>
      <c r="CX189" s="155">
        <v>35.945</v>
      </c>
      <c r="CY189" s="366">
        <v>6.6602432855594362E-2</v>
      </c>
      <c r="CZ189" s="339">
        <v>830.3</v>
      </c>
      <c r="DA189" s="155">
        <v>539.69500000000005</v>
      </c>
      <c r="DB189" s="156">
        <v>1</v>
      </c>
      <c r="DC189" s="155">
        <v>0</v>
      </c>
      <c r="DD189" s="100"/>
      <c r="DE189" s="155">
        <v>0</v>
      </c>
      <c r="DF189" s="366">
        <v>0</v>
      </c>
      <c r="DG189" s="339">
        <v>830.3</v>
      </c>
      <c r="DH189" s="155">
        <v>539.69500000000005</v>
      </c>
      <c r="DI189" s="156">
        <v>1</v>
      </c>
      <c r="DJ189" s="155">
        <v>0</v>
      </c>
      <c r="DK189" s="100"/>
      <c r="DL189" s="155">
        <v>0</v>
      </c>
      <c r="DM189" s="366">
        <v>0</v>
      </c>
      <c r="DN189" s="339">
        <v>830.3</v>
      </c>
      <c r="DO189" s="155">
        <v>539.69500000000005</v>
      </c>
      <c r="DP189" s="156">
        <v>1</v>
      </c>
      <c r="DQ189" s="155">
        <v>0</v>
      </c>
    </row>
    <row r="190" spans="1:121" ht="38.25" x14ac:dyDescent="0.25">
      <c r="A190" s="17" t="s">
        <v>541</v>
      </c>
      <c r="B190" s="18" t="s">
        <v>542</v>
      </c>
      <c r="C190" s="17" t="s">
        <v>27</v>
      </c>
      <c r="D190" s="17" t="s">
        <v>543</v>
      </c>
      <c r="E190" s="19" t="s">
        <v>109</v>
      </c>
      <c r="F190" s="19">
        <v>513.20000000000005</v>
      </c>
      <c r="G190" s="20">
        <v>2.33</v>
      </c>
      <c r="H190" s="20">
        <v>2.91</v>
      </c>
      <c r="I190" s="390">
        <v>1493.412</v>
      </c>
      <c r="J190" s="100">
        <v>0</v>
      </c>
      <c r="K190" s="155">
        <v>0</v>
      </c>
      <c r="L190" s="366">
        <v>0</v>
      </c>
      <c r="M190" s="339">
        <v>0</v>
      </c>
      <c r="N190" s="155">
        <v>0</v>
      </c>
      <c r="O190" s="156">
        <v>0</v>
      </c>
      <c r="P190" s="155">
        <v>1493.412</v>
      </c>
      <c r="Q190" s="100"/>
      <c r="R190" s="155">
        <v>0</v>
      </c>
      <c r="S190" s="366">
        <v>0</v>
      </c>
      <c r="T190" s="339">
        <v>0</v>
      </c>
      <c r="U190" s="155">
        <v>0</v>
      </c>
      <c r="V190" s="156">
        <v>0</v>
      </c>
      <c r="W190" s="155">
        <v>1493.412</v>
      </c>
      <c r="X190" s="100">
        <v>389</v>
      </c>
      <c r="Y190" s="155">
        <v>1131.99</v>
      </c>
      <c r="Z190" s="366">
        <v>0.75798908807482457</v>
      </c>
      <c r="AA190" s="339">
        <v>389</v>
      </c>
      <c r="AB190" s="155">
        <v>1131.99</v>
      </c>
      <c r="AC190" s="156">
        <v>0.75798908807482457</v>
      </c>
      <c r="AD190" s="155">
        <v>361.42200000000003</v>
      </c>
      <c r="AE190" s="100">
        <v>112</v>
      </c>
      <c r="AF190" s="155">
        <v>325.92</v>
      </c>
      <c r="AG190" s="366">
        <v>0.21823850350740454</v>
      </c>
      <c r="AH190" s="339">
        <v>501</v>
      </c>
      <c r="AI190" s="155">
        <v>1457.91</v>
      </c>
      <c r="AJ190" s="156">
        <v>0.97622759158222916</v>
      </c>
      <c r="AK190" s="155">
        <v>35.501999999999953</v>
      </c>
      <c r="AL190" s="100"/>
      <c r="AM190" s="155">
        <v>0</v>
      </c>
      <c r="AN190" s="366">
        <v>0</v>
      </c>
      <c r="AO190" s="339">
        <v>501</v>
      </c>
      <c r="AP190" s="155">
        <v>1457.91</v>
      </c>
      <c r="AQ190" s="156">
        <v>0.97622759158222916</v>
      </c>
      <c r="AR190" s="155">
        <v>35.501999999999953</v>
      </c>
      <c r="AS190" s="100"/>
      <c r="AT190" s="155">
        <v>0</v>
      </c>
      <c r="AU190" s="366">
        <v>0</v>
      </c>
      <c r="AV190" s="339">
        <v>501</v>
      </c>
      <c r="AW190" s="155">
        <v>1457.91</v>
      </c>
      <c r="AX190" s="156">
        <v>0.97622759158222916</v>
      </c>
      <c r="AY190" s="155">
        <v>35.501999999999953</v>
      </c>
      <c r="AZ190" s="100"/>
      <c r="BA190" s="155">
        <v>0</v>
      </c>
      <c r="BB190" s="366">
        <v>0</v>
      </c>
      <c r="BC190" s="339">
        <v>501</v>
      </c>
      <c r="BD190" s="155">
        <v>1457.91</v>
      </c>
      <c r="BE190" s="156">
        <v>0.97622759158222916</v>
      </c>
      <c r="BF190" s="155">
        <v>35.501999999999953</v>
      </c>
      <c r="BG190" s="100"/>
      <c r="BH190" s="155">
        <v>0</v>
      </c>
      <c r="BI190" s="366">
        <v>0</v>
      </c>
      <c r="BJ190" s="339">
        <v>501</v>
      </c>
      <c r="BK190" s="155">
        <v>1457.91</v>
      </c>
      <c r="BL190" s="156">
        <v>0.97622759158222916</v>
      </c>
      <c r="BM190" s="155">
        <v>35.501999999999953</v>
      </c>
      <c r="BN190" s="100"/>
      <c r="BO190" s="155">
        <v>0</v>
      </c>
      <c r="BP190" s="366">
        <v>0</v>
      </c>
      <c r="BQ190" s="339">
        <v>501</v>
      </c>
      <c r="BR190" s="155">
        <v>1457.91</v>
      </c>
      <c r="BS190" s="156">
        <v>0.97622759158222916</v>
      </c>
      <c r="BT190" s="155">
        <v>35.501999999999953</v>
      </c>
      <c r="BU190" s="100"/>
      <c r="BV190" s="155">
        <v>0</v>
      </c>
      <c r="BW190" s="366">
        <v>0</v>
      </c>
      <c r="BX190" s="339">
        <v>501</v>
      </c>
      <c r="BY190" s="155">
        <v>1457.91</v>
      </c>
      <c r="BZ190" s="156">
        <v>0.97622759158222916</v>
      </c>
      <c r="CA190" s="155">
        <v>35.501999999999953</v>
      </c>
      <c r="CB190" s="100"/>
      <c r="CC190" s="155">
        <v>0</v>
      </c>
      <c r="CD190" s="366">
        <v>0</v>
      </c>
      <c r="CE190" s="339">
        <v>501</v>
      </c>
      <c r="CF190" s="155">
        <v>1457.91</v>
      </c>
      <c r="CG190" s="156">
        <v>0.97622759158222916</v>
      </c>
      <c r="CH190" s="155">
        <v>35.501999999999953</v>
      </c>
      <c r="CI190" s="100"/>
      <c r="CJ190" s="155">
        <v>0</v>
      </c>
      <c r="CK190" s="366">
        <v>0</v>
      </c>
      <c r="CL190" s="339">
        <v>501</v>
      </c>
      <c r="CM190" s="155">
        <v>1457.91</v>
      </c>
      <c r="CN190" s="156">
        <v>0.97622759158222916</v>
      </c>
      <c r="CO190" s="155">
        <v>35.501999999999953</v>
      </c>
      <c r="CP190" s="100"/>
      <c r="CQ190" s="155">
        <v>0</v>
      </c>
      <c r="CR190" s="366">
        <v>0</v>
      </c>
      <c r="CS190" s="339">
        <v>501</v>
      </c>
      <c r="CT190" s="155">
        <v>1457.91</v>
      </c>
      <c r="CU190" s="156">
        <v>0.97622759158222916</v>
      </c>
      <c r="CV190" s="155">
        <v>35.501999999999953</v>
      </c>
      <c r="CW190" s="100">
        <v>12.2</v>
      </c>
      <c r="CX190" s="155">
        <v>35.502000000000002</v>
      </c>
      <c r="CY190" s="366">
        <v>2.3772408417770851E-2</v>
      </c>
      <c r="CZ190" s="339">
        <v>513.20000000000005</v>
      </c>
      <c r="DA190" s="155">
        <v>1493.412</v>
      </c>
      <c r="DB190" s="156">
        <v>1</v>
      </c>
      <c r="DC190" s="155">
        <v>0</v>
      </c>
      <c r="DD190" s="100"/>
      <c r="DE190" s="155">
        <v>0</v>
      </c>
      <c r="DF190" s="366">
        <v>0</v>
      </c>
      <c r="DG190" s="339">
        <v>513.20000000000005</v>
      </c>
      <c r="DH190" s="155">
        <v>1493.412</v>
      </c>
      <c r="DI190" s="156">
        <v>1</v>
      </c>
      <c r="DJ190" s="155">
        <v>0</v>
      </c>
      <c r="DK190" s="100"/>
      <c r="DL190" s="155">
        <v>0</v>
      </c>
      <c r="DM190" s="366">
        <v>0</v>
      </c>
      <c r="DN190" s="339">
        <v>513.20000000000005</v>
      </c>
      <c r="DO190" s="155">
        <v>1493.412</v>
      </c>
      <c r="DP190" s="156">
        <v>1</v>
      </c>
      <c r="DQ190" s="155">
        <v>0</v>
      </c>
    </row>
    <row r="191" spans="1:121" ht="38.25" x14ac:dyDescent="0.25">
      <c r="A191" s="17" t="s">
        <v>544</v>
      </c>
      <c r="B191" s="18" t="s">
        <v>545</v>
      </c>
      <c r="C191" s="17" t="s">
        <v>27</v>
      </c>
      <c r="D191" s="17" t="s">
        <v>546</v>
      </c>
      <c r="E191" s="19" t="s">
        <v>109</v>
      </c>
      <c r="F191" s="19">
        <v>454.5</v>
      </c>
      <c r="G191" s="20">
        <v>2.67</v>
      </c>
      <c r="H191" s="20">
        <v>3.34</v>
      </c>
      <c r="I191" s="390">
        <v>1518.03</v>
      </c>
      <c r="J191" s="100">
        <v>0</v>
      </c>
      <c r="K191" s="155">
        <v>0</v>
      </c>
      <c r="L191" s="366">
        <v>0</v>
      </c>
      <c r="M191" s="339">
        <v>0</v>
      </c>
      <c r="N191" s="155">
        <v>0</v>
      </c>
      <c r="O191" s="156">
        <v>0</v>
      </c>
      <c r="P191" s="155">
        <v>1518.03</v>
      </c>
      <c r="Q191" s="100"/>
      <c r="R191" s="155">
        <v>0</v>
      </c>
      <c r="S191" s="366">
        <v>0</v>
      </c>
      <c r="T191" s="339">
        <v>0</v>
      </c>
      <c r="U191" s="155">
        <v>0</v>
      </c>
      <c r="V191" s="156">
        <v>0</v>
      </c>
      <c r="W191" s="155">
        <v>1518.03</v>
      </c>
      <c r="X191" s="100">
        <v>284</v>
      </c>
      <c r="Y191" s="155">
        <v>948.56</v>
      </c>
      <c r="Z191" s="366">
        <v>0.62486248624862484</v>
      </c>
      <c r="AA191" s="339">
        <v>284</v>
      </c>
      <c r="AB191" s="155">
        <v>948.56</v>
      </c>
      <c r="AC191" s="156">
        <v>0.62486248624862484</v>
      </c>
      <c r="AD191" s="155">
        <v>569.47</v>
      </c>
      <c r="AE191" s="100">
        <v>78</v>
      </c>
      <c r="AF191" s="155">
        <v>260.52</v>
      </c>
      <c r="AG191" s="366">
        <v>0.17161716171617161</v>
      </c>
      <c r="AH191" s="339">
        <v>362</v>
      </c>
      <c r="AI191" s="155">
        <v>1209.08</v>
      </c>
      <c r="AJ191" s="156">
        <v>0.79647964796479642</v>
      </c>
      <c r="AK191" s="155">
        <v>308.95000000000005</v>
      </c>
      <c r="AL191" s="100"/>
      <c r="AM191" s="155">
        <v>0</v>
      </c>
      <c r="AN191" s="366">
        <v>0</v>
      </c>
      <c r="AO191" s="339">
        <v>362</v>
      </c>
      <c r="AP191" s="155">
        <v>1209.08</v>
      </c>
      <c r="AQ191" s="156">
        <v>0.79647964796479642</v>
      </c>
      <c r="AR191" s="155">
        <v>308.95000000000005</v>
      </c>
      <c r="AS191" s="100"/>
      <c r="AT191" s="155">
        <v>0</v>
      </c>
      <c r="AU191" s="366">
        <v>0</v>
      </c>
      <c r="AV191" s="339">
        <v>362</v>
      </c>
      <c r="AW191" s="155">
        <v>1209.08</v>
      </c>
      <c r="AX191" s="156">
        <v>0.79647964796479642</v>
      </c>
      <c r="AY191" s="155">
        <v>308.95000000000005</v>
      </c>
      <c r="AZ191" s="100"/>
      <c r="BA191" s="155">
        <v>0</v>
      </c>
      <c r="BB191" s="366">
        <v>0</v>
      </c>
      <c r="BC191" s="339">
        <v>362</v>
      </c>
      <c r="BD191" s="155">
        <v>1209.08</v>
      </c>
      <c r="BE191" s="156">
        <v>0.79647964796479642</v>
      </c>
      <c r="BF191" s="155">
        <v>308.95000000000005</v>
      </c>
      <c r="BG191" s="100"/>
      <c r="BH191" s="155">
        <v>0</v>
      </c>
      <c r="BI191" s="366">
        <v>0</v>
      </c>
      <c r="BJ191" s="339">
        <v>362</v>
      </c>
      <c r="BK191" s="155">
        <v>1209.08</v>
      </c>
      <c r="BL191" s="156">
        <v>0.79647964796479642</v>
      </c>
      <c r="BM191" s="155">
        <v>308.95000000000005</v>
      </c>
      <c r="BN191" s="100"/>
      <c r="BO191" s="155">
        <v>0</v>
      </c>
      <c r="BP191" s="366">
        <v>0</v>
      </c>
      <c r="BQ191" s="339">
        <v>362</v>
      </c>
      <c r="BR191" s="155">
        <v>1209.08</v>
      </c>
      <c r="BS191" s="156">
        <v>0.79647964796479642</v>
      </c>
      <c r="BT191" s="155">
        <v>308.95000000000005</v>
      </c>
      <c r="BU191" s="100"/>
      <c r="BV191" s="155">
        <v>0</v>
      </c>
      <c r="BW191" s="366">
        <v>0</v>
      </c>
      <c r="BX191" s="339">
        <v>362</v>
      </c>
      <c r="BY191" s="155">
        <v>1209.08</v>
      </c>
      <c r="BZ191" s="156">
        <v>0.79647964796479642</v>
      </c>
      <c r="CA191" s="155">
        <v>308.95000000000005</v>
      </c>
      <c r="CB191" s="100"/>
      <c r="CC191" s="155">
        <v>0</v>
      </c>
      <c r="CD191" s="366">
        <v>0</v>
      </c>
      <c r="CE191" s="339">
        <v>362</v>
      </c>
      <c r="CF191" s="155">
        <v>1209.08</v>
      </c>
      <c r="CG191" s="156">
        <v>0.79647964796479642</v>
      </c>
      <c r="CH191" s="155">
        <v>308.95000000000005</v>
      </c>
      <c r="CI191" s="100"/>
      <c r="CJ191" s="155">
        <v>0</v>
      </c>
      <c r="CK191" s="366">
        <v>0</v>
      </c>
      <c r="CL191" s="339">
        <v>362</v>
      </c>
      <c r="CM191" s="155">
        <v>1209.08</v>
      </c>
      <c r="CN191" s="156">
        <v>0.79647964796479642</v>
      </c>
      <c r="CO191" s="155">
        <v>308.95000000000005</v>
      </c>
      <c r="CP191" s="100"/>
      <c r="CQ191" s="155">
        <v>0</v>
      </c>
      <c r="CR191" s="366">
        <v>0</v>
      </c>
      <c r="CS191" s="339">
        <v>362</v>
      </c>
      <c r="CT191" s="155">
        <v>1209.08</v>
      </c>
      <c r="CU191" s="156">
        <v>0.79647964796479642</v>
      </c>
      <c r="CV191" s="155">
        <v>308.95000000000005</v>
      </c>
      <c r="CW191" s="100">
        <v>92.5</v>
      </c>
      <c r="CX191" s="155">
        <v>308.95</v>
      </c>
      <c r="CY191" s="366">
        <v>0.20352035203520352</v>
      </c>
      <c r="CZ191" s="339">
        <v>454.5</v>
      </c>
      <c r="DA191" s="155">
        <v>1518.03</v>
      </c>
      <c r="DB191" s="156">
        <v>1</v>
      </c>
      <c r="DC191" s="155">
        <v>0</v>
      </c>
      <c r="DD191" s="100"/>
      <c r="DE191" s="155">
        <v>0</v>
      </c>
      <c r="DF191" s="366">
        <v>0</v>
      </c>
      <c r="DG191" s="339">
        <v>454.5</v>
      </c>
      <c r="DH191" s="155">
        <v>1518.03</v>
      </c>
      <c r="DI191" s="156">
        <v>1</v>
      </c>
      <c r="DJ191" s="155">
        <v>0</v>
      </c>
      <c r="DK191" s="100"/>
      <c r="DL191" s="155">
        <v>0</v>
      </c>
      <c r="DM191" s="366">
        <v>0</v>
      </c>
      <c r="DN191" s="339">
        <v>454.5</v>
      </c>
      <c r="DO191" s="155">
        <v>1518.03</v>
      </c>
      <c r="DP191" s="156">
        <v>1</v>
      </c>
      <c r="DQ191" s="155">
        <v>0</v>
      </c>
    </row>
    <row r="192" spans="1:121" ht="38.25" x14ac:dyDescent="0.25">
      <c r="A192" s="17" t="s">
        <v>547</v>
      </c>
      <c r="B192" s="18" t="s">
        <v>548</v>
      </c>
      <c r="C192" s="17" t="s">
        <v>27</v>
      </c>
      <c r="D192" s="17" t="s">
        <v>549</v>
      </c>
      <c r="E192" s="19" t="s">
        <v>42</v>
      </c>
      <c r="F192" s="19">
        <v>3</v>
      </c>
      <c r="G192" s="20">
        <v>31.11</v>
      </c>
      <c r="H192" s="20">
        <v>38.950000000000003</v>
      </c>
      <c r="I192" s="390">
        <v>116.85</v>
      </c>
      <c r="J192" s="100">
        <v>0</v>
      </c>
      <c r="K192" s="155">
        <v>0</v>
      </c>
      <c r="L192" s="366">
        <v>0</v>
      </c>
      <c r="M192" s="339">
        <v>0</v>
      </c>
      <c r="N192" s="155">
        <v>0</v>
      </c>
      <c r="O192" s="156">
        <v>0</v>
      </c>
      <c r="P192" s="155">
        <v>116.85</v>
      </c>
      <c r="Q192" s="100"/>
      <c r="R192" s="155">
        <v>0</v>
      </c>
      <c r="S192" s="366">
        <v>0</v>
      </c>
      <c r="T192" s="339">
        <v>0</v>
      </c>
      <c r="U192" s="155">
        <v>0</v>
      </c>
      <c r="V192" s="156">
        <v>0</v>
      </c>
      <c r="W192" s="155">
        <v>116.85</v>
      </c>
      <c r="X192" s="100">
        <v>3</v>
      </c>
      <c r="Y192" s="155">
        <v>116.85000000000001</v>
      </c>
      <c r="Z192" s="366">
        <v>1.0000000000000002</v>
      </c>
      <c r="AA192" s="339">
        <v>3</v>
      </c>
      <c r="AB192" s="155">
        <v>116.85000000000001</v>
      </c>
      <c r="AC192" s="156">
        <v>1.0000000000000002</v>
      </c>
      <c r="AD192" s="155">
        <v>0</v>
      </c>
      <c r="AE192" s="100"/>
      <c r="AF192" s="155">
        <v>0</v>
      </c>
      <c r="AG192" s="366">
        <v>0</v>
      </c>
      <c r="AH192" s="339">
        <v>3</v>
      </c>
      <c r="AI192" s="155">
        <v>116.85000000000001</v>
      </c>
      <c r="AJ192" s="156">
        <v>1.0000000000000002</v>
      </c>
      <c r="AK192" s="155">
        <v>0</v>
      </c>
      <c r="AL192" s="100"/>
      <c r="AM192" s="155">
        <v>0</v>
      </c>
      <c r="AN192" s="366">
        <v>0</v>
      </c>
      <c r="AO192" s="339">
        <v>3</v>
      </c>
      <c r="AP192" s="155">
        <v>116.85000000000001</v>
      </c>
      <c r="AQ192" s="156">
        <v>1.0000000000000002</v>
      </c>
      <c r="AR192" s="155">
        <v>0</v>
      </c>
      <c r="AS192" s="100"/>
      <c r="AT192" s="155">
        <v>0</v>
      </c>
      <c r="AU192" s="366">
        <v>0</v>
      </c>
      <c r="AV192" s="339">
        <v>3</v>
      </c>
      <c r="AW192" s="155">
        <v>116.85000000000001</v>
      </c>
      <c r="AX192" s="156">
        <v>1.0000000000000002</v>
      </c>
      <c r="AY192" s="155">
        <v>0</v>
      </c>
      <c r="AZ192" s="100"/>
      <c r="BA192" s="155">
        <v>0</v>
      </c>
      <c r="BB192" s="366">
        <v>0</v>
      </c>
      <c r="BC192" s="339">
        <v>3</v>
      </c>
      <c r="BD192" s="155">
        <v>116.85000000000001</v>
      </c>
      <c r="BE192" s="156">
        <v>1.0000000000000002</v>
      </c>
      <c r="BF192" s="155">
        <v>0</v>
      </c>
      <c r="BG192" s="100"/>
      <c r="BH192" s="155">
        <v>0</v>
      </c>
      <c r="BI192" s="366">
        <v>0</v>
      </c>
      <c r="BJ192" s="339">
        <v>3</v>
      </c>
      <c r="BK192" s="155">
        <v>116.85000000000001</v>
      </c>
      <c r="BL192" s="156">
        <v>1.0000000000000002</v>
      </c>
      <c r="BM192" s="155">
        <v>0</v>
      </c>
      <c r="BN192" s="100"/>
      <c r="BO192" s="155">
        <v>0</v>
      </c>
      <c r="BP192" s="366">
        <v>0</v>
      </c>
      <c r="BQ192" s="339">
        <v>3</v>
      </c>
      <c r="BR192" s="155">
        <v>116.85000000000001</v>
      </c>
      <c r="BS192" s="156">
        <v>1.0000000000000002</v>
      </c>
      <c r="BT192" s="155">
        <v>0</v>
      </c>
      <c r="BU192" s="100"/>
      <c r="BV192" s="155">
        <v>0</v>
      </c>
      <c r="BW192" s="366">
        <v>0</v>
      </c>
      <c r="BX192" s="339">
        <v>3</v>
      </c>
      <c r="BY192" s="155">
        <v>116.85000000000001</v>
      </c>
      <c r="BZ192" s="156">
        <v>1.0000000000000002</v>
      </c>
      <c r="CA192" s="155">
        <v>0</v>
      </c>
      <c r="CB192" s="100"/>
      <c r="CC192" s="155">
        <v>0</v>
      </c>
      <c r="CD192" s="366">
        <v>0</v>
      </c>
      <c r="CE192" s="339">
        <v>3</v>
      </c>
      <c r="CF192" s="155">
        <v>116.85000000000001</v>
      </c>
      <c r="CG192" s="156">
        <v>1.0000000000000002</v>
      </c>
      <c r="CH192" s="155">
        <v>0</v>
      </c>
      <c r="CI192" s="100"/>
      <c r="CJ192" s="155">
        <v>0</v>
      </c>
      <c r="CK192" s="366">
        <v>0</v>
      </c>
      <c r="CL192" s="339">
        <v>3</v>
      </c>
      <c r="CM192" s="155">
        <v>116.85000000000001</v>
      </c>
      <c r="CN192" s="156">
        <v>1.0000000000000002</v>
      </c>
      <c r="CO192" s="155">
        <v>0</v>
      </c>
      <c r="CP192" s="100"/>
      <c r="CQ192" s="155">
        <v>0</v>
      </c>
      <c r="CR192" s="366">
        <v>0</v>
      </c>
      <c r="CS192" s="339">
        <v>3</v>
      </c>
      <c r="CT192" s="155">
        <v>116.85000000000001</v>
      </c>
      <c r="CU192" s="156">
        <v>1.0000000000000002</v>
      </c>
      <c r="CV192" s="155">
        <v>0</v>
      </c>
      <c r="CW192" s="100"/>
      <c r="CX192" s="155">
        <v>0</v>
      </c>
      <c r="CY192" s="366">
        <v>0</v>
      </c>
      <c r="CZ192" s="339">
        <v>3</v>
      </c>
      <c r="DA192" s="155">
        <v>116.85000000000001</v>
      </c>
      <c r="DB192" s="156">
        <v>1.0000000000000002</v>
      </c>
      <c r="DC192" s="155">
        <v>0</v>
      </c>
      <c r="DD192" s="100"/>
      <c r="DE192" s="155">
        <v>0</v>
      </c>
      <c r="DF192" s="366">
        <v>0</v>
      </c>
      <c r="DG192" s="339">
        <v>3</v>
      </c>
      <c r="DH192" s="155">
        <v>116.85000000000001</v>
      </c>
      <c r="DI192" s="156">
        <v>1.0000000000000002</v>
      </c>
      <c r="DJ192" s="155">
        <v>0</v>
      </c>
      <c r="DK192" s="100"/>
      <c r="DL192" s="155">
        <v>0</v>
      </c>
      <c r="DM192" s="366">
        <v>0</v>
      </c>
      <c r="DN192" s="339">
        <v>3</v>
      </c>
      <c r="DO192" s="155">
        <v>116.85000000000001</v>
      </c>
      <c r="DP192" s="156">
        <v>1.0000000000000002</v>
      </c>
      <c r="DQ192" s="155">
        <v>0</v>
      </c>
    </row>
    <row r="193" spans="1:121" ht="38.25" x14ac:dyDescent="0.25">
      <c r="A193" s="17" t="s">
        <v>550</v>
      </c>
      <c r="B193" s="18" t="s">
        <v>551</v>
      </c>
      <c r="C193" s="17" t="s">
        <v>27</v>
      </c>
      <c r="D193" s="17" t="s">
        <v>552</v>
      </c>
      <c r="E193" s="19" t="s">
        <v>42</v>
      </c>
      <c r="F193" s="19">
        <v>1</v>
      </c>
      <c r="G193" s="20">
        <v>5851.43</v>
      </c>
      <c r="H193" s="20">
        <v>7327.16</v>
      </c>
      <c r="I193" s="390">
        <v>7327.16</v>
      </c>
      <c r="J193" s="100">
        <v>0</v>
      </c>
      <c r="K193" s="155">
        <v>0</v>
      </c>
      <c r="L193" s="366">
        <v>0</v>
      </c>
      <c r="M193" s="339">
        <v>0</v>
      </c>
      <c r="N193" s="155">
        <v>0</v>
      </c>
      <c r="O193" s="156">
        <v>0</v>
      </c>
      <c r="P193" s="155">
        <v>7327.16</v>
      </c>
      <c r="Q193" s="100"/>
      <c r="R193" s="155">
        <v>0</v>
      </c>
      <c r="S193" s="366">
        <v>0</v>
      </c>
      <c r="T193" s="339">
        <v>0</v>
      </c>
      <c r="U193" s="155">
        <v>0</v>
      </c>
      <c r="V193" s="156">
        <v>0</v>
      </c>
      <c r="W193" s="155">
        <v>7327.16</v>
      </c>
      <c r="X193" s="100"/>
      <c r="Y193" s="155">
        <v>0</v>
      </c>
      <c r="Z193" s="366">
        <v>0</v>
      </c>
      <c r="AA193" s="339">
        <v>0</v>
      </c>
      <c r="AB193" s="155">
        <v>0</v>
      </c>
      <c r="AC193" s="156">
        <v>0</v>
      </c>
      <c r="AD193" s="155">
        <v>7327.16</v>
      </c>
      <c r="AE193" s="100"/>
      <c r="AF193" s="155">
        <v>0</v>
      </c>
      <c r="AG193" s="366">
        <v>0</v>
      </c>
      <c r="AH193" s="339">
        <v>0</v>
      </c>
      <c r="AI193" s="155">
        <v>0</v>
      </c>
      <c r="AJ193" s="156">
        <v>0</v>
      </c>
      <c r="AK193" s="155">
        <v>7327.16</v>
      </c>
      <c r="AL193" s="100"/>
      <c r="AM193" s="155">
        <v>0</v>
      </c>
      <c r="AN193" s="366">
        <v>0</v>
      </c>
      <c r="AO193" s="339">
        <v>0</v>
      </c>
      <c r="AP193" s="155">
        <v>0</v>
      </c>
      <c r="AQ193" s="156">
        <v>0</v>
      </c>
      <c r="AR193" s="155">
        <v>7327.16</v>
      </c>
      <c r="AS193" s="100"/>
      <c r="AT193" s="155">
        <v>0</v>
      </c>
      <c r="AU193" s="366">
        <v>0</v>
      </c>
      <c r="AV193" s="339">
        <v>0</v>
      </c>
      <c r="AW193" s="155">
        <v>0</v>
      </c>
      <c r="AX193" s="156">
        <v>0</v>
      </c>
      <c r="AY193" s="155">
        <v>7327.16</v>
      </c>
      <c r="AZ193" s="100"/>
      <c r="BA193" s="155">
        <v>0</v>
      </c>
      <c r="BB193" s="366">
        <v>0</v>
      </c>
      <c r="BC193" s="339">
        <v>0</v>
      </c>
      <c r="BD193" s="155">
        <v>0</v>
      </c>
      <c r="BE193" s="156">
        <v>0</v>
      </c>
      <c r="BF193" s="155">
        <v>7327.16</v>
      </c>
      <c r="BG193" s="100"/>
      <c r="BH193" s="155">
        <v>0</v>
      </c>
      <c r="BI193" s="366">
        <v>0</v>
      </c>
      <c r="BJ193" s="339">
        <v>0</v>
      </c>
      <c r="BK193" s="155">
        <v>0</v>
      </c>
      <c r="BL193" s="156">
        <v>0</v>
      </c>
      <c r="BM193" s="155">
        <v>7327.16</v>
      </c>
      <c r="BN193" s="100"/>
      <c r="BO193" s="155">
        <v>0</v>
      </c>
      <c r="BP193" s="366">
        <v>0</v>
      </c>
      <c r="BQ193" s="339">
        <v>0</v>
      </c>
      <c r="BR193" s="155">
        <v>0</v>
      </c>
      <c r="BS193" s="156">
        <v>0</v>
      </c>
      <c r="BT193" s="155">
        <v>7327.16</v>
      </c>
      <c r="BU193" s="100"/>
      <c r="BV193" s="155">
        <v>0</v>
      </c>
      <c r="BW193" s="366">
        <v>0</v>
      </c>
      <c r="BX193" s="339">
        <v>0</v>
      </c>
      <c r="BY193" s="155">
        <v>0</v>
      </c>
      <c r="BZ193" s="156">
        <v>0</v>
      </c>
      <c r="CA193" s="155">
        <v>7327.16</v>
      </c>
      <c r="CB193" s="100"/>
      <c r="CC193" s="155">
        <v>0</v>
      </c>
      <c r="CD193" s="366">
        <v>0</v>
      </c>
      <c r="CE193" s="339">
        <v>0</v>
      </c>
      <c r="CF193" s="155">
        <v>0</v>
      </c>
      <c r="CG193" s="156">
        <v>0</v>
      </c>
      <c r="CH193" s="155">
        <v>7327.16</v>
      </c>
      <c r="CI193" s="100"/>
      <c r="CJ193" s="155">
        <v>0</v>
      </c>
      <c r="CK193" s="366">
        <v>0</v>
      </c>
      <c r="CL193" s="339">
        <v>0</v>
      </c>
      <c r="CM193" s="155">
        <v>0</v>
      </c>
      <c r="CN193" s="156">
        <v>0</v>
      </c>
      <c r="CO193" s="155">
        <v>7327.16</v>
      </c>
      <c r="CP193" s="100">
        <v>0.5</v>
      </c>
      <c r="CQ193" s="155">
        <v>3663.58</v>
      </c>
      <c r="CR193" s="366">
        <v>0.5</v>
      </c>
      <c r="CS193" s="339">
        <v>0.5</v>
      </c>
      <c r="CT193" s="155">
        <v>3663.58</v>
      </c>
      <c r="CU193" s="156">
        <v>0.5</v>
      </c>
      <c r="CV193" s="155">
        <v>3663.58</v>
      </c>
      <c r="CW193" s="100">
        <v>0.5</v>
      </c>
      <c r="CX193" s="155">
        <v>3663.58</v>
      </c>
      <c r="CY193" s="366">
        <v>0.5</v>
      </c>
      <c r="CZ193" s="339">
        <v>1</v>
      </c>
      <c r="DA193" s="155">
        <v>7327.16</v>
      </c>
      <c r="DB193" s="156">
        <v>1</v>
      </c>
      <c r="DC193" s="155">
        <v>0</v>
      </c>
      <c r="DD193" s="100"/>
      <c r="DE193" s="155">
        <v>0</v>
      </c>
      <c r="DF193" s="366">
        <v>0</v>
      </c>
      <c r="DG193" s="339">
        <v>1</v>
      </c>
      <c r="DH193" s="155">
        <v>7327.16</v>
      </c>
      <c r="DI193" s="156">
        <v>1</v>
      </c>
      <c r="DJ193" s="155">
        <v>0</v>
      </c>
      <c r="DK193" s="100"/>
      <c r="DL193" s="155">
        <v>0</v>
      </c>
      <c r="DM193" s="366">
        <v>0</v>
      </c>
      <c r="DN193" s="339">
        <v>1</v>
      </c>
      <c r="DO193" s="155">
        <v>7327.16</v>
      </c>
      <c r="DP193" s="156">
        <v>1</v>
      </c>
      <c r="DQ193" s="155">
        <v>0</v>
      </c>
    </row>
    <row r="194" spans="1:121" ht="38.25" x14ac:dyDescent="0.25">
      <c r="A194" s="17" t="s">
        <v>553</v>
      </c>
      <c r="B194" s="18" t="s">
        <v>554</v>
      </c>
      <c r="C194" s="17" t="s">
        <v>27</v>
      </c>
      <c r="D194" s="17" t="s">
        <v>555</v>
      </c>
      <c r="E194" s="19" t="s">
        <v>42</v>
      </c>
      <c r="F194" s="19">
        <v>1</v>
      </c>
      <c r="G194" s="20">
        <v>5848.38</v>
      </c>
      <c r="H194" s="20">
        <v>7323.34</v>
      </c>
      <c r="I194" s="390">
        <v>7323.34</v>
      </c>
      <c r="J194" s="100">
        <v>0</v>
      </c>
      <c r="K194" s="155">
        <v>0</v>
      </c>
      <c r="L194" s="366">
        <v>0</v>
      </c>
      <c r="M194" s="339">
        <v>0</v>
      </c>
      <c r="N194" s="155">
        <v>0</v>
      </c>
      <c r="O194" s="156">
        <v>0</v>
      </c>
      <c r="P194" s="155">
        <v>7323.34</v>
      </c>
      <c r="Q194" s="100"/>
      <c r="R194" s="155">
        <v>0</v>
      </c>
      <c r="S194" s="366">
        <v>0</v>
      </c>
      <c r="T194" s="339">
        <v>0</v>
      </c>
      <c r="U194" s="155">
        <v>0</v>
      </c>
      <c r="V194" s="156">
        <v>0</v>
      </c>
      <c r="W194" s="155">
        <v>7323.34</v>
      </c>
      <c r="X194" s="100"/>
      <c r="Y194" s="155">
        <v>0</v>
      </c>
      <c r="Z194" s="366">
        <v>0</v>
      </c>
      <c r="AA194" s="339">
        <v>0</v>
      </c>
      <c r="AB194" s="155">
        <v>0</v>
      </c>
      <c r="AC194" s="156">
        <v>0</v>
      </c>
      <c r="AD194" s="155">
        <v>7323.34</v>
      </c>
      <c r="AE194" s="100"/>
      <c r="AF194" s="155">
        <v>0</v>
      </c>
      <c r="AG194" s="366">
        <v>0</v>
      </c>
      <c r="AH194" s="339">
        <v>0</v>
      </c>
      <c r="AI194" s="155">
        <v>0</v>
      </c>
      <c r="AJ194" s="156">
        <v>0</v>
      </c>
      <c r="AK194" s="155">
        <v>7323.34</v>
      </c>
      <c r="AL194" s="100"/>
      <c r="AM194" s="155">
        <v>0</v>
      </c>
      <c r="AN194" s="366">
        <v>0</v>
      </c>
      <c r="AO194" s="339">
        <v>0</v>
      </c>
      <c r="AP194" s="155">
        <v>0</v>
      </c>
      <c r="AQ194" s="156">
        <v>0</v>
      </c>
      <c r="AR194" s="155">
        <v>7323.34</v>
      </c>
      <c r="AS194" s="100"/>
      <c r="AT194" s="155">
        <v>0</v>
      </c>
      <c r="AU194" s="366">
        <v>0</v>
      </c>
      <c r="AV194" s="339">
        <v>0</v>
      </c>
      <c r="AW194" s="155">
        <v>0</v>
      </c>
      <c r="AX194" s="156">
        <v>0</v>
      </c>
      <c r="AY194" s="155">
        <v>7323.34</v>
      </c>
      <c r="AZ194" s="100"/>
      <c r="BA194" s="155">
        <v>0</v>
      </c>
      <c r="BB194" s="366">
        <v>0</v>
      </c>
      <c r="BC194" s="339">
        <v>0</v>
      </c>
      <c r="BD194" s="155">
        <v>0</v>
      </c>
      <c r="BE194" s="156">
        <v>0</v>
      </c>
      <c r="BF194" s="155">
        <v>7323.34</v>
      </c>
      <c r="BG194" s="100"/>
      <c r="BH194" s="155">
        <v>0</v>
      </c>
      <c r="BI194" s="366">
        <v>0</v>
      </c>
      <c r="BJ194" s="339">
        <v>0</v>
      </c>
      <c r="BK194" s="155">
        <v>0</v>
      </c>
      <c r="BL194" s="156">
        <v>0</v>
      </c>
      <c r="BM194" s="155">
        <v>7323.34</v>
      </c>
      <c r="BN194" s="100"/>
      <c r="BO194" s="155">
        <v>0</v>
      </c>
      <c r="BP194" s="366">
        <v>0</v>
      </c>
      <c r="BQ194" s="339">
        <v>0</v>
      </c>
      <c r="BR194" s="155">
        <v>0</v>
      </c>
      <c r="BS194" s="156">
        <v>0</v>
      </c>
      <c r="BT194" s="155">
        <v>7323.34</v>
      </c>
      <c r="BU194" s="100"/>
      <c r="BV194" s="155">
        <v>0</v>
      </c>
      <c r="BW194" s="366">
        <v>0</v>
      </c>
      <c r="BX194" s="339">
        <v>0</v>
      </c>
      <c r="BY194" s="155">
        <v>0</v>
      </c>
      <c r="BZ194" s="156">
        <v>0</v>
      </c>
      <c r="CA194" s="155">
        <v>7323.34</v>
      </c>
      <c r="CB194" s="100"/>
      <c r="CC194" s="155">
        <v>0</v>
      </c>
      <c r="CD194" s="366">
        <v>0</v>
      </c>
      <c r="CE194" s="339">
        <v>0</v>
      </c>
      <c r="CF194" s="155">
        <v>0</v>
      </c>
      <c r="CG194" s="156">
        <v>0</v>
      </c>
      <c r="CH194" s="155">
        <v>7323.34</v>
      </c>
      <c r="CI194" s="100"/>
      <c r="CJ194" s="155">
        <v>0</v>
      </c>
      <c r="CK194" s="366">
        <v>0</v>
      </c>
      <c r="CL194" s="339">
        <v>0</v>
      </c>
      <c r="CM194" s="155">
        <v>0</v>
      </c>
      <c r="CN194" s="156">
        <v>0</v>
      </c>
      <c r="CO194" s="155">
        <v>7323.34</v>
      </c>
      <c r="CP194" s="100">
        <v>0.5</v>
      </c>
      <c r="CQ194" s="155">
        <v>3661.67</v>
      </c>
      <c r="CR194" s="366">
        <v>0.5</v>
      </c>
      <c r="CS194" s="339">
        <v>0.5</v>
      </c>
      <c r="CT194" s="155">
        <v>3661.67</v>
      </c>
      <c r="CU194" s="156">
        <v>0.5</v>
      </c>
      <c r="CV194" s="155">
        <v>3661.67</v>
      </c>
      <c r="CW194" s="100">
        <v>0.5</v>
      </c>
      <c r="CX194" s="155">
        <v>3661.67</v>
      </c>
      <c r="CY194" s="366">
        <v>0.5</v>
      </c>
      <c r="CZ194" s="339">
        <v>1</v>
      </c>
      <c r="DA194" s="155">
        <v>7323.34</v>
      </c>
      <c r="DB194" s="156">
        <v>1</v>
      </c>
      <c r="DC194" s="155">
        <v>0</v>
      </c>
      <c r="DD194" s="100"/>
      <c r="DE194" s="155">
        <v>0</v>
      </c>
      <c r="DF194" s="366">
        <v>0</v>
      </c>
      <c r="DG194" s="339">
        <v>1</v>
      </c>
      <c r="DH194" s="155">
        <v>7323.34</v>
      </c>
      <c r="DI194" s="156">
        <v>1</v>
      </c>
      <c r="DJ194" s="155">
        <v>0</v>
      </c>
      <c r="DK194" s="100"/>
      <c r="DL194" s="155">
        <v>0</v>
      </c>
      <c r="DM194" s="366">
        <v>0</v>
      </c>
      <c r="DN194" s="339">
        <v>1</v>
      </c>
      <c r="DO194" s="155">
        <v>7323.34</v>
      </c>
      <c r="DP194" s="156">
        <v>1</v>
      </c>
      <c r="DQ194" s="155">
        <v>0</v>
      </c>
    </row>
    <row r="195" spans="1:121" ht="38.25" x14ac:dyDescent="0.25">
      <c r="A195" s="17" t="s">
        <v>556</v>
      </c>
      <c r="B195" s="18" t="s">
        <v>557</v>
      </c>
      <c r="C195" s="17" t="s">
        <v>27</v>
      </c>
      <c r="D195" s="17" t="s">
        <v>558</v>
      </c>
      <c r="E195" s="19" t="s">
        <v>42</v>
      </c>
      <c r="F195" s="19">
        <v>1</v>
      </c>
      <c r="G195" s="20">
        <v>4777.5</v>
      </c>
      <c r="H195" s="20">
        <v>5982.38</v>
      </c>
      <c r="I195" s="390">
        <v>5982.38</v>
      </c>
      <c r="J195" s="100">
        <v>0</v>
      </c>
      <c r="K195" s="155">
        <v>0</v>
      </c>
      <c r="L195" s="366">
        <v>0</v>
      </c>
      <c r="M195" s="339">
        <v>0</v>
      </c>
      <c r="N195" s="155">
        <v>0</v>
      </c>
      <c r="O195" s="156">
        <v>0</v>
      </c>
      <c r="P195" s="155">
        <v>5982.38</v>
      </c>
      <c r="Q195" s="100"/>
      <c r="R195" s="155">
        <v>0</v>
      </c>
      <c r="S195" s="366">
        <v>0</v>
      </c>
      <c r="T195" s="339">
        <v>0</v>
      </c>
      <c r="U195" s="155">
        <v>0</v>
      </c>
      <c r="V195" s="156">
        <v>0</v>
      </c>
      <c r="W195" s="155">
        <v>5982.38</v>
      </c>
      <c r="X195" s="100"/>
      <c r="Y195" s="155">
        <v>0</v>
      </c>
      <c r="Z195" s="366">
        <v>0</v>
      </c>
      <c r="AA195" s="339">
        <v>0</v>
      </c>
      <c r="AB195" s="155">
        <v>0</v>
      </c>
      <c r="AC195" s="156">
        <v>0</v>
      </c>
      <c r="AD195" s="155">
        <v>5982.38</v>
      </c>
      <c r="AE195" s="100"/>
      <c r="AF195" s="155">
        <v>0</v>
      </c>
      <c r="AG195" s="366">
        <v>0</v>
      </c>
      <c r="AH195" s="339">
        <v>0</v>
      </c>
      <c r="AI195" s="155">
        <v>0</v>
      </c>
      <c r="AJ195" s="156">
        <v>0</v>
      </c>
      <c r="AK195" s="155">
        <v>5982.38</v>
      </c>
      <c r="AL195" s="100"/>
      <c r="AM195" s="155">
        <v>0</v>
      </c>
      <c r="AN195" s="366">
        <v>0</v>
      </c>
      <c r="AO195" s="339">
        <v>0</v>
      </c>
      <c r="AP195" s="155">
        <v>0</v>
      </c>
      <c r="AQ195" s="156">
        <v>0</v>
      </c>
      <c r="AR195" s="155">
        <v>5982.38</v>
      </c>
      <c r="AS195" s="100"/>
      <c r="AT195" s="155">
        <v>0</v>
      </c>
      <c r="AU195" s="366">
        <v>0</v>
      </c>
      <c r="AV195" s="339">
        <v>0</v>
      </c>
      <c r="AW195" s="155">
        <v>0</v>
      </c>
      <c r="AX195" s="156">
        <v>0</v>
      </c>
      <c r="AY195" s="155">
        <v>5982.38</v>
      </c>
      <c r="AZ195" s="100"/>
      <c r="BA195" s="155">
        <v>0</v>
      </c>
      <c r="BB195" s="366">
        <v>0</v>
      </c>
      <c r="BC195" s="339">
        <v>0</v>
      </c>
      <c r="BD195" s="155">
        <v>0</v>
      </c>
      <c r="BE195" s="156">
        <v>0</v>
      </c>
      <c r="BF195" s="155">
        <v>5982.38</v>
      </c>
      <c r="BG195" s="100"/>
      <c r="BH195" s="155">
        <v>0</v>
      </c>
      <c r="BI195" s="366">
        <v>0</v>
      </c>
      <c r="BJ195" s="339">
        <v>0</v>
      </c>
      <c r="BK195" s="155">
        <v>0</v>
      </c>
      <c r="BL195" s="156">
        <v>0</v>
      </c>
      <c r="BM195" s="155">
        <v>5982.38</v>
      </c>
      <c r="BN195" s="100"/>
      <c r="BO195" s="155">
        <v>0</v>
      </c>
      <c r="BP195" s="366">
        <v>0</v>
      </c>
      <c r="BQ195" s="339">
        <v>0</v>
      </c>
      <c r="BR195" s="155">
        <v>0</v>
      </c>
      <c r="BS195" s="156">
        <v>0</v>
      </c>
      <c r="BT195" s="155">
        <v>5982.38</v>
      </c>
      <c r="BU195" s="100"/>
      <c r="BV195" s="155">
        <v>0</v>
      </c>
      <c r="BW195" s="366">
        <v>0</v>
      </c>
      <c r="BX195" s="339">
        <v>0</v>
      </c>
      <c r="BY195" s="155">
        <v>0</v>
      </c>
      <c r="BZ195" s="156">
        <v>0</v>
      </c>
      <c r="CA195" s="155">
        <v>5982.38</v>
      </c>
      <c r="CB195" s="100"/>
      <c r="CC195" s="155">
        <v>0</v>
      </c>
      <c r="CD195" s="366">
        <v>0</v>
      </c>
      <c r="CE195" s="339">
        <v>0</v>
      </c>
      <c r="CF195" s="155">
        <v>0</v>
      </c>
      <c r="CG195" s="156">
        <v>0</v>
      </c>
      <c r="CH195" s="155">
        <v>5982.38</v>
      </c>
      <c r="CI195" s="100">
        <v>0.5</v>
      </c>
      <c r="CJ195" s="155">
        <v>2991.19</v>
      </c>
      <c r="CK195" s="366">
        <v>0.5</v>
      </c>
      <c r="CL195" s="339">
        <v>0.5</v>
      </c>
      <c r="CM195" s="155">
        <v>2991.19</v>
      </c>
      <c r="CN195" s="156">
        <v>0.5</v>
      </c>
      <c r="CO195" s="155">
        <v>2991.19</v>
      </c>
      <c r="CP195" s="100"/>
      <c r="CQ195" s="155">
        <v>0</v>
      </c>
      <c r="CR195" s="366">
        <v>0</v>
      </c>
      <c r="CS195" s="339">
        <v>0.5</v>
      </c>
      <c r="CT195" s="155">
        <v>2991.19</v>
      </c>
      <c r="CU195" s="156">
        <v>0.5</v>
      </c>
      <c r="CV195" s="155">
        <v>2991.19</v>
      </c>
      <c r="CW195" s="100">
        <v>0.5</v>
      </c>
      <c r="CX195" s="155">
        <v>2991.19</v>
      </c>
      <c r="CY195" s="366">
        <v>0.5</v>
      </c>
      <c r="CZ195" s="339">
        <v>1</v>
      </c>
      <c r="DA195" s="155">
        <v>5982.38</v>
      </c>
      <c r="DB195" s="156">
        <v>1</v>
      </c>
      <c r="DC195" s="155">
        <v>0</v>
      </c>
      <c r="DD195" s="100"/>
      <c r="DE195" s="155">
        <v>0</v>
      </c>
      <c r="DF195" s="366">
        <v>0</v>
      </c>
      <c r="DG195" s="339">
        <v>1</v>
      </c>
      <c r="DH195" s="155">
        <v>5982.38</v>
      </c>
      <c r="DI195" s="156">
        <v>1</v>
      </c>
      <c r="DJ195" s="155">
        <v>0</v>
      </c>
      <c r="DK195" s="100"/>
      <c r="DL195" s="155">
        <v>0</v>
      </c>
      <c r="DM195" s="366">
        <v>0</v>
      </c>
      <c r="DN195" s="339">
        <v>1</v>
      </c>
      <c r="DO195" s="155">
        <v>5982.38</v>
      </c>
      <c r="DP195" s="156">
        <v>1</v>
      </c>
      <c r="DQ195" s="155">
        <v>0</v>
      </c>
    </row>
    <row r="196" spans="1:121" ht="38.25" x14ac:dyDescent="0.25">
      <c r="A196" s="17" t="s">
        <v>559</v>
      </c>
      <c r="B196" s="18" t="s">
        <v>560</v>
      </c>
      <c r="C196" s="17" t="s">
        <v>27</v>
      </c>
      <c r="D196" s="17" t="s">
        <v>561</v>
      </c>
      <c r="E196" s="19" t="s">
        <v>42</v>
      </c>
      <c r="F196" s="19">
        <v>1</v>
      </c>
      <c r="G196" s="20">
        <v>4672.95</v>
      </c>
      <c r="H196" s="20">
        <v>5851.46</v>
      </c>
      <c r="I196" s="390">
        <v>5851.46</v>
      </c>
      <c r="J196" s="100">
        <v>0</v>
      </c>
      <c r="K196" s="155">
        <v>0</v>
      </c>
      <c r="L196" s="366">
        <v>0</v>
      </c>
      <c r="M196" s="339">
        <v>0</v>
      </c>
      <c r="N196" s="155">
        <v>0</v>
      </c>
      <c r="O196" s="156">
        <v>0</v>
      </c>
      <c r="P196" s="155">
        <v>5851.46</v>
      </c>
      <c r="Q196" s="100"/>
      <c r="R196" s="155">
        <v>0</v>
      </c>
      <c r="S196" s="366">
        <v>0</v>
      </c>
      <c r="T196" s="339">
        <v>0</v>
      </c>
      <c r="U196" s="155">
        <v>0</v>
      </c>
      <c r="V196" s="156">
        <v>0</v>
      </c>
      <c r="W196" s="155">
        <v>5851.46</v>
      </c>
      <c r="X196" s="100"/>
      <c r="Y196" s="155">
        <v>0</v>
      </c>
      <c r="Z196" s="366">
        <v>0</v>
      </c>
      <c r="AA196" s="339">
        <v>0</v>
      </c>
      <c r="AB196" s="155">
        <v>0</v>
      </c>
      <c r="AC196" s="156">
        <v>0</v>
      </c>
      <c r="AD196" s="155">
        <v>5851.46</v>
      </c>
      <c r="AE196" s="100"/>
      <c r="AF196" s="155">
        <v>0</v>
      </c>
      <c r="AG196" s="366">
        <v>0</v>
      </c>
      <c r="AH196" s="339">
        <v>0</v>
      </c>
      <c r="AI196" s="155">
        <v>0</v>
      </c>
      <c r="AJ196" s="156">
        <v>0</v>
      </c>
      <c r="AK196" s="155">
        <v>5851.46</v>
      </c>
      <c r="AL196" s="100"/>
      <c r="AM196" s="155">
        <v>0</v>
      </c>
      <c r="AN196" s="366">
        <v>0</v>
      </c>
      <c r="AO196" s="339">
        <v>0</v>
      </c>
      <c r="AP196" s="155">
        <v>0</v>
      </c>
      <c r="AQ196" s="156">
        <v>0</v>
      </c>
      <c r="AR196" s="155">
        <v>5851.46</v>
      </c>
      <c r="AS196" s="100"/>
      <c r="AT196" s="155">
        <v>0</v>
      </c>
      <c r="AU196" s="366">
        <v>0</v>
      </c>
      <c r="AV196" s="339">
        <v>0</v>
      </c>
      <c r="AW196" s="155">
        <v>0</v>
      </c>
      <c r="AX196" s="156">
        <v>0</v>
      </c>
      <c r="AY196" s="155">
        <v>5851.46</v>
      </c>
      <c r="AZ196" s="100"/>
      <c r="BA196" s="155">
        <v>0</v>
      </c>
      <c r="BB196" s="366">
        <v>0</v>
      </c>
      <c r="BC196" s="339">
        <v>0</v>
      </c>
      <c r="BD196" s="155">
        <v>0</v>
      </c>
      <c r="BE196" s="156">
        <v>0</v>
      </c>
      <c r="BF196" s="155">
        <v>5851.46</v>
      </c>
      <c r="BG196" s="100"/>
      <c r="BH196" s="155">
        <v>0</v>
      </c>
      <c r="BI196" s="366">
        <v>0</v>
      </c>
      <c r="BJ196" s="339">
        <v>0</v>
      </c>
      <c r="BK196" s="155">
        <v>0</v>
      </c>
      <c r="BL196" s="156">
        <v>0</v>
      </c>
      <c r="BM196" s="155">
        <v>5851.46</v>
      </c>
      <c r="BN196" s="100"/>
      <c r="BO196" s="155">
        <v>0</v>
      </c>
      <c r="BP196" s="366">
        <v>0</v>
      </c>
      <c r="BQ196" s="339">
        <v>0</v>
      </c>
      <c r="BR196" s="155">
        <v>0</v>
      </c>
      <c r="BS196" s="156">
        <v>0</v>
      </c>
      <c r="BT196" s="155">
        <v>5851.46</v>
      </c>
      <c r="BU196" s="100"/>
      <c r="BV196" s="155">
        <v>0</v>
      </c>
      <c r="BW196" s="366">
        <v>0</v>
      </c>
      <c r="BX196" s="339">
        <v>0</v>
      </c>
      <c r="BY196" s="155">
        <v>0</v>
      </c>
      <c r="BZ196" s="156">
        <v>0</v>
      </c>
      <c r="CA196" s="155">
        <v>5851.46</v>
      </c>
      <c r="CB196" s="100"/>
      <c r="CC196" s="155">
        <v>0</v>
      </c>
      <c r="CD196" s="366">
        <v>0</v>
      </c>
      <c r="CE196" s="339">
        <v>0</v>
      </c>
      <c r="CF196" s="155">
        <v>0</v>
      </c>
      <c r="CG196" s="156">
        <v>0</v>
      </c>
      <c r="CH196" s="155">
        <v>5851.46</v>
      </c>
      <c r="CI196" s="100"/>
      <c r="CJ196" s="155">
        <v>0</v>
      </c>
      <c r="CK196" s="366">
        <v>0</v>
      </c>
      <c r="CL196" s="339">
        <v>0</v>
      </c>
      <c r="CM196" s="155">
        <v>0</v>
      </c>
      <c r="CN196" s="156">
        <v>0</v>
      </c>
      <c r="CO196" s="155">
        <v>5851.46</v>
      </c>
      <c r="CP196" s="100">
        <v>0.5</v>
      </c>
      <c r="CQ196" s="155">
        <v>2925.73</v>
      </c>
      <c r="CR196" s="366">
        <v>0.5</v>
      </c>
      <c r="CS196" s="339">
        <v>0.5</v>
      </c>
      <c r="CT196" s="155">
        <v>2925.73</v>
      </c>
      <c r="CU196" s="156">
        <v>0.5</v>
      </c>
      <c r="CV196" s="155">
        <v>2925.73</v>
      </c>
      <c r="CW196" s="100">
        <v>0.5</v>
      </c>
      <c r="CX196" s="155">
        <v>2925.73</v>
      </c>
      <c r="CY196" s="366">
        <v>0.5</v>
      </c>
      <c r="CZ196" s="339">
        <v>1</v>
      </c>
      <c r="DA196" s="155">
        <v>5851.46</v>
      </c>
      <c r="DB196" s="156">
        <v>1</v>
      </c>
      <c r="DC196" s="155">
        <v>0</v>
      </c>
      <c r="DD196" s="100"/>
      <c r="DE196" s="155">
        <v>0</v>
      </c>
      <c r="DF196" s="366">
        <v>0</v>
      </c>
      <c r="DG196" s="339">
        <v>1</v>
      </c>
      <c r="DH196" s="155">
        <v>5851.46</v>
      </c>
      <c r="DI196" s="156">
        <v>1</v>
      </c>
      <c r="DJ196" s="155">
        <v>0</v>
      </c>
      <c r="DK196" s="100"/>
      <c r="DL196" s="155">
        <v>0</v>
      </c>
      <c r="DM196" s="366">
        <v>0</v>
      </c>
      <c r="DN196" s="339">
        <v>1</v>
      </c>
      <c r="DO196" s="155">
        <v>5851.46</v>
      </c>
      <c r="DP196" s="156">
        <v>1</v>
      </c>
      <c r="DQ196" s="155">
        <v>0</v>
      </c>
    </row>
    <row r="197" spans="1:121" ht="38.25" x14ac:dyDescent="0.25">
      <c r="A197" s="17" t="s">
        <v>562</v>
      </c>
      <c r="B197" s="18" t="s">
        <v>563</v>
      </c>
      <c r="C197" s="17" t="s">
        <v>27</v>
      </c>
      <c r="D197" s="17" t="s">
        <v>564</v>
      </c>
      <c r="E197" s="19" t="s">
        <v>42</v>
      </c>
      <c r="F197" s="19">
        <v>1</v>
      </c>
      <c r="G197" s="20">
        <v>23748.639999999999</v>
      </c>
      <c r="H197" s="20">
        <v>29738.04</v>
      </c>
      <c r="I197" s="390">
        <v>29738.04</v>
      </c>
      <c r="J197" s="100">
        <v>0</v>
      </c>
      <c r="K197" s="155">
        <v>0</v>
      </c>
      <c r="L197" s="366">
        <v>0</v>
      </c>
      <c r="M197" s="339">
        <v>0</v>
      </c>
      <c r="N197" s="155">
        <v>0</v>
      </c>
      <c r="O197" s="156">
        <v>0</v>
      </c>
      <c r="P197" s="155">
        <v>29738.04</v>
      </c>
      <c r="Q197" s="100"/>
      <c r="R197" s="155">
        <v>0</v>
      </c>
      <c r="S197" s="366">
        <v>0</v>
      </c>
      <c r="T197" s="339">
        <v>0</v>
      </c>
      <c r="U197" s="155">
        <v>0</v>
      </c>
      <c r="V197" s="156">
        <v>0</v>
      </c>
      <c r="W197" s="155">
        <v>29738.04</v>
      </c>
      <c r="X197" s="100"/>
      <c r="Y197" s="155">
        <v>0</v>
      </c>
      <c r="Z197" s="366">
        <v>0</v>
      </c>
      <c r="AA197" s="339">
        <v>0</v>
      </c>
      <c r="AB197" s="155">
        <v>0</v>
      </c>
      <c r="AC197" s="156">
        <v>0</v>
      </c>
      <c r="AD197" s="155">
        <v>29738.04</v>
      </c>
      <c r="AE197" s="100"/>
      <c r="AF197" s="155">
        <v>0</v>
      </c>
      <c r="AG197" s="366">
        <v>0</v>
      </c>
      <c r="AH197" s="339">
        <v>0</v>
      </c>
      <c r="AI197" s="155">
        <v>0</v>
      </c>
      <c r="AJ197" s="156">
        <v>0</v>
      </c>
      <c r="AK197" s="155">
        <v>29738.04</v>
      </c>
      <c r="AL197" s="100"/>
      <c r="AM197" s="155">
        <v>0</v>
      </c>
      <c r="AN197" s="366">
        <v>0</v>
      </c>
      <c r="AO197" s="339">
        <v>0</v>
      </c>
      <c r="AP197" s="155">
        <v>0</v>
      </c>
      <c r="AQ197" s="156">
        <v>0</v>
      </c>
      <c r="AR197" s="155">
        <v>29738.04</v>
      </c>
      <c r="AS197" s="100"/>
      <c r="AT197" s="155">
        <v>0</v>
      </c>
      <c r="AU197" s="366">
        <v>0</v>
      </c>
      <c r="AV197" s="339">
        <v>0</v>
      </c>
      <c r="AW197" s="155">
        <v>0</v>
      </c>
      <c r="AX197" s="156">
        <v>0</v>
      </c>
      <c r="AY197" s="155">
        <v>29738.04</v>
      </c>
      <c r="AZ197" s="100"/>
      <c r="BA197" s="155">
        <v>0</v>
      </c>
      <c r="BB197" s="366">
        <v>0</v>
      </c>
      <c r="BC197" s="339">
        <v>0</v>
      </c>
      <c r="BD197" s="155">
        <v>0</v>
      </c>
      <c r="BE197" s="156">
        <v>0</v>
      </c>
      <c r="BF197" s="155">
        <v>29738.04</v>
      </c>
      <c r="BG197" s="100"/>
      <c r="BH197" s="155">
        <v>0</v>
      </c>
      <c r="BI197" s="366">
        <v>0</v>
      </c>
      <c r="BJ197" s="339">
        <v>0</v>
      </c>
      <c r="BK197" s="155">
        <v>0</v>
      </c>
      <c r="BL197" s="156">
        <v>0</v>
      </c>
      <c r="BM197" s="155">
        <v>29738.04</v>
      </c>
      <c r="BN197" s="100"/>
      <c r="BO197" s="155">
        <v>0</v>
      </c>
      <c r="BP197" s="366">
        <v>0</v>
      </c>
      <c r="BQ197" s="339">
        <v>0</v>
      </c>
      <c r="BR197" s="155">
        <v>0</v>
      </c>
      <c r="BS197" s="156">
        <v>0</v>
      </c>
      <c r="BT197" s="155">
        <v>29738.04</v>
      </c>
      <c r="BU197" s="100"/>
      <c r="BV197" s="155">
        <v>0</v>
      </c>
      <c r="BW197" s="366">
        <v>0</v>
      </c>
      <c r="BX197" s="339">
        <v>0</v>
      </c>
      <c r="BY197" s="155">
        <v>0</v>
      </c>
      <c r="BZ197" s="156">
        <v>0</v>
      </c>
      <c r="CA197" s="155">
        <v>29738.04</v>
      </c>
      <c r="CB197" s="100"/>
      <c r="CC197" s="155">
        <v>0</v>
      </c>
      <c r="CD197" s="366">
        <v>0</v>
      </c>
      <c r="CE197" s="339">
        <v>0</v>
      </c>
      <c r="CF197" s="155">
        <v>0</v>
      </c>
      <c r="CG197" s="156">
        <v>0</v>
      </c>
      <c r="CH197" s="155">
        <v>29738.04</v>
      </c>
      <c r="CI197" s="100">
        <v>0.5</v>
      </c>
      <c r="CJ197" s="155">
        <v>14869.02</v>
      </c>
      <c r="CK197" s="366">
        <v>0.5</v>
      </c>
      <c r="CL197" s="339">
        <v>0.5</v>
      </c>
      <c r="CM197" s="155">
        <v>14869.02</v>
      </c>
      <c r="CN197" s="156">
        <v>0.5</v>
      </c>
      <c r="CO197" s="155">
        <v>14869.02</v>
      </c>
      <c r="CP197" s="100"/>
      <c r="CQ197" s="155">
        <v>0</v>
      </c>
      <c r="CR197" s="366">
        <v>0</v>
      </c>
      <c r="CS197" s="339">
        <v>0.5</v>
      </c>
      <c r="CT197" s="155">
        <v>14869.02</v>
      </c>
      <c r="CU197" s="156">
        <v>0.5</v>
      </c>
      <c r="CV197" s="155">
        <v>14869.02</v>
      </c>
      <c r="CW197" s="100">
        <v>0.5</v>
      </c>
      <c r="CX197" s="155">
        <v>14869.02</v>
      </c>
      <c r="CY197" s="366">
        <v>0.5</v>
      </c>
      <c r="CZ197" s="339">
        <v>1</v>
      </c>
      <c r="DA197" s="155">
        <v>29738.04</v>
      </c>
      <c r="DB197" s="156">
        <v>1</v>
      </c>
      <c r="DC197" s="155">
        <v>0</v>
      </c>
      <c r="DD197" s="100"/>
      <c r="DE197" s="155">
        <v>0</v>
      </c>
      <c r="DF197" s="366">
        <v>0</v>
      </c>
      <c r="DG197" s="339">
        <v>1</v>
      </c>
      <c r="DH197" s="155">
        <v>29738.04</v>
      </c>
      <c r="DI197" s="156">
        <v>1</v>
      </c>
      <c r="DJ197" s="155">
        <v>0</v>
      </c>
      <c r="DK197" s="100"/>
      <c r="DL197" s="155">
        <v>0</v>
      </c>
      <c r="DM197" s="366">
        <v>0</v>
      </c>
      <c r="DN197" s="339">
        <v>1</v>
      </c>
      <c r="DO197" s="155">
        <v>29738.04</v>
      </c>
      <c r="DP197" s="156">
        <v>1</v>
      </c>
      <c r="DQ197" s="155">
        <v>0</v>
      </c>
    </row>
    <row r="198" spans="1:121" ht="38.25" x14ac:dyDescent="0.25">
      <c r="A198" s="17" t="s">
        <v>565</v>
      </c>
      <c r="B198" s="18" t="s">
        <v>566</v>
      </c>
      <c r="C198" s="17" t="s">
        <v>27</v>
      </c>
      <c r="D198" s="17" t="s">
        <v>567</v>
      </c>
      <c r="E198" s="19" t="s">
        <v>42</v>
      </c>
      <c r="F198" s="19">
        <v>1</v>
      </c>
      <c r="G198" s="20">
        <v>22922.22</v>
      </c>
      <c r="H198" s="20">
        <v>28703.200000000001</v>
      </c>
      <c r="I198" s="390">
        <v>28703.200000000001</v>
      </c>
      <c r="J198" s="100">
        <v>0</v>
      </c>
      <c r="K198" s="155">
        <v>0</v>
      </c>
      <c r="L198" s="366">
        <v>0</v>
      </c>
      <c r="M198" s="339">
        <v>0</v>
      </c>
      <c r="N198" s="155">
        <v>0</v>
      </c>
      <c r="O198" s="156">
        <v>0</v>
      </c>
      <c r="P198" s="155">
        <v>28703.200000000001</v>
      </c>
      <c r="Q198" s="100"/>
      <c r="R198" s="155">
        <v>0</v>
      </c>
      <c r="S198" s="366">
        <v>0</v>
      </c>
      <c r="T198" s="339">
        <v>0</v>
      </c>
      <c r="U198" s="155">
        <v>0</v>
      </c>
      <c r="V198" s="156">
        <v>0</v>
      </c>
      <c r="W198" s="155">
        <v>28703.200000000001</v>
      </c>
      <c r="X198" s="100"/>
      <c r="Y198" s="155">
        <v>0</v>
      </c>
      <c r="Z198" s="366">
        <v>0</v>
      </c>
      <c r="AA198" s="339">
        <v>0</v>
      </c>
      <c r="AB198" s="155">
        <v>0</v>
      </c>
      <c r="AC198" s="156">
        <v>0</v>
      </c>
      <c r="AD198" s="155">
        <v>28703.200000000001</v>
      </c>
      <c r="AE198" s="100"/>
      <c r="AF198" s="155">
        <v>0</v>
      </c>
      <c r="AG198" s="366">
        <v>0</v>
      </c>
      <c r="AH198" s="339">
        <v>0</v>
      </c>
      <c r="AI198" s="155">
        <v>0</v>
      </c>
      <c r="AJ198" s="156">
        <v>0</v>
      </c>
      <c r="AK198" s="155">
        <v>28703.200000000001</v>
      </c>
      <c r="AL198" s="100"/>
      <c r="AM198" s="155">
        <v>0</v>
      </c>
      <c r="AN198" s="366">
        <v>0</v>
      </c>
      <c r="AO198" s="339">
        <v>0</v>
      </c>
      <c r="AP198" s="155">
        <v>0</v>
      </c>
      <c r="AQ198" s="156">
        <v>0</v>
      </c>
      <c r="AR198" s="155">
        <v>28703.200000000001</v>
      </c>
      <c r="AS198" s="100"/>
      <c r="AT198" s="155">
        <v>0</v>
      </c>
      <c r="AU198" s="366">
        <v>0</v>
      </c>
      <c r="AV198" s="339">
        <v>0</v>
      </c>
      <c r="AW198" s="155">
        <v>0</v>
      </c>
      <c r="AX198" s="156">
        <v>0</v>
      </c>
      <c r="AY198" s="155">
        <v>28703.200000000001</v>
      </c>
      <c r="AZ198" s="100"/>
      <c r="BA198" s="155">
        <v>0</v>
      </c>
      <c r="BB198" s="366">
        <v>0</v>
      </c>
      <c r="BC198" s="339">
        <v>0</v>
      </c>
      <c r="BD198" s="155">
        <v>0</v>
      </c>
      <c r="BE198" s="156">
        <v>0</v>
      </c>
      <c r="BF198" s="155">
        <v>28703.200000000001</v>
      </c>
      <c r="BG198" s="100"/>
      <c r="BH198" s="155">
        <v>0</v>
      </c>
      <c r="BI198" s="366">
        <v>0</v>
      </c>
      <c r="BJ198" s="339">
        <v>0</v>
      </c>
      <c r="BK198" s="155">
        <v>0</v>
      </c>
      <c r="BL198" s="156">
        <v>0</v>
      </c>
      <c r="BM198" s="155">
        <v>28703.200000000001</v>
      </c>
      <c r="BN198" s="100"/>
      <c r="BO198" s="155">
        <v>0</v>
      </c>
      <c r="BP198" s="366">
        <v>0</v>
      </c>
      <c r="BQ198" s="339">
        <v>0</v>
      </c>
      <c r="BR198" s="155">
        <v>0</v>
      </c>
      <c r="BS198" s="156">
        <v>0</v>
      </c>
      <c r="BT198" s="155">
        <v>28703.200000000001</v>
      </c>
      <c r="BU198" s="100"/>
      <c r="BV198" s="155">
        <v>0</v>
      </c>
      <c r="BW198" s="366">
        <v>0</v>
      </c>
      <c r="BX198" s="339">
        <v>0</v>
      </c>
      <c r="BY198" s="155">
        <v>0</v>
      </c>
      <c r="BZ198" s="156">
        <v>0</v>
      </c>
      <c r="CA198" s="155">
        <v>28703.200000000001</v>
      </c>
      <c r="CB198" s="100"/>
      <c r="CC198" s="155">
        <v>0</v>
      </c>
      <c r="CD198" s="366">
        <v>0</v>
      </c>
      <c r="CE198" s="339">
        <v>0</v>
      </c>
      <c r="CF198" s="155">
        <v>0</v>
      </c>
      <c r="CG198" s="156">
        <v>0</v>
      </c>
      <c r="CH198" s="155">
        <v>28703.200000000001</v>
      </c>
      <c r="CI198" s="100"/>
      <c r="CJ198" s="155">
        <v>0</v>
      </c>
      <c r="CK198" s="366">
        <v>0</v>
      </c>
      <c r="CL198" s="339">
        <v>0</v>
      </c>
      <c r="CM198" s="155">
        <v>0</v>
      </c>
      <c r="CN198" s="156">
        <v>0</v>
      </c>
      <c r="CO198" s="155">
        <v>28703.200000000001</v>
      </c>
      <c r="CP198" s="100">
        <v>0.5</v>
      </c>
      <c r="CQ198" s="155">
        <v>14351.6</v>
      </c>
      <c r="CR198" s="366">
        <v>0.5</v>
      </c>
      <c r="CS198" s="339">
        <v>0.5</v>
      </c>
      <c r="CT198" s="155">
        <v>14351.6</v>
      </c>
      <c r="CU198" s="156">
        <v>0.5</v>
      </c>
      <c r="CV198" s="155">
        <v>14351.6</v>
      </c>
      <c r="CW198" s="100">
        <v>0.5</v>
      </c>
      <c r="CX198" s="155">
        <v>14351.6</v>
      </c>
      <c r="CY198" s="366">
        <v>0.5</v>
      </c>
      <c r="CZ198" s="339">
        <v>1</v>
      </c>
      <c r="DA198" s="155">
        <v>28703.200000000001</v>
      </c>
      <c r="DB198" s="156">
        <v>1</v>
      </c>
      <c r="DC198" s="155">
        <v>0</v>
      </c>
      <c r="DD198" s="100"/>
      <c r="DE198" s="155">
        <v>0</v>
      </c>
      <c r="DF198" s="366">
        <v>0</v>
      </c>
      <c r="DG198" s="339">
        <v>1</v>
      </c>
      <c r="DH198" s="155">
        <v>28703.200000000001</v>
      </c>
      <c r="DI198" s="156">
        <v>1</v>
      </c>
      <c r="DJ198" s="155">
        <v>0</v>
      </c>
      <c r="DK198" s="100"/>
      <c r="DL198" s="155">
        <v>0</v>
      </c>
      <c r="DM198" s="366">
        <v>0</v>
      </c>
      <c r="DN198" s="339">
        <v>1</v>
      </c>
      <c r="DO198" s="155">
        <v>28703.200000000001</v>
      </c>
      <c r="DP198" s="156">
        <v>1</v>
      </c>
      <c r="DQ198" s="155">
        <v>0</v>
      </c>
    </row>
    <row r="199" spans="1:121" ht="38.25" x14ac:dyDescent="0.25">
      <c r="A199" s="17" t="s">
        <v>568</v>
      </c>
      <c r="B199" s="18" t="s">
        <v>569</v>
      </c>
      <c r="C199" s="17" t="s">
        <v>27</v>
      </c>
      <c r="D199" s="17" t="s">
        <v>570</v>
      </c>
      <c r="E199" s="19" t="s">
        <v>42</v>
      </c>
      <c r="F199" s="19">
        <v>1</v>
      </c>
      <c r="G199" s="20">
        <v>9924.09</v>
      </c>
      <c r="H199" s="20">
        <v>12426.94</v>
      </c>
      <c r="I199" s="390">
        <v>12426.94</v>
      </c>
      <c r="J199" s="100">
        <v>0</v>
      </c>
      <c r="K199" s="155">
        <v>0</v>
      </c>
      <c r="L199" s="366">
        <v>0</v>
      </c>
      <c r="M199" s="339">
        <v>0</v>
      </c>
      <c r="N199" s="155">
        <v>0</v>
      </c>
      <c r="O199" s="156">
        <v>0</v>
      </c>
      <c r="P199" s="155">
        <v>12426.94</v>
      </c>
      <c r="Q199" s="100"/>
      <c r="R199" s="155">
        <v>0</v>
      </c>
      <c r="S199" s="366">
        <v>0</v>
      </c>
      <c r="T199" s="339">
        <v>0</v>
      </c>
      <c r="U199" s="155">
        <v>0</v>
      </c>
      <c r="V199" s="156">
        <v>0</v>
      </c>
      <c r="W199" s="155">
        <v>12426.94</v>
      </c>
      <c r="X199" s="100"/>
      <c r="Y199" s="155">
        <v>0</v>
      </c>
      <c r="Z199" s="366">
        <v>0</v>
      </c>
      <c r="AA199" s="339">
        <v>0</v>
      </c>
      <c r="AB199" s="155">
        <v>0</v>
      </c>
      <c r="AC199" s="156">
        <v>0</v>
      </c>
      <c r="AD199" s="155">
        <v>12426.94</v>
      </c>
      <c r="AE199" s="100"/>
      <c r="AF199" s="155">
        <v>0</v>
      </c>
      <c r="AG199" s="366">
        <v>0</v>
      </c>
      <c r="AH199" s="339">
        <v>0</v>
      </c>
      <c r="AI199" s="155">
        <v>0</v>
      </c>
      <c r="AJ199" s="156">
        <v>0</v>
      </c>
      <c r="AK199" s="155">
        <v>12426.94</v>
      </c>
      <c r="AL199" s="100"/>
      <c r="AM199" s="155">
        <v>0</v>
      </c>
      <c r="AN199" s="366">
        <v>0</v>
      </c>
      <c r="AO199" s="339">
        <v>0</v>
      </c>
      <c r="AP199" s="155">
        <v>0</v>
      </c>
      <c r="AQ199" s="156">
        <v>0</v>
      </c>
      <c r="AR199" s="155">
        <v>12426.94</v>
      </c>
      <c r="AS199" s="100"/>
      <c r="AT199" s="155">
        <v>0</v>
      </c>
      <c r="AU199" s="366">
        <v>0</v>
      </c>
      <c r="AV199" s="339">
        <v>0</v>
      </c>
      <c r="AW199" s="155">
        <v>0</v>
      </c>
      <c r="AX199" s="156">
        <v>0</v>
      </c>
      <c r="AY199" s="155">
        <v>12426.94</v>
      </c>
      <c r="AZ199" s="100"/>
      <c r="BA199" s="155">
        <v>0</v>
      </c>
      <c r="BB199" s="366">
        <v>0</v>
      </c>
      <c r="BC199" s="339">
        <v>0</v>
      </c>
      <c r="BD199" s="155">
        <v>0</v>
      </c>
      <c r="BE199" s="156">
        <v>0</v>
      </c>
      <c r="BF199" s="155">
        <v>12426.94</v>
      </c>
      <c r="BG199" s="100"/>
      <c r="BH199" s="155">
        <v>0</v>
      </c>
      <c r="BI199" s="366">
        <v>0</v>
      </c>
      <c r="BJ199" s="339">
        <v>0</v>
      </c>
      <c r="BK199" s="155">
        <v>0</v>
      </c>
      <c r="BL199" s="156">
        <v>0</v>
      </c>
      <c r="BM199" s="155">
        <v>12426.94</v>
      </c>
      <c r="BN199" s="100"/>
      <c r="BO199" s="155">
        <v>0</v>
      </c>
      <c r="BP199" s="366">
        <v>0</v>
      </c>
      <c r="BQ199" s="339">
        <v>0</v>
      </c>
      <c r="BR199" s="155">
        <v>0</v>
      </c>
      <c r="BS199" s="156">
        <v>0</v>
      </c>
      <c r="BT199" s="155">
        <v>12426.94</v>
      </c>
      <c r="BU199" s="100"/>
      <c r="BV199" s="155">
        <v>0</v>
      </c>
      <c r="BW199" s="366">
        <v>0</v>
      </c>
      <c r="BX199" s="339">
        <v>0</v>
      </c>
      <c r="BY199" s="155">
        <v>0</v>
      </c>
      <c r="BZ199" s="156">
        <v>0</v>
      </c>
      <c r="CA199" s="155">
        <v>12426.94</v>
      </c>
      <c r="CB199" s="100"/>
      <c r="CC199" s="155">
        <v>0</v>
      </c>
      <c r="CD199" s="366">
        <v>0</v>
      </c>
      <c r="CE199" s="339">
        <v>0</v>
      </c>
      <c r="CF199" s="155">
        <v>0</v>
      </c>
      <c r="CG199" s="156">
        <v>0</v>
      </c>
      <c r="CH199" s="155">
        <v>12426.94</v>
      </c>
      <c r="CI199" s="100"/>
      <c r="CJ199" s="155">
        <v>0</v>
      </c>
      <c r="CK199" s="366">
        <v>0</v>
      </c>
      <c r="CL199" s="339">
        <v>0</v>
      </c>
      <c r="CM199" s="155">
        <v>0</v>
      </c>
      <c r="CN199" s="156">
        <v>0</v>
      </c>
      <c r="CO199" s="155">
        <v>12426.94</v>
      </c>
      <c r="CP199" s="100">
        <v>0.5</v>
      </c>
      <c r="CQ199" s="155">
        <v>6213.47</v>
      </c>
      <c r="CR199" s="366">
        <v>0.5</v>
      </c>
      <c r="CS199" s="339">
        <v>0.5</v>
      </c>
      <c r="CT199" s="155">
        <v>6213.47</v>
      </c>
      <c r="CU199" s="156">
        <v>0.5</v>
      </c>
      <c r="CV199" s="155">
        <v>6213.47</v>
      </c>
      <c r="CW199" s="100">
        <v>0.5</v>
      </c>
      <c r="CX199" s="155">
        <v>6213.47</v>
      </c>
      <c r="CY199" s="366">
        <v>0.5</v>
      </c>
      <c r="CZ199" s="339">
        <v>1</v>
      </c>
      <c r="DA199" s="155">
        <v>12426.94</v>
      </c>
      <c r="DB199" s="156">
        <v>1</v>
      </c>
      <c r="DC199" s="155">
        <v>0</v>
      </c>
      <c r="DD199" s="100"/>
      <c r="DE199" s="155">
        <v>0</v>
      </c>
      <c r="DF199" s="366">
        <v>0</v>
      </c>
      <c r="DG199" s="339">
        <v>1</v>
      </c>
      <c r="DH199" s="155">
        <v>12426.94</v>
      </c>
      <c r="DI199" s="156">
        <v>1</v>
      </c>
      <c r="DJ199" s="155">
        <v>0</v>
      </c>
      <c r="DK199" s="100"/>
      <c r="DL199" s="155">
        <v>0</v>
      </c>
      <c r="DM199" s="366">
        <v>0</v>
      </c>
      <c r="DN199" s="339">
        <v>1</v>
      </c>
      <c r="DO199" s="155">
        <v>12426.94</v>
      </c>
      <c r="DP199" s="156">
        <v>1</v>
      </c>
      <c r="DQ199" s="155">
        <v>0</v>
      </c>
    </row>
    <row r="200" spans="1:121" x14ac:dyDescent="0.25">
      <c r="A200" s="25" t="s">
        <v>571</v>
      </c>
      <c r="B200" s="25"/>
      <c r="C200" s="25"/>
      <c r="D200" s="25" t="s">
        <v>572</v>
      </c>
      <c r="E200" s="25"/>
      <c r="F200" s="25"/>
      <c r="G200" s="26"/>
      <c r="H200" s="26"/>
      <c r="I200" s="392">
        <v>0</v>
      </c>
      <c r="J200" s="157"/>
      <c r="K200" s="392">
        <v>40.980000000000004</v>
      </c>
      <c r="L200" s="369" t="e">
        <v>#DIV/0!</v>
      </c>
      <c r="M200" s="370"/>
      <c r="N200" s="392">
        <v>40.980000000000004</v>
      </c>
      <c r="O200" s="161" t="e">
        <v>#DIV/0!</v>
      </c>
      <c r="P200" s="392">
        <v>130436.75600000001</v>
      </c>
      <c r="Q200" s="157"/>
      <c r="R200" s="392">
        <v>3185.9189999999999</v>
      </c>
      <c r="S200" s="369" t="e">
        <v>#DIV/0!</v>
      </c>
      <c r="T200" s="370"/>
      <c r="U200" s="392">
        <v>3226.8990000000003</v>
      </c>
      <c r="V200" s="161" t="e">
        <v>#DIV/0!</v>
      </c>
      <c r="W200" s="392">
        <v>127250.83700000001</v>
      </c>
      <c r="X200" s="157"/>
      <c r="Y200" s="392">
        <v>5134.3329999999996</v>
      </c>
      <c r="Z200" s="369" t="e">
        <v>#DIV/0!</v>
      </c>
      <c r="AA200" s="370"/>
      <c r="AB200" s="392">
        <v>8361.232</v>
      </c>
      <c r="AC200" s="161" t="e">
        <v>#DIV/0!</v>
      </c>
      <c r="AD200" s="392">
        <v>122116.50399999999</v>
      </c>
      <c r="AE200" s="157"/>
      <c r="AF200" s="392">
        <v>22912.561499999996</v>
      </c>
      <c r="AG200" s="369" t="e">
        <v>#DIV/0!</v>
      </c>
      <c r="AH200" s="370"/>
      <c r="AI200" s="392">
        <v>31273.7935</v>
      </c>
      <c r="AJ200" s="161" t="e">
        <v>#DIV/0!</v>
      </c>
      <c r="AK200" s="392">
        <v>99203.94249999999</v>
      </c>
      <c r="AL200" s="157"/>
      <c r="AM200" s="392">
        <v>27376.702499999999</v>
      </c>
      <c r="AN200" s="369" t="e">
        <v>#DIV/0!</v>
      </c>
      <c r="AO200" s="370"/>
      <c r="AP200" s="392">
        <v>58650.495999999999</v>
      </c>
      <c r="AQ200" s="161" t="e">
        <v>#DIV/0!</v>
      </c>
      <c r="AR200" s="392">
        <v>71827.239999999976</v>
      </c>
      <c r="AS200" s="157"/>
      <c r="AT200" s="392">
        <v>3699.1284999999998</v>
      </c>
      <c r="AU200" s="369" t="e">
        <v>#DIV/0!</v>
      </c>
      <c r="AV200" s="370"/>
      <c r="AW200" s="392">
        <v>62349.624500000005</v>
      </c>
      <c r="AX200" s="161" t="e">
        <v>#DIV/0!</v>
      </c>
      <c r="AY200" s="392">
        <v>68128.111499999985</v>
      </c>
      <c r="AZ200" s="157"/>
      <c r="BA200" s="392">
        <v>5216.6895000000013</v>
      </c>
      <c r="BB200" s="369" t="e">
        <v>#DIV/0!</v>
      </c>
      <c r="BC200" s="370"/>
      <c r="BD200" s="392">
        <v>67566.313999999984</v>
      </c>
      <c r="BE200" s="161" t="e">
        <v>#DIV/0!</v>
      </c>
      <c r="BF200" s="392">
        <v>62911.421999999984</v>
      </c>
      <c r="BG200" s="157"/>
      <c r="BH200" s="392">
        <v>1461.2480000000005</v>
      </c>
      <c r="BI200" s="369" t="e">
        <v>#DIV/0!</v>
      </c>
      <c r="BJ200" s="370"/>
      <c r="BK200" s="392">
        <v>69027.561999999991</v>
      </c>
      <c r="BL200" s="161" t="e">
        <v>#DIV/0!</v>
      </c>
      <c r="BM200" s="392">
        <v>61450.173999999992</v>
      </c>
      <c r="BN200" s="157"/>
      <c r="BO200" s="392">
        <v>532.1099999999999</v>
      </c>
      <c r="BP200" s="369" t="e">
        <v>#DIV/0!</v>
      </c>
      <c r="BQ200" s="370"/>
      <c r="BR200" s="392">
        <v>69559.672000000006</v>
      </c>
      <c r="BS200" s="161" t="e">
        <v>#DIV/0!</v>
      </c>
      <c r="BT200" s="392">
        <v>60918.063999999998</v>
      </c>
      <c r="BU200" s="157"/>
      <c r="BV200" s="392">
        <v>10022.170700000001</v>
      </c>
      <c r="BW200" s="369" t="e">
        <v>#DIV/0!</v>
      </c>
      <c r="BX200" s="370"/>
      <c r="BY200" s="392">
        <v>79581.834699999978</v>
      </c>
      <c r="BZ200" s="161" t="e">
        <v>#DIV/0!</v>
      </c>
      <c r="CA200" s="392">
        <v>50895.90129999999</v>
      </c>
      <c r="CB200" s="157"/>
      <c r="CC200" s="392">
        <v>255.23000000000002</v>
      </c>
      <c r="CD200" s="369" t="e">
        <v>#DIV/0!</v>
      </c>
      <c r="CE200" s="370"/>
      <c r="CF200" s="392">
        <v>79837.064699999988</v>
      </c>
      <c r="CG200" s="161" t="e">
        <v>#DIV/0!</v>
      </c>
      <c r="CH200" s="392">
        <v>50640.671299999995</v>
      </c>
      <c r="CI200" s="157"/>
      <c r="CJ200" s="392">
        <v>5794.1463000000003</v>
      </c>
      <c r="CK200" s="369" t="e">
        <v>#DIV/0!</v>
      </c>
      <c r="CL200" s="370"/>
      <c r="CM200" s="392">
        <v>85631.22099999999</v>
      </c>
      <c r="CN200" s="161">
        <v>0</v>
      </c>
      <c r="CO200" s="392">
        <v>44846.515000000007</v>
      </c>
      <c r="CP200" s="157"/>
      <c r="CQ200" s="392">
        <v>15537.367200000001</v>
      </c>
      <c r="CR200" s="369"/>
      <c r="CS200" s="370"/>
      <c r="CT200" s="392">
        <v>101168.58819999998</v>
      </c>
      <c r="CU200" s="161"/>
      <c r="CV200" s="106">
        <v>29309.147800000002</v>
      </c>
      <c r="CW200" s="157"/>
      <c r="CX200" s="392">
        <v>8699.2824000000001</v>
      </c>
      <c r="CY200" s="369"/>
      <c r="CZ200" s="370"/>
      <c r="DA200" s="392">
        <v>109867.87060000001</v>
      </c>
      <c r="DB200" s="161"/>
      <c r="DC200" s="106">
        <v>20609.865400000002</v>
      </c>
      <c r="DD200" s="157"/>
      <c r="DE200" s="392">
        <v>0</v>
      </c>
      <c r="DF200" s="369"/>
      <c r="DG200" s="370"/>
      <c r="DH200" s="392">
        <v>109867.87060000001</v>
      </c>
      <c r="DI200" s="161"/>
      <c r="DJ200" s="106">
        <v>20609.865400000002</v>
      </c>
      <c r="DK200" s="157"/>
      <c r="DL200" s="392">
        <v>0</v>
      </c>
      <c r="DM200" s="369"/>
      <c r="DN200" s="370"/>
      <c r="DO200" s="392">
        <v>109867.87060000001</v>
      </c>
      <c r="DP200" s="161"/>
      <c r="DQ200" s="106">
        <v>20609.865400000002</v>
      </c>
    </row>
    <row r="201" spans="1:121" ht="38.25" x14ac:dyDescent="0.25">
      <c r="A201" s="17" t="s">
        <v>573</v>
      </c>
      <c r="B201" s="18" t="s">
        <v>574</v>
      </c>
      <c r="C201" s="17" t="s">
        <v>32</v>
      </c>
      <c r="D201" s="17" t="s">
        <v>575</v>
      </c>
      <c r="E201" s="19" t="s">
        <v>109</v>
      </c>
      <c r="F201" s="19">
        <v>259.68</v>
      </c>
      <c r="G201" s="20">
        <v>5.68</v>
      </c>
      <c r="H201" s="20">
        <v>7.11</v>
      </c>
      <c r="I201" s="390">
        <v>1846.3240000000001</v>
      </c>
      <c r="J201" s="100"/>
      <c r="K201" s="155">
        <v>0</v>
      </c>
      <c r="L201" s="366">
        <v>0</v>
      </c>
      <c r="M201" s="339">
        <v>0</v>
      </c>
      <c r="N201" s="155">
        <v>0</v>
      </c>
      <c r="O201" s="156">
        <v>0</v>
      </c>
      <c r="P201" s="155">
        <v>1846.3240000000001</v>
      </c>
      <c r="Q201" s="100">
        <v>18.95</v>
      </c>
      <c r="R201" s="155">
        <v>134.7345</v>
      </c>
      <c r="S201" s="366">
        <v>7.2974461687114495E-2</v>
      </c>
      <c r="T201" s="339">
        <v>18.95</v>
      </c>
      <c r="U201" s="155">
        <v>134.7345</v>
      </c>
      <c r="V201" s="156">
        <v>7.2974461687114495E-2</v>
      </c>
      <c r="W201" s="155">
        <v>1711.5895</v>
      </c>
      <c r="X201" s="100">
        <v>81.599999999999994</v>
      </c>
      <c r="Y201" s="155">
        <v>580.17599999999993</v>
      </c>
      <c r="Z201" s="366">
        <v>0.31423303818831361</v>
      </c>
      <c r="AA201" s="339">
        <v>100.55</v>
      </c>
      <c r="AB201" s="155">
        <v>714.91049999999996</v>
      </c>
      <c r="AC201" s="156">
        <v>0.38720749987542813</v>
      </c>
      <c r="AD201" s="155">
        <v>1131.4135000000001</v>
      </c>
      <c r="AE201" s="100"/>
      <c r="AF201" s="155">
        <v>0</v>
      </c>
      <c r="AG201" s="366">
        <v>0</v>
      </c>
      <c r="AH201" s="339">
        <v>100.55</v>
      </c>
      <c r="AI201" s="155">
        <v>714.91049999999996</v>
      </c>
      <c r="AJ201" s="156">
        <v>0.38720749987542813</v>
      </c>
      <c r="AK201" s="155">
        <v>1131.4135000000001</v>
      </c>
      <c r="AL201" s="100">
        <v>50</v>
      </c>
      <c r="AM201" s="155">
        <v>355.5</v>
      </c>
      <c r="AN201" s="366">
        <v>0.19254475379185884</v>
      </c>
      <c r="AO201" s="339">
        <v>150.55000000000001</v>
      </c>
      <c r="AP201" s="155">
        <v>1070.4105</v>
      </c>
      <c r="AQ201" s="156">
        <v>0.579752253667287</v>
      </c>
      <c r="AR201" s="155">
        <v>775.91350000000011</v>
      </c>
      <c r="AS201" s="100">
        <v>38.450000000000003</v>
      </c>
      <c r="AT201" s="155">
        <v>273.37950000000001</v>
      </c>
      <c r="AU201" s="366">
        <v>0.14806691566593946</v>
      </c>
      <c r="AV201" s="339">
        <v>189</v>
      </c>
      <c r="AW201" s="155">
        <v>1343.79</v>
      </c>
      <c r="AX201" s="156">
        <v>0.72781916933322643</v>
      </c>
      <c r="AY201" s="155">
        <v>502.53400000000011</v>
      </c>
      <c r="AZ201" s="100"/>
      <c r="BA201" s="155">
        <v>0</v>
      </c>
      <c r="BB201" s="366">
        <v>0</v>
      </c>
      <c r="BC201" s="339">
        <v>189</v>
      </c>
      <c r="BD201" s="155">
        <v>1343.79</v>
      </c>
      <c r="BE201" s="156">
        <v>0.72781916933322643</v>
      </c>
      <c r="BF201" s="155">
        <v>502.53400000000011</v>
      </c>
      <c r="BG201" s="100">
        <v>8.3000000000000007</v>
      </c>
      <c r="BH201" s="155">
        <v>59.013000000000005</v>
      </c>
      <c r="BI201" s="366">
        <v>3.196242912944857E-2</v>
      </c>
      <c r="BJ201" s="339">
        <v>197.3</v>
      </c>
      <c r="BK201" s="155">
        <v>1402.8029999999999</v>
      </c>
      <c r="BL201" s="156">
        <v>0.7597815984626749</v>
      </c>
      <c r="BM201" s="155">
        <v>443.52100000000019</v>
      </c>
      <c r="BN201" s="100"/>
      <c r="BO201" s="155">
        <v>0</v>
      </c>
      <c r="BP201" s="366">
        <v>0</v>
      </c>
      <c r="BQ201" s="339">
        <v>197.3</v>
      </c>
      <c r="BR201" s="155">
        <v>1402.8029999999999</v>
      </c>
      <c r="BS201" s="156">
        <v>0.7597815984626749</v>
      </c>
      <c r="BT201" s="155">
        <v>443.52100000000019</v>
      </c>
      <c r="BU201" s="100"/>
      <c r="BV201" s="155">
        <v>0</v>
      </c>
      <c r="BW201" s="366">
        <v>0</v>
      </c>
      <c r="BX201" s="339">
        <v>197.3</v>
      </c>
      <c r="BY201" s="155">
        <v>1402.8029999999999</v>
      </c>
      <c r="BZ201" s="156">
        <v>0.7597815984626749</v>
      </c>
      <c r="CA201" s="155">
        <v>443.52100000000019</v>
      </c>
      <c r="CB201" s="100"/>
      <c r="CC201" s="155">
        <v>0</v>
      </c>
      <c r="CD201" s="366">
        <v>0</v>
      </c>
      <c r="CE201" s="339">
        <v>197.3</v>
      </c>
      <c r="CF201" s="155">
        <v>1402.8029999999999</v>
      </c>
      <c r="CG201" s="156">
        <v>0.7597815984626749</v>
      </c>
      <c r="CH201" s="155">
        <v>443.52100000000019</v>
      </c>
      <c r="CI201" s="100">
        <v>9</v>
      </c>
      <c r="CJ201" s="155">
        <v>63.99</v>
      </c>
      <c r="CK201" s="366">
        <v>3.4658055682534591E-2</v>
      </c>
      <c r="CL201" s="339">
        <v>206.3</v>
      </c>
      <c r="CM201" s="155">
        <v>1466.7929999999999</v>
      </c>
      <c r="CN201" s="279">
        <v>0.79443965414520956</v>
      </c>
      <c r="CO201" s="155">
        <v>379.53100000000018</v>
      </c>
      <c r="CP201" s="100"/>
      <c r="CQ201" s="155">
        <v>0</v>
      </c>
      <c r="CR201" s="366">
        <v>0</v>
      </c>
      <c r="CS201" s="339">
        <v>206.3</v>
      </c>
      <c r="CT201" s="155">
        <v>1466.7929999999999</v>
      </c>
      <c r="CU201" s="156">
        <v>0.79443965414520956</v>
      </c>
      <c r="CV201" s="155">
        <v>379.53100000000018</v>
      </c>
      <c r="CW201" s="100">
        <v>9.3800000000000008</v>
      </c>
      <c r="CX201" s="155">
        <v>66.691800000000015</v>
      </c>
      <c r="CY201" s="366">
        <v>3.6121395811352729E-2</v>
      </c>
      <c r="CZ201" s="339">
        <v>215.68</v>
      </c>
      <c r="DA201" s="155">
        <v>1533.4848</v>
      </c>
      <c r="DB201" s="156">
        <v>0.83056104995656233</v>
      </c>
      <c r="DC201" s="155">
        <v>312.83920000000012</v>
      </c>
      <c r="DD201" s="100"/>
      <c r="DE201" s="155">
        <v>0</v>
      </c>
      <c r="DF201" s="366">
        <v>0</v>
      </c>
      <c r="DG201" s="339">
        <v>215.68</v>
      </c>
      <c r="DH201" s="155">
        <v>1533.4848</v>
      </c>
      <c r="DI201" s="156">
        <v>0.83056104995656233</v>
      </c>
      <c r="DJ201" s="155">
        <v>312.83920000000012</v>
      </c>
      <c r="DK201" s="100"/>
      <c r="DL201" s="155">
        <v>0</v>
      </c>
      <c r="DM201" s="366">
        <v>0</v>
      </c>
      <c r="DN201" s="339">
        <v>215.68</v>
      </c>
      <c r="DO201" s="155">
        <v>1533.4848</v>
      </c>
      <c r="DP201" s="156">
        <v>0.83056104995656233</v>
      </c>
      <c r="DQ201" s="155">
        <v>312.83920000000012</v>
      </c>
    </row>
    <row r="202" spans="1:121" ht="38.25" x14ac:dyDescent="0.25">
      <c r="A202" s="17" t="s">
        <v>576</v>
      </c>
      <c r="B202" s="18" t="s">
        <v>400</v>
      </c>
      <c r="C202" s="17" t="s">
        <v>27</v>
      </c>
      <c r="D202" s="17" t="s">
        <v>401</v>
      </c>
      <c r="E202" s="19" t="s">
        <v>109</v>
      </c>
      <c r="F202" s="19">
        <v>11.4</v>
      </c>
      <c r="G202" s="20">
        <v>5.46</v>
      </c>
      <c r="H202" s="20">
        <v>6.83</v>
      </c>
      <c r="I202" s="390">
        <v>77.861999999999995</v>
      </c>
      <c r="J202" s="100">
        <v>6</v>
      </c>
      <c r="K202" s="155">
        <v>40.980000000000004</v>
      </c>
      <c r="L202" s="366">
        <v>0.52631578947368429</v>
      </c>
      <c r="M202" s="339">
        <v>6</v>
      </c>
      <c r="N202" s="155">
        <v>40.980000000000004</v>
      </c>
      <c r="O202" s="156">
        <v>0.52631578947368429</v>
      </c>
      <c r="P202" s="155">
        <v>36.881999999999991</v>
      </c>
      <c r="Q202" s="100">
        <v>2.5</v>
      </c>
      <c r="R202" s="155">
        <v>17.074999999999999</v>
      </c>
      <c r="S202" s="366">
        <v>0.2192982456140351</v>
      </c>
      <c r="T202" s="339">
        <v>8.5</v>
      </c>
      <c r="U202" s="155">
        <v>58.055000000000007</v>
      </c>
      <c r="V202" s="156">
        <v>0.7456140350877194</v>
      </c>
      <c r="W202" s="155">
        <v>19.806999999999988</v>
      </c>
      <c r="X202" s="100">
        <v>2.9</v>
      </c>
      <c r="Y202" s="155">
        <v>19.806999999999999</v>
      </c>
      <c r="Z202" s="366">
        <v>0.25438596491228072</v>
      </c>
      <c r="AA202" s="339">
        <v>11.4</v>
      </c>
      <c r="AB202" s="155">
        <v>77.862000000000009</v>
      </c>
      <c r="AC202" s="156">
        <v>1.0000000000000002</v>
      </c>
      <c r="AD202" s="155">
        <v>0</v>
      </c>
      <c r="AE202" s="100"/>
      <c r="AF202" s="155">
        <v>0</v>
      </c>
      <c r="AG202" s="366">
        <v>0</v>
      </c>
      <c r="AH202" s="339">
        <v>11.4</v>
      </c>
      <c r="AI202" s="155">
        <v>77.862000000000009</v>
      </c>
      <c r="AJ202" s="156">
        <v>1.0000000000000002</v>
      </c>
      <c r="AK202" s="155">
        <v>0</v>
      </c>
      <c r="AL202" s="100"/>
      <c r="AM202" s="155">
        <v>0</v>
      </c>
      <c r="AN202" s="366">
        <v>0</v>
      </c>
      <c r="AO202" s="339">
        <v>11.4</v>
      </c>
      <c r="AP202" s="155">
        <v>77.862000000000009</v>
      </c>
      <c r="AQ202" s="156">
        <v>1.0000000000000002</v>
      </c>
      <c r="AR202" s="155">
        <v>0</v>
      </c>
      <c r="AS202" s="100"/>
      <c r="AT202" s="155">
        <v>0</v>
      </c>
      <c r="AU202" s="366">
        <v>0</v>
      </c>
      <c r="AV202" s="339">
        <v>11.4</v>
      </c>
      <c r="AW202" s="155">
        <v>77.862000000000009</v>
      </c>
      <c r="AX202" s="156">
        <v>1.0000000000000002</v>
      </c>
      <c r="AY202" s="155">
        <v>0</v>
      </c>
      <c r="AZ202" s="100"/>
      <c r="BA202" s="155">
        <v>0</v>
      </c>
      <c r="BB202" s="366">
        <v>0</v>
      </c>
      <c r="BC202" s="339">
        <v>11.4</v>
      </c>
      <c r="BD202" s="155">
        <v>77.862000000000009</v>
      </c>
      <c r="BE202" s="156">
        <v>1.0000000000000002</v>
      </c>
      <c r="BF202" s="155">
        <v>0</v>
      </c>
      <c r="BG202" s="100"/>
      <c r="BH202" s="155">
        <v>0</v>
      </c>
      <c r="BI202" s="366">
        <v>0</v>
      </c>
      <c r="BJ202" s="339">
        <v>11.4</v>
      </c>
      <c r="BK202" s="155">
        <v>77.862000000000009</v>
      </c>
      <c r="BL202" s="156">
        <v>1.0000000000000002</v>
      </c>
      <c r="BM202" s="155">
        <v>0</v>
      </c>
      <c r="BN202" s="100"/>
      <c r="BO202" s="155">
        <v>0</v>
      </c>
      <c r="BP202" s="366">
        <v>0</v>
      </c>
      <c r="BQ202" s="339">
        <v>11.4</v>
      </c>
      <c r="BR202" s="155">
        <v>77.862000000000009</v>
      </c>
      <c r="BS202" s="156">
        <v>1.0000000000000002</v>
      </c>
      <c r="BT202" s="155">
        <v>0</v>
      </c>
      <c r="BU202" s="100"/>
      <c r="BV202" s="155">
        <v>0</v>
      </c>
      <c r="BW202" s="366">
        <v>0</v>
      </c>
      <c r="BX202" s="339">
        <v>11.4</v>
      </c>
      <c r="BY202" s="155">
        <v>77.862000000000009</v>
      </c>
      <c r="BZ202" s="156">
        <v>1.0000000000000002</v>
      </c>
      <c r="CA202" s="155">
        <v>0</v>
      </c>
      <c r="CB202" s="100"/>
      <c r="CC202" s="155">
        <v>0</v>
      </c>
      <c r="CD202" s="366">
        <v>0</v>
      </c>
      <c r="CE202" s="339">
        <v>11.4</v>
      </c>
      <c r="CF202" s="155">
        <v>77.862000000000009</v>
      </c>
      <c r="CG202" s="156">
        <v>1.0000000000000002</v>
      </c>
      <c r="CH202" s="155">
        <v>0</v>
      </c>
      <c r="CI202" s="100"/>
      <c r="CJ202" s="155">
        <v>0</v>
      </c>
      <c r="CK202" s="366">
        <v>0</v>
      </c>
      <c r="CL202" s="339">
        <v>11.4</v>
      </c>
      <c r="CM202" s="155">
        <v>77.862000000000009</v>
      </c>
      <c r="CN202" s="279">
        <v>1.0000000000000002</v>
      </c>
      <c r="CO202" s="155">
        <v>0</v>
      </c>
      <c r="CP202" s="100"/>
      <c r="CQ202" s="155">
        <v>0</v>
      </c>
      <c r="CR202" s="366">
        <v>0</v>
      </c>
      <c r="CS202" s="339">
        <v>11.4</v>
      </c>
      <c r="CT202" s="155">
        <v>77.862000000000009</v>
      </c>
      <c r="CU202" s="156">
        <v>1.0000000000000002</v>
      </c>
      <c r="CV202" s="155">
        <v>0</v>
      </c>
      <c r="CW202" s="100"/>
      <c r="CX202" s="155">
        <v>0</v>
      </c>
      <c r="CY202" s="366">
        <v>0</v>
      </c>
      <c r="CZ202" s="339">
        <v>11.4</v>
      </c>
      <c r="DA202" s="155">
        <v>77.862000000000009</v>
      </c>
      <c r="DB202" s="156">
        <v>1.0000000000000002</v>
      </c>
      <c r="DC202" s="155">
        <v>0</v>
      </c>
      <c r="DD202" s="100"/>
      <c r="DE202" s="155">
        <v>0</v>
      </c>
      <c r="DF202" s="366">
        <v>0</v>
      </c>
      <c r="DG202" s="339">
        <v>11.4</v>
      </c>
      <c r="DH202" s="155">
        <v>77.862000000000009</v>
      </c>
      <c r="DI202" s="156">
        <v>1.0000000000000002</v>
      </c>
      <c r="DJ202" s="155">
        <v>0</v>
      </c>
      <c r="DK202" s="100"/>
      <c r="DL202" s="155">
        <v>0</v>
      </c>
      <c r="DM202" s="366">
        <v>0</v>
      </c>
      <c r="DN202" s="339">
        <v>11.4</v>
      </c>
      <c r="DO202" s="155">
        <v>77.862000000000009</v>
      </c>
      <c r="DP202" s="156">
        <v>1.0000000000000002</v>
      </c>
      <c r="DQ202" s="155">
        <v>0</v>
      </c>
    </row>
    <row r="203" spans="1:121" ht="38.25" x14ac:dyDescent="0.25">
      <c r="A203" s="17" t="s">
        <v>577</v>
      </c>
      <c r="B203" s="18">
        <v>104766</v>
      </c>
      <c r="C203" s="17" t="s">
        <v>32</v>
      </c>
      <c r="D203" s="17" t="s">
        <v>578</v>
      </c>
      <c r="E203" s="19" t="s">
        <v>109</v>
      </c>
      <c r="F203" s="19">
        <v>215.68</v>
      </c>
      <c r="G203" s="20">
        <v>12.68</v>
      </c>
      <c r="H203" s="20">
        <v>15.87</v>
      </c>
      <c r="I203" s="390">
        <v>3422.8409999999999</v>
      </c>
      <c r="J203" s="100">
        <v>0</v>
      </c>
      <c r="K203" s="155">
        <v>0</v>
      </c>
      <c r="L203" s="366">
        <v>0</v>
      </c>
      <c r="M203" s="339">
        <v>0</v>
      </c>
      <c r="N203" s="155">
        <v>0</v>
      </c>
      <c r="O203" s="156">
        <v>0</v>
      </c>
      <c r="P203" s="155">
        <v>3422.8409999999999</v>
      </c>
      <c r="Q203" s="100"/>
      <c r="R203" s="155">
        <v>0</v>
      </c>
      <c r="S203" s="366">
        <v>0</v>
      </c>
      <c r="T203" s="339">
        <v>0</v>
      </c>
      <c r="U203" s="155">
        <v>0</v>
      </c>
      <c r="V203" s="156">
        <v>0</v>
      </c>
      <c r="W203" s="155">
        <v>3422.8409999999999</v>
      </c>
      <c r="X203" s="100">
        <v>79.099999999999994</v>
      </c>
      <c r="Y203" s="155">
        <v>1255.3169999999998</v>
      </c>
      <c r="Z203" s="366">
        <v>0.36674709692912988</v>
      </c>
      <c r="AA203" s="339">
        <v>79.099999999999994</v>
      </c>
      <c r="AB203" s="155">
        <v>1255.3169999999998</v>
      </c>
      <c r="AC203" s="156">
        <v>0.36674709692912988</v>
      </c>
      <c r="AD203" s="155">
        <v>2167.5240000000003</v>
      </c>
      <c r="AE203" s="100">
        <v>21.45</v>
      </c>
      <c r="AF203" s="155">
        <v>340.41149999999999</v>
      </c>
      <c r="AG203" s="366">
        <v>9.9452910608468226E-2</v>
      </c>
      <c r="AH203" s="339">
        <v>100.55</v>
      </c>
      <c r="AI203" s="155">
        <v>1595.7284999999997</v>
      </c>
      <c r="AJ203" s="156">
        <v>0.4662000075375981</v>
      </c>
      <c r="AK203" s="155">
        <v>1827.1125000000002</v>
      </c>
      <c r="AL203" s="100">
        <v>50</v>
      </c>
      <c r="AM203" s="155">
        <v>793.5</v>
      </c>
      <c r="AN203" s="366">
        <v>0.23182496645330591</v>
      </c>
      <c r="AO203" s="339">
        <v>150.55000000000001</v>
      </c>
      <c r="AP203" s="155">
        <v>2389.2284999999997</v>
      </c>
      <c r="AQ203" s="156">
        <v>0.69802497399090402</v>
      </c>
      <c r="AR203" s="155">
        <v>1033.6125000000002</v>
      </c>
      <c r="AS203" s="100">
        <v>38.450000000000003</v>
      </c>
      <c r="AT203" s="155">
        <v>610.20150000000001</v>
      </c>
      <c r="AU203" s="366">
        <v>0.17827339920259225</v>
      </c>
      <c r="AV203" s="339">
        <v>189</v>
      </c>
      <c r="AW203" s="155">
        <v>2999.43</v>
      </c>
      <c r="AX203" s="156">
        <v>0.87629837319349624</v>
      </c>
      <c r="AY203" s="155">
        <v>423.41100000000006</v>
      </c>
      <c r="AZ203" s="100"/>
      <c r="BA203" s="155">
        <v>0</v>
      </c>
      <c r="BB203" s="366">
        <v>0</v>
      </c>
      <c r="BC203" s="339">
        <v>189</v>
      </c>
      <c r="BD203" s="155">
        <v>2999.43</v>
      </c>
      <c r="BE203" s="156">
        <v>0.87629837319349624</v>
      </c>
      <c r="BF203" s="155">
        <v>423.41100000000006</v>
      </c>
      <c r="BG203" s="100">
        <v>8.3000000000000007</v>
      </c>
      <c r="BH203" s="155">
        <v>131.721</v>
      </c>
      <c r="BI203" s="366">
        <v>3.8482944431248778E-2</v>
      </c>
      <c r="BJ203" s="339">
        <v>197.3</v>
      </c>
      <c r="BK203" s="155">
        <v>3131.1509999999998</v>
      </c>
      <c r="BL203" s="156">
        <v>0.91478131762474502</v>
      </c>
      <c r="BM203" s="155">
        <v>291.69000000000005</v>
      </c>
      <c r="BN203" s="100"/>
      <c r="BO203" s="155">
        <v>0</v>
      </c>
      <c r="BP203" s="366">
        <v>0</v>
      </c>
      <c r="BQ203" s="339">
        <v>197.3</v>
      </c>
      <c r="BR203" s="155">
        <v>3131.1509999999998</v>
      </c>
      <c r="BS203" s="156">
        <v>0.91478131762474502</v>
      </c>
      <c r="BT203" s="155">
        <v>291.69000000000005</v>
      </c>
      <c r="BU203" s="100"/>
      <c r="BV203" s="155">
        <v>0</v>
      </c>
      <c r="BW203" s="366">
        <v>0</v>
      </c>
      <c r="BX203" s="339">
        <v>197.3</v>
      </c>
      <c r="BY203" s="155">
        <v>3131.1509999999998</v>
      </c>
      <c r="BZ203" s="156">
        <v>0.91478131762474502</v>
      </c>
      <c r="CA203" s="155">
        <v>291.69000000000005</v>
      </c>
      <c r="CB203" s="100"/>
      <c r="CC203" s="155">
        <v>0</v>
      </c>
      <c r="CD203" s="366">
        <v>0</v>
      </c>
      <c r="CE203" s="339">
        <v>197.3</v>
      </c>
      <c r="CF203" s="155">
        <v>3131.1509999999998</v>
      </c>
      <c r="CG203" s="156">
        <v>0.91478131762474502</v>
      </c>
      <c r="CH203" s="155">
        <v>291.69000000000005</v>
      </c>
      <c r="CI203" s="100">
        <v>9</v>
      </c>
      <c r="CJ203" s="155">
        <v>142.82999999999998</v>
      </c>
      <c r="CK203" s="366">
        <v>4.1728493961595059E-2</v>
      </c>
      <c r="CL203" s="339">
        <v>206.3</v>
      </c>
      <c r="CM203" s="155">
        <v>3273.9809999999998</v>
      </c>
      <c r="CN203" s="279">
        <v>0.95650981158634008</v>
      </c>
      <c r="CO203" s="155">
        <v>148.86000000000013</v>
      </c>
      <c r="CP203" s="100"/>
      <c r="CQ203" s="155">
        <v>0</v>
      </c>
      <c r="CR203" s="366">
        <v>0</v>
      </c>
      <c r="CS203" s="339">
        <v>206.3</v>
      </c>
      <c r="CT203" s="155">
        <v>3273.9809999999998</v>
      </c>
      <c r="CU203" s="156">
        <v>0.95650981158634008</v>
      </c>
      <c r="CV203" s="155">
        <v>148.86000000000013</v>
      </c>
      <c r="CW203" s="100">
        <v>9.3800000000000008</v>
      </c>
      <c r="CX203" s="155">
        <v>148.86060000000001</v>
      </c>
      <c r="CY203" s="366">
        <v>4.3490363706640188E-2</v>
      </c>
      <c r="CZ203" s="339">
        <v>215.68</v>
      </c>
      <c r="DA203" s="155">
        <v>3422.8415999999997</v>
      </c>
      <c r="DB203" s="156">
        <v>1.0000001752929804</v>
      </c>
      <c r="DC203" s="155">
        <v>-5.9999999984938768E-4</v>
      </c>
      <c r="DD203" s="100"/>
      <c r="DE203" s="155">
        <v>0</v>
      </c>
      <c r="DF203" s="366">
        <v>0</v>
      </c>
      <c r="DG203" s="339">
        <v>215.68</v>
      </c>
      <c r="DH203" s="155">
        <v>3422.8415999999997</v>
      </c>
      <c r="DI203" s="156">
        <v>1.0000001752929804</v>
      </c>
      <c r="DJ203" s="155">
        <v>-5.9999999984938768E-4</v>
      </c>
      <c r="DK203" s="100"/>
      <c r="DL203" s="155">
        <v>0</v>
      </c>
      <c r="DM203" s="366">
        <v>0</v>
      </c>
      <c r="DN203" s="339">
        <v>215.68</v>
      </c>
      <c r="DO203" s="155">
        <v>3422.8415999999997</v>
      </c>
      <c r="DP203" s="156">
        <v>1.0000001752929804</v>
      </c>
      <c r="DQ203" s="155">
        <v>-5.9999999984938768E-4</v>
      </c>
    </row>
    <row r="204" spans="1:121" ht="38.25" x14ac:dyDescent="0.25">
      <c r="A204" s="17" t="s">
        <v>579</v>
      </c>
      <c r="B204" s="18" t="s">
        <v>403</v>
      </c>
      <c r="C204" s="17" t="s">
        <v>27</v>
      </c>
      <c r="D204" s="17" t="s">
        <v>404</v>
      </c>
      <c r="E204" s="19" t="s">
        <v>109</v>
      </c>
      <c r="F204" s="361">
        <v>11.4</v>
      </c>
      <c r="G204" s="20">
        <v>18.63</v>
      </c>
      <c r="H204" s="20">
        <v>23.32</v>
      </c>
      <c r="I204" s="390">
        <v>265.84800000000001</v>
      </c>
      <c r="J204" s="100">
        <v>0</v>
      </c>
      <c r="K204" s="155">
        <v>0</v>
      </c>
      <c r="L204" s="366">
        <v>0</v>
      </c>
      <c r="M204" s="339">
        <v>0</v>
      </c>
      <c r="N204" s="155">
        <v>0</v>
      </c>
      <c r="O204" s="156">
        <v>0</v>
      </c>
      <c r="P204" s="155">
        <v>265.84800000000001</v>
      </c>
      <c r="Q204" s="100"/>
      <c r="R204" s="155">
        <v>0</v>
      </c>
      <c r="S204" s="366">
        <v>0</v>
      </c>
      <c r="T204" s="339">
        <v>0</v>
      </c>
      <c r="U204" s="155">
        <v>0</v>
      </c>
      <c r="V204" s="156">
        <v>0</v>
      </c>
      <c r="W204" s="155">
        <v>265.84800000000001</v>
      </c>
      <c r="X204" s="100">
        <v>11.4</v>
      </c>
      <c r="Y204" s="155">
        <v>265.84800000000001</v>
      </c>
      <c r="Z204" s="366">
        <v>1</v>
      </c>
      <c r="AA204" s="339">
        <v>11.4</v>
      </c>
      <c r="AB204" s="155">
        <v>265.84800000000001</v>
      </c>
      <c r="AC204" s="156">
        <v>1</v>
      </c>
      <c r="AD204" s="155">
        <v>0</v>
      </c>
      <c r="AE204" s="100"/>
      <c r="AF204" s="155">
        <v>0</v>
      </c>
      <c r="AG204" s="366">
        <v>0</v>
      </c>
      <c r="AH204" s="339">
        <v>11.4</v>
      </c>
      <c r="AI204" s="155">
        <v>265.84800000000001</v>
      </c>
      <c r="AJ204" s="156">
        <v>1</v>
      </c>
      <c r="AK204" s="155">
        <v>0</v>
      </c>
      <c r="AL204" s="100"/>
      <c r="AM204" s="155">
        <v>0</v>
      </c>
      <c r="AN204" s="366">
        <v>0</v>
      </c>
      <c r="AO204" s="339">
        <v>11.4</v>
      </c>
      <c r="AP204" s="155">
        <v>265.84800000000001</v>
      </c>
      <c r="AQ204" s="156">
        <v>1</v>
      </c>
      <c r="AR204" s="155">
        <v>0</v>
      </c>
      <c r="AS204" s="100"/>
      <c r="AT204" s="155">
        <v>0</v>
      </c>
      <c r="AU204" s="366">
        <v>0</v>
      </c>
      <c r="AV204" s="339">
        <v>11.4</v>
      </c>
      <c r="AW204" s="155">
        <v>265.84800000000001</v>
      </c>
      <c r="AX204" s="156">
        <v>1</v>
      </c>
      <c r="AY204" s="155">
        <v>0</v>
      </c>
      <c r="AZ204" s="100"/>
      <c r="BA204" s="155">
        <v>0</v>
      </c>
      <c r="BB204" s="366">
        <v>0</v>
      </c>
      <c r="BC204" s="339">
        <v>11.4</v>
      </c>
      <c r="BD204" s="155">
        <v>265.84800000000001</v>
      </c>
      <c r="BE204" s="156">
        <v>1</v>
      </c>
      <c r="BF204" s="155">
        <v>0</v>
      </c>
      <c r="BG204" s="100"/>
      <c r="BH204" s="155">
        <v>0</v>
      </c>
      <c r="BI204" s="366">
        <v>0</v>
      </c>
      <c r="BJ204" s="339">
        <v>11.4</v>
      </c>
      <c r="BK204" s="155">
        <v>265.84800000000001</v>
      </c>
      <c r="BL204" s="156">
        <v>1</v>
      </c>
      <c r="BM204" s="155">
        <v>0</v>
      </c>
      <c r="BN204" s="100"/>
      <c r="BO204" s="155">
        <v>0</v>
      </c>
      <c r="BP204" s="366">
        <v>0</v>
      </c>
      <c r="BQ204" s="339">
        <v>11.4</v>
      </c>
      <c r="BR204" s="155">
        <v>265.84800000000001</v>
      </c>
      <c r="BS204" s="156">
        <v>1</v>
      </c>
      <c r="BT204" s="155">
        <v>0</v>
      </c>
      <c r="BU204" s="100"/>
      <c r="BV204" s="155">
        <v>0</v>
      </c>
      <c r="BW204" s="366">
        <v>0</v>
      </c>
      <c r="BX204" s="339">
        <v>11.4</v>
      </c>
      <c r="BY204" s="155">
        <v>265.83999999999997</v>
      </c>
      <c r="BZ204" s="156">
        <v>0.99996990761638216</v>
      </c>
      <c r="CA204" s="280">
        <v>8.0000000000381988E-3</v>
      </c>
      <c r="CB204" s="100"/>
      <c r="CC204" s="155">
        <v>0</v>
      </c>
      <c r="CD204" s="366">
        <v>0</v>
      </c>
      <c r="CE204" s="339">
        <v>11.4</v>
      </c>
      <c r="CF204" s="155">
        <v>265.83999999999997</v>
      </c>
      <c r="CG204" s="156">
        <v>0.99996990761638216</v>
      </c>
      <c r="CH204" s="155">
        <v>8.0000000000381988E-3</v>
      </c>
      <c r="CI204" s="100"/>
      <c r="CJ204" s="155">
        <v>0</v>
      </c>
      <c r="CK204" s="366">
        <v>0</v>
      </c>
      <c r="CL204" s="339">
        <v>11.4</v>
      </c>
      <c r="CM204" s="155">
        <v>265.84999999999997</v>
      </c>
      <c r="CN204" s="156">
        <v>1.0000075230959042</v>
      </c>
      <c r="CO204" s="155">
        <v>-1.9999999999527063E-3</v>
      </c>
      <c r="CP204" s="100"/>
      <c r="CQ204" s="155">
        <v>0</v>
      </c>
      <c r="CR204" s="366">
        <v>0</v>
      </c>
      <c r="CS204" s="339">
        <v>11.4</v>
      </c>
      <c r="CT204" s="155">
        <v>265.84999999999997</v>
      </c>
      <c r="CU204" s="156">
        <v>1.0000075230959042</v>
      </c>
      <c r="CV204" s="155">
        <v>-1.9999999999527063E-3</v>
      </c>
      <c r="CW204" s="100"/>
      <c r="CX204" s="155">
        <v>0</v>
      </c>
      <c r="CY204" s="366">
        <v>0</v>
      </c>
      <c r="CZ204" s="339">
        <v>11.4</v>
      </c>
      <c r="DA204" s="155">
        <v>265.84999999999997</v>
      </c>
      <c r="DB204" s="156">
        <v>1.0000075230959042</v>
      </c>
      <c r="DC204" s="155">
        <v>-1.9999999999527063E-3</v>
      </c>
      <c r="DD204" s="100"/>
      <c r="DE204" s="155">
        <v>0</v>
      </c>
      <c r="DF204" s="366">
        <v>0</v>
      </c>
      <c r="DG204" s="339">
        <v>11.4</v>
      </c>
      <c r="DH204" s="155">
        <v>265.84999999999997</v>
      </c>
      <c r="DI204" s="156">
        <v>1.0000075230959042</v>
      </c>
      <c r="DJ204" s="155">
        <v>-1.9999999999527063E-3</v>
      </c>
      <c r="DK204" s="100"/>
      <c r="DL204" s="155">
        <v>0</v>
      </c>
      <c r="DM204" s="366">
        <v>0</v>
      </c>
      <c r="DN204" s="339">
        <v>11.4</v>
      </c>
      <c r="DO204" s="155">
        <v>265.84999999999997</v>
      </c>
      <c r="DP204" s="156">
        <v>1.0000075230959042</v>
      </c>
      <c r="DQ204" s="155">
        <v>-1.9999999999527063E-3</v>
      </c>
    </row>
    <row r="205" spans="1:121" ht="25.5" x14ac:dyDescent="0.25">
      <c r="A205" s="17" t="s">
        <v>580</v>
      </c>
      <c r="B205" s="18" t="s">
        <v>146</v>
      </c>
      <c r="C205" s="17" t="s">
        <v>32</v>
      </c>
      <c r="D205" s="17" t="s">
        <v>147</v>
      </c>
      <c r="E205" s="19" t="s">
        <v>88</v>
      </c>
      <c r="F205" s="19">
        <v>31.7</v>
      </c>
      <c r="G205" s="20">
        <v>65.430000000000007</v>
      </c>
      <c r="H205" s="20">
        <v>81.93</v>
      </c>
      <c r="I205" s="390">
        <v>2597.181</v>
      </c>
      <c r="J205" s="100">
        <v>0</v>
      </c>
      <c r="K205" s="155">
        <v>0</v>
      </c>
      <c r="L205" s="366">
        <v>0</v>
      </c>
      <c r="M205" s="339">
        <v>0</v>
      </c>
      <c r="N205" s="155">
        <v>0</v>
      </c>
      <c r="O205" s="156">
        <v>0</v>
      </c>
      <c r="P205" s="155">
        <v>2597.181</v>
      </c>
      <c r="Q205" s="100"/>
      <c r="R205" s="155">
        <v>0</v>
      </c>
      <c r="S205" s="366">
        <v>0</v>
      </c>
      <c r="T205" s="339">
        <v>0</v>
      </c>
      <c r="U205" s="155">
        <v>0</v>
      </c>
      <c r="V205" s="156">
        <v>0</v>
      </c>
      <c r="W205" s="155">
        <v>2597.181</v>
      </c>
      <c r="X205" s="100"/>
      <c r="Y205" s="155">
        <v>0</v>
      </c>
      <c r="Z205" s="366">
        <v>0</v>
      </c>
      <c r="AA205" s="339">
        <v>0</v>
      </c>
      <c r="AB205" s="155">
        <v>0</v>
      </c>
      <c r="AC205" s="156">
        <v>0</v>
      </c>
      <c r="AD205" s="155">
        <v>2597.181</v>
      </c>
      <c r="AE205" s="100"/>
      <c r="AF205" s="155">
        <v>0</v>
      </c>
      <c r="AG205" s="366">
        <v>0</v>
      </c>
      <c r="AH205" s="339">
        <v>0</v>
      </c>
      <c r="AI205" s="155">
        <v>0</v>
      </c>
      <c r="AJ205" s="156">
        <v>0</v>
      </c>
      <c r="AK205" s="155">
        <v>2597.181</v>
      </c>
      <c r="AL205" s="100"/>
      <c r="AM205" s="155">
        <v>0</v>
      </c>
      <c r="AN205" s="366">
        <v>0</v>
      </c>
      <c r="AO205" s="339">
        <v>0</v>
      </c>
      <c r="AP205" s="155">
        <v>0</v>
      </c>
      <c r="AQ205" s="156">
        <v>0</v>
      </c>
      <c r="AR205" s="155">
        <v>2597.181</v>
      </c>
      <c r="AS205" s="100"/>
      <c r="AT205" s="155">
        <v>0</v>
      </c>
      <c r="AU205" s="366">
        <v>0</v>
      </c>
      <c r="AV205" s="339">
        <v>0</v>
      </c>
      <c r="AW205" s="155">
        <v>0</v>
      </c>
      <c r="AX205" s="156">
        <v>0</v>
      </c>
      <c r="AY205" s="155">
        <v>2597.181</v>
      </c>
      <c r="AZ205" s="100"/>
      <c r="BA205" s="155">
        <v>0</v>
      </c>
      <c r="BB205" s="366">
        <v>0</v>
      </c>
      <c r="BC205" s="339">
        <v>0</v>
      </c>
      <c r="BD205" s="155">
        <v>0</v>
      </c>
      <c r="BE205" s="156">
        <v>0</v>
      </c>
      <c r="BF205" s="155">
        <v>2597.181</v>
      </c>
      <c r="BG205" s="100"/>
      <c r="BH205" s="155">
        <v>0</v>
      </c>
      <c r="BI205" s="366">
        <v>0</v>
      </c>
      <c r="BJ205" s="339">
        <v>0</v>
      </c>
      <c r="BK205" s="155">
        <v>0</v>
      </c>
      <c r="BL205" s="156">
        <v>0</v>
      </c>
      <c r="BM205" s="155">
        <v>2597.181</v>
      </c>
      <c r="BN205" s="100"/>
      <c r="BO205" s="155">
        <v>0</v>
      </c>
      <c r="BP205" s="366">
        <v>0</v>
      </c>
      <c r="BQ205" s="339">
        <v>0</v>
      </c>
      <c r="BR205" s="155">
        <v>0</v>
      </c>
      <c r="BS205" s="156">
        <v>0</v>
      </c>
      <c r="BT205" s="155">
        <v>2597.181</v>
      </c>
      <c r="BU205" s="277">
        <v>9</v>
      </c>
      <c r="BV205" s="155">
        <v>737.37000000000012</v>
      </c>
      <c r="BW205" s="366">
        <v>0.28391167192429029</v>
      </c>
      <c r="BX205" s="339">
        <v>9</v>
      </c>
      <c r="BY205" s="155">
        <v>737.37000000000012</v>
      </c>
      <c r="BZ205" s="156">
        <v>0.28391167192429029</v>
      </c>
      <c r="CA205" s="155">
        <v>1859.8109999999999</v>
      </c>
      <c r="CB205" s="100">
        <v>2.56</v>
      </c>
      <c r="CC205" s="155">
        <v>209.74080000000004</v>
      </c>
      <c r="CD205" s="366">
        <v>8.0757097791798113E-2</v>
      </c>
      <c r="CE205" s="339">
        <v>11.56</v>
      </c>
      <c r="CF205" s="155">
        <v>947.11080000000015</v>
      </c>
      <c r="CG205" s="156">
        <v>0.36466876971608836</v>
      </c>
      <c r="CH205" s="155">
        <v>1650.0701999999999</v>
      </c>
      <c r="CI205" s="100"/>
      <c r="CJ205" s="155">
        <v>0</v>
      </c>
      <c r="CK205" s="366">
        <v>0</v>
      </c>
      <c r="CL205" s="339">
        <v>11.56</v>
      </c>
      <c r="CM205" s="155">
        <v>947.11080000000015</v>
      </c>
      <c r="CN205" s="156">
        <v>0.36466876971608836</v>
      </c>
      <c r="CO205" s="155">
        <v>1650.0701999999999</v>
      </c>
      <c r="CP205" s="100"/>
      <c r="CQ205" s="155">
        <v>0</v>
      </c>
      <c r="CR205" s="366">
        <v>0</v>
      </c>
      <c r="CS205" s="339">
        <v>11.56</v>
      </c>
      <c r="CT205" s="155">
        <v>947.11080000000015</v>
      </c>
      <c r="CU205" s="156">
        <v>0.36466876971608836</v>
      </c>
      <c r="CV205" s="155">
        <v>1650.0701999999999</v>
      </c>
      <c r="CW205" s="100"/>
      <c r="CX205" s="155">
        <v>0</v>
      </c>
      <c r="CY205" s="366">
        <v>0</v>
      </c>
      <c r="CZ205" s="339">
        <v>11.56</v>
      </c>
      <c r="DA205" s="155">
        <v>947.11080000000015</v>
      </c>
      <c r="DB205" s="156">
        <v>0.36466876971608836</v>
      </c>
      <c r="DC205" s="155">
        <v>1650.0701999999999</v>
      </c>
      <c r="DD205" s="100"/>
      <c r="DE205" s="155">
        <v>0</v>
      </c>
      <c r="DF205" s="366">
        <v>0</v>
      </c>
      <c r="DG205" s="339">
        <v>11.56</v>
      </c>
      <c r="DH205" s="155">
        <v>947.11080000000015</v>
      </c>
      <c r="DI205" s="156">
        <v>0.36466876971608836</v>
      </c>
      <c r="DJ205" s="155">
        <v>1650.0701999999999</v>
      </c>
      <c r="DK205" s="100"/>
      <c r="DL205" s="155">
        <v>0</v>
      </c>
      <c r="DM205" s="366">
        <v>0</v>
      </c>
      <c r="DN205" s="339">
        <v>11.56</v>
      </c>
      <c r="DO205" s="155">
        <v>947.11080000000015</v>
      </c>
      <c r="DP205" s="156">
        <v>0.36466876971608836</v>
      </c>
      <c r="DQ205" s="155">
        <v>1650.0701999999999</v>
      </c>
    </row>
    <row r="206" spans="1:121" ht="25.5" x14ac:dyDescent="0.25">
      <c r="A206" s="17" t="s">
        <v>581</v>
      </c>
      <c r="B206" s="18" t="s">
        <v>340</v>
      </c>
      <c r="C206" s="17" t="s">
        <v>27</v>
      </c>
      <c r="D206" s="17" t="s">
        <v>341</v>
      </c>
      <c r="E206" s="19" t="s">
        <v>88</v>
      </c>
      <c r="F206" s="19">
        <v>31.7</v>
      </c>
      <c r="G206" s="20">
        <v>39.67</v>
      </c>
      <c r="H206" s="20">
        <v>49.67</v>
      </c>
      <c r="I206" s="390">
        <v>1574.539</v>
      </c>
      <c r="J206" s="100">
        <v>0</v>
      </c>
      <c r="K206" s="155">
        <v>0</v>
      </c>
      <c r="L206" s="366">
        <v>0</v>
      </c>
      <c r="M206" s="339">
        <v>0</v>
      </c>
      <c r="N206" s="155">
        <v>0</v>
      </c>
      <c r="O206" s="156">
        <v>0</v>
      </c>
      <c r="P206" s="155">
        <v>1574.539</v>
      </c>
      <c r="Q206" s="100"/>
      <c r="R206" s="155">
        <v>0</v>
      </c>
      <c r="S206" s="366">
        <v>0</v>
      </c>
      <c r="T206" s="339">
        <v>0</v>
      </c>
      <c r="U206" s="155">
        <v>0</v>
      </c>
      <c r="V206" s="156">
        <v>0</v>
      </c>
      <c r="W206" s="155">
        <v>1574.539</v>
      </c>
      <c r="X206" s="100"/>
      <c r="Y206" s="155">
        <v>0</v>
      </c>
      <c r="Z206" s="366">
        <v>0</v>
      </c>
      <c r="AA206" s="339">
        <v>0</v>
      </c>
      <c r="AB206" s="155">
        <v>0</v>
      </c>
      <c r="AC206" s="156">
        <v>0</v>
      </c>
      <c r="AD206" s="155">
        <v>1574.539</v>
      </c>
      <c r="AE206" s="100"/>
      <c r="AF206" s="155">
        <v>0</v>
      </c>
      <c r="AG206" s="366">
        <v>0</v>
      </c>
      <c r="AH206" s="339">
        <v>0</v>
      </c>
      <c r="AI206" s="155">
        <v>0</v>
      </c>
      <c r="AJ206" s="156">
        <v>0</v>
      </c>
      <c r="AK206" s="155">
        <v>1574.539</v>
      </c>
      <c r="AL206" s="100"/>
      <c r="AM206" s="155">
        <v>0</v>
      </c>
      <c r="AN206" s="366">
        <v>0</v>
      </c>
      <c r="AO206" s="339">
        <v>0</v>
      </c>
      <c r="AP206" s="155">
        <v>0</v>
      </c>
      <c r="AQ206" s="156">
        <v>0</v>
      </c>
      <c r="AR206" s="155">
        <v>1574.539</v>
      </c>
      <c r="AS206" s="100"/>
      <c r="AT206" s="155">
        <v>0</v>
      </c>
      <c r="AU206" s="366">
        <v>0</v>
      </c>
      <c r="AV206" s="339">
        <v>0</v>
      </c>
      <c r="AW206" s="155">
        <v>0</v>
      </c>
      <c r="AX206" s="156">
        <v>0</v>
      </c>
      <c r="AY206" s="155">
        <v>1574.539</v>
      </c>
      <c r="AZ206" s="100"/>
      <c r="BA206" s="155">
        <v>0</v>
      </c>
      <c r="BB206" s="366">
        <v>0</v>
      </c>
      <c r="BC206" s="339">
        <v>0</v>
      </c>
      <c r="BD206" s="155">
        <v>0</v>
      </c>
      <c r="BE206" s="156">
        <v>0</v>
      </c>
      <c r="BF206" s="155">
        <v>1574.539</v>
      </c>
      <c r="BG206" s="100"/>
      <c r="BH206" s="155">
        <v>0</v>
      </c>
      <c r="BI206" s="366">
        <v>0</v>
      </c>
      <c r="BJ206" s="339">
        <v>0</v>
      </c>
      <c r="BK206" s="155">
        <v>0</v>
      </c>
      <c r="BL206" s="156">
        <v>0</v>
      </c>
      <c r="BM206" s="155">
        <v>1574.539</v>
      </c>
      <c r="BN206" s="100"/>
      <c r="BO206" s="155">
        <v>0</v>
      </c>
      <c r="BP206" s="366">
        <v>0</v>
      </c>
      <c r="BQ206" s="339">
        <v>0</v>
      </c>
      <c r="BR206" s="155">
        <v>0</v>
      </c>
      <c r="BS206" s="156">
        <v>0</v>
      </c>
      <c r="BT206" s="155">
        <v>1574.539</v>
      </c>
      <c r="BU206" s="100"/>
      <c r="BV206" s="155">
        <v>0</v>
      </c>
      <c r="BW206" s="366">
        <v>0</v>
      </c>
      <c r="BX206" s="339">
        <v>0</v>
      </c>
      <c r="BY206" s="155">
        <v>0</v>
      </c>
      <c r="BZ206" s="156">
        <v>0</v>
      </c>
      <c r="CA206" s="155">
        <v>1574.539</v>
      </c>
      <c r="CB206" s="100">
        <v>11.56</v>
      </c>
      <c r="CC206" s="155">
        <v>574.18520000000001</v>
      </c>
      <c r="CD206" s="366">
        <v>0.36466876971608836</v>
      </c>
      <c r="CE206" s="339">
        <v>11.56</v>
      </c>
      <c r="CF206" s="155">
        <v>574.18520000000001</v>
      </c>
      <c r="CG206" s="156">
        <v>0.36466876971608836</v>
      </c>
      <c r="CH206" s="155">
        <v>1000.3538</v>
      </c>
      <c r="CI206" s="100"/>
      <c r="CJ206" s="155">
        <v>0</v>
      </c>
      <c r="CK206" s="366">
        <v>0</v>
      </c>
      <c r="CL206" s="339">
        <v>11.56</v>
      </c>
      <c r="CM206" s="155">
        <v>574.18520000000001</v>
      </c>
      <c r="CN206" s="156">
        <v>0.36466876971608836</v>
      </c>
      <c r="CO206" s="155">
        <v>1000.3538</v>
      </c>
      <c r="CP206" s="100"/>
      <c r="CQ206" s="155">
        <v>0</v>
      </c>
      <c r="CR206" s="366">
        <v>0</v>
      </c>
      <c r="CS206" s="339">
        <v>11.56</v>
      </c>
      <c r="CT206" s="155">
        <v>574.18520000000001</v>
      </c>
      <c r="CU206" s="156">
        <v>0.36466876971608836</v>
      </c>
      <c r="CV206" s="155">
        <v>1000.3538</v>
      </c>
      <c r="CW206" s="100"/>
      <c r="CX206" s="155">
        <v>0</v>
      </c>
      <c r="CY206" s="366">
        <v>0</v>
      </c>
      <c r="CZ206" s="339">
        <v>11.56</v>
      </c>
      <c r="DA206" s="155">
        <v>574.18520000000001</v>
      </c>
      <c r="DB206" s="156">
        <v>0.36466876971608836</v>
      </c>
      <c r="DC206" s="155">
        <v>1000.3538</v>
      </c>
      <c r="DD206" s="100"/>
      <c r="DE206" s="155">
        <v>0</v>
      </c>
      <c r="DF206" s="366">
        <v>0</v>
      </c>
      <c r="DG206" s="339">
        <v>11.56</v>
      </c>
      <c r="DH206" s="155">
        <v>574.18520000000001</v>
      </c>
      <c r="DI206" s="156">
        <v>0.36466876971608836</v>
      </c>
      <c r="DJ206" s="155">
        <v>1000.3538</v>
      </c>
      <c r="DK206" s="100"/>
      <c r="DL206" s="155">
        <v>0</v>
      </c>
      <c r="DM206" s="366">
        <v>0</v>
      </c>
      <c r="DN206" s="339">
        <v>11.56</v>
      </c>
      <c r="DO206" s="155">
        <v>574.18520000000001</v>
      </c>
      <c r="DP206" s="156">
        <v>0.36466876971608836</v>
      </c>
      <c r="DQ206" s="155">
        <v>1000.3538</v>
      </c>
    </row>
    <row r="207" spans="1:121" ht="38.25" x14ac:dyDescent="0.25">
      <c r="A207" s="17" t="s">
        <v>582</v>
      </c>
      <c r="B207" s="18" t="s">
        <v>583</v>
      </c>
      <c r="C207" s="17" t="s">
        <v>32</v>
      </c>
      <c r="D207" s="17" t="s">
        <v>584</v>
      </c>
      <c r="E207" s="19" t="s">
        <v>109</v>
      </c>
      <c r="F207" s="19">
        <v>8484.6</v>
      </c>
      <c r="G207" s="20">
        <v>3.29</v>
      </c>
      <c r="H207" s="20">
        <v>4.1100000000000003</v>
      </c>
      <c r="I207" s="390">
        <v>34871.705999999998</v>
      </c>
      <c r="J207" s="100">
        <v>0</v>
      </c>
      <c r="K207" s="155">
        <v>0</v>
      </c>
      <c r="L207" s="366">
        <v>0</v>
      </c>
      <c r="M207" s="339">
        <v>0</v>
      </c>
      <c r="N207" s="155">
        <v>0</v>
      </c>
      <c r="O207" s="156">
        <v>0</v>
      </c>
      <c r="P207" s="155">
        <v>34871.705999999998</v>
      </c>
      <c r="Q207" s="100"/>
      <c r="R207" s="155">
        <v>0</v>
      </c>
      <c r="S207" s="366">
        <v>0</v>
      </c>
      <c r="T207" s="339">
        <v>0</v>
      </c>
      <c r="U207" s="155">
        <v>0</v>
      </c>
      <c r="V207" s="156">
        <v>0</v>
      </c>
      <c r="W207" s="155">
        <v>34871.705999999998</v>
      </c>
      <c r="X207" s="100"/>
      <c r="Y207" s="155">
        <v>0</v>
      </c>
      <c r="Z207" s="366">
        <v>0</v>
      </c>
      <c r="AA207" s="339">
        <v>0</v>
      </c>
      <c r="AB207" s="155">
        <v>0</v>
      </c>
      <c r="AC207" s="156">
        <v>0</v>
      </c>
      <c r="AD207" s="155">
        <v>34871.705999999998</v>
      </c>
      <c r="AE207" s="100">
        <v>4826</v>
      </c>
      <c r="AF207" s="155">
        <v>19834.86</v>
      </c>
      <c r="AG207" s="366">
        <v>0.56879522900313517</v>
      </c>
      <c r="AH207" s="339">
        <v>4826</v>
      </c>
      <c r="AI207" s="155">
        <v>19834.86</v>
      </c>
      <c r="AJ207" s="156">
        <v>0.56879522900313517</v>
      </c>
      <c r="AK207" s="155">
        <v>15036.845999999998</v>
      </c>
      <c r="AL207" s="100">
        <v>1576</v>
      </c>
      <c r="AM207" s="155">
        <v>6477.3600000000006</v>
      </c>
      <c r="AN207" s="366">
        <v>0.18574829691440967</v>
      </c>
      <c r="AO207" s="339">
        <v>6402</v>
      </c>
      <c r="AP207" s="155">
        <v>26312.22</v>
      </c>
      <c r="AQ207" s="156">
        <v>0.75454352591754481</v>
      </c>
      <c r="AR207" s="155">
        <v>8559.4859999999971</v>
      </c>
      <c r="AS207" s="100">
        <v>277</v>
      </c>
      <c r="AT207" s="155">
        <v>1138.47</v>
      </c>
      <c r="AU207" s="366">
        <v>3.2647384673408296E-2</v>
      </c>
      <c r="AV207" s="339">
        <v>6679</v>
      </c>
      <c r="AW207" s="155">
        <v>27450.690000000002</v>
      </c>
      <c r="AX207" s="156">
        <v>0.78719091059095314</v>
      </c>
      <c r="AY207" s="155">
        <v>7421.015999999996</v>
      </c>
      <c r="AZ207" s="100">
        <v>249.3</v>
      </c>
      <c r="BA207" s="155">
        <v>1024.623</v>
      </c>
      <c r="BB207" s="366">
        <v>2.9382646206067467E-2</v>
      </c>
      <c r="BC207" s="339">
        <v>6928.3</v>
      </c>
      <c r="BD207" s="155">
        <v>28475.313000000002</v>
      </c>
      <c r="BE207" s="156">
        <v>0.81657355679702059</v>
      </c>
      <c r="BF207" s="155">
        <v>6396.3929999999964</v>
      </c>
      <c r="BG207" s="100">
        <v>130.65</v>
      </c>
      <c r="BH207" s="155">
        <v>536.97150000000011</v>
      </c>
      <c r="BI207" s="366">
        <v>1.5398486669966767E-2</v>
      </c>
      <c r="BJ207" s="339">
        <v>7058.95</v>
      </c>
      <c r="BK207" s="155">
        <v>29012.284500000002</v>
      </c>
      <c r="BL207" s="156">
        <v>0.83197204346698739</v>
      </c>
      <c r="BM207" s="155">
        <v>5859.4214999999967</v>
      </c>
      <c r="BN207" s="100"/>
      <c r="BO207" s="155">
        <v>0</v>
      </c>
      <c r="BP207" s="366">
        <v>0</v>
      </c>
      <c r="BQ207" s="339">
        <v>7058.95</v>
      </c>
      <c r="BR207" s="155">
        <v>29012.284500000002</v>
      </c>
      <c r="BS207" s="156">
        <v>0.83197204346698739</v>
      </c>
      <c r="BT207" s="155">
        <v>5859.4214999999967</v>
      </c>
      <c r="BU207" s="100">
        <v>242</v>
      </c>
      <c r="BV207" s="155">
        <v>994.62000000000012</v>
      </c>
      <c r="BW207" s="366">
        <v>2.8522263866298945E-2</v>
      </c>
      <c r="BX207" s="339">
        <v>7300.95</v>
      </c>
      <c r="BY207" s="155">
        <v>30006.904500000001</v>
      </c>
      <c r="BZ207" s="156">
        <v>0.86049430733328625</v>
      </c>
      <c r="CA207" s="155">
        <v>4864.8014999999978</v>
      </c>
      <c r="CB207" s="100"/>
      <c r="CC207" s="155">
        <v>0</v>
      </c>
      <c r="CD207" s="366">
        <v>0</v>
      </c>
      <c r="CE207" s="339">
        <v>7300.95</v>
      </c>
      <c r="CF207" s="155">
        <v>30006.904500000001</v>
      </c>
      <c r="CG207" s="156">
        <v>0.86049430733328625</v>
      </c>
      <c r="CH207" s="155">
        <v>4864.8014999999978</v>
      </c>
      <c r="CI207" s="100">
        <v>200</v>
      </c>
      <c r="CJ207" s="155">
        <v>822.00000000000011</v>
      </c>
      <c r="CK207" s="366">
        <v>2.3572118897767724E-2</v>
      </c>
      <c r="CL207" s="339">
        <v>7500.95</v>
      </c>
      <c r="CM207" s="155">
        <v>30828.904500000001</v>
      </c>
      <c r="CN207" s="156">
        <v>0.88406642623105391</v>
      </c>
      <c r="CO207" s="155">
        <v>4042.8014999999978</v>
      </c>
      <c r="CP207" s="100"/>
      <c r="CQ207" s="155">
        <v>0</v>
      </c>
      <c r="CR207" s="366">
        <v>0</v>
      </c>
      <c r="CS207" s="339">
        <v>7500.95</v>
      </c>
      <c r="CT207" s="155">
        <v>30828.904500000001</v>
      </c>
      <c r="CU207" s="156">
        <v>0.88406642623105391</v>
      </c>
      <c r="CV207" s="155">
        <v>4042.8014999999978</v>
      </c>
      <c r="CW207" s="100">
        <v>488</v>
      </c>
      <c r="CX207" s="155">
        <v>2005.68</v>
      </c>
      <c r="CY207" s="366">
        <v>5.751597011055324E-2</v>
      </c>
      <c r="CZ207" s="339">
        <v>7988.95</v>
      </c>
      <c r="DA207" s="155">
        <v>32834.584499999997</v>
      </c>
      <c r="DB207" s="156">
        <v>0.94158239634160712</v>
      </c>
      <c r="DC207" s="155">
        <v>2037.1215000000011</v>
      </c>
      <c r="DD207" s="100"/>
      <c r="DE207" s="155">
        <v>0</v>
      </c>
      <c r="DF207" s="366">
        <v>0</v>
      </c>
      <c r="DG207" s="339">
        <v>7988.95</v>
      </c>
      <c r="DH207" s="155">
        <v>32834.584499999997</v>
      </c>
      <c r="DI207" s="156">
        <v>0.94158239634160712</v>
      </c>
      <c r="DJ207" s="155">
        <v>2037.1215000000011</v>
      </c>
      <c r="DK207" s="100"/>
      <c r="DL207" s="155">
        <v>0</v>
      </c>
      <c r="DM207" s="366">
        <v>0</v>
      </c>
      <c r="DN207" s="339">
        <v>7988.95</v>
      </c>
      <c r="DO207" s="155">
        <v>32834.584499999997</v>
      </c>
      <c r="DP207" s="156">
        <v>0.94158239634160712</v>
      </c>
      <c r="DQ207" s="155">
        <v>2037.1215000000011</v>
      </c>
    </row>
    <row r="208" spans="1:121" ht="38.25" x14ac:dyDescent="0.25">
      <c r="A208" s="17" t="s">
        <v>585</v>
      </c>
      <c r="B208" s="18" t="s">
        <v>447</v>
      </c>
      <c r="C208" s="17" t="s">
        <v>32</v>
      </c>
      <c r="D208" s="17" t="s">
        <v>448</v>
      </c>
      <c r="E208" s="19" t="s">
        <v>109</v>
      </c>
      <c r="F208" s="19">
        <v>3366.6</v>
      </c>
      <c r="G208" s="20">
        <v>5.1100000000000003</v>
      </c>
      <c r="H208" s="20">
        <v>6.39</v>
      </c>
      <c r="I208" s="390">
        <v>21512.574000000001</v>
      </c>
      <c r="J208" s="100">
        <v>0</v>
      </c>
      <c r="K208" s="155">
        <v>0</v>
      </c>
      <c r="L208" s="366">
        <v>0</v>
      </c>
      <c r="M208" s="339">
        <v>0</v>
      </c>
      <c r="N208" s="155">
        <v>0</v>
      </c>
      <c r="O208" s="156">
        <v>0</v>
      </c>
      <c r="P208" s="155">
        <v>21512.574000000001</v>
      </c>
      <c r="Q208" s="100"/>
      <c r="R208" s="155">
        <v>0</v>
      </c>
      <c r="S208" s="366">
        <v>0</v>
      </c>
      <c r="T208" s="339">
        <v>0</v>
      </c>
      <c r="U208" s="155">
        <v>0</v>
      </c>
      <c r="V208" s="156">
        <v>0</v>
      </c>
      <c r="W208" s="155">
        <v>21512.574000000001</v>
      </c>
      <c r="X208" s="100"/>
      <c r="Y208" s="155">
        <v>0</v>
      </c>
      <c r="Z208" s="366">
        <v>0</v>
      </c>
      <c r="AA208" s="339">
        <v>0</v>
      </c>
      <c r="AB208" s="155">
        <v>0</v>
      </c>
      <c r="AC208" s="156">
        <v>0</v>
      </c>
      <c r="AD208" s="155">
        <v>21512.574000000001</v>
      </c>
      <c r="AE208" s="100"/>
      <c r="AF208" s="155">
        <v>0</v>
      </c>
      <c r="AG208" s="366">
        <v>0</v>
      </c>
      <c r="AH208" s="339">
        <v>0</v>
      </c>
      <c r="AI208" s="155">
        <v>0</v>
      </c>
      <c r="AJ208" s="156">
        <v>0</v>
      </c>
      <c r="AK208" s="155">
        <v>21512.574000000001</v>
      </c>
      <c r="AL208" s="100">
        <v>2188.3000000000002</v>
      </c>
      <c r="AM208" s="155">
        <v>13983.237000000001</v>
      </c>
      <c r="AN208" s="366">
        <v>0.65000297035584864</v>
      </c>
      <c r="AO208" s="339">
        <v>2188.3000000000002</v>
      </c>
      <c r="AP208" s="155">
        <v>13983.237000000001</v>
      </c>
      <c r="AQ208" s="156">
        <v>0.65000297035584864</v>
      </c>
      <c r="AR208" s="155">
        <v>7529.3369999999995</v>
      </c>
      <c r="AS208" s="100"/>
      <c r="AT208" s="155">
        <v>0</v>
      </c>
      <c r="AU208" s="366">
        <v>0</v>
      </c>
      <c r="AV208" s="339">
        <v>2188.3000000000002</v>
      </c>
      <c r="AW208" s="155">
        <v>13983.237000000001</v>
      </c>
      <c r="AX208" s="156">
        <v>0.65000297035584864</v>
      </c>
      <c r="AY208" s="155">
        <v>7529.3369999999995</v>
      </c>
      <c r="AZ208" s="100">
        <v>478</v>
      </c>
      <c r="BA208" s="155">
        <v>3054.42</v>
      </c>
      <c r="BB208" s="366">
        <v>0.14198300956454582</v>
      </c>
      <c r="BC208" s="339">
        <v>2666.3</v>
      </c>
      <c r="BD208" s="155">
        <v>17037.656999999999</v>
      </c>
      <c r="BE208" s="156">
        <v>0.79198597992039443</v>
      </c>
      <c r="BF208" s="155">
        <v>4474.9170000000013</v>
      </c>
      <c r="BG208" s="100"/>
      <c r="BH208" s="155">
        <v>0</v>
      </c>
      <c r="BI208" s="366">
        <v>0</v>
      </c>
      <c r="BJ208" s="339">
        <v>2666.3</v>
      </c>
      <c r="BK208" s="155">
        <v>17037.656999999999</v>
      </c>
      <c r="BL208" s="156">
        <v>0.79198597992039443</v>
      </c>
      <c r="BM208" s="155">
        <v>4474.9170000000013</v>
      </c>
      <c r="BN208" s="100"/>
      <c r="BO208" s="155">
        <v>0</v>
      </c>
      <c r="BP208" s="366">
        <v>0</v>
      </c>
      <c r="BQ208" s="339">
        <v>2666.3</v>
      </c>
      <c r="BR208" s="155">
        <v>17037.656999999999</v>
      </c>
      <c r="BS208" s="156">
        <v>0.79198597992039443</v>
      </c>
      <c r="BT208" s="155">
        <v>4474.9170000000013</v>
      </c>
      <c r="BU208" s="100">
        <v>227</v>
      </c>
      <c r="BV208" s="155">
        <v>1450.53</v>
      </c>
      <c r="BW208" s="366">
        <v>6.7427077763916113E-2</v>
      </c>
      <c r="BX208" s="339">
        <v>2893.3</v>
      </c>
      <c r="BY208" s="155">
        <v>18488.186999999998</v>
      </c>
      <c r="BZ208" s="156">
        <v>0.85941305768431042</v>
      </c>
      <c r="CA208" s="155">
        <v>3024.3870000000024</v>
      </c>
      <c r="CB208" s="100"/>
      <c r="CC208" s="155">
        <v>0</v>
      </c>
      <c r="CD208" s="366">
        <v>0</v>
      </c>
      <c r="CE208" s="339">
        <v>2893.3</v>
      </c>
      <c r="CF208" s="155">
        <v>18488.186999999998</v>
      </c>
      <c r="CG208" s="156">
        <v>0.85941305768431042</v>
      </c>
      <c r="CH208" s="155">
        <v>3024.3870000000024</v>
      </c>
      <c r="CI208" s="100">
        <v>75</v>
      </c>
      <c r="CJ208" s="155">
        <v>479.25</v>
      </c>
      <c r="CK208" s="366">
        <v>2.2277668864729993E-2</v>
      </c>
      <c r="CL208" s="339">
        <v>2968.3</v>
      </c>
      <c r="CM208" s="155">
        <v>18967.436999999998</v>
      </c>
      <c r="CN208" s="156">
        <v>0.88169072654904046</v>
      </c>
      <c r="CO208" s="155">
        <v>2545.1370000000024</v>
      </c>
      <c r="CP208" s="100"/>
      <c r="CQ208" s="155">
        <v>0</v>
      </c>
      <c r="CR208" s="366">
        <v>0</v>
      </c>
      <c r="CS208" s="339">
        <v>2968.3</v>
      </c>
      <c r="CT208" s="155">
        <v>18967.436999999998</v>
      </c>
      <c r="CU208" s="156">
        <v>0.88169072654904046</v>
      </c>
      <c r="CV208" s="155">
        <v>2545.1370000000024</v>
      </c>
      <c r="CW208" s="100">
        <v>227</v>
      </c>
      <c r="CX208" s="155">
        <v>1450.53</v>
      </c>
      <c r="CY208" s="366">
        <v>6.7427077763916113E-2</v>
      </c>
      <c r="CZ208" s="339">
        <v>3195.3</v>
      </c>
      <c r="DA208" s="155">
        <v>20417.966999999997</v>
      </c>
      <c r="DB208" s="156">
        <v>0.94911780431295656</v>
      </c>
      <c r="DC208" s="155">
        <v>1094.6070000000036</v>
      </c>
      <c r="DD208" s="100"/>
      <c r="DE208" s="155">
        <v>0</v>
      </c>
      <c r="DF208" s="366">
        <v>0</v>
      </c>
      <c r="DG208" s="339">
        <v>3195.3</v>
      </c>
      <c r="DH208" s="155">
        <v>20417.966999999997</v>
      </c>
      <c r="DI208" s="156">
        <v>0.94911780431295656</v>
      </c>
      <c r="DJ208" s="155">
        <v>1094.6070000000036</v>
      </c>
      <c r="DK208" s="100"/>
      <c r="DL208" s="155">
        <v>0</v>
      </c>
      <c r="DM208" s="366">
        <v>0</v>
      </c>
      <c r="DN208" s="339">
        <v>3195.3</v>
      </c>
      <c r="DO208" s="155">
        <v>20417.966999999997</v>
      </c>
      <c r="DP208" s="156">
        <v>0.94911780431295656</v>
      </c>
      <c r="DQ208" s="155">
        <v>1094.6070000000036</v>
      </c>
    </row>
    <row r="209" spans="1:121" ht="38.25" x14ac:dyDescent="0.25">
      <c r="A209" s="17" t="s">
        <v>586</v>
      </c>
      <c r="B209" s="18" t="s">
        <v>587</v>
      </c>
      <c r="C209" s="17" t="s">
        <v>32</v>
      </c>
      <c r="D209" s="17" t="s">
        <v>588</v>
      </c>
      <c r="E209" s="19" t="s">
        <v>42</v>
      </c>
      <c r="F209" s="19">
        <v>65</v>
      </c>
      <c r="G209" s="20">
        <v>27.47</v>
      </c>
      <c r="H209" s="20">
        <v>34.39</v>
      </c>
      <c r="I209" s="390">
        <v>2235.35</v>
      </c>
      <c r="J209" s="100">
        <v>0</v>
      </c>
      <c r="K209" s="155">
        <v>0</v>
      </c>
      <c r="L209" s="366">
        <v>0</v>
      </c>
      <c r="M209" s="339">
        <v>0</v>
      </c>
      <c r="N209" s="155">
        <v>0</v>
      </c>
      <c r="O209" s="156">
        <v>0</v>
      </c>
      <c r="P209" s="155">
        <v>2235.35</v>
      </c>
      <c r="Q209" s="100"/>
      <c r="R209" s="155">
        <v>0</v>
      </c>
      <c r="S209" s="366">
        <v>0</v>
      </c>
      <c r="T209" s="339">
        <v>0</v>
      </c>
      <c r="U209" s="155">
        <v>0</v>
      </c>
      <c r="V209" s="156">
        <v>0</v>
      </c>
      <c r="W209" s="155">
        <v>2235.35</v>
      </c>
      <c r="X209" s="100"/>
      <c r="Y209" s="155">
        <v>0</v>
      </c>
      <c r="Z209" s="366">
        <v>0</v>
      </c>
      <c r="AA209" s="339">
        <v>0</v>
      </c>
      <c r="AB209" s="155">
        <v>0</v>
      </c>
      <c r="AC209" s="156">
        <v>0</v>
      </c>
      <c r="AD209" s="155">
        <v>2235.35</v>
      </c>
      <c r="AE209" s="100"/>
      <c r="AF209" s="155">
        <v>0</v>
      </c>
      <c r="AG209" s="366">
        <v>0</v>
      </c>
      <c r="AH209" s="339">
        <v>0</v>
      </c>
      <c r="AI209" s="155">
        <v>0</v>
      </c>
      <c r="AJ209" s="156">
        <v>0</v>
      </c>
      <c r="AK209" s="155">
        <v>2235.35</v>
      </c>
      <c r="AL209" s="100"/>
      <c r="AM209" s="155">
        <v>0</v>
      </c>
      <c r="AN209" s="366">
        <v>0</v>
      </c>
      <c r="AO209" s="339">
        <v>0</v>
      </c>
      <c r="AP209" s="155">
        <v>0</v>
      </c>
      <c r="AQ209" s="156">
        <v>0</v>
      </c>
      <c r="AR209" s="155">
        <v>2235.35</v>
      </c>
      <c r="AS209" s="100"/>
      <c r="AT209" s="155">
        <v>0</v>
      </c>
      <c r="AU209" s="366">
        <v>0</v>
      </c>
      <c r="AV209" s="339">
        <v>0</v>
      </c>
      <c r="AW209" s="155">
        <v>0</v>
      </c>
      <c r="AX209" s="156">
        <v>0</v>
      </c>
      <c r="AY209" s="155">
        <v>2235.35</v>
      </c>
      <c r="AZ209" s="100"/>
      <c r="BA209" s="155">
        <v>0</v>
      </c>
      <c r="BB209" s="366">
        <v>0</v>
      </c>
      <c r="BC209" s="339">
        <v>0</v>
      </c>
      <c r="BD209" s="155">
        <v>0</v>
      </c>
      <c r="BE209" s="156">
        <v>0</v>
      </c>
      <c r="BF209" s="155">
        <v>2235.35</v>
      </c>
      <c r="BG209" s="100"/>
      <c r="BH209" s="155">
        <v>0</v>
      </c>
      <c r="BI209" s="366">
        <v>0</v>
      </c>
      <c r="BJ209" s="339">
        <v>0</v>
      </c>
      <c r="BK209" s="155">
        <v>0</v>
      </c>
      <c r="BL209" s="156">
        <v>0</v>
      </c>
      <c r="BM209" s="155">
        <v>2235.35</v>
      </c>
      <c r="BN209" s="100"/>
      <c r="BO209" s="155">
        <v>0</v>
      </c>
      <c r="BP209" s="366">
        <v>0</v>
      </c>
      <c r="BQ209" s="339">
        <v>0</v>
      </c>
      <c r="BR209" s="155">
        <v>0</v>
      </c>
      <c r="BS209" s="156">
        <v>0</v>
      </c>
      <c r="BT209" s="155">
        <v>2235.35</v>
      </c>
      <c r="BU209" s="100"/>
      <c r="BV209" s="155">
        <v>0</v>
      </c>
      <c r="BW209" s="366">
        <v>0</v>
      </c>
      <c r="BX209" s="339">
        <v>0</v>
      </c>
      <c r="BY209" s="155">
        <v>0</v>
      </c>
      <c r="BZ209" s="156">
        <v>0</v>
      </c>
      <c r="CA209" s="155">
        <v>2235.35</v>
      </c>
      <c r="CB209" s="100"/>
      <c r="CC209" s="155">
        <v>0</v>
      </c>
      <c r="CD209" s="366">
        <v>0</v>
      </c>
      <c r="CE209" s="339">
        <v>0</v>
      </c>
      <c r="CF209" s="155">
        <v>0</v>
      </c>
      <c r="CG209" s="156">
        <v>0</v>
      </c>
      <c r="CH209" s="155">
        <v>2235.35</v>
      </c>
      <c r="CI209" s="100"/>
      <c r="CJ209" s="155">
        <v>0</v>
      </c>
      <c r="CK209" s="366">
        <v>0</v>
      </c>
      <c r="CL209" s="339">
        <v>0</v>
      </c>
      <c r="CM209" s="155">
        <v>0</v>
      </c>
      <c r="CN209" s="156">
        <v>0</v>
      </c>
      <c r="CO209" s="155">
        <v>2235.35</v>
      </c>
      <c r="CP209" s="100">
        <v>35</v>
      </c>
      <c r="CQ209" s="155">
        <v>1203.6500000000001</v>
      </c>
      <c r="CR209" s="366">
        <v>0.53846153846153855</v>
      </c>
      <c r="CS209" s="339">
        <v>35</v>
      </c>
      <c r="CT209" s="155">
        <v>1203.6500000000001</v>
      </c>
      <c r="CU209" s="156">
        <v>0.53846153846153855</v>
      </c>
      <c r="CV209" s="155">
        <v>1031.6999999999998</v>
      </c>
      <c r="CW209" s="100">
        <v>6</v>
      </c>
      <c r="CX209" s="155">
        <v>206.34</v>
      </c>
      <c r="CY209" s="366">
        <v>9.2307692307692313E-2</v>
      </c>
      <c r="CZ209" s="339">
        <v>41</v>
      </c>
      <c r="DA209" s="155">
        <v>1409.99</v>
      </c>
      <c r="DB209" s="156">
        <v>0.63076923076923075</v>
      </c>
      <c r="DC209" s="155">
        <v>825.3599999999999</v>
      </c>
      <c r="DD209" s="100"/>
      <c r="DE209" s="155">
        <v>0</v>
      </c>
      <c r="DF209" s="366">
        <v>0</v>
      </c>
      <c r="DG209" s="339">
        <v>41</v>
      </c>
      <c r="DH209" s="155">
        <v>1409.99</v>
      </c>
      <c r="DI209" s="156">
        <v>0.63076923076923075</v>
      </c>
      <c r="DJ209" s="155">
        <v>825.3599999999999</v>
      </c>
      <c r="DK209" s="100"/>
      <c r="DL209" s="155">
        <v>0</v>
      </c>
      <c r="DM209" s="366">
        <v>0</v>
      </c>
      <c r="DN209" s="339">
        <v>41</v>
      </c>
      <c r="DO209" s="155">
        <v>1409.99</v>
      </c>
      <c r="DP209" s="156">
        <v>0.63076923076923075</v>
      </c>
      <c r="DQ209" s="155">
        <v>825.3599999999999</v>
      </c>
    </row>
    <row r="210" spans="1:121" ht="38.25" x14ac:dyDescent="0.25">
      <c r="A210" s="17" t="s">
        <v>589</v>
      </c>
      <c r="B210" s="18" t="s">
        <v>590</v>
      </c>
      <c r="C210" s="17" t="s">
        <v>32</v>
      </c>
      <c r="D210" s="17" t="s">
        <v>591</v>
      </c>
      <c r="E210" s="19" t="s">
        <v>42</v>
      </c>
      <c r="F210" s="19">
        <v>2</v>
      </c>
      <c r="G210" s="20">
        <v>33.42</v>
      </c>
      <c r="H210" s="20">
        <v>41.84</v>
      </c>
      <c r="I210" s="390">
        <v>83.68</v>
      </c>
      <c r="J210" s="100">
        <v>0</v>
      </c>
      <c r="K210" s="155">
        <v>0</v>
      </c>
      <c r="L210" s="366">
        <v>0</v>
      </c>
      <c r="M210" s="339">
        <v>0</v>
      </c>
      <c r="N210" s="155">
        <v>0</v>
      </c>
      <c r="O210" s="156">
        <v>0</v>
      </c>
      <c r="P210" s="155">
        <v>83.68</v>
      </c>
      <c r="Q210" s="100"/>
      <c r="R210" s="155">
        <v>0</v>
      </c>
      <c r="S210" s="366">
        <v>0</v>
      </c>
      <c r="T210" s="339">
        <v>0</v>
      </c>
      <c r="U210" s="155">
        <v>0</v>
      </c>
      <c r="V210" s="156">
        <v>0</v>
      </c>
      <c r="W210" s="155">
        <v>83.68</v>
      </c>
      <c r="X210" s="100"/>
      <c r="Y210" s="155">
        <v>0</v>
      </c>
      <c r="Z210" s="366">
        <v>0</v>
      </c>
      <c r="AA210" s="339">
        <v>0</v>
      </c>
      <c r="AB210" s="155">
        <v>0</v>
      </c>
      <c r="AC210" s="156">
        <v>0</v>
      </c>
      <c r="AD210" s="155">
        <v>83.68</v>
      </c>
      <c r="AE210" s="100"/>
      <c r="AF210" s="155">
        <v>0</v>
      </c>
      <c r="AG210" s="366">
        <v>0</v>
      </c>
      <c r="AH210" s="339">
        <v>0</v>
      </c>
      <c r="AI210" s="155">
        <v>0</v>
      </c>
      <c r="AJ210" s="156">
        <v>0</v>
      </c>
      <c r="AK210" s="155">
        <v>83.68</v>
      </c>
      <c r="AL210" s="100"/>
      <c r="AM210" s="155">
        <v>0</v>
      </c>
      <c r="AN210" s="366">
        <v>0</v>
      </c>
      <c r="AO210" s="339">
        <v>0</v>
      </c>
      <c r="AP210" s="155">
        <v>0</v>
      </c>
      <c r="AQ210" s="156">
        <v>0</v>
      </c>
      <c r="AR210" s="155">
        <v>83.68</v>
      </c>
      <c r="AS210" s="100"/>
      <c r="AT210" s="155">
        <v>0</v>
      </c>
      <c r="AU210" s="366">
        <v>0</v>
      </c>
      <c r="AV210" s="339">
        <v>0</v>
      </c>
      <c r="AW210" s="155">
        <v>0</v>
      </c>
      <c r="AX210" s="156">
        <v>0</v>
      </c>
      <c r="AY210" s="155">
        <v>83.68</v>
      </c>
      <c r="AZ210" s="100"/>
      <c r="BA210" s="155">
        <v>0</v>
      </c>
      <c r="BB210" s="366">
        <v>0</v>
      </c>
      <c r="BC210" s="339">
        <v>0</v>
      </c>
      <c r="BD210" s="155">
        <v>0</v>
      </c>
      <c r="BE210" s="156">
        <v>0</v>
      </c>
      <c r="BF210" s="155">
        <v>83.68</v>
      </c>
      <c r="BG210" s="100"/>
      <c r="BH210" s="155">
        <v>0</v>
      </c>
      <c r="BI210" s="366">
        <v>0</v>
      </c>
      <c r="BJ210" s="339">
        <v>0</v>
      </c>
      <c r="BK210" s="155">
        <v>0</v>
      </c>
      <c r="BL210" s="156">
        <v>0</v>
      </c>
      <c r="BM210" s="155">
        <v>83.68</v>
      </c>
      <c r="BN210" s="100"/>
      <c r="BO210" s="155">
        <v>0</v>
      </c>
      <c r="BP210" s="366">
        <v>0</v>
      </c>
      <c r="BQ210" s="339">
        <v>0</v>
      </c>
      <c r="BR210" s="155">
        <v>0</v>
      </c>
      <c r="BS210" s="156">
        <v>0</v>
      </c>
      <c r="BT210" s="155">
        <v>83.68</v>
      </c>
      <c r="BU210" s="100"/>
      <c r="BV210" s="155">
        <v>0</v>
      </c>
      <c r="BW210" s="366">
        <v>0</v>
      </c>
      <c r="BX210" s="339">
        <v>0</v>
      </c>
      <c r="BY210" s="155">
        <v>0</v>
      </c>
      <c r="BZ210" s="156">
        <v>0</v>
      </c>
      <c r="CA210" s="155">
        <v>83.68</v>
      </c>
      <c r="CB210" s="100"/>
      <c r="CC210" s="155">
        <v>0</v>
      </c>
      <c r="CD210" s="366">
        <v>0</v>
      </c>
      <c r="CE210" s="339">
        <v>0</v>
      </c>
      <c r="CF210" s="155">
        <v>0</v>
      </c>
      <c r="CG210" s="156">
        <v>0</v>
      </c>
      <c r="CH210" s="155">
        <v>83.68</v>
      </c>
      <c r="CI210" s="100"/>
      <c r="CJ210" s="155">
        <v>0</v>
      </c>
      <c r="CK210" s="366">
        <v>0</v>
      </c>
      <c r="CL210" s="339">
        <v>0</v>
      </c>
      <c r="CM210" s="155">
        <v>0</v>
      </c>
      <c r="CN210" s="156">
        <v>0</v>
      </c>
      <c r="CO210" s="155">
        <v>83.68</v>
      </c>
      <c r="CP210" s="100">
        <v>1</v>
      </c>
      <c r="CQ210" s="155">
        <v>41.84</v>
      </c>
      <c r="CR210" s="366">
        <v>0.5</v>
      </c>
      <c r="CS210" s="339">
        <v>1</v>
      </c>
      <c r="CT210" s="155">
        <v>41.84</v>
      </c>
      <c r="CU210" s="156">
        <v>0.5</v>
      </c>
      <c r="CV210" s="155">
        <v>41.84</v>
      </c>
      <c r="CW210" s="100">
        <v>1</v>
      </c>
      <c r="CX210" s="155">
        <v>41.84</v>
      </c>
      <c r="CY210" s="366">
        <v>0.5</v>
      </c>
      <c r="CZ210" s="339">
        <v>2</v>
      </c>
      <c r="DA210" s="155">
        <v>83.68</v>
      </c>
      <c r="DB210" s="156">
        <v>1</v>
      </c>
      <c r="DC210" s="155">
        <v>0</v>
      </c>
      <c r="DD210" s="100"/>
      <c r="DE210" s="155">
        <v>0</v>
      </c>
      <c r="DF210" s="366">
        <v>0</v>
      </c>
      <c r="DG210" s="339">
        <v>2</v>
      </c>
      <c r="DH210" s="155">
        <v>83.68</v>
      </c>
      <c r="DI210" s="156">
        <v>1</v>
      </c>
      <c r="DJ210" s="155">
        <v>0</v>
      </c>
      <c r="DK210" s="100"/>
      <c r="DL210" s="155">
        <v>0</v>
      </c>
      <c r="DM210" s="366">
        <v>0</v>
      </c>
      <c r="DN210" s="339">
        <v>2</v>
      </c>
      <c r="DO210" s="155">
        <v>83.68</v>
      </c>
      <c r="DP210" s="156">
        <v>1</v>
      </c>
      <c r="DQ210" s="155">
        <v>0</v>
      </c>
    </row>
    <row r="211" spans="1:121" ht="38.25" x14ac:dyDescent="0.25">
      <c r="A211" s="17" t="s">
        <v>592</v>
      </c>
      <c r="B211" s="18" t="s">
        <v>593</v>
      </c>
      <c r="C211" s="17" t="s">
        <v>32</v>
      </c>
      <c r="D211" s="17" t="s">
        <v>594</v>
      </c>
      <c r="E211" s="19" t="s">
        <v>42</v>
      </c>
      <c r="F211" s="19">
        <v>22</v>
      </c>
      <c r="G211" s="20">
        <v>53.77</v>
      </c>
      <c r="H211" s="20">
        <v>67.33</v>
      </c>
      <c r="I211" s="390">
        <v>1481.26</v>
      </c>
      <c r="J211" s="100">
        <v>0</v>
      </c>
      <c r="K211" s="155">
        <v>0</v>
      </c>
      <c r="L211" s="366">
        <v>0</v>
      </c>
      <c r="M211" s="339">
        <v>0</v>
      </c>
      <c r="N211" s="155">
        <v>0</v>
      </c>
      <c r="O211" s="156">
        <v>0</v>
      </c>
      <c r="P211" s="155">
        <v>1481.26</v>
      </c>
      <c r="Q211" s="100"/>
      <c r="R211" s="155">
        <v>0</v>
      </c>
      <c r="S211" s="366">
        <v>0</v>
      </c>
      <c r="T211" s="339">
        <v>0</v>
      </c>
      <c r="U211" s="155">
        <v>0</v>
      </c>
      <c r="V211" s="156">
        <v>0</v>
      </c>
      <c r="W211" s="155">
        <v>1481.26</v>
      </c>
      <c r="X211" s="100"/>
      <c r="Y211" s="155">
        <v>0</v>
      </c>
      <c r="Z211" s="366">
        <v>0</v>
      </c>
      <c r="AA211" s="339">
        <v>0</v>
      </c>
      <c r="AB211" s="155">
        <v>0</v>
      </c>
      <c r="AC211" s="156">
        <v>0</v>
      </c>
      <c r="AD211" s="155">
        <v>1481.26</v>
      </c>
      <c r="AE211" s="100"/>
      <c r="AF211" s="155">
        <v>0</v>
      </c>
      <c r="AG211" s="366">
        <v>0</v>
      </c>
      <c r="AH211" s="339">
        <v>0</v>
      </c>
      <c r="AI211" s="155">
        <v>0</v>
      </c>
      <c r="AJ211" s="156">
        <v>0</v>
      </c>
      <c r="AK211" s="155">
        <v>1481.26</v>
      </c>
      <c r="AL211" s="100"/>
      <c r="AM211" s="155">
        <v>0</v>
      </c>
      <c r="AN211" s="366">
        <v>0</v>
      </c>
      <c r="AO211" s="339">
        <v>0</v>
      </c>
      <c r="AP211" s="155">
        <v>0</v>
      </c>
      <c r="AQ211" s="156">
        <v>0</v>
      </c>
      <c r="AR211" s="155">
        <v>1481.26</v>
      </c>
      <c r="AS211" s="100"/>
      <c r="AT211" s="155">
        <v>0</v>
      </c>
      <c r="AU211" s="366">
        <v>0</v>
      </c>
      <c r="AV211" s="339">
        <v>0</v>
      </c>
      <c r="AW211" s="155">
        <v>0</v>
      </c>
      <c r="AX211" s="156">
        <v>0</v>
      </c>
      <c r="AY211" s="155">
        <v>1481.26</v>
      </c>
      <c r="AZ211" s="100"/>
      <c r="BA211" s="155">
        <v>0</v>
      </c>
      <c r="BB211" s="366">
        <v>0</v>
      </c>
      <c r="BC211" s="339">
        <v>0</v>
      </c>
      <c r="BD211" s="155">
        <v>0</v>
      </c>
      <c r="BE211" s="156">
        <v>0</v>
      </c>
      <c r="BF211" s="155">
        <v>1481.26</v>
      </c>
      <c r="BG211" s="100"/>
      <c r="BH211" s="155">
        <v>0</v>
      </c>
      <c r="BI211" s="366">
        <v>0</v>
      </c>
      <c r="BJ211" s="339">
        <v>0</v>
      </c>
      <c r="BK211" s="155">
        <v>0</v>
      </c>
      <c r="BL211" s="156">
        <v>0</v>
      </c>
      <c r="BM211" s="155">
        <v>1481.26</v>
      </c>
      <c r="BN211" s="100"/>
      <c r="BO211" s="155">
        <v>0</v>
      </c>
      <c r="BP211" s="366">
        <v>0</v>
      </c>
      <c r="BQ211" s="339">
        <v>0</v>
      </c>
      <c r="BR211" s="155">
        <v>0</v>
      </c>
      <c r="BS211" s="156">
        <v>0</v>
      </c>
      <c r="BT211" s="155">
        <v>1481.26</v>
      </c>
      <c r="BU211" s="100"/>
      <c r="BV211" s="155">
        <v>0</v>
      </c>
      <c r="BW211" s="366">
        <v>0</v>
      </c>
      <c r="BX211" s="339">
        <v>0</v>
      </c>
      <c r="BY211" s="155">
        <v>0</v>
      </c>
      <c r="BZ211" s="156">
        <v>0</v>
      </c>
      <c r="CA211" s="155">
        <v>1481.26</v>
      </c>
      <c r="CB211" s="100"/>
      <c r="CC211" s="155">
        <v>0</v>
      </c>
      <c r="CD211" s="366">
        <v>0</v>
      </c>
      <c r="CE211" s="339">
        <v>0</v>
      </c>
      <c r="CF211" s="155">
        <v>0</v>
      </c>
      <c r="CG211" s="156">
        <v>0</v>
      </c>
      <c r="CH211" s="155">
        <v>1481.26</v>
      </c>
      <c r="CI211" s="100"/>
      <c r="CJ211" s="155">
        <v>0</v>
      </c>
      <c r="CK211" s="366">
        <v>0</v>
      </c>
      <c r="CL211" s="339">
        <v>0</v>
      </c>
      <c r="CM211" s="155">
        <v>0</v>
      </c>
      <c r="CN211" s="156">
        <v>0</v>
      </c>
      <c r="CO211" s="155">
        <v>1481.26</v>
      </c>
      <c r="CP211" s="100">
        <v>16</v>
      </c>
      <c r="CQ211" s="155">
        <v>1077.28</v>
      </c>
      <c r="CR211" s="366">
        <v>0.72727272727272729</v>
      </c>
      <c r="CS211" s="339">
        <v>16</v>
      </c>
      <c r="CT211" s="155">
        <v>1077.28</v>
      </c>
      <c r="CU211" s="156">
        <v>0.72727272727272729</v>
      </c>
      <c r="CV211" s="155">
        <v>403.98</v>
      </c>
      <c r="CW211" s="100">
        <v>4</v>
      </c>
      <c r="CX211" s="155">
        <v>269.32</v>
      </c>
      <c r="CY211" s="366">
        <v>0.18181818181818182</v>
      </c>
      <c r="CZ211" s="339">
        <v>20</v>
      </c>
      <c r="DA211" s="155">
        <v>1346.6</v>
      </c>
      <c r="DB211" s="156">
        <v>0.90909090909090906</v>
      </c>
      <c r="DC211" s="155">
        <v>134.66000000000008</v>
      </c>
      <c r="DD211" s="100"/>
      <c r="DE211" s="155">
        <v>0</v>
      </c>
      <c r="DF211" s="366">
        <v>0</v>
      </c>
      <c r="DG211" s="339">
        <v>20</v>
      </c>
      <c r="DH211" s="155">
        <v>1346.6</v>
      </c>
      <c r="DI211" s="156">
        <v>0.90909090909090906</v>
      </c>
      <c r="DJ211" s="155">
        <v>134.66000000000008</v>
      </c>
      <c r="DK211" s="100"/>
      <c r="DL211" s="155">
        <v>0</v>
      </c>
      <c r="DM211" s="366">
        <v>0</v>
      </c>
      <c r="DN211" s="339">
        <v>20</v>
      </c>
      <c r="DO211" s="155">
        <v>1346.6</v>
      </c>
      <c r="DP211" s="156">
        <v>0.90909090909090906</v>
      </c>
      <c r="DQ211" s="155">
        <v>134.66000000000008</v>
      </c>
    </row>
    <row r="212" spans="1:121" ht="38.25" x14ac:dyDescent="0.25">
      <c r="A212" s="17" t="s">
        <v>595</v>
      </c>
      <c r="B212" s="18" t="s">
        <v>596</v>
      </c>
      <c r="C212" s="17" t="s">
        <v>32</v>
      </c>
      <c r="D212" s="17" t="s">
        <v>597</v>
      </c>
      <c r="E212" s="19" t="s">
        <v>42</v>
      </c>
      <c r="F212" s="19">
        <v>3</v>
      </c>
      <c r="G212" s="20">
        <v>74.05</v>
      </c>
      <c r="H212" s="20">
        <v>92.72</v>
      </c>
      <c r="I212" s="390">
        <v>278.16000000000003</v>
      </c>
      <c r="J212" s="100">
        <v>0</v>
      </c>
      <c r="K212" s="155">
        <v>0</v>
      </c>
      <c r="L212" s="366">
        <v>0</v>
      </c>
      <c r="M212" s="339">
        <v>0</v>
      </c>
      <c r="N212" s="155">
        <v>0</v>
      </c>
      <c r="O212" s="156">
        <v>0</v>
      </c>
      <c r="P212" s="155">
        <v>278.16000000000003</v>
      </c>
      <c r="Q212" s="100"/>
      <c r="R212" s="155">
        <v>0</v>
      </c>
      <c r="S212" s="366">
        <v>0</v>
      </c>
      <c r="T212" s="339">
        <v>0</v>
      </c>
      <c r="U212" s="155">
        <v>0</v>
      </c>
      <c r="V212" s="156">
        <v>0</v>
      </c>
      <c r="W212" s="155">
        <v>278.16000000000003</v>
      </c>
      <c r="X212" s="100"/>
      <c r="Y212" s="155">
        <v>0</v>
      </c>
      <c r="Z212" s="366">
        <v>0</v>
      </c>
      <c r="AA212" s="339">
        <v>0</v>
      </c>
      <c r="AB212" s="155">
        <v>0</v>
      </c>
      <c r="AC212" s="156">
        <v>0</v>
      </c>
      <c r="AD212" s="155">
        <v>278.16000000000003</v>
      </c>
      <c r="AE212" s="100"/>
      <c r="AF212" s="155">
        <v>0</v>
      </c>
      <c r="AG212" s="366">
        <v>0</v>
      </c>
      <c r="AH212" s="339">
        <v>0</v>
      </c>
      <c r="AI212" s="155">
        <v>0</v>
      </c>
      <c r="AJ212" s="156">
        <v>0</v>
      </c>
      <c r="AK212" s="155">
        <v>278.16000000000003</v>
      </c>
      <c r="AL212" s="100"/>
      <c r="AM212" s="155">
        <v>0</v>
      </c>
      <c r="AN212" s="366">
        <v>0</v>
      </c>
      <c r="AO212" s="339">
        <v>0</v>
      </c>
      <c r="AP212" s="155">
        <v>0</v>
      </c>
      <c r="AQ212" s="156">
        <v>0</v>
      </c>
      <c r="AR212" s="155">
        <v>278.16000000000003</v>
      </c>
      <c r="AS212" s="100"/>
      <c r="AT212" s="155">
        <v>0</v>
      </c>
      <c r="AU212" s="366">
        <v>0</v>
      </c>
      <c r="AV212" s="339">
        <v>0</v>
      </c>
      <c r="AW212" s="155">
        <v>0</v>
      </c>
      <c r="AX212" s="156">
        <v>0</v>
      </c>
      <c r="AY212" s="155">
        <v>278.16000000000003</v>
      </c>
      <c r="AZ212" s="100"/>
      <c r="BA212" s="155">
        <v>0</v>
      </c>
      <c r="BB212" s="366">
        <v>0</v>
      </c>
      <c r="BC212" s="339">
        <v>0</v>
      </c>
      <c r="BD212" s="155">
        <v>0</v>
      </c>
      <c r="BE212" s="156">
        <v>0</v>
      </c>
      <c r="BF212" s="155">
        <v>278.16000000000003</v>
      </c>
      <c r="BG212" s="100"/>
      <c r="BH212" s="155">
        <v>0</v>
      </c>
      <c r="BI212" s="366">
        <v>0</v>
      </c>
      <c r="BJ212" s="339">
        <v>0</v>
      </c>
      <c r="BK212" s="155">
        <v>0</v>
      </c>
      <c r="BL212" s="156">
        <v>0</v>
      </c>
      <c r="BM212" s="155">
        <v>278.16000000000003</v>
      </c>
      <c r="BN212" s="100"/>
      <c r="BO212" s="155">
        <v>0</v>
      </c>
      <c r="BP212" s="366">
        <v>0</v>
      </c>
      <c r="BQ212" s="339">
        <v>0</v>
      </c>
      <c r="BR212" s="155">
        <v>0</v>
      </c>
      <c r="BS212" s="156">
        <v>0</v>
      </c>
      <c r="BT212" s="155">
        <v>278.16000000000003</v>
      </c>
      <c r="BU212" s="100"/>
      <c r="BV212" s="155">
        <v>0</v>
      </c>
      <c r="BW212" s="366">
        <v>0</v>
      </c>
      <c r="BX212" s="339">
        <v>0</v>
      </c>
      <c r="BY212" s="155">
        <v>0</v>
      </c>
      <c r="BZ212" s="156">
        <v>0</v>
      </c>
      <c r="CA212" s="155">
        <v>278.16000000000003</v>
      </c>
      <c r="CB212" s="100"/>
      <c r="CC212" s="155">
        <v>0</v>
      </c>
      <c r="CD212" s="366">
        <v>0</v>
      </c>
      <c r="CE212" s="339">
        <v>0</v>
      </c>
      <c r="CF212" s="155">
        <v>0</v>
      </c>
      <c r="CG212" s="156">
        <v>0</v>
      </c>
      <c r="CH212" s="155">
        <v>278.16000000000003</v>
      </c>
      <c r="CI212" s="100"/>
      <c r="CJ212" s="155">
        <v>0</v>
      </c>
      <c r="CK212" s="366">
        <v>0</v>
      </c>
      <c r="CL212" s="339">
        <v>0</v>
      </c>
      <c r="CM212" s="155">
        <v>0</v>
      </c>
      <c r="CN212" s="156">
        <v>0</v>
      </c>
      <c r="CO212" s="155">
        <v>278.16000000000003</v>
      </c>
      <c r="CP212" s="100">
        <v>2</v>
      </c>
      <c r="CQ212" s="155">
        <v>185.44</v>
      </c>
      <c r="CR212" s="366">
        <v>0.66666666666666663</v>
      </c>
      <c r="CS212" s="339">
        <v>2</v>
      </c>
      <c r="CT212" s="155">
        <v>185.44</v>
      </c>
      <c r="CU212" s="156">
        <v>0.66666666666666663</v>
      </c>
      <c r="CV212" s="155">
        <v>92.720000000000027</v>
      </c>
      <c r="CW212" s="100">
        <v>1</v>
      </c>
      <c r="CX212" s="155">
        <v>92.72</v>
      </c>
      <c r="CY212" s="366">
        <v>0.33333333333333331</v>
      </c>
      <c r="CZ212" s="339">
        <v>3</v>
      </c>
      <c r="DA212" s="155">
        <v>278.15999999999997</v>
      </c>
      <c r="DB212" s="156">
        <v>0.99999999999999978</v>
      </c>
      <c r="DC212" s="155">
        <v>0</v>
      </c>
      <c r="DD212" s="100"/>
      <c r="DE212" s="155">
        <v>0</v>
      </c>
      <c r="DF212" s="366">
        <v>0</v>
      </c>
      <c r="DG212" s="339">
        <v>3</v>
      </c>
      <c r="DH212" s="155">
        <v>278.15999999999997</v>
      </c>
      <c r="DI212" s="156">
        <v>0.99999999999999978</v>
      </c>
      <c r="DJ212" s="155">
        <v>0</v>
      </c>
      <c r="DK212" s="100"/>
      <c r="DL212" s="155">
        <v>0</v>
      </c>
      <c r="DM212" s="366">
        <v>0</v>
      </c>
      <c r="DN212" s="339">
        <v>3</v>
      </c>
      <c r="DO212" s="155">
        <v>278.15999999999997</v>
      </c>
      <c r="DP212" s="156">
        <v>0.99999999999999978</v>
      </c>
      <c r="DQ212" s="155">
        <v>0</v>
      </c>
    </row>
    <row r="213" spans="1:121" ht="38.25" x14ac:dyDescent="0.25">
      <c r="A213" s="17" t="s">
        <v>598</v>
      </c>
      <c r="B213" s="18" t="s">
        <v>599</v>
      </c>
      <c r="C213" s="17" t="s">
        <v>32</v>
      </c>
      <c r="D213" s="17" t="s">
        <v>600</v>
      </c>
      <c r="E213" s="19" t="s">
        <v>42</v>
      </c>
      <c r="F213" s="19">
        <v>13</v>
      </c>
      <c r="G213" s="20">
        <v>28.8</v>
      </c>
      <c r="H213" s="20">
        <v>36.06</v>
      </c>
      <c r="I213" s="390">
        <v>468.78</v>
      </c>
      <c r="J213" s="100">
        <v>0</v>
      </c>
      <c r="K213" s="155">
        <v>0</v>
      </c>
      <c r="L213" s="366">
        <v>0</v>
      </c>
      <c r="M213" s="339">
        <v>0</v>
      </c>
      <c r="N213" s="155">
        <v>0</v>
      </c>
      <c r="O213" s="156">
        <v>0</v>
      </c>
      <c r="P213" s="155">
        <v>468.78</v>
      </c>
      <c r="Q213" s="100"/>
      <c r="R213" s="155">
        <v>0</v>
      </c>
      <c r="S213" s="366">
        <v>0</v>
      </c>
      <c r="T213" s="339">
        <v>0</v>
      </c>
      <c r="U213" s="155">
        <v>0</v>
      </c>
      <c r="V213" s="156">
        <v>0</v>
      </c>
      <c r="W213" s="155">
        <v>468.78</v>
      </c>
      <c r="X213" s="100"/>
      <c r="Y213" s="155">
        <v>0</v>
      </c>
      <c r="Z213" s="366">
        <v>0</v>
      </c>
      <c r="AA213" s="339">
        <v>0</v>
      </c>
      <c r="AB213" s="155">
        <v>0</v>
      </c>
      <c r="AC213" s="156">
        <v>0</v>
      </c>
      <c r="AD213" s="155">
        <v>468.78</v>
      </c>
      <c r="AE213" s="100"/>
      <c r="AF213" s="155">
        <v>0</v>
      </c>
      <c r="AG213" s="366">
        <v>0</v>
      </c>
      <c r="AH213" s="339">
        <v>0</v>
      </c>
      <c r="AI213" s="155">
        <v>0</v>
      </c>
      <c r="AJ213" s="156">
        <v>0</v>
      </c>
      <c r="AK213" s="155">
        <v>468.78</v>
      </c>
      <c r="AL213" s="100"/>
      <c r="AM213" s="155">
        <v>0</v>
      </c>
      <c r="AN213" s="366">
        <v>0</v>
      </c>
      <c r="AO213" s="339">
        <v>0</v>
      </c>
      <c r="AP213" s="155">
        <v>0</v>
      </c>
      <c r="AQ213" s="156">
        <v>0</v>
      </c>
      <c r="AR213" s="155">
        <v>468.78</v>
      </c>
      <c r="AS213" s="100"/>
      <c r="AT213" s="155">
        <v>0</v>
      </c>
      <c r="AU213" s="366">
        <v>0</v>
      </c>
      <c r="AV213" s="339">
        <v>0</v>
      </c>
      <c r="AW213" s="155">
        <v>0</v>
      </c>
      <c r="AX213" s="156">
        <v>0</v>
      </c>
      <c r="AY213" s="155">
        <v>468.78</v>
      </c>
      <c r="AZ213" s="100"/>
      <c r="BA213" s="155">
        <v>0</v>
      </c>
      <c r="BB213" s="366">
        <v>0</v>
      </c>
      <c r="BC213" s="339">
        <v>0</v>
      </c>
      <c r="BD213" s="155">
        <v>0</v>
      </c>
      <c r="BE213" s="156">
        <v>0</v>
      </c>
      <c r="BF213" s="155">
        <v>468.78</v>
      </c>
      <c r="BG213" s="100"/>
      <c r="BH213" s="155">
        <v>0</v>
      </c>
      <c r="BI213" s="366">
        <v>0</v>
      </c>
      <c r="BJ213" s="339">
        <v>0</v>
      </c>
      <c r="BK213" s="155">
        <v>0</v>
      </c>
      <c r="BL213" s="156">
        <v>0</v>
      </c>
      <c r="BM213" s="155">
        <v>468.78</v>
      </c>
      <c r="BN213" s="100"/>
      <c r="BO213" s="155">
        <v>0</v>
      </c>
      <c r="BP213" s="366">
        <v>0</v>
      </c>
      <c r="BQ213" s="339">
        <v>0</v>
      </c>
      <c r="BR213" s="155">
        <v>0</v>
      </c>
      <c r="BS213" s="156">
        <v>0</v>
      </c>
      <c r="BT213" s="155">
        <v>468.78</v>
      </c>
      <c r="BU213" s="100"/>
      <c r="BV213" s="155">
        <v>0</v>
      </c>
      <c r="BW213" s="366">
        <v>0</v>
      </c>
      <c r="BX213" s="339">
        <v>0</v>
      </c>
      <c r="BY213" s="155">
        <v>0</v>
      </c>
      <c r="BZ213" s="156">
        <v>0</v>
      </c>
      <c r="CA213" s="155">
        <v>468.78</v>
      </c>
      <c r="CB213" s="100"/>
      <c r="CC213" s="155">
        <v>0</v>
      </c>
      <c r="CD213" s="366">
        <v>0</v>
      </c>
      <c r="CE213" s="339">
        <v>0</v>
      </c>
      <c r="CF213" s="155">
        <v>0</v>
      </c>
      <c r="CG213" s="156">
        <v>0</v>
      </c>
      <c r="CH213" s="155">
        <v>468.78</v>
      </c>
      <c r="CI213" s="100"/>
      <c r="CJ213" s="155">
        <v>0</v>
      </c>
      <c r="CK213" s="366">
        <v>0</v>
      </c>
      <c r="CL213" s="339">
        <v>0</v>
      </c>
      <c r="CM213" s="155">
        <v>0</v>
      </c>
      <c r="CN213" s="156">
        <v>0</v>
      </c>
      <c r="CO213" s="155">
        <v>468.78</v>
      </c>
      <c r="CP213" s="100">
        <v>7</v>
      </c>
      <c r="CQ213" s="155">
        <v>252.42000000000002</v>
      </c>
      <c r="CR213" s="366">
        <v>0.53846153846153855</v>
      </c>
      <c r="CS213" s="339">
        <v>7</v>
      </c>
      <c r="CT213" s="155">
        <v>252.42000000000002</v>
      </c>
      <c r="CU213" s="156">
        <v>0.53846153846153855</v>
      </c>
      <c r="CV213" s="155">
        <v>216.35999999999996</v>
      </c>
      <c r="CW213" s="277"/>
      <c r="CX213" s="155">
        <v>0</v>
      </c>
      <c r="CY213" s="366">
        <v>0</v>
      </c>
      <c r="CZ213" s="339">
        <v>7</v>
      </c>
      <c r="DA213" s="155">
        <v>252.42000000000002</v>
      </c>
      <c r="DB213" s="156">
        <v>0.53846153846153855</v>
      </c>
      <c r="DC213" s="155">
        <v>216.35999999999996</v>
      </c>
      <c r="DD213" s="100"/>
      <c r="DE213" s="155">
        <v>0</v>
      </c>
      <c r="DF213" s="366">
        <v>0</v>
      </c>
      <c r="DG213" s="339">
        <v>7</v>
      </c>
      <c r="DH213" s="155">
        <v>252.42000000000002</v>
      </c>
      <c r="DI213" s="156">
        <v>0.53846153846153855</v>
      </c>
      <c r="DJ213" s="155">
        <v>216.35999999999996</v>
      </c>
      <c r="DK213" s="100"/>
      <c r="DL213" s="155">
        <v>0</v>
      </c>
      <c r="DM213" s="366">
        <v>0</v>
      </c>
      <c r="DN213" s="339">
        <v>7</v>
      </c>
      <c r="DO213" s="155">
        <v>252.42000000000002</v>
      </c>
      <c r="DP213" s="156">
        <v>0.53846153846153855</v>
      </c>
      <c r="DQ213" s="155">
        <v>216.35999999999996</v>
      </c>
    </row>
    <row r="214" spans="1:121" ht="38.25" x14ac:dyDescent="0.25">
      <c r="A214" s="17" t="s">
        <v>601</v>
      </c>
      <c r="B214" s="18" t="s">
        <v>602</v>
      </c>
      <c r="C214" s="17" t="s">
        <v>32</v>
      </c>
      <c r="D214" s="17" t="s">
        <v>603</v>
      </c>
      <c r="E214" s="19" t="s">
        <v>42</v>
      </c>
      <c r="F214" s="19">
        <v>1</v>
      </c>
      <c r="G214" s="20">
        <v>32.380000000000003</v>
      </c>
      <c r="H214" s="20">
        <v>40.54</v>
      </c>
      <c r="I214" s="390">
        <v>40.54</v>
      </c>
      <c r="J214" s="100">
        <v>0</v>
      </c>
      <c r="K214" s="155">
        <v>0</v>
      </c>
      <c r="L214" s="366">
        <v>0</v>
      </c>
      <c r="M214" s="339">
        <v>0</v>
      </c>
      <c r="N214" s="155">
        <v>0</v>
      </c>
      <c r="O214" s="156">
        <v>0</v>
      </c>
      <c r="P214" s="155">
        <v>40.54</v>
      </c>
      <c r="Q214" s="100"/>
      <c r="R214" s="155">
        <v>0</v>
      </c>
      <c r="S214" s="366">
        <v>0</v>
      </c>
      <c r="T214" s="339">
        <v>0</v>
      </c>
      <c r="U214" s="155">
        <v>0</v>
      </c>
      <c r="V214" s="156">
        <v>0</v>
      </c>
      <c r="W214" s="155">
        <v>40.54</v>
      </c>
      <c r="X214" s="100"/>
      <c r="Y214" s="155">
        <v>0</v>
      </c>
      <c r="Z214" s="366">
        <v>0</v>
      </c>
      <c r="AA214" s="339">
        <v>0</v>
      </c>
      <c r="AB214" s="155">
        <v>0</v>
      </c>
      <c r="AC214" s="156">
        <v>0</v>
      </c>
      <c r="AD214" s="155">
        <v>40.54</v>
      </c>
      <c r="AE214" s="100"/>
      <c r="AF214" s="155">
        <v>0</v>
      </c>
      <c r="AG214" s="366">
        <v>0</v>
      </c>
      <c r="AH214" s="339">
        <v>0</v>
      </c>
      <c r="AI214" s="155">
        <v>0</v>
      </c>
      <c r="AJ214" s="156">
        <v>0</v>
      </c>
      <c r="AK214" s="155">
        <v>40.54</v>
      </c>
      <c r="AL214" s="100"/>
      <c r="AM214" s="155">
        <v>0</v>
      </c>
      <c r="AN214" s="366">
        <v>0</v>
      </c>
      <c r="AO214" s="339">
        <v>0</v>
      </c>
      <c r="AP214" s="155">
        <v>0</v>
      </c>
      <c r="AQ214" s="156">
        <v>0</v>
      </c>
      <c r="AR214" s="155">
        <v>40.54</v>
      </c>
      <c r="AS214" s="100"/>
      <c r="AT214" s="155">
        <v>0</v>
      </c>
      <c r="AU214" s="366">
        <v>0</v>
      </c>
      <c r="AV214" s="339">
        <v>0</v>
      </c>
      <c r="AW214" s="155">
        <v>0</v>
      </c>
      <c r="AX214" s="156">
        <v>0</v>
      </c>
      <c r="AY214" s="155">
        <v>40.54</v>
      </c>
      <c r="AZ214" s="100"/>
      <c r="BA214" s="155">
        <v>0</v>
      </c>
      <c r="BB214" s="366">
        <v>0</v>
      </c>
      <c r="BC214" s="339">
        <v>0</v>
      </c>
      <c r="BD214" s="155">
        <v>0</v>
      </c>
      <c r="BE214" s="156">
        <v>0</v>
      </c>
      <c r="BF214" s="155">
        <v>40.54</v>
      </c>
      <c r="BG214" s="100"/>
      <c r="BH214" s="155">
        <v>0</v>
      </c>
      <c r="BI214" s="366">
        <v>0</v>
      </c>
      <c r="BJ214" s="339">
        <v>0</v>
      </c>
      <c r="BK214" s="155">
        <v>0</v>
      </c>
      <c r="BL214" s="156">
        <v>0</v>
      </c>
      <c r="BM214" s="155">
        <v>40.54</v>
      </c>
      <c r="BN214" s="100"/>
      <c r="BO214" s="155">
        <v>0</v>
      </c>
      <c r="BP214" s="366">
        <v>0</v>
      </c>
      <c r="BQ214" s="339">
        <v>0</v>
      </c>
      <c r="BR214" s="155">
        <v>0</v>
      </c>
      <c r="BS214" s="156">
        <v>0</v>
      </c>
      <c r="BT214" s="155">
        <v>40.54</v>
      </c>
      <c r="BU214" s="100"/>
      <c r="BV214" s="155">
        <v>0</v>
      </c>
      <c r="BW214" s="366">
        <v>0</v>
      </c>
      <c r="BX214" s="339">
        <v>0</v>
      </c>
      <c r="BY214" s="155">
        <v>0</v>
      </c>
      <c r="BZ214" s="156">
        <v>0</v>
      </c>
      <c r="CA214" s="155">
        <v>40.54</v>
      </c>
      <c r="CB214" s="100"/>
      <c r="CC214" s="155">
        <v>0</v>
      </c>
      <c r="CD214" s="366">
        <v>0</v>
      </c>
      <c r="CE214" s="339">
        <v>0</v>
      </c>
      <c r="CF214" s="155">
        <v>0</v>
      </c>
      <c r="CG214" s="156">
        <v>0</v>
      </c>
      <c r="CH214" s="155">
        <v>40.54</v>
      </c>
      <c r="CI214" s="100"/>
      <c r="CJ214" s="155">
        <v>0</v>
      </c>
      <c r="CK214" s="366">
        <v>0</v>
      </c>
      <c r="CL214" s="339">
        <v>0</v>
      </c>
      <c r="CM214" s="155">
        <v>0</v>
      </c>
      <c r="CN214" s="156">
        <v>0</v>
      </c>
      <c r="CO214" s="155">
        <v>40.54</v>
      </c>
      <c r="CP214" s="100">
        <v>1</v>
      </c>
      <c r="CQ214" s="155">
        <v>40.54</v>
      </c>
      <c r="CR214" s="366">
        <v>1</v>
      </c>
      <c r="CS214" s="339">
        <v>1</v>
      </c>
      <c r="CT214" s="155">
        <v>40.54</v>
      </c>
      <c r="CU214" s="156">
        <v>1</v>
      </c>
      <c r="CV214" s="155">
        <v>0</v>
      </c>
      <c r="CW214" s="277"/>
      <c r="CX214" s="155">
        <v>0</v>
      </c>
      <c r="CY214" s="366">
        <v>0</v>
      </c>
      <c r="CZ214" s="339">
        <v>1</v>
      </c>
      <c r="DA214" s="155">
        <v>40.54</v>
      </c>
      <c r="DB214" s="156">
        <v>1</v>
      </c>
      <c r="DC214" s="155">
        <v>0</v>
      </c>
      <c r="DD214" s="100"/>
      <c r="DE214" s="155">
        <v>0</v>
      </c>
      <c r="DF214" s="366">
        <v>0</v>
      </c>
      <c r="DG214" s="339">
        <v>1</v>
      </c>
      <c r="DH214" s="155">
        <v>40.54</v>
      </c>
      <c r="DI214" s="156">
        <v>1</v>
      </c>
      <c r="DJ214" s="155">
        <v>0</v>
      </c>
      <c r="DK214" s="100"/>
      <c r="DL214" s="155">
        <v>0</v>
      </c>
      <c r="DM214" s="366">
        <v>0</v>
      </c>
      <c r="DN214" s="339">
        <v>1</v>
      </c>
      <c r="DO214" s="155">
        <v>40.54</v>
      </c>
      <c r="DP214" s="156">
        <v>1</v>
      </c>
      <c r="DQ214" s="155">
        <v>0</v>
      </c>
    </row>
    <row r="215" spans="1:121" ht="38.25" x14ac:dyDescent="0.25">
      <c r="A215" s="17" t="s">
        <v>604</v>
      </c>
      <c r="B215" s="18" t="s">
        <v>605</v>
      </c>
      <c r="C215" s="17" t="s">
        <v>32</v>
      </c>
      <c r="D215" s="17" t="s">
        <v>606</v>
      </c>
      <c r="E215" s="19" t="s">
        <v>42</v>
      </c>
      <c r="F215" s="19">
        <v>30</v>
      </c>
      <c r="G215" s="20">
        <v>41.63</v>
      </c>
      <c r="H215" s="20">
        <v>52.12</v>
      </c>
      <c r="I215" s="390">
        <v>1563.6</v>
      </c>
      <c r="J215" s="100">
        <v>0</v>
      </c>
      <c r="K215" s="155">
        <v>0</v>
      </c>
      <c r="L215" s="366">
        <v>0</v>
      </c>
      <c r="M215" s="339">
        <v>0</v>
      </c>
      <c r="N215" s="155">
        <v>0</v>
      </c>
      <c r="O215" s="156">
        <v>0</v>
      </c>
      <c r="P215" s="155">
        <v>1563.6</v>
      </c>
      <c r="Q215" s="100"/>
      <c r="R215" s="155">
        <v>0</v>
      </c>
      <c r="S215" s="366">
        <v>0</v>
      </c>
      <c r="T215" s="339">
        <v>0</v>
      </c>
      <c r="U215" s="155">
        <v>0</v>
      </c>
      <c r="V215" s="156">
        <v>0</v>
      </c>
      <c r="W215" s="155">
        <v>1563.6</v>
      </c>
      <c r="X215" s="100"/>
      <c r="Y215" s="155">
        <v>0</v>
      </c>
      <c r="Z215" s="366">
        <v>0</v>
      </c>
      <c r="AA215" s="339">
        <v>0</v>
      </c>
      <c r="AB215" s="155">
        <v>0</v>
      </c>
      <c r="AC215" s="156">
        <v>0</v>
      </c>
      <c r="AD215" s="155">
        <v>1563.6</v>
      </c>
      <c r="AE215" s="100"/>
      <c r="AF215" s="155">
        <v>0</v>
      </c>
      <c r="AG215" s="366">
        <v>0</v>
      </c>
      <c r="AH215" s="339">
        <v>0</v>
      </c>
      <c r="AI215" s="155">
        <v>0</v>
      </c>
      <c r="AJ215" s="156">
        <v>0</v>
      </c>
      <c r="AK215" s="155">
        <v>1563.6</v>
      </c>
      <c r="AL215" s="100"/>
      <c r="AM215" s="155">
        <v>0</v>
      </c>
      <c r="AN215" s="366">
        <v>0</v>
      </c>
      <c r="AO215" s="339">
        <v>0</v>
      </c>
      <c r="AP215" s="155">
        <v>0</v>
      </c>
      <c r="AQ215" s="156">
        <v>0</v>
      </c>
      <c r="AR215" s="155">
        <v>1563.6</v>
      </c>
      <c r="AS215" s="100"/>
      <c r="AT215" s="155">
        <v>0</v>
      </c>
      <c r="AU215" s="366">
        <v>0</v>
      </c>
      <c r="AV215" s="339">
        <v>0</v>
      </c>
      <c r="AW215" s="155">
        <v>0</v>
      </c>
      <c r="AX215" s="156">
        <v>0</v>
      </c>
      <c r="AY215" s="155">
        <v>1563.6</v>
      </c>
      <c r="AZ215" s="100"/>
      <c r="BA215" s="155">
        <v>0</v>
      </c>
      <c r="BB215" s="366">
        <v>0</v>
      </c>
      <c r="BC215" s="339">
        <v>0</v>
      </c>
      <c r="BD215" s="155">
        <v>0</v>
      </c>
      <c r="BE215" s="156">
        <v>0</v>
      </c>
      <c r="BF215" s="155">
        <v>1563.6</v>
      </c>
      <c r="BG215" s="100"/>
      <c r="BH215" s="155">
        <v>0</v>
      </c>
      <c r="BI215" s="366">
        <v>0</v>
      </c>
      <c r="BJ215" s="339">
        <v>0</v>
      </c>
      <c r="BK215" s="155">
        <v>0</v>
      </c>
      <c r="BL215" s="156">
        <v>0</v>
      </c>
      <c r="BM215" s="155">
        <v>1563.6</v>
      </c>
      <c r="BN215" s="100"/>
      <c r="BO215" s="155">
        <v>0</v>
      </c>
      <c r="BP215" s="366">
        <v>0</v>
      </c>
      <c r="BQ215" s="339">
        <v>0</v>
      </c>
      <c r="BR215" s="155">
        <v>0</v>
      </c>
      <c r="BS215" s="156">
        <v>0</v>
      </c>
      <c r="BT215" s="155">
        <v>1563.6</v>
      </c>
      <c r="BU215" s="100"/>
      <c r="BV215" s="155">
        <v>0</v>
      </c>
      <c r="BW215" s="366">
        <v>0</v>
      </c>
      <c r="BX215" s="339">
        <v>0</v>
      </c>
      <c r="BY215" s="155">
        <v>0</v>
      </c>
      <c r="BZ215" s="156">
        <v>0</v>
      </c>
      <c r="CA215" s="155">
        <v>1563.6</v>
      </c>
      <c r="CB215" s="100"/>
      <c r="CC215" s="155">
        <v>0</v>
      </c>
      <c r="CD215" s="366">
        <v>0</v>
      </c>
      <c r="CE215" s="339">
        <v>0</v>
      </c>
      <c r="CF215" s="155">
        <v>0</v>
      </c>
      <c r="CG215" s="156">
        <v>0</v>
      </c>
      <c r="CH215" s="155">
        <v>1563.6</v>
      </c>
      <c r="CI215" s="100"/>
      <c r="CJ215" s="155">
        <v>0</v>
      </c>
      <c r="CK215" s="366">
        <v>0</v>
      </c>
      <c r="CL215" s="339">
        <v>0</v>
      </c>
      <c r="CM215" s="155">
        <v>0</v>
      </c>
      <c r="CN215" s="156">
        <v>0</v>
      </c>
      <c r="CO215" s="155">
        <v>1563.6</v>
      </c>
      <c r="CP215" s="100">
        <v>13</v>
      </c>
      <c r="CQ215" s="155">
        <v>677.56</v>
      </c>
      <c r="CR215" s="366">
        <v>0.43333333333333335</v>
      </c>
      <c r="CS215" s="339">
        <v>13</v>
      </c>
      <c r="CT215" s="155">
        <v>677.56</v>
      </c>
      <c r="CU215" s="156">
        <v>0.43333333333333335</v>
      </c>
      <c r="CV215" s="155">
        <v>886.04</v>
      </c>
      <c r="CW215" s="277"/>
      <c r="CX215" s="155">
        <v>0</v>
      </c>
      <c r="CY215" s="366">
        <v>0</v>
      </c>
      <c r="CZ215" s="339">
        <v>13</v>
      </c>
      <c r="DA215" s="155">
        <v>677.56</v>
      </c>
      <c r="DB215" s="156">
        <v>0.43333333333333335</v>
      </c>
      <c r="DC215" s="155">
        <v>886.04</v>
      </c>
      <c r="DD215" s="100"/>
      <c r="DE215" s="155">
        <v>0</v>
      </c>
      <c r="DF215" s="366">
        <v>0</v>
      </c>
      <c r="DG215" s="339">
        <v>13</v>
      </c>
      <c r="DH215" s="155">
        <v>677.56</v>
      </c>
      <c r="DI215" s="156">
        <v>0.43333333333333335</v>
      </c>
      <c r="DJ215" s="155">
        <v>886.04</v>
      </c>
      <c r="DK215" s="100"/>
      <c r="DL215" s="155">
        <v>0</v>
      </c>
      <c r="DM215" s="366">
        <v>0</v>
      </c>
      <c r="DN215" s="339">
        <v>13</v>
      </c>
      <c r="DO215" s="155">
        <v>677.56</v>
      </c>
      <c r="DP215" s="156">
        <v>0.43333333333333335</v>
      </c>
      <c r="DQ215" s="155">
        <v>886.04</v>
      </c>
    </row>
    <row r="216" spans="1:121" ht="38.25" x14ac:dyDescent="0.25">
      <c r="A216" s="17" t="s">
        <v>607</v>
      </c>
      <c r="B216" s="18" t="s">
        <v>608</v>
      </c>
      <c r="C216" s="17" t="s">
        <v>27</v>
      </c>
      <c r="D216" s="17" t="s">
        <v>609</v>
      </c>
      <c r="E216" s="19" t="s">
        <v>42</v>
      </c>
      <c r="F216" s="19">
        <v>72</v>
      </c>
      <c r="G216" s="20">
        <v>27.49</v>
      </c>
      <c r="H216" s="20">
        <v>34.42</v>
      </c>
      <c r="I216" s="390">
        <v>2478.2399999999998</v>
      </c>
      <c r="J216" s="100">
        <v>0</v>
      </c>
      <c r="K216" s="155">
        <v>0</v>
      </c>
      <c r="L216" s="366">
        <v>0</v>
      </c>
      <c r="M216" s="339">
        <v>0</v>
      </c>
      <c r="N216" s="155">
        <v>0</v>
      </c>
      <c r="O216" s="156">
        <v>0</v>
      </c>
      <c r="P216" s="155">
        <v>2478.2399999999998</v>
      </c>
      <c r="Q216" s="100"/>
      <c r="R216" s="155">
        <v>0</v>
      </c>
      <c r="S216" s="366">
        <v>0</v>
      </c>
      <c r="T216" s="339">
        <v>0</v>
      </c>
      <c r="U216" s="155">
        <v>0</v>
      </c>
      <c r="V216" s="156">
        <v>0</v>
      </c>
      <c r="W216" s="155">
        <v>2478.2399999999998</v>
      </c>
      <c r="X216" s="100"/>
      <c r="Y216" s="155">
        <v>0</v>
      </c>
      <c r="Z216" s="366">
        <v>0</v>
      </c>
      <c r="AA216" s="339">
        <v>0</v>
      </c>
      <c r="AB216" s="155">
        <v>0</v>
      </c>
      <c r="AC216" s="156">
        <v>0</v>
      </c>
      <c r="AD216" s="155">
        <v>2478.2399999999998</v>
      </c>
      <c r="AE216" s="100"/>
      <c r="AF216" s="155">
        <v>0</v>
      </c>
      <c r="AG216" s="366">
        <v>0</v>
      </c>
      <c r="AH216" s="339">
        <v>0</v>
      </c>
      <c r="AI216" s="155">
        <v>0</v>
      </c>
      <c r="AJ216" s="156">
        <v>0</v>
      </c>
      <c r="AK216" s="155">
        <v>2478.2399999999998</v>
      </c>
      <c r="AL216" s="100"/>
      <c r="AM216" s="155">
        <v>0</v>
      </c>
      <c r="AN216" s="366">
        <v>0</v>
      </c>
      <c r="AO216" s="339">
        <v>0</v>
      </c>
      <c r="AP216" s="155">
        <v>0</v>
      </c>
      <c r="AQ216" s="156">
        <v>0</v>
      </c>
      <c r="AR216" s="155">
        <v>2478.2399999999998</v>
      </c>
      <c r="AS216" s="100"/>
      <c r="AT216" s="155">
        <v>0</v>
      </c>
      <c r="AU216" s="366">
        <v>0</v>
      </c>
      <c r="AV216" s="339">
        <v>0</v>
      </c>
      <c r="AW216" s="155">
        <v>0</v>
      </c>
      <c r="AX216" s="156">
        <v>0</v>
      </c>
      <c r="AY216" s="155">
        <v>2478.2399999999998</v>
      </c>
      <c r="AZ216" s="100"/>
      <c r="BA216" s="155">
        <v>0</v>
      </c>
      <c r="BB216" s="366">
        <v>0</v>
      </c>
      <c r="BC216" s="339">
        <v>0</v>
      </c>
      <c r="BD216" s="155">
        <v>0</v>
      </c>
      <c r="BE216" s="156">
        <v>0</v>
      </c>
      <c r="BF216" s="155">
        <v>2478.2399999999998</v>
      </c>
      <c r="BG216" s="100"/>
      <c r="BH216" s="155">
        <v>0</v>
      </c>
      <c r="BI216" s="366">
        <v>0</v>
      </c>
      <c r="BJ216" s="339">
        <v>0</v>
      </c>
      <c r="BK216" s="155">
        <v>0</v>
      </c>
      <c r="BL216" s="156">
        <v>0</v>
      </c>
      <c r="BM216" s="155">
        <v>2478.2399999999998</v>
      </c>
      <c r="BN216" s="100"/>
      <c r="BO216" s="155">
        <v>0</v>
      </c>
      <c r="BP216" s="366">
        <v>0</v>
      </c>
      <c r="BQ216" s="339">
        <v>0</v>
      </c>
      <c r="BR216" s="155">
        <v>0</v>
      </c>
      <c r="BS216" s="156">
        <v>0</v>
      </c>
      <c r="BT216" s="155">
        <v>2478.2399999999998</v>
      </c>
      <c r="BU216" s="100"/>
      <c r="BV216" s="155">
        <v>0</v>
      </c>
      <c r="BW216" s="366">
        <v>0</v>
      </c>
      <c r="BX216" s="339">
        <v>0</v>
      </c>
      <c r="BY216" s="155">
        <v>0</v>
      </c>
      <c r="BZ216" s="156">
        <v>0</v>
      </c>
      <c r="CA216" s="155">
        <v>2478.2399999999998</v>
      </c>
      <c r="CB216" s="100"/>
      <c r="CC216" s="155">
        <v>0</v>
      </c>
      <c r="CD216" s="366">
        <v>0</v>
      </c>
      <c r="CE216" s="339">
        <v>0</v>
      </c>
      <c r="CF216" s="155">
        <v>0</v>
      </c>
      <c r="CG216" s="156">
        <v>0</v>
      </c>
      <c r="CH216" s="155">
        <v>2478.2399999999998</v>
      </c>
      <c r="CI216" s="100"/>
      <c r="CJ216" s="155">
        <v>0</v>
      </c>
      <c r="CK216" s="366">
        <v>0</v>
      </c>
      <c r="CL216" s="339">
        <v>0</v>
      </c>
      <c r="CM216" s="155">
        <v>0</v>
      </c>
      <c r="CN216" s="156">
        <v>0</v>
      </c>
      <c r="CO216" s="155">
        <v>2478.2399999999998</v>
      </c>
      <c r="CP216" s="100">
        <v>23</v>
      </c>
      <c r="CQ216" s="155">
        <v>791.66000000000008</v>
      </c>
      <c r="CR216" s="366">
        <v>0.31944444444444453</v>
      </c>
      <c r="CS216" s="339">
        <v>23</v>
      </c>
      <c r="CT216" s="155">
        <v>791.66000000000008</v>
      </c>
      <c r="CU216" s="156">
        <v>0.31944444444444453</v>
      </c>
      <c r="CV216" s="155">
        <v>1686.5799999999997</v>
      </c>
      <c r="CW216" s="277"/>
      <c r="CX216" s="155">
        <v>0</v>
      </c>
      <c r="CY216" s="366">
        <v>0</v>
      </c>
      <c r="CZ216" s="339">
        <v>23</v>
      </c>
      <c r="DA216" s="155">
        <v>791.66000000000008</v>
      </c>
      <c r="DB216" s="156">
        <v>0.31944444444444453</v>
      </c>
      <c r="DC216" s="155">
        <v>1686.5799999999997</v>
      </c>
      <c r="DD216" s="100"/>
      <c r="DE216" s="155">
        <v>0</v>
      </c>
      <c r="DF216" s="366">
        <v>0</v>
      </c>
      <c r="DG216" s="339">
        <v>23</v>
      </c>
      <c r="DH216" s="155">
        <v>791.66000000000008</v>
      </c>
      <c r="DI216" s="156">
        <v>0.31944444444444453</v>
      </c>
      <c r="DJ216" s="155">
        <v>1686.5799999999997</v>
      </c>
      <c r="DK216" s="100"/>
      <c r="DL216" s="155">
        <v>0</v>
      </c>
      <c r="DM216" s="366">
        <v>0</v>
      </c>
      <c r="DN216" s="339">
        <v>23</v>
      </c>
      <c r="DO216" s="155">
        <v>791.66000000000008</v>
      </c>
      <c r="DP216" s="156">
        <v>0.31944444444444453</v>
      </c>
      <c r="DQ216" s="155">
        <v>1686.5799999999997</v>
      </c>
    </row>
    <row r="217" spans="1:121" ht="38.25" x14ac:dyDescent="0.25">
      <c r="A217" s="17" t="s">
        <v>610</v>
      </c>
      <c r="B217" s="18" t="s">
        <v>611</v>
      </c>
      <c r="C217" s="17" t="s">
        <v>32</v>
      </c>
      <c r="D217" s="17" t="s">
        <v>612</v>
      </c>
      <c r="E217" s="19" t="s">
        <v>42</v>
      </c>
      <c r="F217" s="19">
        <v>4</v>
      </c>
      <c r="G217" s="20">
        <v>34.380000000000003</v>
      </c>
      <c r="H217" s="20">
        <v>43.05</v>
      </c>
      <c r="I217" s="390">
        <v>172.2</v>
      </c>
      <c r="J217" s="100">
        <v>0</v>
      </c>
      <c r="K217" s="155">
        <v>0</v>
      </c>
      <c r="L217" s="366">
        <v>0</v>
      </c>
      <c r="M217" s="339">
        <v>0</v>
      </c>
      <c r="N217" s="155">
        <v>0</v>
      </c>
      <c r="O217" s="156">
        <v>0</v>
      </c>
      <c r="P217" s="155">
        <v>172.2</v>
      </c>
      <c r="Q217" s="100"/>
      <c r="R217" s="155">
        <v>0</v>
      </c>
      <c r="S217" s="366">
        <v>0</v>
      </c>
      <c r="T217" s="339">
        <v>0</v>
      </c>
      <c r="U217" s="155">
        <v>0</v>
      </c>
      <c r="V217" s="156">
        <v>0</v>
      </c>
      <c r="W217" s="155">
        <v>172.2</v>
      </c>
      <c r="X217" s="100"/>
      <c r="Y217" s="155">
        <v>0</v>
      </c>
      <c r="Z217" s="366">
        <v>0</v>
      </c>
      <c r="AA217" s="339">
        <v>0</v>
      </c>
      <c r="AB217" s="155">
        <v>0</v>
      </c>
      <c r="AC217" s="156">
        <v>0</v>
      </c>
      <c r="AD217" s="155">
        <v>172.2</v>
      </c>
      <c r="AE217" s="100"/>
      <c r="AF217" s="155">
        <v>0</v>
      </c>
      <c r="AG217" s="366">
        <v>0</v>
      </c>
      <c r="AH217" s="339">
        <v>0</v>
      </c>
      <c r="AI217" s="155">
        <v>0</v>
      </c>
      <c r="AJ217" s="156">
        <v>0</v>
      </c>
      <c r="AK217" s="155">
        <v>172.2</v>
      </c>
      <c r="AL217" s="100"/>
      <c r="AM217" s="155">
        <v>0</v>
      </c>
      <c r="AN217" s="366">
        <v>0</v>
      </c>
      <c r="AO217" s="339">
        <v>0</v>
      </c>
      <c r="AP217" s="155">
        <v>0</v>
      </c>
      <c r="AQ217" s="156">
        <v>0</v>
      </c>
      <c r="AR217" s="155">
        <v>172.2</v>
      </c>
      <c r="AS217" s="100"/>
      <c r="AT217" s="155">
        <v>0</v>
      </c>
      <c r="AU217" s="366">
        <v>0</v>
      </c>
      <c r="AV217" s="339">
        <v>0</v>
      </c>
      <c r="AW217" s="155">
        <v>0</v>
      </c>
      <c r="AX217" s="156">
        <v>0</v>
      </c>
      <c r="AY217" s="155">
        <v>172.2</v>
      </c>
      <c r="AZ217" s="100"/>
      <c r="BA217" s="155">
        <v>0</v>
      </c>
      <c r="BB217" s="366">
        <v>0</v>
      </c>
      <c r="BC217" s="339">
        <v>0</v>
      </c>
      <c r="BD217" s="155">
        <v>0</v>
      </c>
      <c r="BE217" s="156">
        <v>0</v>
      </c>
      <c r="BF217" s="155">
        <v>172.2</v>
      </c>
      <c r="BG217" s="100"/>
      <c r="BH217" s="155">
        <v>0</v>
      </c>
      <c r="BI217" s="366">
        <v>0</v>
      </c>
      <c r="BJ217" s="339">
        <v>0</v>
      </c>
      <c r="BK217" s="155">
        <v>0</v>
      </c>
      <c r="BL217" s="156">
        <v>0</v>
      </c>
      <c r="BM217" s="155">
        <v>172.2</v>
      </c>
      <c r="BN217" s="100"/>
      <c r="BO217" s="155">
        <v>0</v>
      </c>
      <c r="BP217" s="366">
        <v>0</v>
      </c>
      <c r="BQ217" s="339">
        <v>0</v>
      </c>
      <c r="BR217" s="155">
        <v>0</v>
      </c>
      <c r="BS217" s="156">
        <v>0</v>
      </c>
      <c r="BT217" s="155">
        <v>172.2</v>
      </c>
      <c r="BU217" s="100"/>
      <c r="BV217" s="155">
        <v>0</v>
      </c>
      <c r="BW217" s="366">
        <v>0</v>
      </c>
      <c r="BX217" s="339">
        <v>0</v>
      </c>
      <c r="BY217" s="155">
        <v>0</v>
      </c>
      <c r="BZ217" s="156">
        <v>0</v>
      </c>
      <c r="CA217" s="155">
        <v>172.2</v>
      </c>
      <c r="CB217" s="100"/>
      <c r="CC217" s="155">
        <v>0</v>
      </c>
      <c r="CD217" s="366">
        <v>0</v>
      </c>
      <c r="CE217" s="339">
        <v>0</v>
      </c>
      <c r="CF217" s="155">
        <v>0</v>
      </c>
      <c r="CG217" s="156">
        <v>0</v>
      </c>
      <c r="CH217" s="155">
        <v>172.2</v>
      </c>
      <c r="CI217" s="100"/>
      <c r="CJ217" s="155">
        <v>0</v>
      </c>
      <c r="CK217" s="366">
        <v>0</v>
      </c>
      <c r="CL217" s="339">
        <v>0</v>
      </c>
      <c r="CM217" s="155">
        <v>0</v>
      </c>
      <c r="CN217" s="156">
        <v>0</v>
      </c>
      <c r="CO217" s="155">
        <v>172.2</v>
      </c>
      <c r="CP217" s="100">
        <v>3</v>
      </c>
      <c r="CQ217" s="155">
        <v>129.14999999999998</v>
      </c>
      <c r="CR217" s="366">
        <v>0.74999999999999989</v>
      </c>
      <c r="CS217" s="339">
        <v>3</v>
      </c>
      <c r="CT217" s="155">
        <v>129.14999999999998</v>
      </c>
      <c r="CU217" s="156">
        <v>0.74999999999999989</v>
      </c>
      <c r="CV217" s="155">
        <v>43.050000000000011</v>
      </c>
      <c r="CW217" s="277"/>
      <c r="CX217" s="155">
        <v>0</v>
      </c>
      <c r="CY217" s="366">
        <v>0</v>
      </c>
      <c r="CZ217" s="339">
        <v>3</v>
      </c>
      <c r="DA217" s="155">
        <v>129.14999999999998</v>
      </c>
      <c r="DB217" s="156">
        <v>0.74999999999999989</v>
      </c>
      <c r="DC217" s="155">
        <v>43.050000000000011</v>
      </c>
      <c r="DD217" s="100"/>
      <c r="DE217" s="155">
        <v>0</v>
      </c>
      <c r="DF217" s="366">
        <v>0</v>
      </c>
      <c r="DG217" s="339">
        <v>3</v>
      </c>
      <c r="DH217" s="155">
        <v>129.14999999999998</v>
      </c>
      <c r="DI217" s="156">
        <v>0.74999999999999989</v>
      </c>
      <c r="DJ217" s="155">
        <v>43.050000000000011</v>
      </c>
      <c r="DK217" s="100"/>
      <c r="DL217" s="155">
        <v>0</v>
      </c>
      <c r="DM217" s="366">
        <v>0</v>
      </c>
      <c r="DN217" s="339">
        <v>3</v>
      </c>
      <c r="DO217" s="155">
        <v>129.14999999999998</v>
      </c>
      <c r="DP217" s="156">
        <v>0.74999999999999989</v>
      </c>
      <c r="DQ217" s="155">
        <v>43.050000000000011</v>
      </c>
    </row>
    <row r="218" spans="1:121" ht="38.25" x14ac:dyDescent="0.25">
      <c r="A218" s="17" t="s">
        <v>613</v>
      </c>
      <c r="B218" s="18" t="s">
        <v>614</v>
      </c>
      <c r="C218" s="17" t="s">
        <v>32</v>
      </c>
      <c r="D218" s="17" t="s">
        <v>615</v>
      </c>
      <c r="E218" s="19" t="s">
        <v>42</v>
      </c>
      <c r="F218" s="19">
        <v>1</v>
      </c>
      <c r="G218" s="20">
        <v>51.69</v>
      </c>
      <c r="H218" s="20">
        <v>64.72</v>
      </c>
      <c r="I218" s="390">
        <v>64.72</v>
      </c>
      <c r="J218" s="100">
        <v>0</v>
      </c>
      <c r="K218" s="155">
        <v>0</v>
      </c>
      <c r="L218" s="366">
        <v>0</v>
      </c>
      <c r="M218" s="339">
        <v>0</v>
      </c>
      <c r="N218" s="155">
        <v>0</v>
      </c>
      <c r="O218" s="156">
        <v>0</v>
      </c>
      <c r="P218" s="155">
        <v>64.72</v>
      </c>
      <c r="Q218" s="100"/>
      <c r="R218" s="155">
        <v>0</v>
      </c>
      <c r="S218" s="366">
        <v>0</v>
      </c>
      <c r="T218" s="339">
        <v>0</v>
      </c>
      <c r="U218" s="155">
        <v>0</v>
      </c>
      <c r="V218" s="156">
        <v>0</v>
      </c>
      <c r="W218" s="155">
        <v>64.72</v>
      </c>
      <c r="X218" s="100"/>
      <c r="Y218" s="155">
        <v>0</v>
      </c>
      <c r="Z218" s="366">
        <v>0</v>
      </c>
      <c r="AA218" s="339">
        <v>0</v>
      </c>
      <c r="AB218" s="155">
        <v>0</v>
      </c>
      <c r="AC218" s="156">
        <v>0</v>
      </c>
      <c r="AD218" s="155">
        <v>64.72</v>
      </c>
      <c r="AE218" s="100"/>
      <c r="AF218" s="155">
        <v>0</v>
      </c>
      <c r="AG218" s="366">
        <v>0</v>
      </c>
      <c r="AH218" s="339">
        <v>0</v>
      </c>
      <c r="AI218" s="155">
        <v>0</v>
      </c>
      <c r="AJ218" s="156">
        <v>0</v>
      </c>
      <c r="AK218" s="155">
        <v>64.72</v>
      </c>
      <c r="AL218" s="100"/>
      <c r="AM218" s="155">
        <v>0</v>
      </c>
      <c r="AN218" s="366">
        <v>0</v>
      </c>
      <c r="AO218" s="339">
        <v>0</v>
      </c>
      <c r="AP218" s="155">
        <v>0</v>
      </c>
      <c r="AQ218" s="156">
        <v>0</v>
      </c>
      <c r="AR218" s="155">
        <v>64.72</v>
      </c>
      <c r="AS218" s="100"/>
      <c r="AT218" s="155">
        <v>0</v>
      </c>
      <c r="AU218" s="366">
        <v>0</v>
      </c>
      <c r="AV218" s="339">
        <v>0</v>
      </c>
      <c r="AW218" s="155">
        <v>0</v>
      </c>
      <c r="AX218" s="156">
        <v>0</v>
      </c>
      <c r="AY218" s="155">
        <v>64.72</v>
      </c>
      <c r="AZ218" s="100"/>
      <c r="BA218" s="155">
        <v>0</v>
      </c>
      <c r="BB218" s="366">
        <v>0</v>
      </c>
      <c r="BC218" s="339">
        <v>0</v>
      </c>
      <c r="BD218" s="155">
        <v>0</v>
      </c>
      <c r="BE218" s="156">
        <v>0</v>
      </c>
      <c r="BF218" s="155">
        <v>64.72</v>
      </c>
      <c r="BG218" s="100"/>
      <c r="BH218" s="155">
        <v>0</v>
      </c>
      <c r="BI218" s="366">
        <v>0</v>
      </c>
      <c r="BJ218" s="339">
        <v>0</v>
      </c>
      <c r="BK218" s="155">
        <v>0</v>
      </c>
      <c r="BL218" s="156">
        <v>0</v>
      </c>
      <c r="BM218" s="155">
        <v>64.72</v>
      </c>
      <c r="BN218" s="100"/>
      <c r="BO218" s="155">
        <v>0</v>
      </c>
      <c r="BP218" s="366">
        <v>0</v>
      </c>
      <c r="BQ218" s="339">
        <v>0</v>
      </c>
      <c r="BR218" s="155">
        <v>0</v>
      </c>
      <c r="BS218" s="156">
        <v>0</v>
      </c>
      <c r="BT218" s="155">
        <v>64.72</v>
      </c>
      <c r="BU218" s="100"/>
      <c r="BV218" s="155">
        <v>0</v>
      </c>
      <c r="BW218" s="366">
        <v>0</v>
      </c>
      <c r="BX218" s="339">
        <v>0</v>
      </c>
      <c r="BY218" s="155">
        <v>0</v>
      </c>
      <c r="BZ218" s="156">
        <v>0</v>
      </c>
      <c r="CA218" s="155">
        <v>64.72</v>
      </c>
      <c r="CB218" s="100"/>
      <c r="CC218" s="155">
        <v>0</v>
      </c>
      <c r="CD218" s="366">
        <v>0</v>
      </c>
      <c r="CE218" s="339">
        <v>0</v>
      </c>
      <c r="CF218" s="155">
        <v>0</v>
      </c>
      <c r="CG218" s="156">
        <v>0</v>
      </c>
      <c r="CH218" s="155">
        <v>64.72</v>
      </c>
      <c r="CI218" s="100"/>
      <c r="CJ218" s="155">
        <v>0</v>
      </c>
      <c r="CK218" s="366">
        <v>0</v>
      </c>
      <c r="CL218" s="339">
        <v>0</v>
      </c>
      <c r="CM218" s="155">
        <v>0</v>
      </c>
      <c r="CN218" s="156">
        <v>0</v>
      </c>
      <c r="CO218" s="155">
        <v>64.72</v>
      </c>
      <c r="CP218" s="100"/>
      <c r="CQ218" s="155">
        <v>0</v>
      </c>
      <c r="CR218" s="366">
        <v>0</v>
      </c>
      <c r="CS218" s="339">
        <v>0</v>
      </c>
      <c r="CT218" s="155">
        <v>0</v>
      </c>
      <c r="CU218" s="156">
        <v>0</v>
      </c>
      <c r="CV218" s="155">
        <v>64.72</v>
      </c>
      <c r="CW218" s="277"/>
      <c r="CX218" s="155">
        <v>0</v>
      </c>
      <c r="CY218" s="366">
        <v>0</v>
      </c>
      <c r="CZ218" s="339">
        <v>0</v>
      </c>
      <c r="DA218" s="155">
        <v>0</v>
      </c>
      <c r="DB218" s="156">
        <v>0</v>
      </c>
      <c r="DC218" s="155">
        <v>64.72</v>
      </c>
      <c r="DD218" s="100"/>
      <c r="DE218" s="155">
        <v>0</v>
      </c>
      <c r="DF218" s="366">
        <v>0</v>
      </c>
      <c r="DG218" s="339">
        <v>0</v>
      </c>
      <c r="DH218" s="155">
        <v>0</v>
      </c>
      <c r="DI218" s="156">
        <v>0</v>
      </c>
      <c r="DJ218" s="155">
        <v>64.72</v>
      </c>
      <c r="DK218" s="100"/>
      <c r="DL218" s="155">
        <v>0</v>
      </c>
      <c r="DM218" s="366">
        <v>0</v>
      </c>
      <c r="DN218" s="339">
        <v>0</v>
      </c>
      <c r="DO218" s="155">
        <v>0</v>
      </c>
      <c r="DP218" s="156">
        <v>0</v>
      </c>
      <c r="DQ218" s="155">
        <v>64.72</v>
      </c>
    </row>
    <row r="219" spans="1:121" ht="38.25" x14ac:dyDescent="0.25">
      <c r="A219" s="17" t="s">
        <v>616</v>
      </c>
      <c r="B219" s="18" t="s">
        <v>617</v>
      </c>
      <c r="C219" s="17" t="s">
        <v>32</v>
      </c>
      <c r="D219" s="17" t="s">
        <v>618</v>
      </c>
      <c r="E219" s="19" t="s">
        <v>42</v>
      </c>
      <c r="F219" s="19">
        <v>1</v>
      </c>
      <c r="G219" s="20">
        <v>48.49</v>
      </c>
      <c r="H219" s="20">
        <v>60.71</v>
      </c>
      <c r="I219" s="390">
        <v>60.71</v>
      </c>
      <c r="J219" s="100">
        <v>0</v>
      </c>
      <c r="K219" s="155">
        <v>0</v>
      </c>
      <c r="L219" s="366">
        <v>0</v>
      </c>
      <c r="M219" s="339">
        <v>0</v>
      </c>
      <c r="N219" s="155">
        <v>0</v>
      </c>
      <c r="O219" s="156">
        <v>0</v>
      </c>
      <c r="P219" s="155">
        <v>60.71</v>
      </c>
      <c r="Q219" s="100"/>
      <c r="R219" s="155">
        <v>0</v>
      </c>
      <c r="S219" s="366">
        <v>0</v>
      </c>
      <c r="T219" s="339">
        <v>0</v>
      </c>
      <c r="U219" s="155">
        <v>0</v>
      </c>
      <c r="V219" s="156">
        <v>0</v>
      </c>
      <c r="W219" s="155">
        <v>60.71</v>
      </c>
      <c r="X219" s="100"/>
      <c r="Y219" s="155">
        <v>0</v>
      </c>
      <c r="Z219" s="366">
        <v>0</v>
      </c>
      <c r="AA219" s="339">
        <v>0</v>
      </c>
      <c r="AB219" s="155">
        <v>0</v>
      </c>
      <c r="AC219" s="156">
        <v>0</v>
      </c>
      <c r="AD219" s="155">
        <v>60.71</v>
      </c>
      <c r="AE219" s="100"/>
      <c r="AF219" s="155">
        <v>0</v>
      </c>
      <c r="AG219" s="366">
        <v>0</v>
      </c>
      <c r="AH219" s="339">
        <v>0</v>
      </c>
      <c r="AI219" s="155">
        <v>0</v>
      </c>
      <c r="AJ219" s="156">
        <v>0</v>
      </c>
      <c r="AK219" s="155">
        <v>60.71</v>
      </c>
      <c r="AL219" s="100"/>
      <c r="AM219" s="155">
        <v>0</v>
      </c>
      <c r="AN219" s="366">
        <v>0</v>
      </c>
      <c r="AO219" s="339">
        <v>0</v>
      </c>
      <c r="AP219" s="155">
        <v>0</v>
      </c>
      <c r="AQ219" s="156">
        <v>0</v>
      </c>
      <c r="AR219" s="155">
        <v>60.71</v>
      </c>
      <c r="AS219" s="100"/>
      <c r="AT219" s="155">
        <v>0</v>
      </c>
      <c r="AU219" s="366">
        <v>0</v>
      </c>
      <c r="AV219" s="339">
        <v>0</v>
      </c>
      <c r="AW219" s="155">
        <v>0</v>
      </c>
      <c r="AX219" s="156">
        <v>0</v>
      </c>
      <c r="AY219" s="155">
        <v>60.71</v>
      </c>
      <c r="AZ219" s="100"/>
      <c r="BA219" s="155">
        <v>0</v>
      </c>
      <c r="BB219" s="366">
        <v>0</v>
      </c>
      <c r="BC219" s="339">
        <v>0</v>
      </c>
      <c r="BD219" s="155">
        <v>0</v>
      </c>
      <c r="BE219" s="156">
        <v>0</v>
      </c>
      <c r="BF219" s="155">
        <v>60.71</v>
      </c>
      <c r="BG219" s="100"/>
      <c r="BH219" s="155">
        <v>0</v>
      </c>
      <c r="BI219" s="366">
        <v>0</v>
      </c>
      <c r="BJ219" s="339">
        <v>0</v>
      </c>
      <c r="BK219" s="155">
        <v>0</v>
      </c>
      <c r="BL219" s="156">
        <v>0</v>
      </c>
      <c r="BM219" s="155">
        <v>60.71</v>
      </c>
      <c r="BN219" s="100"/>
      <c r="BO219" s="155">
        <v>0</v>
      </c>
      <c r="BP219" s="366">
        <v>0</v>
      </c>
      <c r="BQ219" s="339">
        <v>0</v>
      </c>
      <c r="BR219" s="155">
        <v>0</v>
      </c>
      <c r="BS219" s="156">
        <v>0</v>
      </c>
      <c r="BT219" s="155">
        <v>60.71</v>
      </c>
      <c r="BU219" s="100"/>
      <c r="BV219" s="155">
        <v>0</v>
      </c>
      <c r="BW219" s="366">
        <v>0</v>
      </c>
      <c r="BX219" s="339">
        <v>0</v>
      </c>
      <c r="BY219" s="155">
        <v>0</v>
      </c>
      <c r="BZ219" s="156">
        <v>0</v>
      </c>
      <c r="CA219" s="155">
        <v>60.71</v>
      </c>
      <c r="CB219" s="100"/>
      <c r="CC219" s="155">
        <v>0</v>
      </c>
      <c r="CD219" s="366">
        <v>0</v>
      </c>
      <c r="CE219" s="339">
        <v>0</v>
      </c>
      <c r="CF219" s="155">
        <v>0</v>
      </c>
      <c r="CG219" s="156">
        <v>0</v>
      </c>
      <c r="CH219" s="155">
        <v>60.71</v>
      </c>
      <c r="CI219" s="100"/>
      <c r="CJ219" s="155">
        <v>0</v>
      </c>
      <c r="CK219" s="366">
        <v>0</v>
      </c>
      <c r="CL219" s="339">
        <v>0</v>
      </c>
      <c r="CM219" s="155">
        <v>0</v>
      </c>
      <c r="CN219" s="156">
        <v>0</v>
      </c>
      <c r="CO219" s="155">
        <v>60.71</v>
      </c>
      <c r="CP219" s="100"/>
      <c r="CQ219" s="155">
        <v>0</v>
      </c>
      <c r="CR219" s="366">
        <v>0</v>
      </c>
      <c r="CS219" s="339">
        <v>0</v>
      </c>
      <c r="CT219" s="155">
        <v>0</v>
      </c>
      <c r="CU219" s="156">
        <v>0</v>
      </c>
      <c r="CV219" s="155">
        <v>60.71</v>
      </c>
      <c r="CW219" s="277"/>
      <c r="CX219" s="155">
        <v>0</v>
      </c>
      <c r="CY219" s="366">
        <v>0</v>
      </c>
      <c r="CZ219" s="339">
        <v>0</v>
      </c>
      <c r="DA219" s="155">
        <v>0</v>
      </c>
      <c r="DB219" s="156">
        <v>0</v>
      </c>
      <c r="DC219" s="155">
        <v>60.71</v>
      </c>
      <c r="DD219" s="100"/>
      <c r="DE219" s="155">
        <v>0</v>
      </c>
      <c r="DF219" s="366">
        <v>0</v>
      </c>
      <c r="DG219" s="339">
        <v>0</v>
      </c>
      <c r="DH219" s="155">
        <v>0</v>
      </c>
      <c r="DI219" s="156">
        <v>0</v>
      </c>
      <c r="DJ219" s="155">
        <v>60.71</v>
      </c>
      <c r="DK219" s="100"/>
      <c r="DL219" s="155">
        <v>0</v>
      </c>
      <c r="DM219" s="366">
        <v>0</v>
      </c>
      <c r="DN219" s="339">
        <v>0</v>
      </c>
      <c r="DO219" s="155">
        <v>0</v>
      </c>
      <c r="DP219" s="156">
        <v>0</v>
      </c>
      <c r="DQ219" s="155">
        <v>60.71</v>
      </c>
    </row>
    <row r="220" spans="1:121" ht="38.25" x14ac:dyDescent="0.25">
      <c r="A220" s="17" t="s">
        <v>619</v>
      </c>
      <c r="B220" s="18" t="s">
        <v>620</v>
      </c>
      <c r="C220" s="17" t="s">
        <v>32</v>
      </c>
      <c r="D220" s="17" t="s">
        <v>621</v>
      </c>
      <c r="E220" s="19" t="s">
        <v>42</v>
      </c>
      <c r="F220" s="19">
        <v>2</v>
      </c>
      <c r="G220" s="20">
        <v>30.8</v>
      </c>
      <c r="H220" s="20">
        <v>38.56</v>
      </c>
      <c r="I220" s="390">
        <v>77.12</v>
      </c>
      <c r="J220" s="100">
        <v>0</v>
      </c>
      <c r="K220" s="155">
        <v>0</v>
      </c>
      <c r="L220" s="366">
        <v>0</v>
      </c>
      <c r="M220" s="339">
        <v>0</v>
      </c>
      <c r="N220" s="155">
        <v>0</v>
      </c>
      <c r="O220" s="156">
        <v>0</v>
      </c>
      <c r="P220" s="155">
        <v>77.12</v>
      </c>
      <c r="Q220" s="100"/>
      <c r="R220" s="155">
        <v>0</v>
      </c>
      <c r="S220" s="366">
        <v>0</v>
      </c>
      <c r="T220" s="339">
        <v>0</v>
      </c>
      <c r="U220" s="155">
        <v>0</v>
      </c>
      <c r="V220" s="156">
        <v>0</v>
      </c>
      <c r="W220" s="155">
        <v>77.12</v>
      </c>
      <c r="X220" s="100"/>
      <c r="Y220" s="155">
        <v>0</v>
      </c>
      <c r="Z220" s="366">
        <v>0</v>
      </c>
      <c r="AA220" s="339">
        <v>0</v>
      </c>
      <c r="AB220" s="155">
        <v>0</v>
      </c>
      <c r="AC220" s="156">
        <v>0</v>
      </c>
      <c r="AD220" s="155">
        <v>77.12</v>
      </c>
      <c r="AE220" s="100"/>
      <c r="AF220" s="155">
        <v>0</v>
      </c>
      <c r="AG220" s="366">
        <v>0</v>
      </c>
      <c r="AH220" s="339">
        <v>0</v>
      </c>
      <c r="AI220" s="155">
        <v>0</v>
      </c>
      <c r="AJ220" s="156">
        <v>0</v>
      </c>
      <c r="AK220" s="155">
        <v>77.12</v>
      </c>
      <c r="AL220" s="100"/>
      <c r="AM220" s="155">
        <v>0</v>
      </c>
      <c r="AN220" s="366">
        <v>0</v>
      </c>
      <c r="AO220" s="339">
        <v>0</v>
      </c>
      <c r="AP220" s="155">
        <v>0</v>
      </c>
      <c r="AQ220" s="156">
        <v>0</v>
      </c>
      <c r="AR220" s="155">
        <v>77.12</v>
      </c>
      <c r="AS220" s="100"/>
      <c r="AT220" s="155">
        <v>0</v>
      </c>
      <c r="AU220" s="366">
        <v>0</v>
      </c>
      <c r="AV220" s="339">
        <v>0</v>
      </c>
      <c r="AW220" s="155">
        <v>0</v>
      </c>
      <c r="AX220" s="156">
        <v>0</v>
      </c>
      <c r="AY220" s="155">
        <v>77.12</v>
      </c>
      <c r="AZ220" s="100"/>
      <c r="BA220" s="155">
        <v>0</v>
      </c>
      <c r="BB220" s="366">
        <v>0</v>
      </c>
      <c r="BC220" s="339">
        <v>0</v>
      </c>
      <c r="BD220" s="155">
        <v>0</v>
      </c>
      <c r="BE220" s="156">
        <v>0</v>
      </c>
      <c r="BF220" s="155">
        <v>77.12</v>
      </c>
      <c r="BG220" s="100"/>
      <c r="BH220" s="155">
        <v>0</v>
      </c>
      <c r="BI220" s="366">
        <v>0</v>
      </c>
      <c r="BJ220" s="339">
        <v>0</v>
      </c>
      <c r="BK220" s="155">
        <v>0</v>
      </c>
      <c r="BL220" s="156">
        <v>0</v>
      </c>
      <c r="BM220" s="155">
        <v>77.12</v>
      </c>
      <c r="BN220" s="100"/>
      <c r="BO220" s="155">
        <v>0</v>
      </c>
      <c r="BP220" s="366">
        <v>0</v>
      </c>
      <c r="BQ220" s="339">
        <v>0</v>
      </c>
      <c r="BR220" s="155">
        <v>0</v>
      </c>
      <c r="BS220" s="156">
        <v>0</v>
      </c>
      <c r="BT220" s="155">
        <v>77.12</v>
      </c>
      <c r="BU220" s="100"/>
      <c r="BV220" s="155">
        <v>0</v>
      </c>
      <c r="BW220" s="366">
        <v>0</v>
      </c>
      <c r="BX220" s="339">
        <v>0</v>
      </c>
      <c r="BY220" s="155">
        <v>0</v>
      </c>
      <c r="BZ220" s="156">
        <v>0</v>
      </c>
      <c r="CA220" s="155">
        <v>77.12</v>
      </c>
      <c r="CB220" s="100"/>
      <c r="CC220" s="155">
        <v>0</v>
      </c>
      <c r="CD220" s="366">
        <v>0</v>
      </c>
      <c r="CE220" s="339">
        <v>0</v>
      </c>
      <c r="CF220" s="155">
        <v>0</v>
      </c>
      <c r="CG220" s="156">
        <v>0</v>
      </c>
      <c r="CH220" s="155">
        <v>77.12</v>
      </c>
      <c r="CI220" s="100"/>
      <c r="CJ220" s="155">
        <v>0</v>
      </c>
      <c r="CK220" s="366">
        <v>0</v>
      </c>
      <c r="CL220" s="339">
        <v>0</v>
      </c>
      <c r="CM220" s="155">
        <v>0</v>
      </c>
      <c r="CN220" s="156">
        <v>0</v>
      </c>
      <c r="CO220" s="155">
        <v>77.12</v>
      </c>
      <c r="CP220" s="100"/>
      <c r="CQ220" s="155">
        <v>0</v>
      </c>
      <c r="CR220" s="366">
        <v>0</v>
      </c>
      <c r="CS220" s="339">
        <v>0</v>
      </c>
      <c r="CT220" s="155">
        <v>0</v>
      </c>
      <c r="CU220" s="156">
        <v>0</v>
      </c>
      <c r="CV220" s="155">
        <v>77.12</v>
      </c>
      <c r="CW220" s="277"/>
      <c r="CX220" s="155">
        <v>0</v>
      </c>
      <c r="CY220" s="366">
        <v>0</v>
      </c>
      <c r="CZ220" s="339">
        <v>0</v>
      </c>
      <c r="DA220" s="155">
        <v>0</v>
      </c>
      <c r="DB220" s="156">
        <v>0</v>
      </c>
      <c r="DC220" s="155">
        <v>77.12</v>
      </c>
      <c r="DD220" s="100"/>
      <c r="DE220" s="155">
        <v>0</v>
      </c>
      <c r="DF220" s="366">
        <v>0</v>
      </c>
      <c r="DG220" s="339">
        <v>0</v>
      </c>
      <c r="DH220" s="155">
        <v>0</v>
      </c>
      <c r="DI220" s="156">
        <v>0</v>
      </c>
      <c r="DJ220" s="155">
        <v>77.12</v>
      </c>
      <c r="DK220" s="100"/>
      <c r="DL220" s="155">
        <v>0</v>
      </c>
      <c r="DM220" s="366">
        <v>0</v>
      </c>
      <c r="DN220" s="339">
        <v>0</v>
      </c>
      <c r="DO220" s="155">
        <v>0</v>
      </c>
      <c r="DP220" s="156">
        <v>0</v>
      </c>
      <c r="DQ220" s="155">
        <v>77.12</v>
      </c>
    </row>
    <row r="221" spans="1:121" ht="38.25" x14ac:dyDescent="0.25">
      <c r="A221" s="17" t="s">
        <v>622</v>
      </c>
      <c r="B221" s="18" t="s">
        <v>623</v>
      </c>
      <c r="C221" s="17" t="s">
        <v>32</v>
      </c>
      <c r="D221" s="17" t="s">
        <v>624</v>
      </c>
      <c r="E221" s="19" t="s">
        <v>42</v>
      </c>
      <c r="F221" s="19">
        <v>2</v>
      </c>
      <c r="G221" s="20">
        <v>44.49</v>
      </c>
      <c r="H221" s="20">
        <v>55.71</v>
      </c>
      <c r="I221" s="390">
        <v>111.42</v>
      </c>
      <c r="J221" s="100">
        <v>0</v>
      </c>
      <c r="K221" s="155">
        <v>0</v>
      </c>
      <c r="L221" s="366">
        <v>0</v>
      </c>
      <c r="M221" s="339">
        <v>0</v>
      </c>
      <c r="N221" s="155">
        <v>0</v>
      </c>
      <c r="O221" s="156">
        <v>0</v>
      </c>
      <c r="P221" s="155">
        <v>111.42</v>
      </c>
      <c r="Q221" s="100"/>
      <c r="R221" s="155">
        <v>0</v>
      </c>
      <c r="S221" s="366">
        <v>0</v>
      </c>
      <c r="T221" s="339">
        <v>0</v>
      </c>
      <c r="U221" s="155">
        <v>0</v>
      </c>
      <c r="V221" s="156">
        <v>0</v>
      </c>
      <c r="W221" s="155">
        <v>111.42</v>
      </c>
      <c r="X221" s="100"/>
      <c r="Y221" s="155">
        <v>0</v>
      </c>
      <c r="Z221" s="366">
        <v>0</v>
      </c>
      <c r="AA221" s="339">
        <v>0</v>
      </c>
      <c r="AB221" s="155">
        <v>0</v>
      </c>
      <c r="AC221" s="156">
        <v>0</v>
      </c>
      <c r="AD221" s="155">
        <v>111.42</v>
      </c>
      <c r="AE221" s="100"/>
      <c r="AF221" s="155">
        <v>0</v>
      </c>
      <c r="AG221" s="366">
        <v>0</v>
      </c>
      <c r="AH221" s="339">
        <v>0</v>
      </c>
      <c r="AI221" s="155">
        <v>0</v>
      </c>
      <c r="AJ221" s="156">
        <v>0</v>
      </c>
      <c r="AK221" s="155">
        <v>111.42</v>
      </c>
      <c r="AL221" s="100"/>
      <c r="AM221" s="155">
        <v>0</v>
      </c>
      <c r="AN221" s="366">
        <v>0</v>
      </c>
      <c r="AO221" s="339">
        <v>0</v>
      </c>
      <c r="AP221" s="155">
        <v>0</v>
      </c>
      <c r="AQ221" s="156">
        <v>0</v>
      </c>
      <c r="AR221" s="155">
        <v>111.42</v>
      </c>
      <c r="AS221" s="100"/>
      <c r="AT221" s="155">
        <v>0</v>
      </c>
      <c r="AU221" s="366">
        <v>0</v>
      </c>
      <c r="AV221" s="339">
        <v>0</v>
      </c>
      <c r="AW221" s="155">
        <v>0</v>
      </c>
      <c r="AX221" s="156">
        <v>0</v>
      </c>
      <c r="AY221" s="155">
        <v>111.42</v>
      </c>
      <c r="AZ221" s="100"/>
      <c r="BA221" s="155">
        <v>0</v>
      </c>
      <c r="BB221" s="366">
        <v>0</v>
      </c>
      <c r="BC221" s="339">
        <v>0</v>
      </c>
      <c r="BD221" s="155">
        <v>0</v>
      </c>
      <c r="BE221" s="156">
        <v>0</v>
      </c>
      <c r="BF221" s="155">
        <v>111.42</v>
      </c>
      <c r="BG221" s="100"/>
      <c r="BH221" s="155">
        <v>0</v>
      </c>
      <c r="BI221" s="366">
        <v>0</v>
      </c>
      <c r="BJ221" s="339">
        <v>0</v>
      </c>
      <c r="BK221" s="155">
        <v>0</v>
      </c>
      <c r="BL221" s="156">
        <v>0</v>
      </c>
      <c r="BM221" s="155">
        <v>111.42</v>
      </c>
      <c r="BN221" s="100"/>
      <c r="BO221" s="155">
        <v>0</v>
      </c>
      <c r="BP221" s="366">
        <v>0</v>
      </c>
      <c r="BQ221" s="339">
        <v>0</v>
      </c>
      <c r="BR221" s="155">
        <v>0</v>
      </c>
      <c r="BS221" s="156">
        <v>0</v>
      </c>
      <c r="BT221" s="155">
        <v>111.42</v>
      </c>
      <c r="BU221" s="100"/>
      <c r="BV221" s="155">
        <v>0</v>
      </c>
      <c r="BW221" s="366">
        <v>0</v>
      </c>
      <c r="BX221" s="339">
        <v>0</v>
      </c>
      <c r="BY221" s="155">
        <v>0</v>
      </c>
      <c r="BZ221" s="156">
        <v>0</v>
      </c>
      <c r="CA221" s="155">
        <v>111.42</v>
      </c>
      <c r="CB221" s="100"/>
      <c r="CC221" s="155">
        <v>0</v>
      </c>
      <c r="CD221" s="366">
        <v>0</v>
      </c>
      <c r="CE221" s="339">
        <v>0</v>
      </c>
      <c r="CF221" s="155">
        <v>0</v>
      </c>
      <c r="CG221" s="156">
        <v>0</v>
      </c>
      <c r="CH221" s="155">
        <v>111.42</v>
      </c>
      <c r="CI221" s="100"/>
      <c r="CJ221" s="155">
        <v>0</v>
      </c>
      <c r="CK221" s="366">
        <v>0</v>
      </c>
      <c r="CL221" s="339">
        <v>0</v>
      </c>
      <c r="CM221" s="155">
        <v>0</v>
      </c>
      <c r="CN221" s="156">
        <v>0</v>
      </c>
      <c r="CO221" s="155">
        <v>111.42</v>
      </c>
      <c r="CP221" s="100"/>
      <c r="CQ221" s="155">
        <v>0</v>
      </c>
      <c r="CR221" s="366">
        <v>0</v>
      </c>
      <c r="CS221" s="339">
        <v>0</v>
      </c>
      <c r="CT221" s="155">
        <v>0</v>
      </c>
      <c r="CU221" s="156">
        <v>0</v>
      </c>
      <c r="CV221" s="155">
        <v>111.42</v>
      </c>
      <c r="CW221" s="277"/>
      <c r="CX221" s="155">
        <v>0</v>
      </c>
      <c r="CY221" s="366">
        <v>0</v>
      </c>
      <c r="CZ221" s="339">
        <v>0</v>
      </c>
      <c r="DA221" s="155">
        <v>0</v>
      </c>
      <c r="DB221" s="156">
        <v>0</v>
      </c>
      <c r="DC221" s="155">
        <v>111.42</v>
      </c>
      <c r="DD221" s="100"/>
      <c r="DE221" s="155">
        <v>0</v>
      </c>
      <c r="DF221" s="366">
        <v>0</v>
      </c>
      <c r="DG221" s="339">
        <v>0</v>
      </c>
      <c r="DH221" s="155">
        <v>0</v>
      </c>
      <c r="DI221" s="156">
        <v>0</v>
      </c>
      <c r="DJ221" s="155">
        <v>111.42</v>
      </c>
      <c r="DK221" s="100"/>
      <c r="DL221" s="155">
        <v>0</v>
      </c>
      <c r="DM221" s="366">
        <v>0</v>
      </c>
      <c r="DN221" s="339">
        <v>0</v>
      </c>
      <c r="DO221" s="155">
        <v>0</v>
      </c>
      <c r="DP221" s="156">
        <v>0</v>
      </c>
      <c r="DQ221" s="155">
        <v>111.42</v>
      </c>
    </row>
    <row r="222" spans="1:121" ht="38.25" x14ac:dyDescent="0.25">
      <c r="A222" s="17" t="s">
        <v>625</v>
      </c>
      <c r="B222" s="18" t="s">
        <v>626</v>
      </c>
      <c r="C222" s="17" t="s">
        <v>32</v>
      </c>
      <c r="D222" s="17" t="s">
        <v>627</v>
      </c>
      <c r="E222" s="19" t="s">
        <v>42</v>
      </c>
      <c r="F222" s="19">
        <v>6</v>
      </c>
      <c r="G222" s="20">
        <v>30.5</v>
      </c>
      <c r="H222" s="20">
        <v>38.19</v>
      </c>
      <c r="I222" s="390">
        <v>229.14</v>
      </c>
      <c r="J222" s="100">
        <v>0</v>
      </c>
      <c r="K222" s="155">
        <v>0</v>
      </c>
      <c r="L222" s="366">
        <v>0</v>
      </c>
      <c r="M222" s="339">
        <v>0</v>
      </c>
      <c r="N222" s="155">
        <v>0</v>
      </c>
      <c r="O222" s="156">
        <v>0</v>
      </c>
      <c r="P222" s="155">
        <v>229.14</v>
      </c>
      <c r="Q222" s="100"/>
      <c r="R222" s="155">
        <v>0</v>
      </c>
      <c r="S222" s="366">
        <v>0</v>
      </c>
      <c r="T222" s="339">
        <v>0</v>
      </c>
      <c r="U222" s="155">
        <v>0</v>
      </c>
      <c r="V222" s="156">
        <v>0</v>
      </c>
      <c r="W222" s="155">
        <v>229.14</v>
      </c>
      <c r="X222" s="100"/>
      <c r="Y222" s="155">
        <v>0</v>
      </c>
      <c r="Z222" s="366">
        <v>0</v>
      </c>
      <c r="AA222" s="339">
        <v>0</v>
      </c>
      <c r="AB222" s="155">
        <v>0</v>
      </c>
      <c r="AC222" s="156">
        <v>0</v>
      </c>
      <c r="AD222" s="155">
        <v>229.14</v>
      </c>
      <c r="AE222" s="100"/>
      <c r="AF222" s="155">
        <v>0</v>
      </c>
      <c r="AG222" s="366">
        <v>0</v>
      </c>
      <c r="AH222" s="339">
        <v>0</v>
      </c>
      <c r="AI222" s="155">
        <v>0</v>
      </c>
      <c r="AJ222" s="156">
        <v>0</v>
      </c>
      <c r="AK222" s="155">
        <v>229.14</v>
      </c>
      <c r="AL222" s="100"/>
      <c r="AM222" s="155">
        <v>0</v>
      </c>
      <c r="AN222" s="366">
        <v>0</v>
      </c>
      <c r="AO222" s="339">
        <v>0</v>
      </c>
      <c r="AP222" s="155">
        <v>0</v>
      </c>
      <c r="AQ222" s="156">
        <v>0</v>
      </c>
      <c r="AR222" s="155">
        <v>229.14</v>
      </c>
      <c r="AS222" s="100"/>
      <c r="AT222" s="155">
        <v>0</v>
      </c>
      <c r="AU222" s="366">
        <v>0</v>
      </c>
      <c r="AV222" s="339">
        <v>0</v>
      </c>
      <c r="AW222" s="155">
        <v>0</v>
      </c>
      <c r="AX222" s="156">
        <v>0</v>
      </c>
      <c r="AY222" s="155">
        <v>229.14</v>
      </c>
      <c r="AZ222" s="100"/>
      <c r="BA222" s="155">
        <v>0</v>
      </c>
      <c r="BB222" s="366">
        <v>0</v>
      </c>
      <c r="BC222" s="339">
        <v>0</v>
      </c>
      <c r="BD222" s="155">
        <v>0</v>
      </c>
      <c r="BE222" s="156">
        <v>0</v>
      </c>
      <c r="BF222" s="155">
        <v>229.14</v>
      </c>
      <c r="BG222" s="100"/>
      <c r="BH222" s="155">
        <v>0</v>
      </c>
      <c r="BI222" s="366">
        <v>0</v>
      </c>
      <c r="BJ222" s="339">
        <v>0</v>
      </c>
      <c r="BK222" s="155">
        <v>0</v>
      </c>
      <c r="BL222" s="156">
        <v>0</v>
      </c>
      <c r="BM222" s="155">
        <v>229.14</v>
      </c>
      <c r="BN222" s="100"/>
      <c r="BO222" s="155">
        <v>0</v>
      </c>
      <c r="BP222" s="366">
        <v>0</v>
      </c>
      <c r="BQ222" s="339">
        <v>0</v>
      </c>
      <c r="BR222" s="155">
        <v>0</v>
      </c>
      <c r="BS222" s="156">
        <v>0</v>
      </c>
      <c r="BT222" s="155">
        <v>229.14</v>
      </c>
      <c r="BU222" s="100"/>
      <c r="BV222" s="155">
        <v>0</v>
      </c>
      <c r="BW222" s="366">
        <v>0</v>
      </c>
      <c r="BX222" s="339">
        <v>0</v>
      </c>
      <c r="BY222" s="155">
        <v>0</v>
      </c>
      <c r="BZ222" s="156">
        <v>0</v>
      </c>
      <c r="CA222" s="155">
        <v>229.14</v>
      </c>
      <c r="CB222" s="100"/>
      <c r="CC222" s="155">
        <v>0</v>
      </c>
      <c r="CD222" s="366">
        <v>0</v>
      </c>
      <c r="CE222" s="339">
        <v>0</v>
      </c>
      <c r="CF222" s="155">
        <v>0</v>
      </c>
      <c r="CG222" s="156">
        <v>0</v>
      </c>
      <c r="CH222" s="155">
        <v>229.14</v>
      </c>
      <c r="CI222" s="100"/>
      <c r="CJ222" s="155">
        <v>0</v>
      </c>
      <c r="CK222" s="366">
        <v>0</v>
      </c>
      <c r="CL222" s="339">
        <v>0</v>
      </c>
      <c r="CM222" s="155">
        <v>0</v>
      </c>
      <c r="CN222" s="156">
        <v>0</v>
      </c>
      <c r="CO222" s="155">
        <v>229.14</v>
      </c>
      <c r="CP222" s="100"/>
      <c r="CQ222" s="155">
        <v>0</v>
      </c>
      <c r="CR222" s="366">
        <v>0</v>
      </c>
      <c r="CS222" s="339">
        <v>0</v>
      </c>
      <c r="CT222" s="155">
        <v>0</v>
      </c>
      <c r="CU222" s="156">
        <v>0</v>
      </c>
      <c r="CV222" s="155">
        <v>229.14</v>
      </c>
      <c r="CW222" s="100"/>
      <c r="CX222" s="155">
        <v>0</v>
      </c>
      <c r="CY222" s="366">
        <v>0</v>
      </c>
      <c r="CZ222" s="339">
        <v>0</v>
      </c>
      <c r="DA222" s="155">
        <v>0</v>
      </c>
      <c r="DB222" s="156">
        <v>0</v>
      </c>
      <c r="DC222" s="155">
        <v>229.14</v>
      </c>
      <c r="DD222" s="100"/>
      <c r="DE222" s="155">
        <v>0</v>
      </c>
      <c r="DF222" s="366">
        <v>0</v>
      </c>
      <c r="DG222" s="339">
        <v>0</v>
      </c>
      <c r="DH222" s="155">
        <v>0</v>
      </c>
      <c r="DI222" s="156">
        <v>0</v>
      </c>
      <c r="DJ222" s="155">
        <v>229.14</v>
      </c>
      <c r="DK222" s="100"/>
      <c r="DL222" s="155">
        <v>0</v>
      </c>
      <c r="DM222" s="366">
        <v>0</v>
      </c>
      <c r="DN222" s="339">
        <v>0</v>
      </c>
      <c r="DO222" s="155">
        <v>0</v>
      </c>
      <c r="DP222" s="156">
        <v>0</v>
      </c>
      <c r="DQ222" s="155">
        <v>229.14</v>
      </c>
    </row>
    <row r="223" spans="1:121" ht="38.25" x14ac:dyDescent="0.25">
      <c r="A223" s="17" t="s">
        <v>628</v>
      </c>
      <c r="B223" s="18" t="s">
        <v>629</v>
      </c>
      <c r="C223" s="17" t="s">
        <v>32</v>
      </c>
      <c r="D223" s="17" t="s">
        <v>630</v>
      </c>
      <c r="E223" s="19" t="s">
        <v>42</v>
      </c>
      <c r="F223" s="19">
        <v>31</v>
      </c>
      <c r="G223" s="20">
        <v>9.34</v>
      </c>
      <c r="H223" s="20">
        <v>11.69</v>
      </c>
      <c r="I223" s="390">
        <v>362.39</v>
      </c>
      <c r="J223" s="100">
        <v>0</v>
      </c>
      <c r="K223" s="155">
        <v>0</v>
      </c>
      <c r="L223" s="366">
        <v>0</v>
      </c>
      <c r="M223" s="339">
        <v>0</v>
      </c>
      <c r="N223" s="155">
        <v>0</v>
      </c>
      <c r="O223" s="156">
        <v>0</v>
      </c>
      <c r="P223" s="155">
        <v>362.39</v>
      </c>
      <c r="Q223" s="100"/>
      <c r="R223" s="155">
        <v>0</v>
      </c>
      <c r="S223" s="366">
        <v>0</v>
      </c>
      <c r="T223" s="339">
        <v>0</v>
      </c>
      <c r="U223" s="155">
        <v>0</v>
      </c>
      <c r="V223" s="156">
        <v>0</v>
      </c>
      <c r="W223" s="155">
        <v>362.39</v>
      </c>
      <c r="X223" s="100"/>
      <c r="Y223" s="155">
        <v>0</v>
      </c>
      <c r="Z223" s="366">
        <v>0</v>
      </c>
      <c r="AA223" s="339">
        <v>0</v>
      </c>
      <c r="AB223" s="155">
        <v>0</v>
      </c>
      <c r="AC223" s="156">
        <v>0</v>
      </c>
      <c r="AD223" s="155">
        <v>362.39</v>
      </c>
      <c r="AE223" s="100"/>
      <c r="AF223" s="155">
        <v>0</v>
      </c>
      <c r="AG223" s="366">
        <v>0</v>
      </c>
      <c r="AH223" s="339">
        <v>0</v>
      </c>
      <c r="AI223" s="155">
        <v>0</v>
      </c>
      <c r="AJ223" s="156">
        <v>0</v>
      </c>
      <c r="AK223" s="155">
        <v>362.39</v>
      </c>
      <c r="AL223" s="100"/>
      <c r="AM223" s="155">
        <v>0</v>
      </c>
      <c r="AN223" s="366">
        <v>0</v>
      </c>
      <c r="AO223" s="339">
        <v>0</v>
      </c>
      <c r="AP223" s="155">
        <v>0</v>
      </c>
      <c r="AQ223" s="156">
        <v>0</v>
      </c>
      <c r="AR223" s="155">
        <v>362.39</v>
      </c>
      <c r="AS223" s="100"/>
      <c r="AT223" s="155">
        <v>0</v>
      </c>
      <c r="AU223" s="366">
        <v>0</v>
      </c>
      <c r="AV223" s="339">
        <v>0</v>
      </c>
      <c r="AW223" s="155">
        <v>0</v>
      </c>
      <c r="AX223" s="156">
        <v>0</v>
      </c>
      <c r="AY223" s="155">
        <v>362.39</v>
      </c>
      <c r="AZ223" s="100">
        <v>15</v>
      </c>
      <c r="BA223" s="155">
        <v>175.35</v>
      </c>
      <c r="BB223" s="366">
        <v>0.4838709677419355</v>
      </c>
      <c r="BC223" s="339">
        <v>15</v>
      </c>
      <c r="BD223" s="155">
        <v>175.35</v>
      </c>
      <c r="BE223" s="156">
        <v>0.4838709677419355</v>
      </c>
      <c r="BF223" s="155">
        <v>187.04</v>
      </c>
      <c r="BG223" s="100"/>
      <c r="BH223" s="155">
        <v>0</v>
      </c>
      <c r="BI223" s="366">
        <v>0</v>
      </c>
      <c r="BJ223" s="339">
        <v>15</v>
      </c>
      <c r="BK223" s="155">
        <v>175.35</v>
      </c>
      <c r="BL223" s="156">
        <v>0.4838709677419355</v>
      </c>
      <c r="BM223" s="155">
        <v>187.04</v>
      </c>
      <c r="BN223" s="100">
        <v>6</v>
      </c>
      <c r="BO223" s="155">
        <v>70.14</v>
      </c>
      <c r="BP223" s="366">
        <v>0.19354838709677422</v>
      </c>
      <c r="BQ223" s="339">
        <v>21</v>
      </c>
      <c r="BR223" s="155">
        <v>245.49</v>
      </c>
      <c r="BS223" s="156">
        <v>0.67741935483870974</v>
      </c>
      <c r="BT223" s="155">
        <v>116.89999999999998</v>
      </c>
      <c r="BU223" s="100">
        <v>9</v>
      </c>
      <c r="BV223" s="155">
        <v>105.21</v>
      </c>
      <c r="BW223" s="366">
        <v>0.29032258064516131</v>
      </c>
      <c r="BX223" s="339">
        <v>30</v>
      </c>
      <c r="BY223" s="155">
        <v>350.7</v>
      </c>
      <c r="BZ223" s="156">
        <v>0.967741935483871</v>
      </c>
      <c r="CA223" s="155">
        <v>11.689999999999998</v>
      </c>
      <c r="CB223" s="100"/>
      <c r="CC223" s="155">
        <v>0</v>
      </c>
      <c r="CD223" s="366">
        <v>0</v>
      </c>
      <c r="CE223" s="339">
        <v>30</v>
      </c>
      <c r="CF223" s="155">
        <v>350.7</v>
      </c>
      <c r="CG223" s="156">
        <v>0.967741935483871</v>
      </c>
      <c r="CH223" s="155">
        <v>11.689999999999998</v>
      </c>
      <c r="CI223" s="100">
        <v>1</v>
      </c>
      <c r="CJ223" s="155">
        <v>11.69</v>
      </c>
      <c r="CK223" s="366">
        <v>3.2258064516129031E-2</v>
      </c>
      <c r="CL223" s="339">
        <v>31</v>
      </c>
      <c r="CM223" s="155">
        <v>362.39</v>
      </c>
      <c r="CN223" s="156">
        <v>1</v>
      </c>
      <c r="CO223" s="155">
        <v>0</v>
      </c>
      <c r="CP223" s="100"/>
      <c r="CQ223" s="155">
        <v>0</v>
      </c>
      <c r="CR223" s="366">
        <v>0</v>
      </c>
      <c r="CS223" s="339">
        <v>31</v>
      </c>
      <c r="CT223" s="155">
        <v>362.39</v>
      </c>
      <c r="CU223" s="156">
        <v>1</v>
      </c>
      <c r="CV223" s="155">
        <v>0</v>
      </c>
      <c r="CW223" s="100"/>
      <c r="CX223" s="155">
        <v>0</v>
      </c>
      <c r="CY223" s="366">
        <v>0</v>
      </c>
      <c r="CZ223" s="339">
        <v>31</v>
      </c>
      <c r="DA223" s="155">
        <v>362.39</v>
      </c>
      <c r="DB223" s="156">
        <v>1</v>
      </c>
      <c r="DC223" s="155">
        <v>0</v>
      </c>
      <c r="DD223" s="100"/>
      <c r="DE223" s="155">
        <v>0</v>
      </c>
      <c r="DF223" s="366">
        <v>0</v>
      </c>
      <c r="DG223" s="339">
        <v>31</v>
      </c>
      <c r="DH223" s="155">
        <v>362.39</v>
      </c>
      <c r="DI223" s="156">
        <v>1</v>
      </c>
      <c r="DJ223" s="155">
        <v>0</v>
      </c>
      <c r="DK223" s="100"/>
      <c r="DL223" s="155">
        <v>0</v>
      </c>
      <c r="DM223" s="366">
        <v>0</v>
      </c>
      <c r="DN223" s="339">
        <v>31</v>
      </c>
      <c r="DO223" s="155">
        <v>362.39</v>
      </c>
      <c r="DP223" s="156">
        <v>1</v>
      </c>
      <c r="DQ223" s="155">
        <v>0</v>
      </c>
    </row>
    <row r="224" spans="1:121" ht="38.25" x14ac:dyDescent="0.25">
      <c r="A224" s="17" t="s">
        <v>631</v>
      </c>
      <c r="B224" s="18" t="s">
        <v>632</v>
      </c>
      <c r="C224" s="17" t="s">
        <v>32</v>
      </c>
      <c r="D224" s="17" t="s">
        <v>633</v>
      </c>
      <c r="E224" s="19" t="s">
        <v>42</v>
      </c>
      <c r="F224" s="19">
        <v>9</v>
      </c>
      <c r="G224" s="20">
        <v>9.81</v>
      </c>
      <c r="H224" s="20">
        <v>12.28</v>
      </c>
      <c r="I224" s="390">
        <v>110.52</v>
      </c>
      <c r="J224" s="100">
        <v>0</v>
      </c>
      <c r="K224" s="155">
        <v>0</v>
      </c>
      <c r="L224" s="366">
        <v>0</v>
      </c>
      <c r="M224" s="339">
        <v>0</v>
      </c>
      <c r="N224" s="155">
        <v>0</v>
      </c>
      <c r="O224" s="156">
        <v>0</v>
      </c>
      <c r="P224" s="155">
        <v>110.52</v>
      </c>
      <c r="Q224" s="100"/>
      <c r="R224" s="155">
        <v>0</v>
      </c>
      <c r="S224" s="366">
        <v>0</v>
      </c>
      <c r="T224" s="339">
        <v>0</v>
      </c>
      <c r="U224" s="155">
        <v>0</v>
      </c>
      <c r="V224" s="156">
        <v>0</v>
      </c>
      <c r="W224" s="155">
        <v>110.52</v>
      </c>
      <c r="X224" s="100"/>
      <c r="Y224" s="155">
        <v>0</v>
      </c>
      <c r="Z224" s="366">
        <v>0</v>
      </c>
      <c r="AA224" s="339">
        <v>0</v>
      </c>
      <c r="AB224" s="155">
        <v>0</v>
      </c>
      <c r="AC224" s="156">
        <v>0</v>
      </c>
      <c r="AD224" s="155">
        <v>110.52</v>
      </c>
      <c r="AE224" s="100"/>
      <c r="AF224" s="155">
        <v>0</v>
      </c>
      <c r="AG224" s="366">
        <v>0</v>
      </c>
      <c r="AH224" s="339">
        <v>0</v>
      </c>
      <c r="AI224" s="155">
        <v>0</v>
      </c>
      <c r="AJ224" s="156">
        <v>0</v>
      </c>
      <c r="AK224" s="155">
        <v>110.52</v>
      </c>
      <c r="AL224" s="100"/>
      <c r="AM224" s="155">
        <v>0</v>
      </c>
      <c r="AN224" s="366">
        <v>0</v>
      </c>
      <c r="AO224" s="339">
        <v>0</v>
      </c>
      <c r="AP224" s="155">
        <v>0</v>
      </c>
      <c r="AQ224" s="156">
        <v>0</v>
      </c>
      <c r="AR224" s="155">
        <v>110.52</v>
      </c>
      <c r="AS224" s="100"/>
      <c r="AT224" s="155">
        <v>0</v>
      </c>
      <c r="AU224" s="366">
        <v>0</v>
      </c>
      <c r="AV224" s="339">
        <v>0</v>
      </c>
      <c r="AW224" s="155">
        <v>0</v>
      </c>
      <c r="AX224" s="156">
        <v>0</v>
      </c>
      <c r="AY224" s="155">
        <v>110.52</v>
      </c>
      <c r="AZ224" s="100">
        <v>2</v>
      </c>
      <c r="BA224" s="155">
        <v>24.56</v>
      </c>
      <c r="BB224" s="366">
        <v>0.22222222222222221</v>
      </c>
      <c r="BC224" s="339">
        <v>2</v>
      </c>
      <c r="BD224" s="155">
        <v>24.56</v>
      </c>
      <c r="BE224" s="156">
        <v>0.22222222222222221</v>
      </c>
      <c r="BF224" s="155">
        <v>85.96</v>
      </c>
      <c r="BG224" s="100"/>
      <c r="BH224" s="155">
        <v>0</v>
      </c>
      <c r="BI224" s="366">
        <v>0</v>
      </c>
      <c r="BJ224" s="339">
        <v>2</v>
      </c>
      <c r="BK224" s="155">
        <v>24.56</v>
      </c>
      <c r="BL224" s="156">
        <v>0.22222222222222221</v>
      </c>
      <c r="BM224" s="155">
        <v>85.96</v>
      </c>
      <c r="BN224" s="100">
        <v>2</v>
      </c>
      <c r="BO224" s="155">
        <v>24.56</v>
      </c>
      <c r="BP224" s="366">
        <v>0.22222222222222221</v>
      </c>
      <c r="BQ224" s="339">
        <v>4</v>
      </c>
      <c r="BR224" s="155">
        <v>49.12</v>
      </c>
      <c r="BS224" s="156">
        <v>0.44444444444444442</v>
      </c>
      <c r="BT224" s="155">
        <v>61.4</v>
      </c>
      <c r="BU224" s="277">
        <v>5</v>
      </c>
      <c r="BV224" s="155">
        <v>61.4</v>
      </c>
      <c r="BW224" s="366">
        <v>0.55555555555555558</v>
      </c>
      <c r="BX224" s="339">
        <v>9</v>
      </c>
      <c r="BY224" s="155">
        <v>110.52</v>
      </c>
      <c r="BZ224" s="156">
        <v>1</v>
      </c>
      <c r="CA224" s="155">
        <v>0</v>
      </c>
      <c r="CB224" s="100"/>
      <c r="CC224" s="155">
        <v>0</v>
      </c>
      <c r="CD224" s="366">
        <v>0</v>
      </c>
      <c r="CE224" s="339">
        <v>9</v>
      </c>
      <c r="CF224" s="155">
        <v>110.52</v>
      </c>
      <c r="CG224" s="156">
        <v>1</v>
      </c>
      <c r="CH224" s="155">
        <v>0</v>
      </c>
      <c r="CI224" s="100"/>
      <c r="CJ224" s="155">
        <v>0</v>
      </c>
      <c r="CK224" s="366">
        <v>0</v>
      </c>
      <c r="CL224" s="339">
        <v>9</v>
      </c>
      <c r="CM224" s="155">
        <v>110.52</v>
      </c>
      <c r="CN224" s="156">
        <v>1</v>
      </c>
      <c r="CO224" s="155">
        <v>0</v>
      </c>
      <c r="CP224" s="100"/>
      <c r="CQ224" s="155">
        <v>0</v>
      </c>
      <c r="CR224" s="366">
        <v>0</v>
      </c>
      <c r="CS224" s="339">
        <v>9</v>
      </c>
      <c r="CT224" s="155">
        <v>110.52</v>
      </c>
      <c r="CU224" s="156">
        <v>1</v>
      </c>
      <c r="CV224" s="155">
        <v>0</v>
      </c>
      <c r="CW224" s="100"/>
      <c r="CX224" s="155">
        <v>0</v>
      </c>
      <c r="CY224" s="366">
        <v>0</v>
      </c>
      <c r="CZ224" s="339">
        <v>9</v>
      </c>
      <c r="DA224" s="155">
        <v>110.52</v>
      </c>
      <c r="DB224" s="156">
        <v>1</v>
      </c>
      <c r="DC224" s="155">
        <v>0</v>
      </c>
      <c r="DD224" s="100"/>
      <c r="DE224" s="155">
        <v>0</v>
      </c>
      <c r="DF224" s="366">
        <v>0</v>
      </c>
      <c r="DG224" s="339">
        <v>9</v>
      </c>
      <c r="DH224" s="155">
        <v>110.52</v>
      </c>
      <c r="DI224" s="156">
        <v>1</v>
      </c>
      <c r="DJ224" s="155">
        <v>0</v>
      </c>
      <c r="DK224" s="100"/>
      <c r="DL224" s="155">
        <v>0</v>
      </c>
      <c r="DM224" s="366">
        <v>0</v>
      </c>
      <c r="DN224" s="339">
        <v>9</v>
      </c>
      <c r="DO224" s="155">
        <v>110.52</v>
      </c>
      <c r="DP224" s="156">
        <v>1</v>
      </c>
      <c r="DQ224" s="155">
        <v>0</v>
      </c>
    </row>
    <row r="225" spans="1:121" ht="25.5" x14ac:dyDescent="0.25">
      <c r="A225" s="17" t="s">
        <v>634</v>
      </c>
      <c r="B225" s="18" t="s">
        <v>635</v>
      </c>
      <c r="C225" s="17" t="s">
        <v>32</v>
      </c>
      <c r="D225" s="17" t="s">
        <v>636</v>
      </c>
      <c r="E225" s="19" t="s">
        <v>42</v>
      </c>
      <c r="F225" s="19">
        <v>3</v>
      </c>
      <c r="G225" s="20">
        <v>46.87</v>
      </c>
      <c r="H225" s="20">
        <v>58.69</v>
      </c>
      <c r="I225" s="390">
        <v>176.07</v>
      </c>
      <c r="J225" s="100">
        <v>0</v>
      </c>
      <c r="K225" s="155">
        <v>0</v>
      </c>
      <c r="L225" s="366">
        <v>0</v>
      </c>
      <c r="M225" s="339">
        <v>0</v>
      </c>
      <c r="N225" s="155">
        <v>0</v>
      </c>
      <c r="O225" s="156">
        <v>0</v>
      </c>
      <c r="P225" s="155">
        <v>176.07</v>
      </c>
      <c r="Q225" s="100"/>
      <c r="R225" s="155">
        <v>0</v>
      </c>
      <c r="S225" s="366">
        <v>0</v>
      </c>
      <c r="T225" s="339">
        <v>0</v>
      </c>
      <c r="U225" s="155">
        <v>0</v>
      </c>
      <c r="V225" s="156">
        <v>0</v>
      </c>
      <c r="W225" s="155">
        <v>176.07</v>
      </c>
      <c r="X225" s="100"/>
      <c r="Y225" s="155">
        <v>0</v>
      </c>
      <c r="Z225" s="366">
        <v>0</v>
      </c>
      <c r="AA225" s="339">
        <v>0</v>
      </c>
      <c r="AB225" s="155">
        <v>0</v>
      </c>
      <c r="AC225" s="156">
        <v>0</v>
      </c>
      <c r="AD225" s="155">
        <v>176.07</v>
      </c>
      <c r="AE225" s="100"/>
      <c r="AF225" s="155">
        <v>0</v>
      </c>
      <c r="AG225" s="366">
        <v>0</v>
      </c>
      <c r="AH225" s="339">
        <v>0</v>
      </c>
      <c r="AI225" s="155">
        <v>0</v>
      </c>
      <c r="AJ225" s="156">
        <v>0</v>
      </c>
      <c r="AK225" s="155">
        <v>176.07</v>
      </c>
      <c r="AL225" s="100"/>
      <c r="AM225" s="155">
        <v>0</v>
      </c>
      <c r="AN225" s="366">
        <v>0</v>
      </c>
      <c r="AO225" s="339">
        <v>0</v>
      </c>
      <c r="AP225" s="155">
        <v>0</v>
      </c>
      <c r="AQ225" s="156">
        <v>0</v>
      </c>
      <c r="AR225" s="155">
        <v>176.07</v>
      </c>
      <c r="AS225" s="100"/>
      <c r="AT225" s="155">
        <v>0</v>
      </c>
      <c r="AU225" s="366">
        <v>0</v>
      </c>
      <c r="AV225" s="339">
        <v>0</v>
      </c>
      <c r="AW225" s="155">
        <v>0</v>
      </c>
      <c r="AX225" s="156">
        <v>0</v>
      </c>
      <c r="AY225" s="155">
        <v>176.07</v>
      </c>
      <c r="AZ225" s="100"/>
      <c r="BA225" s="155">
        <v>0</v>
      </c>
      <c r="BB225" s="366">
        <v>0</v>
      </c>
      <c r="BC225" s="339">
        <v>0</v>
      </c>
      <c r="BD225" s="155">
        <v>0</v>
      </c>
      <c r="BE225" s="156">
        <v>0</v>
      </c>
      <c r="BF225" s="155">
        <v>176.07</v>
      </c>
      <c r="BG225" s="100"/>
      <c r="BH225" s="155">
        <v>0</v>
      </c>
      <c r="BI225" s="366">
        <v>0</v>
      </c>
      <c r="BJ225" s="339">
        <v>0</v>
      </c>
      <c r="BK225" s="155">
        <v>0</v>
      </c>
      <c r="BL225" s="156">
        <v>0</v>
      </c>
      <c r="BM225" s="155">
        <v>176.07</v>
      </c>
      <c r="BN225" s="100">
        <v>1</v>
      </c>
      <c r="BO225" s="155">
        <v>58.69</v>
      </c>
      <c r="BP225" s="366">
        <v>0.33333333333333331</v>
      </c>
      <c r="BQ225" s="339">
        <v>1</v>
      </c>
      <c r="BR225" s="155">
        <v>58.69</v>
      </c>
      <c r="BS225" s="156">
        <v>0.33333333333333331</v>
      </c>
      <c r="BT225" s="155">
        <v>117.38</v>
      </c>
      <c r="BU225" s="277">
        <v>2</v>
      </c>
      <c r="BV225" s="155">
        <v>117.38</v>
      </c>
      <c r="BW225" s="366">
        <v>0.66666666666666663</v>
      </c>
      <c r="BX225" s="339">
        <v>3</v>
      </c>
      <c r="BY225" s="155">
        <v>176.07</v>
      </c>
      <c r="BZ225" s="156">
        <v>1</v>
      </c>
      <c r="CA225" s="155">
        <v>0</v>
      </c>
      <c r="CB225" s="100"/>
      <c r="CC225" s="155">
        <v>0</v>
      </c>
      <c r="CD225" s="366">
        <v>0</v>
      </c>
      <c r="CE225" s="339">
        <v>3</v>
      </c>
      <c r="CF225" s="155">
        <v>176.07</v>
      </c>
      <c r="CG225" s="156">
        <v>1</v>
      </c>
      <c r="CH225" s="155">
        <v>0</v>
      </c>
      <c r="CI225" s="100"/>
      <c r="CJ225" s="155">
        <v>0</v>
      </c>
      <c r="CK225" s="366">
        <v>0</v>
      </c>
      <c r="CL225" s="339">
        <v>3</v>
      </c>
      <c r="CM225" s="155">
        <v>176.07</v>
      </c>
      <c r="CN225" s="156">
        <v>1</v>
      </c>
      <c r="CO225" s="155">
        <v>0</v>
      </c>
      <c r="CP225" s="100"/>
      <c r="CQ225" s="155">
        <v>0</v>
      </c>
      <c r="CR225" s="366">
        <v>0</v>
      </c>
      <c r="CS225" s="339">
        <v>3</v>
      </c>
      <c r="CT225" s="155">
        <v>176.07</v>
      </c>
      <c r="CU225" s="156">
        <v>1</v>
      </c>
      <c r="CV225" s="155">
        <v>0</v>
      </c>
      <c r="CW225" s="100"/>
      <c r="CX225" s="155">
        <v>0</v>
      </c>
      <c r="CY225" s="366">
        <v>0</v>
      </c>
      <c r="CZ225" s="339">
        <v>3</v>
      </c>
      <c r="DA225" s="155">
        <v>176.07</v>
      </c>
      <c r="DB225" s="156">
        <v>1</v>
      </c>
      <c r="DC225" s="155">
        <v>0</v>
      </c>
      <c r="DD225" s="100"/>
      <c r="DE225" s="155">
        <v>0</v>
      </c>
      <c r="DF225" s="366">
        <v>0</v>
      </c>
      <c r="DG225" s="339">
        <v>3</v>
      </c>
      <c r="DH225" s="155">
        <v>176.07</v>
      </c>
      <c r="DI225" s="156">
        <v>1</v>
      </c>
      <c r="DJ225" s="155">
        <v>0</v>
      </c>
      <c r="DK225" s="100"/>
      <c r="DL225" s="155">
        <v>0</v>
      </c>
      <c r="DM225" s="366">
        <v>0</v>
      </c>
      <c r="DN225" s="339">
        <v>3</v>
      </c>
      <c r="DO225" s="155">
        <v>176.07</v>
      </c>
      <c r="DP225" s="156">
        <v>1</v>
      </c>
      <c r="DQ225" s="155">
        <v>0</v>
      </c>
    </row>
    <row r="226" spans="1:121" ht="38.25" x14ac:dyDescent="0.25">
      <c r="A226" s="17" t="s">
        <v>637</v>
      </c>
      <c r="B226" s="18" t="s">
        <v>638</v>
      </c>
      <c r="C226" s="17" t="s">
        <v>32</v>
      </c>
      <c r="D226" s="17" t="s">
        <v>639</v>
      </c>
      <c r="E226" s="19" t="s">
        <v>42</v>
      </c>
      <c r="F226" s="19">
        <v>3</v>
      </c>
      <c r="G226" s="20">
        <v>10.74</v>
      </c>
      <c r="H226" s="20">
        <v>13.44</v>
      </c>
      <c r="I226" s="390">
        <v>40.32</v>
      </c>
      <c r="J226" s="100">
        <v>0</v>
      </c>
      <c r="K226" s="155">
        <v>0</v>
      </c>
      <c r="L226" s="366">
        <v>0</v>
      </c>
      <c r="M226" s="339">
        <v>0</v>
      </c>
      <c r="N226" s="155">
        <v>0</v>
      </c>
      <c r="O226" s="156">
        <v>0</v>
      </c>
      <c r="P226" s="155">
        <v>40.32</v>
      </c>
      <c r="Q226" s="100"/>
      <c r="R226" s="155">
        <v>0</v>
      </c>
      <c r="S226" s="366">
        <v>0</v>
      </c>
      <c r="T226" s="339">
        <v>0</v>
      </c>
      <c r="U226" s="155">
        <v>0</v>
      </c>
      <c r="V226" s="156">
        <v>0</v>
      </c>
      <c r="W226" s="155">
        <v>40.32</v>
      </c>
      <c r="X226" s="100"/>
      <c r="Y226" s="155">
        <v>0</v>
      </c>
      <c r="Z226" s="366">
        <v>0</v>
      </c>
      <c r="AA226" s="339">
        <v>0</v>
      </c>
      <c r="AB226" s="155">
        <v>0</v>
      </c>
      <c r="AC226" s="156">
        <v>0</v>
      </c>
      <c r="AD226" s="155">
        <v>40.32</v>
      </c>
      <c r="AE226" s="100"/>
      <c r="AF226" s="155">
        <v>0</v>
      </c>
      <c r="AG226" s="366">
        <v>0</v>
      </c>
      <c r="AH226" s="339">
        <v>0</v>
      </c>
      <c r="AI226" s="155">
        <v>0</v>
      </c>
      <c r="AJ226" s="156">
        <v>0</v>
      </c>
      <c r="AK226" s="155">
        <v>40.32</v>
      </c>
      <c r="AL226" s="100"/>
      <c r="AM226" s="155">
        <v>0</v>
      </c>
      <c r="AN226" s="366">
        <v>0</v>
      </c>
      <c r="AO226" s="339">
        <v>0</v>
      </c>
      <c r="AP226" s="155">
        <v>0</v>
      </c>
      <c r="AQ226" s="156">
        <v>0</v>
      </c>
      <c r="AR226" s="155">
        <v>40.32</v>
      </c>
      <c r="AS226" s="100"/>
      <c r="AT226" s="155">
        <v>0</v>
      </c>
      <c r="AU226" s="366">
        <v>0</v>
      </c>
      <c r="AV226" s="339">
        <v>0</v>
      </c>
      <c r="AW226" s="155">
        <v>0</v>
      </c>
      <c r="AX226" s="156">
        <v>0</v>
      </c>
      <c r="AY226" s="155">
        <v>40.32</v>
      </c>
      <c r="AZ226" s="100">
        <v>2</v>
      </c>
      <c r="BA226" s="155">
        <v>26.88</v>
      </c>
      <c r="BB226" s="366">
        <v>0.66666666666666663</v>
      </c>
      <c r="BC226" s="339">
        <v>2</v>
      </c>
      <c r="BD226" s="155">
        <v>26.88</v>
      </c>
      <c r="BE226" s="156">
        <v>0.66666666666666663</v>
      </c>
      <c r="BF226" s="155">
        <v>13.440000000000001</v>
      </c>
      <c r="BG226" s="100"/>
      <c r="BH226" s="155">
        <v>0</v>
      </c>
      <c r="BI226" s="366">
        <v>0</v>
      </c>
      <c r="BJ226" s="339">
        <v>2</v>
      </c>
      <c r="BK226" s="155">
        <v>26.88</v>
      </c>
      <c r="BL226" s="156">
        <v>0.66666666666666663</v>
      </c>
      <c r="BM226" s="155">
        <v>13.440000000000001</v>
      </c>
      <c r="BN226" s="100"/>
      <c r="BO226" s="155">
        <v>0</v>
      </c>
      <c r="BP226" s="366">
        <v>0</v>
      </c>
      <c r="BQ226" s="339">
        <v>2</v>
      </c>
      <c r="BR226" s="155">
        <v>26.88</v>
      </c>
      <c r="BS226" s="156">
        <v>0.66666666666666663</v>
      </c>
      <c r="BT226" s="155">
        <v>13.440000000000001</v>
      </c>
      <c r="BU226" s="278">
        <v>1</v>
      </c>
      <c r="BV226" s="155">
        <v>13.44</v>
      </c>
      <c r="BW226" s="366">
        <v>0.33333333333333331</v>
      </c>
      <c r="BX226" s="339">
        <v>3</v>
      </c>
      <c r="BY226" s="155">
        <v>40.32</v>
      </c>
      <c r="BZ226" s="156">
        <v>1</v>
      </c>
      <c r="CA226" s="155">
        <v>0</v>
      </c>
      <c r="CB226" s="100"/>
      <c r="CC226" s="155">
        <v>0</v>
      </c>
      <c r="CD226" s="366">
        <v>0</v>
      </c>
      <c r="CE226" s="339">
        <v>3</v>
      </c>
      <c r="CF226" s="155">
        <v>40.32</v>
      </c>
      <c r="CG226" s="156">
        <v>1</v>
      </c>
      <c r="CH226" s="155">
        <v>0</v>
      </c>
      <c r="CI226" s="100"/>
      <c r="CJ226" s="155">
        <v>0</v>
      </c>
      <c r="CK226" s="366">
        <v>0</v>
      </c>
      <c r="CL226" s="339">
        <v>3</v>
      </c>
      <c r="CM226" s="155">
        <v>40.32</v>
      </c>
      <c r="CN226" s="156">
        <v>1</v>
      </c>
      <c r="CO226" s="155">
        <v>0</v>
      </c>
      <c r="CP226" s="100"/>
      <c r="CQ226" s="155">
        <v>0</v>
      </c>
      <c r="CR226" s="366">
        <v>0</v>
      </c>
      <c r="CS226" s="339">
        <v>3</v>
      </c>
      <c r="CT226" s="155">
        <v>40.32</v>
      </c>
      <c r="CU226" s="156">
        <v>1</v>
      </c>
      <c r="CV226" s="155">
        <v>0</v>
      </c>
      <c r="CW226" s="100"/>
      <c r="CX226" s="155">
        <v>0</v>
      </c>
      <c r="CY226" s="366">
        <v>0</v>
      </c>
      <c r="CZ226" s="339">
        <v>3</v>
      </c>
      <c r="DA226" s="155">
        <v>40.32</v>
      </c>
      <c r="DB226" s="156">
        <v>1</v>
      </c>
      <c r="DC226" s="155">
        <v>0</v>
      </c>
      <c r="DD226" s="100"/>
      <c r="DE226" s="155">
        <v>0</v>
      </c>
      <c r="DF226" s="366">
        <v>0</v>
      </c>
      <c r="DG226" s="339">
        <v>3</v>
      </c>
      <c r="DH226" s="155">
        <v>40.32</v>
      </c>
      <c r="DI226" s="156">
        <v>1</v>
      </c>
      <c r="DJ226" s="155">
        <v>0</v>
      </c>
      <c r="DK226" s="100"/>
      <c r="DL226" s="155">
        <v>0</v>
      </c>
      <c r="DM226" s="366">
        <v>0</v>
      </c>
      <c r="DN226" s="339">
        <v>3</v>
      </c>
      <c r="DO226" s="155">
        <v>40.32</v>
      </c>
      <c r="DP226" s="156">
        <v>1</v>
      </c>
      <c r="DQ226" s="155">
        <v>0</v>
      </c>
    </row>
    <row r="227" spans="1:121" ht="38.25" x14ac:dyDescent="0.25">
      <c r="A227" s="17" t="s">
        <v>640</v>
      </c>
      <c r="B227" s="18" t="s">
        <v>641</v>
      </c>
      <c r="C227" s="17" t="s">
        <v>32</v>
      </c>
      <c r="D227" s="17" t="s">
        <v>642</v>
      </c>
      <c r="E227" s="19" t="s">
        <v>42</v>
      </c>
      <c r="F227" s="19">
        <v>18</v>
      </c>
      <c r="G227" s="20">
        <v>10.74</v>
      </c>
      <c r="H227" s="20">
        <v>13.44</v>
      </c>
      <c r="I227" s="390">
        <v>241.92</v>
      </c>
      <c r="J227" s="100">
        <v>0</v>
      </c>
      <c r="K227" s="155">
        <v>0</v>
      </c>
      <c r="L227" s="366">
        <v>0</v>
      </c>
      <c r="M227" s="339">
        <v>0</v>
      </c>
      <c r="N227" s="155">
        <v>0</v>
      </c>
      <c r="O227" s="156">
        <v>0</v>
      </c>
      <c r="P227" s="155">
        <v>241.92</v>
      </c>
      <c r="Q227" s="100"/>
      <c r="R227" s="155">
        <v>0</v>
      </c>
      <c r="S227" s="366">
        <v>0</v>
      </c>
      <c r="T227" s="339">
        <v>0</v>
      </c>
      <c r="U227" s="155">
        <v>0</v>
      </c>
      <c r="V227" s="156">
        <v>0</v>
      </c>
      <c r="W227" s="155">
        <v>241.92</v>
      </c>
      <c r="X227" s="100"/>
      <c r="Y227" s="155">
        <v>0</v>
      </c>
      <c r="Z227" s="366">
        <v>0</v>
      </c>
      <c r="AA227" s="339">
        <v>0</v>
      </c>
      <c r="AB227" s="155">
        <v>0</v>
      </c>
      <c r="AC227" s="156">
        <v>0</v>
      </c>
      <c r="AD227" s="155">
        <v>241.92</v>
      </c>
      <c r="AE227" s="100"/>
      <c r="AF227" s="155">
        <v>0</v>
      </c>
      <c r="AG227" s="366">
        <v>0</v>
      </c>
      <c r="AH227" s="339">
        <v>0</v>
      </c>
      <c r="AI227" s="155">
        <v>0</v>
      </c>
      <c r="AJ227" s="156">
        <v>0</v>
      </c>
      <c r="AK227" s="155">
        <v>241.92</v>
      </c>
      <c r="AL227" s="100"/>
      <c r="AM227" s="155">
        <v>0</v>
      </c>
      <c r="AN227" s="366">
        <v>0</v>
      </c>
      <c r="AO227" s="339">
        <v>0</v>
      </c>
      <c r="AP227" s="155">
        <v>0</v>
      </c>
      <c r="AQ227" s="156">
        <v>0</v>
      </c>
      <c r="AR227" s="155">
        <v>241.92</v>
      </c>
      <c r="AS227" s="100"/>
      <c r="AT227" s="155">
        <v>0</v>
      </c>
      <c r="AU227" s="366">
        <v>0</v>
      </c>
      <c r="AV227" s="339">
        <v>0</v>
      </c>
      <c r="AW227" s="155">
        <v>0</v>
      </c>
      <c r="AX227" s="156">
        <v>0</v>
      </c>
      <c r="AY227" s="155">
        <v>241.92</v>
      </c>
      <c r="AZ227" s="100"/>
      <c r="BA227" s="155">
        <v>0</v>
      </c>
      <c r="BB227" s="366">
        <v>0</v>
      </c>
      <c r="BC227" s="339">
        <v>0</v>
      </c>
      <c r="BD227" s="155">
        <v>0</v>
      </c>
      <c r="BE227" s="156">
        <v>0</v>
      </c>
      <c r="BF227" s="155">
        <v>241.92</v>
      </c>
      <c r="BG227" s="100"/>
      <c r="BH227" s="155">
        <v>0</v>
      </c>
      <c r="BI227" s="366">
        <v>0</v>
      </c>
      <c r="BJ227" s="339">
        <v>0</v>
      </c>
      <c r="BK227" s="155">
        <v>0</v>
      </c>
      <c r="BL227" s="156">
        <v>0</v>
      </c>
      <c r="BM227" s="155">
        <v>241.92</v>
      </c>
      <c r="BN227" s="100"/>
      <c r="BO227" s="155">
        <v>0</v>
      </c>
      <c r="BP227" s="366">
        <v>0</v>
      </c>
      <c r="BQ227" s="339">
        <v>0</v>
      </c>
      <c r="BR227" s="155">
        <v>0</v>
      </c>
      <c r="BS227" s="156">
        <v>0</v>
      </c>
      <c r="BT227" s="155">
        <v>241.92</v>
      </c>
      <c r="BU227" s="277">
        <v>1</v>
      </c>
      <c r="BV227" s="155">
        <v>13.44</v>
      </c>
      <c r="BW227" s="366">
        <v>5.5555555555555559E-2</v>
      </c>
      <c r="BX227" s="339">
        <v>1</v>
      </c>
      <c r="BY227" s="155">
        <v>13.44</v>
      </c>
      <c r="BZ227" s="156">
        <v>5.5555555555555559E-2</v>
      </c>
      <c r="CA227" s="155">
        <v>228.48</v>
      </c>
      <c r="CB227" s="100"/>
      <c r="CC227" s="155">
        <v>0</v>
      </c>
      <c r="CD227" s="366">
        <v>0</v>
      </c>
      <c r="CE227" s="339">
        <v>1</v>
      </c>
      <c r="CF227" s="155">
        <v>13.44</v>
      </c>
      <c r="CG227" s="156">
        <v>5.5555555555555559E-2</v>
      </c>
      <c r="CH227" s="155">
        <v>228.48</v>
      </c>
      <c r="CI227" s="100">
        <v>1</v>
      </c>
      <c r="CJ227" s="155">
        <v>13.44</v>
      </c>
      <c r="CK227" s="366">
        <v>5.5555555555555559E-2</v>
      </c>
      <c r="CL227" s="339">
        <v>2</v>
      </c>
      <c r="CM227" s="155">
        <v>26.88</v>
      </c>
      <c r="CN227" s="156">
        <v>0.11111111111111112</v>
      </c>
      <c r="CO227" s="155">
        <v>215.04</v>
      </c>
      <c r="CP227" s="100">
        <v>16</v>
      </c>
      <c r="CQ227" s="155">
        <v>215.04</v>
      </c>
      <c r="CR227" s="366">
        <v>0.88888888888888895</v>
      </c>
      <c r="CS227" s="339">
        <v>18</v>
      </c>
      <c r="CT227" s="155">
        <v>241.92</v>
      </c>
      <c r="CU227" s="156">
        <v>1</v>
      </c>
      <c r="CV227" s="155">
        <v>0</v>
      </c>
      <c r="CW227" s="100"/>
      <c r="CX227" s="155">
        <v>0</v>
      </c>
      <c r="CY227" s="366">
        <v>0</v>
      </c>
      <c r="CZ227" s="339">
        <v>18</v>
      </c>
      <c r="DA227" s="155">
        <v>241.92</v>
      </c>
      <c r="DB227" s="156">
        <v>1</v>
      </c>
      <c r="DC227" s="155">
        <v>0</v>
      </c>
      <c r="DD227" s="100"/>
      <c r="DE227" s="155">
        <v>0</v>
      </c>
      <c r="DF227" s="366">
        <v>0</v>
      </c>
      <c r="DG227" s="339">
        <v>18</v>
      </c>
      <c r="DH227" s="155">
        <v>241.92</v>
      </c>
      <c r="DI227" s="156">
        <v>1</v>
      </c>
      <c r="DJ227" s="155">
        <v>0</v>
      </c>
      <c r="DK227" s="100"/>
      <c r="DL227" s="155">
        <v>0</v>
      </c>
      <c r="DM227" s="366">
        <v>0</v>
      </c>
      <c r="DN227" s="339">
        <v>18</v>
      </c>
      <c r="DO227" s="155">
        <v>241.92</v>
      </c>
      <c r="DP227" s="156">
        <v>1</v>
      </c>
      <c r="DQ227" s="155">
        <v>0</v>
      </c>
    </row>
    <row r="228" spans="1:121" ht="38.25" x14ac:dyDescent="0.25">
      <c r="A228" s="17" t="s">
        <v>643</v>
      </c>
      <c r="B228" s="18" t="s">
        <v>644</v>
      </c>
      <c r="C228" s="17" t="s">
        <v>32</v>
      </c>
      <c r="D228" s="17" t="s">
        <v>645</v>
      </c>
      <c r="E228" s="19" t="s">
        <v>109</v>
      </c>
      <c r="F228" s="19">
        <v>2.4</v>
      </c>
      <c r="G228" s="20">
        <v>12.01</v>
      </c>
      <c r="H228" s="20">
        <v>15.03</v>
      </c>
      <c r="I228" s="390">
        <v>36.072000000000003</v>
      </c>
      <c r="J228" s="100">
        <v>0</v>
      </c>
      <c r="K228" s="155">
        <v>0</v>
      </c>
      <c r="L228" s="366">
        <v>0</v>
      </c>
      <c r="M228" s="339">
        <v>0</v>
      </c>
      <c r="N228" s="155">
        <v>0</v>
      </c>
      <c r="O228" s="156">
        <v>0</v>
      </c>
      <c r="P228" s="155">
        <v>36.072000000000003</v>
      </c>
      <c r="Q228" s="100"/>
      <c r="R228" s="155">
        <v>0</v>
      </c>
      <c r="S228" s="366">
        <v>0</v>
      </c>
      <c r="T228" s="339">
        <v>0</v>
      </c>
      <c r="U228" s="155">
        <v>0</v>
      </c>
      <c r="V228" s="156">
        <v>0</v>
      </c>
      <c r="W228" s="155">
        <v>36.072000000000003</v>
      </c>
      <c r="X228" s="100"/>
      <c r="Y228" s="155">
        <v>0</v>
      </c>
      <c r="Z228" s="366">
        <v>0</v>
      </c>
      <c r="AA228" s="339">
        <v>0</v>
      </c>
      <c r="AB228" s="155">
        <v>0</v>
      </c>
      <c r="AC228" s="156">
        <v>0</v>
      </c>
      <c r="AD228" s="155">
        <v>36.072000000000003</v>
      </c>
      <c r="AE228" s="100"/>
      <c r="AF228" s="155">
        <v>0</v>
      </c>
      <c r="AG228" s="366">
        <v>0</v>
      </c>
      <c r="AH228" s="339">
        <v>0</v>
      </c>
      <c r="AI228" s="155">
        <v>0</v>
      </c>
      <c r="AJ228" s="156">
        <v>0</v>
      </c>
      <c r="AK228" s="155">
        <v>36.072000000000003</v>
      </c>
      <c r="AL228" s="100"/>
      <c r="AM228" s="155">
        <v>0</v>
      </c>
      <c r="AN228" s="366">
        <v>0</v>
      </c>
      <c r="AO228" s="339">
        <v>0</v>
      </c>
      <c r="AP228" s="155">
        <v>0</v>
      </c>
      <c r="AQ228" s="156">
        <v>0</v>
      </c>
      <c r="AR228" s="155">
        <v>36.072000000000003</v>
      </c>
      <c r="AS228" s="100"/>
      <c r="AT228" s="155">
        <v>0</v>
      </c>
      <c r="AU228" s="366">
        <v>0</v>
      </c>
      <c r="AV228" s="339">
        <v>0</v>
      </c>
      <c r="AW228" s="155">
        <v>0</v>
      </c>
      <c r="AX228" s="156">
        <v>0</v>
      </c>
      <c r="AY228" s="155">
        <v>36.072000000000003</v>
      </c>
      <c r="AZ228" s="100"/>
      <c r="BA228" s="155">
        <v>0</v>
      </c>
      <c r="BB228" s="366">
        <v>0</v>
      </c>
      <c r="BC228" s="339">
        <v>0</v>
      </c>
      <c r="BD228" s="155">
        <v>0</v>
      </c>
      <c r="BE228" s="156">
        <v>0</v>
      </c>
      <c r="BF228" s="155">
        <v>36.072000000000003</v>
      </c>
      <c r="BG228" s="100"/>
      <c r="BH228" s="155">
        <v>0</v>
      </c>
      <c r="BI228" s="366">
        <v>0</v>
      </c>
      <c r="BJ228" s="339">
        <v>0</v>
      </c>
      <c r="BK228" s="155">
        <v>0</v>
      </c>
      <c r="BL228" s="156">
        <v>0</v>
      </c>
      <c r="BM228" s="155">
        <v>36.072000000000003</v>
      </c>
      <c r="BN228" s="100"/>
      <c r="BO228" s="155">
        <v>0</v>
      </c>
      <c r="BP228" s="366">
        <v>0</v>
      </c>
      <c r="BQ228" s="339">
        <v>0</v>
      </c>
      <c r="BR228" s="155">
        <v>0</v>
      </c>
      <c r="BS228" s="156">
        <v>0</v>
      </c>
      <c r="BT228" s="155">
        <v>36.072000000000003</v>
      </c>
      <c r="BU228" s="100"/>
      <c r="BV228" s="155">
        <v>0</v>
      </c>
      <c r="BW228" s="366">
        <v>0</v>
      </c>
      <c r="BX228" s="339">
        <v>0</v>
      </c>
      <c r="BY228" s="155">
        <v>0</v>
      </c>
      <c r="BZ228" s="156">
        <v>0</v>
      </c>
      <c r="CA228" s="155">
        <v>36.072000000000003</v>
      </c>
      <c r="CB228" s="100"/>
      <c r="CC228" s="155">
        <v>0</v>
      </c>
      <c r="CD228" s="366">
        <v>0</v>
      </c>
      <c r="CE228" s="339">
        <v>0</v>
      </c>
      <c r="CF228" s="155">
        <v>0</v>
      </c>
      <c r="CG228" s="156">
        <v>0</v>
      </c>
      <c r="CH228" s="155">
        <v>36.072000000000003</v>
      </c>
      <c r="CI228" s="100"/>
      <c r="CJ228" s="155">
        <v>0</v>
      </c>
      <c r="CK228" s="366">
        <v>0</v>
      </c>
      <c r="CL228" s="339">
        <v>0</v>
      </c>
      <c r="CM228" s="155">
        <v>0</v>
      </c>
      <c r="CN228" s="156">
        <v>0</v>
      </c>
      <c r="CO228" s="155">
        <v>36.072000000000003</v>
      </c>
      <c r="CP228" s="100">
        <v>2.4</v>
      </c>
      <c r="CQ228" s="155">
        <v>36.071999999999996</v>
      </c>
      <c r="CR228" s="366">
        <v>0.99999999999999978</v>
      </c>
      <c r="CS228" s="339">
        <v>2.4</v>
      </c>
      <c r="CT228" s="155">
        <v>36.071999999999996</v>
      </c>
      <c r="CU228" s="156">
        <v>0.99999999999999978</v>
      </c>
      <c r="CV228" s="155">
        <v>0</v>
      </c>
      <c r="CW228" s="100"/>
      <c r="CX228" s="155">
        <v>0</v>
      </c>
      <c r="CY228" s="366">
        <v>0</v>
      </c>
      <c r="CZ228" s="339">
        <v>2.4</v>
      </c>
      <c r="DA228" s="155">
        <v>36.071999999999996</v>
      </c>
      <c r="DB228" s="156">
        <v>0.99999999999999978</v>
      </c>
      <c r="DC228" s="155">
        <v>0</v>
      </c>
      <c r="DD228" s="100"/>
      <c r="DE228" s="155">
        <v>0</v>
      </c>
      <c r="DF228" s="366">
        <v>0</v>
      </c>
      <c r="DG228" s="339">
        <v>2.4</v>
      </c>
      <c r="DH228" s="155">
        <v>36.071999999999996</v>
      </c>
      <c r="DI228" s="156">
        <v>0.99999999999999978</v>
      </c>
      <c r="DJ228" s="155">
        <v>0</v>
      </c>
      <c r="DK228" s="100"/>
      <c r="DL228" s="155">
        <v>0</v>
      </c>
      <c r="DM228" s="366">
        <v>0</v>
      </c>
      <c r="DN228" s="339">
        <v>2.4</v>
      </c>
      <c r="DO228" s="155">
        <v>36.071999999999996</v>
      </c>
      <c r="DP228" s="156">
        <v>0.99999999999999978</v>
      </c>
      <c r="DQ228" s="155">
        <v>0</v>
      </c>
    </row>
    <row r="229" spans="1:121" ht="51" x14ac:dyDescent="0.25">
      <c r="A229" s="17" t="s">
        <v>646</v>
      </c>
      <c r="B229" s="18" t="s">
        <v>456</v>
      </c>
      <c r="C229" s="17" t="s">
        <v>32</v>
      </c>
      <c r="D229" s="17" t="s">
        <v>457</v>
      </c>
      <c r="E229" s="19" t="s">
        <v>109</v>
      </c>
      <c r="F229" s="19">
        <v>37.200000000000003</v>
      </c>
      <c r="G229" s="20">
        <v>14.9</v>
      </c>
      <c r="H229" s="20">
        <v>18.649999999999999</v>
      </c>
      <c r="I229" s="390">
        <v>693.78</v>
      </c>
      <c r="J229" s="100">
        <v>0</v>
      </c>
      <c r="K229" s="155">
        <v>0</v>
      </c>
      <c r="L229" s="366">
        <v>0</v>
      </c>
      <c r="M229" s="339">
        <v>0</v>
      </c>
      <c r="N229" s="155">
        <v>0</v>
      </c>
      <c r="O229" s="156">
        <v>0</v>
      </c>
      <c r="P229" s="155">
        <v>693.78</v>
      </c>
      <c r="Q229" s="100"/>
      <c r="R229" s="155">
        <v>0</v>
      </c>
      <c r="S229" s="366">
        <v>0</v>
      </c>
      <c r="T229" s="339">
        <v>0</v>
      </c>
      <c r="U229" s="155">
        <v>0</v>
      </c>
      <c r="V229" s="156">
        <v>0</v>
      </c>
      <c r="W229" s="155">
        <v>693.78</v>
      </c>
      <c r="X229" s="100">
        <v>5.0999999999999996</v>
      </c>
      <c r="Y229" s="155">
        <v>95.114999999999981</v>
      </c>
      <c r="Z229" s="366">
        <v>0.13709677419354838</v>
      </c>
      <c r="AA229" s="339">
        <v>5.0999999999999996</v>
      </c>
      <c r="AB229" s="155">
        <v>95.114999999999981</v>
      </c>
      <c r="AC229" s="156">
        <v>0.13709677419354838</v>
      </c>
      <c r="AD229" s="155">
        <v>598.66499999999996</v>
      </c>
      <c r="AE229" s="100"/>
      <c r="AF229" s="155">
        <v>0</v>
      </c>
      <c r="AG229" s="366">
        <v>0</v>
      </c>
      <c r="AH229" s="339">
        <v>5.0999999999999996</v>
      </c>
      <c r="AI229" s="155">
        <v>95.114999999999981</v>
      </c>
      <c r="AJ229" s="156">
        <v>0.13709677419354838</v>
      </c>
      <c r="AK229" s="155">
        <v>598.66499999999996</v>
      </c>
      <c r="AL229" s="100"/>
      <c r="AM229" s="155">
        <v>0</v>
      </c>
      <c r="AN229" s="366">
        <v>0</v>
      </c>
      <c r="AO229" s="339">
        <v>5.0999999999999996</v>
      </c>
      <c r="AP229" s="155">
        <v>95.114999999999981</v>
      </c>
      <c r="AQ229" s="156">
        <v>0.13709677419354838</v>
      </c>
      <c r="AR229" s="155">
        <v>598.66499999999996</v>
      </c>
      <c r="AS229" s="100"/>
      <c r="AT229" s="155">
        <v>0</v>
      </c>
      <c r="AU229" s="366">
        <v>0</v>
      </c>
      <c r="AV229" s="339">
        <v>5.0999999999999996</v>
      </c>
      <c r="AW229" s="155">
        <v>95.114999999999981</v>
      </c>
      <c r="AX229" s="156">
        <v>0.13709677419354838</v>
      </c>
      <c r="AY229" s="155">
        <v>598.66499999999996</v>
      </c>
      <c r="AZ229" s="100"/>
      <c r="BA229" s="155">
        <v>0</v>
      </c>
      <c r="BB229" s="366">
        <v>0</v>
      </c>
      <c r="BC229" s="339">
        <v>5.0999999999999996</v>
      </c>
      <c r="BD229" s="155">
        <v>95.114999999999981</v>
      </c>
      <c r="BE229" s="156">
        <v>0.13709677419354838</v>
      </c>
      <c r="BF229" s="155">
        <v>598.66499999999996</v>
      </c>
      <c r="BG229" s="100"/>
      <c r="BH229" s="155">
        <v>0</v>
      </c>
      <c r="BI229" s="366">
        <v>0</v>
      </c>
      <c r="BJ229" s="339">
        <v>5.0999999999999996</v>
      </c>
      <c r="BK229" s="155">
        <v>95.114999999999981</v>
      </c>
      <c r="BL229" s="156">
        <v>0.13709677419354838</v>
      </c>
      <c r="BM229" s="155">
        <v>598.66499999999996</v>
      </c>
      <c r="BN229" s="100"/>
      <c r="BO229" s="155">
        <v>0</v>
      </c>
      <c r="BP229" s="366">
        <v>0</v>
      </c>
      <c r="BQ229" s="339">
        <v>5.0999999999999996</v>
      </c>
      <c r="BR229" s="155">
        <v>95.114999999999981</v>
      </c>
      <c r="BS229" s="156">
        <v>0.13709677419354838</v>
      </c>
      <c r="BT229" s="155">
        <v>598.66499999999996</v>
      </c>
      <c r="BU229" s="100">
        <v>17.5</v>
      </c>
      <c r="BV229" s="155">
        <v>326.375</v>
      </c>
      <c r="BW229" s="366">
        <v>0.47043010752688175</v>
      </c>
      <c r="BX229" s="339">
        <v>22.6</v>
      </c>
      <c r="BY229" s="155">
        <v>421.49</v>
      </c>
      <c r="BZ229" s="156">
        <v>0.60752688172043012</v>
      </c>
      <c r="CA229" s="155">
        <v>272.28999999999996</v>
      </c>
      <c r="CB229" s="100"/>
      <c r="CC229" s="155">
        <v>0</v>
      </c>
      <c r="CD229" s="366">
        <v>0</v>
      </c>
      <c r="CE229" s="339">
        <v>22.6</v>
      </c>
      <c r="CF229" s="155">
        <v>421.49</v>
      </c>
      <c r="CG229" s="156">
        <v>0.60752688172043012</v>
      </c>
      <c r="CH229" s="155">
        <v>272.28999999999996</v>
      </c>
      <c r="CI229" s="100"/>
      <c r="CJ229" s="155">
        <v>0</v>
      </c>
      <c r="CK229" s="366">
        <v>0</v>
      </c>
      <c r="CL229" s="339">
        <v>22.6</v>
      </c>
      <c r="CM229" s="155">
        <v>421.49</v>
      </c>
      <c r="CN229" s="156">
        <v>0.60752688172043012</v>
      </c>
      <c r="CO229" s="155">
        <v>272.28999999999996</v>
      </c>
      <c r="CP229" s="100">
        <v>9.4</v>
      </c>
      <c r="CQ229" s="155">
        <v>175.31</v>
      </c>
      <c r="CR229" s="366">
        <v>0.25268817204301075</v>
      </c>
      <c r="CS229" s="339">
        <v>32</v>
      </c>
      <c r="CT229" s="155">
        <v>596.79999999999995</v>
      </c>
      <c r="CU229" s="156">
        <v>0.86021505376344087</v>
      </c>
      <c r="CV229" s="155">
        <v>96.980000000000018</v>
      </c>
      <c r="CW229" s="100">
        <v>5.2</v>
      </c>
      <c r="CX229" s="155">
        <v>96.97999999999999</v>
      </c>
      <c r="CY229" s="366">
        <v>0.13978494623655913</v>
      </c>
      <c r="CZ229" s="339">
        <v>37.200000000000003</v>
      </c>
      <c r="DA229" s="155">
        <v>693.78</v>
      </c>
      <c r="DB229" s="156">
        <v>1</v>
      </c>
      <c r="DC229" s="155">
        <v>0</v>
      </c>
      <c r="DD229" s="100"/>
      <c r="DE229" s="155">
        <v>0</v>
      </c>
      <c r="DF229" s="366">
        <v>0</v>
      </c>
      <c r="DG229" s="339">
        <v>37.200000000000003</v>
      </c>
      <c r="DH229" s="155">
        <v>693.78</v>
      </c>
      <c r="DI229" s="156">
        <v>1</v>
      </c>
      <c r="DJ229" s="155">
        <v>0</v>
      </c>
      <c r="DK229" s="100"/>
      <c r="DL229" s="155">
        <v>0</v>
      </c>
      <c r="DM229" s="366">
        <v>0</v>
      </c>
      <c r="DN229" s="339">
        <v>37.200000000000003</v>
      </c>
      <c r="DO229" s="155">
        <v>693.78</v>
      </c>
      <c r="DP229" s="156">
        <v>1</v>
      </c>
      <c r="DQ229" s="155">
        <v>0</v>
      </c>
    </row>
    <row r="230" spans="1:121" ht="38.25" x14ac:dyDescent="0.25">
      <c r="A230" s="17" t="s">
        <v>647</v>
      </c>
      <c r="B230" s="18" t="s">
        <v>648</v>
      </c>
      <c r="C230" s="17" t="s">
        <v>32</v>
      </c>
      <c r="D230" s="17" t="s">
        <v>649</v>
      </c>
      <c r="E230" s="19" t="s">
        <v>109</v>
      </c>
      <c r="F230" s="19">
        <v>1710.36</v>
      </c>
      <c r="G230" s="20">
        <v>8.83</v>
      </c>
      <c r="H230" s="20">
        <v>11.05</v>
      </c>
      <c r="I230" s="390">
        <v>18899.477999999999</v>
      </c>
      <c r="J230" s="100">
        <v>0</v>
      </c>
      <c r="K230" s="155">
        <v>0</v>
      </c>
      <c r="L230" s="366">
        <v>0</v>
      </c>
      <c r="M230" s="339">
        <v>0</v>
      </c>
      <c r="N230" s="155">
        <v>0</v>
      </c>
      <c r="O230" s="156">
        <v>0</v>
      </c>
      <c r="P230" s="155">
        <v>18899.477999999999</v>
      </c>
      <c r="Q230" s="100">
        <v>138.38999999999999</v>
      </c>
      <c r="R230" s="155">
        <v>1529.2094999999999</v>
      </c>
      <c r="S230" s="366">
        <v>8.0912790289763559E-2</v>
      </c>
      <c r="T230" s="339">
        <v>138.38999999999999</v>
      </c>
      <c r="U230" s="155">
        <v>1529.2094999999999</v>
      </c>
      <c r="V230" s="156">
        <v>8.0912790289763559E-2</v>
      </c>
      <c r="W230" s="155">
        <v>17370.268499999998</v>
      </c>
      <c r="X230" s="100">
        <v>161.80000000000001</v>
      </c>
      <c r="Y230" s="155">
        <v>1787.8900000000003</v>
      </c>
      <c r="Z230" s="366">
        <v>9.4599967258354983E-2</v>
      </c>
      <c r="AA230" s="339">
        <v>300.19</v>
      </c>
      <c r="AB230" s="155">
        <v>3317.0995000000003</v>
      </c>
      <c r="AC230" s="156">
        <v>0.17551275754811854</v>
      </c>
      <c r="AD230" s="155">
        <v>15582.378499999999</v>
      </c>
      <c r="AE230" s="100">
        <v>95</v>
      </c>
      <c r="AF230" s="155">
        <v>1049.75</v>
      </c>
      <c r="AG230" s="366">
        <v>5.5543862110900628E-2</v>
      </c>
      <c r="AH230" s="339">
        <v>395.19</v>
      </c>
      <c r="AI230" s="155">
        <v>4366.8495000000003</v>
      </c>
      <c r="AJ230" s="156">
        <v>0.23105661965901919</v>
      </c>
      <c r="AK230" s="155">
        <v>14532.628499999999</v>
      </c>
      <c r="AL230" s="100">
        <v>521.91</v>
      </c>
      <c r="AM230" s="155">
        <v>5767.1054999999997</v>
      </c>
      <c r="AN230" s="366">
        <v>0.30514628499263313</v>
      </c>
      <c r="AO230" s="339">
        <v>917.09999999999991</v>
      </c>
      <c r="AP230" s="155">
        <v>10133.955</v>
      </c>
      <c r="AQ230" s="156">
        <v>0.53620290465165232</v>
      </c>
      <c r="AR230" s="155">
        <v>8765.5229999999992</v>
      </c>
      <c r="AS230" s="100">
        <v>59.15</v>
      </c>
      <c r="AT230" s="155">
        <v>653.60750000000007</v>
      </c>
      <c r="AU230" s="366">
        <v>3.4583362566944977E-2</v>
      </c>
      <c r="AV230" s="339">
        <v>976.24999999999989</v>
      </c>
      <c r="AW230" s="155">
        <v>10787.5625</v>
      </c>
      <c r="AX230" s="156">
        <v>0.57078626721859727</v>
      </c>
      <c r="AY230" s="155">
        <v>8111.9154999999992</v>
      </c>
      <c r="AZ230" s="100">
        <v>10.93</v>
      </c>
      <c r="BA230" s="155">
        <v>120.7765</v>
      </c>
      <c r="BB230" s="366">
        <v>6.3904675039173041E-3</v>
      </c>
      <c r="BC230" s="339">
        <v>987.17999999999984</v>
      </c>
      <c r="BD230" s="155">
        <v>10908.339</v>
      </c>
      <c r="BE230" s="156">
        <v>0.57717673472251463</v>
      </c>
      <c r="BF230" s="155">
        <v>7991.1389999999992</v>
      </c>
      <c r="BG230" s="100">
        <v>35.25</v>
      </c>
      <c r="BH230" s="155">
        <v>389.51250000000005</v>
      </c>
      <c r="BI230" s="366">
        <v>2.0609696204307869E-2</v>
      </c>
      <c r="BJ230" s="339">
        <v>1022.4299999999998</v>
      </c>
      <c r="BK230" s="155">
        <v>11297.851500000001</v>
      </c>
      <c r="BL230" s="156">
        <v>0.59778643092682249</v>
      </c>
      <c r="BM230" s="155">
        <v>7601.6264999999985</v>
      </c>
      <c r="BN230" s="100"/>
      <c r="BO230" s="155">
        <v>0</v>
      </c>
      <c r="BP230" s="366">
        <v>0</v>
      </c>
      <c r="BQ230" s="339">
        <v>1022.4299999999998</v>
      </c>
      <c r="BR230" s="155">
        <v>11297.851500000001</v>
      </c>
      <c r="BS230" s="156">
        <v>0.59778643092682249</v>
      </c>
      <c r="BT230" s="155">
        <v>7601.6264999999985</v>
      </c>
      <c r="BU230" s="100">
        <v>295</v>
      </c>
      <c r="BV230" s="155">
        <v>3259.75</v>
      </c>
      <c r="BW230" s="366">
        <v>0.17247830866016511</v>
      </c>
      <c r="BX230" s="339">
        <v>1317.4299999999998</v>
      </c>
      <c r="BY230" s="155">
        <v>14557.601500000001</v>
      </c>
      <c r="BZ230" s="156">
        <v>0.7702647395869876</v>
      </c>
      <c r="CA230" s="155">
        <v>4341.8764999999985</v>
      </c>
      <c r="CB230" s="100"/>
      <c r="CC230" s="155">
        <v>0</v>
      </c>
      <c r="CD230" s="366">
        <v>0</v>
      </c>
      <c r="CE230" s="339">
        <v>1317.4299999999998</v>
      </c>
      <c r="CF230" s="155">
        <v>14557.601500000001</v>
      </c>
      <c r="CG230" s="156">
        <v>0.7702647395869876</v>
      </c>
      <c r="CH230" s="155">
        <v>4341.8764999999985</v>
      </c>
      <c r="CI230" s="100">
        <v>47.31</v>
      </c>
      <c r="CJ230" s="155">
        <v>522.77550000000008</v>
      </c>
      <c r="CK230" s="366">
        <v>2.7660843331228518E-2</v>
      </c>
      <c r="CL230" s="339">
        <v>1364.7399999999998</v>
      </c>
      <c r="CM230" s="155">
        <v>15080.377</v>
      </c>
      <c r="CN230" s="156">
        <v>0.79792558291821614</v>
      </c>
      <c r="CO230" s="155">
        <v>3819.1009999999987</v>
      </c>
      <c r="CP230" s="100">
        <v>127</v>
      </c>
      <c r="CQ230" s="155">
        <v>1403.3500000000001</v>
      </c>
      <c r="CR230" s="366">
        <v>7.4253373558782962E-2</v>
      </c>
      <c r="CS230" s="339">
        <v>1491.7399999999998</v>
      </c>
      <c r="CT230" s="155">
        <v>16483.726999999999</v>
      </c>
      <c r="CU230" s="156">
        <v>0.87217895647699895</v>
      </c>
      <c r="CV230" s="155">
        <v>2415.7510000000002</v>
      </c>
      <c r="CW230" s="100">
        <v>132</v>
      </c>
      <c r="CX230" s="155">
        <v>1458.6000000000001</v>
      </c>
      <c r="CY230" s="366">
        <v>7.7176734722514573E-2</v>
      </c>
      <c r="CZ230" s="339">
        <v>1623.7399999999998</v>
      </c>
      <c r="DA230" s="155">
        <v>17942.326999999997</v>
      </c>
      <c r="DB230" s="156">
        <v>0.94935569119951346</v>
      </c>
      <c r="DC230" s="155">
        <v>957.15100000000166</v>
      </c>
      <c r="DD230" s="100"/>
      <c r="DE230" s="155">
        <v>0</v>
      </c>
      <c r="DF230" s="366">
        <v>0</v>
      </c>
      <c r="DG230" s="339">
        <v>1623.7399999999998</v>
      </c>
      <c r="DH230" s="155">
        <v>17942.326999999997</v>
      </c>
      <c r="DI230" s="156">
        <v>0.94935569119951346</v>
      </c>
      <c r="DJ230" s="155">
        <v>957.15100000000166</v>
      </c>
      <c r="DK230" s="100"/>
      <c r="DL230" s="155">
        <v>0</v>
      </c>
      <c r="DM230" s="366">
        <v>0</v>
      </c>
      <c r="DN230" s="339">
        <v>1623.7399999999998</v>
      </c>
      <c r="DO230" s="155">
        <v>17942.326999999997</v>
      </c>
      <c r="DP230" s="156">
        <v>0.94935569119951346</v>
      </c>
      <c r="DQ230" s="155">
        <v>957.15100000000166</v>
      </c>
    </row>
    <row r="231" spans="1:121" ht="38.25" x14ac:dyDescent="0.25">
      <c r="A231" s="17" t="s">
        <v>650</v>
      </c>
      <c r="B231" s="18" t="s">
        <v>651</v>
      </c>
      <c r="C231" s="17" t="s">
        <v>32</v>
      </c>
      <c r="D231" s="17" t="s">
        <v>652</v>
      </c>
      <c r="E231" s="19" t="s">
        <v>42</v>
      </c>
      <c r="F231" s="19">
        <v>16</v>
      </c>
      <c r="G231" s="20">
        <v>8.5299999999999994</v>
      </c>
      <c r="H231" s="20">
        <v>10.68</v>
      </c>
      <c r="I231" s="390">
        <v>170.88</v>
      </c>
      <c r="J231" s="100">
        <v>0</v>
      </c>
      <c r="K231" s="155">
        <v>0</v>
      </c>
      <c r="L231" s="366">
        <v>0</v>
      </c>
      <c r="M231" s="339">
        <v>0</v>
      </c>
      <c r="N231" s="155">
        <v>0</v>
      </c>
      <c r="O231" s="156">
        <v>0</v>
      </c>
      <c r="P231" s="155">
        <v>170.88</v>
      </c>
      <c r="Q231" s="100"/>
      <c r="R231" s="155">
        <v>0</v>
      </c>
      <c r="S231" s="366">
        <v>0</v>
      </c>
      <c r="T231" s="339">
        <v>0</v>
      </c>
      <c r="U231" s="155">
        <v>0</v>
      </c>
      <c r="V231" s="156">
        <v>0</v>
      </c>
      <c r="W231" s="155">
        <v>170.88</v>
      </c>
      <c r="X231" s="100">
        <v>1</v>
      </c>
      <c r="Y231" s="155">
        <v>10.68</v>
      </c>
      <c r="Z231" s="366">
        <v>6.25E-2</v>
      </c>
      <c r="AA231" s="339">
        <v>1</v>
      </c>
      <c r="AB231" s="155">
        <v>10.68</v>
      </c>
      <c r="AC231" s="156">
        <v>6.25E-2</v>
      </c>
      <c r="AD231" s="155">
        <v>160.19999999999999</v>
      </c>
      <c r="AE231" s="100">
        <v>8</v>
      </c>
      <c r="AF231" s="155">
        <v>85.44</v>
      </c>
      <c r="AG231" s="366">
        <v>0.5</v>
      </c>
      <c r="AH231" s="339">
        <v>9</v>
      </c>
      <c r="AI231" s="155">
        <v>96.12</v>
      </c>
      <c r="AJ231" s="156">
        <v>0.5625</v>
      </c>
      <c r="AK231" s="155">
        <v>74.759999999999991</v>
      </c>
      <c r="AL231" s="100"/>
      <c r="AM231" s="155">
        <v>0</v>
      </c>
      <c r="AN231" s="366">
        <v>0</v>
      </c>
      <c r="AO231" s="339">
        <v>9</v>
      </c>
      <c r="AP231" s="155">
        <v>96.12</v>
      </c>
      <c r="AQ231" s="156">
        <v>0.5625</v>
      </c>
      <c r="AR231" s="155">
        <v>74.759999999999991</v>
      </c>
      <c r="AS231" s="100">
        <v>1</v>
      </c>
      <c r="AT231" s="155">
        <v>10.68</v>
      </c>
      <c r="AU231" s="366">
        <v>6.25E-2</v>
      </c>
      <c r="AV231" s="339">
        <v>10</v>
      </c>
      <c r="AW231" s="155">
        <v>106.80000000000001</v>
      </c>
      <c r="AX231" s="156">
        <v>0.62500000000000011</v>
      </c>
      <c r="AY231" s="155">
        <v>64.079999999999984</v>
      </c>
      <c r="AZ231" s="100"/>
      <c r="BA231" s="155">
        <v>0</v>
      </c>
      <c r="BB231" s="366">
        <v>0</v>
      </c>
      <c r="BC231" s="339">
        <v>10</v>
      </c>
      <c r="BD231" s="155">
        <v>106.80000000000001</v>
      </c>
      <c r="BE231" s="156">
        <v>0.62500000000000011</v>
      </c>
      <c r="BF231" s="155">
        <v>64.079999999999984</v>
      </c>
      <c r="BG231" s="100">
        <v>1</v>
      </c>
      <c r="BH231" s="155">
        <v>10.68</v>
      </c>
      <c r="BI231" s="366">
        <v>6.25E-2</v>
      </c>
      <c r="BJ231" s="339">
        <v>11</v>
      </c>
      <c r="BK231" s="155">
        <v>117.48000000000002</v>
      </c>
      <c r="BL231" s="156">
        <v>0.68750000000000011</v>
      </c>
      <c r="BM231" s="155">
        <v>53.399999999999977</v>
      </c>
      <c r="BN231" s="100"/>
      <c r="BO231" s="155">
        <v>0</v>
      </c>
      <c r="BP231" s="366">
        <v>0</v>
      </c>
      <c r="BQ231" s="339">
        <v>11</v>
      </c>
      <c r="BR231" s="155">
        <v>117.48000000000002</v>
      </c>
      <c r="BS231" s="156">
        <v>0.68750000000000011</v>
      </c>
      <c r="BT231" s="155">
        <v>53.399999999999977</v>
      </c>
      <c r="BU231" s="100"/>
      <c r="BV231" s="155">
        <v>0</v>
      </c>
      <c r="BW231" s="366">
        <v>0</v>
      </c>
      <c r="BX231" s="339">
        <v>11</v>
      </c>
      <c r="BY231" s="155">
        <v>117.48000000000002</v>
      </c>
      <c r="BZ231" s="156">
        <v>0.68750000000000011</v>
      </c>
      <c r="CA231" s="155">
        <v>53.399999999999977</v>
      </c>
      <c r="CB231" s="100"/>
      <c r="CC231" s="155">
        <v>0</v>
      </c>
      <c r="CD231" s="366">
        <v>0</v>
      </c>
      <c r="CE231" s="339">
        <v>11</v>
      </c>
      <c r="CF231" s="155">
        <v>117.48000000000002</v>
      </c>
      <c r="CG231" s="156">
        <v>0.68750000000000011</v>
      </c>
      <c r="CH231" s="155">
        <v>53.399999999999977</v>
      </c>
      <c r="CI231" s="100"/>
      <c r="CJ231" s="155">
        <v>0</v>
      </c>
      <c r="CK231" s="366">
        <v>0</v>
      </c>
      <c r="CL231" s="339">
        <v>11</v>
      </c>
      <c r="CM231" s="155">
        <v>117.48000000000002</v>
      </c>
      <c r="CN231" s="156">
        <v>0.68750000000000011</v>
      </c>
      <c r="CO231" s="155">
        <v>53.399999999999977</v>
      </c>
      <c r="CP231" s="100">
        <v>2</v>
      </c>
      <c r="CQ231" s="155">
        <v>21.36</v>
      </c>
      <c r="CR231" s="366">
        <v>0.125</v>
      </c>
      <c r="CS231" s="339">
        <v>13</v>
      </c>
      <c r="CT231" s="155">
        <v>138.84000000000003</v>
      </c>
      <c r="CU231" s="156">
        <v>0.81250000000000022</v>
      </c>
      <c r="CV231" s="155">
        <v>32.039999999999964</v>
      </c>
      <c r="CW231" s="100">
        <v>3</v>
      </c>
      <c r="CX231" s="155">
        <v>32.04</v>
      </c>
      <c r="CY231" s="366">
        <v>0.1875</v>
      </c>
      <c r="CZ231" s="339">
        <v>16</v>
      </c>
      <c r="DA231" s="155">
        <v>170.88000000000002</v>
      </c>
      <c r="DB231" s="156">
        <v>1.0000000000000002</v>
      </c>
      <c r="DC231" s="155">
        <v>0</v>
      </c>
      <c r="DD231" s="100"/>
      <c r="DE231" s="155">
        <v>0</v>
      </c>
      <c r="DF231" s="366">
        <v>0</v>
      </c>
      <c r="DG231" s="339">
        <v>16</v>
      </c>
      <c r="DH231" s="155">
        <v>170.88000000000002</v>
      </c>
      <c r="DI231" s="156">
        <v>1.0000000000000002</v>
      </c>
      <c r="DJ231" s="155">
        <v>0</v>
      </c>
      <c r="DK231" s="100"/>
      <c r="DL231" s="155">
        <v>0</v>
      </c>
      <c r="DM231" s="366">
        <v>0</v>
      </c>
      <c r="DN231" s="339">
        <v>16</v>
      </c>
      <c r="DO231" s="155">
        <v>170.88000000000002</v>
      </c>
      <c r="DP231" s="156">
        <v>1.0000000000000002</v>
      </c>
      <c r="DQ231" s="155">
        <v>0</v>
      </c>
    </row>
    <row r="232" spans="1:121" ht="38.25" x14ac:dyDescent="0.25">
      <c r="A232" s="17" t="s">
        <v>653</v>
      </c>
      <c r="B232" s="18" t="s">
        <v>654</v>
      </c>
      <c r="C232" s="17" t="s">
        <v>32</v>
      </c>
      <c r="D232" s="17" t="s">
        <v>655</v>
      </c>
      <c r="E232" s="19" t="s">
        <v>42</v>
      </c>
      <c r="F232" s="19">
        <v>66</v>
      </c>
      <c r="G232" s="20">
        <v>13.38</v>
      </c>
      <c r="H232" s="20">
        <v>16.75</v>
      </c>
      <c r="I232" s="390">
        <v>1105.5</v>
      </c>
      <c r="J232" s="100">
        <v>0</v>
      </c>
      <c r="K232" s="155">
        <v>0</v>
      </c>
      <c r="L232" s="366">
        <v>0</v>
      </c>
      <c r="M232" s="339">
        <v>0</v>
      </c>
      <c r="N232" s="155">
        <v>0</v>
      </c>
      <c r="O232" s="156">
        <v>0</v>
      </c>
      <c r="P232" s="155">
        <v>1105.5</v>
      </c>
      <c r="Q232" s="100"/>
      <c r="R232" s="155">
        <v>0</v>
      </c>
      <c r="S232" s="366">
        <v>0</v>
      </c>
      <c r="T232" s="339">
        <v>0</v>
      </c>
      <c r="U232" s="155">
        <v>0</v>
      </c>
      <c r="V232" s="156">
        <v>0</v>
      </c>
      <c r="W232" s="155">
        <v>1105.5</v>
      </c>
      <c r="X232" s="100">
        <v>11</v>
      </c>
      <c r="Y232" s="155">
        <v>184.25</v>
      </c>
      <c r="Z232" s="366">
        <v>0.16666666666666666</v>
      </c>
      <c r="AA232" s="339">
        <v>11</v>
      </c>
      <c r="AB232" s="155">
        <v>184.25</v>
      </c>
      <c r="AC232" s="156">
        <v>0.16666666666666666</v>
      </c>
      <c r="AD232" s="155">
        <v>921.25</v>
      </c>
      <c r="AE232" s="100">
        <v>16</v>
      </c>
      <c r="AF232" s="155">
        <v>268</v>
      </c>
      <c r="AG232" s="366">
        <v>0.24242424242424243</v>
      </c>
      <c r="AH232" s="339">
        <v>27</v>
      </c>
      <c r="AI232" s="155">
        <v>452.25</v>
      </c>
      <c r="AJ232" s="156">
        <v>0.40909090909090912</v>
      </c>
      <c r="AK232" s="155">
        <v>653.25</v>
      </c>
      <c r="AL232" s="100"/>
      <c r="AM232" s="155">
        <v>0</v>
      </c>
      <c r="AN232" s="366">
        <v>0</v>
      </c>
      <c r="AO232" s="339">
        <v>27</v>
      </c>
      <c r="AP232" s="155">
        <v>452.25</v>
      </c>
      <c r="AQ232" s="156">
        <v>0.40909090909090912</v>
      </c>
      <c r="AR232" s="155">
        <v>653.25</v>
      </c>
      <c r="AS232" s="100">
        <v>5</v>
      </c>
      <c r="AT232" s="155">
        <v>83.75</v>
      </c>
      <c r="AU232" s="366">
        <v>7.575757575757576E-2</v>
      </c>
      <c r="AV232" s="339">
        <v>32</v>
      </c>
      <c r="AW232" s="155">
        <v>536</v>
      </c>
      <c r="AX232" s="156">
        <v>0.48484848484848486</v>
      </c>
      <c r="AY232" s="155">
        <v>569.5</v>
      </c>
      <c r="AZ232" s="100"/>
      <c r="BA232" s="155">
        <v>0</v>
      </c>
      <c r="BB232" s="366">
        <v>0</v>
      </c>
      <c r="BC232" s="339">
        <v>32</v>
      </c>
      <c r="BD232" s="155">
        <v>536</v>
      </c>
      <c r="BE232" s="156">
        <v>0.48484848484848486</v>
      </c>
      <c r="BF232" s="155">
        <v>569.5</v>
      </c>
      <c r="BG232" s="100">
        <v>3</v>
      </c>
      <c r="BH232" s="155">
        <v>50.25</v>
      </c>
      <c r="BI232" s="366">
        <v>4.5454545454545456E-2</v>
      </c>
      <c r="BJ232" s="339">
        <v>35</v>
      </c>
      <c r="BK232" s="155">
        <v>586.25</v>
      </c>
      <c r="BL232" s="156">
        <v>0.53030303030303028</v>
      </c>
      <c r="BM232" s="155">
        <v>519.25</v>
      </c>
      <c r="BN232" s="100"/>
      <c r="BO232" s="155">
        <v>0</v>
      </c>
      <c r="BP232" s="366">
        <v>0</v>
      </c>
      <c r="BQ232" s="339">
        <v>35</v>
      </c>
      <c r="BR232" s="155">
        <v>586.25</v>
      </c>
      <c r="BS232" s="156">
        <v>0.53030303030303028</v>
      </c>
      <c r="BT232" s="155">
        <v>519.25</v>
      </c>
      <c r="BU232" s="100"/>
      <c r="BV232" s="155">
        <v>0</v>
      </c>
      <c r="BW232" s="366">
        <v>0</v>
      </c>
      <c r="BX232" s="339">
        <v>35</v>
      </c>
      <c r="BY232" s="155">
        <v>586.25</v>
      </c>
      <c r="BZ232" s="156">
        <v>0.53030303030303028</v>
      </c>
      <c r="CA232" s="155">
        <v>519.25</v>
      </c>
      <c r="CB232" s="100"/>
      <c r="CC232" s="155">
        <v>0</v>
      </c>
      <c r="CD232" s="366">
        <v>0</v>
      </c>
      <c r="CE232" s="339">
        <v>35</v>
      </c>
      <c r="CF232" s="155">
        <v>586.25</v>
      </c>
      <c r="CG232" s="156">
        <v>0.53030303030303028</v>
      </c>
      <c r="CH232" s="155">
        <v>519.25</v>
      </c>
      <c r="CI232" s="100">
        <v>5</v>
      </c>
      <c r="CJ232" s="155">
        <v>83.75</v>
      </c>
      <c r="CK232" s="366">
        <v>7.575757575757576E-2</v>
      </c>
      <c r="CL232" s="339">
        <v>40</v>
      </c>
      <c r="CM232" s="155">
        <v>670</v>
      </c>
      <c r="CN232" s="156">
        <v>0.60606060606060608</v>
      </c>
      <c r="CO232" s="155">
        <v>435.5</v>
      </c>
      <c r="CP232" s="100">
        <v>11</v>
      </c>
      <c r="CQ232" s="155">
        <v>184.25</v>
      </c>
      <c r="CR232" s="366">
        <v>0.16666666666666666</v>
      </c>
      <c r="CS232" s="339">
        <v>51</v>
      </c>
      <c r="CT232" s="155">
        <v>854.25</v>
      </c>
      <c r="CU232" s="156">
        <v>0.77272727272727271</v>
      </c>
      <c r="CV232" s="155">
        <v>251.25</v>
      </c>
      <c r="CW232" s="100">
        <v>15</v>
      </c>
      <c r="CX232" s="155">
        <v>251.25</v>
      </c>
      <c r="CY232" s="366">
        <v>0.22727272727272727</v>
      </c>
      <c r="CZ232" s="339">
        <v>66</v>
      </c>
      <c r="DA232" s="155">
        <v>1105.5</v>
      </c>
      <c r="DB232" s="156">
        <v>1</v>
      </c>
      <c r="DC232" s="155">
        <v>0</v>
      </c>
      <c r="DD232" s="100"/>
      <c r="DE232" s="155">
        <v>0</v>
      </c>
      <c r="DF232" s="366">
        <v>0</v>
      </c>
      <c r="DG232" s="339">
        <v>66</v>
      </c>
      <c r="DH232" s="155">
        <v>1105.5</v>
      </c>
      <c r="DI232" s="156">
        <v>1</v>
      </c>
      <c r="DJ232" s="155">
        <v>0</v>
      </c>
      <c r="DK232" s="100"/>
      <c r="DL232" s="155">
        <v>0</v>
      </c>
      <c r="DM232" s="366">
        <v>0</v>
      </c>
      <c r="DN232" s="339">
        <v>66</v>
      </c>
      <c r="DO232" s="155">
        <v>1105.5</v>
      </c>
      <c r="DP232" s="156">
        <v>1</v>
      </c>
      <c r="DQ232" s="155">
        <v>0</v>
      </c>
    </row>
    <row r="233" spans="1:121" ht="38.25" x14ac:dyDescent="0.25">
      <c r="A233" s="17" t="s">
        <v>656</v>
      </c>
      <c r="B233" s="18" t="s">
        <v>657</v>
      </c>
      <c r="C233" s="17" t="s">
        <v>32</v>
      </c>
      <c r="D233" s="17" t="s">
        <v>658</v>
      </c>
      <c r="E233" s="19" t="s">
        <v>42</v>
      </c>
      <c r="F233" s="19">
        <v>27</v>
      </c>
      <c r="G233" s="20">
        <v>23.25</v>
      </c>
      <c r="H233" s="20">
        <v>29.11</v>
      </c>
      <c r="I233" s="390">
        <v>785.97</v>
      </c>
      <c r="J233" s="100">
        <v>0</v>
      </c>
      <c r="K233" s="155">
        <v>0</v>
      </c>
      <c r="L233" s="366">
        <v>0</v>
      </c>
      <c r="M233" s="339">
        <v>0</v>
      </c>
      <c r="N233" s="155">
        <v>0</v>
      </c>
      <c r="O233" s="156">
        <v>0</v>
      </c>
      <c r="P233" s="155">
        <v>785.97</v>
      </c>
      <c r="Q233" s="100"/>
      <c r="R233" s="155">
        <v>0</v>
      </c>
      <c r="S233" s="366">
        <v>0</v>
      </c>
      <c r="T233" s="339">
        <v>0</v>
      </c>
      <c r="U233" s="155">
        <v>0</v>
      </c>
      <c r="V233" s="156">
        <v>0</v>
      </c>
      <c r="W233" s="155">
        <v>785.97</v>
      </c>
      <c r="X233" s="100">
        <v>5</v>
      </c>
      <c r="Y233" s="155">
        <v>145.55000000000001</v>
      </c>
      <c r="Z233" s="366">
        <v>0.1851851851851852</v>
      </c>
      <c r="AA233" s="339">
        <v>5</v>
      </c>
      <c r="AB233" s="155">
        <v>145.55000000000001</v>
      </c>
      <c r="AC233" s="156">
        <v>0.1851851851851852</v>
      </c>
      <c r="AD233" s="155">
        <v>640.42000000000007</v>
      </c>
      <c r="AE233" s="100">
        <v>10</v>
      </c>
      <c r="AF233" s="155">
        <v>291.10000000000002</v>
      </c>
      <c r="AG233" s="366">
        <v>0.37037037037037041</v>
      </c>
      <c r="AH233" s="339">
        <v>15</v>
      </c>
      <c r="AI233" s="155">
        <v>436.65000000000003</v>
      </c>
      <c r="AJ233" s="156">
        <v>0.55555555555555558</v>
      </c>
      <c r="AK233" s="155">
        <v>349.32</v>
      </c>
      <c r="AL233" s="100"/>
      <c r="AM233" s="155">
        <v>0</v>
      </c>
      <c r="AN233" s="366">
        <v>0</v>
      </c>
      <c r="AO233" s="339">
        <v>15</v>
      </c>
      <c r="AP233" s="155">
        <v>436.65000000000003</v>
      </c>
      <c r="AQ233" s="156">
        <v>0.55555555555555558</v>
      </c>
      <c r="AR233" s="155">
        <v>349.32</v>
      </c>
      <c r="AS233" s="100">
        <v>14</v>
      </c>
      <c r="AT233" s="155">
        <v>407.53999999999996</v>
      </c>
      <c r="AU233" s="366">
        <v>0.51851851851851849</v>
      </c>
      <c r="AV233" s="339">
        <v>29</v>
      </c>
      <c r="AW233" s="155">
        <v>844.19</v>
      </c>
      <c r="AX233" s="156">
        <v>1.0740740740740742</v>
      </c>
      <c r="AY233" s="155">
        <v>-58.220000000000027</v>
      </c>
      <c r="AZ233" s="100"/>
      <c r="BA233" s="155">
        <v>0</v>
      </c>
      <c r="BB233" s="366">
        <v>0</v>
      </c>
      <c r="BC233" s="339">
        <v>29</v>
      </c>
      <c r="BD233" s="155">
        <v>844.19</v>
      </c>
      <c r="BE233" s="156">
        <v>1.0740740740740742</v>
      </c>
      <c r="BF233" s="155">
        <v>-58.220000000000027</v>
      </c>
      <c r="BG233" s="100"/>
      <c r="BH233" s="155">
        <v>0</v>
      </c>
      <c r="BI233" s="366">
        <v>0</v>
      </c>
      <c r="BJ233" s="339">
        <v>29</v>
      </c>
      <c r="BK233" s="155">
        <v>844.19</v>
      </c>
      <c r="BL233" s="156">
        <v>1.0740740740740742</v>
      </c>
      <c r="BM233" s="155">
        <v>-58.220000000000027</v>
      </c>
      <c r="BN233" s="100"/>
      <c r="BO233" s="155">
        <v>0</v>
      </c>
      <c r="BP233" s="366">
        <v>0</v>
      </c>
      <c r="BQ233" s="339">
        <v>29</v>
      </c>
      <c r="BR233" s="155">
        <v>844.19</v>
      </c>
      <c r="BS233" s="156">
        <v>1.0740740740740742</v>
      </c>
      <c r="BT233" s="155">
        <v>-58.220000000000027</v>
      </c>
      <c r="BU233" s="270">
        <v>-2</v>
      </c>
      <c r="BV233" s="155">
        <v>-58.22</v>
      </c>
      <c r="BW233" s="366">
        <v>-7.407407407407407E-2</v>
      </c>
      <c r="BX233" s="339">
        <v>27</v>
      </c>
      <c r="BY233" s="155">
        <v>785.97</v>
      </c>
      <c r="BZ233" s="156">
        <v>1</v>
      </c>
      <c r="CA233" s="155">
        <v>0</v>
      </c>
      <c r="CB233" s="100"/>
      <c r="CC233" s="155">
        <v>0</v>
      </c>
      <c r="CD233" s="366">
        <v>0</v>
      </c>
      <c r="CE233" s="339">
        <v>27</v>
      </c>
      <c r="CF233" s="155">
        <v>785.97</v>
      </c>
      <c r="CG233" s="156">
        <v>1</v>
      </c>
      <c r="CH233" s="155">
        <v>0</v>
      </c>
      <c r="CI233" s="100"/>
      <c r="CJ233" s="155">
        <v>0</v>
      </c>
      <c r="CK233" s="366">
        <v>0</v>
      </c>
      <c r="CL233" s="339">
        <v>27</v>
      </c>
      <c r="CM233" s="155">
        <v>785.97</v>
      </c>
      <c r="CN233" s="156">
        <v>1</v>
      </c>
      <c r="CO233" s="155">
        <v>0</v>
      </c>
      <c r="CP233" s="100"/>
      <c r="CQ233" s="155">
        <v>0</v>
      </c>
      <c r="CR233" s="366">
        <v>0</v>
      </c>
      <c r="CS233" s="339">
        <v>27</v>
      </c>
      <c r="CT233" s="155">
        <v>785.97</v>
      </c>
      <c r="CU233" s="156">
        <v>1</v>
      </c>
      <c r="CV233" s="155">
        <v>0</v>
      </c>
      <c r="CW233" s="100"/>
      <c r="CX233" s="155">
        <v>0</v>
      </c>
      <c r="CY233" s="366">
        <v>0</v>
      </c>
      <c r="CZ233" s="339">
        <v>27</v>
      </c>
      <c r="DA233" s="155">
        <v>785.97</v>
      </c>
      <c r="DB233" s="156">
        <v>1</v>
      </c>
      <c r="DC233" s="155">
        <v>0</v>
      </c>
      <c r="DD233" s="100"/>
      <c r="DE233" s="155">
        <v>0</v>
      </c>
      <c r="DF233" s="366">
        <v>0</v>
      </c>
      <c r="DG233" s="339">
        <v>27</v>
      </c>
      <c r="DH233" s="155">
        <v>785.97</v>
      </c>
      <c r="DI233" s="156">
        <v>1</v>
      </c>
      <c r="DJ233" s="155">
        <v>0</v>
      </c>
      <c r="DK233" s="100"/>
      <c r="DL233" s="155">
        <v>0</v>
      </c>
      <c r="DM233" s="366">
        <v>0</v>
      </c>
      <c r="DN233" s="339">
        <v>27</v>
      </c>
      <c r="DO233" s="155">
        <v>785.97</v>
      </c>
      <c r="DP233" s="156">
        <v>1</v>
      </c>
      <c r="DQ233" s="155">
        <v>0</v>
      </c>
    </row>
    <row r="234" spans="1:121" ht="25.5" x14ac:dyDescent="0.25">
      <c r="A234" s="17" t="s">
        <v>659</v>
      </c>
      <c r="B234" s="18" t="s">
        <v>660</v>
      </c>
      <c r="C234" s="17" t="s">
        <v>32</v>
      </c>
      <c r="D234" s="17" t="s">
        <v>661</v>
      </c>
      <c r="E234" s="19" t="s">
        <v>42</v>
      </c>
      <c r="F234" s="19">
        <v>447</v>
      </c>
      <c r="G234" s="20">
        <v>11.9</v>
      </c>
      <c r="H234" s="20">
        <v>14.9</v>
      </c>
      <c r="I234" s="390">
        <v>6660.3</v>
      </c>
      <c r="J234" s="100">
        <v>0</v>
      </c>
      <c r="K234" s="155">
        <v>0</v>
      </c>
      <c r="L234" s="366">
        <v>0</v>
      </c>
      <c r="M234" s="339">
        <v>0</v>
      </c>
      <c r="N234" s="155">
        <v>0</v>
      </c>
      <c r="O234" s="156">
        <v>0</v>
      </c>
      <c r="P234" s="155">
        <v>6660.3</v>
      </c>
      <c r="Q234" s="100">
        <v>101</v>
      </c>
      <c r="R234" s="155">
        <v>1504.9</v>
      </c>
      <c r="S234" s="366">
        <v>0.22595078299776286</v>
      </c>
      <c r="T234" s="339">
        <v>101</v>
      </c>
      <c r="U234" s="155">
        <v>1504.9</v>
      </c>
      <c r="V234" s="156">
        <v>0.22595078299776286</v>
      </c>
      <c r="W234" s="155">
        <v>5155.3999999999996</v>
      </c>
      <c r="X234" s="100">
        <v>53</v>
      </c>
      <c r="Y234" s="155">
        <v>789.7</v>
      </c>
      <c r="Z234" s="366">
        <v>0.11856823266219239</v>
      </c>
      <c r="AA234" s="339">
        <v>154</v>
      </c>
      <c r="AB234" s="155">
        <v>2294.6000000000004</v>
      </c>
      <c r="AC234" s="156">
        <v>0.3445190156599553</v>
      </c>
      <c r="AD234" s="155">
        <v>4365.7</v>
      </c>
      <c r="AE234" s="100">
        <v>70</v>
      </c>
      <c r="AF234" s="155">
        <v>1043</v>
      </c>
      <c r="AG234" s="366">
        <v>0.15659955257270694</v>
      </c>
      <c r="AH234" s="339">
        <v>224</v>
      </c>
      <c r="AI234" s="155">
        <v>3337.6000000000004</v>
      </c>
      <c r="AJ234" s="156">
        <v>0.50111856823266221</v>
      </c>
      <c r="AK234" s="155">
        <v>3322.7</v>
      </c>
      <c r="AL234" s="100"/>
      <c r="AM234" s="155">
        <v>0</v>
      </c>
      <c r="AN234" s="366">
        <v>0</v>
      </c>
      <c r="AO234" s="339">
        <v>224</v>
      </c>
      <c r="AP234" s="155">
        <v>3337.6000000000004</v>
      </c>
      <c r="AQ234" s="156">
        <v>0.50111856823266221</v>
      </c>
      <c r="AR234" s="155">
        <v>3322.7</v>
      </c>
      <c r="AS234" s="100">
        <v>35</v>
      </c>
      <c r="AT234" s="155">
        <v>521.5</v>
      </c>
      <c r="AU234" s="366">
        <v>7.829977628635347E-2</v>
      </c>
      <c r="AV234" s="339">
        <v>259</v>
      </c>
      <c r="AW234" s="155">
        <v>3859.1000000000004</v>
      </c>
      <c r="AX234" s="156">
        <v>0.57941834451901575</v>
      </c>
      <c r="AY234" s="155">
        <v>2801.2</v>
      </c>
      <c r="AZ234" s="100">
        <v>5</v>
      </c>
      <c r="BA234" s="155">
        <v>74.5</v>
      </c>
      <c r="BB234" s="366">
        <v>1.1185682326621923E-2</v>
      </c>
      <c r="BC234" s="339">
        <v>264</v>
      </c>
      <c r="BD234" s="155">
        <v>3933.6000000000004</v>
      </c>
      <c r="BE234" s="156">
        <v>0.59060402684563762</v>
      </c>
      <c r="BF234" s="155">
        <v>2726.7</v>
      </c>
      <c r="BG234" s="100">
        <v>19</v>
      </c>
      <c r="BH234" s="155">
        <v>283.10000000000002</v>
      </c>
      <c r="BI234" s="366">
        <v>4.2505592841163314E-2</v>
      </c>
      <c r="BJ234" s="339">
        <v>283</v>
      </c>
      <c r="BK234" s="155">
        <v>4216.7000000000007</v>
      </c>
      <c r="BL234" s="156">
        <v>0.63310961968680102</v>
      </c>
      <c r="BM234" s="155">
        <v>2443.5999999999995</v>
      </c>
      <c r="BN234" s="100"/>
      <c r="BO234" s="155">
        <v>0</v>
      </c>
      <c r="BP234" s="366">
        <v>0</v>
      </c>
      <c r="BQ234" s="339">
        <v>283</v>
      </c>
      <c r="BR234" s="155">
        <v>4216.7000000000007</v>
      </c>
      <c r="BS234" s="156">
        <v>0.63310961968680102</v>
      </c>
      <c r="BT234" s="155">
        <v>2443.5999999999995</v>
      </c>
      <c r="BU234" s="100"/>
      <c r="BV234" s="155">
        <v>0</v>
      </c>
      <c r="BW234" s="366">
        <v>0</v>
      </c>
      <c r="BX234" s="339">
        <v>283</v>
      </c>
      <c r="BY234" s="155">
        <v>4216.7000000000007</v>
      </c>
      <c r="BZ234" s="156">
        <v>0.63310961968680102</v>
      </c>
      <c r="CA234" s="155">
        <v>2443.5999999999995</v>
      </c>
      <c r="CB234" s="100"/>
      <c r="CC234" s="155">
        <v>0</v>
      </c>
      <c r="CD234" s="366">
        <v>0</v>
      </c>
      <c r="CE234" s="339">
        <v>283</v>
      </c>
      <c r="CF234" s="155">
        <v>4216.7000000000007</v>
      </c>
      <c r="CG234" s="156">
        <v>0.63310961968680102</v>
      </c>
      <c r="CH234" s="155">
        <v>2443.5999999999995</v>
      </c>
      <c r="CI234" s="100">
        <v>10</v>
      </c>
      <c r="CJ234" s="155">
        <v>149</v>
      </c>
      <c r="CK234" s="366">
        <v>2.2371364653243846E-2</v>
      </c>
      <c r="CL234" s="339">
        <v>293</v>
      </c>
      <c r="CM234" s="155">
        <v>4365.7000000000007</v>
      </c>
      <c r="CN234" s="156">
        <v>0.65548098434004487</v>
      </c>
      <c r="CO234" s="155">
        <v>2294.5999999999995</v>
      </c>
      <c r="CP234" s="100">
        <v>103</v>
      </c>
      <c r="CQ234" s="155">
        <v>1534.7</v>
      </c>
      <c r="CR234" s="366">
        <v>0.23042505592841164</v>
      </c>
      <c r="CS234" s="339">
        <v>396</v>
      </c>
      <c r="CT234" s="155">
        <v>5900.4000000000005</v>
      </c>
      <c r="CU234" s="156">
        <v>0.88590604026845643</v>
      </c>
      <c r="CV234" s="155">
        <v>759.89999999999964</v>
      </c>
      <c r="CW234" s="100">
        <v>43</v>
      </c>
      <c r="CX234" s="155">
        <v>640.70000000000005</v>
      </c>
      <c r="CY234" s="366">
        <v>9.6196868008948555E-2</v>
      </c>
      <c r="CZ234" s="339">
        <v>439</v>
      </c>
      <c r="DA234" s="155">
        <v>6541.1</v>
      </c>
      <c r="DB234" s="156">
        <v>0.98210290827740498</v>
      </c>
      <c r="DC234" s="155">
        <v>119.19999999999982</v>
      </c>
      <c r="DD234" s="100"/>
      <c r="DE234" s="155">
        <v>0</v>
      </c>
      <c r="DF234" s="366">
        <v>0</v>
      </c>
      <c r="DG234" s="339">
        <v>439</v>
      </c>
      <c r="DH234" s="155">
        <v>6541.1</v>
      </c>
      <c r="DI234" s="156">
        <v>0.98210290827740498</v>
      </c>
      <c r="DJ234" s="155">
        <v>119.19999999999982</v>
      </c>
      <c r="DK234" s="100"/>
      <c r="DL234" s="155">
        <v>0</v>
      </c>
      <c r="DM234" s="366">
        <v>0</v>
      </c>
      <c r="DN234" s="339">
        <v>439</v>
      </c>
      <c r="DO234" s="155">
        <v>6541.1</v>
      </c>
      <c r="DP234" s="156">
        <v>0.98210290827740498</v>
      </c>
      <c r="DQ234" s="155">
        <v>119.19999999999982</v>
      </c>
    </row>
    <row r="235" spans="1:121" ht="38.25" x14ac:dyDescent="0.25">
      <c r="A235" s="17" t="s">
        <v>662</v>
      </c>
      <c r="B235" s="18" t="s">
        <v>663</v>
      </c>
      <c r="C235" s="17" t="s">
        <v>32</v>
      </c>
      <c r="D235" s="17" t="s">
        <v>664</v>
      </c>
      <c r="E235" s="19" t="s">
        <v>42</v>
      </c>
      <c r="F235" s="19">
        <v>105</v>
      </c>
      <c r="G235" s="20">
        <v>18.12</v>
      </c>
      <c r="H235" s="20">
        <v>22.68</v>
      </c>
      <c r="I235" s="390">
        <v>2381.4</v>
      </c>
      <c r="J235" s="100">
        <v>0</v>
      </c>
      <c r="K235" s="155">
        <v>0</v>
      </c>
      <c r="L235" s="366">
        <v>0</v>
      </c>
      <c r="M235" s="339">
        <v>0</v>
      </c>
      <c r="N235" s="155">
        <v>0</v>
      </c>
      <c r="O235" s="156">
        <v>0</v>
      </c>
      <c r="P235" s="155">
        <v>2381.4</v>
      </c>
      <c r="Q235" s="100"/>
      <c r="R235" s="155">
        <v>0</v>
      </c>
      <c r="S235" s="366">
        <v>0</v>
      </c>
      <c r="T235" s="339">
        <v>0</v>
      </c>
      <c r="U235" s="155">
        <v>0</v>
      </c>
      <c r="V235" s="156">
        <v>0</v>
      </c>
      <c r="W235" s="155">
        <v>2381.4</v>
      </c>
      <c r="X235" s="100"/>
      <c r="Y235" s="155">
        <v>0</v>
      </c>
      <c r="Z235" s="366">
        <v>0</v>
      </c>
      <c r="AA235" s="339">
        <v>0</v>
      </c>
      <c r="AB235" s="155">
        <v>0</v>
      </c>
      <c r="AC235" s="156">
        <v>0</v>
      </c>
      <c r="AD235" s="155">
        <v>2381.4</v>
      </c>
      <c r="AE235" s="100"/>
      <c r="AF235" s="155">
        <v>0</v>
      </c>
      <c r="AG235" s="366">
        <v>0</v>
      </c>
      <c r="AH235" s="339">
        <v>0</v>
      </c>
      <c r="AI235" s="155">
        <v>0</v>
      </c>
      <c r="AJ235" s="156">
        <v>0</v>
      </c>
      <c r="AK235" s="155">
        <v>2381.4</v>
      </c>
      <c r="AL235" s="100"/>
      <c r="AM235" s="155">
        <v>0</v>
      </c>
      <c r="AN235" s="366">
        <v>0</v>
      </c>
      <c r="AO235" s="339">
        <v>0</v>
      </c>
      <c r="AP235" s="155">
        <v>0</v>
      </c>
      <c r="AQ235" s="156">
        <v>0</v>
      </c>
      <c r="AR235" s="155">
        <v>2381.4</v>
      </c>
      <c r="AS235" s="100"/>
      <c r="AT235" s="155">
        <v>0</v>
      </c>
      <c r="AU235" s="366">
        <v>0</v>
      </c>
      <c r="AV235" s="339">
        <v>0</v>
      </c>
      <c r="AW235" s="155">
        <v>0</v>
      </c>
      <c r="AX235" s="156">
        <v>0</v>
      </c>
      <c r="AY235" s="155">
        <v>2381.4</v>
      </c>
      <c r="AZ235" s="100"/>
      <c r="BA235" s="155">
        <v>0</v>
      </c>
      <c r="BB235" s="366">
        <v>0</v>
      </c>
      <c r="BC235" s="339">
        <v>0</v>
      </c>
      <c r="BD235" s="155">
        <v>0</v>
      </c>
      <c r="BE235" s="156">
        <v>0</v>
      </c>
      <c r="BF235" s="155">
        <v>2381.4</v>
      </c>
      <c r="BG235" s="100"/>
      <c r="BH235" s="155">
        <v>0</v>
      </c>
      <c r="BI235" s="366">
        <v>0</v>
      </c>
      <c r="BJ235" s="339">
        <v>0</v>
      </c>
      <c r="BK235" s="155">
        <v>0</v>
      </c>
      <c r="BL235" s="156">
        <v>0</v>
      </c>
      <c r="BM235" s="155">
        <v>2381.4</v>
      </c>
      <c r="BN235" s="100"/>
      <c r="BO235" s="155">
        <v>0</v>
      </c>
      <c r="BP235" s="366">
        <v>0</v>
      </c>
      <c r="BQ235" s="339">
        <v>0</v>
      </c>
      <c r="BR235" s="155">
        <v>0</v>
      </c>
      <c r="BS235" s="156">
        <v>0</v>
      </c>
      <c r="BT235" s="155">
        <v>2381.4</v>
      </c>
      <c r="BU235" s="100"/>
      <c r="BV235" s="155">
        <v>0</v>
      </c>
      <c r="BW235" s="366">
        <v>0</v>
      </c>
      <c r="BX235" s="339">
        <v>0</v>
      </c>
      <c r="BY235" s="155">
        <v>0</v>
      </c>
      <c r="BZ235" s="156">
        <v>0</v>
      </c>
      <c r="CA235" s="155">
        <v>2381.4</v>
      </c>
      <c r="CB235" s="100"/>
      <c r="CC235" s="155">
        <v>0</v>
      </c>
      <c r="CD235" s="366">
        <v>0</v>
      </c>
      <c r="CE235" s="339">
        <v>0</v>
      </c>
      <c r="CF235" s="155">
        <v>0</v>
      </c>
      <c r="CG235" s="156">
        <v>0</v>
      </c>
      <c r="CH235" s="155">
        <v>2381.4</v>
      </c>
      <c r="CI235" s="100"/>
      <c r="CJ235" s="155">
        <v>0</v>
      </c>
      <c r="CK235" s="366">
        <v>0</v>
      </c>
      <c r="CL235" s="339">
        <v>0</v>
      </c>
      <c r="CM235" s="155">
        <v>0</v>
      </c>
      <c r="CN235" s="156">
        <v>0</v>
      </c>
      <c r="CO235" s="155">
        <v>2381.4</v>
      </c>
      <c r="CP235" s="100"/>
      <c r="CQ235" s="155">
        <v>0</v>
      </c>
      <c r="CR235" s="366">
        <v>0</v>
      </c>
      <c r="CS235" s="339">
        <v>0</v>
      </c>
      <c r="CT235" s="155">
        <v>0</v>
      </c>
      <c r="CU235" s="156">
        <v>0</v>
      </c>
      <c r="CV235" s="155">
        <v>2381.4</v>
      </c>
      <c r="CW235" s="100"/>
      <c r="CX235" s="155">
        <v>0</v>
      </c>
      <c r="CY235" s="366">
        <v>0</v>
      </c>
      <c r="CZ235" s="339">
        <v>0</v>
      </c>
      <c r="DA235" s="155">
        <v>0</v>
      </c>
      <c r="DB235" s="156">
        <v>0</v>
      </c>
      <c r="DC235" s="155">
        <v>2381.4</v>
      </c>
      <c r="DD235" s="100"/>
      <c r="DE235" s="155">
        <v>0</v>
      </c>
      <c r="DF235" s="366">
        <v>0</v>
      </c>
      <c r="DG235" s="339">
        <v>0</v>
      </c>
      <c r="DH235" s="155">
        <v>0</v>
      </c>
      <c r="DI235" s="156">
        <v>0</v>
      </c>
      <c r="DJ235" s="155">
        <v>2381.4</v>
      </c>
      <c r="DK235" s="100"/>
      <c r="DL235" s="155">
        <v>0</v>
      </c>
      <c r="DM235" s="366">
        <v>0</v>
      </c>
      <c r="DN235" s="339">
        <v>0</v>
      </c>
      <c r="DO235" s="155">
        <v>0</v>
      </c>
      <c r="DP235" s="156">
        <v>0</v>
      </c>
      <c r="DQ235" s="155">
        <v>2381.4</v>
      </c>
    </row>
    <row r="236" spans="1:121" ht="38.25" x14ac:dyDescent="0.25">
      <c r="A236" s="17" t="s">
        <v>665</v>
      </c>
      <c r="B236" s="18" t="s">
        <v>666</v>
      </c>
      <c r="C236" s="17" t="s">
        <v>32</v>
      </c>
      <c r="D236" s="17" t="s">
        <v>667</v>
      </c>
      <c r="E236" s="19" t="s">
        <v>42</v>
      </c>
      <c r="F236" s="19">
        <v>33</v>
      </c>
      <c r="G236" s="20">
        <v>107.08</v>
      </c>
      <c r="H236" s="20">
        <v>134.08000000000001</v>
      </c>
      <c r="I236" s="390">
        <v>4424.6400000000003</v>
      </c>
      <c r="J236" s="100">
        <v>0</v>
      </c>
      <c r="K236" s="155">
        <v>0</v>
      </c>
      <c r="L236" s="366">
        <v>0</v>
      </c>
      <c r="M236" s="339">
        <v>0</v>
      </c>
      <c r="N236" s="155">
        <v>0</v>
      </c>
      <c r="O236" s="156">
        <v>0</v>
      </c>
      <c r="P236" s="155">
        <v>4424.6400000000003</v>
      </c>
      <c r="Q236" s="100"/>
      <c r="R236" s="155">
        <v>0</v>
      </c>
      <c r="S236" s="366">
        <v>0</v>
      </c>
      <c r="T236" s="339">
        <v>0</v>
      </c>
      <c r="U236" s="155">
        <v>0</v>
      </c>
      <c r="V236" s="156">
        <v>0</v>
      </c>
      <c r="W236" s="155">
        <v>4424.6400000000003</v>
      </c>
      <c r="X236" s="100"/>
      <c r="Y236" s="155">
        <v>0</v>
      </c>
      <c r="Z236" s="366">
        <v>0</v>
      </c>
      <c r="AA236" s="339">
        <v>0</v>
      </c>
      <c r="AB236" s="155">
        <v>0</v>
      </c>
      <c r="AC236" s="156">
        <v>0</v>
      </c>
      <c r="AD236" s="155">
        <v>4424.6400000000003</v>
      </c>
      <c r="AE236" s="100"/>
      <c r="AF236" s="155">
        <v>0</v>
      </c>
      <c r="AG236" s="366">
        <v>0</v>
      </c>
      <c r="AH236" s="339">
        <v>0</v>
      </c>
      <c r="AI236" s="155">
        <v>0</v>
      </c>
      <c r="AJ236" s="156">
        <v>0</v>
      </c>
      <c r="AK236" s="155">
        <v>4424.6400000000003</v>
      </c>
      <c r="AL236" s="100"/>
      <c r="AM236" s="155">
        <v>0</v>
      </c>
      <c r="AN236" s="366">
        <v>0</v>
      </c>
      <c r="AO236" s="339">
        <v>0</v>
      </c>
      <c r="AP236" s="155">
        <v>0</v>
      </c>
      <c r="AQ236" s="156">
        <v>0</v>
      </c>
      <c r="AR236" s="155">
        <v>4424.6400000000003</v>
      </c>
      <c r="AS236" s="100"/>
      <c r="AT236" s="155">
        <v>0</v>
      </c>
      <c r="AU236" s="366">
        <v>0</v>
      </c>
      <c r="AV236" s="339">
        <v>0</v>
      </c>
      <c r="AW236" s="155">
        <v>0</v>
      </c>
      <c r="AX236" s="156">
        <v>0</v>
      </c>
      <c r="AY236" s="155">
        <v>4424.6400000000003</v>
      </c>
      <c r="AZ236" s="100"/>
      <c r="BA236" s="155">
        <v>0</v>
      </c>
      <c r="BB236" s="366">
        <v>0</v>
      </c>
      <c r="BC236" s="339">
        <v>0</v>
      </c>
      <c r="BD236" s="155">
        <v>0</v>
      </c>
      <c r="BE236" s="156">
        <v>0</v>
      </c>
      <c r="BF236" s="155">
        <v>4424.6400000000003</v>
      </c>
      <c r="BG236" s="100"/>
      <c r="BH236" s="155">
        <v>0</v>
      </c>
      <c r="BI236" s="366">
        <v>0</v>
      </c>
      <c r="BJ236" s="339">
        <v>0</v>
      </c>
      <c r="BK236" s="155">
        <v>0</v>
      </c>
      <c r="BL236" s="156">
        <v>0</v>
      </c>
      <c r="BM236" s="155">
        <v>4424.6400000000003</v>
      </c>
      <c r="BN236" s="100"/>
      <c r="BO236" s="155">
        <v>0</v>
      </c>
      <c r="BP236" s="366">
        <v>0</v>
      </c>
      <c r="BQ236" s="339">
        <v>0</v>
      </c>
      <c r="BR236" s="155">
        <v>0</v>
      </c>
      <c r="BS236" s="156">
        <v>0</v>
      </c>
      <c r="BT236" s="155">
        <v>4424.6400000000003</v>
      </c>
      <c r="BU236" s="100"/>
      <c r="BV236" s="155">
        <v>0</v>
      </c>
      <c r="BW236" s="366">
        <v>0</v>
      </c>
      <c r="BX236" s="339">
        <v>0</v>
      </c>
      <c r="BY236" s="155">
        <v>0</v>
      </c>
      <c r="BZ236" s="156">
        <v>0</v>
      </c>
      <c r="CA236" s="155">
        <v>4424.6400000000003</v>
      </c>
      <c r="CB236" s="100"/>
      <c r="CC236" s="155">
        <v>0</v>
      </c>
      <c r="CD236" s="366">
        <v>0</v>
      </c>
      <c r="CE236" s="339">
        <v>0</v>
      </c>
      <c r="CF236" s="155">
        <v>0</v>
      </c>
      <c r="CG236" s="156">
        <v>0</v>
      </c>
      <c r="CH236" s="155">
        <v>4424.6400000000003</v>
      </c>
      <c r="CI236" s="100"/>
      <c r="CJ236" s="155">
        <v>0</v>
      </c>
      <c r="CK236" s="366">
        <v>0</v>
      </c>
      <c r="CL236" s="339">
        <v>0</v>
      </c>
      <c r="CM236" s="155">
        <v>0</v>
      </c>
      <c r="CN236" s="156">
        <v>0</v>
      </c>
      <c r="CO236" s="155">
        <v>4424.6400000000003</v>
      </c>
      <c r="CP236" s="100">
        <v>4</v>
      </c>
      <c r="CQ236" s="155">
        <v>536.32000000000005</v>
      </c>
      <c r="CR236" s="366">
        <v>0.12121212121212122</v>
      </c>
      <c r="CS236" s="339">
        <v>4</v>
      </c>
      <c r="CT236" s="155">
        <v>536.32000000000005</v>
      </c>
      <c r="CU236" s="156">
        <v>0.12121212121212122</v>
      </c>
      <c r="CV236" s="155">
        <v>3888.32</v>
      </c>
      <c r="CW236" s="100">
        <v>3</v>
      </c>
      <c r="CX236" s="155">
        <v>402.24</v>
      </c>
      <c r="CY236" s="366">
        <v>9.0909090909090898E-2</v>
      </c>
      <c r="CZ236" s="339">
        <v>7</v>
      </c>
      <c r="DA236" s="155">
        <v>938.56000000000006</v>
      </c>
      <c r="DB236" s="156">
        <v>0.21212121212121213</v>
      </c>
      <c r="DC236" s="155">
        <v>3486.0800000000004</v>
      </c>
      <c r="DD236" s="100"/>
      <c r="DE236" s="155">
        <v>0</v>
      </c>
      <c r="DF236" s="366">
        <v>0</v>
      </c>
      <c r="DG236" s="339">
        <v>7</v>
      </c>
      <c r="DH236" s="155">
        <v>938.56000000000006</v>
      </c>
      <c r="DI236" s="156">
        <v>0.21212121212121213</v>
      </c>
      <c r="DJ236" s="155">
        <v>3486.0800000000004</v>
      </c>
      <c r="DK236" s="100"/>
      <c r="DL236" s="155">
        <v>0</v>
      </c>
      <c r="DM236" s="366">
        <v>0</v>
      </c>
      <c r="DN236" s="339">
        <v>7</v>
      </c>
      <c r="DO236" s="155">
        <v>938.56000000000006</v>
      </c>
      <c r="DP236" s="156">
        <v>0.21212121212121213</v>
      </c>
      <c r="DQ236" s="155">
        <v>3486.0800000000004</v>
      </c>
    </row>
    <row r="237" spans="1:121" ht="25.5" x14ac:dyDescent="0.25">
      <c r="A237" s="17" t="s">
        <v>668</v>
      </c>
      <c r="B237" s="18" t="s">
        <v>669</v>
      </c>
      <c r="C237" s="17" t="s">
        <v>27</v>
      </c>
      <c r="D237" s="17" t="s">
        <v>670</v>
      </c>
      <c r="E237" s="19" t="s">
        <v>109</v>
      </c>
      <c r="F237" s="19">
        <v>68.400000000000006</v>
      </c>
      <c r="G237" s="20">
        <v>54.34</v>
      </c>
      <c r="H237" s="20">
        <v>68.040000000000006</v>
      </c>
      <c r="I237" s="390">
        <v>4653.9359999999997</v>
      </c>
      <c r="J237" s="100">
        <v>0</v>
      </c>
      <c r="K237" s="155">
        <v>0</v>
      </c>
      <c r="L237" s="366">
        <v>0</v>
      </c>
      <c r="M237" s="339">
        <v>0</v>
      </c>
      <c r="N237" s="155">
        <v>0</v>
      </c>
      <c r="O237" s="156">
        <v>0</v>
      </c>
      <c r="P237" s="155">
        <v>4653.9359999999997</v>
      </c>
      <c r="Q237" s="100"/>
      <c r="R237" s="155">
        <v>0</v>
      </c>
      <c r="S237" s="366">
        <v>0</v>
      </c>
      <c r="T237" s="339">
        <v>0</v>
      </c>
      <c r="U237" s="155">
        <v>0</v>
      </c>
      <c r="V237" s="156">
        <v>0</v>
      </c>
      <c r="W237" s="155">
        <v>4653.9359999999997</v>
      </c>
      <c r="X237" s="100"/>
      <c r="Y237" s="155">
        <v>0</v>
      </c>
      <c r="Z237" s="366">
        <v>0</v>
      </c>
      <c r="AA237" s="339">
        <v>0</v>
      </c>
      <c r="AB237" s="155">
        <v>0</v>
      </c>
      <c r="AC237" s="156">
        <v>0</v>
      </c>
      <c r="AD237" s="155">
        <v>4653.9359999999997</v>
      </c>
      <c r="AE237" s="100"/>
      <c r="AF237" s="155">
        <v>0</v>
      </c>
      <c r="AG237" s="366">
        <v>0</v>
      </c>
      <c r="AH237" s="339">
        <v>0</v>
      </c>
      <c r="AI237" s="155">
        <v>0</v>
      </c>
      <c r="AJ237" s="156">
        <v>0</v>
      </c>
      <c r="AK237" s="155">
        <v>4653.9359999999997</v>
      </c>
      <c r="AL237" s="100"/>
      <c r="AM237" s="155">
        <v>0</v>
      </c>
      <c r="AN237" s="366">
        <v>0</v>
      </c>
      <c r="AO237" s="339">
        <v>0</v>
      </c>
      <c r="AP237" s="155">
        <v>0</v>
      </c>
      <c r="AQ237" s="156">
        <v>0</v>
      </c>
      <c r="AR237" s="155">
        <v>4653.9359999999997</v>
      </c>
      <c r="AS237" s="100"/>
      <c r="AT237" s="155">
        <v>0</v>
      </c>
      <c r="AU237" s="366">
        <v>0</v>
      </c>
      <c r="AV237" s="339">
        <v>0</v>
      </c>
      <c r="AW237" s="155">
        <v>0</v>
      </c>
      <c r="AX237" s="156">
        <v>0</v>
      </c>
      <c r="AY237" s="155">
        <v>4653.9359999999997</v>
      </c>
      <c r="AZ237" s="100"/>
      <c r="BA237" s="155">
        <v>0</v>
      </c>
      <c r="BB237" s="366">
        <v>0</v>
      </c>
      <c r="BC237" s="339">
        <v>0</v>
      </c>
      <c r="BD237" s="155">
        <v>0</v>
      </c>
      <c r="BE237" s="156">
        <v>0</v>
      </c>
      <c r="BF237" s="155">
        <v>4653.9359999999997</v>
      </c>
      <c r="BG237" s="100"/>
      <c r="BH237" s="155">
        <v>0</v>
      </c>
      <c r="BI237" s="366">
        <v>0</v>
      </c>
      <c r="BJ237" s="339">
        <v>0</v>
      </c>
      <c r="BK237" s="155">
        <v>0</v>
      </c>
      <c r="BL237" s="156">
        <v>0</v>
      </c>
      <c r="BM237" s="155">
        <v>4653.9359999999997</v>
      </c>
      <c r="BN237" s="100"/>
      <c r="BO237" s="155">
        <v>0</v>
      </c>
      <c r="BP237" s="366">
        <v>0</v>
      </c>
      <c r="BQ237" s="339">
        <v>0</v>
      </c>
      <c r="BR237" s="155">
        <v>0</v>
      </c>
      <c r="BS237" s="156">
        <v>0</v>
      </c>
      <c r="BT237" s="155">
        <v>4653.9359999999997</v>
      </c>
      <c r="BU237" s="100"/>
      <c r="BV237" s="155">
        <v>0</v>
      </c>
      <c r="BW237" s="366">
        <v>0</v>
      </c>
      <c r="BX237" s="339">
        <v>0</v>
      </c>
      <c r="BY237" s="155">
        <v>0</v>
      </c>
      <c r="BZ237" s="156">
        <v>0</v>
      </c>
      <c r="CA237" s="155">
        <v>4653.9359999999997</v>
      </c>
      <c r="CB237" s="100"/>
      <c r="CC237" s="155">
        <v>0</v>
      </c>
      <c r="CD237" s="366">
        <v>0</v>
      </c>
      <c r="CE237" s="339">
        <v>0</v>
      </c>
      <c r="CF237" s="155">
        <v>0</v>
      </c>
      <c r="CG237" s="156">
        <v>0</v>
      </c>
      <c r="CH237" s="155">
        <v>4653.9359999999997</v>
      </c>
      <c r="CI237" s="100">
        <v>51.52</v>
      </c>
      <c r="CJ237" s="155">
        <v>3505.4208000000003</v>
      </c>
      <c r="CK237" s="366">
        <v>0.75321637426900601</v>
      </c>
      <c r="CL237" s="339">
        <v>51.52</v>
      </c>
      <c r="CM237" s="155">
        <v>3505.4208000000003</v>
      </c>
      <c r="CN237" s="156">
        <v>0.75321637426900601</v>
      </c>
      <c r="CO237" s="155">
        <v>1148.5151999999994</v>
      </c>
      <c r="CP237" s="100">
        <v>16.88</v>
      </c>
      <c r="CQ237" s="155">
        <v>1148.5152</v>
      </c>
      <c r="CR237" s="366">
        <v>0.24678362573099419</v>
      </c>
      <c r="CS237" s="339">
        <v>68.400000000000006</v>
      </c>
      <c r="CT237" s="155">
        <v>4653.9360000000006</v>
      </c>
      <c r="CU237" s="156">
        <v>1.0000000000000002</v>
      </c>
      <c r="CV237" s="155">
        <v>0</v>
      </c>
      <c r="CW237" s="100"/>
      <c r="CX237" s="155">
        <v>0</v>
      </c>
      <c r="CY237" s="366">
        <v>0</v>
      </c>
      <c r="CZ237" s="339">
        <v>68.400000000000006</v>
      </c>
      <c r="DA237" s="155">
        <v>4653.9360000000006</v>
      </c>
      <c r="DB237" s="156">
        <v>1.0000000000000002</v>
      </c>
      <c r="DC237" s="155">
        <v>0</v>
      </c>
      <c r="DD237" s="100"/>
      <c r="DE237" s="155">
        <v>0</v>
      </c>
      <c r="DF237" s="366">
        <v>0</v>
      </c>
      <c r="DG237" s="339">
        <v>68.400000000000006</v>
      </c>
      <c r="DH237" s="155">
        <v>4653.9360000000006</v>
      </c>
      <c r="DI237" s="156">
        <v>1.0000000000000002</v>
      </c>
      <c r="DJ237" s="155">
        <v>0</v>
      </c>
      <c r="DK237" s="100"/>
      <c r="DL237" s="155">
        <v>0</v>
      </c>
      <c r="DM237" s="366">
        <v>0</v>
      </c>
      <c r="DN237" s="339">
        <v>68.400000000000006</v>
      </c>
      <c r="DO237" s="155">
        <v>4653.9360000000006</v>
      </c>
      <c r="DP237" s="156">
        <v>1.0000000000000002</v>
      </c>
      <c r="DQ237" s="155">
        <v>0</v>
      </c>
    </row>
    <row r="238" spans="1:121" ht="38.25" x14ac:dyDescent="0.25">
      <c r="A238" s="17" t="s">
        <v>671</v>
      </c>
      <c r="B238" s="18" t="s">
        <v>672</v>
      </c>
      <c r="C238" s="17" t="s">
        <v>27</v>
      </c>
      <c r="D238" s="17" t="s">
        <v>673</v>
      </c>
      <c r="E238" s="19" t="s">
        <v>109</v>
      </c>
      <c r="F238" s="19">
        <v>13.9</v>
      </c>
      <c r="G238" s="20">
        <v>22.7</v>
      </c>
      <c r="H238" s="20">
        <v>28.42</v>
      </c>
      <c r="I238" s="390">
        <v>395.03800000000001</v>
      </c>
      <c r="J238" s="100">
        <v>0</v>
      </c>
      <c r="K238" s="155">
        <v>0</v>
      </c>
      <c r="L238" s="366">
        <v>0</v>
      </c>
      <c r="M238" s="339">
        <v>0</v>
      </c>
      <c r="N238" s="155">
        <v>0</v>
      </c>
      <c r="O238" s="156">
        <v>0</v>
      </c>
      <c r="P238" s="155">
        <v>395.03800000000001</v>
      </c>
      <c r="Q238" s="100"/>
      <c r="R238" s="155">
        <v>0</v>
      </c>
      <c r="S238" s="366">
        <v>0</v>
      </c>
      <c r="T238" s="339">
        <v>0</v>
      </c>
      <c r="U238" s="155">
        <v>0</v>
      </c>
      <c r="V238" s="156">
        <v>0</v>
      </c>
      <c r="W238" s="155">
        <v>395.03800000000001</v>
      </c>
      <c r="X238" s="100"/>
      <c r="Y238" s="155">
        <v>0</v>
      </c>
      <c r="Z238" s="366">
        <v>0</v>
      </c>
      <c r="AA238" s="339">
        <v>0</v>
      </c>
      <c r="AB238" s="155">
        <v>0</v>
      </c>
      <c r="AC238" s="156">
        <v>0</v>
      </c>
      <c r="AD238" s="155">
        <v>395.03800000000001</v>
      </c>
      <c r="AE238" s="100"/>
      <c r="AF238" s="155">
        <v>0</v>
      </c>
      <c r="AG238" s="366">
        <v>0</v>
      </c>
      <c r="AH238" s="339">
        <v>0</v>
      </c>
      <c r="AI238" s="155">
        <v>0</v>
      </c>
      <c r="AJ238" s="156">
        <v>0</v>
      </c>
      <c r="AK238" s="155">
        <v>395.03800000000001</v>
      </c>
      <c r="AL238" s="100"/>
      <c r="AM238" s="155">
        <v>0</v>
      </c>
      <c r="AN238" s="366">
        <v>0</v>
      </c>
      <c r="AO238" s="339">
        <v>0</v>
      </c>
      <c r="AP238" s="155">
        <v>0</v>
      </c>
      <c r="AQ238" s="156">
        <v>0</v>
      </c>
      <c r="AR238" s="155">
        <v>395.03800000000001</v>
      </c>
      <c r="AS238" s="100"/>
      <c r="AT238" s="155">
        <v>0</v>
      </c>
      <c r="AU238" s="366">
        <v>0</v>
      </c>
      <c r="AV238" s="339">
        <v>0</v>
      </c>
      <c r="AW238" s="155">
        <v>0</v>
      </c>
      <c r="AX238" s="156">
        <v>0</v>
      </c>
      <c r="AY238" s="155">
        <v>395.03800000000001</v>
      </c>
      <c r="AZ238" s="100"/>
      <c r="BA238" s="155">
        <v>0</v>
      </c>
      <c r="BB238" s="366">
        <v>0</v>
      </c>
      <c r="BC238" s="339">
        <v>0</v>
      </c>
      <c r="BD238" s="155">
        <v>0</v>
      </c>
      <c r="BE238" s="156">
        <v>0</v>
      </c>
      <c r="BF238" s="155">
        <v>395.03800000000001</v>
      </c>
      <c r="BG238" s="100"/>
      <c r="BH238" s="155">
        <v>0</v>
      </c>
      <c r="BI238" s="366">
        <v>0</v>
      </c>
      <c r="BJ238" s="339">
        <v>0</v>
      </c>
      <c r="BK238" s="155">
        <v>0</v>
      </c>
      <c r="BL238" s="156">
        <v>0</v>
      </c>
      <c r="BM238" s="155">
        <v>395.03800000000001</v>
      </c>
      <c r="BN238" s="100"/>
      <c r="BO238" s="155">
        <v>0</v>
      </c>
      <c r="BP238" s="366">
        <v>0</v>
      </c>
      <c r="BQ238" s="339">
        <v>0</v>
      </c>
      <c r="BR238" s="155">
        <v>0</v>
      </c>
      <c r="BS238" s="156">
        <v>0</v>
      </c>
      <c r="BT238" s="155">
        <v>395.03800000000001</v>
      </c>
      <c r="BU238" s="100"/>
      <c r="BV238" s="155">
        <v>0</v>
      </c>
      <c r="BW238" s="366">
        <v>0</v>
      </c>
      <c r="BX238" s="339">
        <v>0</v>
      </c>
      <c r="BY238" s="155">
        <v>0</v>
      </c>
      <c r="BZ238" s="156">
        <v>0</v>
      </c>
      <c r="CA238" s="155">
        <v>395.03800000000001</v>
      </c>
      <c r="CB238" s="100"/>
      <c r="CC238" s="155">
        <v>0</v>
      </c>
      <c r="CD238" s="366">
        <v>0</v>
      </c>
      <c r="CE238" s="339">
        <v>0</v>
      </c>
      <c r="CF238" s="155">
        <v>0</v>
      </c>
      <c r="CG238" s="156">
        <v>0</v>
      </c>
      <c r="CH238" s="155">
        <v>395.03800000000001</v>
      </c>
      <c r="CI238" s="100"/>
      <c r="CJ238" s="155">
        <v>0</v>
      </c>
      <c r="CK238" s="366">
        <v>0</v>
      </c>
      <c r="CL238" s="339">
        <v>0</v>
      </c>
      <c r="CM238" s="155">
        <v>0</v>
      </c>
      <c r="CN238" s="156">
        <v>0</v>
      </c>
      <c r="CO238" s="155">
        <v>395.03800000000001</v>
      </c>
      <c r="CP238" s="100"/>
      <c r="CQ238" s="155">
        <v>0</v>
      </c>
      <c r="CR238" s="366">
        <v>0</v>
      </c>
      <c r="CS238" s="339">
        <v>0</v>
      </c>
      <c r="CT238" s="155">
        <v>0</v>
      </c>
      <c r="CU238" s="156">
        <v>0</v>
      </c>
      <c r="CV238" s="155">
        <v>395.03800000000001</v>
      </c>
      <c r="CW238" s="100"/>
      <c r="CX238" s="155">
        <v>0</v>
      </c>
      <c r="CY238" s="366">
        <v>0</v>
      </c>
      <c r="CZ238" s="339">
        <v>0</v>
      </c>
      <c r="DA238" s="155">
        <v>0</v>
      </c>
      <c r="DB238" s="156">
        <v>0</v>
      </c>
      <c r="DC238" s="155">
        <v>395.03800000000001</v>
      </c>
      <c r="DD238" s="100"/>
      <c r="DE238" s="155">
        <v>0</v>
      </c>
      <c r="DF238" s="366">
        <v>0</v>
      </c>
      <c r="DG238" s="339">
        <v>0</v>
      </c>
      <c r="DH238" s="155">
        <v>0</v>
      </c>
      <c r="DI238" s="156">
        <v>0</v>
      </c>
      <c r="DJ238" s="155">
        <v>395.03800000000001</v>
      </c>
      <c r="DK238" s="100"/>
      <c r="DL238" s="155">
        <v>0</v>
      </c>
      <c r="DM238" s="366">
        <v>0</v>
      </c>
      <c r="DN238" s="339">
        <v>0</v>
      </c>
      <c r="DO238" s="155">
        <v>0</v>
      </c>
      <c r="DP238" s="156">
        <v>0</v>
      </c>
      <c r="DQ238" s="155">
        <v>395.03800000000001</v>
      </c>
    </row>
    <row r="239" spans="1:121" ht="25.5" x14ac:dyDescent="0.25">
      <c r="A239" s="17" t="s">
        <v>674</v>
      </c>
      <c r="B239" s="18" t="s">
        <v>675</v>
      </c>
      <c r="C239" s="17" t="s">
        <v>32</v>
      </c>
      <c r="D239" s="17" t="s">
        <v>676</v>
      </c>
      <c r="E239" s="19" t="s">
        <v>42</v>
      </c>
      <c r="F239" s="19">
        <v>1</v>
      </c>
      <c r="G239" s="20">
        <v>77.12</v>
      </c>
      <c r="H239" s="20">
        <v>96.56</v>
      </c>
      <c r="I239" s="390">
        <v>96.56</v>
      </c>
      <c r="J239" s="100">
        <v>0</v>
      </c>
      <c r="K239" s="155">
        <v>0</v>
      </c>
      <c r="L239" s="366">
        <v>0</v>
      </c>
      <c r="M239" s="339">
        <v>0</v>
      </c>
      <c r="N239" s="155">
        <v>0</v>
      </c>
      <c r="O239" s="156">
        <v>0</v>
      </c>
      <c r="P239" s="155">
        <v>96.56</v>
      </c>
      <c r="Q239" s="100"/>
      <c r="R239" s="155">
        <v>0</v>
      </c>
      <c r="S239" s="366">
        <v>0</v>
      </c>
      <c r="T239" s="339">
        <v>0</v>
      </c>
      <c r="U239" s="155">
        <v>0</v>
      </c>
      <c r="V239" s="156">
        <v>0</v>
      </c>
      <c r="W239" s="155">
        <v>96.56</v>
      </c>
      <c r="X239" s="100"/>
      <c r="Y239" s="155">
        <v>0</v>
      </c>
      <c r="Z239" s="366">
        <v>0</v>
      </c>
      <c r="AA239" s="339">
        <v>0</v>
      </c>
      <c r="AB239" s="155">
        <v>0</v>
      </c>
      <c r="AC239" s="156">
        <v>0</v>
      </c>
      <c r="AD239" s="155">
        <v>96.56</v>
      </c>
      <c r="AE239" s="100"/>
      <c r="AF239" s="155">
        <v>0</v>
      </c>
      <c r="AG239" s="366">
        <v>0</v>
      </c>
      <c r="AH239" s="339">
        <v>0</v>
      </c>
      <c r="AI239" s="155">
        <v>0</v>
      </c>
      <c r="AJ239" s="156">
        <v>0</v>
      </c>
      <c r="AK239" s="155">
        <v>96.56</v>
      </c>
      <c r="AL239" s="100"/>
      <c r="AM239" s="155">
        <v>0</v>
      </c>
      <c r="AN239" s="366">
        <v>0</v>
      </c>
      <c r="AO239" s="339">
        <v>0</v>
      </c>
      <c r="AP239" s="155">
        <v>0</v>
      </c>
      <c r="AQ239" s="156">
        <v>0</v>
      </c>
      <c r="AR239" s="155">
        <v>96.56</v>
      </c>
      <c r="AS239" s="100"/>
      <c r="AT239" s="155">
        <v>0</v>
      </c>
      <c r="AU239" s="366">
        <v>0</v>
      </c>
      <c r="AV239" s="339">
        <v>0</v>
      </c>
      <c r="AW239" s="155">
        <v>0</v>
      </c>
      <c r="AX239" s="156">
        <v>0</v>
      </c>
      <c r="AY239" s="155">
        <v>96.56</v>
      </c>
      <c r="AZ239" s="100">
        <v>1</v>
      </c>
      <c r="BA239" s="155">
        <v>96.56</v>
      </c>
      <c r="BB239" s="366">
        <v>1</v>
      </c>
      <c r="BC239" s="339">
        <v>1</v>
      </c>
      <c r="BD239" s="155">
        <v>96.56</v>
      </c>
      <c r="BE239" s="156">
        <v>1</v>
      </c>
      <c r="BF239" s="155">
        <v>0</v>
      </c>
      <c r="BG239" s="100"/>
      <c r="BH239" s="155">
        <v>0</v>
      </c>
      <c r="BI239" s="366">
        <v>0</v>
      </c>
      <c r="BJ239" s="339">
        <v>1</v>
      </c>
      <c r="BK239" s="155">
        <v>96.56</v>
      </c>
      <c r="BL239" s="156">
        <v>1</v>
      </c>
      <c r="BM239" s="155">
        <v>0</v>
      </c>
      <c r="BN239" s="100"/>
      <c r="BO239" s="155">
        <v>0</v>
      </c>
      <c r="BP239" s="366">
        <v>0</v>
      </c>
      <c r="BQ239" s="339">
        <v>1</v>
      </c>
      <c r="BR239" s="155">
        <v>96.56</v>
      </c>
      <c r="BS239" s="156">
        <v>1</v>
      </c>
      <c r="BT239" s="155">
        <v>0</v>
      </c>
      <c r="BU239" s="277"/>
      <c r="BV239" s="155">
        <v>0</v>
      </c>
      <c r="BW239" s="366">
        <v>0</v>
      </c>
      <c r="BX239" s="339">
        <v>1</v>
      </c>
      <c r="BY239" s="155">
        <v>96.56</v>
      </c>
      <c r="BZ239" s="156">
        <v>1</v>
      </c>
      <c r="CA239" s="155">
        <v>0</v>
      </c>
      <c r="CB239" s="100"/>
      <c r="CC239" s="155">
        <v>0</v>
      </c>
      <c r="CD239" s="366">
        <v>0</v>
      </c>
      <c r="CE239" s="339">
        <v>1</v>
      </c>
      <c r="CF239" s="155">
        <v>96.56</v>
      </c>
      <c r="CG239" s="156">
        <v>1</v>
      </c>
      <c r="CH239" s="155">
        <v>0</v>
      </c>
      <c r="CI239" s="100"/>
      <c r="CJ239" s="155">
        <v>0</v>
      </c>
      <c r="CK239" s="366">
        <v>0</v>
      </c>
      <c r="CL239" s="339">
        <v>1</v>
      </c>
      <c r="CM239" s="155">
        <v>96.56</v>
      </c>
      <c r="CN239" s="156">
        <v>1</v>
      </c>
      <c r="CO239" s="155">
        <v>0</v>
      </c>
      <c r="CP239" s="100"/>
      <c r="CQ239" s="155">
        <v>0</v>
      </c>
      <c r="CR239" s="366">
        <v>0</v>
      </c>
      <c r="CS239" s="339">
        <v>1</v>
      </c>
      <c r="CT239" s="155">
        <v>96.56</v>
      </c>
      <c r="CU239" s="156">
        <v>1</v>
      </c>
      <c r="CV239" s="155">
        <v>0</v>
      </c>
      <c r="CW239" s="100"/>
      <c r="CX239" s="155">
        <v>0</v>
      </c>
      <c r="CY239" s="366">
        <v>0</v>
      </c>
      <c r="CZ239" s="339">
        <v>1</v>
      </c>
      <c r="DA239" s="155">
        <v>96.56</v>
      </c>
      <c r="DB239" s="156">
        <v>1</v>
      </c>
      <c r="DC239" s="155">
        <v>0</v>
      </c>
      <c r="DD239" s="100"/>
      <c r="DE239" s="155">
        <v>0</v>
      </c>
      <c r="DF239" s="366">
        <v>0</v>
      </c>
      <c r="DG239" s="339">
        <v>1</v>
      </c>
      <c r="DH239" s="155">
        <v>96.56</v>
      </c>
      <c r="DI239" s="156">
        <v>1</v>
      </c>
      <c r="DJ239" s="155">
        <v>0</v>
      </c>
      <c r="DK239" s="100"/>
      <c r="DL239" s="155">
        <v>0</v>
      </c>
      <c r="DM239" s="366">
        <v>0</v>
      </c>
      <c r="DN239" s="339">
        <v>1</v>
      </c>
      <c r="DO239" s="155">
        <v>96.56</v>
      </c>
      <c r="DP239" s="156">
        <v>1</v>
      </c>
      <c r="DQ239" s="155">
        <v>0</v>
      </c>
    </row>
    <row r="240" spans="1:121" ht="25.5" x14ac:dyDescent="0.25">
      <c r="A240" s="17" t="s">
        <v>677</v>
      </c>
      <c r="B240" s="18" t="s">
        <v>678</v>
      </c>
      <c r="C240" s="17" t="s">
        <v>32</v>
      </c>
      <c r="D240" s="17" t="s">
        <v>679</v>
      </c>
      <c r="E240" s="19" t="s">
        <v>42</v>
      </c>
      <c r="F240" s="19">
        <v>2</v>
      </c>
      <c r="G240" s="20">
        <v>70.25</v>
      </c>
      <c r="H240" s="20">
        <v>87.96</v>
      </c>
      <c r="I240" s="390">
        <v>175.92</v>
      </c>
      <c r="J240" s="100">
        <v>0</v>
      </c>
      <c r="K240" s="155">
        <v>0</v>
      </c>
      <c r="L240" s="366">
        <v>0</v>
      </c>
      <c r="M240" s="339">
        <v>0</v>
      </c>
      <c r="N240" s="155">
        <v>0</v>
      </c>
      <c r="O240" s="156">
        <v>0</v>
      </c>
      <c r="P240" s="155">
        <v>175.92</v>
      </c>
      <c r="Q240" s="100"/>
      <c r="R240" s="155">
        <v>0</v>
      </c>
      <c r="S240" s="366">
        <v>0</v>
      </c>
      <c r="T240" s="339">
        <v>0</v>
      </c>
      <c r="U240" s="155">
        <v>0</v>
      </c>
      <c r="V240" s="156">
        <v>0</v>
      </c>
      <c r="W240" s="155">
        <v>175.92</v>
      </c>
      <c r="X240" s="100"/>
      <c r="Y240" s="155">
        <v>0</v>
      </c>
      <c r="Z240" s="366">
        <v>0</v>
      </c>
      <c r="AA240" s="339">
        <v>0</v>
      </c>
      <c r="AB240" s="155">
        <v>0</v>
      </c>
      <c r="AC240" s="156">
        <v>0</v>
      </c>
      <c r="AD240" s="155">
        <v>175.92</v>
      </c>
      <c r="AE240" s="100"/>
      <c r="AF240" s="155">
        <v>0</v>
      </c>
      <c r="AG240" s="366">
        <v>0</v>
      </c>
      <c r="AH240" s="339">
        <v>0</v>
      </c>
      <c r="AI240" s="155">
        <v>0</v>
      </c>
      <c r="AJ240" s="156">
        <v>0</v>
      </c>
      <c r="AK240" s="155">
        <v>175.92</v>
      </c>
      <c r="AL240" s="100"/>
      <c r="AM240" s="155">
        <v>0</v>
      </c>
      <c r="AN240" s="366">
        <v>0</v>
      </c>
      <c r="AO240" s="339">
        <v>0</v>
      </c>
      <c r="AP240" s="155">
        <v>0</v>
      </c>
      <c r="AQ240" s="156">
        <v>0</v>
      </c>
      <c r="AR240" s="155">
        <v>175.92</v>
      </c>
      <c r="AS240" s="100"/>
      <c r="AT240" s="155">
        <v>0</v>
      </c>
      <c r="AU240" s="366">
        <v>0</v>
      </c>
      <c r="AV240" s="339">
        <v>0</v>
      </c>
      <c r="AW240" s="155">
        <v>0</v>
      </c>
      <c r="AX240" s="156">
        <v>0</v>
      </c>
      <c r="AY240" s="155">
        <v>175.92</v>
      </c>
      <c r="AZ240" s="100"/>
      <c r="BA240" s="155">
        <v>0</v>
      </c>
      <c r="BB240" s="366">
        <v>0</v>
      </c>
      <c r="BC240" s="339">
        <v>0</v>
      </c>
      <c r="BD240" s="155">
        <v>0</v>
      </c>
      <c r="BE240" s="156">
        <v>0</v>
      </c>
      <c r="BF240" s="155">
        <v>175.92</v>
      </c>
      <c r="BG240" s="100"/>
      <c r="BH240" s="155">
        <v>0</v>
      </c>
      <c r="BI240" s="366">
        <v>0</v>
      </c>
      <c r="BJ240" s="339">
        <v>0</v>
      </c>
      <c r="BK240" s="155">
        <v>0</v>
      </c>
      <c r="BL240" s="156">
        <v>0</v>
      </c>
      <c r="BM240" s="155">
        <v>175.92</v>
      </c>
      <c r="BN240" s="100">
        <v>1</v>
      </c>
      <c r="BO240" s="155">
        <v>87.96</v>
      </c>
      <c r="BP240" s="366">
        <v>0.5</v>
      </c>
      <c r="BQ240" s="339">
        <v>1</v>
      </c>
      <c r="BR240" s="155">
        <v>87.96</v>
      </c>
      <c r="BS240" s="156">
        <v>0.5</v>
      </c>
      <c r="BT240" s="155">
        <v>87.96</v>
      </c>
      <c r="BU240" s="277">
        <v>1</v>
      </c>
      <c r="BV240" s="155">
        <v>87.96</v>
      </c>
      <c r="BW240" s="366">
        <v>0.5</v>
      </c>
      <c r="BX240" s="339">
        <v>2</v>
      </c>
      <c r="BY240" s="155">
        <v>175.92</v>
      </c>
      <c r="BZ240" s="156">
        <v>1</v>
      </c>
      <c r="CA240" s="155">
        <v>0</v>
      </c>
      <c r="CB240" s="100"/>
      <c r="CC240" s="155">
        <v>0</v>
      </c>
      <c r="CD240" s="366">
        <v>0</v>
      </c>
      <c r="CE240" s="339">
        <v>2</v>
      </c>
      <c r="CF240" s="155">
        <v>175.92</v>
      </c>
      <c r="CG240" s="156">
        <v>1</v>
      </c>
      <c r="CH240" s="155">
        <v>0</v>
      </c>
      <c r="CI240" s="100"/>
      <c r="CJ240" s="155">
        <v>0</v>
      </c>
      <c r="CK240" s="366">
        <v>0</v>
      </c>
      <c r="CL240" s="339">
        <v>2</v>
      </c>
      <c r="CM240" s="155">
        <v>175.92</v>
      </c>
      <c r="CN240" s="156">
        <v>1</v>
      </c>
      <c r="CO240" s="155">
        <v>0</v>
      </c>
      <c r="CP240" s="100"/>
      <c r="CQ240" s="155">
        <v>0</v>
      </c>
      <c r="CR240" s="366">
        <v>0</v>
      </c>
      <c r="CS240" s="339">
        <v>2</v>
      </c>
      <c r="CT240" s="155">
        <v>175.92</v>
      </c>
      <c r="CU240" s="156">
        <v>1</v>
      </c>
      <c r="CV240" s="155">
        <v>0</v>
      </c>
      <c r="CW240" s="100"/>
      <c r="CX240" s="155">
        <v>0</v>
      </c>
      <c r="CY240" s="366">
        <v>0</v>
      </c>
      <c r="CZ240" s="339">
        <v>2</v>
      </c>
      <c r="DA240" s="155">
        <v>175.92</v>
      </c>
      <c r="DB240" s="156">
        <v>1</v>
      </c>
      <c r="DC240" s="155">
        <v>0</v>
      </c>
      <c r="DD240" s="100"/>
      <c r="DE240" s="155">
        <v>0</v>
      </c>
      <c r="DF240" s="366">
        <v>0</v>
      </c>
      <c r="DG240" s="339">
        <v>2</v>
      </c>
      <c r="DH240" s="155">
        <v>175.92</v>
      </c>
      <c r="DI240" s="156">
        <v>1</v>
      </c>
      <c r="DJ240" s="155">
        <v>0</v>
      </c>
      <c r="DK240" s="100"/>
      <c r="DL240" s="155">
        <v>0</v>
      </c>
      <c r="DM240" s="366">
        <v>0</v>
      </c>
      <c r="DN240" s="339">
        <v>2</v>
      </c>
      <c r="DO240" s="155">
        <v>175.92</v>
      </c>
      <c r="DP240" s="156">
        <v>1</v>
      </c>
      <c r="DQ240" s="155">
        <v>0</v>
      </c>
    </row>
    <row r="241" spans="1:121" ht="51" x14ac:dyDescent="0.25">
      <c r="A241" s="17" t="s">
        <v>680</v>
      </c>
      <c r="B241" s="18" t="s">
        <v>681</v>
      </c>
      <c r="C241" s="17" t="s">
        <v>27</v>
      </c>
      <c r="D241" s="17" t="s">
        <v>682</v>
      </c>
      <c r="E241" s="19" t="s">
        <v>42</v>
      </c>
      <c r="F241" s="19">
        <v>12</v>
      </c>
      <c r="G241" s="20">
        <v>58.05</v>
      </c>
      <c r="H241" s="20">
        <v>72.69</v>
      </c>
      <c r="I241" s="390">
        <v>872.28</v>
      </c>
      <c r="J241" s="100">
        <v>0</v>
      </c>
      <c r="K241" s="155">
        <v>0</v>
      </c>
      <c r="L241" s="366">
        <v>0</v>
      </c>
      <c r="M241" s="339">
        <v>0</v>
      </c>
      <c r="N241" s="155">
        <v>0</v>
      </c>
      <c r="O241" s="156">
        <v>0</v>
      </c>
      <c r="P241" s="155">
        <v>872.28</v>
      </c>
      <c r="Q241" s="100"/>
      <c r="R241" s="155">
        <v>0</v>
      </c>
      <c r="S241" s="366">
        <v>0</v>
      </c>
      <c r="T241" s="339">
        <v>0</v>
      </c>
      <c r="U241" s="155">
        <v>0</v>
      </c>
      <c r="V241" s="156">
        <v>0</v>
      </c>
      <c r="W241" s="155">
        <v>872.28</v>
      </c>
      <c r="X241" s="100"/>
      <c r="Y241" s="155">
        <v>0</v>
      </c>
      <c r="Z241" s="366">
        <v>0</v>
      </c>
      <c r="AA241" s="339">
        <v>0</v>
      </c>
      <c r="AB241" s="155">
        <v>0</v>
      </c>
      <c r="AC241" s="156">
        <v>0</v>
      </c>
      <c r="AD241" s="155">
        <v>872.28</v>
      </c>
      <c r="AE241" s="100"/>
      <c r="AF241" s="155">
        <v>0</v>
      </c>
      <c r="AG241" s="366">
        <v>0</v>
      </c>
      <c r="AH241" s="339">
        <v>0</v>
      </c>
      <c r="AI241" s="155">
        <v>0</v>
      </c>
      <c r="AJ241" s="156">
        <v>0</v>
      </c>
      <c r="AK241" s="155">
        <v>872.28</v>
      </c>
      <c r="AL241" s="100"/>
      <c r="AM241" s="155">
        <v>0</v>
      </c>
      <c r="AN241" s="366">
        <v>0</v>
      </c>
      <c r="AO241" s="339">
        <v>0</v>
      </c>
      <c r="AP241" s="155">
        <v>0</v>
      </c>
      <c r="AQ241" s="156">
        <v>0</v>
      </c>
      <c r="AR241" s="155">
        <v>872.28</v>
      </c>
      <c r="AS241" s="100"/>
      <c r="AT241" s="155">
        <v>0</v>
      </c>
      <c r="AU241" s="366">
        <v>0</v>
      </c>
      <c r="AV241" s="339">
        <v>0</v>
      </c>
      <c r="AW241" s="155">
        <v>0</v>
      </c>
      <c r="AX241" s="156">
        <v>0</v>
      </c>
      <c r="AY241" s="155">
        <v>872.28</v>
      </c>
      <c r="AZ241" s="100">
        <v>4</v>
      </c>
      <c r="BA241" s="155">
        <v>290.76</v>
      </c>
      <c r="BB241" s="366">
        <v>0.33333333333333331</v>
      </c>
      <c r="BC241" s="339">
        <v>4</v>
      </c>
      <c r="BD241" s="155">
        <v>290.76</v>
      </c>
      <c r="BE241" s="156">
        <v>0.33333333333333331</v>
      </c>
      <c r="BF241" s="155">
        <v>581.52</v>
      </c>
      <c r="BG241" s="100"/>
      <c r="BH241" s="155">
        <v>0</v>
      </c>
      <c r="BI241" s="366">
        <v>0</v>
      </c>
      <c r="BJ241" s="339">
        <v>4</v>
      </c>
      <c r="BK241" s="155">
        <v>290.76</v>
      </c>
      <c r="BL241" s="156">
        <v>0.33333333333333331</v>
      </c>
      <c r="BM241" s="155">
        <v>581.52</v>
      </c>
      <c r="BN241" s="100">
        <v>4</v>
      </c>
      <c r="BO241" s="155">
        <v>290.76</v>
      </c>
      <c r="BP241" s="366">
        <v>0.33333333333333331</v>
      </c>
      <c r="BQ241" s="339">
        <v>8</v>
      </c>
      <c r="BR241" s="155">
        <v>581.52</v>
      </c>
      <c r="BS241" s="156">
        <v>0.66666666666666663</v>
      </c>
      <c r="BT241" s="155">
        <v>290.76</v>
      </c>
      <c r="BU241" s="277">
        <v>4</v>
      </c>
      <c r="BV241" s="155">
        <v>290.76</v>
      </c>
      <c r="BW241" s="366">
        <v>0.33333333333333331</v>
      </c>
      <c r="BX241" s="339">
        <v>12</v>
      </c>
      <c r="BY241" s="155">
        <v>872.28</v>
      </c>
      <c r="BZ241" s="156">
        <v>1</v>
      </c>
      <c r="CA241" s="155">
        <v>0</v>
      </c>
      <c r="CB241" s="100"/>
      <c r="CC241" s="155">
        <v>0</v>
      </c>
      <c r="CD241" s="366">
        <v>0</v>
      </c>
      <c r="CE241" s="339">
        <v>12</v>
      </c>
      <c r="CF241" s="155">
        <v>872.28</v>
      </c>
      <c r="CG241" s="156">
        <v>1</v>
      </c>
      <c r="CH241" s="155">
        <v>0</v>
      </c>
      <c r="CI241" s="100"/>
      <c r="CJ241" s="155">
        <v>0</v>
      </c>
      <c r="CK241" s="366">
        <v>0</v>
      </c>
      <c r="CL241" s="339">
        <v>12</v>
      </c>
      <c r="CM241" s="155">
        <v>872.28</v>
      </c>
      <c r="CN241" s="156">
        <v>1</v>
      </c>
      <c r="CO241" s="155">
        <v>0</v>
      </c>
      <c r="CP241" s="100"/>
      <c r="CQ241" s="155">
        <v>0</v>
      </c>
      <c r="CR241" s="366">
        <v>0</v>
      </c>
      <c r="CS241" s="339">
        <v>12</v>
      </c>
      <c r="CT241" s="155">
        <v>872.28</v>
      </c>
      <c r="CU241" s="156">
        <v>1</v>
      </c>
      <c r="CV241" s="155">
        <v>0</v>
      </c>
      <c r="CW241" s="100"/>
      <c r="CX241" s="155">
        <v>0</v>
      </c>
      <c r="CY241" s="366">
        <v>0</v>
      </c>
      <c r="CZ241" s="339">
        <v>12</v>
      </c>
      <c r="DA241" s="155">
        <v>872.28</v>
      </c>
      <c r="DB241" s="156">
        <v>1</v>
      </c>
      <c r="DC241" s="155">
        <v>0</v>
      </c>
      <c r="DD241" s="100"/>
      <c r="DE241" s="155">
        <v>0</v>
      </c>
      <c r="DF241" s="366">
        <v>0</v>
      </c>
      <c r="DG241" s="339">
        <v>12</v>
      </c>
      <c r="DH241" s="155">
        <v>872.28</v>
      </c>
      <c r="DI241" s="156">
        <v>1</v>
      </c>
      <c r="DJ241" s="155">
        <v>0</v>
      </c>
      <c r="DK241" s="100"/>
      <c r="DL241" s="155">
        <v>0</v>
      </c>
      <c r="DM241" s="366">
        <v>0</v>
      </c>
      <c r="DN241" s="339">
        <v>12</v>
      </c>
      <c r="DO241" s="155">
        <v>872.28</v>
      </c>
      <c r="DP241" s="156">
        <v>1</v>
      </c>
      <c r="DQ241" s="155">
        <v>0</v>
      </c>
    </row>
    <row r="242" spans="1:121" ht="63.75" x14ac:dyDescent="0.25">
      <c r="A242" s="17" t="s">
        <v>683</v>
      </c>
      <c r="B242" s="18" t="s">
        <v>684</v>
      </c>
      <c r="C242" s="17" t="s">
        <v>32</v>
      </c>
      <c r="D242" s="17" t="s">
        <v>685</v>
      </c>
      <c r="E242" s="19" t="s">
        <v>34</v>
      </c>
      <c r="F242" s="19">
        <v>61.2</v>
      </c>
      <c r="G242" s="20">
        <v>32.54</v>
      </c>
      <c r="H242" s="20">
        <v>40.74</v>
      </c>
      <c r="I242" s="390">
        <v>2493.288</v>
      </c>
      <c r="J242" s="100">
        <v>0</v>
      </c>
      <c r="K242" s="155">
        <v>0</v>
      </c>
      <c r="L242" s="366">
        <v>0</v>
      </c>
      <c r="M242" s="339">
        <v>0</v>
      </c>
      <c r="N242" s="155">
        <v>0</v>
      </c>
      <c r="O242" s="156">
        <v>0</v>
      </c>
      <c r="P242" s="155">
        <v>2493.288</v>
      </c>
      <c r="Q242" s="100"/>
      <c r="R242" s="155">
        <v>0</v>
      </c>
      <c r="S242" s="366">
        <v>0</v>
      </c>
      <c r="T242" s="339">
        <v>0</v>
      </c>
      <c r="U242" s="155">
        <v>0</v>
      </c>
      <c r="V242" s="156">
        <v>0</v>
      </c>
      <c r="W242" s="155">
        <v>2493.288</v>
      </c>
      <c r="X242" s="100"/>
      <c r="Y242" s="155">
        <v>0</v>
      </c>
      <c r="Z242" s="366">
        <v>0</v>
      </c>
      <c r="AA242" s="339">
        <v>0</v>
      </c>
      <c r="AB242" s="155">
        <v>0</v>
      </c>
      <c r="AC242" s="156">
        <v>0</v>
      </c>
      <c r="AD242" s="155">
        <v>2493.288</v>
      </c>
      <c r="AE242" s="100"/>
      <c r="AF242" s="155">
        <v>0</v>
      </c>
      <c r="AG242" s="366">
        <v>0</v>
      </c>
      <c r="AH242" s="339">
        <v>0</v>
      </c>
      <c r="AI242" s="155">
        <v>0</v>
      </c>
      <c r="AJ242" s="156">
        <v>0</v>
      </c>
      <c r="AK242" s="155">
        <v>2493.288</v>
      </c>
      <c r="AL242" s="100"/>
      <c r="AM242" s="155">
        <v>0</v>
      </c>
      <c r="AN242" s="366">
        <v>0</v>
      </c>
      <c r="AO242" s="339">
        <v>0</v>
      </c>
      <c r="AP242" s="155">
        <v>0</v>
      </c>
      <c r="AQ242" s="156">
        <v>0</v>
      </c>
      <c r="AR242" s="155">
        <v>2493.288</v>
      </c>
      <c r="AS242" s="100"/>
      <c r="AT242" s="155">
        <v>0</v>
      </c>
      <c r="AU242" s="366">
        <v>0</v>
      </c>
      <c r="AV242" s="339">
        <v>0</v>
      </c>
      <c r="AW242" s="155">
        <v>0</v>
      </c>
      <c r="AX242" s="156">
        <v>0</v>
      </c>
      <c r="AY242" s="155">
        <v>2493.288</v>
      </c>
      <c r="AZ242" s="100"/>
      <c r="BA242" s="155">
        <v>0</v>
      </c>
      <c r="BB242" s="366">
        <v>0</v>
      </c>
      <c r="BC242" s="339">
        <v>0</v>
      </c>
      <c r="BD242" s="155">
        <v>0</v>
      </c>
      <c r="BE242" s="156">
        <v>0</v>
      </c>
      <c r="BF242" s="155">
        <v>2493.288</v>
      </c>
      <c r="BG242" s="100"/>
      <c r="BH242" s="155">
        <v>0</v>
      </c>
      <c r="BI242" s="366">
        <v>0</v>
      </c>
      <c r="BJ242" s="339">
        <v>0</v>
      </c>
      <c r="BK242" s="155">
        <v>0</v>
      </c>
      <c r="BL242" s="156">
        <v>0</v>
      </c>
      <c r="BM242" s="155">
        <v>2493.288</v>
      </c>
      <c r="BN242" s="100"/>
      <c r="BO242" s="155">
        <v>0</v>
      </c>
      <c r="BP242" s="366">
        <v>0</v>
      </c>
      <c r="BQ242" s="339">
        <v>0</v>
      </c>
      <c r="BR242" s="155">
        <v>0</v>
      </c>
      <c r="BS242" s="156">
        <v>0</v>
      </c>
      <c r="BT242" s="155">
        <v>2493.288</v>
      </c>
      <c r="BU242" s="100"/>
      <c r="BV242" s="155">
        <v>0</v>
      </c>
      <c r="BW242" s="366">
        <v>0</v>
      </c>
      <c r="BX242" s="339">
        <v>0</v>
      </c>
      <c r="BY242" s="155">
        <v>0</v>
      </c>
      <c r="BZ242" s="156">
        <v>0</v>
      </c>
      <c r="CA242" s="155">
        <v>2493.288</v>
      </c>
      <c r="CB242" s="100"/>
      <c r="CC242" s="155">
        <v>0</v>
      </c>
      <c r="CD242" s="366">
        <v>0</v>
      </c>
      <c r="CE242" s="339">
        <v>0</v>
      </c>
      <c r="CF242" s="155">
        <v>0</v>
      </c>
      <c r="CG242" s="156">
        <v>0</v>
      </c>
      <c r="CH242" s="155">
        <v>2493.288</v>
      </c>
      <c r="CI242" s="100"/>
      <c r="CJ242" s="155">
        <v>0</v>
      </c>
      <c r="CK242" s="366">
        <v>0</v>
      </c>
      <c r="CL242" s="339">
        <v>0</v>
      </c>
      <c r="CM242" s="155">
        <v>0</v>
      </c>
      <c r="CN242" s="156">
        <v>0</v>
      </c>
      <c r="CO242" s="155">
        <v>2493.288</v>
      </c>
      <c r="CP242" s="100">
        <v>26</v>
      </c>
      <c r="CQ242" s="155">
        <v>1059.24</v>
      </c>
      <c r="CR242" s="366">
        <v>0.42483660130718953</v>
      </c>
      <c r="CS242" s="339">
        <v>26</v>
      </c>
      <c r="CT242" s="155">
        <v>1059.24</v>
      </c>
      <c r="CU242" s="156">
        <v>0.42483660130718953</v>
      </c>
      <c r="CV242" s="155">
        <v>1434.048</v>
      </c>
      <c r="CW242" s="100"/>
      <c r="CX242" s="155">
        <v>0</v>
      </c>
      <c r="CY242" s="366">
        <v>0</v>
      </c>
      <c r="CZ242" s="339">
        <v>26</v>
      </c>
      <c r="DA242" s="155">
        <v>1059.24</v>
      </c>
      <c r="DB242" s="156">
        <v>0.42483660130718953</v>
      </c>
      <c r="DC242" s="155">
        <v>1434.048</v>
      </c>
      <c r="DD242" s="100"/>
      <c r="DE242" s="155">
        <v>0</v>
      </c>
      <c r="DF242" s="366">
        <v>0</v>
      </c>
      <c r="DG242" s="339">
        <v>26</v>
      </c>
      <c r="DH242" s="155">
        <v>1059.24</v>
      </c>
      <c r="DI242" s="156">
        <v>0.42483660130718953</v>
      </c>
      <c r="DJ242" s="155">
        <v>1434.048</v>
      </c>
      <c r="DK242" s="100"/>
      <c r="DL242" s="155">
        <v>0</v>
      </c>
      <c r="DM242" s="366">
        <v>0</v>
      </c>
      <c r="DN242" s="339">
        <v>26</v>
      </c>
      <c r="DO242" s="155">
        <v>1059.24</v>
      </c>
      <c r="DP242" s="156">
        <v>0.42483660130718953</v>
      </c>
      <c r="DQ242" s="155">
        <v>1434.048</v>
      </c>
    </row>
    <row r="243" spans="1:121" ht="25.5" x14ac:dyDescent="0.25">
      <c r="A243" s="17" t="s">
        <v>686</v>
      </c>
      <c r="B243" s="18" t="s">
        <v>687</v>
      </c>
      <c r="C243" s="17" t="s">
        <v>27</v>
      </c>
      <c r="D243" s="17" t="s">
        <v>688</v>
      </c>
      <c r="E243" s="19" t="s">
        <v>109</v>
      </c>
      <c r="F243" s="19">
        <v>410.75</v>
      </c>
      <c r="G243" s="20">
        <v>6.71</v>
      </c>
      <c r="H243" s="20">
        <v>8.4</v>
      </c>
      <c r="I243" s="390">
        <v>3450.3</v>
      </c>
      <c r="J243" s="100">
        <v>0</v>
      </c>
      <c r="K243" s="155">
        <v>0</v>
      </c>
      <c r="L243" s="366">
        <v>0</v>
      </c>
      <c r="M243" s="339">
        <v>0</v>
      </c>
      <c r="N243" s="155">
        <v>0</v>
      </c>
      <c r="O243" s="156">
        <v>0</v>
      </c>
      <c r="P243" s="155">
        <v>3450.3</v>
      </c>
      <c r="Q243" s="100"/>
      <c r="R243" s="155">
        <v>0</v>
      </c>
      <c r="S243" s="366">
        <v>0</v>
      </c>
      <c r="T243" s="339">
        <v>0</v>
      </c>
      <c r="U243" s="155">
        <v>0</v>
      </c>
      <c r="V243" s="156">
        <v>0</v>
      </c>
      <c r="W243" s="155">
        <v>3450.3</v>
      </c>
      <c r="X243" s="100"/>
      <c r="Y243" s="155">
        <v>0</v>
      </c>
      <c r="Z243" s="366">
        <v>0</v>
      </c>
      <c r="AA243" s="339">
        <v>0</v>
      </c>
      <c r="AB243" s="155">
        <v>0</v>
      </c>
      <c r="AC243" s="156">
        <v>0</v>
      </c>
      <c r="AD243" s="155">
        <v>3450.3</v>
      </c>
      <c r="AE243" s="100"/>
      <c r="AF243" s="155">
        <v>0</v>
      </c>
      <c r="AG243" s="366">
        <v>0</v>
      </c>
      <c r="AH243" s="339">
        <v>0</v>
      </c>
      <c r="AI243" s="155">
        <v>0</v>
      </c>
      <c r="AJ243" s="156">
        <v>0</v>
      </c>
      <c r="AK243" s="155">
        <v>3450.3</v>
      </c>
      <c r="AL243" s="100"/>
      <c r="AM243" s="155">
        <v>0</v>
      </c>
      <c r="AN243" s="366">
        <v>0</v>
      </c>
      <c r="AO243" s="339">
        <v>0</v>
      </c>
      <c r="AP243" s="155">
        <v>0</v>
      </c>
      <c r="AQ243" s="156">
        <v>0</v>
      </c>
      <c r="AR243" s="155">
        <v>3450.3</v>
      </c>
      <c r="AS243" s="100"/>
      <c r="AT243" s="155">
        <v>0</v>
      </c>
      <c r="AU243" s="366">
        <v>0</v>
      </c>
      <c r="AV243" s="339">
        <v>0</v>
      </c>
      <c r="AW243" s="155">
        <v>0</v>
      </c>
      <c r="AX243" s="156">
        <v>0</v>
      </c>
      <c r="AY243" s="155">
        <v>3450.3</v>
      </c>
      <c r="AZ243" s="100"/>
      <c r="BA243" s="155">
        <v>0</v>
      </c>
      <c r="BB243" s="366">
        <v>0</v>
      </c>
      <c r="BC243" s="339">
        <v>0</v>
      </c>
      <c r="BD243" s="155">
        <v>0</v>
      </c>
      <c r="BE243" s="156">
        <v>0</v>
      </c>
      <c r="BF243" s="155">
        <v>3450.3</v>
      </c>
      <c r="BG243" s="100"/>
      <c r="BH243" s="155">
        <v>0</v>
      </c>
      <c r="BI243" s="366">
        <v>0</v>
      </c>
      <c r="BJ243" s="339">
        <v>0</v>
      </c>
      <c r="BK243" s="155">
        <v>0</v>
      </c>
      <c r="BL243" s="156">
        <v>0</v>
      </c>
      <c r="BM243" s="155">
        <v>3450.3</v>
      </c>
      <c r="BN243" s="100"/>
      <c r="BO243" s="155">
        <v>0</v>
      </c>
      <c r="BP243" s="366">
        <v>0</v>
      </c>
      <c r="BQ243" s="339">
        <v>0</v>
      </c>
      <c r="BR243" s="155">
        <v>0</v>
      </c>
      <c r="BS243" s="156">
        <v>0</v>
      </c>
      <c r="BT243" s="155">
        <v>3450.3</v>
      </c>
      <c r="BU243" s="277">
        <v>126.24</v>
      </c>
      <c r="BV243" s="155">
        <v>1060.4159999999999</v>
      </c>
      <c r="BW243" s="366">
        <v>0.3073402312842361</v>
      </c>
      <c r="BX243" s="339">
        <v>126.24</v>
      </c>
      <c r="BY243" s="155">
        <v>1060.4159999999999</v>
      </c>
      <c r="BZ243" s="156">
        <v>0.3073402312842361</v>
      </c>
      <c r="CA243" s="155">
        <v>2389.884</v>
      </c>
      <c r="CB243" s="270">
        <v>-62.94</v>
      </c>
      <c r="CC243" s="155">
        <v>-528.69600000000003</v>
      </c>
      <c r="CD243" s="366">
        <v>-0.15323189287888009</v>
      </c>
      <c r="CE243" s="339">
        <v>63.3</v>
      </c>
      <c r="CF243" s="155">
        <v>531.71999999999991</v>
      </c>
      <c r="CG243" s="156">
        <v>0.15410833840535601</v>
      </c>
      <c r="CH243" s="155">
        <v>2918.5800000000004</v>
      </c>
      <c r="CI243" s="100"/>
      <c r="CJ243" s="155">
        <v>0</v>
      </c>
      <c r="CK243" s="366">
        <v>0</v>
      </c>
      <c r="CL243" s="339">
        <v>63.3</v>
      </c>
      <c r="CM243" s="155">
        <v>531.71999999999991</v>
      </c>
      <c r="CN243" s="156">
        <v>0.15410833840535601</v>
      </c>
      <c r="CO243" s="155">
        <v>2918.5800000000004</v>
      </c>
      <c r="CP243" s="100">
        <v>248</v>
      </c>
      <c r="CQ243" s="155">
        <v>2083.2000000000003</v>
      </c>
      <c r="CR243" s="366">
        <v>0.60377358490566047</v>
      </c>
      <c r="CS243" s="339">
        <v>311.3</v>
      </c>
      <c r="CT243" s="155">
        <v>2614.92</v>
      </c>
      <c r="CU243" s="156">
        <v>0.75788192331101645</v>
      </c>
      <c r="CV243" s="155">
        <v>835.38000000000011</v>
      </c>
      <c r="CW243" s="100">
        <v>48</v>
      </c>
      <c r="CX243" s="155">
        <v>403.20000000000005</v>
      </c>
      <c r="CY243" s="366">
        <v>0.11685940353012782</v>
      </c>
      <c r="CZ243" s="339">
        <v>359.3</v>
      </c>
      <c r="DA243" s="155">
        <v>3018.12</v>
      </c>
      <c r="DB243" s="156">
        <v>0.87474132684114414</v>
      </c>
      <c r="DC243" s="155">
        <v>432.18000000000029</v>
      </c>
      <c r="DD243" s="100"/>
      <c r="DE243" s="155">
        <v>0</v>
      </c>
      <c r="DF243" s="366">
        <v>0</v>
      </c>
      <c r="DG243" s="339">
        <v>359.3</v>
      </c>
      <c r="DH243" s="155">
        <v>3018.12</v>
      </c>
      <c r="DI243" s="156">
        <v>0.87474132684114414</v>
      </c>
      <c r="DJ243" s="155">
        <v>432.18000000000029</v>
      </c>
      <c r="DK243" s="100"/>
      <c r="DL243" s="155">
        <v>0</v>
      </c>
      <c r="DM243" s="366">
        <v>0</v>
      </c>
      <c r="DN243" s="339">
        <v>359.3</v>
      </c>
      <c r="DO243" s="155">
        <v>3018.12</v>
      </c>
      <c r="DP243" s="156">
        <v>0.87474132684114414</v>
      </c>
      <c r="DQ243" s="155">
        <v>432.18000000000029</v>
      </c>
    </row>
    <row r="244" spans="1:121" ht="25.5" x14ac:dyDescent="0.25">
      <c r="A244" s="17" t="s">
        <v>689</v>
      </c>
      <c r="B244" s="18" t="s">
        <v>690</v>
      </c>
      <c r="C244" s="17" t="s">
        <v>27</v>
      </c>
      <c r="D244" s="17" t="s">
        <v>691</v>
      </c>
      <c r="E244" s="19" t="s">
        <v>109</v>
      </c>
      <c r="F244" s="19">
        <v>380.56</v>
      </c>
      <c r="G244" s="20">
        <v>13.11</v>
      </c>
      <c r="H244" s="20">
        <v>16.41</v>
      </c>
      <c r="I244" s="390">
        <v>6244.9889999999996</v>
      </c>
      <c r="J244" s="100">
        <v>0</v>
      </c>
      <c r="K244" s="155">
        <v>0</v>
      </c>
      <c r="L244" s="366">
        <v>0</v>
      </c>
      <c r="M244" s="339">
        <v>0</v>
      </c>
      <c r="N244" s="155">
        <v>0</v>
      </c>
      <c r="O244" s="156">
        <v>0</v>
      </c>
      <c r="P244" s="155">
        <v>6244.9889999999996</v>
      </c>
      <c r="Q244" s="100"/>
      <c r="R244" s="155">
        <v>0</v>
      </c>
      <c r="S244" s="366">
        <v>0</v>
      </c>
      <c r="T244" s="339">
        <v>0</v>
      </c>
      <c r="U244" s="155">
        <v>0</v>
      </c>
      <c r="V244" s="156">
        <v>0</v>
      </c>
      <c r="W244" s="155">
        <v>6244.9889999999996</v>
      </c>
      <c r="X244" s="100"/>
      <c r="Y244" s="155">
        <v>0</v>
      </c>
      <c r="Z244" s="366">
        <v>0</v>
      </c>
      <c r="AA244" s="339">
        <v>0</v>
      </c>
      <c r="AB244" s="155">
        <v>0</v>
      </c>
      <c r="AC244" s="156">
        <v>0</v>
      </c>
      <c r="AD244" s="155">
        <v>6244.9889999999996</v>
      </c>
      <c r="AE244" s="100"/>
      <c r="AF244" s="155">
        <v>0</v>
      </c>
      <c r="AG244" s="366">
        <v>0</v>
      </c>
      <c r="AH244" s="339">
        <v>0</v>
      </c>
      <c r="AI244" s="155">
        <v>0</v>
      </c>
      <c r="AJ244" s="156">
        <v>0</v>
      </c>
      <c r="AK244" s="155">
        <v>6244.9889999999996</v>
      </c>
      <c r="AL244" s="100"/>
      <c r="AM244" s="155">
        <v>0</v>
      </c>
      <c r="AN244" s="366">
        <v>0</v>
      </c>
      <c r="AO244" s="339">
        <v>0</v>
      </c>
      <c r="AP244" s="155">
        <v>0</v>
      </c>
      <c r="AQ244" s="156">
        <v>0</v>
      </c>
      <c r="AR244" s="155">
        <v>6244.9889999999996</v>
      </c>
      <c r="AS244" s="100"/>
      <c r="AT244" s="155">
        <v>0</v>
      </c>
      <c r="AU244" s="366">
        <v>0</v>
      </c>
      <c r="AV244" s="339">
        <v>0</v>
      </c>
      <c r="AW244" s="155">
        <v>0</v>
      </c>
      <c r="AX244" s="156">
        <v>0</v>
      </c>
      <c r="AY244" s="155">
        <v>6244.9889999999996</v>
      </c>
      <c r="AZ244" s="100"/>
      <c r="BA244" s="155">
        <v>0</v>
      </c>
      <c r="BB244" s="366">
        <v>0</v>
      </c>
      <c r="BC244" s="339">
        <v>0</v>
      </c>
      <c r="BD244" s="155">
        <v>0</v>
      </c>
      <c r="BE244" s="156">
        <v>0</v>
      </c>
      <c r="BF244" s="155">
        <v>6244.9889999999996</v>
      </c>
      <c r="BG244" s="100"/>
      <c r="BH244" s="155">
        <v>0</v>
      </c>
      <c r="BI244" s="366">
        <v>0</v>
      </c>
      <c r="BJ244" s="339">
        <v>0</v>
      </c>
      <c r="BK244" s="155">
        <v>0</v>
      </c>
      <c r="BL244" s="156">
        <v>0</v>
      </c>
      <c r="BM244" s="155">
        <v>6244.9889999999996</v>
      </c>
      <c r="BN244" s="100"/>
      <c r="BO244" s="155">
        <v>0</v>
      </c>
      <c r="BP244" s="366">
        <v>0</v>
      </c>
      <c r="BQ244" s="339">
        <v>0</v>
      </c>
      <c r="BR244" s="155">
        <v>0</v>
      </c>
      <c r="BS244" s="156">
        <v>0</v>
      </c>
      <c r="BT244" s="155">
        <v>6244.9889999999996</v>
      </c>
      <c r="BU244" s="277">
        <v>95.17</v>
      </c>
      <c r="BV244" s="155">
        <v>1561.7397000000001</v>
      </c>
      <c r="BW244" s="366">
        <v>0.25007885522296358</v>
      </c>
      <c r="BX244" s="339">
        <v>95.17</v>
      </c>
      <c r="BY244" s="155">
        <v>1561.7397000000001</v>
      </c>
      <c r="BZ244" s="156">
        <v>0.25007885522296358</v>
      </c>
      <c r="CA244" s="155">
        <v>4683.2492999999995</v>
      </c>
      <c r="CB244" s="100"/>
      <c r="CC244" s="155">
        <v>0</v>
      </c>
      <c r="CD244" s="366">
        <v>0</v>
      </c>
      <c r="CE244" s="339">
        <v>95.17</v>
      </c>
      <c r="CF244" s="155">
        <v>1561.7397000000001</v>
      </c>
      <c r="CG244" s="156">
        <v>0.25007885522296358</v>
      </c>
      <c r="CH244" s="155">
        <v>4683.2492999999995</v>
      </c>
      <c r="CI244" s="100"/>
      <c r="CJ244" s="155">
        <v>0</v>
      </c>
      <c r="CK244" s="366">
        <v>0</v>
      </c>
      <c r="CL244" s="339">
        <v>95.17</v>
      </c>
      <c r="CM244" s="155">
        <v>1561.7397000000001</v>
      </c>
      <c r="CN244" s="156">
        <v>0.25007885522296358</v>
      </c>
      <c r="CO244" s="155">
        <v>4683.2492999999995</v>
      </c>
      <c r="CP244" s="100">
        <v>167</v>
      </c>
      <c r="CQ244" s="155">
        <v>2740.47</v>
      </c>
      <c r="CR244" s="366">
        <v>0.43882703396274997</v>
      </c>
      <c r="CS244" s="339">
        <v>262.17</v>
      </c>
      <c r="CT244" s="155">
        <v>4302.2096999999994</v>
      </c>
      <c r="CU244" s="156">
        <v>0.68890588918571349</v>
      </c>
      <c r="CV244" s="155">
        <v>1942.7793000000001</v>
      </c>
      <c r="CW244" s="100">
        <v>69</v>
      </c>
      <c r="CX244" s="155">
        <v>1132.29</v>
      </c>
      <c r="CY244" s="366">
        <v>0.18131176852353142</v>
      </c>
      <c r="CZ244" s="339">
        <v>331.17</v>
      </c>
      <c r="DA244" s="155">
        <v>5434.4996999999994</v>
      </c>
      <c r="DB244" s="156">
        <v>0.87021765770924497</v>
      </c>
      <c r="DC244" s="155">
        <v>810.48930000000018</v>
      </c>
      <c r="DD244" s="100"/>
      <c r="DE244" s="155">
        <v>0</v>
      </c>
      <c r="DF244" s="366">
        <v>0</v>
      </c>
      <c r="DG244" s="339">
        <v>331.17</v>
      </c>
      <c r="DH244" s="155">
        <v>5434.4996999999994</v>
      </c>
      <c r="DI244" s="156">
        <v>0.87021765770924497</v>
      </c>
      <c r="DJ244" s="155">
        <v>810.48930000000018</v>
      </c>
      <c r="DK244" s="100"/>
      <c r="DL244" s="155">
        <v>0</v>
      </c>
      <c r="DM244" s="366">
        <v>0</v>
      </c>
      <c r="DN244" s="339">
        <v>331.17</v>
      </c>
      <c r="DO244" s="155">
        <v>5434.4996999999994</v>
      </c>
      <c r="DP244" s="156">
        <v>0.87021765770924497</v>
      </c>
      <c r="DQ244" s="155">
        <v>810.48930000000018</v>
      </c>
    </row>
    <row r="245" spans="1:121" ht="38.25" x14ac:dyDescent="0.25">
      <c r="A245" s="17" t="s">
        <v>692</v>
      </c>
      <c r="B245" s="18" t="s">
        <v>693</v>
      </c>
      <c r="C245" s="17" t="s">
        <v>27</v>
      </c>
      <c r="D245" s="17" t="s">
        <v>694</v>
      </c>
      <c r="E245" s="19" t="s">
        <v>42</v>
      </c>
      <c r="F245" s="19">
        <v>3</v>
      </c>
      <c r="G245" s="20">
        <v>131.08000000000001</v>
      </c>
      <c r="H245" s="20">
        <v>164.13</v>
      </c>
      <c r="I245" s="390">
        <v>492.39</v>
      </c>
      <c r="J245" s="100">
        <v>0</v>
      </c>
      <c r="K245" s="155">
        <v>0</v>
      </c>
      <c r="L245" s="366">
        <v>0</v>
      </c>
      <c r="M245" s="339">
        <v>0</v>
      </c>
      <c r="N245" s="155">
        <v>0</v>
      </c>
      <c r="O245" s="156">
        <v>0</v>
      </c>
      <c r="P245" s="155">
        <v>492.39</v>
      </c>
      <c r="Q245" s="100"/>
      <c r="R245" s="155">
        <v>0</v>
      </c>
      <c r="S245" s="366">
        <v>0</v>
      </c>
      <c r="T245" s="339">
        <v>0</v>
      </c>
      <c r="U245" s="155">
        <v>0</v>
      </c>
      <c r="V245" s="156">
        <v>0</v>
      </c>
      <c r="W245" s="155">
        <v>492.39</v>
      </c>
      <c r="X245" s="100"/>
      <c r="Y245" s="155">
        <v>0</v>
      </c>
      <c r="Z245" s="366">
        <v>0</v>
      </c>
      <c r="AA245" s="339">
        <v>0</v>
      </c>
      <c r="AB245" s="155">
        <v>0</v>
      </c>
      <c r="AC245" s="156">
        <v>0</v>
      </c>
      <c r="AD245" s="155">
        <v>492.39</v>
      </c>
      <c r="AE245" s="100"/>
      <c r="AF245" s="155">
        <v>0</v>
      </c>
      <c r="AG245" s="366">
        <v>0</v>
      </c>
      <c r="AH245" s="339">
        <v>0</v>
      </c>
      <c r="AI245" s="155">
        <v>0</v>
      </c>
      <c r="AJ245" s="156">
        <v>0</v>
      </c>
      <c r="AK245" s="155">
        <v>492.39</v>
      </c>
      <c r="AL245" s="100"/>
      <c r="AM245" s="155">
        <v>0</v>
      </c>
      <c r="AN245" s="366">
        <v>0</v>
      </c>
      <c r="AO245" s="339">
        <v>0</v>
      </c>
      <c r="AP245" s="155">
        <v>0</v>
      </c>
      <c r="AQ245" s="156">
        <v>0</v>
      </c>
      <c r="AR245" s="155">
        <v>492.39</v>
      </c>
      <c r="AS245" s="100"/>
      <c r="AT245" s="155">
        <v>0</v>
      </c>
      <c r="AU245" s="366">
        <v>0</v>
      </c>
      <c r="AV245" s="339">
        <v>0</v>
      </c>
      <c r="AW245" s="155">
        <v>0</v>
      </c>
      <c r="AX245" s="156">
        <v>0</v>
      </c>
      <c r="AY245" s="155">
        <v>492.39</v>
      </c>
      <c r="AZ245" s="100">
        <v>2</v>
      </c>
      <c r="BA245" s="155">
        <v>328.26</v>
      </c>
      <c r="BB245" s="366">
        <v>0.66666666666666663</v>
      </c>
      <c r="BC245" s="339">
        <v>2</v>
      </c>
      <c r="BD245" s="155">
        <v>328.26</v>
      </c>
      <c r="BE245" s="156">
        <v>0.66666666666666663</v>
      </c>
      <c r="BF245" s="155">
        <v>164.13</v>
      </c>
      <c r="BG245" s="100"/>
      <c r="BH245" s="155">
        <v>0</v>
      </c>
      <c r="BI245" s="366">
        <v>0</v>
      </c>
      <c r="BJ245" s="339">
        <v>2</v>
      </c>
      <c r="BK245" s="155">
        <v>328.26</v>
      </c>
      <c r="BL245" s="156">
        <v>0.66666666666666663</v>
      </c>
      <c r="BM245" s="155">
        <v>164.13</v>
      </c>
      <c r="BN245" s="100"/>
      <c r="BO245" s="155">
        <v>0</v>
      </c>
      <c r="BP245" s="366">
        <v>0</v>
      </c>
      <c r="BQ245" s="339">
        <v>2</v>
      </c>
      <c r="BR245" s="155">
        <v>328.26</v>
      </c>
      <c r="BS245" s="156">
        <v>0.66666666666666663</v>
      </c>
      <c r="BT245" s="155">
        <v>164.13</v>
      </c>
      <c r="BU245" s="100"/>
      <c r="BV245" s="155">
        <v>0</v>
      </c>
      <c r="BW245" s="366">
        <v>0</v>
      </c>
      <c r="BX245" s="339">
        <v>2</v>
      </c>
      <c r="BY245" s="155">
        <v>328.26</v>
      </c>
      <c r="BZ245" s="156">
        <v>0.66666666666666663</v>
      </c>
      <c r="CA245" s="155">
        <v>164.13</v>
      </c>
      <c r="CB245" s="100"/>
      <c r="CC245" s="155">
        <v>0</v>
      </c>
      <c r="CD245" s="366">
        <v>0</v>
      </c>
      <c r="CE245" s="339">
        <v>2</v>
      </c>
      <c r="CF245" s="155">
        <v>328.26</v>
      </c>
      <c r="CG245" s="156">
        <v>0.66666666666666663</v>
      </c>
      <c r="CH245" s="155">
        <v>164.13</v>
      </c>
      <c r="CI245" s="100"/>
      <c r="CJ245" s="155">
        <v>0</v>
      </c>
      <c r="CK245" s="366">
        <v>0</v>
      </c>
      <c r="CL245" s="339">
        <v>2</v>
      </c>
      <c r="CM245" s="155">
        <v>328.26</v>
      </c>
      <c r="CN245" s="156">
        <v>0.66666666666666663</v>
      </c>
      <c r="CO245" s="155">
        <v>164.13</v>
      </c>
      <c r="CP245" s="100"/>
      <c r="CQ245" s="155">
        <v>0</v>
      </c>
      <c r="CR245" s="366">
        <v>0</v>
      </c>
      <c r="CS245" s="339">
        <v>2</v>
      </c>
      <c r="CT245" s="155">
        <v>328.26</v>
      </c>
      <c r="CU245" s="156">
        <v>0.66666666666666663</v>
      </c>
      <c r="CV245" s="155">
        <v>164.13</v>
      </c>
      <c r="CW245" s="100"/>
      <c r="CX245" s="155">
        <v>0</v>
      </c>
      <c r="CY245" s="366">
        <v>0</v>
      </c>
      <c r="CZ245" s="339">
        <v>2</v>
      </c>
      <c r="DA245" s="155">
        <v>328.26</v>
      </c>
      <c r="DB245" s="156">
        <v>0.66666666666666663</v>
      </c>
      <c r="DC245" s="155">
        <v>164.13</v>
      </c>
      <c r="DD245" s="100"/>
      <c r="DE245" s="155">
        <v>0</v>
      </c>
      <c r="DF245" s="366">
        <v>0</v>
      </c>
      <c r="DG245" s="339">
        <v>2</v>
      </c>
      <c r="DH245" s="155">
        <v>328.26</v>
      </c>
      <c r="DI245" s="156">
        <v>0.66666666666666663</v>
      </c>
      <c r="DJ245" s="155">
        <v>164.13</v>
      </c>
      <c r="DK245" s="100"/>
      <c r="DL245" s="155">
        <v>0</v>
      </c>
      <c r="DM245" s="366">
        <v>0</v>
      </c>
      <c r="DN245" s="339">
        <v>2</v>
      </c>
      <c r="DO245" s="155">
        <v>328.26</v>
      </c>
      <c r="DP245" s="156">
        <v>0.66666666666666663</v>
      </c>
      <c r="DQ245" s="155">
        <v>164.13</v>
      </c>
    </row>
    <row r="246" spans="1:121" ht="25.5" x14ac:dyDescent="0.25">
      <c r="A246" s="25" t="s">
        <v>695</v>
      </c>
      <c r="B246" s="25"/>
      <c r="C246" s="25"/>
      <c r="D246" s="25" t="s">
        <v>696</v>
      </c>
      <c r="E246" s="25"/>
      <c r="F246" s="25"/>
      <c r="G246" s="26"/>
      <c r="H246" s="26"/>
      <c r="I246" s="392">
        <v>0</v>
      </c>
      <c r="J246" s="157"/>
      <c r="K246" s="392">
        <v>0</v>
      </c>
      <c r="L246" s="369" t="e">
        <v>#DIV/0!</v>
      </c>
      <c r="M246" s="370"/>
      <c r="N246" s="392">
        <v>0</v>
      </c>
      <c r="O246" s="161" t="e">
        <v>#DIV/0!</v>
      </c>
      <c r="P246" s="392">
        <v>257547.69500000001</v>
      </c>
      <c r="Q246" s="157"/>
      <c r="R246" s="392">
        <v>3360.8742999999999</v>
      </c>
      <c r="S246" s="369" t="e">
        <v>#DIV/0!</v>
      </c>
      <c r="T246" s="370"/>
      <c r="U246" s="392">
        <v>3360.8742999999999</v>
      </c>
      <c r="V246" s="161" t="e">
        <v>#DIV/0!</v>
      </c>
      <c r="W246" s="392">
        <v>254186.82070000001</v>
      </c>
      <c r="X246" s="157"/>
      <c r="Y246" s="392">
        <v>5259.0349999999999</v>
      </c>
      <c r="Z246" s="369" t="e">
        <v>#DIV/0!</v>
      </c>
      <c r="AA246" s="370"/>
      <c r="AB246" s="392">
        <v>8619.9092999999993</v>
      </c>
      <c r="AC246" s="161" t="e">
        <v>#DIV/0!</v>
      </c>
      <c r="AD246" s="392">
        <v>248927.78570000004</v>
      </c>
      <c r="AE246" s="157"/>
      <c r="AF246" s="392">
        <v>37270.206000000006</v>
      </c>
      <c r="AG246" s="369" t="e">
        <v>#DIV/0!</v>
      </c>
      <c r="AH246" s="370"/>
      <c r="AI246" s="392">
        <v>45890.115300000005</v>
      </c>
      <c r="AJ246" s="161" t="e">
        <v>#DIV/0!</v>
      </c>
      <c r="AK246" s="392">
        <v>211657.5797</v>
      </c>
      <c r="AL246" s="157"/>
      <c r="AM246" s="392">
        <v>50271.269000000008</v>
      </c>
      <c r="AN246" s="369" t="e">
        <v>#DIV/0!</v>
      </c>
      <c r="AO246" s="370"/>
      <c r="AP246" s="392">
        <v>96161.384299999991</v>
      </c>
      <c r="AQ246" s="161" t="e">
        <v>#DIV/0!</v>
      </c>
      <c r="AR246" s="392">
        <v>161386.31070000006</v>
      </c>
      <c r="AS246" s="157"/>
      <c r="AT246" s="392">
        <v>22705.471000000001</v>
      </c>
      <c r="AU246" s="369" t="e">
        <v>#DIV/0!</v>
      </c>
      <c r="AV246" s="370"/>
      <c r="AW246" s="392">
        <v>118866.8553</v>
      </c>
      <c r="AX246" s="161" t="e">
        <v>#DIV/0!</v>
      </c>
      <c r="AY246" s="392">
        <v>138680.83970000001</v>
      </c>
      <c r="AZ246" s="157"/>
      <c r="BA246" s="392">
        <v>9998.1051000000007</v>
      </c>
      <c r="BB246" s="369" t="e">
        <v>#DIV/0!</v>
      </c>
      <c r="BC246" s="370"/>
      <c r="BD246" s="392">
        <v>128864.9604</v>
      </c>
      <c r="BE246" s="161" t="e">
        <v>#DIV/0!</v>
      </c>
      <c r="BF246" s="392">
        <v>128682.7346</v>
      </c>
      <c r="BG246" s="157"/>
      <c r="BH246" s="392">
        <v>3384.1620000000003</v>
      </c>
      <c r="BI246" s="369" t="e">
        <v>#DIV/0!</v>
      </c>
      <c r="BJ246" s="370"/>
      <c r="BK246" s="392">
        <v>132249.12239999996</v>
      </c>
      <c r="BL246" s="161" t="e">
        <v>#DIV/0!</v>
      </c>
      <c r="BM246" s="392">
        <v>125298.57259999998</v>
      </c>
      <c r="BN246" s="157"/>
      <c r="BO246" s="392">
        <v>4612.55</v>
      </c>
      <c r="BP246" s="369" t="e">
        <v>#DIV/0!</v>
      </c>
      <c r="BQ246" s="370"/>
      <c r="BR246" s="392">
        <v>136861.67240000001</v>
      </c>
      <c r="BS246" s="161" t="e">
        <v>#DIV/0!</v>
      </c>
      <c r="BT246" s="392">
        <v>120686.0226</v>
      </c>
      <c r="BU246" s="157"/>
      <c r="BV246" s="392">
        <v>12261.234</v>
      </c>
      <c r="BW246" s="369" t="e">
        <v>#DIV/0!</v>
      </c>
      <c r="BX246" s="370"/>
      <c r="BY246" s="392">
        <v>149122.90640000001</v>
      </c>
      <c r="BZ246" s="161" t="e">
        <v>#DIV/0!</v>
      </c>
      <c r="CA246" s="392">
        <v>108424.7886</v>
      </c>
      <c r="CB246" s="157"/>
      <c r="CC246" s="392">
        <v>2050</v>
      </c>
      <c r="CD246" s="369" t="e">
        <v>#DIV/0!</v>
      </c>
      <c r="CE246" s="370"/>
      <c r="CF246" s="392">
        <v>151172.90640000001</v>
      </c>
      <c r="CG246" s="161" t="e">
        <v>#DIV/0!</v>
      </c>
      <c r="CH246" s="392">
        <v>106374.7886</v>
      </c>
      <c r="CI246" s="157"/>
      <c r="CJ246" s="392">
        <v>5748.7489999999998</v>
      </c>
      <c r="CK246" s="369" t="e">
        <v>#DIV/0!</v>
      </c>
      <c r="CL246" s="370"/>
      <c r="CM246" s="392">
        <v>156921.65540000002</v>
      </c>
      <c r="CN246" s="161">
        <v>0</v>
      </c>
      <c r="CO246" s="392">
        <v>100626.0396</v>
      </c>
      <c r="CP246" s="157"/>
      <c r="CQ246" s="392">
        <v>13087.413500000001</v>
      </c>
      <c r="CR246" s="369"/>
      <c r="CS246" s="370"/>
      <c r="CT246" s="392">
        <v>170009.06890000004</v>
      </c>
      <c r="CU246" s="161"/>
      <c r="CV246" s="392">
        <v>87538.626099999994</v>
      </c>
      <c r="CW246" s="157"/>
      <c r="CX246" s="392">
        <v>45464.687999999995</v>
      </c>
      <c r="CY246" s="369"/>
      <c r="CZ246" s="370"/>
      <c r="DA246" s="392">
        <v>215473.75690000012</v>
      </c>
      <c r="DB246" s="161"/>
      <c r="DC246" s="392">
        <v>42073.938100000007</v>
      </c>
      <c r="DD246" s="157"/>
      <c r="DE246" s="392">
        <v>0</v>
      </c>
      <c r="DF246" s="369"/>
      <c r="DG246" s="370"/>
      <c r="DH246" s="392">
        <v>215473.75690000012</v>
      </c>
      <c r="DI246" s="161"/>
      <c r="DJ246" s="392">
        <v>42073.938100000007</v>
      </c>
      <c r="DK246" s="157"/>
      <c r="DL246" s="392">
        <v>0</v>
      </c>
      <c r="DM246" s="369"/>
      <c r="DN246" s="370"/>
      <c r="DO246" s="392">
        <v>215473.75690000012</v>
      </c>
      <c r="DP246" s="161"/>
      <c r="DQ246" s="392">
        <v>42073.938100000007</v>
      </c>
    </row>
    <row r="247" spans="1:121" ht="38.25" x14ac:dyDescent="0.25">
      <c r="A247" s="17" t="s">
        <v>697</v>
      </c>
      <c r="B247" s="18" t="s">
        <v>574</v>
      </c>
      <c r="C247" s="17" t="s">
        <v>32</v>
      </c>
      <c r="D247" s="17" t="s">
        <v>575</v>
      </c>
      <c r="E247" s="19" t="s">
        <v>109</v>
      </c>
      <c r="F247" s="19">
        <v>358.5</v>
      </c>
      <c r="G247" s="20">
        <v>4.71</v>
      </c>
      <c r="H247" s="20">
        <v>5.89</v>
      </c>
      <c r="I247" s="390">
        <v>2111.5650000000001</v>
      </c>
      <c r="J247" s="100"/>
      <c r="K247" s="155">
        <v>0</v>
      </c>
      <c r="L247" s="366">
        <v>0</v>
      </c>
      <c r="M247" s="339">
        <v>0</v>
      </c>
      <c r="N247" s="155">
        <v>0</v>
      </c>
      <c r="O247" s="156">
        <v>0</v>
      </c>
      <c r="P247" s="155">
        <v>2111.5650000000001</v>
      </c>
      <c r="Q247" s="100">
        <v>45.2</v>
      </c>
      <c r="R247" s="155">
        <v>266.22800000000001</v>
      </c>
      <c r="S247" s="366">
        <v>0.12608089260808927</v>
      </c>
      <c r="T247" s="339">
        <v>45.2</v>
      </c>
      <c r="U247" s="155">
        <v>266.22800000000001</v>
      </c>
      <c r="V247" s="156">
        <v>0.12608089260808927</v>
      </c>
      <c r="W247" s="155">
        <v>1845.337</v>
      </c>
      <c r="X247" s="100">
        <v>27.3</v>
      </c>
      <c r="Y247" s="155">
        <v>160.797</v>
      </c>
      <c r="Z247" s="366">
        <v>7.6150627615062763E-2</v>
      </c>
      <c r="AA247" s="339">
        <v>72.5</v>
      </c>
      <c r="AB247" s="155">
        <v>427.02499999999998</v>
      </c>
      <c r="AC247" s="156">
        <v>0.20223152022315199</v>
      </c>
      <c r="AD247" s="155">
        <v>1684.54</v>
      </c>
      <c r="AE247" s="100">
        <v>70.8</v>
      </c>
      <c r="AF247" s="155">
        <v>417.01199999999994</v>
      </c>
      <c r="AG247" s="366">
        <v>0.19748953974895395</v>
      </c>
      <c r="AH247" s="339">
        <v>143.30000000000001</v>
      </c>
      <c r="AI247" s="155">
        <v>844.03699999999992</v>
      </c>
      <c r="AJ247" s="156">
        <v>0.39972105997210594</v>
      </c>
      <c r="AK247" s="155">
        <v>1267.5280000000002</v>
      </c>
      <c r="AL247" s="100">
        <v>67</v>
      </c>
      <c r="AM247" s="155">
        <v>394.63</v>
      </c>
      <c r="AN247" s="366">
        <v>0.18688981868898186</v>
      </c>
      <c r="AO247" s="339">
        <v>210.3</v>
      </c>
      <c r="AP247" s="155">
        <v>1238.6669999999999</v>
      </c>
      <c r="AQ247" s="156">
        <v>0.58661087866108785</v>
      </c>
      <c r="AR247" s="155">
        <v>872.89800000000014</v>
      </c>
      <c r="AS247" s="100">
        <v>32.1</v>
      </c>
      <c r="AT247" s="155">
        <v>189.06899999999999</v>
      </c>
      <c r="AU247" s="366">
        <v>8.9539748953974888E-2</v>
      </c>
      <c r="AV247" s="339">
        <v>242.4</v>
      </c>
      <c r="AW247" s="155">
        <v>1427.7359999999999</v>
      </c>
      <c r="AX247" s="156">
        <v>0.67615062761506273</v>
      </c>
      <c r="AY247" s="155">
        <v>683.82900000000018</v>
      </c>
      <c r="AZ247" s="100">
        <v>38.200000000000003</v>
      </c>
      <c r="BA247" s="155">
        <v>224.99799999999999</v>
      </c>
      <c r="BB247" s="366">
        <v>0.10655509065550905</v>
      </c>
      <c r="BC247" s="339">
        <v>280.60000000000002</v>
      </c>
      <c r="BD247" s="155">
        <v>1652.7339999999999</v>
      </c>
      <c r="BE247" s="156">
        <v>0.78270571827057178</v>
      </c>
      <c r="BF247" s="155">
        <v>458.83100000000013</v>
      </c>
      <c r="BG247" s="100">
        <v>19.3</v>
      </c>
      <c r="BH247" s="155">
        <v>113.67699999999999</v>
      </c>
      <c r="BI247" s="366">
        <v>5.383542538354253E-2</v>
      </c>
      <c r="BJ247" s="339">
        <v>299.90000000000003</v>
      </c>
      <c r="BK247" s="155">
        <v>1766.4109999999998</v>
      </c>
      <c r="BL247" s="156">
        <v>0.83654114365411425</v>
      </c>
      <c r="BM247" s="155">
        <v>345.15400000000022</v>
      </c>
      <c r="BN247" s="100"/>
      <c r="BO247" s="155">
        <v>0</v>
      </c>
      <c r="BP247" s="366">
        <v>0</v>
      </c>
      <c r="BQ247" s="339">
        <v>299.90000000000003</v>
      </c>
      <c r="BR247" s="155">
        <v>1766.4109999999998</v>
      </c>
      <c r="BS247" s="156">
        <v>0.83654114365411425</v>
      </c>
      <c r="BT247" s="155">
        <v>345.15400000000022</v>
      </c>
      <c r="BU247" s="100"/>
      <c r="BV247" s="155">
        <v>0</v>
      </c>
      <c r="BW247" s="366">
        <v>0</v>
      </c>
      <c r="BX247" s="339">
        <v>299.90000000000003</v>
      </c>
      <c r="BY247" s="155">
        <v>1766.4109999999998</v>
      </c>
      <c r="BZ247" s="156">
        <v>0.83654114365411425</v>
      </c>
      <c r="CA247" s="155">
        <v>345.15400000000022</v>
      </c>
      <c r="CB247" s="100"/>
      <c r="CC247" s="155">
        <v>0</v>
      </c>
      <c r="CD247" s="366">
        <v>0</v>
      </c>
      <c r="CE247" s="339">
        <v>299.90000000000003</v>
      </c>
      <c r="CF247" s="155">
        <v>1766.4109999999998</v>
      </c>
      <c r="CG247" s="156">
        <v>0.83654114365411425</v>
      </c>
      <c r="CH247" s="155">
        <v>345.15400000000022</v>
      </c>
      <c r="CI247" s="100">
        <v>30.3</v>
      </c>
      <c r="CJ247" s="155">
        <v>178.46699999999998</v>
      </c>
      <c r="CK247" s="366">
        <v>8.4518828451882841E-2</v>
      </c>
      <c r="CL247" s="339">
        <v>330.20000000000005</v>
      </c>
      <c r="CM247" s="155">
        <v>1944.8779999999997</v>
      </c>
      <c r="CN247" s="156">
        <v>0.92105997210599699</v>
      </c>
      <c r="CO247" s="155">
        <v>166.68700000000035</v>
      </c>
      <c r="CP247" s="100"/>
      <c r="CQ247" s="155">
        <v>0</v>
      </c>
      <c r="CR247" s="366">
        <v>0</v>
      </c>
      <c r="CS247" s="339">
        <v>330.20000000000005</v>
      </c>
      <c r="CT247" s="155">
        <v>1944.8779999999997</v>
      </c>
      <c r="CU247" s="156">
        <v>0.92105997210599699</v>
      </c>
      <c r="CV247" s="155">
        <v>166.68700000000035</v>
      </c>
      <c r="CW247" s="100">
        <v>28.3</v>
      </c>
      <c r="CX247" s="155">
        <v>166.68699999999998</v>
      </c>
      <c r="CY247" s="366">
        <v>7.8940027894002784E-2</v>
      </c>
      <c r="CZ247" s="339">
        <v>358.50000000000006</v>
      </c>
      <c r="DA247" s="155">
        <v>2111.5649999999996</v>
      </c>
      <c r="DB247" s="156">
        <v>0.99999999999999978</v>
      </c>
      <c r="DC247" s="155">
        <v>0</v>
      </c>
      <c r="DD247" s="100"/>
      <c r="DE247" s="155">
        <v>0</v>
      </c>
      <c r="DF247" s="366">
        <v>0</v>
      </c>
      <c r="DG247" s="339">
        <v>358.50000000000006</v>
      </c>
      <c r="DH247" s="155">
        <v>2111.5649999999996</v>
      </c>
      <c r="DI247" s="156">
        <v>0.99999999999999978</v>
      </c>
      <c r="DJ247" s="155">
        <v>0</v>
      </c>
      <c r="DK247" s="100"/>
      <c r="DL247" s="155">
        <v>0</v>
      </c>
      <c r="DM247" s="366">
        <v>0</v>
      </c>
      <c r="DN247" s="339">
        <v>358.50000000000006</v>
      </c>
      <c r="DO247" s="155">
        <v>2111.5649999999996</v>
      </c>
      <c r="DP247" s="156">
        <v>0.99999999999999978</v>
      </c>
      <c r="DQ247" s="155">
        <v>0</v>
      </c>
    </row>
    <row r="248" spans="1:121" ht="38.25" x14ac:dyDescent="0.25">
      <c r="A248" s="17" t="s">
        <v>698</v>
      </c>
      <c r="B248" s="18" t="s">
        <v>400</v>
      </c>
      <c r="C248" s="17" t="s">
        <v>27</v>
      </c>
      <c r="D248" s="17" t="s">
        <v>401</v>
      </c>
      <c r="E248" s="19" t="s">
        <v>109</v>
      </c>
      <c r="F248" s="19">
        <v>53.5</v>
      </c>
      <c r="G248" s="20">
        <v>5.46</v>
      </c>
      <c r="H248" s="20">
        <v>6.83</v>
      </c>
      <c r="I248" s="390">
        <v>365.40499999999997</v>
      </c>
      <c r="J248" s="100"/>
      <c r="K248" s="155">
        <v>0</v>
      </c>
      <c r="L248" s="366">
        <v>0</v>
      </c>
      <c r="M248" s="339">
        <v>0</v>
      </c>
      <c r="N248" s="155">
        <v>0</v>
      </c>
      <c r="O248" s="156">
        <v>0</v>
      </c>
      <c r="P248" s="155">
        <v>365.40499999999997</v>
      </c>
      <c r="Q248" s="100"/>
      <c r="R248" s="155">
        <v>0</v>
      </c>
      <c r="S248" s="366">
        <v>0</v>
      </c>
      <c r="T248" s="339">
        <v>0</v>
      </c>
      <c r="U248" s="155">
        <v>0</v>
      </c>
      <c r="V248" s="156">
        <v>0</v>
      </c>
      <c r="W248" s="155">
        <v>365.40499999999997</v>
      </c>
      <c r="X248" s="100">
        <v>9.6</v>
      </c>
      <c r="Y248" s="155">
        <v>65.567999999999998</v>
      </c>
      <c r="Z248" s="366">
        <v>0.17943925233644861</v>
      </c>
      <c r="AA248" s="339">
        <v>9.6</v>
      </c>
      <c r="AB248" s="155">
        <v>65.567999999999998</v>
      </c>
      <c r="AC248" s="156">
        <v>0.17943925233644861</v>
      </c>
      <c r="AD248" s="155">
        <v>299.83699999999999</v>
      </c>
      <c r="AE248" s="100"/>
      <c r="AF248" s="155">
        <v>0</v>
      </c>
      <c r="AG248" s="366">
        <v>0</v>
      </c>
      <c r="AH248" s="339">
        <v>9.6</v>
      </c>
      <c r="AI248" s="155">
        <v>65.567999999999998</v>
      </c>
      <c r="AJ248" s="156">
        <v>0.17943925233644861</v>
      </c>
      <c r="AK248" s="155">
        <v>299.83699999999999</v>
      </c>
      <c r="AL248" s="100"/>
      <c r="AM248" s="155">
        <v>0</v>
      </c>
      <c r="AN248" s="366">
        <v>0</v>
      </c>
      <c r="AO248" s="339">
        <v>9.6</v>
      </c>
      <c r="AP248" s="155">
        <v>65.567999999999998</v>
      </c>
      <c r="AQ248" s="156">
        <v>0.17943925233644861</v>
      </c>
      <c r="AR248" s="155">
        <v>299.83699999999999</v>
      </c>
      <c r="AS248" s="100"/>
      <c r="AT248" s="155">
        <v>0</v>
      </c>
      <c r="AU248" s="366">
        <v>0</v>
      </c>
      <c r="AV248" s="339">
        <v>9.6</v>
      </c>
      <c r="AW248" s="155">
        <v>65.567999999999998</v>
      </c>
      <c r="AX248" s="156">
        <v>0.17943925233644861</v>
      </c>
      <c r="AY248" s="155">
        <v>299.83699999999999</v>
      </c>
      <c r="AZ248" s="100"/>
      <c r="BA248" s="155">
        <v>0</v>
      </c>
      <c r="BB248" s="366">
        <v>0</v>
      </c>
      <c r="BC248" s="339">
        <v>9.6</v>
      </c>
      <c r="BD248" s="155">
        <v>65.567999999999998</v>
      </c>
      <c r="BE248" s="156">
        <v>0.17943925233644861</v>
      </c>
      <c r="BF248" s="155">
        <v>299.83699999999999</v>
      </c>
      <c r="BG248" s="100"/>
      <c r="BH248" s="155">
        <v>0</v>
      </c>
      <c r="BI248" s="366">
        <v>0</v>
      </c>
      <c r="BJ248" s="339">
        <v>9.6</v>
      </c>
      <c r="BK248" s="155">
        <v>65.567999999999998</v>
      </c>
      <c r="BL248" s="156">
        <v>0.17943925233644861</v>
      </c>
      <c r="BM248" s="155">
        <v>299.83699999999999</v>
      </c>
      <c r="BN248" s="100"/>
      <c r="BO248" s="155">
        <v>0</v>
      </c>
      <c r="BP248" s="366">
        <v>0</v>
      </c>
      <c r="BQ248" s="339">
        <v>9.6</v>
      </c>
      <c r="BR248" s="155">
        <v>65.567999999999998</v>
      </c>
      <c r="BS248" s="156">
        <v>0.17943925233644861</v>
      </c>
      <c r="BT248" s="155">
        <v>299.83699999999999</v>
      </c>
      <c r="BU248" s="100"/>
      <c r="BV248" s="155">
        <v>0</v>
      </c>
      <c r="BW248" s="366">
        <v>0</v>
      </c>
      <c r="BX248" s="339">
        <v>9.6</v>
      </c>
      <c r="BY248" s="155">
        <v>65.567999999999998</v>
      </c>
      <c r="BZ248" s="156">
        <v>0.17943925233644861</v>
      </c>
      <c r="CA248" s="155">
        <v>299.83699999999999</v>
      </c>
      <c r="CB248" s="100"/>
      <c r="CC248" s="155">
        <v>0</v>
      </c>
      <c r="CD248" s="366">
        <v>0</v>
      </c>
      <c r="CE248" s="339">
        <v>9.6</v>
      </c>
      <c r="CF248" s="155">
        <v>65.567999999999998</v>
      </c>
      <c r="CG248" s="156">
        <v>0.17943925233644861</v>
      </c>
      <c r="CH248" s="155">
        <v>299.83699999999999</v>
      </c>
      <c r="CI248" s="100"/>
      <c r="CJ248" s="155">
        <v>0</v>
      </c>
      <c r="CK248" s="366">
        <v>0</v>
      </c>
      <c r="CL248" s="339">
        <v>9.6</v>
      </c>
      <c r="CM248" s="155">
        <v>65.567999999999998</v>
      </c>
      <c r="CN248" s="156">
        <v>0.17943925233644861</v>
      </c>
      <c r="CO248" s="155">
        <v>299.83699999999999</v>
      </c>
      <c r="CP248" s="100">
        <v>43.9</v>
      </c>
      <c r="CQ248" s="155">
        <v>299.83699999999999</v>
      </c>
      <c r="CR248" s="366">
        <v>0.82056074766355147</v>
      </c>
      <c r="CS248" s="339">
        <v>53.5</v>
      </c>
      <c r="CT248" s="155">
        <v>365.40499999999997</v>
      </c>
      <c r="CU248" s="156">
        <v>1</v>
      </c>
      <c r="CV248" s="155">
        <v>0</v>
      </c>
      <c r="CW248" s="100"/>
      <c r="CX248" s="155">
        <v>0</v>
      </c>
      <c r="CY248" s="366">
        <v>0</v>
      </c>
      <c r="CZ248" s="339">
        <v>53.5</v>
      </c>
      <c r="DA248" s="155">
        <v>365.40499999999997</v>
      </c>
      <c r="DB248" s="156">
        <v>1</v>
      </c>
      <c r="DC248" s="155">
        <v>0</v>
      </c>
      <c r="DD248" s="100"/>
      <c r="DE248" s="155">
        <v>0</v>
      </c>
      <c r="DF248" s="366">
        <v>0</v>
      </c>
      <c r="DG248" s="339">
        <v>53.5</v>
      </c>
      <c r="DH248" s="155">
        <v>365.40499999999997</v>
      </c>
      <c r="DI248" s="156">
        <v>1</v>
      </c>
      <c r="DJ248" s="155">
        <v>0</v>
      </c>
      <c r="DK248" s="100"/>
      <c r="DL248" s="155">
        <v>0</v>
      </c>
      <c r="DM248" s="366">
        <v>0</v>
      </c>
      <c r="DN248" s="339">
        <v>53.5</v>
      </c>
      <c r="DO248" s="155">
        <v>365.40499999999997</v>
      </c>
      <c r="DP248" s="156">
        <v>1</v>
      </c>
      <c r="DQ248" s="155">
        <v>0</v>
      </c>
    </row>
    <row r="249" spans="1:121" ht="38.25" x14ac:dyDescent="0.25">
      <c r="A249" s="17" t="s">
        <v>699</v>
      </c>
      <c r="B249" s="18" t="s">
        <v>700</v>
      </c>
      <c r="C249" s="17" t="s">
        <v>27</v>
      </c>
      <c r="D249" s="17" t="s">
        <v>701</v>
      </c>
      <c r="E249" s="19" t="s">
        <v>109</v>
      </c>
      <c r="F249" s="19">
        <v>134.35</v>
      </c>
      <c r="G249" s="20">
        <v>13.44</v>
      </c>
      <c r="H249" s="20">
        <v>16.82</v>
      </c>
      <c r="I249" s="390">
        <v>2259.7669999999998</v>
      </c>
      <c r="J249" s="100">
        <v>0</v>
      </c>
      <c r="K249" s="155">
        <v>0</v>
      </c>
      <c r="L249" s="366">
        <v>0</v>
      </c>
      <c r="M249" s="339">
        <v>0</v>
      </c>
      <c r="N249" s="155">
        <v>0</v>
      </c>
      <c r="O249" s="156">
        <v>0</v>
      </c>
      <c r="P249" s="155">
        <v>2259.7669999999998</v>
      </c>
      <c r="Q249" s="100">
        <v>76.45</v>
      </c>
      <c r="R249" s="155">
        <v>1285.8890000000001</v>
      </c>
      <c r="S249" s="366">
        <v>0.56903609973948654</v>
      </c>
      <c r="T249" s="339">
        <v>76.45</v>
      </c>
      <c r="U249" s="155">
        <v>1285.8890000000001</v>
      </c>
      <c r="V249" s="156">
        <v>0.56903609973948654</v>
      </c>
      <c r="W249" s="155">
        <v>973.8779999999997</v>
      </c>
      <c r="X249" s="100">
        <v>12.75</v>
      </c>
      <c r="Y249" s="155">
        <v>214.45500000000001</v>
      </c>
      <c r="Z249" s="366">
        <v>9.490137700037217E-2</v>
      </c>
      <c r="AA249" s="339">
        <v>89.2</v>
      </c>
      <c r="AB249" s="155">
        <v>1500.3440000000001</v>
      </c>
      <c r="AC249" s="156">
        <v>0.6639374767398587</v>
      </c>
      <c r="AD249" s="155">
        <v>759.42299999999977</v>
      </c>
      <c r="AE249" s="100"/>
      <c r="AF249" s="155">
        <v>0</v>
      </c>
      <c r="AG249" s="366">
        <v>0</v>
      </c>
      <c r="AH249" s="339">
        <v>89.2</v>
      </c>
      <c r="AI249" s="155">
        <v>1500.3440000000001</v>
      </c>
      <c r="AJ249" s="156">
        <v>0.6639374767398587</v>
      </c>
      <c r="AK249" s="155">
        <v>759.42299999999977</v>
      </c>
      <c r="AL249" s="100"/>
      <c r="AM249" s="155">
        <v>0</v>
      </c>
      <c r="AN249" s="366">
        <v>0</v>
      </c>
      <c r="AO249" s="339">
        <v>89.2</v>
      </c>
      <c r="AP249" s="155">
        <v>1500.3440000000001</v>
      </c>
      <c r="AQ249" s="156">
        <v>0.6639374767398587</v>
      </c>
      <c r="AR249" s="155">
        <v>759.42299999999977</v>
      </c>
      <c r="AS249" s="100">
        <v>29.6</v>
      </c>
      <c r="AT249" s="155">
        <v>497.87200000000001</v>
      </c>
      <c r="AU249" s="366">
        <v>0.22032005954596207</v>
      </c>
      <c r="AV249" s="339">
        <v>118.80000000000001</v>
      </c>
      <c r="AW249" s="155">
        <v>1998.2160000000001</v>
      </c>
      <c r="AX249" s="156">
        <v>0.88425753628582071</v>
      </c>
      <c r="AY249" s="155">
        <v>261.5509999999997</v>
      </c>
      <c r="AZ249" s="100">
        <v>10.4</v>
      </c>
      <c r="BA249" s="155">
        <v>174.928</v>
      </c>
      <c r="BB249" s="366">
        <v>7.7409750651283971E-2</v>
      </c>
      <c r="BC249" s="339">
        <v>129.20000000000002</v>
      </c>
      <c r="BD249" s="155">
        <v>2173.1440000000002</v>
      </c>
      <c r="BE249" s="156">
        <v>0.96166728693710479</v>
      </c>
      <c r="BF249" s="155">
        <v>86.622999999999593</v>
      </c>
      <c r="BG249" s="100"/>
      <c r="BH249" s="155">
        <v>0</v>
      </c>
      <c r="BI249" s="366">
        <v>0</v>
      </c>
      <c r="BJ249" s="339">
        <v>129.20000000000002</v>
      </c>
      <c r="BK249" s="155">
        <v>2173.1440000000002</v>
      </c>
      <c r="BL249" s="156">
        <v>0.96166728693710479</v>
      </c>
      <c r="BM249" s="155">
        <v>86.622999999999593</v>
      </c>
      <c r="BN249" s="100"/>
      <c r="BO249" s="155">
        <v>0</v>
      </c>
      <c r="BP249" s="366">
        <v>0</v>
      </c>
      <c r="BQ249" s="339">
        <v>129.20000000000002</v>
      </c>
      <c r="BR249" s="155">
        <v>2173.1440000000002</v>
      </c>
      <c r="BS249" s="156">
        <v>0.96166728693710479</v>
      </c>
      <c r="BT249" s="155">
        <v>86.622999999999593</v>
      </c>
      <c r="BU249" s="100"/>
      <c r="BV249" s="155">
        <v>0</v>
      </c>
      <c r="BW249" s="366">
        <v>0</v>
      </c>
      <c r="BX249" s="339">
        <v>129.20000000000002</v>
      </c>
      <c r="BY249" s="155">
        <v>2173.1440000000002</v>
      </c>
      <c r="BZ249" s="156">
        <v>0.96166728693710479</v>
      </c>
      <c r="CA249" s="155">
        <v>86.622999999999593</v>
      </c>
      <c r="CB249" s="100"/>
      <c r="CC249" s="155">
        <v>0</v>
      </c>
      <c r="CD249" s="366">
        <v>0</v>
      </c>
      <c r="CE249" s="339">
        <v>129.20000000000002</v>
      </c>
      <c r="CF249" s="155">
        <v>2173.1440000000002</v>
      </c>
      <c r="CG249" s="156">
        <v>0.96166728693710479</v>
      </c>
      <c r="CH249" s="155">
        <v>86.622999999999593</v>
      </c>
      <c r="CI249" s="100"/>
      <c r="CJ249" s="155">
        <v>0</v>
      </c>
      <c r="CK249" s="366">
        <v>0</v>
      </c>
      <c r="CL249" s="339">
        <v>129.20000000000002</v>
      </c>
      <c r="CM249" s="155">
        <v>2173.1440000000002</v>
      </c>
      <c r="CN249" s="156">
        <v>0.96166728693710479</v>
      </c>
      <c r="CO249" s="155">
        <v>86.622999999999593</v>
      </c>
      <c r="CP249" s="100">
        <v>5.15</v>
      </c>
      <c r="CQ249" s="155">
        <v>86.623000000000005</v>
      </c>
      <c r="CR249" s="366">
        <v>3.8332713062895429E-2</v>
      </c>
      <c r="CS249" s="339">
        <v>134.35000000000002</v>
      </c>
      <c r="CT249" s="155">
        <v>2259.7670000000003</v>
      </c>
      <c r="CU249" s="156">
        <v>1.0000000000000002</v>
      </c>
      <c r="CV249" s="155">
        <v>0</v>
      </c>
      <c r="CW249" s="100"/>
      <c r="CX249" s="155">
        <v>0</v>
      </c>
      <c r="CY249" s="366">
        <v>0</v>
      </c>
      <c r="CZ249" s="339">
        <v>134.35000000000002</v>
      </c>
      <c r="DA249" s="155">
        <v>2259.7670000000003</v>
      </c>
      <c r="DB249" s="156">
        <v>1.0000000000000002</v>
      </c>
      <c r="DC249" s="155">
        <v>0</v>
      </c>
      <c r="DD249" s="100"/>
      <c r="DE249" s="155">
        <v>0</v>
      </c>
      <c r="DF249" s="366">
        <v>0</v>
      </c>
      <c r="DG249" s="339">
        <v>134.35000000000002</v>
      </c>
      <c r="DH249" s="155">
        <v>2259.7670000000003</v>
      </c>
      <c r="DI249" s="156">
        <v>1.0000000000000002</v>
      </c>
      <c r="DJ249" s="155">
        <v>0</v>
      </c>
      <c r="DK249" s="100"/>
      <c r="DL249" s="155">
        <v>0</v>
      </c>
      <c r="DM249" s="366">
        <v>0</v>
      </c>
      <c r="DN249" s="339">
        <v>134.35000000000002</v>
      </c>
      <c r="DO249" s="155">
        <v>2259.7670000000003</v>
      </c>
      <c r="DP249" s="156">
        <v>1.0000000000000002</v>
      </c>
      <c r="DQ249" s="155">
        <v>0</v>
      </c>
    </row>
    <row r="250" spans="1:121" ht="38.25" x14ac:dyDescent="0.25">
      <c r="A250" s="17" t="s">
        <v>702</v>
      </c>
      <c r="B250" s="18" t="s">
        <v>703</v>
      </c>
      <c r="C250" s="17" t="s">
        <v>32</v>
      </c>
      <c r="D250" s="17" t="s">
        <v>578</v>
      </c>
      <c r="E250" s="19" t="s">
        <v>109</v>
      </c>
      <c r="F250" s="19">
        <v>358.5</v>
      </c>
      <c r="G250" s="20">
        <v>12.37</v>
      </c>
      <c r="H250" s="20">
        <v>15.48</v>
      </c>
      <c r="I250" s="390">
        <v>5549.58</v>
      </c>
      <c r="J250" s="100">
        <v>0</v>
      </c>
      <c r="K250" s="155">
        <v>0</v>
      </c>
      <c r="L250" s="366">
        <v>0</v>
      </c>
      <c r="M250" s="339">
        <v>0</v>
      </c>
      <c r="N250" s="155">
        <v>0</v>
      </c>
      <c r="O250" s="156">
        <v>0</v>
      </c>
      <c r="P250" s="155">
        <v>5549.58</v>
      </c>
      <c r="Q250" s="100"/>
      <c r="R250" s="155">
        <v>0</v>
      </c>
      <c r="S250" s="366">
        <v>0</v>
      </c>
      <c r="T250" s="339">
        <v>0</v>
      </c>
      <c r="U250" s="155">
        <v>0</v>
      </c>
      <c r="V250" s="156">
        <v>0</v>
      </c>
      <c r="W250" s="155">
        <v>5549.58</v>
      </c>
      <c r="X250" s="100">
        <v>52.5</v>
      </c>
      <c r="Y250" s="155">
        <v>812.7</v>
      </c>
      <c r="Z250" s="366">
        <v>0.14644351464435149</v>
      </c>
      <c r="AA250" s="339">
        <v>52.5</v>
      </c>
      <c r="AB250" s="155">
        <v>812.7</v>
      </c>
      <c r="AC250" s="156">
        <v>0.14644351464435149</v>
      </c>
      <c r="AD250" s="155">
        <v>4736.88</v>
      </c>
      <c r="AE250" s="100">
        <v>90.8</v>
      </c>
      <c r="AF250" s="155">
        <v>1405.5840000000001</v>
      </c>
      <c r="AG250" s="366">
        <v>0.25327754532775454</v>
      </c>
      <c r="AH250" s="339">
        <v>143.30000000000001</v>
      </c>
      <c r="AI250" s="155">
        <v>2218.2840000000001</v>
      </c>
      <c r="AJ250" s="156">
        <v>0.399721059972106</v>
      </c>
      <c r="AK250" s="155">
        <v>3331.2959999999998</v>
      </c>
      <c r="AL250" s="100">
        <v>67</v>
      </c>
      <c r="AM250" s="155">
        <v>1037.1600000000001</v>
      </c>
      <c r="AN250" s="366">
        <v>0.18688981868898188</v>
      </c>
      <c r="AO250" s="339">
        <v>210.3</v>
      </c>
      <c r="AP250" s="155">
        <v>3255.4440000000004</v>
      </c>
      <c r="AQ250" s="156">
        <v>0.58661087866108796</v>
      </c>
      <c r="AR250" s="155">
        <v>2294.1359999999995</v>
      </c>
      <c r="AS250" s="100">
        <v>17</v>
      </c>
      <c r="AT250" s="155">
        <v>263.16000000000003</v>
      </c>
      <c r="AU250" s="366">
        <v>4.741980474198048E-2</v>
      </c>
      <c r="AV250" s="339">
        <v>227.3</v>
      </c>
      <c r="AW250" s="155">
        <v>3518.6040000000003</v>
      </c>
      <c r="AX250" s="156">
        <v>0.63403068340306845</v>
      </c>
      <c r="AY250" s="155">
        <v>2030.9759999999997</v>
      </c>
      <c r="AZ250" s="100">
        <v>38.200000000000003</v>
      </c>
      <c r="BA250" s="155">
        <v>591.33600000000001</v>
      </c>
      <c r="BB250" s="366">
        <v>0.10655509065550907</v>
      </c>
      <c r="BC250" s="339">
        <v>265.5</v>
      </c>
      <c r="BD250" s="155">
        <v>4109.9400000000005</v>
      </c>
      <c r="BE250" s="156">
        <v>0.74058577405857751</v>
      </c>
      <c r="BF250" s="155">
        <v>1439.6399999999994</v>
      </c>
      <c r="BG250" s="100">
        <v>19.3</v>
      </c>
      <c r="BH250" s="155">
        <v>298.76400000000001</v>
      </c>
      <c r="BI250" s="366">
        <v>5.3835425383542544E-2</v>
      </c>
      <c r="BJ250" s="339">
        <v>284.8</v>
      </c>
      <c r="BK250" s="155">
        <v>4408.7040000000006</v>
      </c>
      <c r="BL250" s="156">
        <v>0.79442119944212009</v>
      </c>
      <c r="BM250" s="155">
        <v>1140.8759999999993</v>
      </c>
      <c r="BN250" s="100"/>
      <c r="BO250" s="155">
        <v>0</v>
      </c>
      <c r="BP250" s="366">
        <v>0</v>
      </c>
      <c r="BQ250" s="339">
        <v>284.8</v>
      </c>
      <c r="BR250" s="155">
        <v>4408.7040000000006</v>
      </c>
      <c r="BS250" s="156">
        <v>0.79442119944212009</v>
      </c>
      <c r="BT250" s="155">
        <v>1140.8759999999993</v>
      </c>
      <c r="BU250" s="100">
        <v>15.1</v>
      </c>
      <c r="BV250" s="155">
        <v>233.74799999999999</v>
      </c>
      <c r="BW250" s="366">
        <v>4.2119944211994421E-2</v>
      </c>
      <c r="BX250" s="339">
        <v>299.90000000000003</v>
      </c>
      <c r="BY250" s="155">
        <v>4642.4520000000002</v>
      </c>
      <c r="BZ250" s="156">
        <v>0.83654114365411447</v>
      </c>
      <c r="CA250" s="155">
        <v>907.1279999999997</v>
      </c>
      <c r="CB250" s="100"/>
      <c r="CC250" s="155">
        <v>0</v>
      </c>
      <c r="CD250" s="366">
        <v>0</v>
      </c>
      <c r="CE250" s="339">
        <v>299.90000000000003</v>
      </c>
      <c r="CF250" s="155">
        <v>4642.4520000000002</v>
      </c>
      <c r="CG250" s="156">
        <v>0.83654114365411447</v>
      </c>
      <c r="CH250" s="155">
        <v>907.1279999999997</v>
      </c>
      <c r="CI250" s="100">
        <v>30.3</v>
      </c>
      <c r="CJ250" s="155">
        <v>469.04400000000004</v>
      </c>
      <c r="CK250" s="366">
        <v>8.4518828451882855E-2</v>
      </c>
      <c r="CL250" s="339">
        <v>330.20000000000005</v>
      </c>
      <c r="CM250" s="155">
        <v>5111.4960000000001</v>
      </c>
      <c r="CN250" s="156">
        <v>0.92105997210599722</v>
      </c>
      <c r="CO250" s="155">
        <v>438.08399999999983</v>
      </c>
      <c r="CP250" s="100"/>
      <c r="CQ250" s="155">
        <v>0</v>
      </c>
      <c r="CR250" s="366">
        <v>0</v>
      </c>
      <c r="CS250" s="339">
        <v>330.20000000000005</v>
      </c>
      <c r="CT250" s="155">
        <v>5111.4960000000001</v>
      </c>
      <c r="CU250" s="156">
        <v>0.92105997210599722</v>
      </c>
      <c r="CV250" s="155">
        <v>438.08399999999983</v>
      </c>
      <c r="CW250" s="100">
        <v>28.3</v>
      </c>
      <c r="CX250" s="155">
        <v>438.084</v>
      </c>
      <c r="CY250" s="366">
        <v>7.8940027894002784E-2</v>
      </c>
      <c r="CZ250" s="339">
        <v>358.50000000000006</v>
      </c>
      <c r="DA250" s="155">
        <v>5549.58</v>
      </c>
      <c r="DB250" s="156">
        <v>1</v>
      </c>
      <c r="DC250" s="155">
        <v>0</v>
      </c>
      <c r="DD250" s="100"/>
      <c r="DE250" s="155">
        <v>0</v>
      </c>
      <c r="DF250" s="366">
        <v>0</v>
      </c>
      <c r="DG250" s="339">
        <v>358.50000000000006</v>
      </c>
      <c r="DH250" s="155">
        <v>5549.58</v>
      </c>
      <c r="DI250" s="156">
        <v>1</v>
      </c>
      <c r="DJ250" s="155">
        <v>0</v>
      </c>
      <c r="DK250" s="100"/>
      <c r="DL250" s="155">
        <v>0</v>
      </c>
      <c r="DM250" s="366">
        <v>0</v>
      </c>
      <c r="DN250" s="339">
        <v>358.50000000000006</v>
      </c>
      <c r="DO250" s="155">
        <v>5549.58</v>
      </c>
      <c r="DP250" s="156">
        <v>1</v>
      </c>
      <c r="DQ250" s="155">
        <v>0</v>
      </c>
    </row>
    <row r="251" spans="1:121" ht="38.25" x14ac:dyDescent="0.25">
      <c r="A251" s="17" t="s">
        <v>704</v>
      </c>
      <c r="B251" s="18" t="s">
        <v>403</v>
      </c>
      <c r="C251" s="17" t="s">
        <v>27</v>
      </c>
      <c r="D251" s="17" t="s">
        <v>404</v>
      </c>
      <c r="E251" s="19" t="s">
        <v>109</v>
      </c>
      <c r="F251" s="19">
        <v>53.5</v>
      </c>
      <c r="G251" s="20">
        <v>18.63</v>
      </c>
      <c r="H251" s="20">
        <v>23.32</v>
      </c>
      <c r="I251" s="390">
        <v>1247.6199999999999</v>
      </c>
      <c r="J251" s="100">
        <v>0</v>
      </c>
      <c r="K251" s="155">
        <v>0</v>
      </c>
      <c r="L251" s="366">
        <v>0</v>
      </c>
      <c r="M251" s="339">
        <v>0</v>
      </c>
      <c r="N251" s="155">
        <v>0</v>
      </c>
      <c r="O251" s="156">
        <v>0</v>
      </c>
      <c r="P251" s="155">
        <v>1247.6199999999999</v>
      </c>
      <c r="Q251" s="100"/>
      <c r="R251" s="155">
        <v>0</v>
      </c>
      <c r="S251" s="366">
        <v>0</v>
      </c>
      <c r="T251" s="339">
        <v>0</v>
      </c>
      <c r="U251" s="155">
        <v>0</v>
      </c>
      <c r="V251" s="156">
        <v>0</v>
      </c>
      <c r="W251" s="155">
        <v>1247.6199999999999</v>
      </c>
      <c r="X251" s="100">
        <v>9.6</v>
      </c>
      <c r="Y251" s="155">
        <v>223.87199999999999</v>
      </c>
      <c r="Z251" s="366">
        <v>0.17943925233644861</v>
      </c>
      <c r="AA251" s="339">
        <v>9.6</v>
      </c>
      <c r="AB251" s="155">
        <v>223.87199999999999</v>
      </c>
      <c r="AC251" s="156">
        <v>0.17943925233644861</v>
      </c>
      <c r="AD251" s="155">
        <v>1023.7479999999999</v>
      </c>
      <c r="AE251" s="100"/>
      <c r="AF251" s="155">
        <v>0</v>
      </c>
      <c r="AG251" s="366">
        <v>0</v>
      </c>
      <c r="AH251" s="339">
        <v>9.6</v>
      </c>
      <c r="AI251" s="155">
        <v>223.87199999999999</v>
      </c>
      <c r="AJ251" s="156">
        <v>0.17943925233644861</v>
      </c>
      <c r="AK251" s="155">
        <v>1023.7479999999999</v>
      </c>
      <c r="AL251" s="100"/>
      <c r="AM251" s="155">
        <v>0</v>
      </c>
      <c r="AN251" s="366">
        <v>0</v>
      </c>
      <c r="AO251" s="339">
        <v>9.6</v>
      </c>
      <c r="AP251" s="155">
        <v>223.87199999999999</v>
      </c>
      <c r="AQ251" s="156">
        <v>0.17943925233644861</v>
      </c>
      <c r="AR251" s="155">
        <v>1023.7479999999999</v>
      </c>
      <c r="AS251" s="100"/>
      <c r="AT251" s="155">
        <v>0</v>
      </c>
      <c r="AU251" s="366">
        <v>0</v>
      </c>
      <c r="AV251" s="339">
        <v>9.6</v>
      </c>
      <c r="AW251" s="155">
        <v>223.87199999999999</v>
      </c>
      <c r="AX251" s="156">
        <v>0.17943925233644861</v>
      </c>
      <c r="AY251" s="155">
        <v>1023.7479999999999</v>
      </c>
      <c r="AZ251" s="100"/>
      <c r="BA251" s="155">
        <v>0</v>
      </c>
      <c r="BB251" s="366">
        <v>0</v>
      </c>
      <c r="BC251" s="339">
        <v>9.6</v>
      </c>
      <c r="BD251" s="155">
        <v>223.87199999999999</v>
      </c>
      <c r="BE251" s="156">
        <v>0.17943925233644861</v>
      </c>
      <c r="BF251" s="155">
        <v>1023.7479999999999</v>
      </c>
      <c r="BG251" s="100"/>
      <c r="BH251" s="155">
        <v>0</v>
      </c>
      <c r="BI251" s="366">
        <v>0</v>
      </c>
      <c r="BJ251" s="339">
        <v>9.6</v>
      </c>
      <c r="BK251" s="155">
        <v>223.87199999999999</v>
      </c>
      <c r="BL251" s="156">
        <v>0.17943925233644861</v>
      </c>
      <c r="BM251" s="155">
        <v>1023.7479999999999</v>
      </c>
      <c r="BN251" s="100"/>
      <c r="BO251" s="155">
        <v>0</v>
      </c>
      <c r="BP251" s="366">
        <v>0</v>
      </c>
      <c r="BQ251" s="339">
        <v>9.6</v>
      </c>
      <c r="BR251" s="155">
        <v>223.87199999999999</v>
      </c>
      <c r="BS251" s="156">
        <v>0.17943925233644861</v>
      </c>
      <c r="BT251" s="155">
        <v>1023.7479999999999</v>
      </c>
      <c r="BU251" s="100"/>
      <c r="BV251" s="155">
        <v>0</v>
      </c>
      <c r="BW251" s="366">
        <v>0</v>
      </c>
      <c r="BX251" s="339">
        <v>9.6</v>
      </c>
      <c r="BY251" s="155">
        <v>223.87199999999999</v>
      </c>
      <c r="BZ251" s="156">
        <v>0.17943925233644861</v>
      </c>
      <c r="CA251" s="155">
        <v>1023.7479999999999</v>
      </c>
      <c r="CB251" s="100"/>
      <c r="CC251" s="155">
        <v>0</v>
      </c>
      <c r="CD251" s="366">
        <v>0</v>
      </c>
      <c r="CE251" s="339">
        <v>9.6</v>
      </c>
      <c r="CF251" s="155">
        <v>223.87199999999999</v>
      </c>
      <c r="CG251" s="156">
        <v>0.17943925233644861</v>
      </c>
      <c r="CH251" s="155">
        <v>1023.7479999999999</v>
      </c>
      <c r="CI251" s="100"/>
      <c r="CJ251" s="155">
        <v>0</v>
      </c>
      <c r="CK251" s="366">
        <v>0</v>
      </c>
      <c r="CL251" s="339">
        <v>9.6</v>
      </c>
      <c r="CM251" s="155">
        <v>223.87199999999999</v>
      </c>
      <c r="CN251" s="156">
        <v>0.17943925233644861</v>
      </c>
      <c r="CO251" s="155">
        <v>1023.7479999999999</v>
      </c>
      <c r="CP251" s="100">
        <v>43.9</v>
      </c>
      <c r="CQ251" s="155">
        <v>1023.7479999999999</v>
      </c>
      <c r="CR251" s="366">
        <v>0.82056074766355147</v>
      </c>
      <c r="CS251" s="339">
        <v>53.5</v>
      </c>
      <c r="CT251" s="155">
        <v>1247.6199999999999</v>
      </c>
      <c r="CU251" s="156">
        <v>1</v>
      </c>
      <c r="CV251" s="155">
        <v>0</v>
      </c>
      <c r="CW251" s="100"/>
      <c r="CX251" s="155">
        <v>0</v>
      </c>
      <c r="CY251" s="366">
        <v>0</v>
      </c>
      <c r="CZ251" s="339">
        <v>53.5</v>
      </c>
      <c r="DA251" s="155">
        <v>1247.6199999999999</v>
      </c>
      <c r="DB251" s="156">
        <v>1</v>
      </c>
      <c r="DC251" s="155">
        <v>0</v>
      </c>
      <c r="DD251" s="100"/>
      <c r="DE251" s="155">
        <v>0</v>
      </c>
      <c r="DF251" s="366">
        <v>0</v>
      </c>
      <c r="DG251" s="339">
        <v>53.5</v>
      </c>
      <c r="DH251" s="155">
        <v>1247.6199999999999</v>
      </c>
      <c r="DI251" s="156">
        <v>1</v>
      </c>
      <c r="DJ251" s="155">
        <v>0</v>
      </c>
      <c r="DK251" s="100"/>
      <c r="DL251" s="155">
        <v>0</v>
      </c>
      <c r="DM251" s="366">
        <v>0</v>
      </c>
      <c r="DN251" s="339">
        <v>53.5</v>
      </c>
      <c r="DO251" s="155">
        <v>1247.6199999999999</v>
      </c>
      <c r="DP251" s="156">
        <v>1</v>
      </c>
      <c r="DQ251" s="155">
        <v>0</v>
      </c>
    </row>
    <row r="252" spans="1:121" ht="38.25" x14ac:dyDescent="0.25">
      <c r="A252" s="17" t="s">
        <v>705</v>
      </c>
      <c r="B252" s="18" t="s">
        <v>706</v>
      </c>
      <c r="C252" s="17" t="s">
        <v>27</v>
      </c>
      <c r="D252" s="17" t="s">
        <v>707</v>
      </c>
      <c r="E252" s="19" t="s">
        <v>109</v>
      </c>
      <c r="F252" s="19">
        <v>134.35</v>
      </c>
      <c r="G252" s="20">
        <v>10.52</v>
      </c>
      <c r="H252" s="20">
        <v>13.17</v>
      </c>
      <c r="I252" s="390">
        <v>1769.3889999999999</v>
      </c>
      <c r="J252" s="100">
        <v>0</v>
      </c>
      <c r="K252" s="155">
        <v>0</v>
      </c>
      <c r="L252" s="366">
        <v>0</v>
      </c>
      <c r="M252" s="339">
        <v>0</v>
      </c>
      <c r="N252" s="155">
        <v>0</v>
      </c>
      <c r="O252" s="156">
        <v>0</v>
      </c>
      <c r="P252" s="155">
        <v>1769.3889999999999</v>
      </c>
      <c r="Q252" s="100"/>
      <c r="R252" s="155">
        <v>0</v>
      </c>
      <c r="S252" s="366">
        <v>0</v>
      </c>
      <c r="T252" s="339">
        <v>0</v>
      </c>
      <c r="U252" s="155">
        <v>0</v>
      </c>
      <c r="V252" s="156">
        <v>0</v>
      </c>
      <c r="W252" s="155">
        <v>1769.3889999999999</v>
      </c>
      <c r="X252" s="100"/>
      <c r="Y252" s="155">
        <v>0</v>
      </c>
      <c r="Z252" s="366">
        <v>0</v>
      </c>
      <c r="AA252" s="339">
        <v>0</v>
      </c>
      <c r="AB252" s="155">
        <v>0</v>
      </c>
      <c r="AC252" s="156">
        <v>0</v>
      </c>
      <c r="AD252" s="155">
        <v>1769.3889999999999</v>
      </c>
      <c r="AE252" s="100"/>
      <c r="AF252" s="155">
        <v>0</v>
      </c>
      <c r="AG252" s="366">
        <v>0</v>
      </c>
      <c r="AH252" s="339">
        <v>0</v>
      </c>
      <c r="AI252" s="155">
        <v>0</v>
      </c>
      <c r="AJ252" s="156">
        <v>0</v>
      </c>
      <c r="AK252" s="155">
        <v>1769.3889999999999</v>
      </c>
      <c r="AL252" s="100"/>
      <c r="AM252" s="155">
        <v>0</v>
      </c>
      <c r="AN252" s="366">
        <v>0</v>
      </c>
      <c r="AO252" s="339">
        <v>0</v>
      </c>
      <c r="AP252" s="155">
        <v>0</v>
      </c>
      <c r="AQ252" s="156">
        <v>0</v>
      </c>
      <c r="AR252" s="155">
        <v>1769.3889999999999</v>
      </c>
      <c r="AS252" s="100"/>
      <c r="AT252" s="155">
        <v>0</v>
      </c>
      <c r="AU252" s="366">
        <v>0</v>
      </c>
      <c r="AV252" s="339">
        <v>0</v>
      </c>
      <c r="AW252" s="155">
        <v>0</v>
      </c>
      <c r="AX252" s="156">
        <v>0</v>
      </c>
      <c r="AY252" s="155">
        <v>1769.3889999999999</v>
      </c>
      <c r="AZ252" s="100">
        <v>10.4</v>
      </c>
      <c r="BA252" s="155">
        <v>136.96800000000002</v>
      </c>
      <c r="BB252" s="366">
        <v>7.7409772525996276E-2</v>
      </c>
      <c r="BC252" s="339">
        <v>10.4</v>
      </c>
      <c r="BD252" s="155">
        <v>136.96800000000002</v>
      </c>
      <c r="BE252" s="156">
        <v>7.7409772525996276E-2</v>
      </c>
      <c r="BF252" s="155">
        <v>1632.4209999999998</v>
      </c>
      <c r="BG252" s="100"/>
      <c r="BH252" s="155">
        <v>0</v>
      </c>
      <c r="BI252" s="366">
        <v>0</v>
      </c>
      <c r="BJ252" s="339">
        <v>10.4</v>
      </c>
      <c r="BK252" s="155">
        <v>136.96800000000002</v>
      </c>
      <c r="BL252" s="156">
        <v>7.7409772525996276E-2</v>
      </c>
      <c r="BM252" s="155">
        <v>1632.4209999999998</v>
      </c>
      <c r="BN252" s="100"/>
      <c r="BO252" s="155">
        <v>0</v>
      </c>
      <c r="BP252" s="366">
        <v>0</v>
      </c>
      <c r="BQ252" s="339">
        <v>10.4</v>
      </c>
      <c r="BR252" s="155">
        <v>136.96800000000002</v>
      </c>
      <c r="BS252" s="156">
        <v>7.7409772525996276E-2</v>
      </c>
      <c r="BT252" s="155">
        <v>1632.4209999999998</v>
      </c>
      <c r="BU252" s="100">
        <v>118.8</v>
      </c>
      <c r="BV252" s="155">
        <v>1564.596</v>
      </c>
      <c r="BW252" s="366">
        <v>0.88425778616234196</v>
      </c>
      <c r="BX252" s="339">
        <v>129.19999999999999</v>
      </c>
      <c r="BY252" s="155">
        <v>1701.5640000000001</v>
      </c>
      <c r="BZ252" s="156">
        <v>0.96166755868833831</v>
      </c>
      <c r="CA252" s="155">
        <v>67.824999999999818</v>
      </c>
      <c r="CB252" s="100"/>
      <c r="CC252" s="155">
        <v>0</v>
      </c>
      <c r="CD252" s="366">
        <v>0</v>
      </c>
      <c r="CE252" s="339">
        <v>129.19999999999999</v>
      </c>
      <c r="CF252" s="155">
        <v>1701.5640000000001</v>
      </c>
      <c r="CG252" s="156">
        <v>0.96166755868833831</v>
      </c>
      <c r="CH252" s="155">
        <v>67.824999999999818</v>
      </c>
      <c r="CI252" s="100"/>
      <c r="CJ252" s="155">
        <v>0</v>
      </c>
      <c r="CK252" s="366">
        <v>0</v>
      </c>
      <c r="CL252" s="339">
        <v>129.19999999999999</v>
      </c>
      <c r="CM252" s="155">
        <v>1701.5640000000001</v>
      </c>
      <c r="CN252" s="156">
        <v>0.96166755868833831</v>
      </c>
      <c r="CO252" s="155">
        <v>67.824999999999818</v>
      </c>
      <c r="CP252" s="100">
        <v>5.15</v>
      </c>
      <c r="CQ252" s="155">
        <v>67.825500000000005</v>
      </c>
      <c r="CR252" s="366">
        <v>3.8332723895084693E-2</v>
      </c>
      <c r="CS252" s="339">
        <v>134.35</v>
      </c>
      <c r="CT252" s="155">
        <v>1769.3895</v>
      </c>
      <c r="CU252" s="156">
        <v>1.0000002825834229</v>
      </c>
      <c r="CV252" s="155">
        <v>-5.0000000010186341E-4</v>
      </c>
      <c r="CW252" s="100"/>
      <c r="CX252" s="155">
        <v>0</v>
      </c>
      <c r="CY252" s="366">
        <v>0</v>
      </c>
      <c r="CZ252" s="339">
        <v>134.35</v>
      </c>
      <c r="DA252" s="155">
        <v>1769.3895</v>
      </c>
      <c r="DB252" s="156">
        <v>1.0000002825834229</v>
      </c>
      <c r="DC252" s="155">
        <v>-5.0000000010186341E-4</v>
      </c>
      <c r="DD252" s="100"/>
      <c r="DE252" s="155">
        <v>0</v>
      </c>
      <c r="DF252" s="366">
        <v>0</v>
      </c>
      <c r="DG252" s="339">
        <v>134.35</v>
      </c>
      <c r="DH252" s="155">
        <v>1769.3895</v>
      </c>
      <c r="DI252" s="156">
        <v>1.0000002825834229</v>
      </c>
      <c r="DJ252" s="155">
        <v>-5.0000000010186341E-4</v>
      </c>
      <c r="DK252" s="100"/>
      <c r="DL252" s="155">
        <v>0</v>
      </c>
      <c r="DM252" s="366">
        <v>0</v>
      </c>
      <c r="DN252" s="339">
        <v>134.35</v>
      </c>
      <c r="DO252" s="155">
        <v>1769.3895</v>
      </c>
      <c r="DP252" s="156">
        <v>1.0000002825834229</v>
      </c>
      <c r="DQ252" s="155">
        <v>-5.0000000010186341E-4</v>
      </c>
    </row>
    <row r="253" spans="1:121" ht="38.25" x14ac:dyDescent="0.25">
      <c r="A253" s="17" t="s">
        <v>708</v>
      </c>
      <c r="B253" s="18" t="s">
        <v>651</v>
      </c>
      <c r="C253" s="17" t="s">
        <v>32</v>
      </c>
      <c r="D253" s="17" t="s">
        <v>652</v>
      </c>
      <c r="E253" s="19" t="s">
        <v>42</v>
      </c>
      <c r="F253" s="19">
        <v>55</v>
      </c>
      <c r="G253" s="20">
        <v>8.4700000000000006</v>
      </c>
      <c r="H253" s="20">
        <v>10.6</v>
      </c>
      <c r="I253" s="390">
        <v>583</v>
      </c>
      <c r="J253" s="100">
        <v>0</v>
      </c>
      <c r="K253" s="155">
        <v>0</v>
      </c>
      <c r="L253" s="366">
        <v>0</v>
      </c>
      <c r="M253" s="339">
        <v>0</v>
      </c>
      <c r="N253" s="155">
        <v>0</v>
      </c>
      <c r="O253" s="156">
        <v>0</v>
      </c>
      <c r="P253" s="155">
        <v>583</v>
      </c>
      <c r="Q253" s="100"/>
      <c r="R253" s="155">
        <v>0</v>
      </c>
      <c r="S253" s="366">
        <v>0</v>
      </c>
      <c r="T253" s="339">
        <v>0</v>
      </c>
      <c r="U253" s="155">
        <v>0</v>
      </c>
      <c r="V253" s="156">
        <v>0</v>
      </c>
      <c r="W253" s="155">
        <v>583</v>
      </c>
      <c r="X253" s="100">
        <v>16</v>
      </c>
      <c r="Y253" s="155">
        <v>169.6</v>
      </c>
      <c r="Z253" s="366">
        <v>0.29090909090909089</v>
      </c>
      <c r="AA253" s="339">
        <v>16</v>
      </c>
      <c r="AB253" s="155">
        <v>169.6</v>
      </c>
      <c r="AC253" s="156">
        <v>0.29090909090909089</v>
      </c>
      <c r="AD253" s="155">
        <v>413.4</v>
      </c>
      <c r="AE253" s="100">
        <v>16</v>
      </c>
      <c r="AF253" s="155">
        <v>169.6</v>
      </c>
      <c r="AG253" s="366">
        <v>0.29090909090909089</v>
      </c>
      <c r="AH253" s="339">
        <v>32</v>
      </c>
      <c r="AI253" s="155">
        <v>339.2</v>
      </c>
      <c r="AJ253" s="156">
        <v>0.58181818181818179</v>
      </c>
      <c r="AK253" s="155">
        <v>243.8</v>
      </c>
      <c r="AL253" s="100">
        <v>18</v>
      </c>
      <c r="AM253" s="155">
        <v>190.79999999999998</v>
      </c>
      <c r="AN253" s="366">
        <v>0.32727272727272727</v>
      </c>
      <c r="AO253" s="339">
        <v>50</v>
      </c>
      <c r="AP253" s="155">
        <v>530</v>
      </c>
      <c r="AQ253" s="156">
        <v>0.90909090909090906</v>
      </c>
      <c r="AR253" s="155">
        <v>53</v>
      </c>
      <c r="AS253" s="100"/>
      <c r="AT253" s="155">
        <v>0</v>
      </c>
      <c r="AU253" s="366">
        <v>0</v>
      </c>
      <c r="AV253" s="339">
        <v>50</v>
      </c>
      <c r="AW253" s="155">
        <v>530</v>
      </c>
      <c r="AX253" s="156">
        <v>0.90909090909090906</v>
      </c>
      <c r="AY253" s="155">
        <v>53</v>
      </c>
      <c r="AZ253" s="100"/>
      <c r="BA253" s="155">
        <v>0</v>
      </c>
      <c r="BB253" s="366">
        <v>0</v>
      </c>
      <c r="BC253" s="339">
        <v>50</v>
      </c>
      <c r="BD253" s="155">
        <v>530</v>
      </c>
      <c r="BE253" s="156">
        <v>0.90909090909090906</v>
      </c>
      <c r="BF253" s="155">
        <v>53</v>
      </c>
      <c r="BG253" s="100">
        <v>1</v>
      </c>
      <c r="BH253" s="155">
        <v>10.6</v>
      </c>
      <c r="BI253" s="366">
        <v>1.8181818181818181E-2</v>
      </c>
      <c r="BJ253" s="339">
        <v>51</v>
      </c>
      <c r="BK253" s="155">
        <v>540.6</v>
      </c>
      <c r="BL253" s="156">
        <v>0.92727272727272736</v>
      </c>
      <c r="BM253" s="155">
        <v>42.399999999999977</v>
      </c>
      <c r="BN253" s="100"/>
      <c r="BO253" s="155">
        <v>0</v>
      </c>
      <c r="BP253" s="366">
        <v>0</v>
      </c>
      <c r="BQ253" s="339">
        <v>51</v>
      </c>
      <c r="BR253" s="155">
        <v>540.6</v>
      </c>
      <c r="BS253" s="156">
        <v>0.92727272727272736</v>
      </c>
      <c r="BT253" s="155">
        <v>42.399999999999977</v>
      </c>
      <c r="BU253" s="100"/>
      <c r="BV253" s="155">
        <v>0</v>
      </c>
      <c r="BW253" s="366">
        <v>0</v>
      </c>
      <c r="BX253" s="339">
        <v>51</v>
      </c>
      <c r="BY253" s="155">
        <v>540.6</v>
      </c>
      <c r="BZ253" s="156">
        <v>0.92727272727272736</v>
      </c>
      <c r="CA253" s="155">
        <v>42.399999999999977</v>
      </c>
      <c r="CB253" s="100"/>
      <c r="CC253" s="155">
        <v>0</v>
      </c>
      <c r="CD253" s="366">
        <v>0</v>
      </c>
      <c r="CE253" s="339">
        <v>51</v>
      </c>
      <c r="CF253" s="155">
        <v>540.6</v>
      </c>
      <c r="CG253" s="156">
        <v>0.92727272727272736</v>
      </c>
      <c r="CH253" s="155">
        <v>42.399999999999977</v>
      </c>
      <c r="CI253" s="100">
        <v>4</v>
      </c>
      <c r="CJ253" s="155">
        <v>42.4</v>
      </c>
      <c r="CK253" s="366">
        <v>7.2727272727272724E-2</v>
      </c>
      <c r="CL253" s="339">
        <v>55</v>
      </c>
      <c r="CM253" s="155">
        <v>583</v>
      </c>
      <c r="CN253" s="156">
        <v>1</v>
      </c>
      <c r="CO253" s="155">
        <v>0</v>
      </c>
      <c r="CP253" s="100"/>
      <c r="CQ253" s="155">
        <v>0</v>
      </c>
      <c r="CR253" s="366">
        <v>0</v>
      </c>
      <c r="CS253" s="339">
        <v>55</v>
      </c>
      <c r="CT253" s="155">
        <v>583</v>
      </c>
      <c r="CU253" s="156">
        <v>1</v>
      </c>
      <c r="CV253" s="155">
        <v>0</v>
      </c>
      <c r="CW253" s="100"/>
      <c r="CX253" s="155">
        <v>0</v>
      </c>
      <c r="CY253" s="366">
        <v>0</v>
      </c>
      <c r="CZ253" s="339">
        <v>55</v>
      </c>
      <c r="DA253" s="155">
        <v>583</v>
      </c>
      <c r="DB253" s="156">
        <v>1</v>
      </c>
      <c r="DC253" s="155">
        <v>0</v>
      </c>
      <c r="DD253" s="100"/>
      <c r="DE253" s="155">
        <v>0</v>
      </c>
      <c r="DF253" s="366">
        <v>0</v>
      </c>
      <c r="DG253" s="339">
        <v>55</v>
      </c>
      <c r="DH253" s="155">
        <v>583</v>
      </c>
      <c r="DI253" s="156">
        <v>1</v>
      </c>
      <c r="DJ253" s="155">
        <v>0</v>
      </c>
      <c r="DK253" s="100"/>
      <c r="DL253" s="155">
        <v>0</v>
      </c>
      <c r="DM253" s="366">
        <v>0</v>
      </c>
      <c r="DN253" s="339">
        <v>55</v>
      </c>
      <c r="DO253" s="155">
        <v>583</v>
      </c>
      <c r="DP253" s="156">
        <v>1</v>
      </c>
      <c r="DQ253" s="155">
        <v>0</v>
      </c>
    </row>
    <row r="254" spans="1:121" ht="38.25" x14ac:dyDescent="0.25">
      <c r="A254" s="17" t="s">
        <v>709</v>
      </c>
      <c r="B254" s="18" t="s">
        <v>654</v>
      </c>
      <c r="C254" s="17" t="s">
        <v>32</v>
      </c>
      <c r="D254" s="17" t="s">
        <v>655</v>
      </c>
      <c r="E254" s="19" t="s">
        <v>42</v>
      </c>
      <c r="F254" s="19">
        <v>25</v>
      </c>
      <c r="G254" s="20">
        <v>13.32</v>
      </c>
      <c r="H254" s="20">
        <v>16.670000000000002</v>
      </c>
      <c r="I254" s="390">
        <v>416.75</v>
      </c>
      <c r="J254" s="100">
        <v>0</v>
      </c>
      <c r="K254" s="155">
        <v>0</v>
      </c>
      <c r="L254" s="366">
        <v>0</v>
      </c>
      <c r="M254" s="339">
        <v>0</v>
      </c>
      <c r="N254" s="155">
        <v>0</v>
      </c>
      <c r="O254" s="156">
        <v>0</v>
      </c>
      <c r="P254" s="155">
        <v>416.75</v>
      </c>
      <c r="Q254" s="100"/>
      <c r="R254" s="155">
        <v>0</v>
      </c>
      <c r="S254" s="366">
        <v>0</v>
      </c>
      <c r="T254" s="339">
        <v>0</v>
      </c>
      <c r="U254" s="155">
        <v>0</v>
      </c>
      <c r="V254" s="156">
        <v>0</v>
      </c>
      <c r="W254" s="155">
        <v>416.75</v>
      </c>
      <c r="X254" s="100">
        <v>9</v>
      </c>
      <c r="Y254" s="155">
        <v>150.03000000000003</v>
      </c>
      <c r="Z254" s="366">
        <v>0.3600000000000001</v>
      </c>
      <c r="AA254" s="339">
        <v>9</v>
      </c>
      <c r="AB254" s="155">
        <v>150.03000000000003</v>
      </c>
      <c r="AC254" s="156">
        <v>0.3600000000000001</v>
      </c>
      <c r="AD254" s="155">
        <v>266.71999999999997</v>
      </c>
      <c r="AE254" s="100">
        <v>6</v>
      </c>
      <c r="AF254" s="155">
        <v>100.02000000000001</v>
      </c>
      <c r="AG254" s="366">
        <v>0.24000000000000002</v>
      </c>
      <c r="AH254" s="339">
        <v>15</v>
      </c>
      <c r="AI254" s="155">
        <v>250.05000000000004</v>
      </c>
      <c r="AJ254" s="156">
        <v>0.60000000000000009</v>
      </c>
      <c r="AK254" s="155">
        <v>166.69999999999996</v>
      </c>
      <c r="AL254" s="100"/>
      <c r="AM254" s="155">
        <v>0</v>
      </c>
      <c r="AN254" s="366">
        <v>0</v>
      </c>
      <c r="AO254" s="339">
        <v>15</v>
      </c>
      <c r="AP254" s="155">
        <v>250.05000000000004</v>
      </c>
      <c r="AQ254" s="156">
        <v>0.60000000000000009</v>
      </c>
      <c r="AR254" s="155">
        <v>166.69999999999996</v>
      </c>
      <c r="AS254" s="100">
        <v>5</v>
      </c>
      <c r="AT254" s="155">
        <v>83.350000000000009</v>
      </c>
      <c r="AU254" s="366">
        <v>0.2</v>
      </c>
      <c r="AV254" s="339">
        <v>20</v>
      </c>
      <c r="AW254" s="155">
        <v>333.40000000000003</v>
      </c>
      <c r="AX254" s="156">
        <v>0.8</v>
      </c>
      <c r="AY254" s="155">
        <v>83.349999999999966</v>
      </c>
      <c r="AZ254" s="100"/>
      <c r="BA254" s="155">
        <v>0</v>
      </c>
      <c r="BB254" s="366">
        <v>0</v>
      </c>
      <c r="BC254" s="339">
        <v>20</v>
      </c>
      <c r="BD254" s="155">
        <v>333.40000000000003</v>
      </c>
      <c r="BE254" s="156">
        <v>0.8</v>
      </c>
      <c r="BF254" s="155">
        <v>83.349999999999966</v>
      </c>
      <c r="BG254" s="100"/>
      <c r="BH254" s="155">
        <v>0</v>
      </c>
      <c r="BI254" s="366">
        <v>0</v>
      </c>
      <c r="BJ254" s="339">
        <v>20</v>
      </c>
      <c r="BK254" s="155">
        <v>333.40000000000003</v>
      </c>
      <c r="BL254" s="156">
        <v>0.8</v>
      </c>
      <c r="BM254" s="155">
        <v>83.349999999999966</v>
      </c>
      <c r="BN254" s="100"/>
      <c r="BO254" s="155">
        <v>0</v>
      </c>
      <c r="BP254" s="366">
        <v>0</v>
      </c>
      <c r="BQ254" s="339">
        <v>20</v>
      </c>
      <c r="BR254" s="155">
        <v>333.40000000000003</v>
      </c>
      <c r="BS254" s="156">
        <v>0.8</v>
      </c>
      <c r="BT254" s="155">
        <v>83.349999999999966</v>
      </c>
      <c r="BU254" s="100"/>
      <c r="BV254" s="155">
        <v>0</v>
      </c>
      <c r="BW254" s="366">
        <v>0</v>
      </c>
      <c r="BX254" s="339">
        <v>20</v>
      </c>
      <c r="BY254" s="155">
        <v>333.40000000000003</v>
      </c>
      <c r="BZ254" s="156">
        <v>0.8</v>
      </c>
      <c r="CA254" s="155">
        <v>83.349999999999966</v>
      </c>
      <c r="CB254" s="100"/>
      <c r="CC254" s="155">
        <v>0</v>
      </c>
      <c r="CD254" s="366">
        <v>0</v>
      </c>
      <c r="CE254" s="339">
        <v>20</v>
      </c>
      <c r="CF254" s="155">
        <v>333.40000000000003</v>
      </c>
      <c r="CG254" s="156">
        <v>0.8</v>
      </c>
      <c r="CH254" s="155">
        <v>83.349999999999966</v>
      </c>
      <c r="CI254" s="100"/>
      <c r="CJ254" s="155">
        <v>0</v>
      </c>
      <c r="CK254" s="366">
        <v>0</v>
      </c>
      <c r="CL254" s="339">
        <v>20</v>
      </c>
      <c r="CM254" s="155">
        <v>333.40000000000003</v>
      </c>
      <c r="CN254" s="156">
        <v>0.8</v>
      </c>
      <c r="CO254" s="155">
        <v>83.349999999999966</v>
      </c>
      <c r="CP254" s="100"/>
      <c r="CQ254" s="155">
        <v>0</v>
      </c>
      <c r="CR254" s="366">
        <v>0</v>
      </c>
      <c r="CS254" s="339">
        <v>20</v>
      </c>
      <c r="CT254" s="155">
        <v>333.40000000000003</v>
      </c>
      <c r="CU254" s="156">
        <v>0.8</v>
      </c>
      <c r="CV254" s="155">
        <v>83.349999999999966</v>
      </c>
      <c r="CW254" s="100">
        <v>5</v>
      </c>
      <c r="CX254" s="155">
        <v>83.350000000000009</v>
      </c>
      <c r="CY254" s="366">
        <v>0.2</v>
      </c>
      <c r="CZ254" s="339">
        <v>25</v>
      </c>
      <c r="DA254" s="155">
        <v>416.75000000000006</v>
      </c>
      <c r="DB254" s="156">
        <v>1.0000000000000002</v>
      </c>
      <c r="DC254" s="155">
        <v>0</v>
      </c>
      <c r="DD254" s="100"/>
      <c r="DE254" s="155">
        <v>0</v>
      </c>
      <c r="DF254" s="366">
        <v>0</v>
      </c>
      <c r="DG254" s="339">
        <v>25</v>
      </c>
      <c r="DH254" s="155">
        <v>416.75000000000006</v>
      </c>
      <c r="DI254" s="156">
        <v>1.0000000000000002</v>
      </c>
      <c r="DJ254" s="155">
        <v>0</v>
      </c>
      <c r="DK254" s="100"/>
      <c r="DL254" s="155">
        <v>0</v>
      </c>
      <c r="DM254" s="366">
        <v>0</v>
      </c>
      <c r="DN254" s="339">
        <v>25</v>
      </c>
      <c r="DO254" s="155">
        <v>416.75000000000006</v>
      </c>
      <c r="DP254" s="156">
        <v>1.0000000000000002</v>
      </c>
      <c r="DQ254" s="155">
        <v>0</v>
      </c>
    </row>
    <row r="255" spans="1:121" ht="38.25" x14ac:dyDescent="0.25">
      <c r="A255" s="17" t="s">
        <v>710</v>
      </c>
      <c r="B255" s="18" t="s">
        <v>657</v>
      </c>
      <c r="C255" s="17" t="s">
        <v>32</v>
      </c>
      <c r="D255" s="17" t="s">
        <v>658</v>
      </c>
      <c r="E255" s="19" t="s">
        <v>42</v>
      </c>
      <c r="F255" s="19">
        <v>106</v>
      </c>
      <c r="G255" s="20">
        <v>23.22</v>
      </c>
      <c r="H255" s="20">
        <v>29.07</v>
      </c>
      <c r="I255" s="390">
        <v>3081.42</v>
      </c>
      <c r="J255" s="100">
        <v>0</v>
      </c>
      <c r="K255" s="155">
        <v>0</v>
      </c>
      <c r="L255" s="366">
        <v>0</v>
      </c>
      <c r="M255" s="339">
        <v>0</v>
      </c>
      <c r="N255" s="155">
        <v>0</v>
      </c>
      <c r="O255" s="156">
        <v>0</v>
      </c>
      <c r="P255" s="155">
        <v>3081.42</v>
      </c>
      <c r="Q255" s="100"/>
      <c r="R255" s="155">
        <v>0</v>
      </c>
      <c r="S255" s="366">
        <v>0</v>
      </c>
      <c r="T255" s="339">
        <v>0</v>
      </c>
      <c r="U255" s="155">
        <v>0</v>
      </c>
      <c r="V255" s="156">
        <v>0</v>
      </c>
      <c r="W255" s="155">
        <v>3081.42</v>
      </c>
      <c r="X255" s="100">
        <v>9</v>
      </c>
      <c r="Y255" s="155">
        <v>261.63</v>
      </c>
      <c r="Z255" s="366">
        <v>8.4905660377358486E-2</v>
      </c>
      <c r="AA255" s="339">
        <v>9</v>
      </c>
      <c r="AB255" s="155">
        <v>261.63</v>
      </c>
      <c r="AC255" s="156">
        <v>8.4905660377358486E-2</v>
      </c>
      <c r="AD255" s="155">
        <v>2819.79</v>
      </c>
      <c r="AE255" s="100"/>
      <c r="AF255" s="155">
        <v>0</v>
      </c>
      <c r="AG255" s="366">
        <v>0</v>
      </c>
      <c r="AH255" s="339">
        <v>9</v>
      </c>
      <c r="AI255" s="155">
        <v>261.63</v>
      </c>
      <c r="AJ255" s="156">
        <v>8.4905660377358486E-2</v>
      </c>
      <c r="AK255" s="155">
        <v>2819.79</v>
      </c>
      <c r="AL255" s="100">
        <v>18</v>
      </c>
      <c r="AM255" s="155">
        <v>523.26</v>
      </c>
      <c r="AN255" s="366">
        <v>0.16981132075471697</v>
      </c>
      <c r="AO255" s="339">
        <v>27</v>
      </c>
      <c r="AP255" s="155">
        <v>784.89</v>
      </c>
      <c r="AQ255" s="156">
        <v>0.25471698113207547</v>
      </c>
      <c r="AR255" s="155">
        <v>2296.5300000000002</v>
      </c>
      <c r="AS255" s="100">
        <v>47</v>
      </c>
      <c r="AT255" s="155">
        <v>1366.29</v>
      </c>
      <c r="AU255" s="366">
        <v>0.4433962264150943</v>
      </c>
      <c r="AV255" s="339">
        <v>74</v>
      </c>
      <c r="AW255" s="155">
        <v>2151.1799999999998</v>
      </c>
      <c r="AX255" s="156">
        <v>0.69811320754716977</v>
      </c>
      <c r="AY255" s="155">
        <v>930.24000000000024</v>
      </c>
      <c r="AZ255" s="100">
        <v>18</v>
      </c>
      <c r="BA255" s="155">
        <v>523.26</v>
      </c>
      <c r="BB255" s="366">
        <v>0.16981132075471697</v>
      </c>
      <c r="BC255" s="339">
        <v>92</v>
      </c>
      <c r="BD255" s="155">
        <v>2674.4399999999996</v>
      </c>
      <c r="BE255" s="156">
        <v>0.8679245283018866</v>
      </c>
      <c r="BF255" s="155">
        <v>406.98000000000047</v>
      </c>
      <c r="BG255" s="100">
        <v>4</v>
      </c>
      <c r="BH255" s="155">
        <v>116.28</v>
      </c>
      <c r="BI255" s="366">
        <v>3.7735849056603772E-2</v>
      </c>
      <c r="BJ255" s="339">
        <v>96</v>
      </c>
      <c r="BK255" s="155">
        <v>2790.72</v>
      </c>
      <c r="BL255" s="156">
        <v>0.90566037735849048</v>
      </c>
      <c r="BM255" s="155">
        <v>290.70000000000027</v>
      </c>
      <c r="BN255" s="100"/>
      <c r="BO255" s="155">
        <v>0</v>
      </c>
      <c r="BP255" s="366">
        <v>0</v>
      </c>
      <c r="BQ255" s="339">
        <v>96</v>
      </c>
      <c r="BR255" s="155">
        <v>2790.72</v>
      </c>
      <c r="BS255" s="156">
        <v>0.90566037735849048</v>
      </c>
      <c r="BT255" s="155">
        <v>290.70000000000027</v>
      </c>
      <c r="BU255" s="100"/>
      <c r="BV255" s="155">
        <v>0</v>
      </c>
      <c r="BW255" s="366">
        <v>0</v>
      </c>
      <c r="BX255" s="339">
        <v>96</v>
      </c>
      <c r="BY255" s="155">
        <v>2790.72</v>
      </c>
      <c r="BZ255" s="156">
        <v>0.90566037735849048</v>
      </c>
      <c r="CA255" s="155">
        <v>290.70000000000027</v>
      </c>
      <c r="CB255" s="100"/>
      <c r="CC255" s="155">
        <v>0</v>
      </c>
      <c r="CD255" s="366">
        <v>0</v>
      </c>
      <c r="CE255" s="339">
        <v>96</v>
      </c>
      <c r="CF255" s="155">
        <v>2790.72</v>
      </c>
      <c r="CG255" s="156">
        <v>0.90566037735849048</v>
      </c>
      <c r="CH255" s="155">
        <v>290.70000000000027</v>
      </c>
      <c r="CI255" s="100">
        <v>4</v>
      </c>
      <c r="CJ255" s="155">
        <v>116.28</v>
      </c>
      <c r="CK255" s="366">
        <v>3.7735849056603772E-2</v>
      </c>
      <c r="CL255" s="339">
        <v>100</v>
      </c>
      <c r="CM255" s="155">
        <v>2907</v>
      </c>
      <c r="CN255" s="156">
        <v>0.94339622641509435</v>
      </c>
      <c r="CO255" s="155">
        <v>174.42000000000007</v>
      </c>
      <c r="CP255" s="100"/>
      <c r="CQ255" s="155">
        <v>0</v>
      </c>
      <c r="CR255" s="366">
        <v>0</v>
      </c>
      <c r="CS255" s="339">
        <v>100</v>
      </c>
      <c r="CT255" s="155">
        <v>2907</v>
      </c>
      <c r="CU255" s="156">
        <v>0.94339622641509435</v>
      </c>
      <c r="CV255" s="155">
        <v>174.42000000000007</v>
      </c>
      <c r="CW255" s="100">
        <v>6</v>
      </c>
      <c r="CX255" s="155">
        <v>174.42000000000002</v>
      </c>
      <c r="CY255" s="366">
        <v>5.6603773584905662E-2</v>
      </c>
      <c r="CZ255" s="339">
        <v>106</v>
      </c>
      <c r="DA255" s="155">
        <v>3081.42</v>
      </c>
      <c r="DB255" s="156">
        <v>1</v>
      </c>
      <c r="DC255" s="155">
        <v>0</v>
      </c>
      <c r="DD255" s="100"/>
      <c r="DE255" s="155">
        <v>0</v>
      </c>
      <c r="DF255" s="366">
        <v>0</v>
      </c>
      <c r="DG255" s="339">
        <v>106</v>
      </c>
      <c r="DH255" s="155">
        <v>3081.42</v>
      </c>
      <c r="DI255" s="156">
        <v>1</v>
      </c>
      <c r="DJ255" s="155">
        <v>0</v>
      </c>
      <c r="DK255" s="100"/>
      <c r="DL255" s="155">
        <v>0</v>
      </c>
      <c r="DM255" s="366">
        <v>0</v>
      </c>
      <c r="DN255" s="339">
        <v>106</v>
      </c>
      <c r="DO255" s="155">
        <v>3081.42</v>
      </c>
      <c r="DP255" s="156">
        <v>1</v>
      </c>
      <c r="DQ255" s="155">
        <v>0</v>
      </c>
    </row>
    <row r="256" spans="1:121" ht="38.25" x14ac:dyDescent="0.25">
      <c r="A256" s="17" t="s">
        <v>711</v>
      </c>
      <c r="B256" s="18" t="s">
        <v>712</v>
      </c>
      <c r="C256" s="17" t="s">
        <v>32</v>
      </c>
      <c r="D256" s="17" t="s">
        <v>713</v>
      </c>
      <c r="E256" s="19" t="s">
        <v>42</v>
      </c>
      <c r="F256" s="19">
        <v>32</v>
      </c>
      <c r="G256" s="20">
        <v>10.54</v>
      </c>
      <c r="H256" s="20">
        <v>13.19</v>
      </c>
      <c r="I256" s="390">
        <v>422.08</v>
      </c>
      <c r="J256" s="100">
        <v>0</v>
      </c>
      <c r="K256" s="155">
        <v>0</v>
      </c>
      <c r="L256" s="366">
        <v>0</v>
      </c>
      <c r="M256" s="339">
        <v>0</v>
      </c>
      <c r="N256" s="155">
        <v>0</v>
      </c>
      <c r="O256" s="156">
        <v>0</v>
      </c>
      <c r="P256" s="155">
        <v>422.08</v>
      </c>
      <c r="Q256" s="100"/>
      <c r="R256" s="155">
        <v>0</v>
      </c>
      <c r="S256" s="366">
        <v>0</v>
      </c>
      <c r="T256" s="339">
        <v>0</v>
      </c>
      <c r="U256" s="155">
        <v>0</v>
      </c>
      <c r="V256" s="156">
        <v>0</v>
      </c>
      <c r="W256" s="155">
        <v>422.08</v>
      </c>
      <c r="X256" s="100">
        <v>12</v>
      </c>
      <c r="Y256" s="155">
        <v>158.28</v>
      </c>
      <c r="Z256" s="366">
        <v>0.375</v>
      </c>
      <c r="AA256" s="339">
        <v>12</v>
      </c>
      <c r="AB256" s="155">
        <v>158.28</v>
      </c>
      <c r="AC256" s="156">
        <v>0.375</v>
      </c>
      <c r="AD256" s="155">
        <v>263.79999999999995</v>
      </c>
      <c r="AE256" s="100">
        <v>8</v>
      </c>
      <c r="AF256" s="155">
        <v>105.52</v>
      </c>
      <c r="AG256" s="366">
        <v>0.25</v>
      </c>
      <c r="AH256" s="339">
        <v>20</v>
      </c>
      <c r="AI256" s="155">
        <v>263.8</v>
      </c>
      <c r="AJ256" s="156">
        <v>0.625</v>
      </c>
      <c r="AK256" s="155">
        <v>158.27999999999997</v>
      </c>
      <c r="AL256" s="100"/>
      <c r="AM256" s="155">
        <v>0</v>
      </c>
      <c r="AN256" s="366">
        <v>0</v>
      </c>
      <c r="AO256" s="339">
        <v>20</v>
      </c>
      <c r="AP256" s="155">
        <v>263.8</v>
      </c>
      <c r="AQ256" s="156">
        <v>0.625</v>
      </c>
      <c r="AR256" s="155">
        <v>158.27999999999997</v>
      </c>
      <c r="AS256" s="100"/>
      <c r="AT256" s="155">
        <v>0</v>
      </c>
      <c r="AU256" s="366">
        <v>0</v>
      </c>
      <c r="AV256" s="339">
        <v>20</v>
      </c>
      <c r="AW256" s="155">
        <v>263.8</v>
      </c>
      <c r="AX256" s="156">
        <v>0.625</v>
      </c>
      <c r="AY256" s="155">
        <v>158.27999999999997</v>
      </c>
      <c r="AZ256" s="100"/>
      <c r="BA256" s="155">
        <v>0</v>
      </c>
      <c r="BB256" s="366">
        <v>0</v>
      </c>
      <c r="BC256" s="339">
        <v>20</v>
      </c>
      <c r="BD256" s="155">
        <v>263.8</v>
      </c>
      <c r="BE256" s="156">
        <v>0.625</v>
      </c>
      <c r="BF256" s="155">
        <v>158.27999999999997</v>
      </c>
      <c r="BG256" s="100">
        <v>5</v>
      </c>
      <c r="BH256" s="155">
        <v>65.95</v>
      </c>
      <c r="BI256" s="366">
        <v>0.15625</v>
      </c>
      <c r="BJ256" s="339">
        <v>25</v>
      </c>
      <c r="BK256" s="155">
        <v>329.75</v>
      </c>
      <c r="BL256" s="156">
        <v>0.78125</v>
      </c>
      <c r="BM256" s="155">
        <v>92.329999999999984</v>
      </c>
      <c r="BN256" s="100"/>
      <c r="BO256" s="155">
        <v>0</v>
      </c>
      <c r="BP256" s="366">
        <v>0</v>
      </c>
      <c r="BQ256" s="339">
        <v>25</v>
      </c>
      <c r="BR256" s="155">
        <v>329.75</v>
      </c>
      <c r="BS256" s="156">
        <v>0.78125</v>
      </c>
      <c r="BT256" s="155">
        <v>92.329999999999984</v>
      </c>
      <c r="BU256" s="100"/>
      <c r="BV256" s="155">
        <v>0</v>
      </c>
      <c r="BW256" s="366">
        <v>0</v>
      </c>
      <c r="BX256" s="339">
        <v>25</v>
      </c>
      <c r="BY256" s="155">
        <v>329.75</v>
      </c>
      <c r="BZ256" s="156">
        <v>0.78125</v>
      </c>
      <c r="CA256" s="155">
        <v>92.329999999999984</v>
      </c>
      <c r="CB256" s="100"/>
      <c r="CC256" s="155">
        <v>0</v>
      </c>
      <c r="CD256" s="366">
        <v>0</v>
      </c>
      <c r="CE256" s="339">
        <v>25</v>
      </c>
      <c r="CF256" s="155">
        <v>329.75</v>
      </c>
      <c r="CG256" s="156">
        <v>0.78125</v>
      </c>
      <c r="CH256" s="155">
        <v>92.329999999999984</v>
      </c>
      <c r="CI256" s="100"/>
      <c r="CJ256" s="155">
        <v>0</v>
      </c>
      <c r="CK256" s="366">
        <v>0</v>
      </c>
      <c r="CL256" s="339">
        <v>25</v>
      </c>
      <c r="CM256" s="155">
        <v>329.75</v>
      </c>
      <c r="CN256" s="156">
        <v>0.78125</v>
      </c>
      <c r="CO256" s="155">
        <v>92.329999999999984</v>
      </c>
      <c r="CP256" s="100">
        <v>7</v>
      </c>
      <c r="CQ256" s="155">
        <v>92.33</v>
      </c>
      <c r="CR256" s="366">
        <v>0.21875</v>
      </c>
      <c r="CS256" s="339">
        <v>32</v>
      </c>
      <c r="CT256" s="155">
        <v>422.08</v>
      </c>
      <c r="CU256" s="156">
        <v>1</v>
      </c>
      <c r="CV256" s="155">
        <v>0</v>
      </c>
      <c r="CW256" s="100"/>
      <c r="CX256" s="155">
        <v>0</v>
      </c>
      <c r="CY256" s="366">
        <v>0</v>
      </c>
      <c r="CZ256" s="339">
        <v>32</v>
      </c>
      <c r="DA256" s="155">
        <v>422.08</v>
      </c>
      <c r="DB256" s="156">
        <v>1</v>
      </c>
      <c r="DC256" s="155">
        <v>0</v>
      </c>
      <c r="DD256" s="100"/>
      <c r="DE256" s="155">
        <v>0</v>
      </c>
      <c r="DF256" s="366">
        <v>0</v>
      </c>
      <c r="DG256" s="339">
        <v>32</v>
      </c>
      <c r="DH256" s="155">
        <v>422.08</v>
      </c>
      <c r="DI256" s="156">
        <v>1</v>
      </c>
      <c r="DJ256" s="155">
        <v>0</v>
      </c>
      <c r="DK256" s="100"/>
      <c r="DL256" s="155">
        <v>0</v>
      </c>
      <c r="DM256" s="366">
        <v>0</v>
      </c>
      <c r="DN256" s="339">
        <v>32</v>
      </c>
      <c r="DO256" s="155">
        <v>422.08</v>
      </c>
      <c r="DP256" s="156">
        <v>1</v>
      </c>
      <c r="DQ256" s="155">
        <v>0</v>
      </c>
    </row>
    <row r="257" spans="1:121" ht="25.5" x14ac:dyDescent="0.25">
      <c r="A257" s="17" t="s">
        <v>714</v>
      </c>
      <c r="B257" s="18" t="s">
        <v>660</v>
      </c>
      <c r="C257" s="17" t="s">
        <v>32</v>
      </c>
      <c r="D257" s="17" t="s">
        <v>661</v>
      </c>
      <c r="E257" s="19" t="s">
        <v>42</v>
      </c>
      <c r="F257" s="19">
        <v>43</v>
      </c>
      <c r="G257" s="20">
        <v>12.64</v>
      </c>
      <c r="H257" s="20">
        <v>15.82</v>
      </c>
      <c r="I257" s="390">
        <v>680.26</v>
      </c>
      <c r="J257" s="100">
        <v>0</v>
      </c>
      <c r="K257" s="155">
        <v>0</v>
      </c>
      <c r="L257" s="366">
        <v>0</v>
      </c>
      <c r="M257" s="339">
        <v>0</v>
      </c>
      <c r="N257" s="155">
        <v>0</v>
      </c>
      <c r="O257" s="156">
        <v>0</v>
      </c>
      <c r="P257" s="155">
        <v>680.26</v>
      </c>
      <c r="Q257" s="100"/>
      <c r="R257" s="155">
        <v>0</v>
      </c>
      <c r="S257" s="366">
        <v>0</v>
      </c>
      <c r="T257" s="339">
        <v>0</v>
      </c>
      <c r="U257" s="155">
        <v>0</v>
      </c>
      <c r="V257" s="156">
        <v>0</v>
      </c>
      <c r="W257" s="155">
        <v>680.26</v>
      </c>
      <c r="X257" s="100"/>
      <c r="Y257" s="155">
        <v>0</v>
      </c>
      <c r="Z257" s="366">
        <v>0</v>
      </c>
      <c r="AA257" s="339">
        <v>0</v>
      </c>
      <c r="AB257" s="155">
        <v>0</v>
      </c>
      <c r="AC257" s="156">
        <v>0</v>
      </c>
      <c r="AD257" s="155">
        <v>680.26</v>
      </c>
      <c r="AE257" s="100"/>
      <c r="AF257" s="155">
        <v>0</v>
      </c>
      <c r="AG257" s="366">
        <v>0</v>
      </c>
      <c r="AH257" s="339">
        <v>0</v>
      </c>
      <c r="AI257" s="155">
        <v>0</v>
      </c>
      <c r="AJ257" s="156">
        <v>0</v>
      </c>
      <c r="AK257" s="155">
        <v>680.26</v>
      </c>
      <c r="AL257" s="100">
        <v>15</v>
      </c>
      <c r="AM257" s="155">
        <v>237.3</v>
      </c>
      <c r="AN257" s="366">
        <v>0.34883720930232559</v>
      </c>
      <c r="AO257" s="339">
        <v>15</v>
      </c>
      <c r="AP257" s="155">
        <v>237.3</v>
      </c>
      <c r="AQ257" s="156">
        <v>0.34883720930232559</v>
      </c>
      <c r="AR257" s="155">
        <v>442.96</v>
      </c>
      <c r="AS257" s="100">
        <v>4</v>
      </c>
      <c r="AT257" s="155">
        <v>63.28</v>
      </c>
      <c r="AU257" s="366">
        <v>9.3023255813953487E-2</v>
      </c>
      <c r="AV257" s="339">
        <v>19</v>
      </c>
      <c r="AW257" s="155">
        <v>300.58000000000004</v>
      </c>
      <c r="AX257" s="156">
        <v>0.44186046511627913</v>
      </c>
      <c r="AY257" s="155">
        <v>379.67999999999995</v>
      </c>
      <c r="AZ257" s="100">
        <v>11</v>
      </c>
      <c r="BA257" s="155">
        <v>174.02</v>
      </c>
      <c r="BB257" s="366">
        <v>0.2558139534883721</v>
      </c>
      <c r="BC257" s="339">
        <v>30</v>
      </c>
      <c r="BD257" s="155">
        <v>474.6</v>
      </c>
      <c r="BE257" s="156">
        <v>0.69767441860465118</v>
      </c>
      <c r="BF257" s="155">
        <v>205.65999999999997</v>
      </c>
      <c r="BG257" s="100"/>
      <c r="BH257" s="155">
        <v>0</v>
      </c>
      <c r="BI257" s="366">
        <v>0</v>
      </c>
      <c r="BJ257" s="339">
        <v>30</v>
      </c>
      <c r="BK257" s="155">
        <v>474.6</v>
      </c>
      <c r="BL257" s="156">
        <v>0.69767441860465118</v>
      </c>
      <c r="BM257" s="155">
        <v>205.65999999999997</v>
      </c>
      <c r="BN257" s="100"/>
      <c r="BO257" s="155">
        <v>0</v>
      </c>
      <c r="BP257" s="366">
        <v>0</v>
      </c>
      <c r="BQ257" s="339">
        <v>30</v>
      </c>
      <c r="BR257" s="155">
        <v>474.6</v>
      </c>
      <c r="BS257" s="156">
        <v>0.69767441860465118</v>
      </c>
      <c r="BT257" s="155">
        <v>205.65999999999997</v>
      </c>
      <c r="BU257" s="100"/>
      <c r="BV257" s="155">
        <v>0</v>
      </c>
      <c r="BW257" s="366">
        <v>0</v>
      </c>
      <c r="BX257" s="339">
        <v>30</v>
      </c>
      <c r="BY257" s="155">
        <v>474.6</v>
      </c>
      <c r="BZ257" s="156">
        <v>0.69767441860465118</v>
      </c>
      <c r="CA257" s="155">
        <v>205.65999999999997</v>
      </c>
      <c r="CB257" s="100"/>
      <c r="CC257" s="155">
        <v>0</v>
      </c>
      <c r="CD257" s="366">
        <v>0</v>
      </c>
      <c r="CE257" s="339">
        <v>30</v>
      </c>
      <c r="CF257" s="155">
        <v>474.6</v>
      </c>
      <c r="CG257" s="156">
        <v>0.69767441860465118</v>
      </c>
      <c r="CH257" s="155">
        <v>205.65999999999997</v>
      </c>
      <c r="CI257" s="100">
        <v>3</v>
      </c>
      <c r="CJ257" s="155">
        <v>47.46</v>
      </c>
      <c r="CK257" s="366">
        <v>6.9767441860465115E-2</v>
      </c>
      <c r="CL257" s="339">
        <v>33</v>
      </c>
      <c r="CM257" s="155">
        <v>522.06000000000006</v>
      </c>
      <c r="CN257" s="156">
        <v>0.76744186046511642</v>
      </c>
      <c r="CO257" s="155">
        <v>158.19999999999993</v>
      </c>
      <c r="CP257" s="100">
        <v>5</v>
      </c>
      <c r="CQ257" s="155">
        <v>79.099999999999994</v>
      </c>
      <c r="CR257" s="366">
        <v>0.11627906976744186</v>
      </c>
      <c r="CS257" s="339">
        <v>38</v>
      </c>
      <c r="CT257" s="155">
        <v>601.16000000000008</v>
      </c>
      <c r="CU257" s="156">
        <v>0.88372093023255827</v>
      </c>
      <c r="CV257" s="155">
        <v>79.099999999999909</v>
      </c>
      <c r="CW257" s="100">
        <v>5</v>
      </c>
      <c r="CX257" s="155">
        <v>79.099999999999994</v>
      </c>
      <c r="CY257" s="366">
        <v>0.11627906976744186</v>
      </c>
      <c r="CZ257" s="339">
        <v>43</v>
      </c>
      <c r="DA257" s="155">
        <v>680.2600000000001</v>
      </c>
      <c r="DB257" s="156">
        <v>1.0000000000000002</v>
      </c>
      <c r="DC257" s="155">
        <v>0</v>
      </c>
      <c r="DD257" s="100"/>
      <c r="DE257" s="155">
        <v>0</v>
      </c>
      <c r="DF257" s="366">
        <v>0</v>
      </c>
      <c r="DG257" s="339">
        <v>43</v>
      </c>
      <c r="DH257" s="155">
        <v>680.2600000000001</v>
      </c>
      <c r="DI257" s="156">
        <v>1.0000000000000002</v>
      </c>
      <c r="DJ257" s="155">
        <v>0</v>
      </c>
      <c r="DK257" s="100"/>
      <c r="DL257" s="155">
        <v>0</v>
      </c>
      <c r="DM257" s="366">
        <v>0</v>
      </c>
      <c r="DN257" s="339">
        <v>43</v>
      </c>
      <c r="DO257" s="155">
        <v>680.2600000000001</v>
      </c>
      <c r="DP257" s="156">
        <v>1.0000000000000002</v>
      </c>
      <c r="DQ257" s="155">
        <v>0</v>
      </c>
    </row>
    <row r="258" spans="1:121" ht="38.25" x14ac:dyDescent="0.25">
      <c r="A258" s="17" t="s">
        <v>715</v>
      </c>
      <c r="B258" s="18" t="s">
        <v>663</v>
      </c>
      <c r="C258" s="17" t="s">
        <v>32</v>
      </c>
      <c r="D258" s="17" t="s">
        <v>664</v>
      </c>
      <c r="E258" s="19" t="s">
        <v>42</v>
      </c>
      <c r="F258" s="19">
        <v>6</v>
      </c>
      <c r="G258" s="20">
        <v>18.11</v>
      </c>
      <c r="H258" s="20">
        <v>22.67</v>
      </c>
      <c r="I258" s="390">
        <v>136.02000000000001</v>
      </c>
      <c r="J258" s="100">
        <v>0</v>
      </c>
      <c r="K258" s="155">
        <v>0</v>
      </c>
      <c r="L258" s="366">
        <v>0</v>
      </c>
      <c r="M258" s="339">
        <v>0</v>
      </c>
      <c r="N258" s="155">
        <v>0</v>
      </c>
      <c r="O258" s="156">
        <v>0</v>
      </c>
      <c r="P258" s="155">
        <v>136.02000000000001</v>
      </c>
      <c r="Q258" s="100"/>
      <c r="R258" s="155">
        <v>0</v>
      </c>
      <c r="S258" s="366">
        <v>0</v>
      </c>
      <c r="T258" s="339">
        <v>0</v>
      </c>
      <c r="U258" s="155">
        <v>0</v>
      </c>
      <c r="V258" s="156">
        <v>0</v>
      </c>
      <c r="W258" s="155">
        <v>136.02000000000001</v>
      </c>
      <c r="X258" s="100"/>
      <c r="Y258" s="155">
        <v>0</v>
      </c>
      <c r="Z258" s="366">
        <v>0</v>
      </c>
      <c r="AA258" s="339">
        <v>0</v>
      </c>
      <c r="AB258" s="155">
        <v>0</v>
      </c>
      <c r="AC258" s="156">
        <v>0</v>
      </c>
      <c r="AD258" s="155">
        <v>136.02000000000001</v>
      </c>
      <c r="AE258" s="100"/>
      <c r="AF258" s="155">
        <v>0</v>
      </c>
      <c r="AG258" s="366">
        <v>0</v>
      </c>
      <c r="AH258" s="339">
        <v>0</v>
      </c>
      <c r="AI258" s="155">
        <v>0</v>
      </c>
      <c r="AJ258" s="156">
        <v>0</v>
      </c>
      <c r="AK258" s="155">
        <v>136.02000000000001</v>
      </c>
      <c r="AL258" s="100"/>
      <c r="AM258" s="155">
        <v>0</v>
      </c>
      <c r="AN258" s="366">
        <v>0</v>
      </c>
      <c r="AO258" s="339">
        <v>0</v>
      </c>
      <c r="AP258" s="155">
        <v>0</v>
      </c>
      <c r="AQ258" s="156">
        <v>0</v>
      </c>
      <c r="AR258" s="155">
        <v>136.02000000000001</v>
      </c>
      <c r="AS258" s="100"/>
      <c r="AT258" s="155">
        <v>0</v>
      </c>
      <c r="AU258" s="366">
        <v>0</v>
      </c>
      <c r="AV258" s="339">
        <v>0</v>
      </c>
      <c r="AW258" s="155">
        <v>0</v>
      </c>
      <c r="AX258" s="156">
        <v>0</v>
      </c>
      <c r="AY258" s="155">
        <v>136.02000000000001</v>
      </c>
      <c r="AZ258" s="100"/>
      <c r="BA258" s="155">
        <v>0</v>
      </c>
      <c r="BB258" s="366">
        <v>0</v>
      </c>
      <c r="BC258" s="339">
        <v>0</v>
      </c>
      <c r="BD258" s="155">
        <v>0</v>
      </c>
      <c r="BE258" s="156">
        <v>0</v>
      </c>
      <c r="BF258" s="155">
        <v>136.02000000000001</v>
      </c>
      <c r="BG258" s="100"/>
      <c r="BH258" s="155">
        <v>0</v>
      </c>
      <c r="BI258" s="366">
        <v>0</v>
      </c>
      <c r="BJ258" s="339">
        <v>0</v>
      </c>
      <c r="BK258" s="155">
        <v>0</v>
      </c>
      <c r="BL258" s="156">
        <v>0</v>
      </c>
      <c r="BM258" s="155">
        <v>136.02000000000001</v>
      </c>
      <c r="BN258" s="100"/>
      <c r="BO258" s="155">
        <v>0</v>
      </c>
      <c r="BP258" s="366">
        <v>0</v>
      </c>
      <c r="BQ258" s="339">
        <v>0</v>
      </c>
      <c r="BR258" s="155">
        <v>0</v>
      </c>
      <c r="BS258" s="156">
        <v>0</v>
      </c>
      <c r="BT258" s="155">
        <v>136.02000000000001</v>
      </c>
      <c r="BU258" s="100"/>
      <c r="BV258" s="155">
        <v>0</v>
      </c>
      <c r="BW258" s="366">
        <v>0</v>
      </c>
      <c r="BX258" s="339">
        <v>0</v>
      </c>
      <c r="BY258" s="155">
        <v>0</v>
      </c>
      <c r="BZ258" s="156">
        <v>0</v>
      </c>
      <c r="CA258" s="155">
        <v>136.02000000000001</v>
      </c>
      <c r="CB258" s="100"/>
      <c r="CC258" s="155">
        <v>0</v>
      </c>
      <c r="CD258" s="366">
        <v>0</v>
      </c>
      <c r="CE258" s="339">
        <v>0</v>
      </c>
      <c r="CF258" s="155">
        <v>0</v>
      </c>
      <c r="CG258" s="156">
        <v>0</v>
      </c>
      <c r="CH258" s="155">
        <v>136.02000000000001</v>
      </c>
      <c r="CI258" s="100"/>
      <c r="CJ258" s="155">
        <v>0</v>
      </c>
      <c r="CK258" s="366">
        <v>0</v>
      </c>
      <c r="CL258" s="339">
        <v>0</v>
      </c>
      <c r="CM258" s="155">
        <v>0</v>
      </c>
      <c r="CN258" s="156">
        <v>0</v>
      </c>
      <c r="CO258" s="155">
        <v>136.02000000000001</v>
      </c>
      <c r="CP258" s="100"/>
      <c r="CQ258" s="155">
        <v>0</v>
      </c>
      <c r="CR258" s="366">
        <v>0</v>
      </c>
      <c r="CS258" s="339">
        <v>0</v>
      </c>
      <c r="CT258" s="155">
        <v>0</v>
      </c>
      <c r="CU258" s="156">
        <v>0</v>
      </c>
      <c r="CV258" s="155">
        <v>136.02000000000001</v>
      </c>
      <c r="CW258" s="100"/>
      <c r="CX258" s="155">
        <v>0</v>
      </c>
      <c r="CY258" s="366">
        <v>0</v>
      </c>
      <c r="CZ258" s="339">
        <v>0</v>
      </c>
      <c r="DA258" s="155">
        <v>0</v>
      </c>
      <c r="DB258" s="156">
        <v>0</v>
      </c>
      <c r="DC258" s="155">
        <v>136.02000000000001</v>
      </c>
      <c r="DD258" s="100"/>
      <c r="DE258" s="155">
        <v>0</v>
      </c>
      <c r="DF258" s="366">
        <v>0</v>
      </c>
      <c r="DG258" s="339">
        <v>0</v>
      </c>
      <c r="DH258" s="155">
        <v>0</v>
      </c>
      <c r="DI258" s="156">
        <v>0</v>
      </c>
      <c r="DJ258" s="155">
        <v>136.02000000000001</v>
      </c>
      <c r="DK258" s="100"/>
      <c r="DL258" s="155">
        <v>0</v>
      </c>
      <c r="DM258" s="366">
        <v>0</v>
      </c>
      <c r="DN258" s="339">
        <v>0</v>
      </c>
      <c r="DO258" s="155">
        <v>0</v>
      </c>
      <c r="DP258" s="156">
        <v>0</v>
      </c>
      <c r="DQ258" s="155">
        <v>136.02000000000001</v>
      </c>
    </row>
    <row r="259" spans="1:121" ht="25.5" x14ac:dyDescent="0.25">
      <c r="A259" s="17" t="s">
        <v>716</v>
      </c>
      <c r="B259" s="18" t="s">
        <v>690</v>
      </c>
      <c r="C259" s="17" t="s">
        <v>27</v>
      </c>
      <c r="D259" s="17" t="s">
        <v>691</v>
      </c>
      <c r="E259" s="19" t="s">
        <v>109</v>
      </c>
      <c r="F259" s="19">
        <v>1823.5</v>
      </c>
      <c r="G259" s="20">
        <v>13.1</v>
      </c>
      <c r="H259" s="20">
        <v>16.399999999999999</v>
      </c>
      <c r="I259" s="390">
        <v>29905.4</v>
      </c>
      <c r="J259" s="100">
        <v>0</v>
      </c>
      <c r="K259" s="155">
        <v>0</v>
      </c>
      <c r="L259" s="366">
        <v>0</v>
      </c>
      <c r="M259" s="339">
        <v>0</v>
      </c>
      <c r="N259" s="155">
        <v>0</v>
      </c>
      <c r="O259" s="156">
        <v>0</v>
      </c>
      <c r="P259" s="155">
        <v>29905.4</v>
      </c>
      <c r="Q259" s="100"/>
      <c r="R259" s="155">
        <v>0</v>
      </c>
      <c r="S259" s="366">
        <v>0</v>
      </c>
      <c r="T259" s="339">
        <v>0</v>
      </c>
      <c r="U259" s="155">
        <v>0</v>
      </c>
      <c r="V259" s="156">
        <v>0</v>
      </c>
      <c r="W259" s="155">
        <v>29905.4</v>
      </c>
      <c r="X259" s="100"/>
      <c r="Y259" s="155">
        <v>0</v>
      </c>
      <c r="Z259" s="366">
        <v>0</v>
      </c>
      <c r="AA259" s="339">
        <v>0</v>
      </c>
      <c r="AB259" s="155">
        <v>0</v>
      </c>
      <c r="AC259" s="156">
        <v>0</v>
      </c>
      <c r="AD259" s="155">
        <v>29905.4</v>
      </c>
      <c r="AE259" s="100"/>
      <c r="AF259" s="155">
        <v>0</v>
      </c>
      <c r="AG259" s="366">
        <v>0</v>
      </c>
      <c r="AH259" s="339">
        <v>0</v>
      </c>
      <c r="AI259" s="155">
        <v>0</v>
      </c>
      <c r="AJ259" s="156">
        <v>0</v>
      </c>
      <c r="AK259" s="155">
        <v>29905.4</v>
      </c>
      <c r="AL259" s="100"/>
      <c r="AM259" s="155">
        <v>0</v>
      </c>
      <c r="AN259" s="366">
        <v>0</v>
      </c>
      <c r="AO259" s="339">
        <v>0</v>
      </c>
      <c r="AP259" s="155">
        <v>0</v>
      </c>
      <c r="AQ259" s="156">
        <v>0</v>
      </c>
      <c r="AR259" s="155">
        <v>29905.4</v>
      </c>
      <c r="AS259" s="100"/>
      <c r="AT259" s="155">
        <v>0</v>
      </c>
      <c r="AU259" s="366">
        <v>0</v>
      </c>
      <c r="AV259" s="339">
        <v>0</v>
      </c>
      <c r="AW259" s="155">
        <v>0</v>
      </c>
      <c r="AX259" s="156">
        <v>0</v>
      </c>
      <c r="AY259" s="155">
        <v>29905.4</v>
      </c>
      <c r="AZ259" s="100"/>
      <c r="BA259" s="155">
        <v>0</v>
      </c>
      <c r="BB259" s="366">
        <v>0</v>
      </c>
      <c r="BC259" s="339">
        <v>0</v>
      </c>
      <c r="BD259" s="155">
        <v>0</v>
      </c>
      <c r="BE259" s="156">
        <v>0</v>
      </c>
      <c r="BF259" s="155">
        <v>29905.4</v>
      </c>
      <c r="BG259" s="100"/>
      <c r="BH259" s="155">
        <v>0</v>
      </c>
      <c r="BI259" s="366">
        <v>0</v>
      </c>
      <c r="BJ259" s="339">
        <v>0</v>
      </c>
      <c r="BK259" s="155">
        <v>0</v>
      </c>
      <c r="BL259" s="156">
        <v>0</v>
      </c>
      <c r="BM259" s="155">
        <v>29905.4</v>
      </c>
      <c r="BN259" s="100"/>
      <c r="BO259" s="155">
        <v>0</v>
      </c>
      <c r="BP259" s="366">
        <v>0</v>
      </c>
      <c r="BQ259" s="339">
        <v>0</v>
      </c>
      <c r="BR259" s="155">
        <v>0</v>
      </c>
      <c r="BS259" s="156">
        <v>0</v>
      </c>
      <c r="BT259" s="155">
        <v>29905.4</v>
      </c>
      <c r="BU259" s="277">
        <v>23.5</v>
      </c>
      <c r="BV259" s="155">
        <v>385.4</v>
      </c>
      <c r="BW259" s="366">
        <v>1.2887304633945707E-2</v>
      </c>
      <c r="BX259" s="339">
        <v>23.5</v>
      </c>
      <c r="BY259" s="155">
        <v>385.4</v>
      </c>
      <c r="BZ259" s="156">
        <v>1.2887304633945707E-2</v>
      </c>
      <c r="CA259" s="155">
        <v>29520</v>
      </c>
      <c r="CB259" s="100">
        <v>125</v>
      </c>
      <c r="CC259" s="155">
        <v>2050</v>
      </c>
      <c r="CD259" s="366">
        <v>6.854949273375377E-2</v>
      </c>
      <c r="CE259" s="339">
        <v>148.5</v>
      </c>
      <c r="CF259" s="155">
        <v>2435.4</v>
      </c>
      <c r="CG259" s="156">
        <v>8.1436797367699473E-2</v>
      </c>
      <c r="CH259" s="155">
        <v>27470</v>
      </c>
      <c r="CI259" s="100"/>
      <c r="CJ259" s="155">
        <v>0</v>
      </c>
      <c r="CK259" s="366">
        <v>0</v>
      </c>
      <c r="CL259" s="339">
        <v>148.5</v>
      </c>
      <c r="CM259" s="155">
        <v>2435.4</v>
      </c>
      <c r="CN259" s="156">
        <v>8.1436797367699473E-2</v>
      </c>
      <c r="CO259" s="155">
        <v>27470</v>
      </c>
      <c r="CP259" s="100"/>
      <c r="CQ259" s="155">
        <v>0</v>
      </c>
      <c r="CR259" s="366">
        <v>0</v>
      </c>
      <c r="CS259" s="339">
        <v>148.5</v>
      </c>
      <c r="CT259" s="155">
        <v>2435.4</v>
      </c>
      <c r="CU259" s="156">
        <v>8.1436797367699473E-2</v>
      </c>
      <c r="CV259" s="155">
        <v>27470</v>
      </c>
      <c r="CW259" s="100">
        <v>1239</v>
      </c>
      <c r="CX259" s="155">
        <v>20319.599999999999</v>
      </c>
      <c r="CY259" s="366">
        <v>0.67946257197696724</v>
      </c>
      <c r="CZ259" s="339">
        <v>1387.5</v>
      </c>
      <c r="DA259" s="155">
        <v>22755</v>
      </c>
      <c r="DB259" s="156">
        <v>0.76089936934466684</v>
      </c>
      <c r="DC259" s="155">
        <v>7150.4000000000015</v>
      </c>
      <c r="DD259" s="100"/>
      <c r="DE259" s="155">
        <v>0</v>
      </c>
      <c r="DF259" s="366">
        <v>0</v>
      </c>
      <c r="DG259" s="339">
        <v>1387.5</v>
      </c>
      <c r="DH259" s="155">
        <v>22755</v>
      </c>
      <c r="DI259" s="156">
        <v>0.76089936934466684</v>
      </c>
      <c r="DJ259" s="155">
        <v>7150.4000000000015</v>
      </c>
      <c r="DK259" s="100"/>
      <c r="DL259" s="155">
        <v>0</v>
      </c>
      <c r="DM259" s="366">
        <v>0</v>
      </c>
      <c r="DN259" s="339">
        <v>1387.5</v>
      </c>
      <c r="DO259" s="155">
        <v>22755</v>
      </c>
      <c r="DP259" s="156">
        <v>0.76089936934466684</v>
      </c>
      <c r="DQ259" s="155">
        <v>7150.4000000000015</v>
      </c>
    </row>
    <row r="260" spans="1:121" ht="25.5" x14ac:dyDescent="0.25">
      <c r="A260" s="17" t="s">
        <v>717</v>
      </c>
      <c r="B260" s="18" t="s">
        <v>718</v>
      </c>
      <c r="C260" s="17" t="s">
        <v>27</v>
      </c>
      <c r="D260" s="17" t="s">
        <v>719</v>
      </c>
      <c r="E260" s="19" t="s">
        <v>109</v>
      </c>
      <c r="F260" s="19">
        <v>17.5</v>
      </c>
      <c r="G260" s="20">
        <v>19.079999999999998</v>
      </c>
      <c r="H260" s="20">
        <v>23.89</v>
      </c>
      <c r="I260" s="390">
        <v>418.07499999999999</v>
      </c>
      <c r="J260" s="100">
        <v>0</v>
      </c>
      <c r="K260" s="155">
        <v>0</v>
      </c>
      <c r="L260" s="366">
        <v>0</v>
      </c>
      <c r="M260" s="339">
        <v>0</v>
      </c>
      <c r="N260" s="155">
        <v>0</v>
      </c>
      <c r="O260" s="156">
        <v>0</v>
      </c>
      <c r="P260" s="155">
        <v>418.07499999999999</v>
      </c>
      <c r="Q260" s="100"/>
      <c r="R260" s="155">
        <v>0</v>
      </c>
      <c r="S260" s="366">
        <v>0</v>
      </c>
      <c r="T260" s="339">
        <v>0</v>
      </c>
      <c r="U260" s="155">
        <v>0</v>
      </c>
      <c r="V260" s="156">
        <v>0</v>
      </c>
      <c r="W260" s="155">
        <v>418.07499999999999</v>
      </c>
      <c r="X260" s="100"/>
      <c r="Y260" s="155">
        <v>0</v>
      </c>
      <c r="Z260" s="366">
        <v>0</v>
      </c>
      <c r="AA260" s="339">
        <v>0</v>
      </c>
      <c r="AB260" s="155">
        <v>0</v>
      </c>
      <c r="AC260" s="156">
        <v>0</v>
      </c>
      <c r="AD260" s="155">
        <v>418.07499999999999</v>
      </c>
      <c r="AE260" s="100"/>
      <c r="AF260" s="155">
        <v>0</v>
      </c>
      <c r="AG260" s="366">
        <v>0</v>
      </c>
      <c r="AH260" s="339">
        <v>0</v>
      </c>
      <c r="AI260" s="155">
        <v>0</v>
      </c>
      <c r="AJ260" s="156">
        <v>0</v>
      </c>
      <c r="AK260" s="155">
        <v>418.07499999999999</v>
      </c>
      <c r="AL260" s="100"/>
      <c r="AM260" s="155">
        <v>0</v>
      </c>
      <c r="AN260" s="366">
        <v>0</v>
      </c>
      <c r="AO260" s="339">
        <v>0</v>
      </c>
      <c r="AP260" s="155">
        <v>0</v>
      </c>
      <c r="AQ260" s="156">
        <v>0</v>
      </c>
      <c r="AR260" s="155">
        <v>418.07499999999999</v>
      </c>
      <c r="AS260" s="100"/>
      <c r="AT260" s="155">
        <v>0</v>
      </c>
      <c r="AU260" s="366">
        <v>0</v>
      </c>
      <c r="AV260" s="339">
        <v>0</v>
      </c>
      <c r="AW260" s="155">
        <v>0</v>
      </c>
      <c r="AX260" s="156">
        <v>0</v>
      </c>
      <c r="AY260" s="155">
        <v>418.07499999999999</v>
      </c>
      <c r="AZ260" s="100"/>
      <c r="BA260" s="155">
        <v>0</v>
      </c>
      <c r="BB260" s="366">
        <v>0</v>
      </c>
      <c r="BC260" s="339">
        <v>0</v>
      </c>
      <c r="BD260" s="155">
        <v>0</v>
      </c>
      <c r="BE260" s="156">
        <v>0</v>
      </c>
      <c r="BF260" s="155">
        <v>418.07499999999999</v>
      </c>
      <c r="BG260" s="100"/>
      <c r="BH260" s="155">
        <v>0</v>
      </c>
      <c r="BI260" s="366">
        <v>0</v>
      </c>
      <c r="BJ260" s="339">
        <v>0</v>
      </c>
      <c r="BK260" s="155">
        <v>0</v>
      </c>
      <c r="BL260" s="156">
        <v>0</v>
      </c>
      <c r="BM260" s="155">
        <v>418.07499999999999</v>
      </c>
      <c r="BN260" s="100"/>
      <c r="BO260" s="155">
        <v>0</v>
      </c>
      <c r="BP260" s="366">
        <v>0</v>
      </c>
      <c r="BQ260" s="339">
        <v>0</v>
      </c>
      <c r="BR260" s="155">
        <v>0</v>
      </c>
      <c r="BS260" s="156">
        <v>0</v>
      </c>
      <c r="BT260" s="155">
        <v>418.07499999999999</v>
      </c>
      <c r="BU260" s="100"/>
      <c r="BV260" s="155">
        <v>0</v>
      </c>
      <c r="BW260" s="366">
        <v>0</v>
      </c>
      <c r="BX260" s="339">
        <v>0</v>
      </c>
      <c r="BY260" s="155">
        <v>0</v>
      </c>
      <c r="BZ260" s="156">
        <v>0</v>
      </c>
      <c r="CA260" s="155">
        <v>418.07499999999999</v>
      </c>
      <c r="CB260" s="100"/>
      <c r="CC260" s="155">
        <v>0</v>
      </c>
      <c r="CD260" s="366">
        <v>0</v>
      </c>
      <c r="CE260" s="339">
        <v>0</v>
      </c>
      <c r="CF260" s="155">
        <v>0</v>
      </c>
      <c r="CG260" s="156">
        <v>0</v>
      </c>
      <c r="CH260" s="155">
        <v>418.07499999999999</v>
      </c>
      <c r="CI260" s="100"/>
      <c r="CJ260" s="155">
        <v>0</v>
      </c>
      <c r="CK260" s="366">
        <v>0</v>
      </c>
      <c r="CL260" s="339">
        <v>0</v>
      </c>
      <c r="CM260" s="155">
        <v>0</v>
      </c>
      <c r="CN260" s="156">
        <v>0</v>
      </c>
      <c r="CO260" s="155">
        <v>418.07499999999999</v>
      </c>
      <c r="CP260" s="100"/>
      <c r="CQ260" s="155">
        <v>0</v>
      </c>
      <c r="CR260" s="366">
        <v>0</v>
      </c>
      <c r="CS260" s="339">
        <v>0</v>
      </c>
      <c r="CT260" s="155">
        <v>0</v>
      </c>
      <c r="CU260" s="156">
        <v>0</v>
      </c>
      <c r="CV260" s="155">
        <v>418.07499999999999</v>
      </c>
      <c r="CW260" s="100">
        <v>17.5</v>
      </c>
      <c r="CX260" s="155">
        <v>418.07499999999999</v>
      </c>
      <c r="CY260" s="366">
        <v>1</v>
      </c>
      <c r="CZ260" s="339">
        <v>17.5</v>
      </c>
      <c r="DA260" s="155">
        <v>418.07499999999999</v>
      </c>
      <c r="DB260" s="156">
        <v>1</v>
      </c>
      <c r="DC260" s="155">
        <v>0</v>
      </c>
      <c r="DD260" s="100"/>
      <c r="DE260" s="155">
        <v>0</v>
      </c>
      <c r="DF260" s="366">
        <v>0</v>
      </c>
      <c r="DG260" s="339">
        <v>17.5</v>
      </c>
      <c r="DH260" s="155">
        <v>418.07499999999999</v>
      </c>
      <c r="DI260" s="156">
        <v>1</v>
      </c>
      <c r="DJ260" s="155">
        <v>0</v>
      </c>
      <c r="DK260" s="100"/>
      <c r="DL260" s="155">
        <v>0</v>
      </c>
      <c r="DM260" s="366">
        <v>0</v>
      </c>
      <c r="DN260" s="339">
        <v>17.5</v>
      </c>
      <c r="DO260" s="155">
        <v>418.07499999999999</v>
      </c>
      <c r="DP260" s="156">
        <v>1</v>
      </c>
      <c r="DQ260" s="155">
        <v>0</v>
      </c>
    </row>
    <row r="261" spans="1:121" ht="38.25" x14ac:dyDescent="0.25">
      <c r="A261" s="17" t="s">
        <v>720</v>
      </c>
      <c r="B261" s="18" t="s">
        <v>583</v>
      </c>
      <c r="C261" s="17" t="s">
        <v>32</v>
      </c>
      <c r="D261" s="17" t="s">
        <v>584</v>
      </c>
      <c r="E261" s="19" t="s">
        <v>109</v>
      </c>
      <c r="F261" s="19">
        <v>1819.2</v>
      </c>
      <c r="G261" s="20">
        <v>3.0829110000000002</v>
      </c>
      <c r="H261" s="20">
        <v>3.86</v>
      </c>
      <c r="I261" s="390">
        <v>7022.1120000000001</v>
      </c>
      <c r="J261" s="100">
        <v>0</v>
      </c>
      <c r="K261" s="155">
        <v>0</v>
      </c>
      <c r="L261" s="366">
        <v>0</v>
      </c>
      <c r="M261" s="339">
        <v>0</v>
      </c>
      <c r="N261" s="155">
        <v>0</v>
      </c>
      <c r="O261" s="156">
        <v>0</v>
      </c>
      <c r="P261" s="155">
        <v>7022.1120000000001</v>
      </c>
      <c r="Q261" s="100"/>
      <c r="R261" s="155">
        <v>0</v>
      </c>
      <c r="S261" s="366">
        <v>0</v>
      </c>
      <c r="T261" s="339">
        <v>0</v>
      </c>
      <c r="U261" s="155">
        <v>0</v>
      </c>
      <c r="V261" s="156">
        <v>0</v>
      </c>
      <c r="W261" s="155">
        <v>7022.1120000000001</v>
      </c>
      <c r="X261" s="100"/>
      <c r="Y261" s="155">
        <v>0</v>
      </c>
      <c r="Z261" s="366">
        <v>0</v>
      </c>
      <c r="AA261" s="339">
        <v>0</v>
      </c>
      <c r="AB261" s="155">
        <v>0</v>
      </c>
      <c r="AC261" s="156">
        <v>0</v>
      </c>
      <c r="AD261" s="155">
        <v>7022.1120000000001</v>
      </c>
      <c r="AE261" s="100"/>
      <c r="AF261" s="155">
        <v>0</v>
      </c>
      <c r="AG261" s="366">
        <v>0</v>
      </c>
      <c r="AH261" s="339">
        <v>0</v>
      </c>
      <c r="AI261" s="155">
        <v>0</v>
      </c>
      <c r="AJ261" s="156">
        <v>0</v>
      </c>
      <c r="AK261" s="155">
        <v>7022.1120000000001</v>
      </c>
      <c r="AL261" s="100">
        <v>1200</v>
      </c>
      <c r="AM261" s="155">
        <v>4632</v>
      </c>
      <c r="AN261" s="366">
        <v>0.65963060686015829</v>
      </c>
      <c r="AO261" s="339">
        <v>1200</v>
      </c>
      <c r="AP261" s="155">
        <v>4632</v>
      </c>
      <c r="AQ261" s="156">
        <v>0.65963060686015829</v>
      </c>
      <c r="AR261" s="155">
        <v>2390.1120000000001</v>
      </c>
      <c r="AS261" s="100">
        <v>119</v>
      </c>
      <c r="AT261" s="155">
        <v>459.34</v>
      </c>
      <c r="AU261" s="366">
        <v>6.5413368513632358E-2</v>
      </c>
      <c r="AV261" s="339">
        <v>1319</v>
      </c>
      <c r="AW261" s="155">
        <v>5091.34</v>
      </c>
      <c r="AX261" s="156">
        <v>0.72504397537379073</v>
      </c>
      <c r="AY261" s="155">
        <v>1930.7719999999999</v>
      </c>
      <c r="AZ261" s="100">
        <v>126</v>
      </c>
      <c r="BA261" s="155">
        <v>486.35999999999996</v>
      </c>
      <c r="BB261" s="366">
        <v>6.9261213720316614E-2</v>
      </c>
      <c r="BC261" s="339">
        <v>1445</v>
      </c>
      <c r="BD261" s="155">
        <v>5577.7</v>
      </c>
      <c r="BE261" s="156">
        <v>0.7943051890941073</v>
      </c>
      <c r="BF261" s="155">
        <v>1444.4120000000003</v>
      </c>
      <c r="BG261" s="100"/>
      <c r="BH261" s="155">
        <v>0</v>
      </c>
      <c r="BI261" s="366">
        <v>0</v>
      </c>
      <c r="BJ261" s="339">
        <v>1445</v>
      </c>
      <c r="BK261" s="155">
        <v>5577.7</v>
      </c>
      <c r="BL261" s="156">
        <v>0.7943051890941073</v>
      </c>
      <c r="BM261" s="155">
        <v>1444.4120000000003</v>
      </c>
      <c r="BN261" s="100"/>
      <c r="BO261" s="155">
        <v>0</v>
      </c>
      <c r="BP261" s="366">
        <v>0</v>
      </c>
      <c r="BQ261" s="339">
        <v>1445</v>
      </c>
      <c r="BR261" s="155">
        <v>5577.7</v>
      </c>
      <c r="BS261" s="156">
        <v>0.7943051890941073</v>
      </c>
      <c r="BT261" s="155">
        <v>1444.4120000000003</v>
      </c>
      <c r="BU261" s="100">
        <v>266</v>
      </c>
      <c r="BV261" s="155">
        <v>1026.76</v>
      </c>
      <c r="BW261" s="366">
        <v>0.14621811785400177</v>
      </c>
      <c r="BX261" s="339">
        <v>1711</v>
      </c>
      <c r="BY261" s="155">
        <v>6604.46</v>
      </c>
      <c r="BZ261" s="156">
        <v>0.94052330694810904</v>
      </c>
      <c r="CA261" s="155">
        <v>417.65200000000004</v>
      </c>
      <c r="CB261" s="100"/>
      <c r="CC261" s="155">
        <v>0</v>
      </c>
      <c r="CD261" s="366">
        <v>0</v>
      </c>
      <c r="CE261" s="339">
        <v>1711</v>
      </c>
      <c r="CF261" s="155">
        <v>6604.46</v>
      </c>
      <c r="CG261" s="156">
        <v>0.94052330694810904</v>
      </c>
      <c r="CH261" s="155">
        <v>417.65200000000004</v>
      </c>
      <c r="CI261" s="100">
        <v>50</v>
      </c>
      <c r="CJ261" s="155">
        <v>193</v>
      </c>
      <c r="CK261" s="366">
        <v>2.7484608619173262E-2</v>
      </c>
      <c r="CL261" s="339">
        <v>1761</v>
      </c>
      <c r="CM261" s="155">
        <v>6797.46</v>
      </c>
      <c r="CN261" s="156">
        <v>0.96800791556728227</v>
      </c>
      <c r="CO261" s="155">
        <v>224.65200000000004</v>
      </c>
      <c r="CP261" s="100"/>
      <c r="CQ261" s="155">
        <v>0</v>
      </c>
      <c r="CR261" s="366">
        <v>0</v>
      </c>
      <c r="CS261" s="339">
        <v>1761</v>
      </c>
      <c r="CT261" s="155">
        <v>6797.46</v>
      </c>
      <c r="CU261" s="156">
        <v>0.96800791556728227</v>
      </c>
      <c r="CV261" s="155">
        <v>224.65200000000004</v>
      </c>
      <c r="CW261" s="100"/>
      <c r="CX261" s="155">
        <v>0</v>
      </c>
      <c r="CY261" s="366">
        <v>0</v>
      </c>
      <c r="CZ261" s="339">
        <v>1761</v>
      </c>
      <c r="DA261" s="155">
        <v>6797.46</v>
      </c>
      <c r="DB261" s="156">
        <v>0.96800791556728227</v>
      </c>
      <c r="DC261" s="155">
        <v>224.65200000000004</v>
      </c>
      <c r="DD261" s="100"/>
      <c r="DE261" s="155">
        <v>0</v>
      </c>
      <c r="DF261" s="366">
        <v>0</v>
      </c>
      <c r="DG261" s="339">
        <v>1761</v>
      </c>
      <c r="DH261" s="155">
        <v>6797.46</v>
      </c>
      <c r="DI261" s="156">
        <v>0.96800791556728227</v>
      </c>
      <c r="DJ261" s="155">
        <v>224.65200000000004</v>
      </c>
      <c r="DK261" s="100"/>
      <c r="DL261" s="155">
        <v>0</v>
      </c>
      <c r="DM261" s="366">
        <v>0</v>
      </c>
      <c r="DN261" s="339">
        <v>1761</v>
      </c>
      <c r="DO261" s="155">
        <v>6797.46</v>
      </c>
      <c r="DP261" s="156">
        <v>0.96800791556728227</v>
      </c>
      <c r="DQ261" s="155">
        <v>224.65200000000004</v>
      </c>
    </row>
    <row r="262" spans="1:121" ht="38.25" x14ac:dyDescent="0.25">
      <c r="A262" s="17" t="s">
        <v>721</v>
      </c>
      <c r="B262" s="18" t="s">
        <v>447</v>
      </c>
      <c r="C262" s="17" t="s">
        <v>32</v>
      </c>
      <c r="D262" s="17" t="s">
        <v>448</v>
      </c>
      <c r="E262" s="19" t="s">
        <v>109</v>
      </c>
      <c r="F262" s="19">
        <v>11231.6</v>
      </c>
      <c r="G262" s="20">
        <v>5.1100000000000003</v>
      </c>
      <c r="H262" s="20">
        <v>6.39</v>
      </c>
      <c r="I262" s="390">
        <v>71769.923999999999</v>
      </c>
      <c r="J262" s="100">
        <v>0</v>
      </c>
      <c r="K262" s="155">
        <v>0</v>
      </c>
      <c r="L262" s="366">
        <v>0</v>
      </c>
      <c r="M262" s="339">
        <v>0</v>
      </c>
      <c r="N262" s="155">
        <v>0</v>
      </c>
      <c r="O262" s="156">
        <v>0</v>
      </c>
      <c r="P262" s="155">
        <v>71769.923999999999</v>
      </c>
      <c r="Q262" s="100"/>
      <c r="R262" s="155">
        <v>0</v>
      </c>
      <c r="S262" s="366">
        <v>0</v>
      </c>
      <c r="T262" s="339">
        <v>0</v>
      </c>
      <c r="U262" s="155">
        <v>0</v>
      </c>
      <c r="V262" s="156">
        <v>0</v>
      </c>
      <c r="W262" s="155">
        <v>71769.923999999999</v>
      </c>
      <c r="X262" s="100"/>
      <c r="Y262" s="155">
        <v>0</v>
      </c>
      <c r="Z262" s="366">
        <v>0</v>
      </c>
      <c r="AA262" s="339">
        <v>0</v>
      </c>
      <c r="AB262" s="155">
        <v>0</v>
      </c>
      <c r="AC262" s="156">
        <v>0</v>
      </c>
      <c r="AD262" s="155">
        <v>71769.923999999999</v>
      </c>
      <c r="AE262" s="100">
        <v>4230</v>
      </c>
      <c r="AF262" s="155">
        <v>27029.699999999997</v>
      </c>
      <c r="AG262" s="366">
        <v>0.37661597635243416</v>
      </c>
      <c r="AH262" s="339">
        <v>4230</v>
      </c>
      <c r="AI262" s="155">
        <v>27029.699999999997</v>
      </c>
      <c r="AJ262" s="156">
        <v>0.37661597635243416</v>
      </c>
      <c r="AK262" s="155">
        <v>44740.224000000002</v>
      </c>
      <c r="AL262" s="100">
        <v>2276</v>
      </c>
      <c r="AM262" s="155">
        <v>14543.64</v>
      </c>
      <c r="AN262" s="366">
        <v>0.20264254425015135</v>
      </c>
      <c r="AO262" s="339">
        <v>6506</v>
      </c>
      <c r="AP262" s="155">
        <v>41573.339999999997</v>
      </c>
      <c r="AQ262" s="156">
        <v>0.57925852060258554</v>
      </c>
      <c r="AR262" s="155">
        <v>30196.584000000003</v>
      </c>
      <c r="AS262" s="100">
        <v>2146</v>
      </c>
      <c r="AT262" s="155">
        <v>13712.939999999999</v>
      </c>
      <c r="AU262" s="366">
        <v>0.19106805797927276</v>
      </c>
      <c r="AV262" s="339">
        <v>8652</v>
      </c>
      <c r="AW262" s="155">
        <v>55286.28</v>
      </c>
      <c r="AX262" s="156">
        <v>0.77032657858185827</v>
      </c>
      <c r="AY262" s="155">
        <v>16483.644</v>
      </c>
      <c r="AZ262" s="100">
        <v>659</v>
      </c>
      <c r="BA262" s="155">
        <v>4211.01</v>
      </c>
      <c r="BB262" s="366">
        <v>5.8673741942376872E-2</v>
      </c>
      <c r="BC262" s="339">
        <v>9311</v>
      </c>
      <c r="BD262" s="155">
        <v>59497.29</v>
      </c>
      <c r="BE262" s="156">
        <v>0.82900032052423522</v>
      </c>
      <c r="BF262" s="155">
        <v>12272.633999999998</v>
      </c>
      <c r="BG262" s="100"/>
      <c r="BH262" s="155">
        <v>0</v>
      </c>
      <c r="BI262" s="366">
        <v>0</v>
      </c>
      <c r="BJ262" s="339">
        <v>9311</v>
      </c>
      <c r="BK262" s="155">
        <v>59497.29</v>
      </c>
      <c r="BL262" s="156">
        <v>0.82900032052423522</v>
      </c>
      <c r="BM262" s="155">
        <v>12272.633999999998</v>
      </c>
      <c r="BN262" s="100"/>
      <c r="BO262" s="155">
        <v>0</v>
      </c>
      <c r="BP262" s="366">
        <v>0</v>
      </c>
      <c r="BQ262" s="339">
        <v>9311</v>
      </c>
      <c r="BR262" s="155">
        <v>59497.29</v>
      </c>
      <c r="BS262" s="156">
        <v>0.82900032052423522</v>
      </c>
      <c r="BT262" s="155">
        <v>12272.633999999998</v>
      </c>
      <c r="BU262" s="100">
        <v>164</v>
      </c>
      <c r="BV262" s="155">
        <v>1047.96</v>
      </c>
      <c r="BW262" s="366">
        <v>1.4601659603262224E-2</v>
      </c>
      <c r="BX262" s="339">
        <v>9475</v>
      </c>
      <c r="BY262" s="155">
        <v>60545.25</v>
      </c>
      <c r="BZ262" s="156">
        <v>0.84360198012749743</v>
      </c>
      <c r="CA262" s="155">
        <v>11224.673999999999</v>
      </c>
      <c r="CB262" s="100"/>
      <c r="CC262" s="155">
        <v>0</v>
      </c>
      <c r="CD262" s="366">
        <v>0</v>
      </c>
      <c r="CE262" s="339">
        <v>9475</v>
      </c>
      <c r="CF262" s="155">
        <v>60545.25</v>
      </c>
      <c r="CG262" s="156">
        <v>0.84360198012749743</v>
      </c>
      <c r="CH262" s="155">
        <v>11224.673999999999</v>
      </c>
      <c r="CI262" s="100">
        <v>250</v>
      </c>
      <c r="CJ262" s="155">
        <v>1597.5</v>
      </c>
      <c r="CK262" s="366">
        <v>2.2258627443997293E-2</v>
      </c>
      <c r="CL262" s="339">
        <v>9725</v>
      </c>
      <c r="CM262" s="155">
        <v>62142.75</v>
      </c>
      <c r="CN262" s="156">
        <v>0.86586060757149474</v>
      </c>
      <c r="CO262" s="155">
        <v>9627.1739999999991</v>
      </c>
      <c r="CP262" s="100"/>
      <c r="CQ262" s="155">
        <v>0</v>
      </c>
      <c r="CR262" s="366">
        <v>0</v>
      </c>
      <c r="CS262" s="339">
        <v>9725</v>
      </c>
      <c r="CT262" s="155">
        <v>62142.75</v>
      </c>
      <c r="CU262" s="156">
        <v>0.86586060757149474</v>
      </c>
      <c r="CV262" s="155">
        <v>9627.1739999999991</v>
      </c>
      <c r="CW262" s="100">
        <v>343</v>
      </c>
      <c r="CX262" s="155">
        <v>2191.77</v>
      </c>
      <c r="CY262" s="366">
        <v>3.0538836853164286E-2</v>
      </c>
      <c r="CZ262" s="339">
        <v>10068</v>
      </c>
      <c r="DA262" s="155">
        <v>64334.52</v>
      </c>
      <c r="DB262" s="156">
        <v>0.89639944442465902</v>
      </c>
      <c r="DC262" s="155">
        <v>7435.4040000000023</v>
      </c>
      <c r="DD262" s="100"/>
      <c r="DE262" s="155">
        <v>0</v>
      </c>
      <c r="DF262" s="366">
        <v>0</v>
      </c>
      <c r="DG262" s="339">
        <v>10068</v>
      </c>
      <c r="DH262" s="155">
        <v>64334.52</v>
      </c>
      <c r="DI262" s="156">
        <v>0.89639944442465902</v>
      </c>
      <c r="DJ262" s="155">
        <v>7435.4040000000023</v>
      </c>
      <c r="DK262" s="100"/>
      <c r="DL262" s="155">
        <v>0</v>
      </c>
      <c r="DM262" s="366">
        <v>0</v>
      </c>
      <c r="DN262" s="339">
        <v>10068</v>
      </c>
      <c r="DO262" s="155">
        <v>64334.52</v>
      </c>
      <c r="DP262" s="156">
        <v>0.89639944442465902</v>
      </c>
      <c r="DQ262" s="155">
        <v>7435.4040000000023</v>
      </c>
    </row>
    <row r="263" spans="1:121" ht="38.25" x14ac:dyDescent="0.25">
      <c r="A263" s="17" t="s">
        <v>722</v>
      </c>
      <c r="B263" s="18" t="s">
        <v>450</v>
      </c>
      <c r="C263" s="17" t="s">
        <v>32</v>
      </c>
      <c r="D263" s="17" t="s">
        <v>451</v>
      </c>
      <c r="E263" s="19" t="s">
        <v>109</v>
      </c>
      <c r="F263" s="19">
        <v>3939.1</v>
      </c>
      <c r="G263" s="20">
        <v>7.13</v>
      </c>
      <c r="H263" s="20">
        <v>8.92</v>
      </c>
      <c r="I263" s="390">
        <v>35136.771999999997</v>
      </c>
      <c r="J263" s="100">
        <v>0</v>
      </c>
      <c r="K263" s="155">
        <v>0</v>
      </c>
      <c r="L263" s="366">
        <v>0</v>
      </c>
      <c r="M263" s="339">
        <v>0</v>
      </c>
      <c r="N263" s="155">
        <v>0</v>
      </c>
      <c r="O263" s="156">
        <v>0</v>
      </c>
      <c r="P263" s="155">
        <v>35136.771999999997</v>
      </c>
      <c r="Q263" s="100"/>
      <c r="R263" s="155">
        <v>0</v>
      </c>
      <c r="S263" s="366">
        <v>0</v>
      </c>
      <c r="T263" s="339">
        <v>0</v>
      </c>
      <c r="U263" s="155">
        <v>0</v>
      </c>
      <c r="V263" s="156">
        <v>0</v>
      </c>
      <c r="W263" s="155">
        <v>35136.771999999997</v>
      </c>
      <c r="X263" s="100"/>
      <c r="Y263" s="155">
        <v>0</v>
      </c>
      <c r="Z263" s="366">
        <v>0</v>
      </c>
      <c r="AA263" s="339">
        <v>0</v>
      </c>
      <c r="AB263" s="155">
        <v>0</v>
      </c>
      <c r="AC263" s="156">
        <v>0</v>
      </c>
      <c r="AD263" s="155">
        <v>35136.771999999997</v>
      </c>
      <c r="AE263" s="100">
        <v>287</v>
      </c>
      <c r="AF263" s="155">
        <v>2560.04</v>
      </c>
      <c r="AG263" s="366">
        <v>7.2859282577238463E-2</v>
      </c>
      <c r="AH263" s="339">
        <v>287</v>
      </c>
      <c r="AI263" s="155">
        <v>2560.04</v>
      </c>
      <c r="AJ263" s="156">
        <v>7.2859282577238463E-2</v>
      </c>
      <c r="AK263" s="155">
        <v>32576.731999999996</v>
      </c>
      <c r="AL263" s="100">
        <v>1960</v>
      </c>
      <c r="AM263" s="155">
        <v>17483.2</v>
      </c>
      <c r="AN263" s="366">
        <v>0.49757558833236026</v>
      </c>
      <c r="AO263" s="339">
        <v>2247</v>
      </c>
      <c r="AP263" s="155">
        <v>20043.240000000002</v>
      </c>
      <c r="AQ263" s="156">
        <v>0.57043487090959877</v>
      </c>
      <c r="AR263" s="155">
        <v>15093.531999999996</v>
      </c>
      <c r="AS263" s="100">
        <v>387</v>
      </c>
      <c r="AT263" s="155">
        <v>3452.04</v>
      </c>
      <c r="AU263" s="366">
        <v>9.8245792186032355E-2</v>
      </c>
      <c r="AV263" s="339">
        <v>2634</v>
      </c>
      <c r="AW263" s="155">
        <v>23495.280000000002</v>
      </c>
      <c r="AX263" s="156">
        <v>0.66868066309563112</v>
      </c>
      <c r="AY263" s="155">
        <v>11641.491999999995</v>
      </c>
      <c r="AZ263" s="100">
        <v>282</v>
      </c>
      <c r="BA263" s="155">
        <v>2515.44</v>
      </c>
      <c r="BB263" s="366">
        <v>7.1589957096798773E-2</v>
      </c>
      <c r="BC263" s="339">
        <v>2916</v>
      </c>
      <c r="BD263" s="155">
        <v>26010.720000000001</v>
      </c>
      <c r="BE263" s="156">
        <v>0.74027062019242984</v>
      </c>
      <c r="BF263" s="155">
        <v>9126.051999999996</v>
      </c>
      <c r="BG263" s="100"/>
      <c r="BH263" s="155">
        <v>0</v>
      </c>
      <c r="BI263" s="366">
        <v>0</v>
      </c>
      <c r="BJ263" s="339">
        <v>2916</v>
      </c>
      <c r="BK263" s="155">
        <v>26010.720000000001</v>
      </c>
      <c r="BL263" s="156">
        <v>0.74027062019242984</v>
      </c>
      <c r="BM263" s="155">
        <v>9126.051999999996</v>
      </c>
      <c r="BN263" s="100"/>
      <c r="BO263" s="155">
        <v>0</v>
      </c>
      <c r="BP263" s="366">
        <v>0</v>
      </c>
      <c r="BQ263" s="339">
        <v>2916</v>
      </c>
      <c r="BR263" s="155">
        <v>26010.720000000001</v>
      </c>
      <c r="BS263" s="156">
        <v>0.74027062019242984</v>
      </c>
      <c r="BT263" s="155">
        <v>9126.051999999996</v>
      </c>
      <c r="BU263" s="100">
        <v>429</v>
      </c>
      <c r="BV263" s="155">
        <v>3826.68</v>
      </c>
      <c r="BW263" s="366">
        <v>0.10890812622172578</v>
      </c>
      <c r="BX263" s="339">
        <v>3345</v>
      </c>
      <c r="BY263" s="155">
        <v>29837.4</v>
      </c>
      <c r="BZ263" s="156">
        <v>0.84917874641415558</v>
      </c>
      <c r="CA263" s="155">
        <v>5299.3719999999958</v>
      </c>
      <c r="CB263" s="100"/>
      <c r="CC263" s="155">
        <v>0</v>
      </c>
      <c r="CD263" s="366">
        <v>0</v>
      </c>
      <c r="CE263" s="339">
        <v>3345</v>
      </c>
      <c r="CF263" s="155">
        <v>29837.4</v>
      </c>
      <c r="CG263" s="156">
        <v>0.84917874641415558</v>
      </c>
      <c r="CH263" s="155">
        <v>5299.3719999999958</v>
      </c>
      <c r="CI263" s="100"/>
      <c r="CJ263" s="155">
        <v>0</v>
      </c>
      <c r="CK263" s="366">
        <v>0</v>
      </c>
      <c r="CL263" s="339">
        <v>3345</v>
      </c>
      <c r="CM263" s="155">
        <v>29837.4</v>
      </c>
      <c r="CN263" s="156">
        <v>0.84917874641415558</v>
      </c>
      <c r="CO263" s="155">
        <v>5299.3719999999958</v>
      </c>
      <c r="CP263" s="100"/>
      <c r="CQ263" s="155">
        <v>0</v>
      </c>
      <c r="CR263" s="366">
        <v>0</v>
      </c>
      <c r="CS263" s="339">
        <v>3345</v>
      </c>
      <c r="CT263" s="155">
        <v>29837.4</v>
      </c>
      <c r="CU263" s="156">
        <v>0.84917874641415558</v>
      </c>
      <c r="CV263" s="155">
        <v>5299.3719999999958</v>
      </c>
      <c r="CW263" s="100"/>
      <c r="CX263" s="155">
        <v>0</v>
      </c>
      <c r="CY263" s="366">
        <v>0</v>
      </c>
      <c r="CZ263" s="339">
        <v>3345</v>
      </c>
      <c r="DA263" s="155">
        <v>29837.4</v>
      </c>
      <c r="DB263" s="156">
        <v>0.84917874641415558</v>
      </c>
      <c r="DC263" s="155">
        <v>5299.3719999999958</v>
      </c>
      <c r="DD263" s="100"/>
      <c r="DE263" s="155">
        <v>0</v>
      </c>
      <c r="DF263" s="366">
        <v>0</v>
      </c>
      <c r="DG263" s="339">
        <v>3345</v>
      </c>
      <c r="DH263" s="155">
        <v>29837.4</v>
      </c>
      <c r="DI263" s="156">
        <v>0.84917874641415558</v>
      </c>
      <c r="DJ263" s="155">
        <v>5299.3719999999958</v>
      </c>
      <c r="DK263" s="100"/>
      <c r="DL263" s="155">
        <v>0</v>
      </c>
      <c r="DM263" s="366">
        <v>0</v>
      </c>
      <c r="DN263" s="339">
        <v>3345</v>
      </c>
      <c r="DO263" s="155">
        <v>29837.4</v>
      </c>
      <c r="DP263" s="156">
        <v>0.84917874641415558</v>
      </c>
      <c r="DQ263" s="155">
        <v>5299.3719999999958</v>
      </c>
    </row>
    <row r="264" spans="1:121" ht="38.25" x14ac:dyDescent="0.25">
      <c r="A264" s="17" t="s">
        <v>723</v>
      </c>
      <c r="B264" s="18" t="s">
        <v>724</v>
      </c>
      <c r="C264" s="17" t="s">
        <v>32</v>
      </c>
      <c r="D264" s="17" t="s">
        <v>725</v>
      </c>
      <c r="E264" s="19" t="s">
        <v>109</v>
      </c>
      <c r="F264" s="19">
        <v>280</v>
      </c>
      <c r="G264" s="20">
        <v>11.6</v>
      </c>
      <c r="H264" s="20">
        <v>14.52</v>
      </c>
      <c r="I264" s="390">
        <v>4065.6</v>
      </c>
      <c r="J264" s="100">
        <v>0</v>
      </c>
      <c r="K264" s="155">
        <v>0</v>
      </c>
      <c r="L264" s="366">
        <v>0</v>
      </c>
      <c r="M264" s="339">
        <v>0</v>
      </c>
      <c r="N264" s="155">
        <v>0</v>
      </c>
      <c r="O264" s="156">
        <v>0</v>
      </c>
      <c r="P264" s="155">
        <v>4065.6</v>
      </c>
      <c r="Q264" s="100"/>
      <c r="R264" s="155">
        <v>0</v>
      </c>
      <c r="S264" s="366">
        <v>0</v>
      </c>
      <c r="T264" s="339">
        <v>0</v>
      </c>
      <c r="U264" s="155">
        <v>0</v>
      </c>
      <c r="V264" s="156">
        <v>0</v>
      </c>
      <c r="W264" s="155">
        <v>4065.6</v>
      </c>
      <c r="X264" s="100"/>
      <c r="Y264" s="155">
        <v>0</v>
      </c>
      <c r="Z264" s="366">
        <v>0</v>
      </c>
      <c r="AA264" s="339">
        <v>0</v>
      </c>
      <c r="AB264" s="155">
        <v>0</v>
      </c>
      <c r="AC264" s="156">
        <v>0</v>
      </c>
      <c r="AD264" s="155">
        <v>4065.6</v>
      </c>
      <c r="AE264" s="100"/>
      <c r="AF264" s="155">
        <v>0</v>
      </c>
      <c r="AG264" s="366">
        <v>0</v>
      </c>
      <c r="AH264" s="339">
        <v>0</v>
      </c>
      <c r="AI264" s="155">
        <v>0</v>
      </c>
      <c r="AJ264" s="156">
        <v>0</v>
      </c>
      <c r="AK264" s="155">
        <v>4065.6</v>
      </c>
      <c r="AL264" s="100"/>
      <c r="AM264" s="155">
        <v>0</v>
      </c>
      <c r="AN264" s="366">
        <v>0</v>
      </c>
      <c r="AO264" s="339">
        <v>0</v>
      </c>
      <c r="AP264" s="155">
        <v>0</v>
      </c>
      <c r="AQ264" s="156">
        <v>0</v>
      </c>
      <c r="AR264" s="155">
        <v>4065.6</v>
      </c>
      <c r="AS264" s="100"/>
      <c r="AT264" s="155">
        <v>0</v>
      </c>
      <c r="AU264" s="366">
        <v>0</v>
      </c>
      <c r="AV264" s="339">
        <v>0</v>
      </c>
      <c r="AW264" s="155">
        <v>0</v>
      </c>
      <c r="AX264" s="156">
        <v>0</v>
      </c>
      <c r="AY264" s="155">
        <v>4065.6</v>
      </c>
      <c r="AZ264" s="100"/>
      <c r="BA264" s="155">
        <v>0</v>
      </c>
      <c r="BB264" s="366">
        <v>0</v>
      </c>
      <c r="BC264" s="339">
        <v>0</v>
      </c>
      <c r="BD264" s="155">
        <v>0</v>
      </c>
      <c r="BE264" s="156">
        <v>0</v>
      </c>
      <c r="BF264" s="155">
        <v>4065.6</v>
      </c>
      <c r="BG264" s="100"/>
      <c r="BH264" s="155">
        <v>0</v>
      </c>
      <c r="BI264" s="366">
        <v>0</v>
      </c>
      <c r="BJ264" s="339">
        <v>0</v>
      </c>
      <c r="BK264" s="155">
        <v>0</v>
      </c>
      <c r="BL264" s="156">
        <v>0</v>
      </c>
      <c r="BM264" s="155">
        <v>4065.6</v>
      </c>
      <c r="BN264" s="100"/>
      <c r="BO264" s="155">
        <v>0</v>
      </c>
      <c r="BP264" s="366">
        <v>0</v>
      </c>
      <c r="BQ264" s="339">
        <v>0</v>
      </c>
      <c r="BR264" s="155">
        <v>0</v>
      </c>
      <c r="BS264" s="156">
        <v>0</v>
      </c>
      <c r="BT264" s="155">
        <v>4065.6</v>
      </c>
      <c r="BU264" s="100"/>
      <c r="BV264" s="155">
        <v>0</v>
      </c>
      <c r="BW264" s="366">
        <v>0</v>
      </c>
      <c r="BX264" s="339">
        <v>0</v>
      </c>
      <c r="BY264" s="155">
        <v>0</v>
      </c>
      <c r="BZ264" s="156">
        <v>0</v>
      </c>
      <c r="CA264" s="155">
        <v>4065.6</v>
      </c>
      <c r="CB264" s="100"/>
      <c r="CC264" s="155">
        <v>0</v>
      </c>
      <c r="CD264" s="366">
        <v>0</v>
      </c>
      <c r="CE264" s="339">
        <v>0</v>
      </c>
      <c r="CF264" s="155">
        <v>0</v>
      </c>
      <c r="CG264" s="156">
        <v>0</v>
      </c>
      <c r="CH264" s="155">
        <v>4065.6</v>
      </c>
      <c r="CI264" s="100"/>
      <c r="CJ264" s="155">
        <v>0</v>
      </c>
      <c r="CK264" s="366">
        <v>0</v>
      </c>
      <c r="CL264" s="339">
        <v>0</v>
      </c>
      <c r="CM264" s="155">
        <v>0</v>
      </c>
      <c r="CN264" s="156">
        <v>0</v>
      </c>
      <c r="CO264" s="155">
        <v>4065.6</v>
      </c>
      <c r="CP264" s="100"/>
      <c r="CQ264" s="155">
        <v>0</v>
      </c>
      <c r="CR264" s="366">
        <v>0</v>
      </c>
      <c r="CS264" s="339">
        <v>0</v>
      </c>
      <c r="CT264" s="155">
        <v>0</v>
      </c>
      <c r="CU264" s="156">
        <v>0</v>
      </c>
      <c r="CV264" s="155">
        <v>4065.6</v>
      </c>
      <c r="CW264" s="100">
        <v>280</v>
      </c>
      <c r="CX264" s="155">
        <v>4065.6</v>
      </c>
      <c r="CY264" s="366">
        <v>1</v>
      </c>
      <c r="CZ264" s="339">
        <v>280</v>
      </c>
      <c r="DA264" s="155">
        <v>4065.6</v>
      </c>
      <c r="DB264" s="156">
        <v>1</v>
      </c>
      <c r="DC264" s="155">
        <v>0</v>
      </c>
      <c r="DD264" s="100"/>
      <c r="DE264" s="155">
        <v>0</v>
      </c>
      <c r="DF264" s="366">
        <v>0</v>
      </c>
      <c r="DG264" s="339">
        <v>280</v>
      </c>
      <c r="DH264" s="155">
        <v>4065.6</v>
      </c>
      <c r="DI264" s="156">
        <v>1</v>
      </c>
      <c r="DJ264" s="155">
        <v>0</v>
      </c>
      <c r="DK264" s="100"/>
      <c r="DL264" s="155">
        <v>0</v>
      </c>
      <c r="DM264" s="366">
        <v>0</v>
      </c>
      <c r="DN264" s="339">
        <v>280</v>
      </c>
      <c r="DO264" s="155">
        <v>4065.6</v>
      </c>
      <c r="DP264" s="156">
        <v>1</v>
      </c>
      <c r="DQ264" s="155">
        <v>0</v>
      </c>
    </row>
    <row r="265" spans="1:121" ht="38.25" x14ac:dyDescent="0.25">
      <c r="A265" s="17" t="s">
        <v>726</v>
      </c>
      <c r="B265" s="18" t="s">
        <v>599</v>
      </c>
      <c r="C265" s="17" t="s">
        <v>32</v>
      </c>
      <c r="D265" s="17" t="s">
        <v>600</v>
      </c>
      <c r="E265" s="19" t="s">
        <v>42</v>
      </c>
      <c r="F265" s="19">
        <v>17</v>
      </c>
      <c r="G265" s="20">
        <v>24.75</v>
      </c>
      <c r="H265" s="20">
        <v>30.99</v>
      </c>
      <c r="I265" s="390">
        <v>526.83000000000004</v>
      </c>
      <c r="J265" s="100">
        <v>0</v>
      </c>
      <c r="K265" s="155">
        <v>0</v>
      </c>
      <c r="L265" s="366">
        <v>0</v>
      </c>
      <c r="M265" s="339">
        <v>0</v>
      </c>
      <c r="N265" s="155">
        <v>0</v>
      </c>
      <c r="O265" s="156">
        <v>0</v>
      </c>
      <c r="P265" s="155">
        <v>526.83000000000004</v>
      </c>
      <c r="Q265" s="100"/>
      <c r="R265" s="155">
        <v>0</v>
      </c>
      <c r="S265" s="366">
        <v>0</v>
      </c>
      <c r="T265" s="339">
        <v>0</v>
      </c>
      <c r="U265" s="155">
        <v>0</v>
      </c>
      <c r="V265" s="156">
        <v>0</v>
      </c>
      <c r="W265" s="155">
        <v>526.83000000000004</v>
      </c>
      <c r="X265" s="100"/>
      <c r="Y265" s="155">
        <v>0</v>
      </c>
      <c r="Z265" s="366">
        <v>0</v>
      </c>
      <c r="AA265" s="339">
        <v>0</v>
      </c>
      <c r="AB265" s="155">
        <v>0</v>
      </c>
      <c r="AC265" s="156">
        <v>0</v>
      </c>
      <c r="AD265" s="155">
        <v>526.83000000000004</v>
      </c>
      <c r="AE265" s="100"/>
      <c r="AF265" s="155">
        <v>0</v>
      </c>
      <c r="AG265" s="366">
        <v>0</v>
      </c>
      <c r="AH265" s="339">
        <v>0</v>
      </c>
      <c r="AI265" s="155">
        <v>0</v>
      </c>
      <c r="AJ265" s="156">
        <v>0</v>
      </c>
      <c r="AK265" s="155">
        <v>526.83000000000004</v>
      </c>
      <c r="AL265" s="100"/>
      <c r="AM265" s="155">
        <v>0</v>
      </c>
      <c r="AN265" s="366">
        <v>0</v>
      </c>
      <c r="AO265" s="339">
        <v>0</v>
      </c>
      <c r="AP265" s="155">
        <v>0</v>
      </c>
      <c r="AQ265" s="156">
        <v>0</v>
      </c>
      <c r="AR265" s="155">
        <v>526.83000000000004</v>
      </c>
      <c r="AS265" s="100"/>
      <c r="AT265" s="155">
        <v>0</v>
      </c>
      <c r="AU265" s="366">
        <v>0</v>
      </c>
      <c r="AV265" s="339">
        <v>0</v>
      </c>
      <c r="AW265" s="155">
        <v>0</v>
      </c>
      <c r="AX265" s="156">
        <v>0</v>
      </c>
      <c r="AY265" s="155">
        <v>526.83000000000004</v>
      </c>
      <c r="AZ265" s="100"/>
      <c r="BA265" s="155">
        <v>0</v>
      </c>
      <c r="BB265" s="366">
        <v>0</v>
      </c>
      <c r="BC265" s="339">
        <v>0</v>
      </c>
      <c r="BD265" s="155">
        <v>0</v>
      </c>
      <c r="BE265" s="156">
        <v>0</v>
      </c>
      <c r="BF265" s="155">
        <v>526.83000000000004</v>
      </c>
      <c r="BG265" s="100"/>
      <c r="BH265" s="155">
        <v>0</v>
      </c>
      <c r="BI265" s="366">
        <v>0</v>
      </c>
      <c r="BJ265" s="339">
        <v>0</v>
      </c>
      <c r="BK265" s="155">
        <v>0</v>
      </c>
      <c r="BL265" s="156">
        <v>0</v>
      </c>
      <c r="BM265" s="155">
        <v>526.83000000000004</v>
      </c>
      <c r="BN265" s="100"/>
      <c r="BO265" s="155">
        <v>0</v>
      </c>
      <c r="BP265" s="366">
        <v>0</v>
      </c>
      <c r="BQ265" s="339">
        <v>0</v>
      </c>
      <c r="BR265" s="155">
        <v>0</v>
      </c>
      <c r="BS265" s="156">
        <v>0</v>
      </c>
      <c r="BT265" s="155">
        <v>526.83000000000004</v>
      </c>
      <c r="BU265" s="100"/>
      <c r="BV265" s="155">
        <v>0</v>
      </c>
      <c r="BW265" s="366">
        <v>0</v>
      </c>
      <c r="BX265" s="339">
        <v>0</v>
      </c>
      <c r="BY265" s="155">
        <v>0</v>
      </c>
      <c r="BZ265" s="156">
        <v>0</v>
      </c>
      <c r="CA265" s="155">
        <v>526.83000000000004</v>
      </c>
      <c r="CB265" s="100"/>
      <c r="CC265" s="155">
        <v>0</v>
      </c>
      <c r="CD265" s="366">
        <v>0</v>
      </c>
      <c r="CE265" s="339">
        <v>0</v>
      </c>
      <c r="CF265" s="155">
        <v>0</v>
      </c>
      <c r="CG265" s="156">
        <v>0</v>
      </c>
      <c r="CH265" s="155">
        <v>526.83000000000004</v>
      </c>
      <c r="CI265" s="100"/>
      <c r="CJ265" s="155">
        <v>0</v>
      </c>
      <c r="CK265" s="366">
        <v>0</v>
      </c>
      <c r="CL265" s="339">
        <v>0</v>
      </c>
      <c r="CM265" s="155">
        <v>0</v>
      </c>
      <c r="CN265" s="156">
        <v>0</v>
      </c>
      <c r="CO265" s="155">
        <v>526.83000000000004</v>
      </c>
      <c r="CP265" s="277">
        <v>8</v>
      </c>
      <c r="CQ265" s="155">
        <v>247.92</v>
      </c>
      <c r="CR265" s="366">
        <v>0.47058823529411759</v>
      </c>
      <c r="CS265" s="339">
        <v>8</v>
      </c>
      <c r="CT265" s="155">
        <v>247.92</v>
      </c>
      <c r="CU265" s="156">
        <v>0.47058823529411759</v>
      </c>
      <c r="CV265" s="155">
        <v>278.91000000000008</v>
      </c>
      <c r="CW265" s="277"/>
      <c r="CX265" s="155">
        <v>0</v>
      </c>
      <c r="CY265" s="366">
        <v>0</v>
      </c>
      <c r="CZ265" s="339">
        <v>8</v>
      </c>
      <c r="DA265" s="155">
        <v>247.92</v>
      </c>
      <c r="DB265" s="156">
        <v>0.47058823529411759</v>
      </c>
      <c r="DC265" s="155">
        <v>278.91000000000008</v>
      </c>
      <c r="DD265" s="277"/>
      <c r="DE265" s="155">
        <v>0</v>
      </c>
      <c r="DF265" s="366">
        <v>0</v>
      </c>
      <c r="DG265" s="339">
        <v>8</v>
      </c>
      <c r="DH265" s="155">
        <v>247.92</v>
      </c>
      <c r="DI265" s="156">
        <v>0.47058823529411759</v>
      </c>
      <c r="DJ265" s="155">
        <v>278.91000000000008</v>
      </c>
      <c r="DK265" s="277"/>
      <c r="DL265" s="155">
        <v>0</v>
      </c>
      <c r="DM265" s="366">
        <v>0</v>
      </c>
      <c r="DN265" s="339">
        <v>8</v>
      </c>
      <c r="DO265" s="155">
        <v>247.92</v>
      </c>
      <c r="DP265" s="156">
        <v>0.47058823529411759</v>
      </c>
      <c r="DQ265" s="155">
        <v>278.91000000000008</v>
      </c>
    </row>
    <row r="266" spans="1:121" ht="38.25" x14ac:dyDescent="0.25">
      <c r="A266" s="17" t="s">
        <v>727</v>
      </c>
      <c r="B266" s="18" t="s">
        <v>602</v>
      </c>
      <c r="C266" s="17" t="s">
        <v>32</v>
      </c>
      <c r="D266" s="17" t="s">
        <v>603</v>
      </c>
      <c r="E266" s="19" t="s">
        <v>42</v>
      </c>
      <c r="F266" s="19">
        <v>20</v>
      </c>
      <c r="G266" s="20">
        <v>27.62</v>
      </c>
      <c r="H266" s="20">
        <v>34.58</v>
      </c>
      <c r="I266" s="390">
        <v>691.6</v>
      </c>
      <c r="J266" s="100">
        <v>0</v>
      </c>
      <c r="K266" s="155">
        <v>0</v>
      </c>
      <c r="L266" s="366">
        <v>0</v>
      </c>
      <c r="M266" s="339">
        <v>0</v>
      </c>
      <c r="N266" s="155">
        <v>0</v>
      </c>
      <c r="O266" s="156">
        <v>0</v>
      </c>
      <c r="P266" s="155">
        <v>691.6</v>
      </c>
      <c r="Q266" s="100"/>
      <c r="R266" s="155">
        <v>0</v>
      </c>
      <c r="S266" s="366">
        <v>0</v>
      </c>
      <c r="T266" s="339">
        <v>0</v>
      </c>
      <c r="U266" s="155">
        <v>0</v>
      </c>
      <c r="V266" s="156">
        <v>0</v>
      </c>
      <c r="W266" s="155">
        <v>691.6</v>
      </c>
      <c r="X266" s="100"/>
      <c r="Y266" s="155">
        <v>0</v>
      </c>
      <c r="Z266" s="366">
        <v>0</v>
      </c>
      <c r="AA266" s="339">
        <v>0</v>
      </c>
      <c r="AB266" s="155">
        <v>0</v>
      </c>
      <c r="AC266" s="156">
        <v>0</v>
      </c>
      <c r="AD266" s="155">
        <v>691.6</v>
      </c>
      <c r="AE266" s="100"/>
      <c r="AF266" s="155">
        <v>0</v>
      </c>
      <c r="AG266" s="366">
        <v>0</v>
      </c>
      <c r="AH266" s="339">
        <v>0</v>
      </c>
      <c r="AI266" s="155">
        <v>0</v>
      </c>
      <c r="AJ266" s="156">
        <v>0</v>
      </c>
      <c r="AK266" s="155">
        <v>691.6</v>
      </c>
      <c r="AL266" s="100"/>
      <c r="AM266" s="155">
        <v>0</v>
      </c>
      <c r="AN266" s="366">
        <v>0</v>
      </c>
      <c r="AO266" s="339">
        <v>0</v>
      </c>
      <c r="AP266" s="155">
        <v>0</v>
      </c>
      <c r="AQ266" s="156">
        <v>0</v>
      </c>
      <c r="AR266" s="155">
        <v>691.6</v>
      </c>
      <c r="AS266" s="100"/>
      <c r="AT266" s="155">
        <v>0</v>
      </c>
      <c r="AU266" s="366">
        <v>0</v>
      </c>
      <c r="AV266" s="339">
        <v>0</v>
      </c>
      <c r="AW266" s="155">
        <v>0</v>
      </c>
      <c r="AX266" s="156">
        <v>0</v>
      </c>
      <c r="AY266" s="155">
        <v>691.6</v>
      </c>
      <c r="AZ266" s="100"/>
      <c r="BA266" s="155">
        <v>0</v>
      </c>
      <c r="BB266" s="366">
        <v>0</v>
      </c>
      <c r="BC266" s="339">
        <v>0</v>
      </c>
      <c r="BD266" s="155">
        <v>0</v>
      </c>
      <c r="BE266" s="156">
        <v>0</v>
      </c>
      <c r="BF266" s="155">
        <v>691.6</v>
      </c>
      <c r="BG266" s="100"/>
      <c r="BH266" s="155">
        <v>0</v>
      </c>
      <c r="BI266" s="366">
        <v>0</v>
      </c>
      <c r="BJ266" s="339">
        <v>0</v>
      </c>
      <c r="BK266" s="155">
        <v>0</v>
      </c>
      <c r="BL266" s="156">
        <v>0</v>
      </c>
      <c r="BM266" s="155">
        <v>691.6</v>
      </c>
      <c r="BN266" s="100"/>
      <c r="BO266" s="155">
        <v>0</v>
      </c>
      <c r="BP266" s="366">
        <v>0</v>
      </c>
      <c r="BQ266" s="339">
        <v>0</v>
      </c>
      <c r="BR266" s="155">
        <v>0</v>
      </c>
      <c r="BS266" s="156">
        <v>0</v>
      </c>
      <c r="BT266" s="155">
        <v>691.6</v>
      </c>
      <c r="BU266" s="100"/>
      <c r="BV266" s="155">
        <v>0</v>
      </c>
      <c r="BW266" s="366">
        <v>0</v>
      </c>
      <c r="BX266" s="339">
        <v>0</v>
      </c>
      <c r="BY266" s="155">
        <v>0</v>
      </c>
      <c r="BZ266" s="156">
        <v>0</v>
      </c>
      <c r="CA266" s="155">
        <v>691.6</v>
      </c>
      <c r="CB266" s="100"/>
      <c r="CC266" s="155">
        <v>0</v>
      </c>
      <c r="CD266" s="366">
        <v>0</v>
      </c>
      <c r="CE266" s="339">
        <v>0</v>
      </c>
      <c r="CF266" s="155">
        <v>0</v>
      </c>
      <c r="CG266" s="156">
        <v>0</v>
      </c>
      <c r="CH266" s="155">
        <v>691.6</v>
      </c>
      <c r="CI266" s="100"/>
      <c r="CJ266" s="155">
        <v>0</v>
      </c>
      <c r="CK266" s="366">
        <v>0</v>
      </c>
      <c r="CL266" s="339">
        <v>0</v>
      </c>
      <c r="CM266" s="155">
        <v>0</v>
      </c>
      <c r="CN266" s="156">
        <v>0</v>
      </c>
      <c r="CO266" s="155">
        <v>691.6</v>
      </c>
      <c r="CP266" s="277">
        <v>2</v>
      </c>
      <c r="CQ266" s="155">
        <v>69.16</v>
      </c>
      <c r="CR266" s="366">
        <v>9.9999999999999992E-2</v>
      </c>
      <c r="CS266" s="339">
        <v>2</v>
      </c>
      <c r="CT266" s="155">
        <v>69.16</v>
      </c>
      <c r="CU266" s="156">
        <v>9.9999999999999992E-2</v>
      </c>
      <c r="CV266" s="155">
        <v>622.44000000000005</v>
      </c>
      <c r="CW266" s="277"/>
      <c r="CX266" s="155">
        <v>0</v>
      </c>
      <c r="CY266" s="366">
        <v>0</v>
      </c>
      <c r="CZ266" s="339">
        <v>2</v>
      </c>
      <c r="DA266" s="155">
        <v>69.16</v>
      </c>
      <c r="DB266" s="156">
        <v>9.9999999999999992E-2</v>
      </c>
      <c r="DC266" s="155">
        <v>622.44000000000005</v>
      </c>
      <c r="DD266" s="277"/>
      <c r="DE266" s="155">
        <v>0</v>
      </c>
      <c r="DF266" s="366">
        <v>0</v>
      </c>
      <c r="DG266" s="339">
        <v>2</v>
      </c>
      <c r="DH266" s="155">
        <v>69.16</v>
      </c>
      <c r="DI266" s="156">
        <v>9.9999999999999992E-2</v>
      </c>
      <c r="DJ266" s="155">
        <v>622.44000000000005</v>
      </c>
      <c r="DK266" s="277"/>
      <c r="DL266" s="155">
        <v>0</v>
      </c>
      <c r="DM266" s="366">
        <v>0</v>
      </c>
      <c r="DN266" s="339">
        <v>2</v>
      </c>
      <c r="DO266" s="155">
        <v>69.16</v>
      </c>
      <c r="DP266" s="156">
        <v>9.9999999999999992E-2</v>
      </c>
      <c r="DQ266" s="155">
        <v>622.44000000000005</v>
      </c>
    </row>
    <row r="267" spans="1:121" ht="38.25" x14ac:dyDescent="0.25">
      <c r="A267" s="17" t="s">
        <v>728</v>
      </c>
      <c r="B267" s="18" t="s">
        <v>605</v>
      </c>
      <c r="C267" s="17" t="s">
        <v>32</v>
      </c>
      <c r="D267" s="17" t="s">
        <v>606</v>
      </c>
      <c r="E267" s="19" t="s">
        <v>42</v>
      </c>
      <c r="F267" s="19">
        <v>23</v>
      </c>
      <c r="G267" s="20">
        <v>35.03</v>
      </c>
      <c r="H267" s="20">
        <v>43.86</v>
      </c>
      <c r="I267" s="390">
        <v>1008.78</v>
      </c>
      <c r="J267" s="100">
        <v>0</v>
      </c>
      <c r="K267" s="155">
        <v>0</v>
      </c>
      <c r="L267" s="366">
        <v>0</v>
      </c>
      <c r="M267" s="339">
        <v>0</v>
      </c>
      <c r="N267" s="155">
        <v>0</v>
      </c>
      <c r="O267" s="156">
        <v>0</v>
      </c>
      <c r="P267" s="155">
        <v>1008.78</v>
      </c>
      <c r="Q267" s="100"/>
      <c r="R267" s="155">
        <v>0</v>
      </c>
      <c r="S267" s="366">
        <v>0</v>
      </c>
      <c r="T267" s="339">
        <v>0</v>
      </c>
      <c r="U267" s="155">
        <v>0</v>
      </c>
      <c r="V267" s="156">
        <v>0</v>
      </c>
      <c r="W267" s="155">
        <v>1008.78</v>
      </c>
      <c r="X267" s="100"/>
      <c r="Y267" s="155">
        <v>0</v>
      </c>
      <c r="Z267" s="366">
        <v>0</v>
      </c>
      <c r="AA267" s="339">
        <v>0</v>
      </c>
      <c r="AB267" s="155">
        <v>0</v>
      </c>
      <c r="AC267" s="156">
        <v>0</v>
      </c>
      <c r="AD267" s="155">
        <v>1008.78</v>
      </c>
      <c r="AE267" s="100"/>
      <c r="AF267" s="155">
        <v>0</v>
      </c>
      <c r="AG267" s="366">
        <v>0</v>
      </c>
      <c r="AH267" s="339">
        <v>0</v>
      </c>
      <c r="AI267" s="155">
        <v>0</v>
      </c>
      <c r="AJ267" s="156">
        <v>0</v>
      </c>
      <c r="AK267" s="155">
        <v>1008.78</v>
      </c>
      <c r="AL267" s="100"/>
      <c r="AM267" s="155">
        <v>0</v>
      </c>
      <c r="AN267" s="366">
        <v>0</v>
      </c>
      <c r="AO267" s="339">
        <v>0</v>
      </c>
      <c r="AP267" s="155">
        <v>0</v>
      </c>
      <c r="AQ267" s="156">
        <v>0</v>
      </c>
      <c r="AR267" s="155">
        <v>1008.78</v>
      </c>
      <c r="AS267" s="100"/>
      <c r="AT267" s="155">
        <v>0</v>
      </c>
      <c r="AU267" s="366">
        <v>0</v>
      </c>
      <c r="AV267" s="339">
        <v>0</v>
      </c>
      <c r="AW267" s="155">
        <v>0</v>
      </c>
      <c r="AX267" s="156">
        <v>0</v>
      </c>
      <c r="AY267" s="155">
        <v>1008.78</v>
      </c>
      <c r="AZ267" s="100"/>
      <c r="BA267" s="155">
        <v>0</v>
      </c>
      <c r="BB267" s="366">
        <v>0</v>
      </c>
      <c r="BC267" s="339">
        <v>0</v>
      </c>
      <c r="BD267" s="155">
        <v>0</v>
      </c>
      <c r="BE267" s="156">
        <v>0</v>
      </c>
      <c r="BF267" s="155">
        <v>1008.78</v>
      </c>
      <c r="BG267" s="100"/>
      <c r="BH267" s="155">
        <v>0</v>
      </c>
      <c r="BI267" s="366">
        <v>0</v>
      </c>
      <c r="BJ267" s="339">
        <v>0</v>
      </c>
      <c r="BK267" s="155">
        <v>0</v>
      </c>
      <c r="BL267" s="156">
        <v>0</v>
      </c>
      <c r="BM267" s="155">
        <v>1008.78</v>
      </c>
      <c r="BN267" s="100"/>
      <c r="BO267" s="155">
        <v>0</v>
      </c>
      <c r="BP267" s="366">
        <v>0</v>
      </c>
      <c r="BQ267" s="339">
        <v>0</v>
      </c>
      <c r="BR267" s="155">
        <v>0</v>
      </c>
      <c r="BS267" s="156">
        <v>0</v>
      </c>
      <c r="BT267" s="155">
        <v>1008.78</v>
      </c>
      <c r="BU267" s="100"/>
      <c r="BV267" s="155">
        <v>0</v>
      </c>
      <c r="BW267" s="366">
        <v>0</v>
      </c>
      <c r="BX267" s="339">
        <v>0</v>
      </c>
      <c r="BY267" s="155">
        <v>0</v>
      </c>
      <c r="BZ267" s="156">
        <v>0</v>
      </c>
      <c r="CA267" s="155">
        <v>1008.78</v>
      </c>
      <c r="CB267" s="100"/>
      <c r="CC267" s="155">
        <v>0</v>
      </c>
      <c r="CD267" s="366">
        <v>0</v>
      </c>
      <c r="CE267" s="339">
        <v>0</v>
      </c>
      <c r="CF267" s="155">
        <v>0</v>
      </c>
      <c r="CG267" s="156">
        <v>0</v>
      </c>
      <c r="CH267" s="155">
        <v>1008.78</v>
      </c>
      <c r="CI267" s="100"/>
      <c r="CJ267" s="155">
        <v>0</v>
      </c>
      <c r="CK267" s="366">
        <v>0</v>
      </c>
      <c r="CL267" s="339">
        <v>0</v>
      </c>
      <c r="CM267" s="155">
        <v>0</v>
      </c>
      <c r="CN267" s="156">
        <v>0</v>
      </c>
      <c r="CO267" s="155">
        <v>1008.78</v>
      </c>
      <c r="CP267" s="277">
        <v>16</v>
      </c>
      <c r="CQ267" s="155">
        <v>701.76</v>
      </c>
      <c r="CR267" s="366">
        <v>0.69565217391304346</v>
      </c>
      <c r="CS267" s="339">
        <v>16</v>
      </c>
      <c r="CT267" s="155">
        <v>701.76</v>
      </c>
      <c r="CU267" s="156">
        <v>0.69565217391304346</v>
      </c>
      <c r="CV267" s="155">
        <v>307.02</v>
      </c>
      <c r="CW267" s="277"/>
      <c r="CX267" s="155">
        <v>0</v>
      </c>
      <c r="CY267" s="366">
        <v>0</v>
      </c>
      <c r="CZ267" s="339">
        <v>16</v>
      </c>
      <c r="DA267" s="155">
        <v>701.76</v>
      </c>
      <c r="DB267" s="156">
        <v>0.69565217391304346</v>
      </c>
      <c r="DC267" s="155">
        <v>307.02</v>
      </c>
      <c r="DD267" s="277"/>
      <c r="DE267" s="155">
        <v>0</v>
      </c>
      <c r="DF267" s="366">
        <v>0</v>
      </c>
      <c r="DG267" s="339">
        <v>16</v>
      </c>
      <c r="DH267" s="155">
        <v>701.76</v>
      </c>
      <c r="DI267" s="156">
        <v>0.69565217391304346</v>
      </c>
      <c r="DJ267" s="155">
        <v>307.02</v>
      </c>
      <c r="DK267" s="277"/>
      <c r="DL267" s="155">
        <v>0</v>
      </c>
      <c r="DM267" s="366">
        <v>0</v>
      </c>
      <c r="DN267" s="339">
        <v>16</v>
      </c>
      <c r="DO267" s="155">
        <v>701.76</v>
      </c>
      <c r="DP267" s="156">
        <v>0.69565217391304346</v>
      </c>
      <c r="DQ267" s="155">
        <v>307.02</v>
      </c>
    </row>
    <row r="268" spans="1:121" ht="38.25" x14ac:dyDescent="0.25">
      <c r="A268" s="17" t="s">
        <v>729</v>
      </c>
      <c r="B268" s="18" t="s">
        <v>608</v>
      </c>
      <c r="C268" s="17" t="s">
        <v>27</v>
      </c>
      <c r="D268" s="17" t="s">
        <v>609</v>
      </c>
      <c r="E268" s="19" t="s">
        <v>42</v>
      </c>
      <c r="F268" s="19">
        <v>4</v>
      </c>
      <c r="G268" s="20">
        <v>27.5</v>
      </c>
      <c r="H268" s="20">
        <v>34.43</v>
      </c>
      <c r="I268" s="390">
        <v>137.72</v>
      </c>
      <c r="J268" s="100">
        <v>0</v>
      </c>
      <c r="K268" s="155">
        <v>0</v>
      </c>
      <c r="L268" s="366">
        <v>0</v>
      </c>
      <c r="M268" s="339">
        <v>0</v>
      </c>
      <c r="N268" s="155">
        <v>0</v>
      </c>
      <c r="O268" s="156">
        <v>0</v>
      </c>
      <c r="P268" s="155">
        <v>137.72</v>
      </c>
      <c r="Q268" s="100"/>
      <c r="R268" s="155">
        <v>0</v>
      </c>
      <c r="S268" s="366">
        <v>0</v>
      </c>
      <c r="T268" s="339">
        <v>0</v>
      </c>
      <c r="U268" s="155">
        <v>0</v>
      </c>
      <c r="V268" s="156">
        <v>0</v>
      </c>
      <c r="W268" s="155">
        <v>137.72</v>
      </c>
      <c r="X268" s="100"/>
      <c r="Y268" s="155">
        <v>0</v>
      </c>
      <c r="Z268" s="366">
        <v>0</v>
      </c>
      <c r="AA268" s="339">
        <v>0</v>
      </c>
      <c r="AB268" s="155">
        <v>0</v>
      </c>
      <c r="AC268" s="156">
        <v>0</v>
      </c>
      <c r="AD268" s="155">
        <v>137.72</v>
      </c>
      <c r="AE268" s="100"/>
      <c r="AF268" s="155">
        <v>0</v>
      </c>
      <c r="AG268" s="366">
        <v>0</v>
      </c>
      <c r="AH268" s="339">
        <v>0</v>
      </c>
      <c r="AI268" s="155">
        <v>0</v>
      </c>
      <c r="AJ268" s="156">
        <v>0</v>
      </c>
      <c r="AK268" s="155">
        <v>137.72</v>
      </c>
      <c r="AL268" s="100"/>
      <c r="AM268" s="155">
        <v>0</v>
      </c>
      <c r="AN268" s="366">
        <v>0</v>
      </c>
      <c r="AO268" s="339">
        <v>0</v>
      </c>
      <c r="AP268" s="155">
        <v>0</v>
      </c>
      <c r="AQ268" s="156">
        <v>0</v>
      </c>
      <c r="AR268" s="155">
        <v>137.72</v>
      </c>
      <c r="AS268" s="100"/>
      <c r="AT268" s="155">
        <v>0</v>
      </c>
      <c r="AU268" s="366">
        <v>0</v>
      </c>
      <c r="AV268" s="339">
        <v>0</v>
      </c>
      <c r="AW268" s="155">
        <v>0</v>
      </c>
      <c r="AX268" s="156">
        <v>0</v>
      </c>
      <c r="AY268" s="155">
        <v>137.72</v>
      </c>
      <c r="AZ268" s="100"/>
      <c r="BA268" s="155">
        <v>0</v>
      </c>
      <c r="BB268" s="366">
        <v>0</v>
      </c>
      <c r="BC268" s="339">
        <v>0</v>
      </c>
      <c r="BD268" s="155">
        <v>0</v>
      </c>
      <c r="BE268" s="156">
        <v>0</v>
      </c>
      <c r="BF268" s="155">
        <v>137.72</v>
      </c>
      <c r="BG268" s="100"/>
      <c r="BH268" s="155">
        <v>0</v>
      </c>
      <c r="BI268" s="366">
        <v>0</v>
      </c>
      <c r="BJ268" s="339">
        <v>0</v>
      </c>
      <c r="BK268" s="155">
        <v>0</v>
      </c>
      <c r="BL268" s="156">
        <v>0</v>
      </c>
      <c r="BM268" s="155">
        <v>137.72</v>
      </c>
      <c r="BN268" s="100"/>
      <c r="BO268" s="155">
        <v>0</v>
      </c>
      <c r="BP268" s="366">
        <v>0</v>
      </c>
      <c r="BQ268" s="339">
        <v>0</v>
      </c>
      <c r="BR268" s="155">
        <v>0</v>
      </c>
      <c r="BS268" s="156">
        <v>0</v>
      </c>
      <c r="BT268" s="155">
        <v>137.72</v>
      </c>
      <c r="BU268" s="100"/>
      <c r="BV268" s="155">
        <v>0</v>
      </c>
      <c r="BW268" s="366">
        <v>0</v>
      </c>
      <c r="BX268" s="339">
        <v>0</v>
      </c>
      <c r="BY268" s="155">
        <v>0</v>
      </c>
      <c r="BZ268" s="156">
        <v>0</v>
      </c>
      <c r="CA268" s="155">
        <v>137.72</v>
      </c>
      <c r="CB268" s="100"/>
      <c r="CC268" s="155">
        <v>0</v>
      </c>
      <c r="CD268" s="366">
        <v>0</v>
      </c>
      <c r="CE268" s="339">
        <v>0</v>
      </c>
      <c r="CF268" s="155">
        <v>0</v>
      </c>
      <c r="CG268" s="156">
        <v>0</v>
      </c>
      <c r="CH268" s="155">
        <v>137.72</v>
      </c>
      <c r="CI268" s="100"/>
      <c r="CJ268" s="155">
        <v>0</v>
      </c>
      <c r="CK268" s="366">
        <v>0</v>
      </c>
      <c r="CL268" s="339">
        <v>0</v>
      </c>
      <c r="CM268" s="155">
        <v>0</v>
      </c>
      <c r="CN268" s="156">
        <v>0</v>
      </c>
      <c r="CO268" s="155">
        <v>137.72</v>
      </c>
      <c r="CP268" s="277">
        <v>4</v>
      </c>
      <c r="CQ268" s="155">
        <v>137.72</v>
      </c>
      <c r="CR268" s="366">
        <v>1</v>
      </c>
      <c r="CS268" s="339">
        <v>4</v>
      </c>
      <c r="CT268" s="155">
        <v>137.72</v>
      </c>
      <c r="CU268" s="156">
        <v>1</v>
      </c>
      <c r="CV268" s="155">
        <v>0</v>
      </c>
      <c r="CW268" s="277"/>
      <c r="CX268" s="155">
        <v>0</v>
      </c>
      <c r="CY268" s="366">
        <v>0</v>
      </c>
      <c r="CZ268" s="339">
        <v>4</v>
      </c>
      <c r="DA268" s="155">
        <v>137.72</v>
      </c>
      <c r="DB268" s="156">
        <v>1</v>
      </c>
      <c r="DC268" s="155">
        <v>0</v>
      </c>
      <c r="DD268" s="277"/>
      <c r="DE268" s="155">
        <v>0</v>
      </c>
      <c r="DF268" s="366">
        <v>0</v>
      </c>
      <c r="DG268" s="339">
        <v>4</v>
      </c>
      <c r="DH268" s="155">
        <v>137.72</v>
      </c>
      <c r="DI268" s="156">
        <v>1</v>
      </c>
      <c r="DJ268" s="155">
        <v>0</v>
      </c>
      <c r="DK268" s="277"/>
      <c r="DL268" s="155">
        <v>0</v>
      </c>
      <c r="DM268" s="366">
        <v>0</v>
      </c>
      <c r="DN268" s="339">
        <v>4</v>
      </c>
      <c r="DO268" s="155">
        <v>137.72</v>
      </c>
      <c r="DP268" s="156">
        <v>1</v>
      </c>
      <c r="DQ268" s="155">
        <v>0</v>
      </c>
    </row>
    <row r="269" spans="1:121" ht="38.25" x14ac:dyDescent="0.25">
      <c r="A269" s="17" t="s">
        <v>730</v>
      </c>
      <c r="B269" s="18" t="s">
        <v>614</v>
      </c>
      <c r="C269" s="17" t="s">
        <v>32</v>
      </c>
      <c r="D269" s="17" t="s">
        <v>615</v>
      </c>
      <c r="E269" s="19" t="s">
        <v>42</v>
      </c>
      <c r="F269" s="19">
        <v>3</v>
      </c>
      <c r="G269" s="20">
        <v>44.17</v>
      </c>
      <c r="H269" s="20">
        <v>55.3</v>
      </c>
      <c r="I269" s="390">
        <v>165.9</v>
      </c>
      <c r="J269" s="100">
        <v>0</v>
      </c>
      <c r="K269" s="155">
        <v>0</v>
      </c>
      <c r="L269" s="366">
        <v>0</v>
      </c>
      <c r="M269" s="339">
        <v>0</v>
      </c>
      <c r="N269" s="155">
        <v>0</v>
      </c>
      <c r="O269" s="156">
        <v>0</v>
      </c>
      <c r="P269" s="155">
        <v>165.9</v>
      </c>
      <c r="Q269" s="100"/>
      <c r="R269" s="155">
        <v>0</v>
      </c>
      <c r="S269" s="366">
        <v>0</v>
      </c>
      <c r="T269" s="339">
        <v>0</v>
      </c>
      <c r="U269" s="155">
        <v>0</v>
      </c>
      <c r="V269" s="156">
        <v>0</v>
      </c>
      <c r="W269" s="155">
        <v>165.9</v>
      </c>
      <c r="X269" s="100"/>
      <c r="Y269" s="155">
        <v>0</v>
      </c>
      <c r="Z269" s="366">
        <v>0</v>
      </c>
      <c r="AA269" s="339">
        <v>0</v>
      </c>
      <c r="AB269" s="155">
        <v>0</v>
      </c>
      <c r="AC269" s="156">
        <v>0</v>
      </c>
      <c r="AD269" s="155">
        <v>165.9</v>
      </c>
      <c r="AE269" s="100"/>
      <c r="AF269" s="155">
        <v>0</v>
      </c>
      <c r="AG269" s="366">
        <v>0</v>
      </c>
      <c r="AH269" s="339">
        <v>0</v>
      </c>
      <c r="AI269" s="155">
        <v>0</v>
      </c>
      <c r="AJ269" s="156">
        <v>0</v>
      </c>
      <c r="AK269" s="155">
        <v>165.9</v>
      </c>
      <c r="AL269" s="100"/>
      <c r="AM269" s="155">
        <v>0</v>
      </c>
      <c r="AN269" s="366">
        <v>0</v>
      </c>
      <c r="AO269" s="339">
        <v>0</v>
      </c>
      <c r="AP269" s="155">
        <v>0</v>
      </c>
      <c r="AQ269" s="156">
        <v>0</v>
      </c>
      <c r="AR269" s="155">
        <v>165.9</v>
      </c>
      <c r="AS269" s="100"/>
      <c r="AT269" s="155">
        <v>0</v>
      </c>
      <c r="AU269" s="366">
        <v>0</v>
      </c>
      <c r="AV269" s="339">
        <v>0</v>
      </c>
      <c r="AW269" s="155">
        <v>0</v>
      </c>
      <c r="AX269" s="156">
        <v>0</v>
      </c>
      <c r="AY269" s="155">
        <v>165.9</v>
      </c>
      <c r="AZ269" s="100"/>
      <c r="BA269" s="155">
        <v>0</v>
      </c>
      <c r="BB269" s="366">
        <v>0</v>
      </c>
      <c r="BC269" s="339">
        <v>0</v>
      </c>
      <c r="BD269" s="155">
        <v>0</v>
      </c>
      <c r="BE269" s="156">
        <v>0</v>
      </c>
      <c r="BF269" s="155">
        <v>165.9</v>
      </c>
      <c r="BG269" s="100"/>
      <c r="BH269" s="155">
        <v>0</v>
      </c>
      <c r="BI269" s="366">
        <v>0</v>
      </c>
      <c r="BJ269" s="339">
        <v>0</v>
      </c>
      <c r="BK269" s="155">
        <v>0</v>
      </c>
      <c r="BL269" s="156">
        <v>0</v>
      </c>
      <c r="BM269" s="155">
        <v>165.9</v>
      </c>
      <c r="BN269" s="100"/>
      <c r="BO269" s="155">
        <v>0</v>
      </c>
      <c r="BP269" s="366">
        <v>0</v>
      </c>
      <c r="BQ269" s="339">
        <v>0</v>
      </c>
      <c r="BR269" s="155">
        <v>0</v>
      </c>
      <c r="BS269" s="156">
        <v>0</v>
      </c>
      <c r="BT269" s="155">
        <v>165.9</v>
      </c>
      <c r="BU269" s="100"/>
      <c r="BV269" s="155">
        <v>0</v>
      </c>
      <c r="BW269" s="366">
        <v>0</v>
      </c>
      <c r="BX269" s="339">
        <v>0</v>
      </c>
      <c r="BY269" s="155">
        <v>0</v>
      </c>
      <c r="BZ269" s="156">
        <v>0</v>
      </c>
      <c r="CA269" s="155">
        <v>165.9</v>
      </c>
      <c r="CB269" s="100"/>
      <c r="CC269" s="155">
        <v>0</v>
      </c>
      <c r="CD269" s="366">
        <v>0</v>
      </c>
      <c r="CE269" s="339">
        <v>0</v>
      </c>
      <c r="CF269" s="155">
        <v>0</v>
      </c>
      <c r="CG269" s="156">
        <v>0</v>
      </c>
      <c r="CH269" s="155">
        <v>165.9</v>
      </c>
      <c r="CI269" s="100"/>
      <c r="CJ269" s="155">
        <v>0</v>
      </c>
      <c r="CK269" s="366">
        <v>0</v>
      </c>
      <c r="CL269" s="339">
        <v>0</v>
      </c>
      <c r="CM269" s="155">
        <v>0</v>
      </c>
      <c r="CN269" s="156">
        <v>0</v>
      </c>
      <c r="CO269" s="155">
        <v>165.9</v>
      </c>
      <c r="CP269" s="277"/>
      <c r="CQ269" s="155">
        <v>0</v>
      </c>
      <c r="CR269" s="366">
        <v>0</v>
      </c>
      <c r="CS269" s="339">
        <v>0</v>
      </c>
      <c r="CT269" s="155">
        <v>0</v>
      </c>
      <c r="CU269" s="156">
        <v>0</v>
      </c>
      <c r="CV269" s="155">
        <v>165.9</v>
      </c>
      <c r="CW269" s="277"/>
      <c r="CX269" s="155">
        <v>0</v>
      </c>
      <c r="CY269" s="366">
        <v>0</v>
      </c>
      <c r="CZ269" s="339">
        <v>0</v>
      </c>
      <c r="DA269" s="155">
        <v>0</v>
      </c>
      <c r="DB269" s="156">
        <v>0</v>
      </c>
      <c r="DC269" s="155">
        <v>165.9</v>
      </c>
      <c r="DD269" s="277"/>
      <c r="DE269" s="155">
        <v>0</v>
      </c>
      <c r="DF269" s="366">
        <v>0</v>
      </c>
      <c r="DG269" s="339">
        <v>0</v>
      </c>
      <c r="DH269" s="155">
        <v>0</v>
      </c>
      <c r="DI269" s="156">
        <v>0</v>
      </c>
      <c r="DJ269" s="155">
        <v>165.9</v>
      </c>
      <c r="DK269" s="277"/>
      <c r="DL269" s="155">
        <v>0</v>
      </c>
      <c r="DM269" s="366">
        <v>0</v>
      </c>
      <c r="DN269" s="339">
        <v>0</v>
      </c>
      <c r="DO269" s="155">
        <v>0</v>
      </c>
      <c r="DP269" s="156">
        <v>0</v>
      </c>
      <c r="DQ269" s="155">
        <v>165.9</v>
      </c>
    </row>
    <row r="270" spans="1:121" ht="38.25" x14ac:dyDescent="0.25">
      <c r="A270" s="17" t="s">
        <v>731</v>
      </c>
      <c r="B270" s="18" t="s">
        <v>620</v>
      </c>
      <c r="C270" s="17" t="s">
        <v>32</v>
      </c>
      <c r="D270" s="17" t="s">
        <v>621</v>
      </c>
      <c r="E270" s="19" t="s">
        <v>42</v>
      </c>
      <c r="F270" s="19">
        <v>5</v>
      </c>
      <c r="G270" s="20">
        <v>26.65</v>
      </c>
      <c r="H270" s="20">
        <v>33.369999999999997</v>
      </c>
      <c r="I270" s="390">
        <v>166.85</v>
      </c>
      <c r="J270" s="100">
        <v>0</v>
      </c>
      <c r="K270" s="155">
        <v>0</v>
      </c>
      <c r="L270" s="366">
        <v>0</v>
      </c>
      <c r="M270" s="339">
        <v>0</v>
      </c>
      <c r="N270" s="155">
        <v>0</v>
      </c>
      <c r="O270" s="156">
        <v>0</v>
      </c>
      <c r="P270" s="155">
        <v>166.85</v>
      </c>
      <c r="Q270" s="100"/>
      <c r="R270" s="155">
        <v>0</v>
      </c>
      <c r="S270" s="366">
        <v>0</v>
      </c>
      <c r="T270" s="339">
        <v>0</v>
      </c>
      <c r="U270" s="155">
        <v>0</v>
      </c>
      <c r="V270" s="156">
        <v>0</v>
      </c>
      <c r="W270" s="155">
        <v>166.85</v>
      </c>
      <c r="X270" s="100"/>
      <c r="Y270" s="155">
        <v>0</v>
      </c>
      <c r="Z270" s="366">
        <v>0</v>
      </c>
      <c r="AA270" s="339">
        <v>0</v>
      </c>
      <c r="AB270" s="155">
        <v>0</v>
      </c>
      <c r="AC270" s="156">
        <v>0</v>
      </c>
      <c r="AD270" s="155">
        <v>166.85</v>
      </c>
      <c r="AE270" s="100"/>
      <c r="AF270" s="155">
        <v>0</v>
      </c>
      <c r="AG270" s="366">
        <v>0</v>
      </c>
      <c r="AH270" s="339">
        <v>0</v>
      </c>
      <c r="AI270" s="155">
        <v>0</v>
      </c>
      <c r="AJ270" s="156">
        <v>0</v>
      </c>
      <c r="AK270" s="155">
        <v>166.85</v>
      </c>
      <c r="AL270" s="100"/>
      <c r="AM270" s="155">
        <v>0</v>
      </c>
      <c r="AN270" s="366">
        <v>0</v>
      </c>
      <c r="AO270" s="339">
        <v>0</v>
      </c>
      <c r="AP270" s="155">
        <v>0</v>
      </c>
      <c r="AQ270" s="156">
        <v>0</v>
      </c>
      <c r="AR270" s="155">
        <v>166.85</v>
      </c>
      <c r="AS270" s="100"/>
      <c r="AT270" s="155">
        <v>0</v>
      </c>
      <c r="AU270" s="366">
        <v>0</v>
      </c>
      <c r="AV270" s="339">
        <v>0</v>
      </c>
      <c r="AW270" s="155">
        <v>0</v>
      </c>
      <c r="AX270" s="156">
        <v>0</v>
      </c>
      <c r="AY270" s="155">
        <v>166.85</v>
      </c>
      <c r="AZ270" s="100"/>
      <c r="BA270" s="155">
        <v>0</v>
      </c>
      <c r="BB270" s="366">
        <v>0</v>
      </c>
      <c r="BC270" s="339">
        <v>0</v>
      </c>
      <c r="BD270" s="155">
        <v>0</v>
      </c>
      <c r="BE270" s="156">
        <v>0</v>
      </c>
      <c r="BF270" s="155">
        <v>166.85</v>
      </c>
      <c r="BG270" s="100"/>
      <c r="BH270" s="155">
        <v>0</v>
      </c>
      <c r="BI270" s="366">
        <v>0</v>
      </c>
      <c r="BJ270" s="339">
        <v>0</v>
      </c>
      <c r="BK270" s="155">
        <v>0</v>
      </c>
      <c r="BL270" s="156">
        <v>0</v>
      </c>
      <c r="BM270" s="155">
        <v>166.85</v>
      </c>
      <c r="BN270" s="100"/>
      <c r="BO270" s="155">
        <v>0</v>
      </c>
      <c r="BP270" s="366">
        <v>0</v>
      </c>
      <c r="BQ270" s="339">
        <v>0</v>
      </c>
      <c r="BR270" s="155">
        <v>0</v>
      </c>
      <c r="BS270" s="156">
        <v>0</v>
      </c>
      <c r="BT270" s="155">
        <v>166.85</v>
      </c>
      <c r="BU270" s="100"/>
      <c r="BV270" s="155">
        <v>0</v>
      </c>
      <c r="BW270" s="366">
        <v>0</v>
      </c>
      <c r="BX270" s="339">
        <v>0</v>
      </c>
      <c r="BY270" s="155">
        <v>0</v>
      </c>
      <c r="BZ270" s="156">
        <v>0</v>
      </c>
      <c r="CA270" s="155">
        <v>166.85</v>
      </c>
      <c r="CB270" s="100"/>
      <c r="CC270" s="155">
        <v>0</v>
      </c>
      <c r="CD270" s="366">
        <v>0</v>
      </c>
      <c r="CE270" s="339">
        <v>0</v>
      </c>
      <c r="CF270" s="155">
        <v>0</v>
      </c>
      <c r="CG270" s="156">
        <v>0</v>
      </c>
      <c r="CH270" s="155">
        <v>166.85</v>
      </c>
      <c r="CI270" s="100"/>
      <c r="CJ270" s="155">
        <v>0</v>
      </c>
      <c r="CK270" s="366">
        <v>0</v>
      </c>
      <c r="CL270" s="339">
        <v>0</v>
      </c>
      <c r="CM270" s="155">
        <v>0</v>
      </c>
      <c r="CN270" s="156">
        <v>0</v>
      </c>
      <c r="CO270" s="155">
        <v>166.85</v>
      </c>
      <c r="CP270" s="277">
        <v>4</v>
      </c>
      <c r="CQ270" s="155">
        <v>133.47999999999999</v>
      </c>
      <c r="CR270" s="366">
        <v>0.79999999999999993</v>
      </c>
      <c r="CS270" s="339">
        <v>4</v>
      </c>
      <c r="CT270" s="155">
        <v>133.47999999999999</v>
      </c>
      <c r="CU270" s="156">
        <v>0.79999999999999993</v>
      </c>
      <c r="CV270" s="155">
        <v>33.370000000000005</v>
      </c>
      <c r="CW270" s="277"/>
      <c r="CX270" s="155">
        <v>0</v>
      </c>
      <c r="CY270" s="366">
        <v>0</v>
      </c>
      <c r="CZ270" s="339">
        <v>4</v>
      </c>
      <c r="DA270" s="155">
        <v>133.47999999999999</v>
      </c>
      <c r="DB270" s="156">
        <v>0.79999999999999993</v>
      </c>
      <c r="DC270" s="155">
        <v>33.370000000000005</v>
      </c>
      <c r="DD270" s="277"/>
      <c r="DE270" s="155">
        <v>0</v>
      </c>
      <c r="DF270" s="366">
        <v>0</v>
      </c>
      <c r="DG270" s="339">
        <v>4</v>
      </c>
      <c r="DH270" s="155">
        <v>133.47999999999999</v>
      </c>
      <c r="DI270" s="156">
        <v>0.79999999999999993</v>
      </c>
      <c r="DJ270" s="155">
        <v>33.370000000000005</v>
      </c>
      <c r="DK270" s="277"/>
      <c r="DL270" s="155">
        <v>0</v>
      </c>
      <c r="DM270" s="366">
        <v>0</v>
      </c>
      <c r="DN270" s="339">
        <v>4</v>
      </c>
      <c r="DO270" s="155">
        <v>133.47999999999999</v>
      </c>
      <c r="DP270" s="156">
        <v>0.79999999999999993</v>
      </c>
      <c r="DQ270" s="155">
        <v>33.370000000000005</v>
      </c>
    </row>
    <row r="271" spans="1:121" ht="38.25" x14ac:dyDescent="0.25">
      <c r="A271" s="17" t="s">
        <v>732</v>
      </c>
      <c r="B271" s="18" t="s">
        <v>623</v>
      </c>
      <c r="C271" s="17" t="s">
        <v>32</v>
      </c>
      <c r="D271" s="17" t="s">
        <v>624</v>
      </c>
      <c r="E271" s="19" t="s">
        <v>42</v>
      </c>
      <c r="F271" s="19">
        <v>37</v>
      </c>
      <c r="G271" s="20">
        <v>38.4</v>
      </c>
      <c r="H271" s="20">
        <v>48.08</v>
      </c>
      <c r="I271" s="390">
        <v>1778.96</v>
      </c>
      <c r="J271" s="100">
        <v>0</v>
      </c>
      <c r="K271" s="155">
        <v>0</v>
      </c>
      <c r="L271" s="366">
        <v>0</v>
      </c>
      <c r="M271" s="339">
        <v>0</v>
      </c>
      <c r="N271" s="155">
        <v>0</v>
      </c>
      <c r="O271" s="156">
        <v>0</v>
      </c>
      <c r="P271" s="155">
        <v>1778.96</v>
      </c>
      <c r="Q271" s="100"/>
      <c r="R271" s="155">
        <v>0</v>
      </c>
      <c r="S271" s="366">
        <v>0</v>
      </c>
      <c r="T271" s="339">
        <v>0</v>
      </c>
      <c r="U271" s="155">
        <v>0</v>
      </c>
      <c r="V271" s="156">
        <v>0</v>
      </c>
      <c r="W271" s="155">
        <v>1778.96</v>
      </c>
      <c r="X271" s="100"/>
      <c r="Y271" s="155">
        <v>0</v>
      </c>
      <c r="Z271" s="366">
        <v>0</v>
      </c>
      <c r="AA271" s="339">
        <v>0</v>
      </c>
      <c r="AB271" s="155">
        <v>0</v>
      </c>
      <c r="AC271" s="156">
        <v>0</v>
      </c>
      <c r="AD271" s="155">
        <v>1778.96</v>
      </c>
      <c r="AE271" s="100"/>
      <c r="AF271" s="155">
        <v>0</v>
      </c>
      <c r="AG271" s="366">
        <v>0</v>
      </c>
      <c r="AH271" s="339">
        <v>0</v>
      </c>
      <c r="AI271" s="155">
        <v>0</v>
      </c>
      <c r="AJ271" s="156">
        <v>0</v>
      </c>
      <c r="AK271" s="155">
        <v>1778.96</v>
      </c>
      <c r="AL271" s="100"/>
      <c r="AM271" s="155">
        <v>0</v>
      </c>
      <c r="AN271" s="366">
        <v>0</v>
      </c>
      <c r="AO271" s="339">
        <v>0</v>
      </c>
      <c r="AP271" s="155">
        <v>0</v>
      </c>
      <c r="AQ271" s="156">
        <v>0</v>
      </c>
      <c r="AR271" s="155">
        <v>1778.96</v>
      </c>
      <c r="AS271" s="100"/>
      <c r="AT271" s="155">
        <v>0</v>
      </c>
      <c r="AU271" s="366">
        <v>0</v>
      </c>
      <c r="AV271" s="339">
        <v>0</v>
      </c>
      <c r="AW271" s="155">
        <v>0</v>
      </c>
      <c r="AX271" s="156">
        <v>0</v>
      </c>
      <c r="AY271" s="155">
        <v>1778.96</v>
      </c>
      <c r="AZ271" s="100"/>
      <c r="BA271" s="155">
        <v>0</v>
      </c>
      <c r="BB271" s="366">
        <v>0</v>
      </c>
      <c r="BC271" s="339">
        <v>0</v>
      </c>
      <c r="BD271" s="155">
        <v>0</v>
      </c>
      <c r="BE271" s="156">
        <v>0</v>
      </c>
      <c r="BF271" s="155">
        <v>1778.96</v>
      </c>
      <c r="BG271" s="100"/>
      <c r="BH271" s="155">
        <v>0</v>
      </c>
      <c r="BI271" s="366">
        <v>0</v>
      </c>
      <c r="BJ271" s="339">
        <v>0</v>
      </c>
      <c r="BK271" s="155">
        <v>0</v>
      </c>
      <c r="BL271" s="156">
        <v>0</v>
      </c>
      <c r="BM271" s="155">
        <v>1778.96</v>
      </c>
      <c r="BN271" s="100"/>
      <c r="BO271" s="155">
        <v>0</v>
      </c>
      <c r="BP271" s="366">
        <v>0</v>
      </c>
      <c r="BQ271" s="339">
        <v>0</v>
      </c>
      <c r="BR271" s="155">
        <v>0</v>
      </c>
      <c r="BS271" s="156">
        <v>0</v>
      </c>
      <c r="BT271" s="155">
        <v>1778.96</v>
      </c>
      <c r="BU271" s="100"/>
      <c r="BV271" s="155">
        <v>0</v>
      </c>
      <c r="BW271" s="366">
        <v>0</v>
      </c>
      <c r="BX271" s="339">
        <v>0</v>
      </c>
      <c r="BY271" s="155">
        <v>0</v>
      </c>
      <c r="BZ271" s="156">
        <v>0</v>
      </c>
      <c r="CA271" s="155">
        <v>1778.96</v>
      </c>
      <c r="CB271" s="100"/>
      <c r="CC271" s="155">
        <v>0</v>
      </c>
      <c r="CD271" s="366">
        <v>0</v>
      </c>
      <c r="CE271" s="339">
        <v>0</v>
      </c>
      <c r="CF271" s="155">
        <v>0</v>
      </c>
      <c r="CG271" s="156">
        <v>0</v>
      </c>
      <c r="CH271" s="155">
        <v>1778.96</v>
      </c>
      <c r="CI271" s="100"/>
      <c r="CJ271" s="155">
        <v>0</v>
      </c>
      <c r="CK271" s="366">
        <v>0</v>
      </c>
      <c r="CL271" s="339">
        <v>0</v>
      </c>
      <c r="CM271" s="155">
        <v>0</v>
      </c>
      <c r="CN271" s="156">
        <v>0</v>
      </c>
      <c r="CO271" s="155">
        <v>1778.96</v>
      </c>
      <c r="CP271" s="277">
        <v>7</v>
      </c>
      <c r="CQ271" s="155">
        <v>336.56</v>
      </c>
      <c r="CR271" s="366">
        <v>0.1891891891891892</v>
      </c>
      <c r="CS271" s="339">
        <v>7</v>
      </c>
      <c r="CT271" s="155">
        <v>336.56</v>
      </c>
      <c r="CU271" s="156">
        <v>0.1891891891891892</v>
      </c>
      <c r="CV271" s="155">
        <v>1442.4</v>
      </c>
      <c r="CW271" s="277"/>
      <c r="CX271" s="155">
        <v>0</v>
      </c>
      <c r="CY271" s="366">
        <v>0</v>
      </c>
      <c r="CZ271" s="339">
        <v>7</v>
      </c>
      <c r="DA271" s="155">
        <v>336.56</v>
      </c>
      <c r="DB271" s="156">
        <v>0.1891891891891892</v>
      </c>
      <c r="DC271" s="155">
        <v>1442.4</v>
      </c>
      <c r="DD271" s="277"/>
      <c r="DE271" s="155">
        <v>0</v>
      </c>
      <c r="DF271" s="366">
        <v>0</v>
      </c>
      <c r="DG271" s="339">
        <v>7</v>
      </c>
      <c r="DH271" s="155">
        <v>336.56</v>
      </c>
      <c r="DI271" s="156">
        <v>0.1891891891891892</v>
      </c>
      <c r="DJ271" s="155">
        <v>1442.4</v>
      </c>
      <c r="DK271" s="277"/>
      <c r="DL271" s="155">
        <v>0</v>
      </c>
      <c r="DM271" s="366">
        <v>0</v>
      </c>
      <c r="DN271" s="339">
        <v>7</v>
      </c>
      <c r="DO271" s="155">
        <v>336.56</v>
      </c>
      <c r="DP271" s="156">
        <v>0.1891891891891892</v>
      </c>
      <c r="DQ271" s="155">
        <v>1442.4</v>
      </c>
    </row>
    <row r="272" spans="1:121" ht="38.25" x14ac:dyDescent="0.25">
      <c r="A272" s="17" t="s">
        <v>733</v>
      </c>
      <c r="B272" s="18" t="s">
        <v>734</v>
      </c>
      <c r="C272" s="17" t="s">
        <v>32</v>
      </c>
      <c r="D272" s="17" t="s">
        <v>735</v>
      </c>
      <c r="E272" s="19" t="s">
        <v>42</v>
      </c>
      <c r="F272" s="19">
        <v>38</v>
      </c>
      <c r="G272" s="20">
        <v>46.11</v>
      </c>
      <c r="H272" s="20">
        <v>57.73</v>
      </c>
      <c r="I272" s="390">
        <v>2193.7399999999998</v>
      </c>
      <c r="J272" s="100">
        <v>0</v>
      </c>
      <c r="K272" s="155">
        <v>0</v>
      </c>
      <c r="L272" s="366">
        <v>0</v>
      </c>
      <c r="M272" s="339">
        <v>0</v>
      </c>
      <c r="N272" s="155">
        <v>0</v>
      </c>
      <c r="O272" s="156">
        <v>0</v>
      </c>
      <c r="P272" s="155">
        <v>2193.7399999999998</v>
      </c>
      <c r="Q272" s="100"/>
      <c r="R272" s="155">
        <v>0</v>
      </c>
      <c r="S272" s="366">
        <v>0</v>
      </c>
      <c r="T272" s="339">
        <v>0</v>
      </c>
      <c r="U272" s="155">
        <v>0</v>
      </c>
      <c r="V272" s="156">
        <v>0</v>
      </c>
      <c r="W272" s="155">
        <v>2193.7399999999998</v>
      </c>
      <c r="X272" s="100"/>
      <c r="Y272" s="155">
        <v>0</v>
      </c>
      <c r="Z272" s="366">
        <v>0</v>
      </c>
      <c r="AA272" s="339">
        <v>0</v>
      </c>
      <c r="AB272" s="155">
        <v>0</v>
      </c>
      <c r="AC272" s="156">
        <v>0</v>
      </c>
      <c r="AD272" s="155">
        <v>2193.7399999999998</v>
      </c>
      <c r="AE272" s="100"/>
      <c r="AF272" s="155">
        <v>0</v>
      </c>
      <c r="AG272" s="366">
        <v>0</v>
      </c>
      <c r="AH272" s="339">
        <v>0</v>
      </c>
      <c r="AI272" s="155">
        <v>0</v>
      </c>
      <c r="AJ272" s="156">
        <v>0</v>
      </c>
      <c r="AK272" s="155">
        <v>2193.7399999999998</v>
      </c>
      <c r="AL272" s="100"/>
      <c r="AM272" s="155">
        <v>0</v>
      </c>
      <c r="AN272" s="366">
        <v>0</v>
      </c>
      <c r="AO272" s="339">
        <v>0</v>
      </c>
      <c r="AP272" s="155">
        <v>0</v>
      </c>
      <c r="AQ272" s="156">
        <v>0</v>
      </c>
      <c r="AR272" s="155">
        <v>2193.7399999999998</v>
      </c>
      <c r="AS272" s="100"/>
      <c r="AT272" s="155">
        <v>0</v>
      </c>
      <c r="AU272" s="366">
        <v>0</v>
      </c>
      <c r="AV272" s="339">
        <v>0</v>
      </c>
      <c r="AW272" s="155">
        <v>0</v>
      </c>
      <c r="AX272" s="156">
        <v>0</v>
      </c>
      <c r="AY272" s="155">
        <v>2193.7399999999998</v>
      </c>
      <c r="AZ272" s="100"/>
      <c r="BA272" s="155">
        <v>0</v>
      </c>
      <c r="BB272" s="366">
        <v>0</v>
      </c>
      <c r="BC272" s="339">
        <v>0</v>
      </c>
      <c r="BD272" s="155">
        <v>0</v>
      </c>
      <c r="BE272" s="156">
        <v>0</v>
      </c>
      <c r="BF272" s="155">
        <v>2193.7399999999998</v>
      </c>
      <c r="BG272" s="100"/>
      <c r="BH272" s="155">
        <v>0</v>
      </c>
      <c r="BI272" s="366">
        <v>0</v>
      </c>
      <c r="BJ272" s="339">
        <v>0</v>
      </c>
      <c r="BK272" s="155">
        <v>0</v>
      </c>
      <c r="BL272" s="156">
        <v>0</v>
      </c>
      <c r="BM272" s="155">
        <v>2193.7399999999998</v>
      </c>
      <c r="BN272" s="100"/>
      <c r="BO272" s="155">
        <v>0</v>
      </c>
      <c r="BP272" s="366">
        <v>0</v>
      </c>
      <c r="BQ272" s="339">
        <v>0</v>
      </c>
      <c r="BR272" s="155">
        <v>0</v>
      </c>
      <c r="BS272" s="156">
        <v>0</v>
      </c>
      <c r="BT272" s="155">
        <v>2193.7399999999998</v>
      </c>
      <c r="BU272" s="100"/>
      <c r="BV272" s="155">
        <v>0</v>
      </c>
      <c r="BW272" s="366">
        <v>0</v>
      </c>
      <c r="BX272" s="339">
        <v>0</v>
      </c>
      <c r="BY272" s="155">
        <v>0</v>
      </c>
      <c r="BZ272" s="156">
        <v>0</v>
      </c>
      <c r="CA272" s="155">
        <v>2193.7399999999998</v>
      </c>
      <c r="CB272" s="100"/>
      <c r="CC272" s="155">
        <v>0</v>
      </c>
      <c r="CD272" s="366">
        <v>0</v>
      </c>
      <c r="CE272" s="339">
        <v>0</v>
      </c>
      <c r="CF272" s="155">
        <v>0</v>
      </c>
      <c r="CG272" s="156">
        <v>0</v>
      </c>
      <c r="CH272" s="155">
        <v>2193.7399999999998</v>
      </c>
      <c r="CI272" s="100"/>
      <c r="CJ272" s="155">
        <v>0</v>
      </c>
      <c r="CK272" s="366">
        <v>0</v>
      </c>
      <c r="CL272" s="339">
        <v>0</v>
      </c>
      <c r="CM272" s="155">
        <v>0</v>
      </c>
      <c r="CN272" s="156">
        <v>0</v>
      </c>
      <c r="CO272" s="155">
        <v>2193.7399999999998</v>
      </c>
      <c r="CP272" s="277"/>
      <c r="CQ272" s="155">
        <v>0</v>
      </c>
      <c r="CR272" s="366">
        <v>0</v>
      </c>
      <c r="CS272" s="339">
        <v>0</v>
      </c>
      <c r="CT272" s="155">
        <v>0</v>
      </c>
      <c r="CU272" s="156">
        <v>0</v>
      </c>
      <c r="CV272" s="155">
        <v>2193.7399999999998</v>
      </c>
      <c r="CW272" s="277"/>
      <c r="CX272" s="155">
        <v>0</v>
      </c>
      <c r="CY272" s="366">
        <v>0</v>
      </c>
      <c r="CZ272" s="339">
        <v>0</v>
      </c>
      <c r="DA272" s="155">
        <v>0</v>
      </c>
      <c r="DB272" s="156">
        <v>0</v>
      </c>
      <c r="DC272" s="155">
        <v>2193.7399999999998</v>
      </c>
      <c r="DD272" s="277"/>
      <c r="DE272" s="155">
        <v>0</v>
      </c>
      <c r="DF272" s="366">
        <v>0</v>
      </c>
      <c r="DG272" s="339">
        <v>0</v>
      </c>
      <c r="DH272" s="155">
        <v>0</v>
      </c>
      <c r="DI272" s="156">
        <v>0</v>
      </c>
      <c r="DJ272" s="155">
        <v>2193.7399999999998</v>
      </c>
      <c r="DK272" s="277"/>
      <c r="DL272" s="155">
        <v>0</v>
      </c>
      <c r="DM272" s="366">
        <v>0</v>
      </c>
      <c r="DN272" s="339">
        <v>0</v>
      </c>
      <c r="DO272" s="155">
        <v>0</v>
      </c>
      <c r="DP272" s="156">
        <v>0</v>
      </c>
      <c r="DQ272" s="155">
        <v>2193.7399999999998</v>
      </c>
    </row>
    <row r="273" spans="1:121" ht="51" x14ac:dyDescent="0.25">
      <c r="A273" s="17" t="s">
        <v>736</v>
      </c>
      <c r="B273" s="18" t="s">
        <v>737</v>
      </c>
      <c r="C273" s="17" t="s">
        <v>27</v>
      </c>
      <c r="D273" s="17" t="s">
        <v>738</v>
      </c>
      <c r="E273" s="19" t="s">
        <v>42</v>
      </c>
      <c r="F273" s="19">
        <v>45</v>
      </c>
      <c r="G273" s="20">
        <v>32.43</v>
      </c>
      <c r="H273" s="20">
        <v>40.6</v>
      </c>
      <c r="I273" s="390">
        <v>1827</v>
      </c>
      <c r="J273" s="100">
        <v>0</v>
      </c>
      <c r="K273" s="155">
        <v>0</v>
      </c>
      <c r="L273" s="366">
        <v>0</v>
      </c>
      <c r="M273" s="339">
        <v>0</v>
      </c>
      <c r="N273" s="155">
        <v>0</v>
      </c>
      <c r="O273" s="156">
        <v>0</v>
      </c>
      <c r="P273" s="155">
        <v>1827</v>
      </c>
      <c r="Q273" s="100"/>
      <c r="R273" s="155">
        <v>0</v>
      </c>
      <c r="S273" s="366">
        <v>0</v>
      </c>
      <c r="T273" s="339">
        <v>0</v>
      </c>
      <c r="U273" s="155">
        <v>0</v>
      </c>
      <c r="V273" s="156">
        <v>0</v>
      </c>
      <c r="W273" s="155">
        <v>1827</v>
      </c>
      <c r="X273" s="100"/>
      <c r="Y273" s="155">
        <v>0</v>
      </c>
      <c r="Z273" s="366">
        <v>0</v>
      </c>
      <c r="AA273" s="339">
        <v>0</v>
      </c>
      <c r="AB273" s="155">
        <v>0</v>
      </c>
      <c r="AC273" s="156">
        <v>0</v>
      </c>
      <c r="AD273" s="155">
        <v>1827</v>
      </c>
      <c r="AE273" s="100"/>
      <c r="AF273" s="155">
        <v>0</v>
      </c>
      <c r="AG273" s="366">
        <v>0</v>
      </c>
      <c r="AH273" s="339">
        <v>0</v>
      </c>
      <c r="AI273" s="155">
        <v>0</v>
      </c>
      <c r="AJ273" s="156">
        <v>0</v>
      </c>
      <c r="AK273" s="155">
        <v>1827</v>
      </c>
      <c r="AL273" s="100"/>
      <c r="AM273" s="155">
        <v>0</v>
      </c>
      <c r="AN273" s="366">
        <v>0</v>
      </c>
      <c r="AO273" s="339">
        <v>0</v>
      </c>
      <c r="AP273" s="155">
        <v>0</v>
      </c>
      <c r="AQ273" s="156">
        <v>0</v>
      </c>
      <c r="AR273" s="155">
        <v>1827</v>
      </c>
      <c r="AS273" s="100"/>
      <c r="AT273" s="155">
        <v>0</v>
      </c>
      <c r="AU273" s="366">
        <v>0</v>
      </c>
      <c r="AV273" s="339">
        <v>0</v>
      </c>
      <c r="AW273" s="155">
        <v>0</v>
      </c>
      <c r="AX273" s="156">
        <v>0</v>
      </c>
      <c r="AY273" s="155">
        <v>1827</v>
      </c>
      <c r="AZ273" s="100"/>
      <c r="BA273" s="155">
        <v>0</v>
      </c>
      <c r="BB273" s="366">
        <v>0</v>
      </c>
      <c r="BC273" s="339">
        <v>0</v>
      </c>
      <c r="BD273" s="155">
        <v>0</v>
      </c>
      <c r="BE273" s="156">
        <v>0</v>
      </c>
      <c r="BF273" s="155">
        <v>1827</v>
      </c>
      <c r="BG273" s="100"/>
      <c r="BH273" s="155">
        <v>0</v>
      </c>
      <c r="BI273" s="366">
        <v>0</v>
      </c>
      <c r="BJ273" s="339">
        <v>0</v>
      </c>
      <c r="BK273" s="155">
        <v>0</v>
      </c>
      <c r="BL273" s="156">
        <v>0</v>
      </c>
      <c r="BM273" s="155">
        <v>1827</v>
      </c>
      <c r="BN273" s="100"/>
      <c r="BO273" s="155">
        <v>0</v>
      </c>
      <c r="BP273" s="366">
        <v>0</v>
      </c>
      <c r="BQ273" s="339">
        <v>0</v>
      </c>
      <c r="BR273" s="155">
        <v>0</v>
      </c>
      <c r="BS273" s="156">
        <v>0</v>
      </c>
      <c r="BT273" s="155">
        <v>1827</v>
      </c>
      <c r="BU273" s="100"/>
      <c r="BV273" s="155">
        <v>0</v>
      </c>
      <c r="BW273" s="366">
        <v>0</v>
      </c>
      <c r="BX273" s="339">
        <v>0</v>
      </c>
      <c r="BY273" s="155">
        <v>0</v>
      </c>
      <c r="BZ273" s="156">
        <v>0</v>
      </c>
      <c r="CA273" s="155">
        <v>1827</v>
      </c>
      <c r="CB273" s="100"/>
      <c r="CC273" s="155">
        <v>0</v>
      </c>
      <c r="CD273" s="366">
        <v>0</v>
      </c>
      <c r="CE273" s="339">
        <v>0</v>
      </c>
      <c r="CF273" s="155">
        <v>0</v>
      </c>
      <c r="CG273" s="156">
        <v>0</v>
      </c>
      <c r="CH273" s="155">
        <v>1827</v>
      </c>
      <c r="CI273" s="100"/>
      <c r="CJ273" s="155">
        <v>0</v>
      </c>
      <c r="CK273" s="366">
        <v>0</v>
      </c>
      <c r="CL273" s="339">
        <v>0</v>
      </c>
      <c r="CM273" s="155">
        <v>0</v>
      </c>
      <c r="CN273" s="156">
        <v>0</v>
      </c>
      <c r="CO273" s="155">
        <v>1827</v>
      </c>
      <c r="CP273" s="277"/>
      <c r="CQ273" s="155">
        <v>0</v>
      </c>
      <c r="CR273" s="366">
        <v>0</v>
      </c>
      <c r="CS273" s="339">
        <v>0</v>
      </c>
      <c r="CT273" s="155">
        <v>0</v>
      </c>
      <c r="CU273" s="156">
        <v>0</v>
      </c>
      <c r="CV273" s="155">
        <v>1827</v>
      </c>
      <c r="CW273" s="277">
        <v>25</v>
      </c>
      <c r="CX273" s="155">
        <v>1015</v>
      </c>
      <c r="CY273" s="366">
        <v>0.55555555555555558</v>
      </c>
      <c r="CZ273" s="339">
        <v>25</v>
      </c>
      <c r="DA273" s="155">
        <v>1015</v>
      </c>
      <c r="DB273" s="156">
        <v>0.55555555555555558</v>
      </c>
      <c r="DC273" s="155">
        <v>812</v>
      </c>
      <c r="DD273" s="277"/>
      <c r="DE273" s="155">
        <v>0</v>
      </c>
      <c r="DF273" s="366">
        <v>0</v>
      </c>
      <c r="DG273" s="339">
        <v>25</v>
      </c>
      <c r="DH273" s="155">
        <v>1015</v>
      </c>
      <c r="DI273" s="156">
        <v>0.55555555555555558</v>
      </c>
      <c r="DJ273" s="155">
        <v>812</v>
      </c>
      <c r="DK273" s="277"/>
      <c r="DL273" s="155">
        <v>0</v>
      </c>
      <c r="DM273" s="366">
        <v>0</v>
      </c>
      <c r="DN273" s="339">
        <v>25</v>
      </c>
      <c r="DO273" s="155">
        <v>1015</v>
      </c>
      <c r="DP273" s="156">
        <v>0.55555555555555558</v>
      </c>
      <c r="DQ273" s="155">
        <v>812</v>
      </c>
    </row>
    <row r="274" spans="1:121" ht="51" x14ac:dyDescent="0.25">
      <c r="A274" s="17" t="s">
        <v>739</v>
      </c>
      <c r="B274" s="18" t="s">
        <v>740</v>
      </c>
      <c r="C274" s="17" t="s">
        <v>27</v>
      </c>
      <c r="D274" s="17" t="s">
        <v>741</v>
      </c>
      <c r="E274" s="19" t="s">
        <v>42</v>
      </c>
      <c r="F274" s="19">
        <v>515</v>
      </c>
      <c r="G274" s="20">
        <v>18.39</v>
      </c>
      <c r="H274" s="20">
        <v>23.02</v>
      </c>
      <c r="I274" s="390">
        <v>11855.3</v>
      </c>
      <c r="J274" s="100">
        <v>0</v>
      </c>
      <c r="K274" s="155">
        <v>0</v>
      </c>
      <c r="L274" s="366">
        <v>0</v>
      </c>
      <c r="M274" s="339">
        <v>0</v>
      </c>
      <c r="N274" s="155">
        <v>0</v>
      </c>
      <c r="O274" s="156">
        <v>0</v>
      </c>
      <c r="P274" s="155">
        <v>11855.3</v>
      </c>
      <c r="Q274" s="100"/>
      <c r="R274" s="155">
        <v>0</v>
      </c>
      <c r="S274" s="366">
        <v>0</v>
      </c>
      <c r="T274" s="339">
        <v>0</v>
      </c>
      <c r="U274" s="155">
        <v>0</v>
      </c>
      <c r="V274" s="156">
        <v>0</v>
      </c>
      <c r="W274" s="155">
        <v>11855.3</v>
      </c>
      <c r="X274" s="100"/>
      <c r="Y274" s="155">
        <v>0</v>
      </c>
      <c r="Z274" s="366">
        <v>0</v>
      </c>
      <c r="AA274" s="339">
        <v>0</v>
      </c>
      <c r="AB274" s="155">
        <v>0</v>
      </c>
      <c r="AC274" s="156">
        <v>0</v>
      </c>
      <c r="AD274" s="155">
        <v>11855.3</v>
      </c>
      <c r="AE274" s="100"/>
      <c r="AF274" s="155">
        <v>0</v>
      </c>
      <c r="AG274" s="366">
        <v>0</v>
      </c>
      <c r="AH274" s="339">
        <v>0</v>
      </c>
      <c r="AI274" s="155">
        <v>0</v>
      </c>
      <c r="AJ274" s="156">
        <v>0</v>
      </c>
      <c r="AK274" s="155">
        <v>11855.3</v>
      </c>
      <c r="AL274" s="100"/>
      <c r="AM274" s="155">
        <v>0</v>
      </c>
      <c r="AN274" s="366">
        <v>0</v>
      </c>
      <c r="AO274" s="339">
        <v>0</v>
      </c>
      <c r="AP274" s="155">
        <v>0</v>
      </c>
      <c r="AQ274" s="156">
        <v>0</v>
      </c>
      <c r="AR274" s="155">
        <v>11855.3</v>
      </c>
      <c r="AS274" s="100"/>
      <c r="AT274" s="155">
        <v>0</v>
      </c>
      <c r="AU274" s="366">
        <v>0</v>
      </c>
      <c r="AV274" s="339">
        <v>0</v>
      </c>
      <c r="AW274" s="155">
        <v>0</v>
      </c>
      <c r="AX274" s="156">
        <v>0</v>
      </c>
      <c r="AY274" s="155">
        <v>11855.3</v>
      </c>
      <c r="AZ274" s="100"/>
      <c r="BA274" s="155">
        <v>0</v>
      </c>
      <c r="BB274" s="366">
        <v>0</v>
      </c>
      <c r="BC274" s="339">
        <v>0</v>
      </c>
      <c r="BD274" s="155">
        <v>0</v>
      </c>
      <c r="BE274" s="156">
        <v>0</v>
      </c>
      <c r="BF274" s="155">
        <v>11855.3</v>
      </c>
      <c r="BG274" s="100"/>
      <c r="BH274" s="155">
        <v>0</v>
      </c>
      <c r="BI274" s="366">
        <v>0</v>
      </c>
      <c r="BJ274" s="339">
        <v>0</v>
      </c>
      <c r="BK274" s="155">
        <v>0</v>
      </c>
      <c r="BL274" s="156">
        <v>0</v>
      </c>
      <c r="BM274" s="155">
        <v>11855.3</v>
      </c>
      <c r="BN274" s="100"/>
      <c r="BO274" s="155">
        <v>0</v>
      </c>
      <c r="BP274" s="366">
        <v>0</v>
      </c>
      <c r="BQ274" s="339">
        <v>0</v>
      </c>
      <c r="BR274" s="155">
        <v>0</v>
      </c>
      <c r="BS274" s="156">
        <v>0</v>
      </c>
      <c r="BT274" s="155">
        <v>11855.3</v>
      </c>
      <c r="BU274" s="100"/>
      <c r="BV274" s="155">
        <v>0</v>
      </c>
      <c r="BW274" s="366">
        <v>0</v>
      </c>
      <c r="BX274" s="339">
        <v>0</v>
      </c>
      <c r="BY274" s="155">
        <v>0</v>
      </c>
      <c r="BZ274" s="156">
        <v>0</v>
      </c>
      <c r="CA274" s="155">
        <v>11855.3</v>
      </c>
      <c r="CB274" s="100"/>
      <c r="CC274" s="155">
        <v>0</v>
      </c>
      <c r="CD274" s="366">
        <v>0</v>
      </c>
      <c r="CE274" s="339">
        <v>0</v>
      </c>
      <c r="CF274" s="155">
        <v>0</v>
      </c>
      <c r="CG274" s="156">
        <v>0</v>
      </c>
      <c r="CH274" s="155">
        <v>11855.3</v>
      </c>
      <c r="CI274" s="100"/>
      <c r="CJ274" s="155">
        <v>0</v>
      </c>
      <c r="CK274" s="366">
        <v>0</v>
      </c>
      <c r="CL274" s="339">
        <v>0</v>
      </c>
      <c r="CM274" s="155">
        <v>0</v>
      </c>
      <c r="CN274" s="156">
        <v>0</v>
      </c>
      <c r="CO274" s="155">
        <v>11855.3</v>
      </c>
      <c r="CP274" s="277"/>
      <c r="CQ274" s="155">
        <v>0</v>
      </c>
      <c r="CR274" s="366">
        <v>0</v>
      </c>
      <c r="CS274" s="339">
        <v>0</v>
      </c>
      <c r="CT274" s="155">
        <v>0</v>
      </c>
      <c r="CU274" s="156">
        <v>0</v>
      </c>
      <c r="CV274" s="155">
        <v>11855.3</v>
      </c>
      <c r="CW274" s="277">
        <v>190</v>
      </c>
      <c r="CX274" s="155">
        <v>4373.8</v>
      </c>
      <c r="CY274" s="366">
        <v>0.36893203883495151</v>
      </c>
      <c r="CZ274" s="339">
        <v>190</v>
      </c>
      <c r="DA274" s="155">
        <v>4373.8</v>
      </c>
      <c r="DB274" s="156">
        <v>0.36893203883495151</v>
      </c>
      <c r="DC274" s="155">
        <v>7481.4999999999991</v>
      </c>
      <c r="DD274" s="277"/>
      <c r="DE274" s="155">
        <v>0</v>
      </c>
      <c r="DF274" s="366">
        <v>0</v>
      </c>
      <c r="DG274" s="339">
        <v>190</v>
      </c>
      <c r="DH274" s="155">
        <v>4373.8</v>
      </c>
      <c r="DI274" s="156">
        <v>0.36893203883495151</v>
      </c>
      <c r="DJ274" s="155">
        <v>7481.4999999999991</v>
      </c>
      <c r="DK274" s="277"/>
      <c r="DL274" s="155">
        <v>0</v>
      </c>
      <c r="DM274" s="366">
        <v>0</v>
      </c>
      <c r="DN274" s="339">
        <v>190</v>
      </c>
      <c r="DO274" s="155">
        <v>4373.8</v>
      </c>
      <c r="DP274" s="156">
        <v>0.36893203883495151</v>
      </c>
      <c r="DQ274" s="155">
        <v>7481.4999999999991</v>
      </c>
    </row>
    <row r="275" spans="1:121" ht="38.25" x14ac:dyDescent="0.25">
      <c r="A275" s="17" t="s">
        <v>742</v>
      </c>
      <c r="B275" s="18" t="s">
        <v>743</v>
      </c>
      <c r="C275" s="17" t="s">
        <v>32</v>
      </c>
      <c r="D275" s="17" t="s">
        <v>744</v>
      </c>
      <c r="E275" s="19" t="s">
        <v>42</v>
      </c>
      <c r="F275" s="19">
        <v>2</v>
      </c>
      <c r="G275" s="20">
        <v>75.739999999999995</v>
      </c>
      <c r="H275" s="20">
        <v>94.84</v>
      </c>
      <c r="I275" s="390">
        <v>189.68</v>
      </c>
      <c r="J275" s="100">
        <v>0</v>
      </c>
      <c r="K275" s="155">
        <v>0</v>
      </c>
      <c r="L275" s="366">
        <v>0</v>
      </c>
      <c r="M275" s="339">
        <v>0</v>
      </c>
      <c r="N275" s="155">
        <v>0</v>
      </c>
      <c r="O275" s="156">
        <v>0</v>
      </c>
      <c r="P275" s="155">
        <v>189.68</v>
      </c>
      <c r="Q275" s="100"/>
      <c r="R275" s="155">
        <v>0</v>
      </c>
      <c r="S275" s="366">
        <v>0</v>
      </c>
      <c r="T275" s="339">
        <v>0</v>
      </c>
      <c r="U275" s="155">
        <v>0</v>
      </c>
      <c r="V275" s="156">
        <v>0</v>
      </c>
      <c r="W275" s="155">
        <v>189.68</v>
      </c>
      <c r="X275" s="100"/>
      <c r="Y275" s="155">
        <v>0</v>
      </c>
      <c r="Z275" s="366">
        <v>0</v>
      </c>
      <c r="AA275" s="339">
        <v>0</v>
      </c>
      <c r="AB275" s="155">
        <v>0</v>
      </c>
      <c r="AC275" s="156">
        <v>0</v>
      </c>
      <c r="AD275" s="155">
        <v>189.68</v>
      </c>
      <c r="AE275" s="100"/>
      <c r="AF275" s="155">
        <v>0</v>
      </c>
      <c r="AG275" s="366">
        <v>0</v>
      </c>
      <c r="AH275" s="339">
        <v>0</v>
      </c>
      <c r="AI275" s="155">
        <v>0</v>
      </c>
      <c r="AJ275" s="156">
        <v>0</v>
      </c>
      <c r="AK275" s="155">
        <v>189.68</v>
      </c>
      <c r="AL275" s="100"/>
      <c r="AM275" s="155">
        <v>0</v>
      </c>
      <c r="AN275" s="366">
        <v>0</v>
      </c>
      <c r="AO275" s="339">
        <v>0</v>
      </c>
      <c r="AP275" s="155">
        <v>0</v>
      </c>
      <c r="AQ275" s="156">
        <v>0</v>
      </c>
      <c r="AR275" s="155">
        <v>189.68</v>
      </c>
      <c r="AS275" s="100"/>
      <c r="AT275" s="155">
        <v>0</v>
      </c>
      <c r="AU275" s="366">
        <v>0</v>
      </c>
      <c r="AV275" s="339">
        <v>0</v>
      </c>
      <c r="AW275" s="155">
        <v>0</v>
      </c>
      <c r="AX275" s="156">
        <v>0</v>
      </c>
      <c r="AY275" s="155">
        <v>189.68</v>
      </c>
      <c r="AZ275" s="100"/>
      <c r="BA275" s="155">
        <v>0</v>
      </c>
      <c r="BB275" s="366">
        <v>0</v>
      </c>
      <c r="BC275" s="339">
        <v>0</v>
      </c>
      <c r="BD275" s="155">
        <v>0</v>
      </c>
      <c r="BE275" s="156">
        <v>0</v>
      </c>
      <c r="BF275" s="155">
        <v>189.68</v>
      </c>
      <c r="BG275" s="100"/>
      <c r="BH275" s="155">
        <v>0</v>
      </c>
      <c r="BI275" s="366">
        <v>0</v>
      </c>
      <c r="BJ275" s="339">
        <v>0</v>
      </c>
      <c r="BK275" s="155">
        <v>0</v>
      </c>
      <c r="BL275" s="156">
        <v>0</v>
      </c>
      <c r="BM275" s="155">
        <v>189.68</v>
      </c>
      <c r="BN275" s="100"/>
      <c r="BO275" s="155">
        <v>0</v>
      </c>
      <c r="BP275" s="366">
        <v>0</v>
      </c>
      <c r="BQ275" s="339">
        <v>0</v>
      </c>
      <c r="BR275" s="155">
        <v>0</v>
      </c>
      <c r="BS275" s="156">
        <v>0</v>
      </c>
      <c r="BT275" s="155">
        <v>189.68</v>
      </c>
      <c r="BU275" s="100"/>
      <c r="BV275" s="155">
        <v>0</v>
      </c>
      <c r="BW275" s="366">
        <v>0</v>
      </c>
      <c r="BX275" s="339">
        <v>0</v>
      </c>
      <c r="BY275" s="155">
        <v>0</v>
      </c>
      <c r="BZ275" s="156">
        <v>0</v>
      </c>
      <c r="CA275" s="155">
        <v>189.68</v>
      </c>
      <c r="CB275" s="100"/>
      <c r="CC275" s="155">
        <v>0</v>
      </c>
      <c r="CD275" s="366">
        <v>0</v>
      </c>
      <c r="CE275" s="339">
        <v>0</v>
      </c>
      <c r="CF275" s="155">
        <v>0</v>
      </c>
      <c r="CG275" s="156">
        <v>0</v>
      </c>
      <c r="CH275" s="155">
        <v>189.68</v>
      </c>
      <c r="CI275" s="100"/>
      <c r="CJ275" s="155">
        <v>0</v>
      </c>
      <c r="CK275" s="366">
        <v>0</v>
      </c>
      <c r="CL275" s="339">
        <v>0</v>
      </c>
      <c r="CM275" s="155">
        <v>0</v>
      </c>
      <c r="CN275" s="156">
        <v>0</v>
      </c>
      <c r="CO275" s="155">
        <v>189.68</v>
      </c>
      <c r="CP275" s="277">
        <v>2</v>
      </c>
      <c r="CQ275" s="155">
        <v>189.68</v>
      </c>
      <c r="CR275" s="366">
        <v>1</v>
      </c>
      <c r="CS275" s="339">
        <v>2</v>
      </c>
      <c r="CT275" s="155">
        <v>189.68</v>
      </c>
      <c r="CU275" s="156">
        <v>1</v>
      </c>
      <c r="CV275" s="155">
        <v>0</v>
      </c>
      <c r="CW275" s="277"/>
      <c r="CX275" s="155">
        <v>0</v>
      </c>
      <c r="CY275" s="366">
        <v>0</v>
      </c>
      <c r="CZ275" s="339">
        <v>2</v>
      </c>
      <c r="DA275" s="155">
        <v>189.68</v>
      </c>
      <c r="DB275" s="156">
        <v>1</v>
      </c>
      <c r="DC275" s="155">
        <v>0</v>
      </c>
      <c r="DD275" s="277"/>
      <c r="DE275" s="155">
        <v>0</v>
      </c>
      <c r="DF275" s="366">
        <v>0</v>
      </c>
      <c r="DG275" s="339">
        <v>2</v>
      </c>
      <c r="DH275" s="155">
        <v>189.68</v>
      </c>
      <c r="DI275" s="156">
        <v>1</v>
      </c>
      <c r="DJ275" s="155">
        <v>0</v>
      </c>
      <c r="DK275" s="277"/>
      <c r="DL275" s="155">
        <v>0</v>
      </c>
      <c r="DM275" s="366">
        <v>0</v>
      </c>
      <c r="DN275" s="339">
        <v>2</v>
      </c>
      <c r="DO275" s="155">
        <v>189.68</v>
      </c>
      <c r="DP275" s="156">
        <v>1</v>
      </c>
      <c r="DQ275" s="155">
        <v>0</v>
      </c>
    </row>
    <row r="276" spans="1:121" ht="38.25" x14ac:dyDescent="0.25">
      <c r="A276" s="17" t="s">
        <v>745</v>
      </c>
      <c r="B276" s="18" t="s">
        <v>746</v>
      </c>
      <c r="C276" s="17" t="s">
        <v>27</v>
      </c>
      <c r="D276" s="17" t="s">
        <v>747</v>
      </c>
      <c r="E276" s="19" t="s">
        <v>42</v>
      </c>
      <c r="F276" s="19">
        <v>4</v>
      </c>
      <c r="G276" s="20">
        <v>10.33</v>
      </c>
      <c r="H276" s="20">
        <v>12.93</v>
      </c>
      <c r="I276" s="390">
        <v>51.72</v>
      </c>
      <c r="J276" s="100">
        <v>0</v>
      </c>
      <c r="K276" s="155">
        <v>0</v>
      </c>
      <c r="L276" s="366">
        <v>0</v>
      </c>
      <c r="M276" s="339">
        <v>0</v>
      </c>
      <c r="N276" s="155">
        <v>0</v>
      </c>
      <c r="O276" s="156">
        <v>0</v>
      </c>
      <c r="P276" s="155">
        <v>51.72</v>
      </c>
      <c r="Q276" s="100"/>
      <c r="R276" s="155">
        <v>0</v>
      </c>
      <c r="S276" s="366">
        <v>0</v>
      </c>
      <c r="T276" s="339">
        <v>0</v>
      </c>
      <c r="U276" s="155">
        <v>0</v>
      </c>
      <c r="V276" s="156">
        <v>0</v>
      </c>
      <c r="W276" s="155">
        <v>51.72</v>
      </c>
      <c r="X276" s="100"/>
      <c r="Y276" s="155">
        <v>0</v>
      </c>
      <c r="Z276" s="366">
        <v>0</v>
      </c>
      <c r="AA276" s="339">
        <v>0</v>
      </c>
      <c r="AB276" s="155">
        <v>0</v>
      </c>
      <c r="AC276" s="156">
        <v>0</v>
      </c>
      <c r="AD276" s="155">
        <v>51.72</v>
      </c>
      <c r="AE276" s="100"/>
      <c r="AF276" s="155">
        <v>0</v>
      </c>
      <c r="AG276" s="366">
        <v>0</v>
      </c>
      <c r="AH276" s="339">
        <v>0</v>
      </c>
      <c r="AI276" s="155">
        <v>0</v>
      </c>
      <c r="AJ276" s="156">
        <v>0</v>
      </c>
      <c r="AK276" s="155">
        <v>51.72</v>
      </c>
      <c r="AL276" s="100"/>
      <c r="AM276" s="155">
        <v>0</v>
      </c>
      <c r="AN276" s="366">
        <v>0</v>
      </c>
      <c r="AO276" s="339">
        <v>0</v>
      </c>
      <c r="AP276" s="155">
        <v>0</v>
      </c>
      <c r="AQ276" s="156">
        <v>0</v>
      </c>
      <c r="AR276" s="155">
        <v>51.72</v>
      </c>
      <c r="AS276" s="100"/>
      <c r="AT276" s="155">
        <v>0</v>
      </c>
      <c r="AU276" s="366">
        <v>0</v>
      </c>
      <c r="AV276" s="339">
        <v>0</v>
      </c>
      <c r="AW276" s="155">
        <v>0</v>
      </c>
      <c r="AX276" s="156">
        <v>0</v>
      </c>
      <c r="AY276" s="155">
        <v>51.72</v>
      </c>
      <c r="AZ276" s="100">
        <v>2</v>
      </c>
      <c r="BA276" s="155">
        <v>25.86</v>
      </c>
      <c r="BB276" s="366">
        <v>0.5</v>
      </c>
      <c r="BC276" s="339">
        <v>2</v>
      </c>
      <c r="BD276" s="155">
        <v>25.86</v>
      </c>
      <c r="BE276" s="156">
        <v>0.5</v>
      </c>
      <c r="BF276" s="155">
        <v>25.86</v>
      </c>
      <c r="BG276" s="100"/>
      <c r="BH276" s="155">
        <v>0</v>
      </c>
      <c r="BI276" s="366">
        <v>0</v>
      </c>
      <c r="BJ276" s="339">
        <v>2</v>
      </c>
      <c r="BK276" s="155">
        <v>25.86</v>
      </c>
      <c r="BL276" s="156">
        <v>0.5</v>
      </c>
      <c r="BM276" s="155">
        <v>25.86</v>
      </c>
      <c r="BN276" s="100">
        <v>2</v>
      </c>
      <c r="BO276" s="155">
        <v>25.86</v>
      </c>
      <c r="BP276" s="366">
        <v>0.5</v>
      </c>
      <c r="BQ276" s="339">
        <v>4</v>
      </c>
      <c r="BR276" s="155">
        <v>51.72</v>
      </c>
      <c r="BS276" s="156">
        <v>1</v>
      </c>
      <c r="BT276" s="155">
        <v>0</v>
      </c>
      <c r="BU276" s="277"/>
      <c r="BV276" s="155">
        <v>0</v>
      </c>
      <c r="BW276" s="366">
        <v>0</v>
      </c>
      <c r="BX276" s="339">
        <v>4</v>
      </c>
      <c r="BY276" s="155">
        <v>51.72</v>
      </c>
      <c r="BZ276" s="156">
        <v>1</v>
      </c>
      <c r="CA276" s="155">
        <v>0</v>
      </c>
      <c r="CB276" s="100"/>
      <c r="CC276" s="155">
        <v>0</v>
      </c>
      <c r="CD276" s="366">
        <v>0</v>
      </c>
      <c r="CE276" s="339">
        <v>4</v>
      </c>
      <c r="CF276" s="155">
        <v>51.72</v>
      </c>
      <c r="CG276" s="156">
        <v>1</v>
      </c>
      <c r="CH276" s="155">
        <v>0</v>
      </c>
      <c r="CI276" s="100"/>
      <c r="CJ276" s="155">
        <v>0</v>
      </c>
      <c r="CK276" s="366">
        <v>0</v>
      </c>
      <c r="CL276" s="339">
        <v>4</v>
      </c>
      <c r="CM276" s="155">
        <v>51.72</v>
      </c>
      <c r="CN276" s="156">
        <v>1</v>
      </c>
      <c r="CO276" s="155">
        <v>0</v>
      </c>
      <c r="CP276" s="277"/>
      <c r="CQ276" s="155">
        <v>0</v>
      </c>
      <c r="CR276" s="366">
        <v>0</v>
      </c>
      <c r="CS276" s="339">
        <v>4</v>
      </c>
      <c r="CT276" s="155">
        <v>51.72</v>
      </c>
      <c r="CU276" s="156">
        <v>1</v>
      </c>
      <c r="CV276" s="155">
        <v>0</v>
      </c>
      <c r="CW276" s="277"/>
      <c r="CX276" s="155">
        <v>0</v>
      </c>
      <c r="CY276" s="366">
        <v>0</v>
      </c>
      <c r="CZ276" s="339">
        <v>4</v>
      </c>
      <c r="DA276" s="155">
        <v>51.72</v>
      </c>
      <c r="DB276" s="156">
        <v>1</v>
      </c>
      <c r="DC276" s="155">
        <v>0</v>
      </c>
      <c r="DD276" s="277"/>
      <c r="DE276" s="155">
        <v>0</v>
      </c>
      <c r="DF276" s="366">
        <v>0</v>
      </c>
      <c r="DG276" s="339">
        <v>4</v>
      </c>
      <c r="DH276" s="155">
        <v>51.72</v>
      </c>
      <c r="DI276" s="156">
        <v>1</v>
      </c>
      <c r="DJ276" s="155">
        <v>0</v>
      </c>
      <c r="DK276" s="277"/>
      <c r="DL276" s="155">
        <v>0</v>
      </c>
      <c r="DM276" s="366">
        <v>0</v>
      </c>
      <c r="DN276" s="339">
        <v>4</v>
      </c>
      <c r="DO276" s="155">
        <v>51.72</v>
      </c>
      <c r="DP276" s="156">
        <v>1</v>
      </c>
      <c r="DQ276" s="155">
        <v>0</v>
      </c>
    </row>
    <row r="277" spans="1:121" ht="38.25" x14ac:dyDescent="0.25">
      <c r="A277" s="17" t="s">
        <v>748</v>
      </c>
      <c r="B277" s="18" t="s">
        <v>749</v>
      </c>
      <c r="C277" s="17" t="s">
        <v>27</v>
      </c>
      <c r="D277" s="17" t="s">
        <v>750</v>
      </c>
      <c r="E277" s="19" t="s">
        <v>42</v>
      </c>
      <c r="F277" s="19">
        <v>1</v>
      </c>
      <c r="G277" s="20">
        <v>25.87</v>
      </c>
      <c r="H277" s="20">
        <v>32.39</v>
      </c>
      <c r="I277" s="390">
        <v>32.39</v>
      </c>
      <c r="J277" s="100">
        <v>0</v>
      </c>
      <c r="K277" s="155">
        <v>0</v>
      </c>
      <c r="L277" s="366">
        <v>0</v>
      </c>
      <c r="M277" s="339">
        <v>0</v>
      </c>
      <c r="N277" s="155">
        <v>0</v>
      </c>
      <c r="O277" s="156">
        <v>0</v>
      </c>
      <c r="P277" s="155">
        <v>32.39</v>
      </c>
      <c r="Q277" s="100"/>
      <c r="R277" s="155">
        <v>0</v>
      </c>
      <c r="S277" s="366">
        <v>0</v>
      </c>
      <c r="T277" s="339">
        <v>0</v>
      </c>
      <c r="U277" s="155">
        <v>0</v>
      </c>
      <c r="V277" s="156">
        <v>0</v>
      </c>
      <c r="W277" s="155">
        <v>32.39</v>
      </c>
      <c r="X277" s="100"/>
      <c r="Y277" s="155">
        <v>0</v>
      </c>
      <c r="Z277" s="366">
        <v>0</v>
      </c>
      <c r="AA277" s="339">
        <v>0</v>
      </c>
      <c r="AB277" s="155">
        <v>0</v>
      </c>
      <c r="AC277" s="156">
        <v>0</v>
      </c>
      <c r="AD277" s="155">
        <v>32.39</v>
      </c>
      <c r="AE277" s="100"/>
      <c r="AF277" s="155">
        <v>0</v>
      </c>
      <c r="AG277" s="366">
        <v>0</v>
      </c>
      <c r="AH277" s="339">
        <v>0</v>
      </c>
      <c r="AI277" s="155">
        <v>0</v>
      </c>
      <c r="AJ277" s="156">
        <v>0</v>
      </c>
      <c r="AK277" s="155">
        <v>32.39</v>
      </c>
      <c r="AL277" s="100"/>
      <c r="AM277" s="155">
        <v>0</v>
      </c>
      <c r="AN277" s="366">
        <v>0</v>
      </c>
      <c r="AO277" s="339">
        <v>0</v>
      </c>
      <c r="AP277" s="155">
        <v>0</v>
      </c>
      <c r="AQ277" s="156">
        <v>0</v>
      </c>
      <c r="AR277" s="155">
        <v>32.39</v>
      </c>
      <c r="AS277" s="100"/>
      <c r="AT277" s="155">
        <v>0</v>
      </c>
      <c r="AU277" s="366">
        <v>0</v>
      </c>
      <c r="AV277" s="339">
        <v>0</v>
      </c>
      <c r="AW277" s="155">
        <v>0</v>
      </c>
      <c r="AX277" s="156">
        <v>0</v>
      </c>
      <c r="AY277" s="155">
        <v>32.39</v>
      </c>
      <c r="AZ277" s="100"/>
      <c r="BA277" s="155">
        <v>0</v>
      </c>
      <c r="BB277" s="366">
        <v>0</v>
      </c>
      <c r="BC277" s="339">
        <v>0</v>
      </c>
      <c r="BD277" s="155">
        <v>0</v>
      </c>
      <c r="BE277" s="156">
        <v>0</v>
      </c>
      <c r="BF277" s="155">
        <v>32.39</v>
      </c>
      <c r="BG277" s="100"/>
      <c r="BH277" s="155">
        <v>0</v>
      </c>
      <c r="BI277" s="366">
        <v>0</v>
      </c>
      <c r="BJ277" s="339">
        <v>0</v>
      </c>
      <c r="BK277" s="155">
        <v>0</v>
      </c>
      <c r="BL277" s="156">
        <v>0</v>
      </c>
      <c r="BM277" s="155">
        <v>32.39</v>
      </c>
      <c r="BN277" s="100"/>
      <c r="BO277" s="155">
        <v>0</v>
      </c>
      <c r="BP277" s="366">
        <v>0</v>
      </c>
      <c r="BQ277" s="339">
        <v>0</v>
      </c>
      <c r="BR277" s="155">
        <v>0</v>
      </c>
      <c r="BS277" s="156">
        <v>0</v>
      </c>
      <c r="BT277" s="155">
        <v>32.39</v>
      </c>
      <c r="BU277" s="277"/>
      <c r="BV277" s="155">
        <v>0</v>
      </c>
      <c r="BW277" s="366">
        <v>0</v>
      </c>
      <c r="BX277" s="339">
        <v>0</v>
      </c>
      <c r="BY277" s="155">
        <v>0</v>
      </c>
      <c r="BZ277" s="156">
        <v>0</v>
      </c>
      <c r="CA277" s="155">
        <v>32.39</v>
      </c>
      <c r="CB277" s="100"/>
      <c r="CC277" s="155">
        <v>0</v>
      </c>
      <c r="CD277" s="366">
        <v>0</v>
      </c>
      <c r="CE277" s="339">
        <v>0</v>
      </c>
      <c r="CF277" s="155">
        <v>0</v>
      </c>
      <c r="CG277" s="156">
        <v>0</v>
      </c>
      <c r="CH277" s="155">
        <v>32.39</v>
      </c>
      <c r="CI277" s="100"/>
      <c r="CJ277" s="155">
        <v>0</v>
      </c>
      <c r="CK277" s="366">
        <v>0</v>
      </c>
      <c r="CL277" s="339">
        <v>0</v>
      </c>
      <c r="CM277" s="155">
        <v>0</v>
      </c>
      <c r="CN277" s="156">
        <v>0</v>
      </c>
      <c r="CO277" s="155">
        <v>32.39</v>
      </c>
      <c r="CP277" s="277">
        <v>1</v>
      </c>
      <c r="CQ277" s="155">
        <v>32.39</v>
      </c>
      <c r="CR277" s="366">
        <v>1</v>
      </c>
      <c r="CS277" s="339">
        <v>1</v>
      </c>
      <c r="CT277" s="155">
        <v>32.39</v>
      </c>
      <c r="CU277" s="156">
        <v>1</v>
      </c>
      <c r="CV277" s="155">
        <v>0</v>
      </c>
      <c r="CW277" s="277"/>
      <c r="CX277" s="155">
        <v>0</v>
      </c>
      <c r="CY277" s="366">
        <v>0</v>
      </c>
      <c r="CZ277" s="339">
        <v>1</v>
      </c>
      <c r="DA277" s="155">
        <v>32.39</v>
      </c>
      <c r="DB277" s="156">
        <v>1</v>
      </c>
      <c r="DC277" s="155">
        <v>0</v>
      </c>
      <c r="DD277" s="277"/>
      <c r="DE277" s="155">
        <v>0</v>
      </c>
      <c r="DF277" s="366">
        <v>0</v>
      </c>
      <c r="DG277" s="339">
        <v>1</v>
      </c>
      <c r="DH277" s="155">
        <v>32.39</v>
      </c>
      <c r="DI277" s="156">
        <v>1</v>
      </c>
      <c r="DJ277" s="155">
        <v>0</v>
      </c>
      <c r="DK277" s="277"/>
      <c r="DL277" s="155">
        <v>0</v>
      </c>
      <c r="DM277" s="366">
        <v>0</v>
      </c>
      <c r="DN277" s="339">
        <v>1</v>
      </c>
      <c r="DO277" s="155">
        <v>32.39</v>
      </c>
      <c r="DP277" s="156">
        <v>1</v>
      </c>
      <c r="DQ277" s="155">
        <v>0</v>
      </c>
    </row>
    <row r="278" spans="1:121" x14ac:dyDescent="0.25">
      <c r="A278" s="17" t="s">
        <v>751</v>
      </c>
      <c r="B278" s="18" t="s">
        <v>752</v>
      </c>
      <c r="C278" s="17" t="s">
        <v>40</v>
      </c>
      <c r="D278" s="17" t="s">
        <v>753</v>
      </c>
      <c r="E278" s="19" t="s">
        <v>42</v>
      </c>
      <c r="F278" s="19">
        <v>6</v>
      </c>
      <c r="G278" s="20">
        <v>382.11</v>
      </c>
      <c r="H278" s="20">
        <v>478.47</v>
      </c>
      <c r="I278" s="390">
        <v>2870.82</v>
      </c>
      <c r="J278" s="100">
        <v>0</v>
      </c>
      <c r="K278" s="155">
        <v>0</v>
      </c>
      <c r="L278" s="366">
        <v>0</v>
      </c>
      <c r="M278" s="339">
        <v>0</v>
      </c>
      <c r="N278" s="155">
        <v>0</v>
      </c>
      <c r="O278" s="156">
        <v>0</v>
      </c>
      <c r="P278" s="155">
        <v>2870.82</v>
      </c>
      <c r="Q278" s="100"/>
      <c r="R278" s="155">
        <v>0</v>
      </c>
      <c r="S278" s="366">
        <v>0</v>
      </c>
      <c r="T278" s="339">
        <v>0</v>
      </c>
      <c r="U278" s="155">
        <v>0</v>
      </c>
      <c r="V278" s="156">
        <v>0</v>
      </c>
      <c r="W278" s="155">
        <v>2870.82</v>
      </c>
      <c r="X278" s="100"/>
      <c r="Y278" s="155">
        <v>0</v>
      </c>
      <c r="Z278" s="366">
        <v>0</v>
      </c>
      <c r="AA278" s="339">
        <v>0</v>
      </c>
      <c r="AB278" s="155">
        <v>0</v>
      </c>
      <c r="AC278" s="156">
        <v>0</v>
      </c>
      <c r="AD278" s="155">
        <v>2870.82</v>
      </c>
      <c r="AE278" s="100"/>
      <c r="AF278" s="155">
        <v>0</v>
      </c>
      <c r="AG278" s="366">
        <v>0</v>
      </c>
      <c r="AH278" s="339">
        <v>0</v>
      </c>
      <c r="AI278" s="155">
        <v>0</v>
      </c>
      <c r="AJ278" s="156">
        <v>0</v>
      </c>
      <c r="AK278" s="155">
        <v>2870.82</v>
      </c>
      <c r="AL278" s="100"/>
      <c r="AM278" s="155">
        <v>0</v>
      </c>
      <c r="AN278" s="366">
        <v>0</v>
      </c>
      <c r="AO278" s="339">
        <v>0</v>
      </c>
      <c r="AP278" s="155">
        <v>0</v>
      </c>
      <c r="AQ278" s="156">
        <v>0</v>
      </c>
      <c r="AR278" s="155">
        <v>2870.82</v>
      </c>
      <c r="AS278" s="100"/>
      <c r="AT278" s="155">
        <v>0</v>
      </c>
      <c r="AU278" s="366">
        <v>0</v>
      </c>
      <c r="AV278" s="339">
        <v>0</v>
      </c>
      <c r="AW278" s="155">
        <v>0</v>
      </c>
      <c r="AX278" s="156">
        <v>0</v>
      </c>
      <c r="AY278" s="155">
        <v>2870.82</v>
      </c>
      <c r="AZ278" s="100">
        <v>1</v>
      </c>
      <c r="BA278" s="155">
        <v>478.47</v>
      </c>
      <c r="BB278" s="366">
        <v>0.16666666666666666</v>
      </c>
      <c r="BC278" s="339">
        <v>1</v>
      </c>
      <c r="BD278" s="155">
        <v>478.47</v>
      </c>
      <c r="BE278" s="156">
        <v>0.16666666666666666</v>
      </c>
      <c r="BF278" s="155">
        <v>2392.3500000000004</v>
      </c>
      <c r="BG278" s="100"/>
      <c r="BH278" s="155">
        <v>0</v>
      </c>
      <c r="BI278" s="366">
        <v>0</v>
      </c>
      <c r="BJ278" s="339">
        <v>1</v>
      </c>
      <c r="BK278" s="155">
        <v>478.47</v>
      </c>
      <c r="BL278" s="156">
        <v>0.16666666666666666</v>
      </c>
      <c r="BM278" s="155">
        <v>2392.3500000000004</v>
      </c>
      <c r="BN278" s="100">
        <v>3</v>
      </c>
      <c r="BO278" s="155">
        <v>1435.41</v>
      </c>
      <c r="BP278" s="366">
        <v>0.5</v>
      </c>
      <c r="BQ278" s="339">
        <v>4</v>
      </c>
      <c r="BR278" s="155">
        <v>1913.88</v>
      </c>
      <c r="BS278" s="156">
        <v>0.66666666666666663</v>
      </c>
      <c r="BT278" s="155">
        <v>956.94</v>
      </c>
      <c r="BU278" s="277"/>
      <c r="BV278" s="155">
        <v>0</v>
      </c>
      <c r="BW278" s="366">
        <v>0</v>
      </c>
      <c r="BX278" s="339">
        <v>4</v>
      </c>
      <c r="BY278" s="155">
        <v>1913.88</v>
      </c>
      <c r="BZ278" s="156">
        <v>0.66666666666666663</v>
      </c>
      <c r="CA278" s="155">
        <v>956.94</v>
      </c>
      <c r="CB278" s="100"/>
      <c r="CC278" s="155">
        <v>0</v>
      </c>
      <c r="CD278" s="366">
        <v>0</v>
      </c>
      <c r="CE278" s="339">
        <v>4</v>
      </c>
      <c r="CF278" s="155">
        <v>1913.88</v>
      </c>
      <c r="CG278" s="156">
        <v>0.66666666666666663</v>
      </c>
      <c r="CH278" s="155">
        <v>956.94</v>
      </c>
      <c r="CI278" s="100"/>
      <c r="CJ278" s="155">
        <v>0</v>
      </c>
      <c r="CK278" s="366">
        <v>0</v>
      </c>
      <c r="CL278" s="339">
        <v>4</v>
      </c>
      <c r="CM278" s="155">
        <v>1913.88</v>
      </c>
      <c r="CN278" s="156">
        <v>0.66666666666666663</v>
      </c>
      <c r="CO278" s="155">
        <v>956.94</v>
      </c>
      <c r="CP278" s="100">
        <v>2</v>
      </c>
      <c r="CQ278" s="155">
        <v>956.94</v>
      </c>
      <c r="CR278" s="366">
        <v>0.33333333333333331</v>
      </c>
      <c r="CS278" s="339">
        <v>6</v>
      </c>
      <c r="CT278" s="155">
        <v>2870.82</v>
      </c>
      <c r="CU278" s="156">
        <v>1</v>
      </c>
      <c r="CV278" s="155">
        <v>0</v>
      </c>
      <c r="CW278" s="100"/>
      <c r="CX278" s="155">
        <v>0</v>
      </c>
      <c r="CY278" s="366">
        <v>0</v>
      </c>
      <c r="CZ278" s="339">
        <v>6</v>
      </c>
      <c r="DA278" s="155">
        <v>2870.82</v>
      </c>
      <c r="DB278" s="156">
        <v>1</v>
      </c>
      <c r="DC278" s="155">
        <v>0</v>
      </c>
      <c r="DD278" s="100"/>
      <c r="DE278" s="155">
        <v>0</v>
      </c>
      <c r="DF278" s="366">
        <v>0</v>
      </c>
      <c r="DG278" s="339">
        <v>6</v>
      </c>
      <c r="DH278" s="155">
        <v>2870.82</v>
      </c>
      <c r="DI278" s="156">
        <v>1</v>
      </c>
      <c r="DJ278" s="155">
        <v>0</v>
      </c>
      <c r="DK278" s="100"/>
      <c r="DL278" s="155">
        <v>0</v>
      </c>
      <c r="DM278" s="366">
        <v>0</v>
      </c>
      <c r="DN278" s="339">
        <v>6</v>
      </c>
      <c r="DO278" s="155">
        <v>2870.82</v>
      </c>
      <c r="DP278" s="156">
        <v>1</v>
      </c>
      <c r="DQ278" s="155">
        <v>0</v>
      </c>
    </row>
    <row r="279" spans="1:121" ht="38.25" x14ac:dyDescent="0.25">
      <c r="A279" s="17" t="s">
        <v>754</v>
      </c>
      <c r="B279" s="18" t="s">
        <v>755</v>
      </c>
      <c r="C279" s="17" t="s">
        <v>27</v>
      </c>
      <c r="D279" s="17" t="s">
        <v>756</v>
      </c>
      <c r="E279" s="19" t="s">
        <v>42</v>
      </c>
      <c r="F279" s="19">
        <v>7</v>
      </c>
      <c r="G279" s="20">
        <v>4.09</v>
      </c>
      <c r="H279" s="20">
        <v>5.12</v>
      </c>
      <c r="I279" s="390">
        <v>35.840000000000003</v>
      </c>
      <c r="J279" s="100">
        <v>0</v>
      </c>
      <c r="K279" s="155">
        <v>0</v>
      </c>
      <c r="L279" s="366">
        <v>0</v>
      </c>
      <c r="M279" s="339">
        <v>0</v>
      </c>
      <c r="N279" s="155">
        <v>0</v>
      </c>
      <c r="O279" s="156">
        <v>0</v>
      </c>
      <c r="P279" s="155">
        <v>35.840000000000003</v>
      </c>
      <c r="Q279" s="100"/>
      <c r="R279" s="155">
        <v>0</v>
      </c>
      <c r="S279" s="366">
        <v>0</v>
      </c>
      <c r="T279" s="339">
        <v>0</v>
      </c>
      <c r="U279" s="155">
        <v>0</v>
      </c>
      <c r="V279" s="156">
        <v>0</v>
      </c>
      <c r="W279" s="155">
        <v>35.840000000000003</v>
      </c>
      <c r="X279" s="100"/>
      <c r="Y279" s="155">
        <v>0</v>
      </c>
      <c r="Z279" s="366">
        <v>0</v>
      </c>
      <c r="AA279" s="339">
        <v>0</v>
      </c>
      <c r="AB279" s="155">
        <v>0</v>
      </c>
      <c r="AC279" s="156">
        <v>0</v>
      </c>
      <c r="AD279" s="155">
        <v>35.840000000000003</v>
      </c>
      <c r="AE279" s="100"/>
      <c r="AF279" s="155">
        <v>0</v>
      </c>
      <c r="AG279" s="366">
        <v>0</v>
      </c>
      <c r="AH279" s="339">
        <v>0</v>
      </c>
      <c r="AI279" s="155">
        <v>0</v>
      </c>
      <c r="AJ279" s="156">
        <v>0</v>
      </c>
      <c r="AK279" s="155">
        <v>35.840000000000003</v>
      </c>
      <c r="AL279" s="100"/>
      <c r="AM279" s="155">
        <v>0</v>
      </c>
      <c r="AN279" s="366">
        <v>0</v>
      </c>
      <c r="AO279" s="339">
        <v>0</v>
      </c>
      <c r="AP279" s="155">
        <v>0</v>
      </c>
      <c r="AQ279" s="156">
        <v>0</v>
      </c>
      <c r="AR279" s="155">
        <v>35.840000000000003</v>
      </c>
      <c r="AS279" s="100"/>
      <c r="AT279" s="155">
        <v>0</v>
      </c>
      <c r="AU279" s="366">
        <v>0</v>
      </c>
      <c r="AV279" s="339">
        <v>0</v>
      </c>
      <c r="AW279" s="155">
        <v>0</v>
      </c>
      <c r="AX279" s="156">
        <v>0</v>
      </c>
      <c r="AY279" s="155">
        <v>35.840000000000003</v>
      </c>
      <c r="AZ279" s="100"/>
      <c r="BA279" s="155">
        <v>0</v>
      </c>
      <c r="BB279" s="366">
        <v>0</v>
      </c>
      <c r="BC279" s="339">
        <v>0</v>
      </c>
      <c r="BD279" s="155">
        <v>0</v>
      </c>
      <c r="BE279" s="156">
        <v>0</v>
      </c>
      <c r="BF279" s="155">
        <v>35.840000000000003</v>
      </c>
      <c r="BG279" s="100"/>
      <c r="BH279" s="155">
        <v>0</v>
      </c>
      <c r="BI279" s="366">
        <v>0</v>
      </c>
      <c r="BJ279" s="339">
        <v>0</v>
      </c>
      <c r="BK279" s="155">
        <v>0</v>
      </c>
      <c r="BL279" s="156">
        <v>0</v>
      </c>
      <c r="BM279" s="155">
        <v>35.840000000000003</v>
      </c>
      <c r="BN279" s="100">
        <v>7</v>
      </c>
      <c r="BO279" s="155">
        <v>35.840000000000003</v>
      </c>
      <c r="BP279" s="366">
        <v>1</v>
      </c>
      <c r="BQ279" s="339">
        <v>7</v>
      </c>
      <c r="BR279" s="155">
        <v>35.840000000000003</v>
      </c>
      <c r="BS279" s="156">
        <v>1</v>
      </c>
      <c r="BT279" s="155">
        <v>0</v>
      </c>
      <c r="BU279" s="277"/>
      <c r="BV279" s="155">
        <v>0</v>
      </c>
      <c r="BW279" s="366">
        <v>0</v>
      </c>
      <c r="BX279" s="339">
        <v>7</v>
      </c>
      <c r="BY279" s="155">
        <v>35.840000000000003</v>
      </c>
      <c r="BZ279" s="156">
        <v>1</v>
      </c>
      <c r="CA279" s="155">
        <v>0</v>
      </c>
      <c r="CB279" s="100"/>
      <c r="CC279" s="155">
        <v>0</v>
      </c>
      <c r="CD279" s="366">
        <v>0</v>
      </c>
      <c r="CE279" s="339">
        <v>7</v>
      </c>
      <c r="CF279" s="155">
        <v>35.840000000000003</v>
      </c>
      <c r="CG279" s="156">
        <v>1</v>
      </c>
      <c r="CH279" s="155">
        <v>0</v>
      </c>
      <c r="CI279" s="100"/>
      <c r="CJ279" s="155">
        <v>0</v>
      </c>
      <c r="CK279" s="366">
        <v>0</v>
      </c>
      <c r="CL279" s="339">
        <v>7</v>
      </c>
      <c r="CM279" s="155">
        <v>35.840000000000003</v>
      </c>
      <c r="CN279" s="156">
        <v>1</v>
      </c>
      <c r="CO279" s="155">
        <v>0</v>
      </c>
      <c r="CP279" s="100"/>
      <c r="CQ279" s="155">
        <v>0</v>
      </c>
      <c r="CR279" s="366">
        <v>0</v>
      </c>
      <c r="CS279" s="339">
        <v>7</v>
      </c>
      <c r="CT279" s="155">
        <v>35.840000000000003</v>
      </c>
      <c r="CU279" s="156">
        <v>1</v>
      </c>
      <c r="CV279" s="155">
        <v>0</v>
      </c>
      <c r="CW279" s="100"/>
      <c r="CX279" s="155">
        <v>0</v>
      </c>
      <c r="CY279" s="366">
        <v>0</v>
      </c>
      <c r="CZ279" s="339">
        <v>7</v>
      </c>
      <c r="DA279" s="155">
        <v>35.840000000000003</v>
      </c>
      <c r="DB279" s="156">
        <v>1</v>
      </c>
      <c r="DC279" s="155">
        <v>0</v>
      </c>
      <c r="DD279" s="100"/>
      <c r="DE279" s="155">
        <v>0</v>
      </c>
      <c r="DF279" s="366">
        <v>0</v>
      </c>
      <c r="DG279" s="339">
        <v>7</v>
      </c>
      <c r="DH279" s="155">
        <v>35.840000000000003</v>
      </c>
      <c r="DI279" s="156">
        <v>1</v>
      </c>
      <c r="DJ279" s="155">
        <v>0</v>
      </c>
      <c r="DK279" s="100"/>
      <c r="DL279" s="155">
        <v>0</v>
      </c>
      <c r="DM279" s="366">
        <v>0</v>
      </c>
      <c r="DN279" s="339">
        <v>7</v>
      </c>
      <c r="DO279" s="155">
        <v>35.840000000000003</v>
      </c>
      <c r="DP279" s="156">
        <v>1</v>
      </c>
      <c r="DQ279" s="155">
        <v>0</v>
      </c>
    </row>
    <row r="280" spans="1:121" ht="25.5" x14ac:dyDescent="0.25">
      <c r="A280" s="17" t="s">
        <v>757</v>
      </c>
      <c r="B280" s="18" t="s">
        <v>758</v>
      </c>
      <c r="C280" s="17" t="s">
        <v>32</v>
      </c>
      <c r="D280" s="17" t="s">
        <v>759</v>
      </c>
      <c r="E280" s="19" t="s">
        <v>42</v>
      </c>
      <c r="F280" s="19">
        <v>11</v>
      </c>
      <c r="G280" s="20">
        <v>45.92</v>
      </c>
      <c r="H280" s="20">
        <v>57.5</v>
      </c>
      <c r="I280" s="390">
        <v>632.5</v>
      </c>
      <c r="J280" s="100">
        <v>0</v>
      </c>
      <c r="K280" s="155">
        <v>0</v>
      </c>
      <c r="L280" s="366">
        <v>0</v>
      </c>
      <c r="M280" s="339">
        <v>0</v>
      </c>
      <c r="N280" s="155">
        <v>0</v>
      </c>
      <c r="O280" s="156">
        <v>0</v>
      </c>
      <c r="P280" s="155">
        <v>632.5</v>
      </c>
      <c r="Q280" s="100"/>
      <c r="R280" s="155">
        <v>0</v>
      </c>
      <c r="S280" s="366">
        <v>0</v>
      </c>
      <c r="T280" s="339">
        <v>0</v>
      </c>
      <c r="U280" s="155">
        <v>0</v>
      </c>
      <c r="V280" s="156">
        <v>0</v>
      </c>
      <c r="W280" s="155">
        <v>632.5</v>
      </c>
      <c r="X280" s="100"/>
      <c r="Y280" s="155">
        <v>0</v>
      </c>
      <c r="Z280" s="366">
        <v>0</v>
      </c>
      <c r="AA280" s="339">
        <v>0</v>
      </c>
      <c r="AB280" s="155">
        <v>0</v>
      </c>
      <c r="AC280" s="156">
        <v>0</v>
      </c>
      <c r="AD280" s="155">
        <v>632.5</v>
      </c>
      <c r="AE280" s="100"/>
      <c r="AF280" s="155">
        <v>0</v>
      </c>
      <c r="AG280" s="366">
        <v>0</v>
      </c>
      <c r="AH280" s="339">
        <v>0</v>
      </c>
      <c r="AI280" s="155">
        <v>0</v>
      </c>
      <c r="AJ280" s="156">
        <v>0</v>
      </c>
      <c r="AK280" s="155">
        <v>632.5</v>
      </c>
      <c r="AL280" s="100"/>
      <c r="AM280" s="155">
        <v>0</v>
      </c>
      <c r="AN280" s="366">
        <v>0</v>
      </c>
      <c r="AO280" s="339">
        <v>0</v>
      </c>
      <c r="AP280" s="155">
        <v>0</v>
      </c>
      <c r="AQ280" s="156">
        <v>0</v>
      </c>
      <c r="AR280" s="155">
        <v>632.5</v>
      </c>
      <c r="AS280" s="100"/>
      <c r="AT280" s="155">
        <v>0</v>
      </c>
      <c r="AU280" s="366">
        <v>0</v>
      </c>
      <c r="AV280" s="339">
        <v>0</v>
      </c>
      <c r="AW280" s="155">
        <v>0</v>
      </c>
      <c r="AX280" s="156">
        <v>0</v>
      </c>
      <c r="AY280" s="155">
        <v>632.5</v>
      </c>
      <c r="AZ280" s="100">
        <v>3</v>
      </c>
      <c r="BA280" s="155">
        <v>172.5</v>
      </c>
      <c r="BB280" s="366">
        <v>0.27272727272727271</v>
      </c>
      <c r="BC280" s="339">
        <v>3</v>
      </c>
      <c r="BD280" s="155">
        <v>172.5</v>
      </c>
      <c r="BE280" s="156">
        <v>0.27272727272727271</v>
      </c>
      <c r="BF280" s="155">
        <v>460</v>
      </c>
      <c r="BG280" s="100"/>
      <c r="BH280" s="155">
        <v>0</v>
      </c>
      <c r="BI280" s="366">
        <v>0</v>
      </c>
      <c r="BJ280" s="339">
        <v>3</v>
      </c>
      <c r="BK280" s="155">
        <v>172.5</v>
      </c>
      <c r="BL280" s="156">
        <v>0.27272727272727271</v>
      </c>
      <c r="BM280" s="155">
        <v>460</v>
      </c>
      <c r="BN280" s="100"/>
      <c r="BO280" s="155">
        <v>0</v>
      </c>
      <c r="BP280" s="366">
        <v>0</v>
      </c>
      <c r="BQ280" s="339">
        <v>3</v>
      </c>
      <c r="BR280" s="155">
        <v>172.5</v>
      </c>
      <c r="BS280" s="156">
        <v>0.27272727272727271</v>
      </c>
      <c r="BT280" s="155">
        <v>460</v>
      </c>
      <c r="BU280" s="277">
        <v>8</v>
      </c>
      <c r="BV280" s="155">
        <v>460</v>
      </c>
      <c r="BW280" s="366">
        <v>0.72727272727272729</v>
      </c>
      <c r="BX280" s="339">
        <v>11</v>
      </c>
      <c r="BY280" s="155">
        <v>632.5</v>
      </c>
      <c r="BZ280" s="156">
        <v>1</v>
      </c>
      <c r="CA280" s="155">
        <v>0</v>
      </c>
      <c r="CB280" s="100"/>
      <c r="CC280" s="155">
        <v>0</v>
      </c>
      <c r="CD280" s="366">
        <v>0</v>
      </c>
      <c r="CE280" s="339">
        <v>11</v>
      </c>
      <c r="CF280" s="155">
        <v>632.5</v>
      </c>
      <c r="CG280" s="156">
        <v>1</v>
      </c>
      <c r="CH280" s="155">
        <v>0</v>
      </c>
      <c r="CI280" s="100"/>
      <c r="CJ280" s="155">
        <v>0</v>
      </c>
      <c r="CK280" s="366">
        <v>0</v>
      </c>
      <c r="CL280" s="339">
        <v>11</v>
      </c>
      <c r="CM280" s="155">
        <v>632.5</v>
      </c>
      <c r="CN280" s="156">
        <v>1</v>
      </c>
      <c r="CO280" s="155">
        <v>0</v>
      </c>
      <c r="CP280" s="100"/>
      <c r="CQ280" s="155">
        <v>0</v>
      </c>
      <c r="CR280" s="366">
        <v>0</v>
      </c>
      <c r="CS280" s="339">
        <v>11</v>
      </c>
      <c r="CT280" s="155">
        <v>632.5</v>
      </c>
      <c r="CU280" s="156">
        <v>1</v>
      </c>
      <c r="CV280" s="155">
        <v>0</v>
      </c>
      <c r="CW280" s="100"/>
      <c r="CX280" s="155">
        <v>0</v>
      </c>
      <c r="CY280" s="366">
        <v>0</v>
      </c>
      <c r="CZ280" s="339">
        <v>11</v>
      </c>
      <c r="DA280" s="155">
        <v>632.5</v>
      </c>
      <c r="DB280" s="156">
        <v>1</v>
      </c>
      <c r="DC280" s="155">
        <v>0</v>
      </c>
      <c r="DD280" s="100"/>
      <c r="DE280" s="155">
        <v>0</v>
      </c>
      <c r="DF280" s="366">
        <v>0</v>
      </c>
      <c r="DG280" s="339">
        <v>11</v>
      </c>
      <c r="DH280" s="155">
        <v>632.5</v>
      </c>
      <c r="DI280" s="156">
        <v>1</v>
      </c>
      <c r="DJ280" s="155">
        <v>0</v>
      </c>
      <c r="DK280" s="100"/>
      <c r="DL280" s="155">
        <v>0</v>
      </c>
      <c r="DM280" s="366">
        <v>0</v>
      </c>
      <c r="DN280" s="339">
        <v>11</v>
      </c>
      <c r="DO280" s="155">
        <v>632.5</v>
      </c>
      <c r="DP280" s="156">
        <v>1</v>
      </c>
      <c r="DQ280" s="155">
        <v>0</v>
      </c>
    </row>
    <row r="281" spans="1:121" ht="38.25" x14ac:dyDescent="0.25">
      <c r="A281" s="17" t="s">
        <v>760</v>
      </c>
      <c r="B281" s="18" t="s">
        <v>761</v>
      </c>
      <c r="C281" s="17" t="s">
        <v>27</v>
      </c>
      <c r="D281" s="17" t="s">
        <v>762</v>
      </c>
      <c r="E281" s="19" t="s">
        <v>42</v>
      </c>
      <c r="F281" s="19">
        <v>20</v>
      </c>
      <c r="G281" s="20">
        <v>5.04</v>
      </c>
      <c r="H281" s="20">
        <v>6.31</v>
      </c>
      <c r="I281" s="390">
        <v>126.2</v>
      </c>
      <c r="J281" s="100">
        <v>0</v>
      </c>
      <c r="K281" s="155">
        <v>0</v>
      </c>
      <c r="L281" s="366">
        <v>0</v>
      </c>
      <c r="M281" s="339">
        <v>0</v>
      </c>
      <c r="N281" s="155">
        <v>0</v>
      </c>
      <c r="O281" s="156">
        <v>0</v>
      </c>
      <c r="P281" s="155">
        <v>126.2</v>
      </c>
      <c r="Q281" s="100"/>
      <c r="R281" s="155">
        <v>0</v>
      </c>
      <c r="S281" s="366">
        <v>0</v>
      </c>
      <c r="T281" s="339">
        <v>0</v>
      </c>
      <c r="U281" s="155">
        <v>0</v>
      </c>
      <c r="V281" s="156">
        <v>0</v>
      </c>
      <c r="W281" s="155">
        <v>126.2</v>
      </c>
      <c r="X281" s="100"/>
      <c r="Y281" s="155">
        <v>0</v>
      </c>
      <c r="Z281" s="366">
        <v>0</v>
      </c>
      <c r="AA281" s="339">
        <v>0</v>
      </c>
      <c r="AB281" s="155">
        <v>0</v>
      </c>
      <c r="AC281" s="156">
        <v>0</v>
      </c>
      <c r="AD281" s="155">
        <v>126.2</v>
      </c>
      <c r="AE281" s="100"/>
      <c r="AF281" s="155">
        <v>0</v>
      </c>
      <c r="AG281" s="366">
        <v>0</v>
      </c>
      <c r="AH281" s="339">
        <v>0</v>
      </c>
      <c r="AI281" s="155">
        <v>0</v>
      </c>
      <c r="AJ281" s="156">
        <v>0</v>
      </c>
      <c r="AK281" s="155">
        <v>126.2</v>
      </c>
      <c r="AL281" s="100"/>
      <c r="AM281" s="155">
        <v>0</v>
      </c>
      <c r="AN281" s="366">
        <v>0</v>
      </c>
      <c r="AO281" s="339">
        <v>0</v>
      </c>
      <c r="AP281" s="155">
        <v>0</v>
      </c>
      <c r="AQ281" s="156">
        <v>0</v>
      </c>
      <c r="AR281" s="155">
        <v>126.2</v>
      </c>
      <c r="AS281" s="100"/>
      <c r="AT281" s="155">
        <v>0</v>
      </c>
      <c r="AU281" s="366">
        <v>0</v>
      </c>
      <c r="AV281" s="339">
        <v>0</v>
      </c>
      <c r="AW281" s="155">
        <v>0</v>
      </c>
      <c r="AX281" s="156">
        <v>0</v>
      </c>
      <c r="AY281" s="155">
        <v>126.2</v>
      </c>
      <c r="AZ281" s="100">
        <v>8</v>
      </c>
      <c r="BA281" s="155">
        <v>50.48</v>
      </c>
      <c r="BB281" s="366">
        <v>0.39999999999999997</v>
      </c>
      <c r="BC281" s="339">
        <v>8</v>
      </c>
      <c r="BD281" s="155">
        <v>50.48</v>
      </c>
      <c r="BE281" s="156">
        <v>0.39999999999999997</v>
      </c>
      <c r="BF281" s="155">
        <v>75.72</v>
      </c>
      <c r="BG281" s="100"/>
      <c r="BH281" s="155">
        <v>0</v>
      </c>
      <c r="BI281" s="366">
        <v>0</v>
      </c>
      <c r="BJ281" s="339">
        <v>8</v>
      </c>
      <c r="BK281" s="155">
        <v>50.48</v>
      </c>
      <c r="BL281" s="156">
        <v>0.39999999999999997</v>
      </c>
      <c r="BM281" s="155">
        <v>75.72</v>
      </c>
      <c r="BN281" s="100">
        <v>8</v>
      </c>
      <c r="BO281" s="155">
        <v>50.48</v>
      </c>
      <c r="BP281" s="366">
        <v>0.39999999999999997</v>
      </c>
      <c r="BQ281" s="339">
        <v>16</v>
      </c>
      <c r="BR281" s="155">
        <v>100.96</v>
      </c>
      <c r="BS281" s="156">
        <v>0.79999999999999993</v>
      </c>
      <c r="BT281" s="155">
        <v>25.240000000000009</v>
      </c>
      <c r="BU281" s="277">
        <v>1</v>
      </c>
      <c r="BV281" s="155">
        <v>6.31</v>
      </c>
      <c r="BW281" s="366">
        <v>4.9999999999999996E-2</v>
      </c>
      <c r="BX281" s="339">
        <v>17</v>
      </c>
      <c r="BY281" s="155">
        <v>107.27</v>
      </c>
      <c r="BZ281" s="156">
        <v>0.85</v>
      </c>
      <c r="CA281" s="155">
        <v>18.930000000000007</v>
      </c>
      <c r="CB281" s="100"/>
      <c r="CC281" s="155">
        <v>0</v>
      </c>
      <c r="CD281" s="366">
        <v>0</v>
      </c>
      <c r="CE281" s="339">
        <v>17</v>
      </c>
      <c r="CF281" s="155">
        <v>107.27</v>
      </c>
      <c r="CG281" s="156">
        <v>0.85</v>
      </c>
      <c r="CH281" s="155">
        <v>18.930000000000007</v>
      </c>
      <c r="CI281" s="100"/>
      <c r="CJ281" s="155">
        <v>0</v>
      </c>
      <c r="CK281" s="366">
        <v>0</v>
      </c>
      <c r="CL281" s="339">
        <v>17</v>
      </c>
      <c r="CM281" s="155">
        <v>107.27</v>
      </c>
      <c r="CN281" s="156">
        <v>0.85</v>
      </c>
      <c r="CO281" s="155">
        <v>18.930000000000007</v>
      </c>
      <c r="CP281" s="100">
        <v>3</v>
      </c>
      <c r="CQ281" s="155">
        <v>18.93</v>
      </c>
      <c r="CR281" s="366">
        <v>0.15</v>
      </c>
      <c r="CS281" s="339">
        <v>20</v>
      </c>
      <c r="CT281" s="155">
        <v>126.19999999999999</v>
      </c>
      <c r="CU281" s="156">
        <v>0.99999999999999989</v>
      </c>
      <c r="CV281" s="155">
        <v>0</v>
      </c>
      <c r="CW281" s="100"/>
      <c r="CX281" s="155">
        <v>0</v>
      </c>
      <c r="CY281" s="366">
        <v>0</v>
      </c>
      <c r="CZ281" s="339">
        <v>20</v>
      </c>
      <c r="DA281" s="155">
        <v>126.19999999999999</v>
      </c>
      <c r="DB281" s="156">
        <v>0.99999999999999989</v>
      </c>
      <c r="DC281" s="155">
        <v>0</v>
      </c>
      <c r="DD281" s="100"/>
      <c r="DE281" s="155">
        <v>0</v>
      </c>
      <c r="DF281" s="366">
        <v>0</v>
      </c>
      <c r="DG281" s="339">
        <v>20</v>
      </c>
      <c r="DH281" s="155">
        <v>126.19999999999999</v>
      </c>
      <c r="DI281" s="156">
        <v>0.99999999999999989</v>
      </c>
      <c r="DJ281" s="155">
        <v>0</v>
      </c>
      <c r="DK281" s="100"/>
      <c r="DL281" s="155">
        <v>0</v>
      </c>
      <c r="DM281" s="366">
        <v>0</v>
      </c>
      <c r="DN281" s="339">
        <v>20</v>
      </c>
      <c r="DO281" s="155">
        <v>126.19999999999999</v>
      </c>
      <c r="DP281" s="156">
        <v>0.99999999999999989</v>
      </c>
      <c r="DQ281" s="155">
        <v>0</v>
      </c>
    </row>
    <row r="282" spans="1:121" ht="38.25" x14ac:dyDescent="0.25">
      <c r="A282" s="17" t="s">
        <v>763</v>
      </c>
      <c r="B282" s="18" t="s">
        <v>764</v>
      </c>
      <c r="C282" s="17" t="s">
        <v>27</v>
      </c>
      <c r="D282" s="17" t="s">
        <v>765</v>
      </c>
      <c r="E282" s="19" t="s">
        <v>42</v>
      </c>
      <c r="F282" s="19">
        <v>10</v>
      </c>
      <c r="G282" s="20">
        <v>6.88</v>
      </c>
      <c r="H282" s="20">
        <v>8.61</v>
      </c>
      <c r="I282" s="390">
        <v>86.1</v>
      </c>
      <c r="J282" s="100">
        <v>0</v>
      </c>
      <c r="K282" s="155">
        <v>0</v>
      </c>
      <c r="L282" s="366">
        <v>0</v>
      </c>
      <c r="M282" s="339">
        <v>0</v>
      </c>
      <c r="N282" s="155">
        <v>0</v>
      </c>
      <c r="O282" s="156">
        <v>0</v>
      </c>
      <c r="P282" s="155">
        <v>86.1</v>
      </c>
      <c r="Q282" s="100"/>
      <c r="R282" s="155">
        <v>0</v>
      </c>
      <c r="S282" s="366">
        <v>0</v>
      </c>
      <c r="T282" s="339">
        <v>0</v>
      </c>
      <c r="U282" s="155">
        <v>0</v>
      </c>
      <c r="V282" s="156">
        <v>0</v>
      </c>
      <c r="W282" s="155">
        <v>86.1</v>
      </c>
      <c r="X282" s="100"/>
      <c r="Y282" s="155">
        <v>0</v>
      </c>
      <c r="Z282" s="366">
        <v>0</v>
      </c>
      <c r="AA282" s="339">
        <v>0</v>
      </c>
      <c r="AB282" s="155">
        <v>0</v>
      </c>
      <c r="AC282" s="156">
        <v>0</v>
      </c>
      <c r="AD282" s="155">
        <v>86.1</v>
      </c>
      <c r="AE282" s="100"/>
      <c r="AF282" s="155">
        <v>0</v>
      </c>
      <c r="AG282" s="366">
        <v>0</v>
      </c>
      <c r="AH282" s="339">
        <v>0</v>
      </c>
      <c r="AI282" s="155">
        <v>0</v>
      </c>
      <c r="AJ282" s="156">
        <v>0</v>
      </c>
      <c r="AK282" s="155">
        <v>86.1</v>
      </c>
      <c r="AL282" s="100"/>
      <c r="AM282" s="155">
        <v>0</v>
      </c>
      <c r="AN282" s="366">
        <v>0</v>
      </c>
      <c r="AO282" s="339">
        <v>0</v>
      </c>
      <c r="AP282" s="155">
        <v>0</v>
      </c>
      <c r="AQ282" s="156">
        <v>0</v>
      </c>
      <c r="AR282" s="155">
        <v>86.1</v>
      </c>
      <c r="AS282" s="100"/>
      <c r="AT282" s="155">
        <v>0</v>
      </c>
      <c r="AU282" s="366">
        <v>0</v>
      </c>
      <c r="AV282" s="339">
        <v>0</v>
      </c>
      <c r="AW282" s="155">
        <v>0</v>
      </c>
      <c r="AX282" s="156">
        <v>0</v>
      </c>
      <c r="AY282" s="155">
        <v>86.1</v>
      </c>
      <c r="AZ282" s="100">
        <v>3</v>
      </c>
      <c r="BA282" s="155">
        <v>25.83</v>
      </c>
      <c r="BB282" s="366">
        <v>0.3</v>
      </c>
      <c r="BC282" s="339">
        <v>3</v>
      </c>
      <c r="BD282" s="155">
        <v>25.83</v>
      </c>
      <c r="BE282" s="156">
        <v>0.3</v>
      </c>
      <c r="BF282" s="155">
        <v>60.269999999999996</v>
      </c>
      <c r="BG282" s="100"/>
      <c r="BH282" s="155">
        <v>0</v>
      </c>
      <c r="BI282" s="366">
        <v>0</v>
      </c>
      <c r="BJ282" s="339">
        <v>3</v>
      </c>
      <c r="BK282" s="155">
        <v>25.83</v>
      </c>
      <c r="BL282" s="156">
        <v>0.3</v>
      </c>
      <c r="BM282" s="155">
        <v>60.269999999999996</v>
      </c>
      <c r="BN282" s="100">
        <v>4</v>
      </c>
      <c r="BO282" s="155">
        <v>34.44</v>
      </c>
      <c r="BP282" s="366">
        <v>0.4</v>
      </c>
      <c r="BQ282" s="339">
        <v>7</v>
      </c>
      <c r="BR282" s="155">
        <v>60.269999999999996</v>
      </c>
      <c r="BS282" s="156">
        <v>0.7</v>
      </c>
      <c r="BT282" s="155">
        <v>25.83</v>
      </c>
      <c r="BU282" s="277">
        <v>3</v>
      </c>
      <c r="BV282" s="155">
        <v>25.83</v>
      </c>
      <c r="BW282" s="366">
        <v>0.3</v>
      </c>
      <c r="BX282" s="339">
        <v>10</v>
      </c>
      <c r="BY282" s="155">
        <v>86.1</v>
      </c>
      <c r="BZ282" s="156">
        <v>1</v>
      </c>
      <c r="CA282" s="155">
        <v>0</v>
      </c>
      <c r="CB282" s="100"/>
      <c r="CC282" s="155">
        <v>0</v>
      </c>
      <c r="CD282" s="366">
        <v>0</v>
      </c>
      <c r="CE282" s="339">
        <v>10</v>
      </c>
      <c r="CF282" s="155">
        <v>86.1</v>
      </c>
      <c r="CG282" s="156">
        <v>1</v>
      </c>
      <c r="CH282" s="155">
        <v>0</v>
      </c>
      <c r="CI282" s="100"/>
      <c r="CJ282" s="155">
        <v>0</v>
      </c>
      <c r="CK282" s="366">
        <v>0</v>
      </c>
      <c r="CL282" s="339">
        <v>10</v>
      </c>
      <c r="CM282" s="155">
        <v>86.1</v>
      </c>
      <c r="CN282" s="156">
        <v>1</v>
      </c>
      <c r="CO282" s="155">
        <v>0</v>
      </c>
      <c r="CP282" s="100"/>
      <c r="CQ282" s="155">
        <v>0</v>
      </c>
      <c r="CR282" s="366">
        <v>0</v>
      </c>
      <c r="CS282" s="339">
        <v>10</v>
      </c>
      <c r="CT282" s="155">
        <v>86.1</v>
      </c>
      <c r="CU282" s="156">
        <v>1</v>
      </c>
      <c r="CV282" s="155">
        <v>0</v>
      </c>
      <c r="CW282" s="100"/>
      <c r="CX282" s="155">
        <v>0</v>
      </c>
      <c r="CY282" s="366">
        <v>0</v>
      </c>
      <c r="CZ282" s="339">
        <v>10</v>
      </c>
      <c r="DA282" s="155">
        <v>86.1</v>
      </c>
      <c r="DB282" s="156">
        <v>1</v>
      </c>
      <c r="DC282" s="155">
        <v>0</v>
      </c>
      <c r="DD282" s="100"/>
      <c r="DE282" s="155">
        <v>0</v>
      </c>
      <c r="DF282" s="366">
        <v>0</v>
      </c>
      <c r="DG282" s="339">
        <v>10</v>
      </c>
      <c r="DH282" s="155">
        <v>86.1</v>
      </c>
      <c r="DI282" s="156">
        <v>1</v>
      </c>
      <c r="DJ282" s="155">
        <v>0</v>
      </c>
      <c r="DK282" s="100"/>
      <c r="DL282" s="155">
        <v>0</v>
      </c>
      <c r="DM282" s="366">
        <v>0</v>
      </c>
      <c r="DN282" s="339">
        <v>10</v>
      </c>
      <c r="DO282" s="155">
        <v>86.1</v>
      </c>
      <c r="DP282" s="156">
        <v>1</v>
      </c>
      <c r="DQ282" s="155">
        <v>0</v>
      </c>
    </row>
    <row r="283" spans="1:121" ht="25.5" x14ac:dyDescent="0.25">
      <c r="A283" s="17" t="s">
        <v>766</v>
      </c>
      <c r="B283" s="18" t="s">
        <v>767</v>
      </c>
      <c r="C283" s="17" t="s">
        <v>32</v>
      </c>
      <c r="D283" s="17" t="s">
        <v>768</v>
      </c>
      <c r="E283" s="19" t="s">
        <v>42</v>
      </c>
      <c r="F283" s="19">
        <v>2</v>
      </c>
      <c r="G283" s="20">
        <v>48.71</v>
      </c>
      <c r="H283" s="20">
        <v>60.99</v>
      </c>
      <c r="I283" s="390">
        <v>121.98</v>
      </c>
      <c r="J283" s="100">
        <v>0</v>
      </c>
      <c r="K283" s="155">
        <v>0</v>
      </c>
      <c r="L283" s="366">
        <v>0</v>
      </c>
      <c r="M283" s="339">
        <v>0</v>
      </c>
      <c r="N283" s="155">
        <v>0</v>
      </c>
      <c r="O283" s="156">
        <v>0</v>
      </c>
      <c r="P283" s="155">
        <v>121.98</v>
      </c>
      <c r="Q283" s="100"/>
      <c r="R283" s="155">
        <v>0</v>
      </c>
      <c r="S283" s="366">
        <v>0</v>
      </c>
      <c r="T283" s="339">
        <v>0</v>
      </c>
      <c r="U283" s="155">
        <v>0</v>
      </c>
      <c r="V283" s="156">
        <v>0</v>
      </c>
      <c r="W283" s="155">
        <v>121.98</v>
      </c>
      <c r="X283" s="100"/>
      <c r="Y283" s="155">
        <v>0</v>
      </c>
      <c r="Z283" s="366">
        <v>0</v>
      </c>
      <c r="AA283" s="339">
        <v>0</v>
      </c>
      <c r="AB283" s="155">
        <v>0</v>
      </c>
      <c r="AC283" s="156">
        <v>0</v>
      </c>
      <c r="AD283" s="155">
        <v>121.98</v>
      </c>
      <c r="AE283" s="100"/>
      <c r="AF283" s="155">
        <v>0</v>
      </c>
      <c r="AG283" s="366">
        <v>0</v>
      </c>
      <c r="AH283" s="339">
        <v>0</v>
      </c>
      <c r="AI283" s="155">
        <v>0</v>
      </c>
      <c r="AJ283" s="156">
        <v>0</v>
      </c>
      <c r="AK283" s="155">
        <v>121.98</v>
      </c>
      <c r="AL283" s="100"/>
      <c r="AM283" s="155">
        <v>0</v>
      </c>
      <c r="AN283" s="366">
        <v>0</v>
      </c>
      <c r="AO283" s="339">
        <v>0</v>
      </c>
      <c r="AP283" s="155">
        <v>0</v>
      </c>
      <c r="AQ283" s="156">
        <v>0</v>
      </c>
      <c r="AR283" s="155">
        <v>121.98</v>
      </c>
      <c r="AS283" s="100"/>
      <c r="AT283" s="155">
        <v>0</v>
      </c>
      <c r="AU283" s="366">
        <v>0</v>
      </c>
      <c r="AV283" s="339">
        <v>0</v>
      </c>
      <c r="AW283" s="155">
        <v>0</v>
      </c>
      <c r="AX283" s="156">
        <v>0</v>
      </c>
      <c r="AY283" s="155">
        <v>121.98</v>
      </c>
      <c r="AZ283" s="100"/>
      <c r="BA283" s="155">
        <v>0</v>
      </c>
      <c r="BB283" s="366">
        <v>0</v>
      </c>
      <c r="BC283" s="339">
        <v>0</v>
      </c>
      <c r="BD283" s="155">
        <v>0</v>
      </c>
      <c r="BE283" s="156">
        <v>0</v>
      </c>
      <c r="BF283" s="155">
        <v>121.98</v>
      </c>
      <c r="BG283" s="100"/>
      <c r="BH283" s="155">
        <v>0</v>
      </c>
      <c r="BI283" s="366">
        <v>0</v>
      </c>
      <c r="BJ283" s="339">
        <v>0</v>
      </c>
      <c r="BK283" s="155">
        <v>0</v>
      </c>
      <c r="BL283" s="156">
        <v>0</v>
      </c>
      <c r="BM283" s="155">
        <v>121.98</v>
      </c>
      <c r="BN283" s="100">
        <v>2</v>
      </c>
      <c r="BO283" s="155">
        <v>121.98</v>
      </c>
      <c r="BP283" s="366">
        <v>1</v>
      </c>
      <c r="BQ283" s="339">
        <v>2</v>
      </c>
      <c r="BR283" s="155">
        <v>121.98</v>
      </c>
      <c r="BS283" s="156">
        <v>1</v>
      </c>
      <c r="BT283" s="155">
        <v>0</v>
      </c>
      <c r="BU283" s="277"/>
      <c r="BV283" s="155">
        <v>0</v>
      </c>
      <c r="BW283" s="366">
        <v>0</v>
      </c>
      <c r="BX283" s="339">
        <v>2</v>
      </c>
      <c r="BY283" s="155">
        <v>121.98</v>
      </c>
      <c r="BZ283" s="156">
        <v>1</v>
      </c>
      <c r="CA283" s="155">
        <v>0</v>
      </c>
      <c r="CB283" s="100"/>
      <c r="CC283" s="155">
        <v>0</v>
      </c>
      <c r="CD283" s="366">
        <v>0</v>
      </c>
      <c r="CE283" s="339">
        <v>2</v>
      </c>
      <c r="CF283" s="155">
        <v>121.98</v>
      </c>
      <c r="CG283" s="156">
        <v>1</v>
      </c>
      <c r="CH283" s="155">
        <v>0</v>
      </c>
      <c r="CI283" s="100"/>
      <c r="CJ283" s="155">
        <v>0</v>
      </c>
      <c r="CK283" s="366">
        <v>0</v>
      </c>
      <c r="CL283" s="339">
        <v>2</v>
      </c>
      <c r="CM283" s="155">
        <v>121.98</v>
      </c>
      <c r="CN283" s="156">
        <v>1</v>
      </c>
      <c r="CO283" s="155">
        <v>0</v>
      </c>
      <c r="CP283" s="100"/>
      <c r="CQ283" s="155">
        <v>0</v>
      </c>
      <c r="CR283" s="366">
        <v>0</v>
      </c>
      <c r="CS283" s="339">
        <v>2</v>
      </c>
      <c r="CT283" s="155">
        <v>121.98</v>
      </c>
      <c r="CU283" s="156">
        <v>1</v>
      </c>
      <c r="CV283" s="155">
        <v>0</v>
      </c>
      <c r="CW283" s="100"/>
      <c r="CX283" s="155">
        <v>0</v>
      </c>
      <c r="CY283" s="366">
        <v>0</v>
      </c>
      <c r="CZ283" s="339">
        <v>2</v>
      </c>
      <c r="DA283" s="155">
        <v>121.98</v>
      </c>
      <c r="DB283" s="156">
        <v>1</v>
      </c>
      <c r="DC283" s="155">
        <v>0</v>
      </c>
      <c r="DD283" s="100"/>
      <c r="DE283" s="155">
        <v>0</v>
      </c>
      <c r="DF283" s="366">
        <v>0</v>
      </c>
      <c r="DG283" s="339">
        <v>2</v>
      </c>
      <c r="DH283" s="155">
        <v>121.98</v>
      </c>
      <c r="DI283" s="156">
        <v>1</v>
      </c>
      <c r="DJ283" s="155">
        <v>0</v>
      </c>
      <c r="DK283" s="100"/>
      <c r="DL283" s="155">
        <v>0</v>
      </c>
      <c r="DM283" s="366">
        <v>0</v>
      </c>
      <c r="DN283" s="339">
        <v>2</v>
      </c>
      <c r="DO283" s="155">
        <v>121.98</v>
      </c>
      <c r="DP283" s="156">
        <v>1</v>
      </c>
      <c r="DQ283" s="155">
        <v>0</v>
      </c>
    </row>
    <row r="284" spans="1:121" ht="25.5" x14ac:dyDescent="0.25">
      <c r="A284" s="17" t="s">
        <v>769</v>
      </c>
      <c r="B284" s="18" t="s">
        <v>770</v>
      </c>
      <c r="C284" s="17" t="s">
        <v>32</v>
      </c>
      <c r="D284" s="17" t="s">
        <v>771</v>
      </c>
      <c r="E284" s="19" t="s">
        <v>42</v>
      </c>
      <c r="F284" s="19">
        <v>12</v>
      </c>
      <c r="G284" s="20">
        <v>50.95</v>
      </c>
      <c r="H284" s="20">
        <v>63.79</v>
      </c>
      <c r="I284" s="390">
        <v>765.48</v>
      </c>
      <c r="J284" s="100">
        <v>0</v>
      </c>
      <c r="K284" s="155">
        <v>0</v>
      </c>
      <c r="L284" s="366">
        <v>0</v>
      </c>
      <c r="M284" s="339">
        <v>0</v>
      </c>
      <c r="N284" s="155">
        <v>0</v>
      </c>
      <c r="O284" s="156">
        <v>0</v>
      </c>
      <c r="P284" s="155">
        <v>765.48</v>
      </c>
      <c r="Q284" s="100"/>
      <c r="R284" s="155">
        <v>0</v>
      </c>
      <c r="S284" s="366">
        <v>0</v>
      </c>
      <c r="T284" s="339">
        <v>0</v>
      </c>
      <c r="U284" s="155">
        <v>0</v>
      </c>
      <c r="V284" s="156">
        <v>0</v>
      </c>
      <c r="W284" s="155">
        <v>765.48</v>
      </c>
      <c r="X284" s="100"/>
      <c r="Y284" s="155">
        <v>0</v>
      </c>
      <c r="Z284" s="366">
        <v>0</v>
      </c>
      <c r="AA284" s="339">
        <v>0</v>
      </c>
      <c r="AB284" s="155">
        <v>0</v>
      </c>
      <c r="AC284" s="156">
        <v>0</v>
      </c>
      <c r="AD284" s="155">
        <v>765.48</v>
      </c>
      <c r="AE284" s="100"/>
      <c r="AF284" s="155">
        <v>0</v>
      </c>
      <c r="AG284" s="366">
        <v>0</v>
      </c>
      <c r="AH284" s="339">
        <v>0</v>
      </c>
      <c r="AI284" s="155">
        <v>0</v>
      </c>
      <c r="AJ284" s="156">
        <v>0</v>
      </c>
      <c r="AK284" s="155">
        <v>765.48</v>
      </c>
      <c r="AL284" s="100"/>
      <c r="AM284" s="155">
        <v>0</v>
      </c>
      <c r="AN284" s="366">
        <v>0</v>
      </c>
      <c r="AO284" s="339">
        <v>0</v>
      </c>
      <c r="AP284" s="155">
        <v>0</v>
      </c>
      <c r="AQ284" s="156">
        <v>0</v>
      </c>
      <c r="AR284" s="155">
        <v>765.48</v>
      </c>
      <c r="AS284" s="100"/>
      <c r="AT284" s="155">
        <v>0</v>
      </c>
      <c r="AU284" s="366">
        <v>0</v>
      </c>
      <c r="AV284" s="339">
        <v>0</v>
      </c>
      <c r="AW284" s="155">
        <v>0</v>
      </c>
      <c r="AX284" s="156">
        <v>0</v>
      </c>
      <c r="AY284" s="155">
        <v>765.48</v>
      </c>
      <c r="AZ284" s="100">
        <v>1</v>
      </c>
      <c r="BA284" s="155">
        <v>63.79</v>
      </c>
      <c r="BB284" s="366">
        <v>8.3333333333333329E-2</v>
      </c>
      <c r="BC284" s="339">
        <v>1</v>
      </c>
      <c r="BD284" s="155">
        <v>63.79</v>
      </c>
      <c r="BE284" s="156">
        <v>8.3333333333333329E-2</v>
      </c>
      <c r="BF284" s="155">
        <v>701.69</v>
      </c>
      <c r="BG284" s="100"/>
      <c r="BH284" s="155">
        <v>0</v>
      </c>
      <c r="BI284" s="366">
        <v>0</v>
      </c>
      <c r="BJ284" s="339">
        <v>1</v>
      </c>
      <c r="BK284" s="155">
        <v>63.79</v>
      </c>
      <c r="BL284" s="156">
        <v>8.3333333333333329E-2</v>
      </c>
      <c r="BM284" s="155">
        <v>701.69</v>
      </c>
      <c r="BN284" s="100">
        <v>11</v>
      </c>
      <c r="BO284" s="155">
        <v>701.68999999999994</v>
      </c>
      <c r="BP284" s="366">
        <v>0.91666666666666652</v>
      </c>
      <c r="BQ284" s="339">
        <v>12</v>
      </c>
      <c r="BR284" s="155">
        <v>765.4799999999999</v>
      </c>
      <c r="BS284" s="156">
        <v>0.99999999999999989</v>
      </c>
      <c r="BT284" s="155">
        <v>0</v>
      </c>
      <c r="BU284" s="277"/>
      <c r="BV284" s="155">
        <v>0</v>
      </c>
      <c r="BW284" s="366">
        <v>0</v>
      </c>
      <c r="BX284" s="339">
        <v>12</v>
      </c>
      <c r="BY284" s="155">
        <v>765.4799999999999</v>
      </c>
      <c r="BZ284" s="156">
        <v>0.99999999999999989</v>
      </c>
      <c r="CA284" s="155">
        <v>0</v>
      </c>
      <c r="CB284" s="100"/>
      <c r="CC284" s="155">
        <v>0</v>
      </c>
      <c r="CD284" s="366">
        <v>0</v>
      </c>
      <c r="CE284" s="339">
        <v>12</v>
      </c>
      <c r="CF284" s="155">
        <v>765.4799999999999</v>
      </c>
      <c r="CG284" s="156">
        <v>0.99999999999999989</v>
      </c>
      <c r="CH284" s="155">
        <v>0</v>
      </c>
      <c r="CI284" s="100"/>
      <c r="CJ284" s="155">
        <v>0</v>
      </c>
      <c r="CK284" s="366">
        <v>0</v>
      </c>
      <c r="CL284" s="339">
        <v>12</v>
      </c>
      <c r="CM284" s="155">
        <v>765.4799999999999</v>
      </c>
      <c r="CN284" s="156">
        <v>0.99999999999999989</v>
      </c>
      <c r="CO284" s="155">
        <v>0</v>
      </c>
      <c r="CP284" s="100"/>
      <c r="CQ284" s="155">
        <v>0</v>
      </c>
      <c r="CR284" s="366">
        <v>0</v>
      </c>
      <c r="CS284" s="339">
        <v>12</v>
      </c>
      <c r="CT284" s="155">
        <v>765.4799999999999</v>
      </c>
      <c r="CU284" s="156">
        <v>0.99999999999999989</v>
      </c>
      <c r="CV284" s="155">
        <v>0</v>
      </c>
      <c r="CW284" s="100"/>
      <c r="CX284" s="155">
        <v>0</v>
      </c>
      <c r="CY284" s="366">
        <v>0</v>
      </c>
      <c r="CZ284" s="339">
        <v>12</v>
      </c>
      <c r="DA284" s="155">
        <v>765.4799999999999</v>
      </c>
      <c r="DB284" s="156">
        <v>0.99999999999999989</v>
      </c>
      <c r="DC284" s="155">
        <v>0</v>
      </c>
      <c r="DD284" s="100"/>
      <c r="DE284" s="155">
        <v>0</v>
      </c>
      <c r="DF284" s="366">
        <v>0</v>
      </c>
      <c r="DG284" s="339">
        <v>12</v>
      </c>
      <c r="DH284" s="155">
        <v>765.4799999999999</v>
      </c>
      <c r="DI284" s="156">
        <v>0.99999999999999989</v>
      </c>
      <c r="DJ284" s="155">
        <v>0</v>
      </c>
      <c r="DK284" s="100"/>
      <c r="DL284" s="155">
        <v>0</v>
      </c>
      <c r="DM284" s="366">
        <v>0</v>
      </c>
      <c r="DN284" s="339">
        <v>12</v>
      </c>
      <c r="DO284" s="155">
        <v>765.4799999999999</v>
      </c>
      <c r="DP284" s="156">
        <v>0.99999999999999989</v>
      </c>
      <c r="DQ284" s="155">
        <v>0</v>
      </c>
    </row>
    <row r="285" spans="1:121" ht="38.25" x14ac:dyDescent="0.25">
      <c r="A285" s="17" t="s">
        <v>772</v>
      </c>
      <c r="B285" s="18" t="s">
        <v>773</v>
      </c>
      <c r="C285" s="17" t="s">
        <v>27</v>
      </c>
      <c r="D285" s="17" t="s">
        <v>774</v>
      </c>
      <c r="E285" s="19" t="s">
        <v>42</v>
      </c>
      <c r="F285" s="19">
        <v>35</v>
      </c>
      <c r="G285" s="20">
        <v>9.81</v>
      </c>
      <c r="H285" s="20">
        <v>12.28</v>
      </c>
      <c r="I285" s="390">
        <v>429.8</v>
      </c>
      <c r="J285" s="100">
        <v>0</v>
      </c>
      <c r="K285" s="155">
        <v>0</v>
      </c>
      <c r="L285" s="366">
        <v>0</v>
      </c>
      <c r="M285" s="339">
        <v>0</v>
      </c>
      <c r="N285" s="155">
        <v>0</v>
      </c>
      <c r="O285" s="156">
        <v>0</v>
      </c>
      <c r="P285" s="155">
        <v>429.8</v>
      </c>
      <c r="Q285" s="100"/>
      <c r="R285" s="155">
        <v>0</v>
      </c>
      <c r="S285" s="366">
        <v>0</v>
      </c>
      <c r="T285" s="339">
        <v>0</v>
      </c>
      <c r="U285" s="155">
        <v>0</v>
      </c>
      <c r="V285" s="156">
        <v>0</v>
      </c>
      <c r="W285" s="155">
        <v>429.8</v>
      </c>
      <c r="X285" s="100"/>
      <c r="Y285" s="155">
        <v>0</v>
      </c>
      <c r="Z285" s="366">
        <v>0</v>
      </c>
      <c r="AA285" s="339">
        <v>0</v>
      </c>
      <c r="AB285" s="155">
        <v>0</v>
      </c>
      <c r="AC285" s="156">
        <v>0</v>
      </c>
      <c r="AD285" s="155">
        <v>429.8</v>
      </c>
      <c r="AE285" s="100"/>
      <c r="AF285" s="155">
        <v>0</v>
      </c>
      <c r="AG285" s="366">
        <v>0</v>
      </c>
      <c r="AH285" s="339">
        <v>0</v>
      </c>
      <c r="AI285" s="155">
        <v>0</v>
      </c>
      <c r="AJ285" s="156">
        <v>0</v>
      </c>
      <c r="AK285" s="155">
        <v>429.8</v>
      </c>
      <c r="AL285" s="100"/>
      <c r="AM285" s="155">
        <v>0</v>
      </c>
      <c r="AN285" s="366">
        <v>0</v>
      </c>
      <c r="AO285" s="339">
        <v>0</v>
      </c>
      <c r="AP285" s="155">
        <v>0</v>
      </c>
      <c r="AQ285" s="156">
        <v>0</v>
      </c>
      <c r="AR285" s="155">
        <v>429.8</v>
      </c>
      <c r="AS285" s="100"/>
      <c r="AT285" s="155">
        <v>0</v>
      </c>
      <c r="AU285" s="366">
        <v>0</v>
      </c>
      <c r="AV285" s="339">
        <v>0</v>
      </c>
      <c r="AW285" s="155">
        <v>0</v>
      </c>
      <c r="AX285" s="156">
        <v>0</v>
      </c>
      <c r="AY285" s="155">
        <v>429.8</v>
      </c>
      <c r="AZ285" s="100"/>
      <c r="BA285" s="155">
        <v>0</v>
      </c>
      <c r="BB285" s="366">
        <v>0</v>
      </c>
      <c r="BC285" s="339">
        <v>0</v>
      </c>
      <c r="BD285" s="155">
        <v>0</v>
      </c>
      <c r="BE285" s="156">
        <v>0</v>
      </c>
      <c r="BF285" s="155">
        <v>429.8</v>
      </c>
      <c r="BG285" s="100">
        <v>5</v>
      </c>
      <c r="BH285" s="155">
        <v>61.4</v>
      </c>
      <c r="BI285" s="366">
        <v>0.14285714285714285</v>
      </c>
      <c r="BJ285" s="339">
        <v>5</v>
      </c>
      <c r="BK285" s="155">
        <v>61.4</v>
      </c>
      <c r="BL285" s="156">
        <v>0.14285714285714285</v>
      </c>
      <c r="BM285" s="155">
        <v>368.40000000000003</v>
      </c>
      <c r="BN285" s="100">
        <v>15</v>
      </c>
      <c r="BO285" s="155">
        <v>184.2</v>
      </c>
      <c r="BP285" s="366">
        <v>0.42857142857142855</v>
      </c>
      <c r="BQ285" s="339">
        <v>20</v>
      </c>
      <c r="BR285" s="155">
        <v>245.6</v>
      </c>
      <c r="BS285" s="156">
        <v>0.5714285714285714</v>
      </c>
      <c r="BT285" s="155">
        <v>184.20000000000002</v>
      </c>
      <c r="BU285" s="277">
        <v>15</v>
      </c>
      <c r="BV285" s="155">
        <v>184.2</v>
      </c>
      <c r="BW285" s="366">
        <v>0.42857142857142855</v>
      </c>
      <c r="BX285" s="339">
        <v>35</v>
      </c>
      <c r="BY285" s="155">
        <v>429.79999999999995</v>
      </c>
      <c r="BZ285" s="156">
        <v>0.99999999999999989</v>
      </c>
      <c r="CA285" s="155">
        <v>0</v>
      </c>
      <c r="CB285" s="100"/>
      <c r="CC285" s="155">
        <v>0</v>
      </c>
      <c r="CD285" s="366">
        <v>0</v>
      </c>
      <c r="CE285" s="339">
        <v>35</v>
      </c>
      <c r="CF285" s="155">
        <v>429.79999999999995</v>
      </c>
      <c r="CG285" s="156">
        <v>0.99999999999999989</v>
      </c>
      <c r="CH285" s="155">
        <v>0</v>
      </c>
      <c r="CI285" s="100"/>
      <c r="CJ285" s="155">
        <v>0</v>
      </c>
      <c r="CK285" s="366">
        <v>0</v>
      </c>
      <c r="CL285" s="339">
        <v>35</v>
      </c>
      <c r="CM285" s="155">
        <v>429.79999999999995</v>
      </c>
      <c r="CN285" s="156">
        <v>0.99999999999999989</v>
      </c>
      <c r="CO285" s="155">
        <v>0</v>
      </c>
      <c r="CP285" s="100"/>
      <c r="CQ285" s="155">
        <v>0</v>
      </c>
      <c r="CR285" s="366">
        <v>0</v>
      </c>
      <c r="CS285" s="339">
        <v>35</v>
      </c>
      <c r="CT285" s="155">
        <v>429.79999999999995</v>
      </c>
      <c r="CU285" s="156">
        <v>0.99999999999999989</v>
      </c>
      <c r="CV285" s="155">
        <v>0</v>
      </c>
      <c r="CW285" s="100"/>
      <c r="CX285" s="155">
        <v>0</v>
      </c>
      <c r="CY285" s="366">
        <v>0</v>
      </c>
      <c r="CZ285" s="339">
        <v>35</v>
      </c>
      <c r="DA285" s="155">
        <v>429.79999999999995</v>
      </c>
      <c r="DB285" s="156">
        <v>0.99999999999999989</v>
      </c>
      <c r="DC285" s="155">
        <v>0</v>
      </c>
      <c r="DD285" s="100"/>
      <c r="DE285" s="155">
        <v>0</v>
      </c>
      <c r="DF285" s="366">
        <v>0</v>
      </c>
      <c r="DG285" s="339">
        <v>35</v>
      </c>
      <c r="DH285" s="155">
        <v>429.79999999999995</v>
      </c>
      <c r="DI285" s="156">
        <v>0.99999999999999989</v>
      </c>
      <c r="DJ285" s="155">
        <v>0</v>
      </c>
      <c r="DK285" s="100"/>
      <c r="DL285" s="155">
        <v>0</v>
      </c>
      <c r="DM285" s="366">
        <v>0</v>
      </c>
      <c r="DN285" s="339">
        <v>35</v>
      </c>
      <c r="DO285" s="155">
        <v>429.79999999999995</v>
      </c>
      <c r="DP285" s="156">
        <v>0.99999999999999989</v>
      </c>
      <c r="DQ285" s="155">
        <v>0</v>
      </c>
    </row>
    <row r="286" spans="1:121" ht="51" x14ac:dyDescent="0.25">
      <c r="A286" s="17" t="s">
        <v>775</v>
      </c>
      <c r="B286" s="18" t="s">
        <v>776</v>
      </c>
      <c r="C286" s="17" t="s">
        <v>27</v>
      </c>
      <c r="D286" s="17" t="s">
        <v>777</v>
      </c>
      <c r="E286" s="19" t="s">
        <v>42</v>
      </c>
      <c r="F286" s="19">
        <v>17</v>
      </c>
      <c r="G286" s="20">
        <v>3.44</v>
      </c>
      <c r="H286" s="20">
        <v>4.3</v>
      </c>
      <c r="I286" s="390">
        <v>73.099999999999994</v>
      </c>
      <c r="J286" s="100">
        <v>0</v>
      </c>
      <c r="K286" s="155">
        <v>0</v>
      </c>
      <c r="L286" s="366">
        <v>0</v>
      </c>
      <c r="M286" s="339">
        <v>0</v>
      </c>
      <c r="N286" s="155">
        <v>0</v>
      </c>
      <c r="O286" s="156">
        <v>0</v>
      </c>
      <c r="P286" s="155">
        <v>73.099999999999994</v>
      </c>
      <c r="Q286" s="100"/>
      <c r="R286" s="155">
        <v>0</v>
      </c>
      <c r="S286" s="366">
        <v>0</v>
      </c>
      <c r="T286" s="339">
        <v>0</v>
      </c>
      <c r="U286" s="155">
        <v>0</v>
      </c>
      <c r="V286" s="156">
        <v>0</v>
      </c>
      <c r="W286" s="155">
        <v>73.099999999999994</v>
      </c>
      <c r="X286" s="100"/>
      <c r="Y286" s="155">
        <v>0</v>
      </c>
      <c r="Z286" s="366">
        <v>0</v>
      </c>
      <c r="AA286" s="339">
        <v>0</v>
      </c>
      <c r="AB286" s="155">
        <v>0</v>
      </c>
      <c r="AC286" s="156">
        <v>0</v>
      </c>
      <c r="AD286" s="155">
        <v>73.099999999999994</v>
      </c>
      <c r="AE286" s="100"/>
      <c r="AF286" s="155">
        <v>0</v>
      </c>
      <c r="AG286" s="366">
        <v>0</v>
      </c>
      <c r="AH286" s="339">
        <v>0</v>
      </c>
      <c r="AI286" s="155">
        <v>0</v>
      </c>
      <c r="AJ286" s="156">
        <v>0</v>
      </c>
      <c r="AK286" s="155">
        <v>73.099999999999994</v>
      </c>
      <c r="AL286" s="100"/>
      <c r="AM286" s="155">
        <v>0</v>
      </c>
      <c r="AN286" s="366">
        <v>0</v>
      </c>
      <c r="AO286" s="339">
        <v>0</v>
      </c>
      <c r="AP286" s="155">
        <v>0</v>
      </c>
      <c r="AQ286" s="156">
        <v>0</v>
      </c>
      <c r="AR286" s="155">
        <v>73.099999999999994</v>
      </c>
      <c r="AS286" s="100"/>
      <c r="AT286" s="155">
        <v>0</v>
      </c>
      <c r="AU286" s="366">
        <v>0</v>
      </c>
      <c r="AV286" s="339">
        <v>0</v>
      </c>
      <c r="AW286" s="155">
        <v>0</v>
      </c>
      <c r="AX286" s="156">
        <v>0</v>
      </c>
      <c r="AY286" s="155">
        <v>73.099999999999994</v>
      </c>
      <c r="AZ286" s="100"/>
      <c r="BA286" s="155">
        <v>0</v>
      </c>
      <c r="BB286" s="366">
        <v>0</v>
      </c>
      <c r="BC286" s="339">
        <v>0</v>
      </c>
      <c r="BD286" s="155">
        <v>0</v>
      </c>
      <c r="BE286" s="156">
        <v>0</v>
      </c>
      <c r="BF286" s="155">
        <v>73.099999999999994</v>
      </c>
      <c r="BG286" s="100">
        <v>11</v>
      </c>
      <c r="BH286" s="155">
        <v>47.3</v>
      </c>
      <c r="BI286" s="366">
        <v>0.6470588235294118</v>
      </c>
      <c r="BJ286" s="339">
        <v>11</v>
      </c>
      <c r="BK286" s="155">
        <v>47.3</v>
      </c>
      <c r="BL286" s="156">
        <v>0.6470588235294118</v>
      </c>
      <c r="BM286" s="155">
        <v>25.799999999999997</v>
      </c>
      <c r="BN286" s="100">
        <v>6</v>
      </c>
      <c r="BO286" s="155">
        <v>25.799999999999997</v>
      </c>
      <c r="BP286" s="366">
        <v>0.3529411764705882</v>
      </c>
      <c r="BQ286" s="339">
        <v>17</v>
      </c>
      <c r="BR286" s="155">
        <v>73.099999999999994</v>
      </c>
      <c r="BS286" s="156">
        <v>1</v>
      </c>
      <c r="BT286" s="155">
        <v>0</v>
      </c>
      <c r="BU286" s="277"/>
      <c r="BV286" s="155">
        <v>0</v>
      </c>
      <c r="BW286" s="366">
        <v>0</v>
      </c>
      <c r="BX286" s="339">
        <v>17</v>
      </c>
      <c r="BY286" s="155">
        <v>73.099999999999994</v>
      </c>
      <c r="BZ286" s="156">
        <v>1</v>
      </c>
      <c r="CA286" s="155">
        <v>0</v>
      </c>
      <c r="CB286" s="100"/>
      <c r="CC286" s="155">
        <v>0</v>
      </c>
      <c r="CD286" s="366">
        <v>0</v>
      </c>
      <c r="CE286" s="339">
        <v>17</v>
      </c>
      <c r="CF286" s="155">
        <v>73.099999999999994</v>
      </c>
      <c r="CG286" s="156">
        <v>1</v>
      </c>
      <c r="CH286" s="155">
        <v>0</v>
      </c>
      <c r="CI286" s="100"/>
      <c r="CJ286" s="155">
        <v>0</v>
      </c>
      <c r="CK286" s="366">
        <v>0</v>
      </c>
      <c r="CL286" s="339">
        <v>17</v>
      </c>
      <c r="CM286" s="155">
        <v>73.099999999999994</v>
      </c>
      <c r="CN286" s="156">
        <v>1</v>
      </c>
      <c r="CO286" s="155">
        <v>0</v>
      </c>
      <c r="CP286" s="100"/>
      <c r="CQ286" s="155">
        <v>0</v>
      </c>
      <c r="CR286" s="366">
        <v>0</v>
      </c>
      <c r="CS286" s="339">
        <v>17</v>
      </c>
      <c r="CT286" s="155">
        <v>73.099999999999994</v>
      </c>
      <c r="CU286" s="156">
        <v>1</v>
      </c>
      <c r="CV286" s="155">
        <v>0</v>
      </c>
      <c r="CW286" s="100"/>
      <c r="CX286" s="155">
        <v>0</v>
      </c>
      <c r="CY286" s="366">
        <v>0</v>
      </c>
      <c r="CZ286" s="339">
        <v>17</v>
      </c>
      <c r="DA286" s="155">
        <v>73.099999999999994</v>
      </c>
      <c r="DB286" s="156">
        <v>1</v>
      </c>
      <c r="DC286" s="155">
        <v>0</v>
      </c>
      <c r="DD286" s="100"/>
      <c r="DE286" s="155">
        <v>0</v>
      </c>
      <c r="DF286" s="366">
        <v>0</v>
      </c>
      <c r="DG286" s="339">
        <v>17</v>
      </c>
      <c r="DH286" s="155">
        <v>73.099999999999994</v>
      </c>
      <c r="DI286" s="156">
        <v>1</v>
      </c>
      <c r="DJ286" s="155">
        <v>0</v>
      </c>
      <c r="DK286" s="100"/>
      <c r="DL286" s="155">
        <v>0</v>
      </c>
      <c r="DM286" s="366">
        <v>0</v>
      </c>
      <c r="DN286" s="339">
        <v>17</v>
      </c>
      <c r="DO286" s="155">
        <v>73.099999999999994</v>
      </c>
      <c r="DP286" s="156">
        <v>1</v>
      </c>
      <c r="DQ286" s="155">
        <v>0</v>
      </c>
    </row>
    <row r="287" spans="1:121" ht="25.5" x14ac:dyDescent="0.25">
      <c r="A287" s="17" t="s">
        <v>778</v>
      </c>
      <c r="B287" s="18" t="s">
        <v>779</v>
      </c>
      <c r="C287" s="17" t="s">
        <v>32</v>
      </c>
      <c r="D287" s="17" t="s">
        <v>780</v>
      </c>
      <c r="E287" s="19" t="s">
        <v>42</v>
      </c>
      <c r="F287" s="19">
        <v>0</v>
      </c>
      <c r="G287" s="20">
        <v>53.85</v>
      </c>
      <c r="H287" s="20">
        <v>67.430000000000007</v>
      </c>
      <c r="I287" s="390">
        <v>0</v>
      </c>
      <c r="J287" s="100">
        <v>0</v>
      </c>
      <c r="K287" s="155">
        <v>0</v>
      </c>
      <c r="L287" s="366" t="e">
        <v>#DIV/0!</v>
      </c>
      <c r="M287" s="339">
        <v>0</v>
      </c>
      <c r="N287" s="155">
        <v>0</v>
      </c>
      <c r="O287" s="156" t="e">
        <v>#DIV/0!</v>
      </c>
      <c r="P287" s="155">
        <v>0</v>
      </c>
      <c r="Q287" s="100"/>
      <c r="R287" s="155">
        <v>0</v>
      </c>
      <c r="S287" s="366" t="e">
        <v>#DIV/0!</v>
      </c>
      <c r="T287" s="339">
        <v>0</v>
      </c>
      <c r="U287" s="155">
        <v>0</v>
      </c>
      <c r="V287" s="156" t="e">
        <v>#DIV/0!</v>
      </c>
      <c r="W287" s="155">
        <v>0</v>
      </c>
      <c r="X287" s="100"/>
      <c r="Y287" s="155">
        <v>0</v>
      </c>
      <c r="Z287" s="366" t="e">
        <v>#DIV/0!</v>
      </c>
      <c r="AA287" s="339">
        <v>0</v>
      </c>
      <c r="AB287" s="155">
        <v>0</v>
      </c>
      <c r="AC287" s="156" t="e">
        <v>#DIV/0!</v>
      </c>
      <c r="AD287" s="155">
        <v>0</v>
      </c>
      <c r="AE287" s="100"/>
      <c r="AF287" s="155">
        <v>0</v>
      </c>
      <c r="AG287" s="366" t="e">
        <v>#DIV/0!</v>
      </c>
      <c r="AH287" s="339">
        <v>0</v>
      </c>
      <c r="AI287" s="155">
        <v>0</v>
      </c>
      <c r="AJ287" s="156" t="e">
        <v>#DIV/0!</v>
      </c>
      <c r="AK287" s="155">
        <v>0</v>
      </c>
      <c r="AL287" s="100"/>
      <c r="AM287" s="155">
        <v>0</v>
      </c>
      <c r="AN287" s="366" t="e">
        <v>#DIV/0!</v>
      </c>
      <c r="AO287" s="339">
        <v>0</v>
      </c>
      <c r="AP287" s="155">
        <v>0</v>
      </c>
      <c r="AQ287" s="156" t="e">
        <v>#DIV/0!</v>
      </c>
      <c r="AR287" s="155">
        <v>0</v>
      </c>
      <c r="AS287" s="100"/>
      <c r="AT287" s="155">
        <v>0</v>
      </c>
      <c r="AU287" s="366" t="e">
        <v>#DIV/0!</v>
      </c>
      <c r="AV287" s="339">
        <v>0</v>
      </c>
      <c r="AW287" s="155">
        <v>0</v>
      </c>
      <c r="AX287" s="156" t="e">
        <v>#DIV/0!</v>
      </c>
      <c r="AY287" s="155">
        <v>0</v>
      </c>
      <c r="AZ287" s="100"/>
      <c r="BA287" s="155">
        <v>0</v>
      </c>
      <c r="BB287" s="366" t="e">
        <v>#DIV/0!</v>
      </c>
      <c r="BC287" s="339">
        <v>0</v>
      </c>
      <c r="BD287" s="155">
        <v>0</v>
      </c>
      <c r="BE287" s="156" t="e">
        <v>#DIV/0!</v>
      </c>
      <c r="BF287" s="155">
        <v>0</v>
      </c>
      <c r="BG287" s="100"/>
      <c r="BH287" s="155">
        <v>0</v>
      </c>
      <c r="BI287" s="366" t="e">
        <v>#DIV/0!</v>
      </c>
      <c r="BJ287" s="339">
        <v>0</v>
      </c>
      <c r="BK287" s="155">
        <v>0</v>
      </c>
      <c r="BL287" s="156" t="e">
        <v>#DIV/0!</v>
      </c>
      <c r="BM287" s="155">
        <v>0</v>
      </c>
      <c r="BN287" s="100"/>
      <c r="BO287" s="155">
        <v>0</v>
      </c>
      <c r="BP287" s="366" t="e">
        <v>#DIV/0!</v>
      </c>
      <c r="BQ287" s="339">
        <v>0</v>
      </c>
      <c r="BR287" s="155">
        <v>0</v>
      </c>
      <c r="BS287" s="156" t="e">
        <v>#DIV/0!</v>
      </c>
      <c r="BT287" s="155">
        <v>0</v>
      </c>
      <c r="BU287" s="277"/>
      <c r="BV287" s="155">
        <v>0</v>
      </c>
      <c r="BW287" s="366" t="e">
        <v>#DIV/0!</v>
      </c>
      <c r="BX287" s="339">
        <v>0</v>
      </c>
      <c r="BY287" s="155">
        <v>0</v>
      </c>
      <c r="BZ287" s="156" t="e">
        <v>#DIV/0!</v>
      </c>
      <c r="CA287" s="155">
        <v>0</v>
      </c>
      <c r="CB287" s="100"/>
      <c r="CC287" s="155">
        <v>0</v>
      </c>
      <c r="CD287" s="366" t="e">
        <v>#DIV/0!</v>
      </c>
      <c r="CE287" s="339">
        <v>0</v>
      </c>
      <c r="CF287" s="155">
        <v>0</v>
      </c>
      <c r="CG287" s="156" t="e">
        <v>#DIV/0!</v>
      </c>
      <c r="CH287" s="155">
        <v>0</v>
      </c>
      <c r="CI287" s="100"/>
      <c r="CJ287" s="155">
        <v>0</v>
      </c>
      <c r="CK287" s="366">
        <v>0</v>
      </c>
      <c r="CL287" s="339">
        <v>0</v>
      </c>
      <c r="CM287" s="155">
        <v>0</v>
      </c>
      <c r="CN287" s="156">
        <v>0</v>
      </c>
      <c r="CO287" s="155">
        <v>0</v>
      </c>
      <c r="CP287" s="100"/>
      <c r="CQ287" s="155">
        <v>0</v>
      </c>
      <c r="CR287" s="366" t="e">
        <v>#DIV/0!</v>
      </c>
      <c r="CS287" s="339">
        <v>0</v>
      </c>
      <c r="CT287" s="155">
        <v>0</v>
      </c>
      <c r="CU287" s="156" t="e">
        <v>#DIV/0!</v>
      </c>
      <c r="CV287" s="155">
        <v>0</v>
      </c>
      <c r="CW287" s="100"/>
      <c r="CX287" s="155">
        <v>0</v>
      </c>
      <c r="CY287" s="366" t="e">
        <v>#DIV/0!</v>
      </c>
      <c r="CZ287" s="339">
        <v>0</v>
      </c>
      <c r="DA287" s="155">
        <v>0</v>
      </c>
      <c r="DB287" s="156" t="e">
        <v>#DIV/0!</v>
      </c>
      <c r="DC287" s="155">
        <v>0</v>
      </c>
      <c r="DD287" s="100"/>
      <c r="DE287" s="155">
        <v>0</v>
      </c>
      <c r="DF287" s="366" t="e">
        <v>#DIV/0!</v>
      </c>
      <c r="DG287" s="339">
        <v>0</v>
      </c>
      <c r="DH287" s="155">
        <v>0</v>
      </c>
      <c r="DI287" s="156" t="e">
        <v>#DIV/0!</v>
      </c>
      <c r="DJ287" s="155">
        <v>0</v>
      </c>
      <c r="DK287" s="100"/>
      <c r="DL287" s="155">
        <v>0</v>
      </c>
      <c r="DM287" s="366" t="e">
        <v>#DIV/0!</v>
      </c>
      <c r="DN287" s="339">
        <v>0</v>
      </c>
      <c r="DO287" s="155">
        <v>0</v>
      </c>
      <c r="DP287" s="156" t="e">
        <v>#DIV/0!</v>
      </c>
      <c r="DQ287" s="155">
        <v>0</v>
      </c>
    </row>
    <row r="288" spans="1:121" ht="38.25" x14ac:dyDescent="0.25">
      <c r="A288" s="17" t="s">
        <v>781</v>
      </c>
      <c r="B288" s="18" t="s">
        <v>638</v>
      </c>
      <c r="C288" s="17" t="s">
        <v>32</v>
      </c>
      <c r="D288" s="17" t="s">
        <v>639</v>
      </c>
      <c r="E288" s="19" t="s">
        <v>42</v>
      </c>
      <c r="F288" s="19">
        <v>10</v>
      </c>
      <c r="G288" s="20">
        <v>10.73</v>
      </c>
      <c r="H288" s="20">
        <v>13.43</v>
      </c>
      <c r="I288" s="390">
        <v>134.30000000000001</v>
      </c>
      <c r="J288" s="100">
        <v>0</v>
      </c>
      <c r="K288" s="155">
        <v>0</v>
      </c>
      <c r="L288" s="366">
        <v>0</v>
      </c>
      <c r="M288" s="339">
        <v>0</v>
      </c>
      <c r="N288" s="155">
        <v>0</v>
      </c>
      <c r="O288" s="156">
        <v>0</v>
      </c>
      <c r="P288" s="155">
        <v>134.30000000000001</v>
      </c>
      <c r="Q288" s="100"/>
      <c r="R288" s="155">
        <v>0</v>
      </c>
      <c r="S288" s="366">
        <v>0</v>
      </c>
      <c r="T288" s="339">
        <v>0</v>
      </c>
      <c r="U288" s="155">
        <v>0</v>
      </c>
      <c r="V288" s="156">
        <v>0</v>
      </c>
      <c r="W288" s="155">
        <v>134.30000000000001</v>
      </c>
      <c r="X288" s="100"/>
      <c r="Y288" s="155">
        <v>0</v>
      </c>
      <c r="Z288" s="366">
        <v>0</v>
      </c>
      <c r="AA288" s="339">
        <v>0</v>
      </c>
      <c r="AB288" s="155">
        <v>0</v>
      </c>
      <c r="AC288" s="156">
        <v>0</v>
      </c>
      <c r="AD288" s="155">
        <v>134.30000000000001</v>
      </c>
      <c r="AE288" s="100"/>
      <c r="AF288" s="155">
        <v>0</v>
      </c>
      <c r="AG288" s="366">
        <v>0</v>
      </c>
      <c r="AH288" s="339">
        <v>0</v>
      </c>
      <c r="AI288" s="155">
        <v>0</v>
      </c>
      <c r="AJ288" s="156">
        <v>0</v>
      </c>
      <c r="AK288" s="155">
        <v>134.30000000000001</v>
      </c>
      <c r="AL288" s="100"/>
      <c r="AM288" s="155">
        <v>0</v>
      </c>
      <c r="AN288" s="366">
        <v>0</v>
      </c>
      <c r="AO288" s="339">
        <v>0</v>
      </c>
      <c r="AP288" s="155">
        <v>0</v>
      </c>
      <c r="AQ288" s="156">
        <v>0</v>
      </c>
      <c r="AR288" s="155">
        <v>134.30000000000001</v>
      </c>
      <c r="AS288" s="100"/>
      <c r="AT288" s="155">
        <v>0</v>
      </c>
      <c r="AU288" s="366">
        <v>0</v>
      </c>
      <c r="AV288" s="339">
        <v>0</v>
      </c>
      <c r="AW288" s="155">
        <v>0</v>
      </c>
      <c r="AX288" s="156">
        <v>0</v>
      </c>
      <c r="AY288" s="155">
        <v>134.30000000000001</v>
      </c>
      <c r="AZ288" s="100"/>
      <c r="BA288" s="155">
        <v>0</v>
      </c>
      <c r="BB288" s="366">
        <v>0</v>
      </c>
      <c r="BC288" s="339">
        <v>0</v>
      </c>
      <c r="BD288" s="155">
        <v>0</v>
      </c>
      <c r="BE288" s="156">
        <v>0</v>
      </c>
      <c r="BF288" s="155">
        <v>134.30000000000001</v>
      </c>
      <c r="BG288" s="100">
        <v>2</v>
      </c>
      <c r="BH288" s="155">
        <v>26.86</v>
      </c>
      <c r="BI288" s="366">
        <v>0.19999999999999998</v>
      </c>
      <c r="BJ288" s="339">
        <v>2</v>
      </c>
      <c r="BK288" s="155">
        <v>26.86</v>
      </c>
      <c r="BL288" s="156">
        <v>0.19999999999999998</v>
      </c>
      <c r="BM288" s="155">
        <v>107.44000000000001</v>
      </c>
      <c r="BN288" s="100">
        <v>4</v>
      </c>
      <c r="BO288" s="155">
        <v>53.72</v>
      </c>
      <c r="BP288" s="366">
        <v>0.39999999999999997</v>
      </c>
      <c r="BQ288" s="339">
        <v>6</v>
      </c>
      <c r="BR288" s="155">
        <v>80.58</v>
      </c>
      <c r="BS288" s="156">
        <v>0.6</v>
      </c>
      <c r="BT288" s="155">
        <v>53.720000000000013</v>
      </c>
      <c r="BU288" s="277">
        <v>4</v>
      </c>
      <c r="BV288" s="155">
        <v>53.72</v>
      </c>
      <c r="BW288" s="366">
        <v>0.39999999999999997</v>
      </c>
      <c r="BX288" s="339">
        <v>10</v>
      </c>
      <c r="BY288" s="155">
        <v>134.30000000000001</v>
      </c>
      <c r="BZ288" s="156">
        <v>1</v>
      </c>
      <c r="CA288" s="155">
        <v>0</v>
      </c>
      <c r="CB288" s="100"/>
      <c r="CC288" s="155">
        <v>0</v>
      </c>
      <c r="CD288" s="366">
        <v>0</v>
      </c>
      <c r="CE288" s="339">
        <v>10</v>
      </c>
      <c r="CF288" s="155">
        <v>134.30000000000001</v>
      </c>
      <c r="CG288" s="156">
        <v>1</v>
      </c>
      <c r="CH288" s="155">
        <v>0</v>
      </c>
      <c r="CI288" s="100"/>
      <c r="CJ288" s="155">
        <v>0</v>
      </c>
      <c r="CK288" s="366">
        <v>0</v>
      </c>
      <c r="CL288" s="339">
        <v>10</v>
      </c>
      <c r="CM288" s="155">
        <v>134.30000000000001</v>
      </c>
      <c r="CN288" s="156">
        <v>1</v>
      </c>
      <c r="CO288" s="155">
        <v>0</v>
      </c>
      <c r="CP288" s="100"/>
      <c r="CQ288" s="155">
        <v>0</v>
      </c>
      <c r="CR288" s="366">
        <v>0</v>
      </c>
      <c r="CS288" s="339">
        <v>10</v>
      </c>
      <c r="CT288" s="155">
        <v>134.30000000000001</v>
      </c>
      <c r="CU288" s="156">
        <v>1</v>
      </c>
      <c r="CV288" s="155">
        <v>0</v>
      </c>
      <c r="CW288" s="100"/>
      <c r="CX288" s="155">
        <v>0</v>
      </c>
      <c r="CY288" s="366">
        <v>0</v>
      </c>
      <c r="CZ288" s="339">
        <v>10</v>
      </c>
      <c r="DA288" s="155">
        <v>134.30000000000001</v>
      </c>
      <c r="DB288" s="156">
        <v>1</v>
      </c>
      <c r="DC288" s="155">
        <v>0</v>
      </c>
      <c r="DD288" s="100"/>
      <c r="DE288" s="155">
        <v>0</v>
      </c>
      <c r="DF288" s="366">
        <v>0</v>
      </c>
      <c r="DG288" s="339">
        <v>10</v>
      </c>
      <c r="DH288" s="155">
        <v>134.30000000000001</v>
      </c>
      <c r="DI288" s="156">
        <v>1</v>
      </c>
      <c r="DJ288" s="155">
        <v>0</v>
      </c>
      <c r="DK288" s="100"/>
      <c r="DL288" s="155">
        <v>0</v>
      </c>
      <c r="DM288" s="366">
        <v>0</v>
      </c>
      <c r="DN288" s="339">
        <v>10</v>
      </c>
      <c r="DO288" s="155">
        <v>134.30000000000001</v>
      </c>
      <c r="DP288" s="156">
        <v>1</v>
      </c>
      <c r="DQ288" s="155">
        <v>0</v>
      </c>
    </row>
    <row r="289" spans="1:121" ht="25.5" x14ac:dyDescent="0.25">
      <c r="A289" s="17" t="s">
        <v>782</v>
      </c>
      <c r="B289" s="18" t="s">
        <v>783</v>
      </c>
      <c r="C289" s="17" t="s">
        <v>40</v>
      </c>
      <c r="D289" s="17" t="s">
        <v>784</v>
      </c>
      <c r="E289" s="19" t="s">
        <v>42</v>
      </c>
      <c r="F289" s="19">
        <v>0</v>
      </c>
      <c r="G289" s="20">
        <v>403.17</v>
      </c>
      <c r="H289" s="20">
        <v>504.84</v>
      </c>
      <c r="I289" s="390">
        <v>0</v>
      </c>
      <c r="J289" s="100">
        <v>0</v>
      </c>
      <c r="K289" s="155">
        <v>0</v>
      </c>
      <c r="L289" s="366" t="e">
        <v>#DIV/0!</v>
      </c>
      <c r="M289" s="339">
        <v>0</v>
      </c>
      <c r="N289" s="155">
        <v>0</v>
      </c>
      <c r="O289" s="156" t="e">
        <v>#DIV/0!</v>
      </c>
      <c r="P289" s="155">
        <v>0</v>
      </c>
      <c r="Q289" s="100"/>
      <c r="R289" s="155">
        <v>0</v>
      </c>
      <c r="S289" s="366" t="e">
        <v>#DIV/0!</v>
      </c>
      <c r="T289" s="339">
        <v>0</v>
      </c>
      <c r="U289" s="155">
        <v>0</v>
      </c>
      <c r="V289" s="156" t="e">
        <v>#DIV/0!</v>
      </c>
      <c r="W289" s="155">
        <v>0</v>
      </c>
      <c r="X289" s="100"/>
      <c r="Y289" s="155">
        <v>0</v>
      </c>
      <c r="Z289" s="366" t="e">
        <v>#DIV/0!</v>
      </c>
      <c r="AA289" s="339">
        <v>0</v>
      </c>
      <c r="AB289" s="155">
        <v>0</v>
      </c>
      <c r="AC289" s="156" t="e">
        <v>#DIV/0!</v>
      </c>
      <c r="AD289" s="155">
        <v>0</v>
      </c>
      <c r="AE289" s="100"/>
      <c r="AF289" s="155">
        <v>0</v>
      </c>
      <c r="AG289" s="366" t="e">
        <v>#DIV/0!</v>
      </c>
      <c r="AH289" s="339">
        <v>0</v>
      </c>
      <c r="AI289" s="155">
        <v>0</v>
      </c>
      <c r="AJ289" s="156" t="e">
        <v>#DIV/0!</v>
      </c>
      <c r="AK289" s="155">
        <v>0</v>
      </c>
      <c r="AL289" s="100"/>
      <c r="AM289" s="155">
        <v>0</v>
      </c>
      <c r="AN289" s="366" t="e">
        <v>#DIV/0!</v>
      </c>
      <c r="AO289" s="339">
        <v>0</v>
      </c>
      <c r="AP289" s="155">
        <v>0</v>
      </c>
      <c r="AQ289" s="156" t="e">
        <v>#DIV/0!</v>
      </c>
      <c r="AR289" s="155">
        <v>0</v>
      </c>
      <c r="AS289" s="100"/>
      <c r="AT289" s="155">
        <v>0</v>
      </c>
      <c r="AU289" s="366" t="e">
        <v>#DIV/0!</v>
      </c>
      <c r="AV289" s="339">
        <v>0</v>
      </c>
      <c r="AW289" s="155">
        <v>0</v>
      </c>
      <c r="AX289" s="156" t="e">
        <v>#DIV/0!</v>
      </c>
      <c r="AY289" s="155">
        <v>0</v>
      </c>
      <c r="AZ289" s="100"/>
      <c r="BA289" s="155">
        <v>0</v>
      </c>
      <c r="BB289" s="366" t="e">
        <v>#DIV/0!</v>
      </c>
      <c r="BC289" s="339">
        <v>0</v>
      </c>
      <c r="BD289" s="155">
        <v>0</v>
      </c>
      <c r="BE289" s="156" t="e">
        <v>#DIV/0!</v>
      </c>
      <c r="BF289" s="155">
        <v>0</v>
      </c>
      <c r="BG289" s="100"/>
      <c r="BH289" s="155">
        <v>0</v>
      </c>
      <c r="BI289" s="366" t="e">
        <v>#DIV/0!</v>
      </c>
      <c r="BJ289" s="339">
        <v>0</v>
      </c>
      <c r="BK289" s="155">
        <v>0</v>
      </c>
      <c r="BL289" s="156" t="e">
        <v>#DIV/0!</v>
      </c>
      <c r="BM289" s="155">
        <v>0</v>
      </c>
      <c r="BN289" s="100"/>
      <c r="BO289" s="155">
        <v>0</v>
      </c>
      <c r="BP289" s="366" t="e">
        <v>#DIV/0!</v>
      </c>
      <c r="BQ289" s="339">
        <v>0</v>
      </c>
      <c r="BR289" s="155">
        <v>0</v>
      </c>
      <c r="BS289" s="156" t="e">
        <v>#DIV/0!</v>
      </c>
      <c r="BT289" s="155">
        <v>0</v>
      </c>
      <c r="BU289" s="100"/>
      <c r="BV289" s="155">
        <v>0</v>
      </c>
      <c r="BW289" s="366" t="e">
        <v>#DIV/0!</v>
      </c>
      <c r="BX289" s="339">
        <v>0</v>
      </c>
      <c r="BY289" s="155">
        <v>0</v>
      </c>
      <c r="BZ289" s="156" t="e">
        <v>#DIV/0!</v>
      </c>
      <c r="CA289" s="155">
        <v>0</v>
      </c>
      <c r="CB289" s="100"/>
      <c r="CC289" s="155">
        <v>0</v>
      </c>
      <c r="CD289" s="366" t="e">
        <v>#DIV/0!</v>
      </c>
      <c r="CE289" s="339">
        <v>0</v>
      </c>
      <c r="CF289" s="155">
        <v>0</v>
      </c>
      <c r="CG289" s="156" t="e">
        <v>#DIV/0!</v>
      </c>
      <c r="CH289" s="155">
        <v>0</v>
      </c>
      <c r="CI289" s="100"/>
      <c r="CJ289" s="155">
        <v>0</v>
      </c>
      <c r="CK289" s="366">
        <v>0</v>
      </c>
      <c r="CL289" s="339">
        <v>0</v>
      </c>
      <c r="CM289" s="155">
        <v>0</v>
      </c>
      <c r="CN289" s="156">
        <v>0</v>
      </c>
      <c r="CO289" s="155">
        <v>0</v>
      </c>
      <c r="CP289" s="100"/>
      <c r="CQ289" s="155">
        <v>0</v>
      </c>
      <c r="CR289" s="366" t="e">
        <v>#DIV/0!</v>
      </c>
      <c r="CS289" s="339">
        <v>0</v>
      </c>
      <c r="CT289" s="155">
        <v>0</v>
      </c>
      <c r="CU289" s="156" t="e">
        <v>#DIV/0!</v>
      </c>
      <c r="CV289" s="155">
        <v>0</v>
      </c>
      <c r="CW289" s="100"/>
      <c r="CX289" s="155">
        <v>0</v>
      </c>
      <c r="CY289" s="366" t="e">
        <v>#DIV/0!</v>
      </c>
      <c r="CZ289" s="339">
        <v>0</v>
      </c>
      <c r="DA289" s="155">
        <v>0</v>
      </c>
      <c r="DB289" s="156" t="e">
        <v>#DIV/0!</v>
      </c>
      <c r="DC289" s="155">
        <v>0</v>
      </c>
      <c r="DD289" s="100"/>
      <c r="DE289" s="155">
        <v>0</v>
      </c>
      <c r="DF289" s="366" t="e">
        <v>#DIV/0!</v>
      </c>
      <c r="DG289" s="339">
        <v>0</v>
      </c>
      <c r="DH289" s="155">
        <v>0</v>
      </c>
      <c r="DI289" s="156" t="e">
        <v>#DIV/0!</v>
      </c>
      <c r="DJ289" s="155">
        <v>0</v>
      </c>
      <c r="DK289" s="100"/>
      <c r="DL289" s="155">
        <v>0</v>
      </c>
      <c r="DM289" s="366" t="e">
        <v>#DIV/0!</v>
      </c>
      <c r="DN289" s="339">
        <v>0</v>
      </c>
      <c r="DO289" s="155">
        <v>0</v>
      </c>
      <c r="DP289" s="156" t="e">
        <v>#DIV/0!</v>
      </c>
      <c r="DQ289" s="155">
        <v>0</v>
      </c>
    </row>
    <row r="290" spans="1:121" ht="51" x14ac:dyDescent="0.25">
      <c r="A290" s="17" t="s">
        <v>785</v>
      </c>
      <c r="B290" s="18" t="s">
        <v>681</v>
      </c>
      <c r="C290" s="17" t="s">
        <v>27</v>
      </c>
      <c r="D290" s="17" t="s">
        <v>682</v>
      </c>
      <c r="E290" s="19" t="s">
        <v>42</v>
      </c>
      <c r="F290" s="19">
        <v>40</v>
      </c>
      <c r="G290" s="20">
        <v>58.04</v>
      </c>
      <c r="H290" s="20">
        <v>72.67</v>
      </c>
      <c r="I290" s="390">
        <v>2906.8</v>
      </c>
      <c r="J290" s="100">
        <v>0</v>
      </c>
      <c r="K290" s="155">
        <v>0</v>
      </c>
      <c r="L290" s="366">
        <v>0</v>
      </c>
      <c r="M290" s="339">
        <v>0</v>
      </c>
      <c r="N290" s="155">
        <v>0</v>
      </c>
      <c r="O290" s="156">
        <v>0</v>
      </c>
      <c r="P290" s="155">
        <v>2906.8</v>
      </c>
      <c r="Q290" s="100"/>
      <c r="R290" s="155">
        <v>0</v>
      </c>
      <c r="S290" s="366">
        <v>0</v>
      </c>
      <c r="T290" s="339">
        <v>0</v>
      </c>
      <c r="U290" s="155">
        <v>0</v>
      </c>
      <c r="V290" s="156">
        <v>0</v>
      </c>
      <c r="W290" s="155">
        <v>2906.8</v>
      </c>
      <c r="X290" s="100"/>
      <c r="Y290" s="155">
        <v>0</v>
      </c>
      <c r="Z290" s="366">
        <v>0</v>
      </c>
      <c r="AA290" s="339">
        <v>0</v>
      </c>
      <c r="AB290" s="155">
        <v>0</v>
      </c>
      <c r="AC290" s="156">
        <v>0</v>
      </c>
      <c r="AD290" s="155">
        <v>2906.8</v>
      </c>
      <c r="AE290" s="100"/>
      <c r="AF290" s="155">
        <v>0</v>
      </c>
      <c r="AG290" s="366">
        <v>0</v>
      </c>
      <c r="AH290" s="339">
        <v>0</v>
      </c>
      <c r="AI290" s="155">
        <v>0</v>
      </c>
      <c r="AJ290" s="156">
        <v>0</v>
      </c>
      <c r="AK290" s="155">
        <v>2906.8</v>
      </c>
      <c r="AL290" s="100"/>
      <c r="AM290" s="155">
        <v>0</v>
      </c>
      <c r="AN290" s="366">
        <v>0</v>
      </c>
      <c r="AO290" s="339">
        <v>0</v>
      </c>
      <c r="AP290" s="155">
        <v>0</v>
      </c>
      <c r="AQ290" s="156">
        <v>0</v>
      </c>
      <c r="AR290" s="155">
        <v>2906.8</v>
      </c>
      <c r="AS290" s="100"/>
      <c r="AT290" s="155">
        <v>0</v>
      </c>
      <c r="AU290" s="366">
        <v>0</v>
      </c>
      <c r="AV290" s="339">
        <v>0</v>
      </c>
      <c r="AW290" s="155">
        <v>0</v>
      </c>
      <c r="AX290" s="156">
        <v>0</v>
      </c>
      <c r="AY290" s="155">
        <v>2906.8</v>
      </c>
      <c r="AZ290" s="100"/>
      <c r="BA290" s="155">
        <v>0</v>
      </c>
      <c r="BB290" s="366">
        <v>0</v>
      </c>
      <c r="BC290" s="339">
        <v>0</v>
      </c>
      <c r="BD290" s="155">
        <v>0</v>
      </c>
      <c r="BE290" s="156">
        <v>0</v>
      </c>
      <c r="BF290" s="155">
        <v>2906.8</v>
      </c>
      <c r="BG290" s="100">
        <v>4</v>
      </c>
      <c r="BH290" s="155">
        <v>290.68</v>
      </c>
      <c r="BI290" s="366">
        <v>9.9999999999999992E-2</v>
      </c>
      <c r="BJ290" s="339">
        <v>4</v>
      </c>
      <c r="BK290" s="155">
        <v>290.68</v>
      </c>
      <c r="BL290" s="156">
        <v>9.9999999999999992E-2</v>
      </c>
      <c r="BM290" s="155">
        <v>2616.1200000000003</v>
      </c>
      <c r="BN290" s="100">
        <v>23</v>
      </c>
      <c r="BO290" s="155">
        <v>1671.41</v>
      </c>
      <c r="BP290" s="366">
        <v>0.57499999999999996</v>
      </c>
      <c r="BQ290" s="339">
        <v>27</v>
      </c>
      <c r="BR290" s="155">
        <v>1962.0900000000001</v>
      </c>
      <c r="BS290" s="156">
        <v>0.67500000000000004</v>
      </c>
      <c r="BT290" s="155">
        <v>944.71</v>
      </c>
      <c r="BU290" s="277"/>
      <c r="BV290" s="155">
        <v>0</v>
      </c>
      <c r="BW290" s="366">
        <v>0</v>
      </c>
      <c r="BX290" s="339">
        <v>27</v>
      </c>
      <c r="BY290" s="155">
        <v>1962.0900000000001</v>
      </c>
      <c r="BZ290" s="156">
        <v>0.67500000000000004</v>
      </c>
      <c r="CA290" s="155">
        <v>944.71</v>
      </c>
      <c r="CB290" s="100"/>
      <c r="CC290" s="155">
        <v>0</v>
      </c>
      <c r="CD290" s="366">
        <v>0</v>
      </c>
      <c r="CE290" s="339">
        <v>27</v>
      </c>
      <c r="CF290" s="155">
        <v>1962.0900000000001</v>
      </c>
      <c r="CG290" s="156">
        <v>0.67500000000000004</v>
      </c>
      <c r="CH290" s="155">
        <v>944.71</v>
      </c>
      <c r="CI290" s="100">
        <v>13</v>
      </c>
      <c r="CJ290" s="155">
        <v>944.71</v>
      </c>
      <c r="CK290" s="366">
        <v>0.32500000000000001</v>
      </c>
      <c r="CL290" s="339">
        <v>40</v>
      </c>
      <c r="CM290" s="155">
        <v>2906.8</v>
      </c>
      <c r="CN290" s="156">
        <v>1</v>
      </c>
      <c r="CO290" s="155">
        <v>0</v>
      </c>
      <c r="CP290" s="100"/>
      <c r="CQ290" s="155">
        <v>0</v>
      </c>
      <c r="CR290" s="366">
        <v>0</v>
      </c>
      <c r="CS290" s="339">
        <v>40</v>
      </c>
      <c r="CT290" s="155">
        <v>2906.8</v>
      </c>
      <c r="CU290" s="156">
        <v>1</v>
      </c>
      <c r="CV290" s="155">
        <v>0</v>
      </c>
      <c r="CW290" s="100"/>
      <c r="CX290" s="155">
        <v>0</v>
      </c>
      <c r="CY290" s="366">
        <v>0</v>
      </c>
      <c r="CZ290" s="339">
        <v>40</v>
      </c>
      <c r="DA290" s="155">
        <v>2906.8</v>
      </c>
      <c r="DB290" s="156">
        <v>1</v>
      </c>
      <c r="DC290" s="155">
        <v>0</v>
      </c>
      <c r="DD290" s="100"/>
      <c r="DE290" s="155">
        <v>0</v>
      </c>
      <c r="DF290" s="366">
        <v>0</v>
      </c>
      <c r="DG290" s="339">
        <v>40</v>
      </c>
      <c r="DH290" s="155">
        <v>2906.8</v>
      </c>
      <c r="DI290" s="156">
        <v>1</v>
      </c>
      <c r="DJ290" s="155">
        <v>0</v>
      </c>
      <c r="DK290" s="100"/>
      <c r="DL290" s="155">
        <v>0</v>
      </c>
      <c r="DM290" s="366">
        <v>0</v>
      </c>
      <c r="DN290" s="339">
        <v>40</v>
      </c>
      <c r="DO290" s="155">
        <v>2906.8</v>
      </c>
      <c r="DP290" s="156">
        <v>1</v>
      </c>
      <c r="DQ290" s="155">
        <v>0</v>
      </c>
    </row>
    <row r="291" spans="1:121" ht="51" x14ac:dyDescent="0.25">
      <c r="A291" s="17" t="s">
        <v>786</v>
      </c>
      <c r="B291" s="18" t="s">
        <v>787</v>
      </c>
      <c r="C291" s="17" t="s">
        <v>27</v>
      </c>
      <c r="D291" s="17" t="s">
        <v>788</v>
      </c>
      <c r="E291" s="19" t="s">
        <v>42</v>
      </c>
      <c r="F291" s="19">
        <v>12</v>
      </c>
      <c r="G291" s="20">
        <v>82.2</v>
      </c>
      <c r="H291" s="20">
        <v>102.93</v>
      </c>
      <c r="I291" s="390">
        <v>1235.1600000000001</v>
      </c>
      <c r="J291" s="100">
        <v>0</v>
      </c>
      <c r="K291" s="155">
        <v>0</v>
      </c>
      <c r="L291" s="366">
        <v>0</v>
      </c>
      <c r="M291" s="339">
        <v>0</v>
      </c>
      <c r="N291" s="155">
        <v>0</v>
      </c>
      <c r="O291" s="156">
        <v>0</v>
      </c>
      <c r="P291" s="155">
        <v>1235.1600000000001</v>
      </c>
      <c r="Q291" s="100"/>
      <c r="R291" s="155">
        <v>0</v>
      </c>
      <c r="S291" s="366">
        <v>0</v>
      </c>
      <c r="T291" s="339">
        <v>0</v>
      </c>
      <c r="U291" s="155">
        <v>0</v>
      </c>
      <c r="V291" s="156">
        <v>0</v>
      </c>
      <c r="W291" s="155">
        <v>1235.1600000000001</v>
      </c>
      <c r="X291" s="100"/>
      <c r="Y291" s="155">
        <v>0</v>
      </c>
      <c r="Z291" s="366">
        <v>0</v>
      </c>
      <c r="AA291" s="339">
        <v>0</v>
      </c>
      <c r="AB291" s="155">
        <v>0</v>
      </c>
      <c r="AC291" s="156">
        <v>0</v>
      </c>
      <c r="AD291" s="155">
        <v>1235.1600000000001</v>
      </c>
      <c r="AE291" s="100"/>
      <c r="AF291" s="155">
        <v>0</v>
      </c>
      <c r="AG291" s="366">
        <v>0</v>
      </c>
      <c r="AH291" s="339">
        <v>0</v>
      </c>
      <c r="AI291" s="155">
        <v>0</v>
      </c>
      <c r="AJ291" s="156">
        <v>0</v>
      </c>
      <c r="AK291" s="155">
        <v>1235.1600000000001</v>
      </c>
      <c r="AL291" s="100"/>
      <c r="AM291" s="155">
        <v>0</v>
      </c>
      <c r="AN291" s="366">
        <v>0</v>
      </c>
      <c r="AO291" s="339">
        <v>0</v>
      </c>
      <c r="AP291" s="155">
        <v>0</v>
      </c>
      <c r="AQ291" s="156">
        <v>0</v>
      </c>
      <c r="AR291" s="155">
        <v>1235.1600000000001</v>
      </c>
      <c r="AS291" s="100"/>
      <c r="AT291" s="155">
        <v>0</v>
      </c>
      <c r="AU291" s="366">
        <v>0</v>
      </c>
      <c r="AV291" s="339">
        <v>0</v>
      </c>
      <c r="AW291" s="155">
        <v>0</v>
      </c>
      <c r="AX291" s="156">
        <v>0</v>
      </c>
      <c r="AY291" s="155">
        <v>1235.1600000000001</v>
      </c>
      <c r="AZ291" s="100"/>
      <c r="BA291" s="155">
        <v>0</v>
      </c>
      <c r="BB291" s="366">
        <v>0</v>
      </c>
      <c r="BC291" s="339">
        <v>0</v>
      </c>
      <c r="BD291" s="155">
        <v>0</v>
      </c>
      <c r="BE291" s="156">
        <v>0</v>
      </c>
      <c r="BF291" s="155">
        <v>1235.1600000000001</v>
      </c>
      <c r="BG291" s="100"/>
      <c r="BH291" s="155">
        <v>0</v>
      </c>
      <c r="BI291" s="366">
        <v>0</v>
      </c>
      <c r="BJ291" s="339">
        <v>0</v>
      </c>
      <c r="BK291" s="155">
        <v>0</v>
      </c>
      <c r="BL291" s="156">
        <v>0</v>
      </c>
      <c r="BM291" s="155">
        <v>1235.1600000000001</v>
      </c>
      <c r="BN291" s="100"/>
      <c r="BO291" s="155">
        <v>0</v>
      </c>
      <c r="BP291" s="366">
        <v>0</v>
      </c>
      <c r="BQ291" s="339">
        <v>0</v>
      </c>
      <c r="BR291" s="155">
        <v>0</v>
      </c>
      <c r="BS291" s="156">
        <v>0</v>
      </c>
      <c r="BT291" s="155">
        <v>1235.1600000000001</v>
      </c>
      <c r="BU291" s="277"/>
      <c r="BV291" s="155">
        <v>0</v>
      </c>
      <c r="BW291" s="366">
        <v>0</v>
      </c>
      <c r="BX291" s="339">
        <v>0</v>
      </c>
      <c r="BY291" s="155">
        <v>0</v>
      </c>
      <c r="BZ291" s="156">
        <v>0</v>
      </c>
      <c r="CA291" s="155">
        <v>1235.1600000000001</v>
      </c>
      <c r="CB291" s="100"/>
      <c r="CC291" s="155">
        <v>0</v>
      </c>
      <c r="CD291" s="366">
        <v>0</v>
      </c>
      <c r="CE291" s="339">
        <v>0</v>
      </c>
      <c r="CF291" s="155">
        <v>0</v>
      </c>
      <c r="CG291" s="156">
        <v>0</v>
      </c>
      <c r="CH291" s="155">
        <v>1235.1600000000001</v>
      </c>
      <c r="CI291" s="100"/>
      <c r="CJ291" s="155">
        <v>0</v>
      </c>
      <c r="CK291" s="366">
        <v>0</v>
      </c>
      <c r="CL291" s="339">
        <v>0</v>
      </c>
      <c r="CM291" s="155">
        <v>0</v>
      </c>
      <c r="CN291" s="156">
        <v>0</v>
      </c>
      <c r="CO291" s="155">
        <v>1235.1600000000001</v>
      </c>
      <c r="CP291" s="100">
        <v>12</v>
      </c>
      <c r="CQ291" s="155">
        <v>1235.1600000000001</v>
      </c>
      <c r="CR291" s="366">
        <v>1</v>
      </c>
      <c r="CS291" s="339">
        <v>12</v>
      </c>
      <c r="CT291" s="155">
        <v>1235.1600000000001</v>
      </c>
      <c r="CU291" s="156">
        <v>1</v>
      </c>
      <c r="CV291" s="155">
        <v>0</v>
      </c>
      <c r="CW291" s="100"/>
      <c r="CX291" s="155">
        <v>0</v>
      </c>
      <c r="CY291" s="366">
        <v>0</v>
      </c>
      <c r="CZ291" s="339">
        <v>12</v>
      </c>
      <c r="DA291" s="155">
        <v>1235.1600000000001</v>
      </c>
      <c r="DB291" s="156">
        <v>1</v>
      </c>
      <c r="DC291" s="155">
        <v>0</v>
      </c>
      <c r="DD291" s="100"/>
      <c r="DE291" s="155">
        <v>0</v>
      </c>
      <c r="DF291" s="366">
        <v>0</v>
      </c>
      <c r="DG291" s="339">
        <v>12</v>
      </c>
      <c r="DH291" s="155">
        <v>1235.1600000000001</v>
      </c>
      <c r="DI291" s="156">
        <v>1</v>
      </c>
      <c r="DJ291" s="155">
        <v>0</v>
      </c>
      <c r="DK291" s="100"/>
      <c r="DL291" s="155">
        <v>0</v>
      </c>
      <c r="DM291" s="366">
        <v>0</v>
      </c>
      <c r="DN291" s="339">
        <v>12</v>
      </c>
      <c r="DO291" s="155">
        <v>1235.1600000000001</v>
      </c>
      <c r="DP291" s="156">
        <v>1</v>
      </c>
      <c r="DQ291" s="155">
        <v>0</v>
      </c>
    </row>
    <row r="292" spans="1:121" ht="25.5" x14ac:dyDescent="0.25">
      <c r="A292" s="17" t="s">
        <v>789</v>
      </c>
      <c r="B292" s="18" t="s">
        <v>669</v>
      </c>
      <c r="C292" s="17" t="s">
        <v>27</v>
      </c>
      <c r="D292" s="17" t="s">
        <v>670</v>
      </c>
      <c r="E292" s="19" t="s">
        <v>109</v>
      </c>
      <c r="F292" s="19">
        <v>72.7</v>
      </c>
      <c r="G292" s="20">
        <v>51.726895999999996</v>
      </c>
      <c r="H292" s="20">
        <v>64.77</v>
      </c>
      <c r="I292" s="390">
        <v>4708.7790000000005</v>
      </c>
      <c r="J292" s="100">
        <v>0</v>
      </c>
      <c r="K292" s="155">
        <v>0</v>
      </c>
      <c r="L292" s="366">
        <v>0</v>
      </c>
      <c r="M292" s="339">
        <v>0</v>
      </c>
      <c r="N292" s="155">
        <v>0</v>
      </c>
      <c r="O292" s="156">
        <v>0</v>
      </c>
      <c r="P292" s="155">
        <v>4708.7790000000005</v>
      </c>
      <c r="Q292" s="100"/>
      <c r="R292" s="155">
        <v>0</v>
      </c>
      <c r="S292" s="366">
        <v>0</v>
      </c>
      <c r="T292" s="339">
        <v>0</v>
      </c>
      <c r="U292" s="155">
        <v>0</v>
      </c>
      <c r="V292" s="156">
        <v>0</v>
      </c>
      <c r="W292" s="155">
        <v>4708.7790000000005</v>
      </c>
      <c r="X292" s="100"/>
      <c r="Y292" s="155">
        <v>0</v>
      </c>
      <c r="Z292" s="366">
        <v>0</v>
      </c>
      <c r="AA292" s="339">
        <v>0</v>
      </c>
      <c r="AB292" s="155">
        <v>0</v>
      </c>
      <c r="AC292" s="156">
        <v>0</v>
      </c>
      <c r="AD292" s="155">
        <v>4708.7790000000005</v>
      </c>
      <c r="AE292" s="100"/>
      <c r="AF292" s="155">
        <v>0</v>
      </c>
      <c r="AG292" s="366">
        <v>0</v>
      </c>
      <c r="AH292" s="339">
        <v>0</v>
      </c>
      <c r="AI292" s="155">
        <v>0</v>
      </c>
      <c r="AJ292" s="156">
        <v>0</v>
      </c>
      <c r="AK292" s="155">
        <v>4708.7790000000005</v>
      </c>
      <c r="AL292" s="100"/>
      <c r="AM292" s="155">
        <v>0</v>
      </c>
      <c r="AN292" s="366">
        <v>0</v>
      </c>
      <c r="AO292" s="339">
        <v>0</v>
      </c>
      <c r="AP292" s="155">
        <v>0</v>
      </c>
      <c r="AQ292" s="156">
        <v>0</v>
      </c>
      <c r="AR292" s="155">
        <v>4708.7790000000005</v>
      </c>
      <c r="AS292" s="100"/>
      <c r="AT292" s="155">
        <v>0</v>
      </c>
      <c r="AU292" s="366">
        <v>0</v>
      </c>
      <c r="AV292" s="339">
        <v>0</v>
      </c>
      <c r="AW292" s="155">
        <v>0</v>
      </c>
      <c r="AX292" s="156">
        <v>0</v>
      </c>
      <c r="AY292" s="155">
        <v>4708.7790000000005</v>
      </c>
      <c r="AZ292" s="100"/>
      <c r="BA292" s="155">
        <v>0</v>
      </c>
      <c r="BB292" s="366">
        <v>0</v>
      </c>
      <c r="BC292" s="339">
        <v>0</v>
      </c>
      <c r="BD292" s="155">
        <v>0</v>
      </c>
      <c r="BE292" s="156">
        <v>0</v>
      </c>
      <c r="BF292" s="155">
        <v>4708.7790000000005</v>
      </c>
      <c r="BG292" s="100">
        <v>7.7</v>
      </c>
      <c r="BH292" s="155">
        <v>498.72899999999998</v>
      </c>
      <c r="BI292" s="366">
        <v>0.10591471801925721</v>
      </c>
      <c r="BJ292" s="339">
        <v>7.7</v>
      </c>
      <c r="BK292" s="155">
        <v>498.72899999999998</v>
      </c>
      <c r="BL292" s="156">
        <v>0.10591471801925721</v>
      </c>
      <c r="BM292" s="155">
        <v>4210.05</v>
      </c>
      <c r="BN292" s="100"/>
      <c r="BO292" s="155">
        <v>0</v>
      </c>
      <c r="BP292" s="366">
        <v>0</v>
      </c>
      <c r="BQ292" s="339">
        <v>7.7</v>
      </c>
      <c r="BR292" s="155">
        <v>498.72899999999998</v>
      </c>
      <c r="BS292" s="156">
        <v>0.10591471801925721</v>
      </c>
      <c r="BT292" s="155">
        <v>4210.05</v>
      </c>
      <c r="BU292" s="100"/>
      <c r="BV292" s="155">
        <v>0</v>
      </c>
      <c r="BW292" s="366">
        <v>0</v>
      </c>
      <c r="BX292" s="339">
        <v>7.7</v>
      </c>
      <c r="BY292" s="155">
        <v>498.72899999999998</v>
      </c>
      <c r="BZ292" s="156">
        <v>0.10591471801925721</v>
      </c>
      <c r="CA292" s="155">
        <v>4210.05</v>
      </c>
      <c r="CB292" s="100"/>
      <c r="CC292" s="155">
        <v>0</v>
      </c>
      <c r="CD292" s="366">
        <v>0</v>
      </c>
      <c r="CE292" s="339">
        <v>7.7</v>
      </c>
      <c r="CF292" s="155">
        <v>498.72899999999998</v>
      </c>
      <c r="CG292" s="156">
        <v>0.10591471801925721</v>
      </c>
      <c r="CH292" s="155">
        <v>4210.05</v>
      </c>
      <c r="CI292" s="100"/>
      <c r="CJ292" s="155">
        <v>0</v>
      </c>
      <c r="CK292" s="366">
        <v>0</v>
      </c>
      <c r="CL292" s="339">
        <v>7.7</v>
      </c>
      <c r="CM292" s="155">
        <v>498.72899999999998</v>
      </c>
      <c r="CN292" s="156">
        <v>0.10591471801925721</v>
      </c>
      <c r="CO292" s="155">
        <v>4210.05</v>
      </c>
      <c r="CP292" s="100">
        <v>21</v>
      </c>
      <c r="CQ292" s="155">
        <v>1360.1699999999998</v>
      </c>
      <c r="CR292" s="366">
        <v>0.28885832187070143</v>
      </c>
      <c r="CS292" s="339">
        <v>28.7</v>
      </c>
      <c r="CT292" s="155">
        <v>1858.8989999999999</v>
      </c>
      <c r="CU292" s="156">
        <v>0.39477303988995865</v>
      </c>
      <c r="CV292" s="155">
        <v>2849.8800000000006</v>
      </c>
      <c r="CW292" s="100"/>
      <c r="CX292" s="155">
        <v>0</v>
      </c>
      <c r="CY292" s="366">
        <v>0</v>
      </c>
      <c r="CZ292" s="339">
        <v>28.7</v>
      </c>
      <c r="DA292" s="155">
        <v>1858.8989999999999</v>
      </c>
      <c r="DB292" s="156">
        <v>0.39477303988995865</v>
      </c>
      <c r="DC292" s="155">
        <v>2849.8800000000006</v>
      </c>
      <c r="DD292" s="100"/>
      <c r="DE292" s="155">
        <v>0</v>
      </c>
      <c r="DF292" s="366">
        <v>0</v>
      </c>
      <c r="DG292" s="339">
        <v>28.7</v>
      </c>
      <c r="DH292" s="155">
        <v>1858.8989999999999</v>
      </c>
      <c r="DI292" s="156">
        <v>0.39477303988995865</v>
      </c>
      <c r="DJ292" s="155">
        <v>2849.8800000000006</v>
      </c>
      <c r="DK292" s="100"/>
      <c r="DL292" s="155">
        <v>0</v>
      </c>
      <c r="DM292" s="366">
        <v>0</v>
      </c>
      <c r="DN292" s="339">
        <v>28.7</v>
      </c>
      <c r="DO292" s="155">
        <v>1858.8989999999999</v>
      </c>
      <c r="DP292" s="156">
        <v>0.39477303988995865</v>
      </c>
      <c r="DQ292" s="155">
        <v>2849.8800000000006</v>
      </c>
    </row>
    <row r="293" spans="1:121" ht="38.25" x14ac:dyDescent="0.25">
      <c r="A293" s="17" t="s">
        <v>790</v>
      </c>
      <c r="B293" s="18" t="s">
        <v>791</v>
      </c>
      <c r="C293" s="17" t="s">
        <v>27</v>
      </c>
      <c r="D293" s="17" t="s">
        <v>792</v>
      </c>
      <c r="E293" s="19" t="s">
        <v>109</v>
      </c>
      <c r="F293" s="19">
        <v>4.5</v>
      </c>
      <c r="G293" s="20">
        <v>98.23</v>
      </c>
      <c r="H293" s="20">
        <v>123</v>
      </c>
      <c r="I293" s="390">
        <v>553.5</v>
      </c>
      <c r="J293" s="100">
        <v>0</v>
      </c>
      <c r="K293" s="155">
        <v>0</v>
      </c>
      <c r="L293" s="366">
        <v>0</v>
      </c>
      <c r="M293" s="339">
        <v>0</v>
      </c>
      <c r="N293" s="155">
        <v>0</v>
      </c>
      <c r="O293" s="156">
        <v>0</v>
      </c>
      <c r="P293" s="155">
        <v>553.5</v>
      </c>
      <c r="Q293" s="100"/>
      <c r="R293" s="155">
        <v>0</v>
      </c>
      <c r="S293" s="366">
        <v>0</v>
      </c>
      <c r="T293" s="339">
        <v>0</v>
      </c>
      <c r="U293" s="155">
        <v>0</v>
      </c>
      <c r="V293" s="156">
        <v>0</v>
      </c>
      <c r="W293" s="155">
        <v>553.5</v>
      </c>
      <c r="X293" s="100"/>
      <c r="Y293" s="155">
        <v>0</v>
      </c>
      <c r="Z293" s="366">
        <v>0</v>
      </c>
      <c r="AA293" s="339">
        <v>0</v>
      </c>
      <c r="AB293" s="155">
        <v>0</v>
      </c>
      <c r="AC293" s="156">
        <v>0</v>
      </c>
      <c r="AD293" s="155">
        <v>553.5</v>
      </c>
      <c r="AE293" s="100"/>
      <c r="AF293" s="155">
        <v>0</v>
      </c>
      <c r="AG293" s="366">
        <v>0</v>
      </c>
      <c r="AH293" s="339">
        <v>0</v>
      </c>
      <c r="AI293" s="155">
        <v>0</v>
      </c>
      <c r="AJ293" s="156">
        <v>0</v>
      </c>
      <c r="AK293" s="155">
        <v>553.5</v>
      </c>
      <c r="AL293" s="100">
        <v>4.5</v>
      </c>
      <c r="AM293" s="155">
        <v>553.5</v>
      </c>
      <c r="AN293" s="366">
        <v>1</v>
      </c>
      <c r="AO293" s="339">
        <v>4.5</v>
      </c>
      <c r="AP293" s="155">
        <v>553.5</v>
      </c>
      <c r="AQ293" s="156">
        <v>1</v>
      </c>
      <c r="AR293" s="155">
        <v>0</v>
      </c>
      <c r="AS293" s="100"/>
      <c r="AT293" s="155">
        <v>0</v>
      </c>
      <c r="AU293" s="366">
        <v>0</v>
      </c>
      <c r="AV293" s="339">
        <v>4.5</v>
      </c>
      <c r="AW293" s="155">
        <v>553.5</v>
      </c>
      <c r="AX293" s="156">
        <v>1</v>
      </c>
      <c r="AY293" s="155">
        <v>0</v>
      </c>
      <c r="AZ293" s="100"/>
      <c r="BA293" s="155">
        <v>0</v>
      </c>
      <c r="BB293" s="366">
        <v>0</v>
      </c>
      <c r="BC293" s="339">
        <v>4.5</v>
      </c>
      <c r="BD293" s="155">
        <v>553.5</v>
      </c>
      <c r="BE293" s="156">
        <v>1</v>
      </c>
      <c r="BF293" s="155">
        <v>0</v>
      </c>
      <c r="BG293" s="100"/>
      <c r="BH293" s="155">
        <v>0</v>
      </c>
      <c r="BI293" s="366">
        <v>0</v>
      </c>
      <c r="BJ293" s="339">
        <v>4.5</v>
      </c>
      <c r="BK293" s="155">
        <v>553.5</v>
      </c>
      <c r="BL293" s="156">
        <v>1</v>
      </c>
      <c r="BM293" s="155">
        <v>0</v>
      </c>
      <c r="BN293" s="100"/>
      <c r="BO293" s="155">
        <v>0</v>
      </c>
      <c r="BP293" s="366">
        <v>0</v>
      </c>
      <c r="BQ293" s="339">
        <v>4.5</v>
      </c>
      <c r="BR293" s="155">
        <v>553.5</v>
      </c>
      <c r="BS293" s="156">
        <v>1</v>
      </c>
      <c r="BT293" s="155">
        <v>0</v>
      </c>
      <c r="BU293" s="100"/>
      <c r="BV293" s="155">
        <v>0</v>
      </c>
      <c r="BW293" s="366">
        <v>0</v>
      </c>
      <c r="BX293" s="339">
        <v>4.5</v>
      </c>
      <c r="BY293" s="155">
        <v>553.5</v>
      </c>
      <c r="BZ293" s="156">
        <v>1</v>
      </c>
      <c r="CA293" s="155">
        <v>0</v>
      </c>
      <c r="CB293" s="100"/>
      <c r="CC293" s="155">
        <v>0</v>
      </c>
      <c r="CD293" s="366">
        <v>0</v>
      </c>
      <c r="CE293" s="339">
        <v>4.5</v>
      </c>
      <c r="CF293" s="155">
        <v>553.5</v>
      </c>
      <c r="CG293" s="156">
        <v>1</v>
      </c>
      <c r="CH293" s="155">
        <v>0</v>
      </c>
      <c r="CI293" s="100"/>
      <c r="CJ293" s="155">
        <v>0</v>
      </c>
      <c r="CK293" s="366">
        <v>0</v>
      </c>
      <c r="CL293" s="339">
        <v>4.5</v>
      </c>
      <c r="CM293" s="155">
        <v>553.5</v>
      </c>
      <c r="CN293" s="156">
        <v>1</v>
      </c>
      <c r="CO293" s="155">
        <v>0</v>
      </c>
      <c r="CP293" s="100"/>
      <c r="CQ293" s="155">
        <v>0</v>
      </c>
      <c r="CR293" s="366">
        <v>0</v>
      </c>
      <c r="CS293" s="339">
        <v>4.5</v>
      </c>
      <c r="CT293" s="155">
        <v>553.5</v>
      </c>
      <c r="CU293" s="156">
        <v>1</v>
      </c>
      <c r="CV293" s="155">
        <v>0</v>
      </c>
      <c r="CW293" s="100"/>
      <c r="CX293" s="155">
        <v>0</v>
      </c>
      <c r="CY293" s="366">
        <v>0</v>
      </c>
      <c r="CZ293" s="339">
        <v>4.5</v>
      </c>
      <c r="DA293" s="155">
        <v>553.5</v>
      </c>
      <c r="DB293" s="156">
        <v>1</v>
      </c>
      <c r="DC293" s="155">
        <v>0</v>
      </c>
      <c r="DD293" s="100"/>
      <c r="DE293" s="155">
        <v>0</v>
      </c>
      <c r="DF293" s="366">
        <v>0</v>
      </c>
      <c r="DG293" s="339">
        <v>4.5</v>
      </c>
      <c r="DH293" s="155">
        <v>553.5</v>
      </c>
      <c r="DI293" s="156">
        <v>1</v>
      </c>
      <c r="DJ293" s="155">
        <v>0</v>
      </c>
      <c r="DK293" s="100"/>
      <c r="DL293" s="155">
        <v>0</v>
      </c>
      <c r="DM293" s="366">
        <v>0</v>
      </c>
      <c r="DN293" s="339">
        <v>4.5</v>
      </c>
      <c r="DO293" s="155">
        <v>553.5</v>
      </c>
      <c r="DP293" s="156">
        <v>1</v>
      </c>
      <c r="DQ293" s="155">
        <v>0</v>
      </c>
    </row>
    <row r="294" spans="1:121" ht="63.75" x14ac:dyDescent="0.25">
      <c r="A294" s="17" t="s">
        <v>793</v>
      </c>
      <c r="B294" s="18" t="s">
        <v>794</v>
      </c>
      <c r="C294" s="17" t="s">
        <v>32</v>
      </c>
      <c r="D294" s="17" t="s">
        <v>795</v>
      </c>
      <c r="E294" s="19" t="s">
        <v>109</v>
      </c>
      <c r="F294" s="19">
        <v>1140.9000000000001</v>
      </c>
      <c r="G294" s="20">
        <v>10.44</v>
      </c>
      <c r="H294" s="20">
        <v>13.07</v>
      </c>
      <c r="I294" s="390">
        <v>14911.563</v>
      </c>
      <c r="J294" s="100">
        <v>0</v>
      </c>
      <c r="K294" s="155">
        <v>0</v>
      </c>
      <c r="L294" s="366">
        <v>0</v>
      </c>
      <c r="M294" s="339">
        <v>0</v>
      </c>
      <c r="N294" s="155">
        <v>0</v>
      </c>
      <c r="O294" s="156">
        <v>0</v>
      </c>
      <c r="P294" s="155">
        <v>14911.563</v>
      </c>
      <c r="Q294" s="100">
        <v>138.38999999999999</v>
      </c>
      <c r="R294" s="155">
        <v>1808.7572999999998</v>
      </c>
      <c r="S294" s="366">
        <v>0.12129897449382065</v>
      </c>
      <c r="T294" s="339">
        <v>138.38999999999999</v>
      </c>
      <c r="U294" s="155">
        <v>1808.7572999999998</v>
      </c>
      <c r="V294" s="156">
        <v>0.12129897449382065</v>
      </c>
      <c r="W294" s="155">
        <v>13102.805700000001</v>
      </c>
      <c r="X294" s="100">
        <v>124</v>
      </c>
      <c r="Y294" s="155">
        <v>1620.68</v>
      </c>
      <c r="Z294" s="366">
        <v>0.10868612498904374</v>
      </c>
      <c r="AA294" s="339">
        <v>262.39</v>
      </c>
      <c r="AB294" s="155">
        <v>3429.4372999999996</v>
      </c>
      <c r="AC294" s="156">
        <v>0.22998509948286439</v>
      </c>
      <c r="AD294" s="155">
        <v>11482.125700000001</v>
      </c>
      <c r="AE294" s="100">
        <v>126</v>
      </c>
      <c r="AF294" s="155">
        <v>1646.82</v>
      </c>
      <c r="AG294" s="366">
        <v>0.11043912700499606</v>
      </c>
      <c r="AH294" s="339">
        <v>388.39</v>
      </c>
      <c r="AI294" s="155">
        <v>5076.2572999999993</v>
      </c>
      <c r="AJ294" s="156">
        <v>0.34042422648786042</v>
      </c>
      <c r="AK294" s="155">
        <v>9835.3057000000008</v>
      </c>
      <c r="AL294" s="100">
        <v>559</v>
      </c>
      <c r="AM294" s="155">
        <v>7306.13</v>
      </c>
      <c r="AN294" s="366">
        <v>0.48996406345867299</v>
      </c>
      <c r="AO294" s="339">
        <v>947.39</v>
      </c>
      <c r="AP294" s="155">
        <v>12382.387299999999</v>
      </c>
      <c r="AQ294" s="156">
        <v>0.83038828994653335</v>
      </c>
      <c r="AR294" s="155">
        <v>2529.1757000000016</v>
      </c>
      <c r="AS294" s="100">
        <v>77</v>
      </c>
      <c r="AT294" s="155">
        <v>1006.39</v>
      </c>
      <c r="AU294" s="366">
        <v>6.7490577614164257E-2</v>
      </c>
      <c r="AV294" s="339">
        <v>1024.3899999999999</v>
      </c>
      <c r="AW294" s="155">
        <v>13388.777299999998</v>
      </c>
      <c r="AX294" s="156">
        <v>0.89787886756069757</v>
      </c>
      <c r="AY294" s="155">
        <v>1522.7857000000022</v>
      </c>
      <c r="AZ294" s="100">
        <v>10.93</v>
      </c>
      <c r="BA294" s="155">
        <v>142.85509999999999</v>
      </c>
      <c r="BB294" s="366">
        <v>9.5801560171794187E-3</v>
      </c>
      <c r="BC294" s="339">
        <v>1035.32</v>
      </c>
      <c r="BD294" s="155">
        <v>13531.632399999999</v>
      </c>
      <c r="BE294" s="156">
        <v>0.907459023577877</v>
      </c>
      <c r="BF294" s="155">
        <v>1379.9306000000015</v>
      </c>
      <c r="BG294" s="100"/>
      <c r="BH294" s="155">
        <v>0</v>
      </c>
      <c r="BI294" s="366">
        <v>0</v>
      </c>
      <c r="BJ294" s="339">
        <v>1035.32</v>
      </c>
      <c r="BK294" s="155">
        <v>13531.632399999999</v>
      </c>
      <c r="BL294" s="156">
        <v>0.907459023577877</v>
      </c>
      <c r="BM294" s="155">
        <v>1379.9306000000015</v>
      </c>
      <c r="BN294" s="100"/>
      <c r="BO294" s="155">
        <v>0</v>
      </c>
      <c r="BP294" s="366">
        <v>0</v>
      </c>
      <c r="BQ294" s="339">
        <v>1035.32</v>
      </c>
      <c r="BR294" s="155">
        <v>13531.632399999999</v>
      </c>
      <c r="BS294" s="156">
        <v>0.907459023577877</v>
      </c>
      <c r="BT294" s="155">
        <v>1379.9306000000015</v>
      </c>
      <c r="BU294" s="100"/>
      <c r="BV294" s="155">
        <v>0</v>
      </c>
      <c r="BW294" s="366">
        <v>0</v>
      </c>
      <c r="BX294" s="339">
        <v>1035.32</v>
      </c>
      <c r="BY294" s="155">
        <v>13531.632399999999</v>
      </c>
      <c r="BZ294" s="156">
        <v>0.907459023577877</v>
      </c>
      <c r="CA294" s="155">
        <v>1379.9306000000015</v>
      </c>
      <c r="CB294" s="100"/>
      <c r="CC294" s="155">
        <v>0</v>
      </c>
      <c r="CD294" s="366">
        <v>0</v>
      </c>
      <c r="CE294" s="339">
        <v>1035.32</v>
      </c>
      <c r="CF294" s="155">
        <v>13531.632399999999</v>
      </c>
      <c r="CG294" s="156">
        <v>0.907459023577877</v>
      </c>
      <c r="CH294" s="155">
        <v>1379.9306000000015</v>
      </c>
      <c r="CI294" s="100"/>
      <c r="CJ294" s="155">
        <v>0</v>
      </c>
      <c r="CK294" s="366">
        <v>0</v>
      </c>
      <c r="CL294" s="339">
        <v>1035.32</v>
      </c>
      <c r="CM294" s="155">
        <v>13531.632399999999</v>
      </c>
      <c r="CN294" s="156">
        <v>0.907459023577877</v>
      </c>
      <c r="CO294" s="155">
        <v>1379.9306000000015</v>
      </c>
      <c r="CP294" s="100">
        <v>57</v>
      </c>
      <c r="CQ294" s="155">
        <v>744.99</v>
      </c>
      <c r="CR294" s="366">
        <v>4.9960557454641071E-2</v>
      </c>
      <c r="CS294" s="339">
        <v>1092.32</v>
      </c>
      <c r="CT294" s="155">
        <v>14276.622399999998</v>
      </c>
      <c r="CU294" s="156">
        <v>0.95741958103251812</v>
      </c>
      <c r="CV294" s="155">
        <v>634.94060000000172</v>
      </c>
      <c r="CW294" s="100"/>
      <c r="CX294" s="155">
        <v>0</v>
      </c>
      <c r="CY294" s="366">
        <v>0</v>
      </c>
      <c r="CZ294" s="339">
        <v>1092.32</v>
      </c>
      <c r="DA294" s="155">
        <v>14276.622399999998</v>
      </c>
      <c r="DB294" s="156">
        <v>0.95741958103251812</v>
      </c>
      <c r="DC294" s="155">
        <v>634.94060000000172</v>
      </c>
      <c r="DD294" s="100"/>
      <c r="DE294" s="155">
        <v>0</v>
      </c>
      <c r="DF294" s="366">
        <v>0</v>
      </c>
      <c r="DG294" s="339">
        <v>1092.32</v>
      </c>
      <c r="DH294" s="155">
        <v>14276.622399999998</v>
      </c>
      <c r="DI294" s="156">
        <v>0.95741958103251812</v>
      </c>
      <c r="DJ294" s="155">
        <v>634.94060000000172</v>
      </c>
      <c r="DK294" s="100"/>
      <c r="DL294" s="155">
        <v>0</v>
      </c>
      <c r="DM294" s="366">
        <v>0</v>
      </c>
      <c r="DN294" s="339">
        <v>1092.32</v>
      </c>
      <c r="DO294" s="155">
        <v>14276.622399999998</v>
      </c>
      <c r="DP294" s="156">
        <v>0.95741958103251812</v>
      </c>
      <c r="DQ294" s="155">
        <v>634.94060000000172</v>
      </c>
    </row>
    <row r="295" spans="1:121" ht="38.25" x14ac:dyDescent="0.25">
      <c r="A295" s="17" t="s">
        <v>796</v>
      </c>
      <c r="B295" s="18" t="s">
        <v>644</v>
      </c>
      <c r="C295" s="17" t="s">
        <v>32</v>
      </c>
      <c r="D295" s="17" t="s">
        <v>645</v>
      </c>
      <c r="E295" s="19" t="s">
        <v>109</v>
      </c>
      <c r="F295" s="19">
        <v>37.5</v>
      </c>
      <c r="G295" s="20">
        <v>12.02</v>
      </c>
      <c r="H295" s="20">
        <v>15.05</v>
      </c>
      <c r="I295" s="390">
        <v>564.375</v>
      </c>
      <c r="J295" s="100">
        <v>0</v>
      </c>
      <c r="K295" s="155">
        <v>0</v>
      </c>
      <c r="L295" s="366">
        <v>0</v>
      </c>
      <c r="M295" s="339">
        <v>0</v>
      </c>
      <c r="N295" s="155">
        <v>0</v>
      </c>
      <c r="O295" s="156">
        <v>0</v>
      </c>
      <c r="P295" s="155">
        <v>564.375</v>
      </c>
      <c r="Q295" s="100"/>
      <c r="R295" s="155">
        <v>0</v>
      </c>
      <c r="S295" s="366">
        <v>0</v>
      </c>
      <c r="T295" s="339">
        <v>0</v>
      </c>
      <c r="U295" s="155">
        <v>0</v>
      </c>
      <c r="V295" s="156">
        <v>0</v>
      </c>
      <c r="W295" s="155">
        <v>564.375</v>
      </c>
      <c r="X295" s="100"/>
      <c r="Y295" s="155">
        <v>0</v>
      </c>
      <c r="Z295" s="366">
        <v>0</v>
      </c>
      <c r="AA295" s="339">
        <v>0</v>
      </c>
      <c r="AB295" s="155">
        <v>0</v>
      </c>
      <c r="AC295" s="156">
        <v>0</v>
      </c>
      <c r="AD295" s="155">
        <v>564.375</v>
      </c>
      <c r="AE295" s="100"/>
      <c r="AF295" s="155">
        <v>0</v>
      </c>
      <c r="AG295" s="366">
        <v>0</v>
      </c>
      <c r="AH295" s="339">
        <v>0</v>
      </c>
      <c r="AI295" s="155">
        <v>0</v>
      </c>
      <c r="AJ295" s="156">
        <v>0</v>
      </c>
      <c r="AK295" s="155">
        <v>564.375</v>
      </c>
      <c r="AL295" s="100"/>
      <c r="AM295" s="155">
        <v>0</v>
      </c>
      <c r="AN295" s="366">
        <v>0</v>
      </c>
      <c r="AO295" s="339">
        <v>0</v>
      </c>
      <c r="AP295" s="155">
        <v>0</v>
      </c>
      <c r="AQ295" s="156">
        <v>0</v>
      </c>
      <c r="AR295" s="155">
        <v>564.375</v>
      </c>
      <c r="AS295" s="100"/>
      <c r="AT295" s="155">
        <v>0</v>
      </c>
      <c r="AU295" s="366">
        <v>0</v>
      </c>
      <c r="AV295" s="339">
        <v>0</v>
      </c>
      <c r="AW295" s="155">
        <v>0</v>
      </c>
      <c r="AX295" s="156">
        <v>0</v>
      </c>
      <c r="AY295" s="155">
        <v>564.375</v>
      </c>
      <c r="AZ295" s="100"/>
      <c r="BA295" s="155">
        <v>0</v>
      </c>
      <c r="BB295" s="366">
        <v>0</v>
      </c>
      <c r="BC295" s="339">
        <v>0</v>
      </c>
      <c r="BD295" s="155">
        <v>0</v>
      </c>
      <c r="BE295" s="156">
        <v>0</v>
      </c>
      <c r="BF295" s="155">
        <v>564.375</v>
      </c>
      <c r="BG295" s="100"/>
      <c r="BH295" s="155">
        <v>0</v>
      </c>
      <c r="BI295" s="366">
        <v>0</v>
      </c>
      <c r="BJ295" s="339">
        <v>0</v>
      </c>
      <c r="BK295" s="155">
        <v>0</v>
      </c>
      <c r="BL295" s="156">
        <v>0</v>
      </c>
      <c r="BM295" s="155">
        <v>564.375</v>
      </c>
      <c r="BN295" s="100"/>
      <c r="BO295" s="155">
        <v>0</v>
      </c>
      <c r="BP295" s="366">
        <v>0</v>
      </c>
      <c r="BQ295" s="339">
        <v>0</v>
      </c>
      <c r="BR295" s="155">
        <v>0</v>
      </c>
      <c r="BS295" s="156">
        <v>0</v>
      </c>
      <c r="BT295" s="155">
        <v>564.375</v>
      </c>
      <c r="BU295" s="100"/>
      <c r="BV295" s="155">
        <v>0</v>
      </c>
      <c r="BW295" s="366">
        <v>0</v>
      </c>
      <c r="BX295" s="339">
        <v>0</v>
      </c>
      <c r="BY295" s="155">
        <v>0</v>
      </c>
      <c r="BZ295" s="156">
        <v>0</v>
      </c>
      <c r="CA295" s="155">
        <v>564.375</v>
      </c>
      <c r="CB295" s="100"/>
      <c r="CC295" s="155">
        <v>0</v>
      </c>
      <c r="CD295" s="366">
        <v>0</v>
      </c>
      <c r="CE295" s="339">
        <v>0</v>
      </c>
      <c r="CF295" s="155">
        <v>0</v>
      </c>
      <c r="CG295" s="156">
        <v>0</v>
      </c>
      <c r="CH295" s="155">
        <v>564.375</v>
      </c>
      <c r="CI295" s="100"/>
      <c r="CJ295" s="155">
        <v>0</v>
      </c>
      <c r="CK295" s="366">
        <v>0</v>
      </c>
      <c r="CL295" s="339">
        <v>0</v>
      </c>
      <c r="CM295" s="155">
        <v>0</v>
      </c>
      <c r="CN295" s="156">
        <v>0</v>
      </c>
      <c r="CO295" s="155">
        <v>564.375</v>
      </c>
      <c r="CP295" s="100"/>
      <c r="CQ295" s="155">
        <v>0</v>
      </c>
      <c r="CR295" s="366">
        <v>0</v>
      </c>
      <c r="CS295" s="339">
        <v>0</v>
      </c>
      <c r="CT295" s="155">
        <v>0</v>
      </c>
      <c r="CU295" s="156">
        <v>0</v>
      </c>
      <c r="CV295" s="155">
        <v>564.375</v>
      </c>
      <c r="CW295" s="100">
        <v>37.5</v>
      </c>
      <c r="CX295" s="155">
        <v>564.375</v>
      </c>
      <c r="CY295" s="366">
        <v>1</v>
      </c>
      <c r="CZ295" s="339">
        <v>37.5</v>
      </c>
      <c r="DA295" s="155">
        <v>564.375</v>
      </c>
      <c r="DB295" s="156">
        <v>1</v>
      </c>
      <c r="DC295" s="155">
        <v>0</v>
      </c>
      <c r="DD295" s="100"/>
      <c r="DE295" s="155">
        <v>0</v>
      </c>
      <c r="DF295" s="366">
        <v>0</v>
      </c>
      <c r="DG295" s="339">
        <v>37.5</v>
      </c>
      <c r="DH295" s="155">
        <v>564.375</v>
      </c>
      <c r="DI295" s="156">
        <v>1</v>
      </c>
      <c r="DJ295" s="155">
        <v>0</v>
      </c>
      <c r="DK295" s="100"/>
      <c r="DL295" s="155">
        <v>0</v>
      </c>
      <c r="DM295" s="366">
        <v>0</v>
      </c>
      <c r="DN295" s="339">
        <v>37.5</v>
      </c>
      <c r="DO295" s="155">
        <v>564.375</v>
      </c>
      <c r="DP295" s="156">
        <v>1</v>
      </c>
      <c r="DQ295" s="155">
        <v>0</v>
      </c>
    </row>
    <row r="296" spans="1:121" ht="51" x14ac:dyDescent="0.25">
      <c r="A296" s="17" t="s">
        <v>797</v>
      </c>
      <c r="B296" s="18" t="s">
        <v>456</v>
      </c>
      <c r="C296" s="17" t="s">
        <v>32</v>
      </c>
      <c r="D296" s="17" t="s">
        <v>457</v>
      </c>
      <c r="E296" s="19" t="s">
        <v>109</v>
      </c>
      <c r="F296" s="19">
        <v>53.2</v>
      </c>
      <c r="G296" s="20">
        <v>14.9</v>
      </c>
      <c r="H296" s="20">
        <v>18.649999999999999</v>
      </c>
      <c r="I296" s="390">
        <v>992.18</v>
      </c>
      <c r="J296" s="100">
        <v>0</v>
      </c>
      <c r="K296" s="155">
        <v>0</v>
      </c>
      <c r="L296" s="366">
        <v>0</v>
      </c>
      <c r="M296" s="339">
        <v>0</v>
      </c>
      <c r="N296" s="155">
        <v>0</v>
      </c>
      <c r="O296" s="156">
        <v>0</v>
      </c>
      <c r="P296" s="155">
        <v>992.18</v>
      </c>
      <c r="Q296" s="100"/>
      <c r="R296" s="155">
        <v>0</v>
      </c>
      <c r="S296" s="366">
        <v>0</v>
      </c>
      <c r="T296" s="339">
        <v>0</v>
      </c>
      <c r="U296" s="155">
        <v>0</v>
      </c>
      <c r="V296" s="156">
        <v>0</v>
      </c>
      <c r="W296" s="155">
        <v>992.18</v>
      </c>
      <c r="X296" s="100">
        <v>9.6</v>
      </c>
      <c r="Y296" s="155">
        <v>179.04</v>
      </c>
      <c r="Z296" s="366">
        <v>0.18045112781954886</v>
      </c>
      <c r="AA296" s="339">
        <v>9.6</v>
      </c>
      <c r="AB296" s="155">
        <v>179.04</v>
      </c>
      <c r="AC296" s="156">
        <v>0.18045112781954886</v>
      </c>
      <c r="AD296" s="155">
        <v>813.14</v>
      </c>
      <c r="AE296" s="100"/>
      <c r="AF296" s="155">
        <v>0</v>
      </c>
      <c r="AG296" s="366">
        <v>0</v>
      </c>
      <c r="AH296" s="339">
        <v>9.6</v>
      </c>
      <c r="AI296" s="155">
        <v>179.04</v>
      </c>
      <c r="AJ296" s="156">
        <v>0.18045112781954886</v>
      </c>
      <c r="AK296" s="155">
        <v>813.14</v>
      </c>
      <c r="AL296" s="100"/>
      <c r="AM296" s="155">
        <v>0</v>
      </c>
      <c r="AN296" s="366">
        <v>0</v>
      </c>
      <c r="AO296" s="339">
        <v>9.6</v>
      </c>
      <c r="AP296" s="155">
        <v>179.04</v>
      </c>
      <c r="AQ296" s="156">
        <v>0.18045112781954886</v>
      </c>
      <c r="AR296" s="155">
        <v>813.14</v>
      </c>
      <c r="AS296" s="100"/>
      <c r="AT296" s="155">
        <v>0</v>
      </c>
      <c r="AU296" s="366">
        <v>0</v>
      </c>
      <c r="AV296" s="339">
        <v>9.6</v>
      </c>
      <c r="AW296" s="155">
        <v>179.04</v>
      </c>
      <c r="AX296" s="156">
        <v>0.18045112781954886</v>
      </c>
      <c r="AY296" s="155">
        <v>813.14</v>
      </c>
      <c r="AZ296" s="100"/>
      <c r="BA296" s="155">
        <v>0</v>
      </c>
      <c r="BB296" s="366">
        <v>0</v>
      </c>
      <c r="BC296" s="339">
        <v>9.6</v>
      </c>
      <c r="BD296" s="155">
        <v>179.04</v>
      </c>
      <c r="BE296" s="156">
        <v>0.18045112781954886</v>
      </c>
      <c r="BF296" s="155">
        <v>813.14</v>
      </c>
      <c r="BG296" s="100"/>
      <c r="BH296" s="155">
        <v>0</v>
      </c>
      <c r="BI296" s="366">
        <v>0</v>
      </c>
      <c r="BJ296" s="339">
        <v>9.6</v>
      </c>
      <c r="BK296" s="155">
        <v>179.04</v>
      </c>
      <c r="BL296" s="156">
        <v>0.18045112781954886</v>
      </c>
      <c r="BM296" s="155">
        <v>813.14</v>
      </c>
      <c r="BN296" s="100"/>
      <c r="BO296" s="155">
        <v>0</v>
      </c>
      <c r="BP296" s="366">
        <v>0</v>
      </c>
      <c r="BQ296" s="339">
        <v>9.6</v>
      </c>
      <c r="BR296" s="155">
        <v>179.04</v>
      </c>
      <c r="BS296" s="156">
        <v>0.18045112781954886</v>
      </c>
      <c r="BT296" s="155">
        <v>813.14</v>
      </c>
      <c r="BU296" s="100"/>
      <c r="BV296" s="155">
        <v>0</v>
      </c>
      <c r="BW296" s="366">
        <v>0</v>
      </c>
      <c r="BX296" s="339">
        <v>9.6</v>
      </c>
      <c r="BY296" s="155">
        <v>179.04</v>
      </c>
      <c r="BZ296" s="156">
        <v>0.18045112781954886</v>
      </c>
      <c r="CA296" s="155">
        <v>813.14</v>
      </c>
      <c r="CB296" s="100"/>
      <c r="CC296" s="155">
        <v>0</v>
      </c>
      <c r="CD296" s="366">
        <v>0</v>
      </c>
      <c r="CE296" s="339">
        <v>9.6</v>
      </c>
      <c r="CF296" s="155">
        <v>179.04</v>
      </c>
      <c r="CG296" s="156">
        <v>0.18045112781954886</v>
      </c>
      <c r="CH296" s="155">
        <v>813.14</v>
      </c>
      <c r="CI296" s="100"/>
      <c r="CJ296" s="155">
        <v>0</v>
      </c>
      <c r="CK296" s="366">
        <v>0</v>
      </c>
      <c r="CL296" s="339">
        <v>9.6</v>
      </c>
      <c r="CM296" s="155">
        <v>179.04</v>
      </c>
      <c r="CN296" s="156">
        <v>0.18045112781954886</v>
      </c>
      <c r="CO296" s="155">
        <v>813.14</v>
      </c>
      <c r="CP296" s="100">
        <v>39</v>
      </c>
      <c r="CQ296" s="155">
        <v>727.34999999999991</v>
      </c>
      <c r="CR296" s="366">
        <v>0.73308270676691722</v>
      </c>
      <c r="CS296" s="339">
        <v>48.6</v>
      </c>
      <c r="CT296" s="155">
        <v>906.38999999999987</v>
      </c>
      <c r="CU296" s="156">
        <v>0.91353383458646609</v>
      </c>
      <c r="CV296" s="155">
        <v>85.790000000000077</v>
      </c>
      <c r="CW296" s="100"/>
      <c r="CX296" s="155">
        <v>0</v>
      </c>
      <c r="CY296" s="366">
        <v>0</v>
      </c>
      <c r="CZ296" s="339">
        <v>48.6</v>
      </c>
      <c r="DA296" s="155">
        <v>906.38999999999987</v>
      </c>
      <c r="DB296" s="156">
        <v>0.91353383458646609</v>
      </c>
      <c r="DC296" s="155">
        <v>85.790000000000077</v>
      </c>
      <c r="DD296" s="100"/>
      <c r="DE296" s="155">
        <v>0</v>
      </c>
      <c r="DF296" s="366">
        <v>0</v>
      </c>
      <c r="DG296" s="339">
        <v>48.6</v>
      </c>
      <c r="DH296" s="155">
        <v>906.38999999999987</v>
      </c>
      <c r="DI296" s="156">
        <v>0.91353383458646609</v>
      </c>
      <c r="DJ296" s="155">
        <v>85.790000000000077</v>
      </c>
      <c r="DK296" s="100"/>
      <c r="DL296" s="155">
        <v>0</v>
      </c>
      <c r="DM296" s="366">
        <v>0</v>
      </c>
      <c r="DN296" s="339">
        <v>48.6</v>
      </c>
      <c r="DO296" s="155">
        <v>906.38999999999987</v>
      </c>
      <c r="DP296" s="156">
        <v>0.91353383458646609</v>
      </c>
      <c r="DQ296" s="155">
        <v>85.790000000000077</v>
      </c>
    </row>
    <row r="297" spans="1:121" ht="38.25" x14ac:dyDescent="0.25">
      <c r="A297" s="17" t="s">
        <v>798</v>
      </c>
      <c r="B297" s="18" t="s">
        <v>468</v>
      </c>
      <c r="C297" s="17" t="s">
        <v>32</v>
      </c>
      <c r="D297" s="17" t="s">
        <v>469</v>
      </c>
      <c r="E297" s="19" t="s">
        <v>109</v>
      </c>
      <c r="F297" s="19">
        <v>283.55</v>
      </c>
      <c r="G297" s="20">
        <v>11.03</v>
      </c>
      <c r="H297" s="20">
        <v>13.81</v>
      </c>
      <c r="I297" s="390">
        <v>3915.8249999999998</v>
      </c>
      <c r="J297" s="100">
        <v>0</v>
      </c>
      <c r="K297" s="155">
        <v>0</v>
      </c>
      <c r="L297" s="366">
        <v>0</v>
      </c>
      <c r="M297" s="339">
        <v>0</v>
      </c>
      <c r="N297" s="155">
        <v>0</v>
      </c>
      <c r="O297" s="156">
        <v>0</v>
      </c>
      <c r="P297" s="155">
        <v>3915.8249999999998</v>
      </c>
      <c r="Q297" s="100"/>
      <c r="R297" s="155">
        <v>0</v>
      </c>
      <c r="S297" s="366">
        <v>0</v>
      </c>
      <c r="T297" s="339">
        <v>0</v>
      </c>
      <c r="U297" s="155">
        <v>0</v>
      </c>
      <c r="V297" s="156">
        <v>0</v>
      </c>
      <c r="W297" s="155">
        <v>3915.8249999999998</v>
      </c>
      <c r="X297" s="100">
        <v>54.3</v>
      </c>
      <c r="Y297" s="155">
        <v>749.88300000000004</v>
      </c>
      <c r="Z297" s="366">
        <v>0.19150064162724331</v>
      </c>
      <c r="AA297" s="339">
        <v>54.3</v>
      </c>
      <c r="AB297" s="155">
        <v>749.88300000000004</v>
      </c>
      <c r="AC297" s="156">
        <v>0.19150064162724331</v>
      </c>
      <c r="AD297" s="155">
        <v>3165.942</v>
      </c>
      <c r="AE297" s="100">
        <v>90</v>
      </c>
      <c r="AF297" s="155">
        <v>1242.9000000000001</v>
      </c>
      <c r="AG297" s="366">
        <v>0.31740437838769614</v>
      </c>
      <c r="AH297" s="339">
        <v>144.30000000000001</v>
      </c>
      <c r="AI297" s="155">
        <v>1992.7830000000001</v>
      </c>
      <c r="AJ297" s="156">
        <v>0.50890502001493942</v>
      </c>
      <c r="AK297" s="155">
        <v>1923.0419999999997</v>
      </c>
      <c r="AL297" s="100">
        <v>24.9</v>
      </c>
      <c r="AM297" s="155">
        <v>343.86899999999997</v>
      </c>
      <c r="AN297" s="366">
        <v>8.7815211353929251E-2</v>
      </c>
      <c r="AO297" s="339">
        <v>169.20000000000002</v>
      </c>
      <c r="AP297" s="155">
        <v>2336.652</v>
      </c>
      <c r="AQ297" s="156">
        <v>0.59672023136886865</v>
      </c>
      <c r="AR297" s="155">
        <v>1579.1729999999998</v>
      </c>
      <c r="AS297" s="100">
        <v>59</v>
      </c>
      <c r="AT297" s="155">
        <v>814.79000000000008</v>
      </c>
      <c r="AU297" s="366">
        <v>0.20807620360971191</v>
      </c>
      <c r="AV297" s="339">
        <v>228.20000000000002</v>
      </c>
      <c r="AW297" s="155">
        <v>3151.442</v>
      </c>
      <c r="AX297" s="156">
        <v>0.80479643497858055</v>
      </c>
      <c r="AY297" s="155">
        <v>764.38299999999981</v>
      </c>
      <c r="AZ297" s="100"/>
      <c r="BA297" s="155">
        <v>0</v>
      </c>
      <c r="BB297" s="366">
        <v>0</v>
      </c>
      <c r="BC297" s="339">
        <v>228.20000000000002</v>
      </c>
      <c r="BD297" s="155">
        <v>3151.442</v>
      </c>
      <c r="BE297" s="156">
        <v>0.80479643497858055</v>
      </c>
      <c r="BF297" s="155">
        <v>764.38299999999981</v>
      </c>
      <c r="BG297" s="100">
        <v>19</v>
      </c>
      <c r="BH297" s="155">
        <v>262.39</v>
      </c>
      <c r="BI297" s="366">
        <v>6.7007590992958055E-2</v>
      </c>
      <c r="BJ297" s="339">
        <v>247.20000000000002</v>
      </c>
      <c r="BK297" s="155">
        <v>3413.8319999999999</v>
      </c>
      <c r="BL297" s="156">
        <v>0.87180402597153861</v>
      </c>
      <c r="BM297" s="155">
        <v>501.99299999999994</v>
      </c>
      <c r="BN297" s="100"/>
      <c r="BO297" s="155">
        <v>0</v>
      </c>
      <c r="BP297" s="366">
        <v>0</v>
      </c>
      <c r="BQ297" s="339">
        <v>247.20000000000002</v>
      </c>
      <c r="BR297" s="155">
        <v>3413.8319999999999</v>
      </c>
      <c r="BS297" s="156">
        <v>0.87180402597153861</v>
      </c>
      <c r="BT297" s="155">
        <v>501.99299999999994</v>
      </c>
      <c r="BU297" s="100"/>
      <c r="BV297" s="155">
        <v>0</v>
      </c>
      <c r="BW297" s="366">
        <v>0</v>
      </c>
      <c r="BX297" s="339">
        <v>247.20000000000002</v>
      </c>
      <c r="BY297" s="155">
        <v>3413.8319999999999</v>
      </c>
      <c r="BZ297" s="156">
        <v>0.87180402597153861</v>
      </c>
      <c r="CA297" s="155">
        <v>501.99299999999994</v>
      </c>
      <c r="CB297" s="100"/>
      <c r="CC297" s="155">
        <v>0</v>
      </c>
      <c r="CD297" s="366">
        <v>0</v>
      </c>
      <c r="CE297" s="339">
        <v>247.20000000000002</v>
      </c>
      <c r="CF297" s="155">
        <v>3413.8319999999999</v>
      </c>
      <c r="CG297" s="156">
        <v>0.87180402597153861</v>
      </c>
      <c r="CH297" s="155">
        <v>501.99299999999994</v>
      </c>
      <c r="CI297" s="100">
        <v>30.3</v>
      </c>
      <c r="CJ297" s="155">
        <v>418.44300000000004</v>
      </c>
      <c r="CK297" s="366">
        <v>0.10685947405719103</v>
      </c>
      <c r="CL297" s="339">
        <v>277.5</v>
      </c>
      <c r="CM297" s="155">
        <v>3832.2750000000001</v>
      </c>
      <c r="CN297" s="156">
        <v>0.97866350002872959</v>
      </c>
      <c r="CO297" s="155">
        <v>83.549999999999727</v>
      </c>
      <c r="CP297" s="100"/>
      <c r="CQ297" s="155">
        <v>0</v>
      </c>
      <c r="CR297" s="366">
        <v>0</v>
      </c>
      <c r="CS297" s="339">
        <v>277.5</v>
      </c>
      <c r="CT297" s="155">
        <v>3832.2750000000001</v>
      </c>
      <c r="CU297" s="156">
        <v>0.97866350002872959</v>
      </c>
      <c r="CV297" s="155">
        <v>83.549999999999727</v>
      </c>
      <c r="CW297" s="100"/>
      <c r="CX297" s="155">
        <v>0</v>
      </c>
      <c r="CY297" s="366">
        <v>0</v>
      </c>
      <c r="CZ297" s="339">
        <v>277.5</v>
      </c>
      <c r="DA297" s="155">
        <v>3832.2750000000001</v>
      </c>
      <c r="DB297" s="156">
        <v>0.97866350002872959</v>
      </c>
      <c r="DC297" s="155">
        <v>83.549999999999727</v>
      </c>
      <c r="DD297" s="100"/>
      <c r="DE297" s="155">
        <v>0</v>
      </c>
      <c r="DF297" s="366">
        <v>0</v>
      </c>
      <c r="DG297" s="339">
        <v>277.5</v>
      </c>
      <c r="DH297" s="155">
        <v>3832.2750000000001</v>
      </c>
      <c r="DI297" s="156">
        <v>0.97866350002872959</v>
      </c>
      <c r="DJ297" s="155">
        <v>83.549999999999727</v>
      </c>
      <c r="DK297" s="100"/>
      <c r="DL297" s="155">
        <v>0</v>
      </c>
      <c r="DM297" s="366">
        <v>0</v>
      </c>
      <c r="DN297" s="339">
        <v>277.5</v>
      </c>
      <c r="DO297" s="155">
        <v>3832.2750000000001</v>
      </c>
      <c r="DP297" s="156">
        <v>0.97866350002872959</v>
      </c>
      <c r="DQ297" s="155">
        <v>83.549999999999727</v>
      </c>
    </row>
    <row r="298" spans="1:121" ht="38.25" x14ac:dyDescent="0.25">
      <c r="A298" s="17" t="s">
        <v>799</v>
      </c>
      <c r="B298" s="18" t="s">
        <v>648</v>
      </c>
      <c r="C298" s="17" t="s">
        <v>32</v>
      </c>
      <c r="D298" s="17" t="s">
        <v>649</v>
      </c>
      <c r="E298" s="19" t="s">
        <v>109</v>
      </c>
      <c r="F298" s="19">
        <v>766.65</v>
      </c>
      <c r="G298" s="20">
        <v>8.2661020000000001</v>
      </c>
      <c r="H298" s="20">
        <v>10.35</v>
      </c>
      <c r="I298" s="390">
        <v>7934.8270000000002</v>
      </c>
      <c r="J298" s="100">
        <v>0</v>
      </c>
      <c r="K298" s="155">
        <v>0</v>
      </c>
      <c r="L298" s="366">
        <v>0</v>
      </c>
      <c r="M298" s="339">
        <v>0</v>
      </c>
      <c r="N298" s="155">
        <v>0</v>
      </c>
      <c r="O298" s="156">
        <v>0</v>
      </c>
      <c r="P298" s="155">
        <v>7934.8270000000002</v>
      </c>
      <c r="Q298" s="100"/>
      <c r="R298" s="155">
        <v>0</v>
      </c>
      <c r="S298" s="366">
        <v>0</v>
      </c>
      <c r="T298" s="339">
        <v>0</v>
      </c>
      <c r="U298" s="155">
        <v>0</v>
      </c>
      <c r="V298" s="156">
        <v>0</v>
      </c>
      <c r="W298" s="155">
        <v>7934.8270000000002</v>
      </c>
      <c r="X298" s="100"/>
      <c r="Y298" s="155">
        <v>0</v>
      </c>
      <c r="Z298" s="366">
        <v>0</v>
      </c>
      <c r="AA298" s="339">
        <v>0</v>
      </c>
      <c r="AB298" s="155">
        <v>0</v>
      </c>
      <c r="AC298" s="156">
        <v>0</v>
      </c>
      <c r="AD298" s="155">
        <v>7934.8270000000002</v>
      </c>
      <c r="AE298" s="100">
        <v>135</v>
      </c>
      <c r="AF298" s="155">
        <v>1397.25</v>
      </c>
      <c r="AG298" s="366">
        <v>0.17609079567834307</v>
      </c>
      <c r="AH298" s="339">
        <v>135</v>
      </c>
      <c r="AI298" s="155">
        <v>1397.25</v>
      </c>
      <c r="AJ298" s="156">
        <v>0.17609079567834307</v>
      </c>
      <c r="AK298" s="155">
        <v>6537.5770000000002</v>
      </c>
      <c r="AL298" s="100">
        <v>239</v>
      </c>
      <c r="AM298" s="155">
        <v>2473.65</v>
      </c>
      <c r="AN298" s="366">
        <v>0.31174592716388144</v>
      </c>
      <c r="AO298" s="339">
        <v>374</v>
      </c>
      <c r="AP298" s="155">
        <v>3870.9</v>
      </c>
      <c r="AQ298" s="156">
        <v>0.48783672284222451</v>
      </c>
      <c r="AR298" s="155">
        <v>4063.9270000000001</v>
      </c>
      <c r="AS298" s="100">
        <v>77</v>
      </c>
      <c r="AT298" s="155">
        <v>796.94999999999993</v>
      </c>
      <c r="AU298" s="366">
        <v>0.10043697234986974</v>
      </c>
      <c r="AV298" s="339">
        <v>451</v>
      </c>
      <c r="AW298" s="155">
        <v>4667.8500000000004</v>
      </c>
      <c r="AX298" s="156">
        <v>0.58827369519209427</v>
      </c>
      <c r="AY298" s="155">
        <v>3266.9769999999999</v>
      </c>
      <c r="AZ298" s="100"/>
      <c r="BA298" s="155">
        <v>0</v>
      </c>
      <c r="BB298" s="366">
        <v>0</v>
      </c>
      <c r="BC298" s="339">
        <v>451</v>
      </c>
      <c r="BD298" s="155">
        <v>4667.8500000000004</v>
      </c>
      <c r="BE298" s="156">
        <v>0.58827369519209427</v>
      </c>
      <c r="BF298" s="155">
        <v>3266.9769999999999</v>
      </c>
      <c r="BG298" s="100"/>
      <c r="BH298" s="155">
        <v>0</v>
      </c>
      <c r="BI298" s="366">
        <v>0</v>
      </c>
      <c r="BJ298" s="339">
        <v>451</v>
      </c>
      <c r="BK298" s="155">
        <v>4667.8500000000004</v>
      </c>
      <c r="BL298" s="156">
        <v>0.58827369519209427</v>
      </c>
      <c r="BM298" s="155">
        <v>3266.9769999999999</v>
      </c>
      <c r="BN298" s="100"/>
      <c r="BO298" s="155">
        <v>0</v>
      </c>
      <c r="BP298" s="366">
        <v>0</v>
      </c>
      <c r="BQ298" s="339">
        <v>451</v>
      </c>
      <c r="BR298" s="155">
        <v>4667.8500000000004</v>
      </c>
      <c r="BS298" s="156">
        <v>0.58827369519209427</v>
      </c>
      <c r="BT298" s="155">
        <v>3266.9769999999999</v>
      </c>
      <c r="BU298" s="100">
        <v>125</v>
      </c>
      <c r="BV298" s="155">
        <v>1293.75</v>
      </c>
      <c r="BW298" s="366">
        <v>0.16304703303550286</v>
      </c>
      <c r="BX298" s="339">
        <v>576</v>
      </c>
      <c r="BY298" s="155">
        <v>5961.6</v>
      </c>
      <c r="BZ298" s="156">
        <v>0.75132072822759721</v>
      </c>
      <c r="CA298" s="155">
        <v>1973.2269999999999</v>
      </c>
      <c r="CB298" s="100"/>
      <c r="CC298" s="155">
        <v>0</v>
      </c>
      <c r="CD298" s="366">
        <v>0</v>
      </c>
      <c r="CE298" s="339">
        <v>576</v>
      </c>
      <c r="CF298" s="155">
        <v>5961.6</v>
      </c>
      <c r="CG298" s="156">
        <v>0.75132072822759721</v>
      </c>
      <c r="CH298" s="155">
        <v>1973.2269999999999</v>
      </c>
      <c r="CI298" s="100">
        <v>12.5</v>
      </c>
      <c r="CJ298" s="155">
        <v>129.375</v>
      </c>
      <c r="CK298" s="366">
        <v>1.6304703303550286E-2</v>
      </c>
      <c r="CL298" s="339">
        <v>588.5</v>
      </c>
      <c r="CM298" s="155">
        <v>6090.9750000000004</v>
      </c>
      <c r="CN298" s="156">
        <v>0.76762543153114748</v>
      </c>
      <c r="CO298" s="155">
        <v>1843.8519999999999</v>
      </c>
      <c r="CP298" s="100">
        <v>127</v>
      </c>
      <c r="CQ298" s="155">
        <v>1314.45</v>
      </c>
      <c r="CR298" s="366">
        <v>0.1656557855640709</v>
      </c>
      <c r="CS298" s="339">
        <v>715.5</v>
      </c>
      <c r="CT298" s="155">
        <v>7405.4250000000002</v>
      </c>
      <c r="CU298" s="156">
        <v>0.93328121709521827</v>
      </c>
      <c r="CV298" s="155">
        <v>529.40200000000004</v>
      </c>
      <c r="CW298" s="100"/>
      <c r="CX298" s="155">
        <v>0</v>
      </c>
      <c r="CY298" s="366">
        <v>0</v>
      </c>
      <c r="CZ298" s="339">
        <v>715.5</v>
      </c>
      <c r="DA298" s="155">
        <v>7405.4250000000002</v>
      </c>
      <c r="DB298" s="156">
        <v>0.93328121709521827</v>
      </c>
      <c r="DC298" s="155">
        <v>529.40200000000004</v>
      </c>
      <c r="DD298" s="100"/>
      <c r="DE298" s="155">
        <v>0</v>
      </c>
      <c r="DF298" s="366">
        <v>0</v>
      </c>
      <c r="DG298" s="339">
        <v>715.5</v>
      </c>
      <c r="DH298" s="155">
        <v>7405.4250000000002</v>
      </c>
      <c r="DI298" s="156">
        <v>0.93328121709521827</v>
      </c>
      <c r="DJ298" s="155">
        <v>529.40200000000004</v>
      </c>
      <c r="DK298" s="100"/>
      <c r="DL298" s="155">
        <v>0</v>
      </c>
      <c r="DM298" s="366">
        <v>0</v>
      </c>
      <c r="DN298" s="339">
        <v>715.5</v>
      </c>
      <c r="DO298" s="155">
        <v>7405.4250000000002</v>
      </c>
      <c r="DP298" s="156">
        <v>0.93328121709521827</v>
      </c>
      <c r="DQ298" s="155">
        <v>529.40200000000004</v>
      </c>
    </row>
    <row r="299" spans="1:121" x14ac:dyDescent="0.25">
      <c r="A299" s="17" t="s">
        <v>800</v>
      </c>
      <c r="B299" s="18" t="s">
        <v>801</v>
      </c>
      <c r="C299" s="17" t="s">
        <v>40</v>
      </c>
      <c r="D299" s="17" t="s">
        <v>802</v>
      </c>
      <c r="E299" s="19" t="s">
        <v>42</v>
      </c>
      <c r="F299" s="19">
        <v>51</v>
      </c>
      <c r="G299" s="20">
        <v>32.36</v>
      </c>
      <c r="H299" s="20">
        <v>40.520000000000003</v>
      </c>
      <c r="I299" s="390">
        <v>2066.52</v>
      </c>
      <c r="J299" s="100">
        <v>0</v>
      </c>
      <c r="K299" s="155">
        <v>0</v>
      </c>
      <c r="L299" s="366">
        <v>0</v>
      </c>
      <c r="M299" s="339">
        <v>0</v>
      </c>
      <c r="N299" s="155">
        <v>0</v>
      </c>
      <c r="O299" s="156">
        <v>0</v>
      </c>
      <c r="P299" s="155">
        <v>2066.52</v>
      </c>
      <c r="Q299" s="100"/>
      <c r="R299" s="155">
        <v>0</v>
      </c>
      <c r="S299" s="366">
        <v>0</v>
      </c>
      <c r="T299" s="339">
        <v>0</v>
      </c>
      <c r="U299" s="155">
        <v>0</v>
      </c>
      <c r="V299" s="156">
        <v>0</v>
      </c>
      <c r="W299" s="155">
        <v>2066.52</v>
      </c>
      <c r="X299" s="100"/>
      <c r="Y299" s="155">
        <v>0</v>
      </c>
      <c r="Z299" s="366">
        <v>0</v>
      </c>
      <c r="AA299" s="339">
        <v>0</v>
      </c>
      <c r="AB299" s="155">
        <v>0</v>
      </c>
      <c r="AC299" s="156">
        <v>0</v>
      </c>
      <c r="AD299" s="155">
        <v>2066.52</v>
      </c>
      <c r="AE299" s="100"/>
      <c r="AF299" s="155">
        <v>0</v>
      </c>
      <c r="AG299" s="366">
        <v>0</v>
      </c>
      <c r="AH299" s="339">
        <v>0</v>
      </c>
      <c r="AI299" s="155">
        <v>0</v>
      </c>
      <c r="AJ299" s="156">
        <v>0</v>
      </c>
      <c r="AK299" s="155">
        <v>2066.52</v>
      </c>
      <c r="AL299" s="100"/>
      <c r="AM299" s="155">
        <v>0</v>
      </c>
      <c r="AN299" s="366">
        <v>0</v>
      </c>
      <c r="AO299" s="339">
        <v>0</v>
      </c>
      <c r="AP299" s="155">
        <v>0</v>
      </c>
      <c r="AQ299" s="156">
        <v>0</v>
      </c>
      <c r="AR299" s="155">
        <v>2066.52</v>
      </c>
      <c r="AS299" s="100"/>
      <c r="AT299" s="155">
        <v>0</v>
      </c>
      <c r="AU299" s="366">
        <v>0</v>
      </c>
      <c r="AV299" s="339">
        <v>0</v>
      </c>
      <c r="AW299" s="155">
        <v>0</v>
      </c>
      <c r="AX299" s="156">
        <v>0</v>
      </c>
      <c r="AY299" s="155">
        <v>2066.52</v>
      </c>
      <c r="AZ299" s="100"/>
      <c r="BA299" s="155">
        <v>0</v>
      </c>
      <c r="BB299" s="366">
        <v>0</v>
      </c>
      <c r="BC299" s="339">
        <v>0</v>
      </c>
      <c r="BD299" s="155">
        <v>0</v>
      </c>
      <c r="BE299" s="156">
        <v>0</v>
      </c>
      <c r="BF299" s="155">
        <v>2066.52</v>
      </c>
      <c r="BG299" s="100"/>
      <c r="BH299" s="155">
        <v>0</v>
      </c>
      <c r="BI299" s="366">
        <v>0</v>
      </c>
      <c r="BJ299" s="339">
        <v>0</v>
      </c>
      <c r="BK299" s="155">
        <v>0</v>
      </c>
      <c r="BL299" s="156">
        <v>0</v>
      </c>
      <c r="BM299" s="155">
        <v>2066.52</v>
      </c>
      <c r="BN299" s="100"/>
      <c r="BO299" s="155">
        <v>0</v>
      </c>
      <c r="BP299" s="366">
        <v>0</v>
      </c>
      <c r="BQ299" s="339">
        <v>0</v>
      </c>
      <c r="BR299" s="155">
        <v>0</v>
      </c>
      <c r="BS299" s="156">
        <v>0</v>
      </c>
      <c r="BT299" s="155">
        <v>2066.52</v>
      </c>
      <c r="BU299" s="100"/>
      <c r="BV299" s="155">
        <v>0</v>
      </c>
      <c r="BW299" s="366">
        <v>0</v>
      </c>
      <c r="BX299" s="339">
        <v>0</v>
      </c>
      <c r="BY299" s="155">
        <v>0</v>
      </c>
      <c r="BZ299" s="156">
        <v>0</v>
      </c>
      <c r="CA299" s="155">
        <v>2066.52</v>
      </c>
      <c r="CB299" s="100"/>
      <c r="CC299" s="155">
        <v>0</v>
      </c>
      <c r="CD299" s="366">
        <v>0</v>
      </c>
      <c r="CE299" s="339">
        <v>0</v>
      </c>
      <c r="CF299" s="155">
        <v>0</v>
      </c>
      <c r="CG299" s="156">
        <v>0</v>
      </c>
      <c r="CH299" s="155">
        <v>2066.52</v>
      </c>
      <c r="CI299" s="100">
        <v>25</v>
      </c>
      <c r="CJ299" s="155">
        <v>1013.0000000000001</v>
      </c>
      <c r="CK299" s="366">
        <v>0.49019607843137258</v>
      </c>
      <c r="CL299" s="339">
        <v>25</v>
      </c>
      <c r="CM299" s="155">
        <v>1013.0000000000001</v>
      </c>
      <c r="CN299" s="156">
        <v>0.49019607843137258</v>
      </c>
      <c r="CO299" s="155">
        <v>1053.52</v>
      </c>
      <c r="CP299" s="100"/>
      <c r="CQ299" s="155">
        <v>0</v>
      </c>
      <c r="CR299" s="366">
        <v>0</v>
      </c>
      <c r="CS299" s="339">
        <v>25</v>
      </c>
      <c r="CT299" s="155">
        <v>1013.0000000000001</v>
      </c>
      <c r="CU299" s="156">
        <v>0.49019607843137258</v>
      </c>
      <c r="CV299" s="155">
        <v>1053.52</v>
      </c>
      <c r="CW299" s="100">
        <v>7</v>
      </c>
      <c r="CX299" s="155">
        <v>283.64000000000004</v>
      </c>
      <c r="CY299" s="366">
        <v>0.13725490196078433</v>
      </c>
      <c r="CZ299" s="339">
        <v>32</v>
      </c>
      <c r="DA299" s="155">
        <v>1296.6400000000001</v>
      </c>
      <c r="DB299" s="156">
        <v>0.62745098039215697</v>
      </c>
      <c r="DC299" s="155">
        <v>769.87999999999988</v>
      </c>
      <c r="DD299" s="100"/>
      <c r="DE299" s="155">
        <v>0</v>
      </c>
      <c r="DF299" s="366">
        <v>0</v>
      </c>
      <c r="DG299" s="339">
        <v>32</v>
      </c>
      <c r="DH299" s="155">
        <v>1296.6400000000001</v>
      </c>
      <c r="DI299" s="156">
        <v>0.62745098039215697</v>
      </c>
      <c r="DJ299" s="155">
        <v>769.87999999999988</v>
      </c>
      <c r="DK299" s="100"/>
      <c r="DL299" s="155">
        <v>0</v>
      </c>
      <c r="DM299" s="366">
        <v>0</v>
      </c>
      <c r="DN299" s="339">
        <v>32</v>
      </c>
      <c r="DO299" s="155">
        <v>1296.6400000000001</v>
      </c>
      <c r="DP299" s="156">
        <v>0.62745098039215697</v>
      </c>
      <c r="DQ299" s="155">
        <v>769.87999999999988</v>
      </c>
    </row>
    <row r="300" spans="1:121" ht="25.5" x14ac:dyDescent="0.25">
      <c r="A300" s="17" t="s">
        <v>803</v>
      </c>
      <c r="B300" s="18" t="s">
        <v>804</v>
      </c>
      <c r="C300" s="17" t="s">
        <v>27</v>
      </c>
      <c r="D300" s="17" t="s">
        <v>805</v>
      </c>
      <c r="E300" s="19" t="s">
        <v>109</v>
      </c>
      <c r="F300" s="19">
        <v>70.599999999999994</v>
      </c>
      <c r="G300" s="20">
        <v>5.63</v>
      </c>
      <c r="H300" s="20">
        <v>7.04</v>
      </c>
      <c r="I300" s="390">
        <v>497.024</v>
      </c>
      <c r="J300" s="100">
        <v>0</v>
      </c>
      <c r="K300" s="155">
        <v>0</v>
      </c>
      <c r="L300" s="366">
        <v>0</v>
      </c>
      <c r="M300" s="339">
        <v>0</v>
      </c>
      <c r="N300" s="155">
        <v>0</v>
      </c>
      <c r="O300" s="156">
        <v>0</v>
      </c>
      <c r="P300" s="155">
        <v>497.024</v>
      </c>
      <c r="Q300" s="100"/>
      <c r="R300" s="155">
        <v>0</v>
      </c>
      <c r="S300" s="366">
        <v>0</v>
      </c>
      <c r="T300" s="339">
        <v>0</v>
      </c>
      <c r="U300" s="155">
        <v>0</v>
      </c>
      <c r="V300" s="156">
        <v>0</v>
      </c>
      <c r="W300" s="155">
        <v>497.024</v>
      </c>
      <c r="X300" s="100"/>
      <c r="Y300" s="155">
        <v>0</v>
      </c>
      <c r="Z300" s="366">
        <v>0</v>
      </c>
      <c r="AA300" s="339">
        <v>0</v>
      </c>
      <c r="AB300" s="155">
        <v>0</v>
      </c>
      <c r="AC300" s="156">
        <v>0</v>
      </c>
      <c r="AD300" s="155">
        <v>497.024</v>
      </c>
      <c r="AE300" s="100"/>
      <c r="AF300" s="155">
        <v>0</v>
      </c>
      <c r="AG300" s="366">
        <v>0</v>
      </c>
      <c r="AH300" s="339">
        <v>0</v>
      </c>
      <c r="AI300" s="155">
        <v>0</v>
      </c>
      <c r="AJ300" s="156">
        <v>0</v>
      </c>
      <c r="AK300" s="155">
        <v>497.024</v>
      </c>
      <c r="AL300" s="100"/>
      <c r="AM300" s="155">
        <v>0</v>
      </c>
      <c r="AN300" s="366">
        <v>0</v>
      </c>
      <c r="AO300" s="339">
        <v>0</v>
      </c>
      <c r="AP300" s="155">
        <v>0</v>
      </c>
      <c r="AQ300" s="156">
        <v>0</v>
      </c>
      <c r="AR300" s="155">
        <v>497.024</v>
      </c>
      <c r="AS300" s="100"/>
      <c r="AT300" s="155">
        <v>0</v>
      </c>
      <c r="AU300" s="366">
        <v>0</v>
      </c>
      <c r="AV300" s="339">
        <v>0</v>
      </c>
      <c r="AW300" s="155">
        <v>0</v>
      </c>
      <c r="AX300" s="156">
        <v>0</v>
      </c>
      <c r="AY300" s="155">
        <v>497.024</v>
      </c>
      <c r="AZ300" s="100"/>
      <c r="BA300" s="155">
        <v>0</v>
      </c>
      <c r="BB300" s="366">
        <v>0</v>
      </c>
      <c r="BC300" s="339">
        <v>0</v>
      </c>
      <c r="BD300" s="155">
        <v>0</v>
      </c>
      <c r="BE300" s="156">
        <v>0</v>
      </c>
      <c r="BF300" s="155">
        <v>497.024</v>
      </c>
      <c r="BG300" s="100"/>
      <c r="BH300" s="155">
        <v>0</v>
      </c>
      <c r="BI300" s="366">
        <v>0</v>
      </c>
      <c r="BJ300" s="339">
        <v>0</v>
      </c>
      <c r="BK300" s="155">
        <v>0</v>
      </c>
      <c r="BL300" s="156">
        <v>0</v>
      </c>
      <c r="BM300" s="155">
        <v>497.024</v>
      </c>
      <c r="BN300" s="100"/>
      <c r="BO300" s="155">
        <v>0</v>
      </c>
      <c r="BP300" s="366">
        <v>0</v>
      </c>
      <c r="BQ300" s="339">
        <v>0</v>
      </c>
      <c r="BR300" s="155">
        <v>0</v>
      </c>
      <c r="BS300" s="156">
        <v>0</v>
      </c>
      <c r="BT300" s="155">
        <v>497.024</v>
      </c>
      <c r="BU300" s="100"/>
      <c r="BV300" s="155">
        <v>0</v>
      </c>
      <c r="BW300" s="366">
        <v>0</v>
      </c>
      <c r="BX300" s="339">
        <v>0</v>
      </c>
      <c r="BY300" s="155">
        <v>0</v>
      </c>
      <c r="BZ300" s="156">
        <v>0</v>
      </c>
      <c r="CA300" s="155">
        <v>497.024</v>
      </c>
      <c r="CB300" s="100"/>
      <c r="CC300" s="155">
        <v>0</v>
      </c>
      <c r="CD300" s="366">
        <v>0</v>
      </c>
      <c r="CE300" s="339">
        <v>0</v>
      </c>
      <c r="CF300" s="155">
        <v>0</v>
      </c>
      <c r="CG300" s="156">
        <v>0</v>
      </c>
      <c r="CH300" s="155">
        <v>497.024</v>
      </c>
      <c r="CI300" s="100"/>
      <c r="CJ300" s="155">
        <v>0</v>
      </c>
      <c r="CK300" s="366">
        <v>0</v>
      </c>
      <c r="CL300" s="339">
        <v>0</v>
      </c>
      <c r="CM300" s="155">
        <v>0</v>
      </c>
      <c r="CN300" s="156">
        <v>0</v>
      </c>
      <c r="CO300" s="155">
        <v>497.024</v>
      </c>
      <c r="CP300" s="100"/>
      <c r="CQ300" s="155">
        <v>0</v>
      </c>
      <c r="CR300" s="366">
        <v>0</v>
      </c>
      <c r="CS300" s="339">
        <v>0</v>
      </c>
      <c r="CT300" s="155">
        <v>0</v>
      </c>
      <c r="CU300" s="156">
        <v>0</v>
      </c>
      <c r="CV300" s="155">
        <v>497.024</v>
      </c>
      <c r="CW300" s="100">
        <v>70.599999999999994</v>
      </c>
      <c r="CX300" s="155">
        <v>497.02399999999994</v>
      </c>
      <c r="CY300" s="366">
        <v>0.99999999999999989</v>
      </c>
      <c r="CZ300" s="339">
        <v>70.599999999999994</v>
      </c>
      <c r="DA300" s="155">
        <v>497.02399999999994</v>
      </c>
      <c r="DB300" s="156">
        <v>0.99999999999999989</v>
      </c>
      <c r="DC300" s="155">
        <v>0</v>
      </c>
      <c r="DD300" s="100"/>
      <c r="DE300" s="155">
        <v>0</v>
      </c>
      <c r="DF300" s="366">
        <v>0</v>
      </c>
      <c r="DG300" s="339">
        <v>70.599999999999994</v>
      </c>
      <c r="DH300" s="155">
        <v>497.02399999999994</v>
      </c>
      <c r="DI300" s="156">
        <v>0.99999999999999989</v>
      </c>
      <c r="DJ300" s="155">
        <v>0</v>
      </c>
      <c r="DK300" s="100"/>
      <c r="DL300" s="155">
        <v>0</v>
      </c>
      <c r="DM300" s="366">
        <v>0</v>
      </c>
      <c r="DN300" s="339">
        <v>70.599999999999994</v>
      </c>
      <c r="DO300" s="155">
        <v>497.02399999999994</v>
      </c>
      <c r="DP300" s="156">
        <v>0.99999999999999989</v>
      </c>
      <c r="DQ300" s="155">
        <v>0</v>
      </c>
    </row>
    <row r="301" spans="1:121" x14ac:dyDescent="0.25">
      <c r="A301" s="17" t="s">
        <v>806</v>
      </c>
      <c r="B301" s="18" t="s">
        <v>807</v>
      </c>
      <c r="C301" s="17" t="s">
        <v>40</v>
      </c>
      <c r="D301" s="17" t="s">
        <v>808</v>
      </c>
      <c r="E301" s="19" t="s">
        <v>42</v>
      </c>
      <c r="F301" s="19">
        <v>1</v>
      </c>
      <c r="G301" s="20">
        <v>217</v>
      </c>
      <c r="H301" s="20">
        <v>271.72000000000003</v>
      </c>
      <c r="I301" s="390">
        <v>271.72000000000003</v>
      </c>
      <c r="J301" s="100">
        <v>0</v>
      </c>
      <c r="K301" s="155">
        <v>0</v>
      </c>
      <c r="L301" s="366">
        <v>0</v>
      </c>
      <c r="M301" s="339">
        <v>0</v>
      </c>
      <c r="N301" s="155">
        <v>0</v>
      </c>
      <c r="O301" s="156">
        <v>0</v>
      </c>
      <c r="P301" s="155">
        <v>271.72000000000003</v>
      </c>
      <c r="Q301" s="100"/>
      <c r="R301" s="155">
        <v>0</v>
      </c>
      <c r="S301" s="366">
        <v>0</v>
      </c>
      <c r="T301" s="339">
        <v>0</v>
      </c>
      <c r="U301" s="155">
        <v>0</v>
      </c>
      <c r="V301" s="156">
        <v>0</v>
      </c>
      <c r="W301" s="155">
        <v>271.72000000000003</v>
      </c>
      <c r="X301" s="100"/>
      <c r="Y301" s="155">
        <v>0</v>
      </c>
      <c r="Z301" s="366">
        <v>0</v>
      </c>
      <c r="AA301" s="339">
        <v>0</v>
      </c>
      <c r="AB301" s="155">
        <v>0</v>
      </c>
      <c r="AC301" s="156">
        <v>0</v>
      </c>
      <c r="AD301" s="155">
        <v>271.72000000000003</v>
      </c>
      <c r="AE301" s="100"/>
      <c r="AF301" s="155">
        <v>0</v>
      </c>
      <c r="AG301" s="366">
        <v>0</v>
      </c>
      <c r="AH301" s="339">
        <v>0</v>
      </c>
      <c r="AI301" s="155">
        <v>0</v>
      </c>
      <c r="AJ301" s="156">
        <v>0</v>
      </c>
      <c r="AK301" s="155">
        <v>271.72000000000003</v>
      </c>
      <c r="AL301" s="100"/>
      <c r="AM301" s="155">
        <v>0</v>
      </c>
      <c r="AN301" s="366">
        <v>0</v>
      </c>
      <c r="AO301" s="339">
        <v>0</v>
      </c>
      <c r="AP301" s="155">
        <v>0</v>
      </c>
      <c r="AQ301" s="156">
        <v>0</v>
      </c>
      <c r="AR301" s="155">
        <v>271.72000000000003</v>
      </c>
      <c r="AS301" s="100"/>
      <c r="AT301" s="155">
        <v>0</v>
      </c>
      <c r="AU301" s="366">
        <v>0</v>
      </c>
      <c r="AV301" s="339">
        <v>0</v>
      </c>
      <c r="AW301" s="155">
        <v>0</v>
      </c>
      <c r="AX301" s="156">
        <v>0</v>
      </c>
      <c r="AY301" s="155">
        <v>271.72000000000003</v>
      </c>
      <c r="AZ301" s="100"/>
      <c r="BA301" s="155">
        <v>0</v>
      </c>
      <c r="BB301" s="366">
        <v>0</v>
      </c>
      <c r="BC301" s="339">
        <v>0</v>
      </c>
      <c r="BD301" s="155">
        <v>0</v>
      </c>
      <c r="BE301" s="156">
        <v>0</v>
      </c>
      <c r="BF301" s="155">
        <v>271.72000000000003</v>
      </c>
      <c r="BG301" s="100"/>
      <c r="BH301" s="155">
        <v>0</v>
      </c>
      <c r="BI301" s="366">
        <v>0</v>
      </c>
      <c r="BJ301" s="339">
        <v>0</v>
      </c>
      <c r="BK301" s="155">
        <v>0</v>
      </c>
      <c r="BL301" s="156">
        <v>0</v>
      </c>
      <c r="BM301" s="155">
        <v>271.72000000000003</v>
      </c>
      <c r="BN301" s="100">
        <v>1</v>
      </c>
      <c r="BO301" s="155">
        <v>271.72000000000003</v>
      </c>
      <c r="BP301" s="366">
        <v>1</v>
      </c>
      <c r="BQ301" s="339">
        <v>1</v>
      </c>
      <c r="BR301" s="155">
        <v>271.72000000000003</v>
      </c>
      <c r="BS301" s="156">
        <v>1</v>
      </c>
      <c r="BT301" s="155">
        <v>0</v>
      </c>
      <c r="BU301" s="277"/>
      <c r="BV301" s="155">
        <v>0</v>
      </c>
      <c r="BW301" s="366">
        <v>0</v>
      </c>
      <c r="BX301" s="339">
        <v>1</v>
      </c>
      <c r="BY301" s="155">
        <v>271.72000000000003</v>
      </c>
      <c r="BZ301" s="156">
        <v>1</v>
      </c>
      <c r="CA301" s="155">
        <v>0</v>
      </c>
      <c r="CB301" s="100"/>
      <c r="CC301" s="155">
        <v>0</v>
      </c>
      <c r="CD301" s="366">
        <v>0</v>
      </c>
      <c r="CE301" s="339">
        <v>1</v>
      </c>
      <c r="CF301" s="155">
        <v>271.72000000000003</v>
      </c>
      <c r="CG301" s="156">
        <v>1</v>
      </c>
      <c r="CH301" s="155">
        <v>0</v>
      </c>
      <c r="CI301" s="100"/>
      <c r="CJ301" s="155">
        <v>0</v>
      </c>
      <c r="CK301" s="366">
        <v>0</v>
      </c>
      <c r="CL301" s="339">
        <v>1</v>
      </c>
      <c r="CM301" s="155">
        <v>271.72000000000003</v>
      </c>
      <c r="CN301" s="156">
        <v>1</v>
      </c>
      <c r="CO301" s="155">
        <v>0</v>
      </c>
      <c r="CP301" s="100"/>
      <c r="CQ301" s="155">
        <v>0</v>
      </c>
      <c r="CR301" s="366">
        <v>0</v>
      </c>
      <c r="CS301" s="339">
        <v>1</v>
      </c>
      <c r="CT301" s="155">
        <v>271.72000000000003</v>
      </c>
      <c r="CU301" s="156">
        <v>1</v>
      </c>
      <c r="CV301" s="155">
        <v>0</v>
      </c>
      <c r="CW301" s="100"/>
      <c r="CX301" s="155">
        <v>0</v>
      </c>
      <c r="CY301" s="366">
        <v>0</v>
      </c>
      <c r="CZ301" s="339">
        <v>1</v>
      </c>
      <c r="DA301" s="155">
        <v>271.72000000000003</v>
      </c>
      <c r="DB301" s="156">
        <v>1</v>
      </c>
      <c r="DC301" s="155">
        <v>0</v>
      </c>
      <c r="DD301" s="100"/>
      <c r="DE301" s="155">
        <v>0</v>
      </c>
      <c r="DF301" s="366">
        <v>0</v>
      </c>
      <c r="DG301" s="339">
        <v>1</v>
      </c>
      <c r="DH301" s="155">
        <v>271.72000000000003</v>
      </c>
      <c r="DI301" s="156">
        <v>1</v>
      </c>
      <c r="DJ301" s="155">
        <v>0</v>
      </c>
      <c r="DK301" s="100"/>
      <c r="DL301" s="155">
        <v>0</v>
      </c>
      <c r="DM301" s="366">
        <v>0</v>
      </c>
      <c r="DN301" s="339">
        <v>1</v>
      </c>
      <c r="DO301" s="155">
        <v>271.72000000000003</v>
      </c>
      <c r="DP301" s="156">
        <v>1</v>
      </c>
      <c r="DQ301" s="155">
        <v>0</v>
      </c>
    </row>
    <row r="302" spans="1:121" ht="25.5" x14ac:dyDescent="0.25">
      <c r="A302" s="17" t="s">
        <v>809</v>
      </c>
      <c r="B302" s="18" t="s">
        <v>810</v>
      </c>
      <c r="C302" s="17" t="s">
        <v>40</v>
      </c>
      <c r="D302" s="17" t="s">
        <v>811</v>
      </c>
      <c r="E302" s="19" t="s">
        <v>42</v>
      </c>
      <c r="F302" s="19">
        <v>6</v>
      </c>
      <c r="G302" s="20">
        <v>102.31</v>
      </c>
      <c r="H302" s="20">
        <v>128.11000000000001</v>
      </c>
      <c r="I302" s="390">
        <v>768.66</v>
      </c>
      <c r="J302" s="100">
        <v>0</v>
      </c>
      <c r="K302" s="155">
        <v>0</v>
      </c>
      <c r="L302" s="366">
        <v>0</v>
      </c>
      <c r="M302" s="339">
        <v>0</v>
      </c>
      <c r="N302" s="155">
        <v>0</v>
      </c>
      <c r="O302" s="156">
        <v>0</v>
      </c>
      <c r="P302" s="155">
        <v>768.66</v>
      </c>
      <c r="Q302" s="100"/>
      <c r="R302" s="155">
        <v>0</v>
      </c>
      <c r="S302" s="366">
        <v>0</v>
      </c>
      <c r="T302" s="339">
        <v>0</v>
      </c>
      <c r="U302" s="155">
        <v>0</v>
      </c>
      <c r="V302" s="156">
        <v>0</v>
      </c>
      <c r="W302" s="155">
        <v>768.66</v>
      </c>
      <c r="X302" s="100"/>
      <c r="Y302" s="155">
        <v>0</v>
      </c>
      <c r="Z302" s="366">
        <v>0</v>
      </c>
      <c r="AA302" s="339">
        <v>0</v>
      </c>
      <c r="AB302" s="155">
        <v>0</v>
      </c>
      <c r="AC302" s="156">
        <v>0</v>
      </c>
      <c r="AD302" s="155">
        <v>768.66</v>
      </c>
      <c r="AE302" s="100"/>
      <c r="AF302" s="155">
        <v>0</v>
      </c>
      <c r="AG302" s="366">
        <v>0</v>
      </c>
      <c r="AH302" s="339">
        <v>0</v>
      </c>
      <c r="AI302" s="155">
        <v>0</v>
      </c>
      <c r="AJ302" s="156">
        <v>0</v>
      </c>
      <c r="AK302" s="155">
        <v>768.66</v>
      </c>
      <c r="AL302" s="100"/>
      <c r="AM302" s="155">
        <v>0</v>
      </c>
      <c r="AN302" s="366">
        <v>0</v>
      </c>
      <c r="AO302" s="339">
        <v>0</v>
      </c>
      <c r="AP302" s="155">
        <v>0</v>
      </c>
      <c r="AQ302" s="156">
        <v>0</v>
      </c>
      <c r="AR302" s="155">
        <v>768.66</v>
      </c>
      <c r="AS302" s="100"/>
      <c r="AT302" s="155">
        <v>0</v>
      </c>
      <c r="AU302" s="366">
        <v>0</v>
      </c>
      <c r="AV302" s="339">
        <v>0</v>
      </c>
      <c r="AW302" s="155">
        <v>0</v>
      </c>
      <c r="AX302" s="156">
        <v>0</v>
      </c>
      <c r="AY302" s="155">
        <v>768.66</v>
      </c>
      <c r="AZ302" s="100"/>
      <c r="BA302" s="155">
        <v>0</v>
      </c>
      <c r="BB302" s="366">
        <v>0</v>
      </c>
      <c r="BC302" s="339">
        <v>0</v>
      </c>
      <c r="BD302" s="155">
        <v>0</v>
      </c>
      <c r="BE302" s="156">
        <v>0</v>
      </c>
      <c r="BF302" s="155">
        <v>768.66</v>
      </c>
      <c r="BG302" s="100"/>
      <c r="BH302" s="155">
        <v>0</v>
      </c>
      <c r="BI302" s="366">
        <v>0</v>
      </c>
      <c r="BJ302" s="339">
        <v>0</v>
      </c>
      <c r="BK302" s="155">
        <v>0</v>
      </c>
      <c r="BL302" s="156">
        <v>0</v>
      </c>
      <c r="BM302" s="155">
        <v>768.66</v>
      </c>
      <c r="BN302" s="100"/>
      <c r="BO302" s="155">
        <v>0</v>
      </c>
      <c r="BP302" s="366">
        <v>0</v>
      </c>
      <c r="BQ302" s="339">
        <v>0</v>
      </c>
      <c r="BR302" s="155">
        <v>0</v>
      </c>
      <c r="BS302" s="156">
        <v>0</v>
      </c>
      <c r="BT302" s="155">
        <v>768.66</v>
      </c>
      <c r="BU302" s="100">
        <v>4</v>
      </c>
      <c r="BV302" s="155">
        <v>512.44000000000005</v>
      </c>
      <c r="BW302" s="366">
        <v>0.66666666666666674</v>
      </c>
      <c r="BX302" s="339">
        <v>4</v>
      </c>
      <c r="BY302" s="155">
        <v>512.44000000000005</v>
      </c>
      <c r="BZ302" s="156">
        <v>0.66666666666666674</v>
      </c>
      <c r="CA302" s="155">
        <v>256.21999999999991</v>
      </c>
      <c r="CB302" s="100"/>
      <c r="CC302" s="155">
        <v>0</v>
      </c>
      <c r="CD302" s="366">
        <v>0</v>
      </c>
      <c r="CE302" s="339">
        <v>4</v>
      </c>
      <c r="CF302" s="155">
        <v>512.44000000000005</v>
      </c>
      <c r="CG302" s="156">
        <v>0.66666666666666674</v>
      </c>
      <c r="CH302" s="155">
        <v>256.21999999999991</v>
      </c>
      <c r="CI302" s="100"/>
      <c r="CJ302" s="155">
        <v>0</v>
      </c>
      <c r="CK302" s="366">
        <v>0</v>
      </c>
      <c r="CL302" s="339">
        <v>4</v>
      </c>
      <c r="CM302" s="155">
        <v>512.44000000000005</v>
      </c>
      <c r="CN302" s="156">
        <v>0.66666666666666674</v>
      </c>
      <c r="CO302" s="155">
        <v>256.21999999999991</v>
      </c>
      <c r="CP302" s="100">
        <v>1</v>
      </c>
      <c r="CQ302" s="155">
        <v>128.11000000000001</v>
      </c>
      <c r="CR302" s="366">
        <v>0.16666666666666669</v>
      </c>
      <c r="CS302" s="339">
        <v>5</v>
      </c>
      <c r="CT302" s="155">
        <v>640.55000000000007</v>
      </c>
      <c r="CU302" s="156">
        <v>0.83333333333333348</v>
      </c>
      <c r="CV302" s="155">
        <v>128.1099999999999</v>
      </c>
      <c r="CW302" s="100">
        <v>1</v>
      </c>
      <c r="CX302" s="155">
        <v>128.11000000000001</v>
      </c>
      <c r="CY302" s="366">
        <v>0.16666666666666669</v>
      </c>
      <c r="CZ302" s="339">
        <v>6</v>
      </c>
      <c r="DA302" s="155">
        <v>768.66000000000008</v>
      </c>
      <c r="DB302" s="156">
        <v>1.0000000000000002</v>
      </c>
      <c r="DC302" s="155">
        <v>0</v>
      </c>
      <c r="DD302" s="100"/>
      <c r="DE302" s="155">
        <v>0</v>
      </c>
      <c r="DF302" s="366">
        <v>0</v>
      </c>
      <c r="DG302" s="339">
        <v>6</v>
      </c>
      <c r="DH302" s="155">
        <v>768.66000000000008</v>
      </c>
      <c r="DI302" s="156">
        <v>1.0000000000000002</v>
      </c>
      <c r="DJ302" s="155">
        <v>0</v>
      </c>
      <c r="DK302" s="100"/>
      <c r="DL302" s="155">
        <v>0</v>
      </c>
      <c r="DM302" s="366">
        <v>0</v>
      </c>
      <c r="DN302" s="339">
        <v>6</v>
      </c>
      <c r="DO302" s="155">
        <v>768.66000000000008</v>
      </c>
      <c r="DP302" s="156">
        <v>1.0000000000000002</v>
      </c>
      <c r="DQ302" s="155">
        <v>0</v>
      </c>
    </row>
    <row r="303" spans="1:121" ht="38.25" x14ac:dyDescent="0.25">
      <c r="A303" s="17" t="s">
        <v>812</v>
      </c>
      <c r="B303" s="18" t="s">
        <v>813</v>
      </c>
      <c r="C303" s="17" t="s">
        <v>27</v>
      </c>
      <c r="D303" s="17" t="s">
        <v>814</v>
      </c>
      <c r="E303" s="19" t="s">
        <v>42</v>
      </c>
      <c r="F303" s="19">
        <v>2</v>
      </c>
      <c r="G303" s="20">
        <v>29.92</v>
      </c>
      <c r="H303" s="20">
        <v>37.46</v>
      </c>
      <c r="I303" s="390">
        <v>74.92</v>
      </c>
      <c r="J303" s="100">
        <v>0</v>
      </c>
      <c r="K303" s="155">
        <v>0</v>
      </c>
      <c r="L303" s="366">
        <v>0</v>
      </c>
      <c r="M303" s="339">
        <v>0</v>
      </c>
      <c r="N303" s="155">
        <v>0</v>
      </c>
      <c r="O303" s="156">
        <v>0</v>
      </c>
      <c r="P303" s="155">
        <v>74.92</v>
      </c>
      <c r="Q303" s="100"/>
      <c r="R303" s="155">
        <v>0</v>
      </c>
      <c r="S303" s="366">
        <v>0</v>
      </c>
      <c r="T303" s="339">
        <v>0</v>
      </c>
      <c r="U303" s="155">
        <v>0</v>
      </c>
      <c r="V303" s="156">
        <v>0</v>
      </c>
      <c r="W303" s="155">
        <v>74.92</v>
      </c>
      <c r="X303" s="100"/>
      <c r="Y303" s="155">
        <v>0</v>
      </c>
      <c r="Z303" s="366">
        <v>0</v>
      </c>
      <c r="AA303" s="339">
        <v>0</v>
      </c>
      <c r="AB303" s="155">
        <v>0</v>
      </c>
      <c r="AC303" s="156">
        <v>0</v>
      </c>
      <c r="AD303" s="155">
        <v>74.92</v>
      </c>
      <c r="AE303" s="100"/>
      <c r="AF303" s="155">
        <v>0</v>
      </c>
      <c r="AG303" s="366">
        <v>0</v>
      </c>
      <c r="AH303" s="339">
        <v>0</v>
      </c>
      <c r="AI303" s="155">
        <v>0</v>
      </c>
      <c r="AJ303" s="156">
        <v>0</v>
      </c>
      <c r="AK303" s="155">
        <v>74.92</v>
      </c>
      <c r="AL303" s="100"/>
      <c r="AM303" s="155">
        <v>0</v>
      </c>
      <c r="AN303" s="366">
        <v>0</v>
      </c>
      <c r="AO303" s="339">
        <v>0</v>
      </c>
      <c r="AP303" s="155">
        <v>0</v>
      </c>
      <c r="AQ303" s="156">
        <v>0</v>
      </c>
      <c r="AR303" s="155">
        <v>74.92</v>
      </c>
      <c r="AS303" s="100"/>
      <c r="AT303" s="155">
        <v>0</v>
      </c>
      <c r="AU303" s="366">
        <v>0</v>
      </c>
      <c r="AV303" s="339">
        <v>0</v>
      </c>
      <c r="AW303" s="155">
        <v>0</v>
      </c>
      <c r="AX303" s="156">
        <v>0</v>
      </c>
      <c r="AY303" s="155">
        <v>74.92</v>
      </c>
      <c r="AZ303" s="100"/>
      <c r="BA303" s="155">
        <v>0</v>
      </c>
      <c r="BB303" s="366">
        <v>0</v>
      </c>
      <c r="BC303" s="339">
        <v>0</v>
      </c>
      <c r="BD303" s="155">
        <v>0</v>
      </c>
      <c r="BE303" s="156">
        <v>0</v>
      </c>
      <c r="BF303" s="155">
        <v>74.92</v>
      </c>
      <c r="BG303" s="100"/>
      <c r="BH303" s="155">
        <v>0</v>
      </c>
      <c r="BI303" s="366">
        <v>0</v>
      </c>
      <c r="BJ303" s="339">
        <v>0</v>
      </c>
      <c r="BK303" s="155">
        <v>0</v>
      </c>
      <c r="BL303" s="156">
        <v>0</v>
      </c>
      <c r="BM303" s="155">
        <v>74.92</v>
      </c>
      <c r="BN303" s="100"/>
      <c r="BO303" s="155">
        <v>0</v>
      </c>
      <c r="BP303" s="366">
        <v>0</v>
      </c>
      <c r="BQ303" s="339">
        <v>0</v>
      </c>
      <c r="BR303" s="155">
        <v>0</v>
      </c>
      <c r="BS303" s="156">
        <v>0</v>
      </c>
      <c r="BT303" s="155">
        <v>74.92</v>
      </c>
      <c r="BU303" s="277"/>
      <c r="BV303" s="155">
        <v>0</v>
      </c>
      <c r="BW303" s="366">
        <v>0</v>
      </c>
      <c r="BX303" s="339">
        <v>0</v>
      </c>
      <c r="BY303" s="155">
        <v>0</v>
      </c>
      <c r="BZ303" s="156">
        <v>0</v>
      </c>
      <c r="CA303" s="155">
        <v>74.92</v>
      </c>
      <c r="CB303" s="100"/>
      <c r="CC303" s="155">
        <v>0</v>
      </c>
      <c r="CD303" s="366">
        <v>0</v>
      </c>
      <c r="CE303" s="339">
        <v>0</v>
      </c>
      <c r="CF303" s="155">
        <v>0</v>
      </c>
      <c r="CG303" s="156">
        <v>0</v>
      </c>
      <c r="CH303" s="155">
        <v>74.92</v>
      </c>
      <c r="CI303" s="100"/>
      <c r="CJ303" s="155">
        <v>0</v>
      </c>
      <c r="CK303" s="366">
        <v>0</v>
      </c>
      <c r="CL303" s="339">
        <v>0</v>
      </c>
      <c r="CM303" s="155">
        <v>0</v>
      </c>
      <c r="CN303" s="156">
        <v>0</v>
      </c>
      <c r="CO303" s="155">
        <v>74.92</v>
      </c>
      <c r="CP303" s="100">
        <v>2</v>
      </c>
      <c r="CQ303" s="155">
        <v>74.92</v>
      </c>
      <c r="CR303" s="366">
        <v>1</v>
      </c>
      <c r="CS303" s="339">
        <v>2</v>
      </c>
      <c r="CT303" s="155">
        <v>74.92</v>
      </c>
      <c r="CU303" s="156">
        <v>1</v>
      </c>
      <c r="CV303" s="155">
        <v>0</v>
      </c>
      <c r="CW303" s="100"/>
      <c r="CX303" s="155">
        <v>0</v>
      </c>
      <c r="CY303" s="366">
        <v>0</v>
      </c>
      <c r="CZ303" s="339">
        <v>2</v>
      </c>
      <c r="DA303" s="155">
        <v>74.92</v>
      </c>
      <c r="DB303" s="156">
        <v>1</v>
      </c>
      <c r="DC303" s="155">
        <v>0</v>
      </c>
      <c r="DD303" s="100"/>
      <c r="DE303" s="155">
        <v>0</v>
      </c>
      <c r="DF303" s="366">
        <v>0</v>
      </c>
      <c r="DG303" s="339">
        <v>2</v>
      </c>
      <c r="DH303" s="155">
        <v>74.92</v>
      </c>
      <c r="DI303" s="156">
        <v>1</v>
      </c>
      <c r="DJ303" s="155">
        <v>0</v>
      </c>
      <c r="DK303" s="100"/>
      <c r="DL303" s="155">
        <v>0</v>
      </c>
      <c r="DM303" s="366">
        <v>0</v>
      </c>
      <c r="DN303" s="339">
        <v>2</v>
      </c>
      <c r="DO303" s="155">
        <v>74.92</v>
      </c>
      <c r="DP303" s="156">
        <v>1</v>
      </c>
      <c r="DQ303" s="155">
        <v>0</v>
      </c>
    </row>
    <row r="304" spans="1:121" ht="38.25" x14ac:dyDescent="0.25">
      <c r="A304" s="17" t="s">
        <v>815</v>
      </c>
      <c r="B304" s="18" t="s">
        <v>816</v>
      </c>
      <c r="C304" s="17" t="s">
        <v>27</v>
      </c>
      <c r="D304" s="17" t="s">
        <v>817</v>
      </c>
      <c r="E304" s="19" t="s">
        <v>42</v>
      </c>
      <c r="F304" s="19">
        <v>2</v>
      </c>
      <c r="G304" s="20">
        <v>15.4</v>
      </c>
      <c r="H304" s="20">
        <v>19.28</v>
      </c>
      <c r="I304" s="390">
        <v>38.56</v>
      </c>
      <c r="J304" s="100">
        <v>0</v>
      </c>
      <c r="K304" s="155">
        <v>0</v>
      </c>
      <c r="L304" s="366">
        <v>0</v>
      </c>
      <c r="M304" s="339">
        <v>0</v>
      </c>
      <c r="N304" s="155">
        <v>0</v>
      </c>
      <c r="O304" s="156">
        <v>0</v>
      </c>
      <c r="P304" s="155">
        <v>38.56</v>
      </c>
      <c r="Q304" s="100"/>
      <c r="R304" s="155">
        <v>0</v>
      </c>
      <c r="S304" s="366">
        <v>0</v>
      </c>
      <c r="T304" s="339">
        <v>0</v>
      </c>
      <c r="U304" s="155">
        <v>0</v>
      </c>
      <c r="V304" s="156">
        <v>0</v>
      </c>
      <c r="W304" s="155">
        <v>38.56</v>
      </c>
      <c r="X304" s="100"/>
      <c r="Y304" s="155">
        <v>0</v>
      </c>
      <c r="Z304" s="366">
        <v>0</v>
      </c>
      <c r="AA304" s="339">
        <v>0</v>
      </c>
      <c r="AB304" s="155">
        <v>0</v>
      </c>
      <c r="AC304" s="156">
        <v>0</v>
      </c>
      <c r="AD304" s="155">
        <v>38.56</v>
      </c>
      <c r="AE304" s="100"/>
      <c r="AF304" s="155">
        <v>0</v>
      </c>
      <c r="AG304" s="366">
        <v>0</v>
      </c>
      <c r="AH304" s="339">
        <v>0</v>
      </c>
      <c r="AI304" s="155">
        <v>0</v>
      </c>
      <c r="AJ304" s="156">
        <v>0</v>
      </c>
      <c r="AK304" s="155">
        <v>38.56</v>
      </c>
      <c r="AL304" s="100"/>
      <c r="AM304" s="155">
        <v>0</v>
      </c>
      <c r="AN304" s="366">
        <v>0</v>
      </c>
      <c r="AO304" s="339">
        <v>0</v>
      </c>
      <c r="AP304" s="155">
        <v>0</v>
      </c>
      <c r="AQ304" s="156">
        <v>0</v>
      </c>
      <c r="AR304" s="155">
        <v>38.56</v>
      </c>
      <c r="AS304" s="100"/>
      <c r="AT304" s="155">
        <v>0</v>
      </c>
      <c r="AU304" s="366">
        <v>0</v>
      </c>
      <c r="AV304" s="339">
        <v>0</v>
      </c>
      <c r="AW304" s="155">
        <v>0</v>
      </c>
      <c r="AX304" s="156">
        <v>0</v>
      </c>
      <c r="AY304" s="155">
        <v>38.56</v>
      </c>
      <c r="AZ304" s="100"/>
      <c r="BA304" s="155">
        <v>0</v>
      </c>
      <c r="BB304" s="366">
        <v>0</v>
      </c>
      <c r="BC304" s="339">
        <v>0</v>
      </c>
      <c r="BD304" s="155">
        <v>0</v>
      </c>
      <c r="BE304" s="156">
        <v>0</v>
      </c>
      <c r="BF304" s="155">
        <v>38.56</v>
      </c>
      <c r="BG304" s="100">
        <v>1</v>
      </c>
      <c r="BH304" s="155">
        <v>19.28</v>
      </c>
      <c r="BI304" s="366">
        <v>0.5</v>
      </c>
      <c r="BJ304" s="339">
        <v>1</v>
      </c>
      <c r="BK304" s="155">
        <v>19.28</v>
      </c>
      <c r="BL304" s="156">
        <v>0.5</v>
      </c>
      <c r="BM304" s="155">
        <v>19.28</v>
      </c>
      <c r="BN304" s="100"/>
      <c r="BO304" s="155">
        <v>0</v>
      </c>
      <c r="BP304" s="366">
        <v>0</v>
      </c>
      <c r="BQ304" s="339">
        <v>1</v>
      </c>
      <c r="BR304" s="155">
        <v>19.28</v>
      </c>
      <c r="BS304" s="156">
        <v>0.5</v>
      </c>
      <c r="BT304" s="155">
        <v>19.28</v>
      </c>
      <c r="BU304" s="277"/>
      <c r="BV304" s="155">
        <v>0</v>
      </c>
      <c r="BW304" s="366">
        <v>0</v>
      </c>
      <c r="BX304" s="339">
        <v>1</v>
      </c>
      <c r="BY304" s="155">
        <v>19.28</v>
      </c>
      <c r="BZ304" s="156">
        <v>0.5</v>
      </c>
      <c r="CA304" s="155">
        <v>19.28</v>
      </c>
      <c r="CB304" s="100"/>
      <c r="CC304" s="155">
        <v>0</v>
      </c>
      <c r="CD304" s="366">
        <v>0</v>
      </c>
      <c r="CE304" s="339">
        <v>1</v>
      </c>
      <c r="CF304" s="155">
        <v>19.28</v>
      </c>
      <c r="CG304" s="156">
        <v>0.5</v>
      </c>
      <c r="CH304" s="155">
        <v>19.28</v>
      </c>
      <c r="CI304" s="100"/>
      <c r="CJ304" s="155">
        <v>0</v>
      </c>
      <c r="CK304" s="366">
        <v>0</v>
      </c>
      <c r="CL304" s="339">
        <v>1</v>
      </c>
      <c r="CM304" s="155">
        <v>19.28</v>
      </c>
      <c r="CN304" s="156">
        <v>0.5</v>
      </c>
      <c r="CO304" s="155">
        <v>19.28</v>
      </c>
      <c r="CP304" s="100">
        <v>1</v>
      </c>
      <c r="CQ304" s="155">
        <v>19.28</v>
      </c>
      <c r="CR304" s="366">
        <v>0.5</v>
      </c>
      <c r="CS304" s="339">
        <v>2</v>
      </c>
      <c r="CT304" s="155">
        <v>38.56</v>
      </c>
      <c r="CU304" s="156">
        <v>1</v>
      </c>
      <c r="CV304" s="155">
        <v>0</v>
      </c>
      <c r="CW304" s="100"/>
      <c r="CX304" s="155">
        <v>0</v>
      </c>
      <c r="CY304" s="366">
        <v>0</v>
      </c>
      <c r="CZ304" s="339">
        <v>2</v>
      </c>
      <c r="DA304" s="155">
        <v>38.56</v>
      </c>
      <c r="DB304" s="156">
        <v>1</v>
      </c>
      <c r="DC304" s="155">
        <v>0</v>
      </c>
      <c r="DD304" s="100"/>
      <c r="DE304" s="155">
        <v>0</v>
      </c>
      <c r="DF304" s="366">
        <v>0</v>
      </c>
      <c r="DG304" s="339">
        <v>2</v>
      </c>
      <c r="DH304" s="155">
        <v>38.56</v>
      </c>
      <c r="DI304" s="156">
        <v>1</v>
      </c>
      <c r="DJ304" s="155">
        <v>0</v>
      </c>
      <c r="DK304" s="100"/>
      <c r="DL304" s="155">
        <v>0</v>
      </c>
      <c r="DM304" s="366">
        <v>0</v>
      </c>
      <c r="DN304" s="339">
        <v>2</v>
      </c>
      <c r="DO304" s="155">
        <v>38.56</v>
      </c>
      <c r="DP304" s="156">
        <v>1</v>
      </c>
      <c r="DQ304" s="155">
        <v>0</v>
      </c>
    </row>
    <row r="305" spans="1:121" ht="38.25" x14ac:dyDescent="0.25">
      <c r="A305" s="17" t="s">
        <v>818</v>
      </c>
      <c r="B305" s="18" t="s">
        <v>819</v>
      </c>
      <c r="C305" s="17" t="s">
        <v>27</v>
      </c>
      <c r="D305" s="17" t="s">
        <v>820</v>
      </c>
      <c r="E305" s="19" t="s">
        <v>42</v>
      </c>
      <c r="F305" s="19">
        <v>2</v>
      </c>
      <c r="G305" s="20">
        <v>29.92</v>
      </c>
      <c r="H305" s="20">
        <v>37.46</v>
      </c>
      <c r="I305" s="390">
        <v>74.92</v>
      </c>
      <c r="J305" s="100">
        <v>0</v>
      </c>
      <c r="K305" s="155">
        <v>0</v>
      </c>
      <c r="L305" s="366">
        <v>0</v>
      </c>
      <c r="M305" s="339">
        <v>0</v>
      </c>
      <c r="N305" s="155">
        <v>0</v>
      </c>
      <c r="O305" s="156">
        <v>0</v>
      </c>
      <c r="P305" s="155">
        <v>74.92</v>
      </c>
      <c r="Q305" s="100"/>
      <c r="R305" s="155">
        <v>0</v>
      </c>
      <c r="S305" s="366">
        <v>0</v>
      </c>
      <c r="T305" s="339">
        <v>0</v>
      </c>
      <c r="U305" s="155">
        <v>0</v>
      </c>
      <c r="V305" s="156">
        <v>0</v>
      </c>
      <c r="W305" s="155">
        <v>74.92</v>
      </c>
      <c r="X305" s="100"/>
      <c r="Y305" s="155">
        <v>0</v>
      </c>
      <c r="Z305" s="366">
        <v>0</v>
      </c>
      <c r="AA305" s="339">
        <v>0</v>
      </c>
      <c r="AB305" s="155">
        <v>0</v>
      </c>
      <c r="AC305" s="156">
        <v>0</v>
      </c>
      <c r="AD305" s="155">
        <v>74.92</v>
      </c>
      <c r="AE305" s="100"/>
      <c r="AF305" s="155">
        <v>0</v>
      </c>
      <c r="AG305" s="366">
        <v>0</v>
      </c>
      <c r="AH305" s="339">
        <v>0</v>
      </c>
      <c r="AI305" s="155">
        <v>0</v>
      </c>
      <c r="AJ305" s="156">
        <v>0</v>
      </c>
      <c r="AK305" s="155">
        <v>74.92</v>
      </c>
      <c r="AL305" s="100"/>
      <c r="AM305" s="155">
        <v>0</v>
      </c>
      <c r="AN305" s="366">
        <v>0</v>
      </c>
      <c r="AO305" s="339">
        <v>0</v>
      </c>
      <c r="AP305" s="155">
        <v>0</v>
      </c>
      <c r="AQ305" s="156">
        <v>0</v>
      </c>
      <c r="AR305" s="155">
        <v>74.92</v>
      </c>
      <c r="AS305" s="100"/>
      <c r="AT305" s="155">
        <v>0</v>
      </c>
      <c r="AU305" s="366">
        <v>0</v>
      </c>
      <c r="AV305" s="339">
        <v>0</v>
      </c>
      <c r="AW305" s="155">
        <v>0</v>
      </c>
      <c r="AX305" s="156">
        <v>0</v>
      </c>
      <c r="AY305" s="155">
        <v>74.92</v>
      </c>
      <c r="AZ305" s="100"/>
      <c r="BA305" s="155">
        <v>0</v>
      </c>
      <c r="BB305" s="366">
        <v>0</v>
      </c>
      <c r="BC305" s="339">
        <v>0</v>
      </c>
      <c r="BD305" s="155">
        <v>0</v>
      </c>
      <c r="BE305" s="156">
        <v>0</v>
      </c>
      <c r="BF305" s="155">
        <v>74.92</v>
      </c>
      <c r="BG305" s="100"/>
      <c r="BH305" s="155">
        <v>0</v>
      </c>
      <c r="BI305" s="366">
        <v>0</v>
      </c>
      <c r="BJ305" s="339">
        <v>0</v>
      </c>
      <c r="BK305" s="155">
        <v>0</v>
      </c>
      <c r="BL305" s="156">
        <v>0</v>
      </c>
      <c r="BM305" s="155">
        <v>74.92</v>
      </c>
      <c r="BN305" s="100"/>
      <c r="BO305" s="155">
        <v>0</v>
      </c>
      <c r="BP305" s="366">
        <v>0</v>
      </c>
      <c r="BQ305" s="339">
        <v>0</v>
      </c>
      <c r="BR305" s="155">
        <v>0</v>
      </c>
      <c r="BS305" s="156">
        <v>0</v>
      </c>
      <c r="BT305" s="155">
        <v>74.92</v>
      </c>
      <c r="BU305" s="277">
        <v>1</v>
      </c>
      <c r="BV305" s="155">
        <v>37.46</v>
      </c>
      <c r="BW305" s="366">
        <v>0.5</v>
      </c>
      <c r="BX305" s="339">
        <v>1</v>
      </c>
      <c r="BY305" s="155">
        <v>37.46</v>
      </c>
      <c r="BZ305" s="156">
        <v>0.5</v>
      </c>
      <c r="CA305" s="155">
        <v>37.46</v>
      </c>
      <c r="CB305" s="100"/>
      <c r="CC305" s="155">
        <v>0</v>
      </c>
      <c r="CD305" s="366">
        <v>0</v>
      </c>
      <c r="CE305" s="339">
        <v>1</v>
      </c>
      <c r="CF305" s="155">
        <v>37.46</v>
      </c>
      <c r="CG305" s="156">
        <v>0.5</v>
      </c>
      <c r="CH305" s="155">
        <v>37.46</v>
      </c>
      <c r="CI305" s="100"/>
      <c r="CJ305" s="155">
        <v>0</v>
      </c>
      <c r="CK305" s="366">
        <v>0</v>
      </c>
      <c r="CL305" s="339">
        <v>1</v>
      </c>
      <c r="CM305" s="155">
        <v>37.46</v>
      </c>
      <c r="CN305" s="156">
        <v>0.5</v>
      </c>
      <c r="CO305" s="155">
        <v>37.46</v>
      </c>
      <c r="CP305" s="100">
        <v>1</v>
      </c>
      <c r="CQ305" s="155">
        <v>37.46</v>
      </c>
      <c r="CR305" s="366">
        <v>0.5</v>
      </c>
      <c r="CS305" s="339">
        <v>2</v>
      </c>
      <c r="CT305" s="155">
        <v>74.92</v>
      </c>
      <c r="CU305" s="156">
        <v>1</v>
      </c>
      <c r="CV305" s="155">
        <v>0</v>
      </c>
      <c r="CW305" s="100"/>
      <c r="CX305" s="155">
        <v>0</v>
      </c>
      <c r="CY305" s="366">
        <v>0</v>
      </c>
      <c r="CZ305" s="339">
        <v>2</v>
      </c>
      <c r="DA305" s="155">
        <v>74.92</v>
      </c>
      <c r="DB305" s="156">
        <v>1</v>
      </c>
      <c r="DC305" s="155">
        <v>0</v>
      </c>
      <c r="DD305" s="100"/>
      <c r="DE305" s="155">
        <v>0</v>
      </c>
      <c r="DF305" s="366">
        <v>0</v>
      </c>
      <c r="DG305" s="339">
        <v>2</v>
      </c>
      <c r="DH305" s="155">
        <v>74.92</v>
      </c>
      <c r="DI305" s="156">
        <v>1</v>
      </c>
      <c r="DJ305" s="155">
        <v>0</v>
      </c>
      <c r="DK305" s="100"/>
      <c r="DL305" s="155">
        <v>0</v>
      </c>
      <c r="DM305" s="366">
        <v>0</v>
      </c>
      <c r="DN305" s="339">
        <v>2</v>
      </c>
      <c r="DO305" s="155">
        <v>74.92</v>
      </c>
      <c r="DP305" s="156">
        <v>1</v>
      </c>
      <c r="DQ305" s="155">
        <v>0</v>
      </c>
    </row>
    <row r="306" spans="1:121" ht="38.25" x14ac:dyDescent="0.25">
      <c r="A306" s="17" t="s">
        <v>821</v>
      </c>
      <c r="B306" s="18" t="s">
        <v>822</v>
      </c>
      <c r="C306" s="17" t="s">
        <v>27</v>
      </c>
      <c r="D306" s="17" t="s">
        <v>823</v>
      </c>
      <c r="E306" s="19" t="s">
        <v>42</v>
      </c>
      <c r="F306" s="19">
        <v>1</v>
      </c>
      <c r="G306" s="20">
        <v>1258.48</v>
      </c>
      <c r="H306" s="20">
        <v>1575.86</v>
      </c>
      <c r="I306" s="390">
        <v>1575.86</v>
      </c>
      <c r="J306" s="100">
        <v>0</v>
      </c>
      <c r="K306" s="155">
        <v>0</v>
      </c>
      <c r="L306" s="366">
        <v>0</v>
      </c>
      <c r="M306" s="339">
        <v>0</v>
      </c>
      <c r="N306" s="155">
        <v>0</v>
      </c>
      <c r="O306" s="156">
        <v>0</v>
      </c>
      <c r="P306" s="155">
        <v>1575.86</v>
      </c>
      <c r="Q306" s="100"/>
      <c r="R306" s="155">
        <v>0</v>
      </c>
      <c r="S306" s="366">
        <v>0</v>
      </c>
      <c r="T306" s="339">
        <v>0</v>
      </c>
      <c r="U306" s="155">
        <v>0</v>
      </c>
      <c r="V306" s="156">
        <v>0</v>
      </c>
      <c r="W306" s="155">
        <v>1575.86</v>
      </c>
      <c r="X306" s="100"/>
      <c r="Y306" s="155">
        <v>0</v>
      </c>
      <c r="Z306" s="366">
        <v>0</v>
      </c>
      <c r="AA306" s="339">
        <v>0</v>
      </c>
      <c r="AB306" s="155">
        <v>0</v>
      </c>
      <c r="AC306" s="156">
        <v>0</v>
      </c>
      <c r="AD306" s="155">
        <v>1575.86</v>
      </c>
      <c r="AE306" s="100"/>
      <c r="AF306" s="155">
        <v>0</v>
      </c>
      <c r="AG306" s="366">
        <v>0</v>
      </c>
      <c r="AH306" s="339">
        <v>0</v>
      </c>
      <c r="AI306" s="155">
        <v>0</v>
      </c>
      <c r="AJ306" s="156">
        <v>0</v>
      </c>
      <c r="AK306" s="155">
        <v>1575.86</v>
      </c>
      <c r="AL306" s="100"/>
      <c r="AM306" s="155">
        <v>0</v>
      </c>
      <c r="AN306" s="366">
        <v>0</v>
      </c>
      <c r="AO306" s="339">
        <v>0</v>
      </c>
      <c r="AP306" s="155">
        <v>0</v>
      </c>
      <c r="AQ306" s="156">
        <v>0</v>
      </c>
      <c r="AR306" s="155">
        <v>1575.86</v>
      </c>
      <c r="AS306" s="100"/>
      <c r="AT306" s="155">
        <v>0</v>
      </c>
      <c r="AU306" s="366">
        <v>0</v>
      </c>
      <c r="AV306" s="339">
        <v>0</v>
      </c>
      <c r="AW306" s="155">
        <v>0</v>
      </c>
      <c r="AX306" s="156">
        <v>0</v>
      </c>
      <c r="AY306" s="155">
        <v>1575.86</v>
      </c>
      <c r="AZ306" s="100"/>
      <c r="BA306" s="155">
        <v>0</v>
      </c>
      <c r="BB306" s="366">
        <v>0</v>
      </c>
      <c r="BC306" s="339">
        <v>0</v>
      </c>
      <c r="BD306" s="155">
        <v>0</v>
      </c>
      <c r="BE306" s="156">
        <v>0</v>
      </c>
      <c r="BF306" s="155">
        <v>1575.86</v>
      </c>
      <c r="BG306" s="100"/>
      <c r="BH306" s="155">
        <v>0</v>
      </c>
      <c r="BI306" s="366">
        <v>0</v>
      </c>
      <c r="BJ306" s="339">
        <v>0</v>
      </c>
      <c r="BK306" s="155">
        <v>0</v>
      </c>
      <c r="BL306" s="156">
        <v>0</v>
      </c>
      <c r="BM306" s="155">
        <v>1575.86</v>
      </c>
      <c r="BN306" s="100"/>
      <c r="BO306" s="155">
        <v>0</v>
      </c>
      <c r="BP306" s="366">
        <v>0</v>
      </c>
      <c r="BQ306" s="339">
        <v>0</v>
      </c>
      <c r="BR306" s="155">
        <v>0</v>
      </c>
      <c r="BS306" s="156">
        <v>0</v>
      </c>
      <c r="BT306" s="155">
        <v>1575.86</v>
      </c>
      <c r="BU306" s="277"/>
      <c r="BV306" s="155">
        <v>0</v>
      </c>
      <c r="BW306" s="366">
        <v>0</v>
      </c>
      <c r="BX306" s="339">
        <v>0</v>
      </c>
      <c r="BY306" s="155">
        <v>0</v>
      </c>
      <c r="BZ306" s="156">
        <v>0</v>
      </c>
      <c r="CA306" s="155">
        <v>1575.86</v>
      </c>
      <c r="CB306" s="100"/>
      <c r="CC306" s="155">
        <v>0</v>
      </c>
      <c r="CD306" s="366">
        <v>0</v>
      </c>
      <c r="CE306" s="339">
        <v>0</v>
      </c>
      <c r="CF306" s="155">
        <v>0</v>
      </c>
      <c r="CG306" s="156">
        <v>0</v>
      </c>
      <c r="CH306" s="155">
        <v>1575.86</v>
      </c>
      <c r="CI306" s="100"/>
      <c r="CJ306" s="155">
        <v>0</v>
      </c>
      <c r="CK306" s="366">
        <v>0</v>
      </c>
      <c r="CL306" s="339">
        <v>0</v>
      </c>
      <c r="CM306" s="155">
        <v>0</v>
      </c>
      <c r="CN306" s="156">
        <v>0</v>
      </c>
      <c r="CO306" s="155">
        <v>1575.86</v>
      </c>
      <c r="CP306" s="100">
        <v>1</v>
      </c>
      <c r="CQ306" s="155">
        <v>1575.86</v>
      </c>
      <c r="CR306" s="366">
        <v>1</v>
      </c>
      <c r="CS306" s="339">
        <v>1</v>
      </c>
      <c r="CT306" s="155">
        <v>1575.86</v>
      </c>
      <c r="CU306" s="156">
        <v>1</v>
      </c>
      <c r="CV306" s="155">
        <v>0</v>
      </c>
      <c r="CW306" s="100"/>
      <c r="CX306" s="155">
        <v>0</v>
      </c>
      <c r="CY306" s="366">
        <v>0</v>
      </c>
      <c r="CZ306" s="339">
        <v>1</v>
      </c>
      <c r="DA306" s="155">
        <v>1575.86</v>
      </c>
      <c r="DB306" s="156">
        <v>1</v>
      </c>
      <c r="DC306" s="155">
        <v>0</v>
      </c>
      <c r="DD306" s="100"/>
      <c r="DE306" s="155">
        <v>0</v>
      </c>
      <c r="DF306" s="366">
        <v>0</v>
      </c>
      <c r="DG306" s="339">
        <v>1</v>
      </c>
      <c r="DH306" s="155">
        <v>1575.86</v>
      </c>
      <c r="DI306" s="156">
        <v>1</v>
      </c>
      <c r="DJ306" s="155">
        <v>0</v>
      </c>
      <c r="DK306" s="100"/>
      <c r="DL306" s="155">
        <v>0</v>
      </c>
      <c r="DM306" s="366">
        <v>0</v>
      </c>
      <c r="DN306" s="339">
        <v>1</v>
      </c>
      <c r="DO306" s="155">
        <v>1575.86</v>
      </c>
      <c r="DP306" s="156">
        <v>1</v>
      </c>
      <c r="DQ306" s="155">
        <v>0</v>
      </c>
    </row>
    <row r="307" spans="1:121" ht="38.25" x14ac:dyDescent="0.25">
      <c r="A307" s="17" t="s">
        <v>824</v>
      </c>
      <c r="B307" s="18" t="s">
        <v>825</v>
      </c>
      <c r="C307" s="17" t="s">
        <v>32</v>
      </c>
      <c r="D307" s="17" t="s">
        <v>826</v>
      </c>
      <c r="E307" s="19" t="s">
        <v>42</v>
      </c>
      <c r="F307" s="19">
        <v>482</v>
      </c>
      <c r="G307" s="20">
        <v>6.02</v>
      </c>
      <c r="H307" s="20">
        <v>7.53</v>
      </c>
      <c r="I307" s="390">
        <v>3629.46</v>
      </c>
      <c r="J307" s="100">
        <v>0</v>
      </c>
      <c r="K307" s="155">
        <v>0</v>
      </c>
      <c r="L307" s="366">
        <v>0</v>
      </c>
      <c r="M307" s="339">
        <v>0</v>
      </c>
      <c r="N307" s="155">
        <v>0</v>
      </c>
      <c r="O307" s="156">
        <v>0</v>
      </c>
      <c r="P307" s="155">
        <v>3629.46</v>
      </c>
      <c r="Q307" s="100"/>
      <c r="R307" s="155">
        <v>0</v>
      </c>
      <c r="S307" s="366">
        <v>0</v>
      </c>
      <c r="T307" s="339">
        <v>0</v>
      </c>
      <c r="U307" s="155">
        <v>0</v>
      </c>
      <c r="V307" s="156">
        <v>0</v>
      </c>
      <c r="W307" s="155">
        <v>3629.46</v>
      </c>
      <c r="X307" s="100">
        <v>25</v>
      </c>
      <c r="Y307" s="155">
        <v>188.25</v>
      </c>
      <c r="Z307" s="366">
        <v>5.1867219917012444E-2</v>
      </c>
      <c r="AA307" s="339">
        <v>25</v>
      </c>
      <c r="AB307" s="155">
        <v>188.25</v>
      </c>
      <c r="AC307" s="156">
        <v>5.1867219917012444E-2</v>
      </c>
      <c r="AD307" s="155">
        <v>3441.21</v>
      </c>
      <c r="AE307" s="100">
        <v>99</v>
      </c>
      <c r="AF307" s="155">
        <v>745.47</v>
      </c>
      <c r="AG307" s="366">
        <v>0.20539419087136929</v>
      </c>
      <c r="AH307" s="339">
        <v>124</v>
      </c>
      <c r="AI307" s="155">
        <v>933.72</v>
      </c>
      <c r="AJ307" s="156">
        <v>0.25726141078838177</v>
      </c>
      <c r="AK307" s="155">
        <v>2695.74</v>
      </c>
      <c r="AL307" s="100">
        <v>41</v>
      </c>
      <c r="AM307" s="155">
        <v>308.73</v>
      </c>
      <c r="AN307" s="366">
        <v>8.5062240663900418E-2</v>
      </c>
      <c r="AO307" s="339">
        <v>165</v>
      </c>
      <c r="AP307" s="155">
        <v>1242.45</v>
      </c>
      <c r="AQ307" s="156">
        <v>0.34232365145228216</v>
      </c>
      <c r="AR307" s="155">
        <v>2387.0100000000002</v>
      </c>
      <c r="AS307" s="100"/>
      <c r="AT307" s="155">
        <v>0</v>
      </c>
      <c r="AU307" s="366">
        <v>0</v>
      </c>
      <c r="AV307" s="339">
        <v>165</v>
      </c>
      <c r="AW307" s="155">
        <v>1242.45</v>
      </c>
      <c r="AX307" s="156">
        <v>0.34232365145228216</v>
      </c>
      <c r="AY307" s="155">
        <v>2387.0100000000002</v>
      </c>
      <c r="AZ307" s="100"/>
      <c r="BA307" s="155">
        <v>0</v>
      </c>
      <c r="BB307" s="366">
        <v>0</v>
      </c>
      <c r="BC307" s="339">
        <v>165</v>
      </c>
      <c r="BD307" s="155">
        <v>1242.45</v>
      </c>
      <c r="BE307" s="156">
        <v>0.34232365145228216</v>
      </c>
      <c r="BF307" s="155">
        <v>2387.0100000000002</v>
      </c>
      <c r="BG307" s="100">
        <v>52</v>
      </c>
      <c r="BH307" s="155">
        <v>391.56</v>
      </c>
      <c r="BI307" s="366">
        <v>0.1078838174273859</v>
      </c>
      <c r="BJ307" s="339">
        <v>217</v>
      </c>
      <c r="BK307" s="155">
        <v>1634.01</v>
      </c>
      <c r="BL307" s="156">
        <v>0.45020746887966806</v>
      </c>
      <c r="BM307" s="155">
        <v>1995.45</v>
      </c>
      <c r="BN307" s="100"/>
      <c r="BO307" s="155">
        <v>0</v>
      </c>
      <c r="BP307" s="366">
        <v>0</v>
      </c>
      <c r="BQ307" s="339">
        <v>217</v>
      </c>
      <c r="BR307" s="155">
        <v>1634.01</v>
      </c>
      <c r="BS307" s="156">
        <v>0.45020746887966806</v>
      </c>
      <c r="BT307" s="155">
        <v>1995.45</v>
      </c>
      <c r="BU307" s="100">
        <v>153</v>
      </c>
      <c r="BV307" s="155">
        <v>1152.0900000000001</v>
      </c>
      <c r="BW307" s="366">
        <v>0.31742738589211622</v>
      </c>
      <c r="BX307" s="339">
        <v>370</v>
      </c>
      <c r="BY307" s="155">
        <v>2786.1000000000004</v>
      </c>
      <c r="BZ307" s="156">
        <v>0.76763485477178428</v>
      </c>
      <c r="CA307" s="155">
        <v>843.35999999999967</v>
      </c>
      <c r="CB307" s="100"/>
      <c r="CC307" s="155">
        <v>0</v>
      </c>
      <c r="CD307" s="366">
        <v>0</v>
      </c>
      <c r="CE307" s="339">
        <v>370</v>
      </c>
      <c r="CF307" s="155">
        <v>2786.1000000000004</v>
      </c>
      <c r="CG307" s="156">
        <v>0.76763485477178428</v>
      </c>
      <c r="CH307" s="155">
        <v>843.35999999999967</v>
      </c>
      <c r="CI307" s="100"/>
      <c r="CJ307" s="155">
        <v>0</v>
      </c>
      <c r="CK307" s="366">
        <v>0</v>
      </c>
      <c r="CL307" s="339">
        <v>370</v>
      </c>
      <c r="CM307" s="155">
        <v>2786.1000000000004</v>
      </c>
      <c r="CN307" s="156">
        <v>0.76763485477178428</v>
      </c>
      <c r="CO307" s="155">
        <v>843.35999999999967</v>
      </c>
      <c r="CP307" s="100">
        <v>67</v>
      </c>
      <c r="CQ307" s="155">
        <v>504.51</v>
      </c>
      <c r="CR307" s="366">
        <v>0.13900414937759337</v>
      </c>
      <c r="CS307" s="339">
        <v>437</v>
      </c>
      <c r="CT307" s="155">
        <v>3290.6100000000006</v>
      </c>
      <c r="CU307" s="156">
        <v>0.9066390041493777</v>
      </c>
      <c r="CV307" s="155">
        <v>338.84999999999945</v>
      </c>
      <c r="CW307" s="100"/>
      <c r="CX307" s="155">
        <v>0</v>
      </c>
      <c r="CY307" s="366">
        <v>0</v>
      </c>
      <c r="CZ307" s="339">
        <v>437</v>
      </c>
      <c r="DA307" s="155">
        <v>3290.6100000000006</v>
      </c>
      <c r="DB307" s="156">
        <v>0.9066390041493777</v>
      </c>
      <c r="DC307" s="155">
        <v>338.84999999999945</v>
      </c>
      <c r="DD307" s="100"/>
      <c r="DE307" s="155">
        <v>0</v>
      </c>
      <c r="DF307" s="366">
        <v>0</v>
      </c>
      <c r="DG307" s="339">
        <v>437</v>
      </c>
      <c r="DH307" s="155">
        <v>3290.6100000000006</v>
      </c>
      <c r="DI307" s="156">
        <v>0.9066390041493777</v>
      </c>
      <c r="DJ307" s="155">
        <v>338.84999999999945</v>
      </c>
      <c r="DK307" s="100"/>
      <c r="DL307" s="155">
        <v>0</v>
      </c>
      <c r="DM307" s="366">
        <v>0</v>
      </c>
      <c r="DN307" s="339">
        <v>437</v>
      </c>
      <c r="DO307" s="155">
        <v>3290.6100000000006</v>
      </c>
      <c r="DP307" s="156">
        <v>0.9066390041493777</v>
      </c>
      <c r="DQ307" s="155">
        <v>338.84999999999945</v>
      </c>
    </row>
    <row r="308" spans="1:121" ht="51" x14ac:dyDescent="0.25">
      <c r="A308" s="17" t="s">
        <v>827</v>
      </c>
      <c r="B308" s="18" t="s">
        <v>828</v>
      </c>
      <c r="C308" s="17" t="s">
        <v>32</v>
      </c>
      <c r="D308" s="17" t="s">
        <v>829</v>
      </c>
      <c r="E308" s="19" t="s">
        <v>42</v>
      </c>
      <c r="F308" s="19">
        <v>186</v>
      </c>
      <c r="G308" s="20">
        <v>9.7200000000000006</v>
      </c>
      <c r="H308" s="20">
        <v>12.17</v>
      </c>
      <c r="I308" s="390">
        <v>2263.62</v>
      </c>
      <c r="J308" s="100">
        <v>0</v>
      </c>
      <c r="K308" s="155">
        <v>0</v>
      </c>
      <c r="L308" s="366">
        <v>0</v>
      </c>
      <c r="M308" s="339">
        <v>0</v>
      </c>
      <c r="N308" s="155">
        <v>0</v>
      </c>
      <c r="O308" s="156">
        <v>0</v>
      </c>
      <c r="P308" s="155">
        <v>2263.62</v>
      </c>
      <c r="Q308" s="100"/>
      <c r="R308" s="155">
        <v>0</v>
      </c>
      <c r="S308" s="366">
        <v>0</v>
      </c>
      <c r="T308" s="339">
        <v>0</v>
      </c>
      <c r="U308" s="155">
        <v>0</v>
      </c>
      <c r="V308" s="156">
        <v>0</v>
      </c>
      <c r="W308" s="155">
        <v>2263.62</v>
      </c>
      <c r="X308" s="100">
        <v>25</v>
      </c>
      <c r="Y308" s="155">
        <v>304.25</v>
      </c>
      <c r="Z308" s="366">
        <v>0.13440860215053765</v>
      </c>
      <c r="AA308" s="339">
        <v>25</v>
      </c>
      <c r="AB308" s="155">
        <v>304.25</v>
      </c>
      <c r="AC308" s="156">
        <v>0.13440860215053765</v>
      </c>
      <c r="AD308" s="155">
        <v>1959.37</v>
      </c>
      <c r="AE308" s="100">
        <v>37</v>
      </c>
      <c r="AF308" s="155">
        <v>450.29</v>
      </c>
      <c r="AG308" s="366">
        <v>0.19892473118279572</v>
      </c>
      <c r="AH308" s="339">
        <v>62</v>
      </c>
      <c r="AI308" s="155">
        <v>754.54</v>
      </c>
      <c r="AJ308" s="156">
        <v>0.33333333333333331</v>
      </c>
      <c r="AK308" s="155">
        <v>1509.08</v>
      </c>
      <c r="AL308" s="100">
        <v>20</v>
      </c>
      <c r="AM308" s="155">
        <v>243.4</v>
      </c>
      <c r="AN308" s="366">
        <v>0.10752688172043011</v>
      </c>
      <c r="AO308" s="339">
        <v>82</v>
      </c>
      <c r="AP308" s="155">
        <v>997.93999999999994</v>
      </c>
      <c r="AQ308" s="156">
        <v>0.44086021505376344</v>
      </c>
      <c r="AR308" s="155">
        <v>1265.6799999999998</v>
      </c>
      <c r="AS308" s="100"/>
      <c r="AT308" s="155">
        <v>0</v>
      </c>
      <c r="AU308" s="366">
        <v>0</v>
      </c>
      <c r="AV308" s="339">
        <v>82</v>
      </c>
      <c r="AW308" s="155">
        <v>997.93999999999994</v>
      </c>
      <c r="AX308" s="156">
        <v>0.44086021505376344</v>
      </c>
      <c r="AY308" s="155">
        <v>1265.6799999999998</v>
      </c>
      <c r="AZ308" s="100"/>
      <c r="BA308" s="155">
        <v>0</v>
      </c>
      <c r="BB308" s="366">
        <v>0</v>
      </c>
      <c r="BC308" s="339">
        <v>82</v>
      </c>
      <c r="BD308" s="155">
        <v>997.93999999999994</v>
      </c>
      <c r="BE308" s="156">
        <v>0.44086021505376344</v>
      </c>
      <c r="BF308" s="155">
        <v>1265.6799999999998</v>
      </c>
      <c r="BG308" s="100">
        <v>26</v>
      </c>
      <c r="BH308" s="155">
        <v>316.42</v>
      </c>
      <c r="BI308" s="366">
        <v>0.13978494623655915</v>
      </c>
      <c r="BJ308" s="339">
        <v>108</v>
      </c>
      <c r="BK308" s="155">
        <v>1314.36</v>
      </c>
      <c r="BL308" s="156">
        <v>0.58064516129032251</v>
      </c>
      <c r="BM308" s="155">
        <v>949.26</v>
      </c>
      <c r="BN308" s="100"/>
      <c r="BO308" s="155">
        <v>0</v>
      </c>
      <c r="BP308" s="366">
        <v>0</v>
      </c>
      <c r="BQ308" s="339">
        <v>108</v>
      </c>
      <c r="BR308" s="155">
        <v>1314.36</v>
      </c>
      <c r="BS308" s="156">
        <v>0.58064516129032251</v>
      </c>
      <c r="BT308" s="155">
        <v>949.26</v>
      </c>
      <c r="BU308" s="100">
        <v>37</v>
      </c>
      <c r="BV308" s="155">
        <v>450.29</v>
      </c>
      <c r="BW308" s="366">
        <v>0.19892473118279572</v>
      </c>
      <c r="BX308" s="339">
        <v>145</v>
      </c>
      <c r="BY308" s="155">
        <v>1764.6499999999999</v>
      </c>
      <c r="BZ308" s="156">
        <v>0.77956989247311825</v>
      </c>
      <c r="CA308" s="155">
        <v>498.97</v>
      </c>
      <c r="CB308" s="100"/>
      <c r="CC308" s="155">
        <v>0</v>
      </c>
      <c r="CD308" s="366">
        <v>0</v>
      </c>
      <c r="CE308" s="339">
        <v>145</v>
      </c>
      <c r="CF308" s="155">
        <v>1764.6499999999999</v>
      </c>
      <c r="CG308" s="156">
        <v>0.77956989247311825</v>
      </c>
      <c r="CH308" s="155">
        <v>498.97</v>
      </c>
      <c r="CI308" s="100"/>
      <c r="CJ308" s="155">
        <v>0</v>
      </c>
      <c r="CK308" s="366">
        <v>0</v>
      </c>
      <c r="CL308" s="339">
        <v>145</v>
      </c>
      <c r="CM308" s="155">
        <v>1764.6499999999999</v>
      </c>
      <c r="CN308" s="156">
        <v>0.77956989247311825</v>
      </c>
      <c r="CO308" s="155">
        <v>498.97</v>
      </c>
      <c r="CP308" s="100">
        <v>24</v>
      </c>
      <c r="CQ308" s="155">
        <v>292.08</v>
      </c>
      <c r="CR308" s="366">
        <v>0.12903225806451613</v>
      </c>
      <c r="CS308" s="339">
        <v>169</v>
      </c>
      <c r="CT308" s="155">
        <v>2056.73</v>
      </c>
      <c r="CU308" s="156">
        <v>0.90860215053763449</v>
      </c>
      <c r="CV308" s="155">
        <v>206.88999999999987</v>
      </c>
      <c r="CW308" s="100"/>
      <c r="CX308" s="155">
        <v>0</v>
      </c>
      <c r="CY308" s="366">
        <v>0</v>
      </c>
      <c r="CZ308" s="339">
        <v>169</v>
      </c>
      <c r="DA308" s="155">
        <v>2056.73</v>
      </c>
      <c r="DB308" s="156">
        <v>0.90860215053763449</v>
      </c>
      <c r="DC308" s="155">
        <v>206.88999999999987</v>
      </c>
      <c r="DD308" s="100"/>
      <c r="DE308" s="155">
        <v>0</v>
      </c>
      <c r="DF308" s="366">
        <v>0</v>
      </c>
      <c r="DG308" s="339">
        <v>169</v>
      </c>
      <c r="DH308" s="155">
        <v>2056.73</v>
      </c>
      <c r="DI308" s="156">
        <v>0.90860215053763449</v>
      </c>
      <c r="DJ308" s="155">
        <v>206.88999999999987</v>
      </c>
      <c r="DK308" s="100"/>
      <c r="DL308" s="155">
        <v>0</v>
      </c>
      <c r="DM308" s="366">
        <v>0</v>
      </c>
      <c r="DN308" s="339">
        <v>169</v>
      </c>
      <c r="DO308" s="155">
        <v>2056.73</v>
      </c>
      <c r="DP308" s="156">
        <v>0.90860215053763449</v>
      </c>
      <c r="DQ308" s="155">
        <v>206.88999999999987</v>
      </c>
    </row>
    <row r="309" spans="1:121" ht="38.25" x14ac:dyDescent="0.25">
      <c r="A309" s="17" t="s">
        <v>830</v>
      </c>
      <c r="B309" s="18" t="s">
        <v>831</v>
      </c>
      <c r="C309" s="17" t="s">
        <v>32</v>
      </c>
      <c r="D309" s="17" t="s">
        <v>832</v>
      </c>
      <c r="E309" s="19" t="s">
        <v>42</v>
      </c>
      <c r="F309" s="19">
        <v>76</v>
      </c>
      <c r="G309" s="20">
        <v>7.22</v>
      </c>
      <c r="H309" s="20">
        <v>9.0399999999999991</v>
      </c>
      <c r="I309" s="390">
        <v>687.04</v>
      </c>
      <c r="J309" s="100">
        <v>0</v>
      </c>
      <c r="K309" s="155">
        <v>0</v>
      </c>
      <c r="L309" s="366">
        <v>0</v>
      </c>
      <c r="M309" s="339">
        <v>0</v>
      </c>
      <c r="N309" s="155">
        <v>0</v>
      </c>
      <c r="O309" s="156">
        <v>0</v>
      </c>
      <c r="P309" s="155">
        <v>687.04</v>
      </c>
      <c r="Q309" s="100"/>
      <c r="R309" s="155">
        <v>0</v>
      </c>
      <c r="S309" s="366">
        <v>0</v>
      </c>
      <c r="T309" s="339">
        <v>0</v>
      </c>
      <c r="U309" s="155">
        <v>0</v>
      </c>
      <c r="V309" s="156">
        <v>0</v>
      </c>
      <c r="W309" s="155">
        <v>687.04</v>
      </c>
      <c r="X309" s="100"/>
      <c r="Y309" s="155">
        <v>0</v>
      </c>
      <c r="Z309" s="366">
        <v>0</v>
      </c>
      <c r="AA309" s="339">
        <v>0</v>
      </c>
      <c r="AB309" s="155">
        <v>0</v>
      </c>
      <c r="AC309" s="156">
        <v>0</v>
      </c>
      <c r="AD309" s="155">
        <v>687.04</v>
      </c>
      <c r="AE309" s="100"/>
      <c r="AF309" s="155">
        <v>0</v>
      </c>
      <c r="AG309" s="366">
        <v>0</v>
      </c>
      <c r="AH309" s="339">
        <v>0</v>
      </c>
      <c r="AI309" s="155">
        <v>0</v>
      </c>
      <c r="AJ309" s="156">
        <v>0</v>
      </c>
      <c r="AK309" s="155">
        <v>687.04</v>
      </c>
      <c r="AL309" s="100"/>
      <c r="AM309" s="155">
        <v>0</v>
      </c>
      <c r="AN309" s="366">
        <v>0</v>
      </c>
      <c r="AO309" s="339">
        <v>0</v>
      </c>
      <c r="AP309" s="155">
        <v>0</v>
      </c>
      <c r="AQ309" s="156">
        <v>0</v>
      </c>
      <c r="AR309" s="155">
        <v>687.04</v>
      </c>
      <c r="AS309" s="100"/>
      <c r="AT309" s="155">
        <v>0</v>
      </c>
      <c r="AU309" s="366">
        <v>0</v>
      </c>
      <c r="AV309" s="339">
        <v>0</v>
      </c>
      <c r="AW309" s="155">
        <v>0</v>
      </c>
      <c r="AX309" s="156">
        <v>0</v>
      </c>
      <c r="AY309" s="155">
        <v>687.04</v>
      </c>
      <c r="AZ309" s="100"/>
      <c r="BA309" s="155">
        <v>0</v>
      </c>
      <c r="BB309" s="366">
        <v>0</v>
      </c>
      <c r="BC309" s="339">
        <v>0</v>
      </c>
      <c r="BD309" s="155">
        <v>0</v>
      </c>
      <c r="BE309" s="156">
        <v>0</v>
      </c>
      <c r="BF309" s="155">
        <v>687.04</v>
      </c>
      <c r="BG309" s="100"/>
      <c r="BH309" s="155">
        <v>0</v>
      </c>
      <c r="BI309" s="366">
        <v>0</v>
      </c>
      <c r="BJ309" s="339">
        <v>0</v>
      </c>
      <c r="BK309" s="155">
        <v>0</v>
      </c>
      <c r="BL309" s="156">
        <v>0</v>
      </c>
      <c r="BM309" s="155">
        <v>687.04</v>
      </c>
      <c r="BN309" s="100"/>
      <c r="BO309" s="155">
        <v>0</v>
      </c>
      <c r="BP309" s="366">
        <v>0</v>
      </c>
      <c r="BQ309" s="339">
        <v>0</v>
      </c>
      <c r="BR309" s="155">
        <v>0</v>
      </c>
      <c r="BS309" s="156">
        <v>0</v>
      </c>
      <c r="BT309" s="155">
        <v>687.04</v>
      </c>
      <c r="BU309" s="100"/>
      <c r="BV309" s="155">
        <v>0</v>
      </c>
      <c r="BW309" s="366">
        <v>0</v>
      </c>
      <c r="BX309" s="339">
        <v>0</v>
      </c>
      <c r="BY309" s="155">
        <v>0</v>
      </c>
      <c r="BZ309" s="156">
        <v>0</v>
      </c>
      <c r="CA309" s="155">
        <v>687.04</v>
      </c>
      <c r="CB309" s="100"/>
      <c r="CC309" s="155">
        <v>0</v>
      </c>
      <c r="CD309" s="366">
        <v>0</v>
      </c>
      <c r="CE309" s="339">
        <v>0</v>
      </c>
      <c r="CF309" s="155">
        <v>0</v>
      </c>
      <c r="CG309" s="156">
        <v>0</v>
      </c>
      <c r="CH309" s="155">
        <v>687.04</v>
      </c>
      <c r="CI309" s="100"/>
      <c r="CJ309" s="155">
        <v>0</v>
      </c>
      <c r="CK309" s="366">
        <v>0</v>
      </c>
      <c r="CL309" s="339">
        <v>0</v>
      </c>
      <c r="CM309" s="155">
        <v>0</v>
      </c>
      <c r="CN309" s="156">
        <v>0</v>
      </c>
      <c r="CO309" s="155">
        <v>687.04</v>
      </c>
      <c r="CP309" s="100"/>
      <c r="CQ309" s="155">
        <v>0</v>
      </c>
      <c r="CR309" s="366">
        <v>0</v>
      </c>
      <c r="CS309" s="339">
        <v>0</v>
      </c>
      <c r="CT309" s="155">
        <v>0</v>
      </c>
      <c r="CU309" s="156">
        <v>0</v>
      </c>
      <c r="CV309" s="155">
        <v>687.04</v>
      </c>
      <c r="CW309" s="100">
        <v>76</v>
      </c>
      <c r="CX309" s="155">
        <v>687.04</v>
      </c>
      <c r="CY309" s="366">
        <v>1</v>
      </c>
      <c r="CZ309" s="339">
        <v>76</v>
      </c>
      <c r="DA309" s="155">
        <v>687.04</v>
      </c>
      <c r="DB309" s="156">
        <v>1</v>
      </c>
      <c r="DC309" s="155">
        <v>0</v>
      </c>
      <c r="DD309" s="100"/>
      <c r="DE309" s="155">
        <v>0</v>
      </c>
      <c r="DF309" s="366">
        <v>0</v>
      </c>
      <c r="DG309" s="339">
        <v>76</v>
      </c>
      <c r="DH309" s="155">
        <v>687.04</v>
      </c>
      <c r="DI309" s="156">
        <v>1</v>
      </c>
      <c r="DJ309" s="155">
        <v>0</v>
      </c>
      <c r="DK309" s="100"/>
      <c r="DL309" s="155">
        <v>0</v>
      </c>
      <c r="DM309" s="366">
        <v>0</v>
      </c>
      <c r="DN309" s="339">
        <v>76</v>
      </c>
      <c r="DO309" s="155">
        <v>687.04</v>
      </c>
      <c r="DP309" s="156">
        <v>1</v>
      </c>
      <c r="DQ309" s="155">
        <v>0</v>
      </c>
    </row>
    <row r="310" spans="1:121" ht="51" x14ac:dyDescent="0.25">
      <c r="A310" s="17" t="s">
        <v>833</v>
      </c>
      <c r="B310" s="18" t="s">
        <v>834</v>
      </c>
      <c r="C310" s="17" t="s">
        <v>32</v>
      </c>
      <c r="D310" s="17" t="s">
        <v>835</v>
      </c>
      <c r="E310" s="19" t="s">
        <v>42</v>
      </c>
      <c r="F310" s="19">
        <v>32</v>
      </c>
      <c r="G310" s="20">
        <v>11.98</v>
      </c>
      <c r="H310" s="20">
        <v>15</v>
      </c>
      <c r="I310" s="390">
        <v>480</v>
      </c>
      <c r="J310" s="100">
        <v>0</v>
      </c>
      <c r="K310" s="155">
        <v>0</v>
      </c>
      <c r="L310" s="366">
        <v>0</v>
      </c>
      <c r="M310" s="339">
        <v>0</v>
      </c>
      <c r="N310" s="155">
        <v>0</v>
      </c>
      <c r="O310" s="156">
        <v>0</v>
      </c>
      <c r="P310" s="155">
        <v>480</v>
      </c>
      <c r="Q310" s="100"/>
      <c r="R310" s="155">
        <v>0</v>
      </c>
      <c r="S310" s="366">
        <v>0</v>
      </c>
      <c r="T310" s="339">
        <v>0</v>
      </c>
      <c r="U310" s="155">
        <v>0</v>
      </c>
      <c r="V310" s="156">
        <v>0</v>
      </c>
      <c r="W310" s="155">
        <v>480</v>
      </c>
      <c r="X310" s="100"/>
      <c r="Y310" s="155">
        <v>0</v>
      </c>
      <c r="Z310" s="366">
        <v>0</v>
      </c>
      <c r="AA310" s="339">
        <v>0</v>
      </c>
      <c r="AB310" s="155">
        <v>0</v>
      </c>
      <c r="AC310" s="156">
        <v>0</v>
      </c>
      <c r="AD310" s="155">
        <v>480</v>
      </c>
      <c r="AE310" s="100"/>
      <c r="AF310" s="155">
        <v>0</v>
      </c>
      <c r="AG310" s="366">
        <v>0</v>
      </c>
      <c r="AH310" s="339">
        <v>0</v>
      </c>
      <c r="AI310" s="155">
        <v>0</v>
      </c>
      <c r="AJ310" s="156">
        <v>0</v>
      </c>
      <c r="AK310" s="155">
        <v>480</v>
      </c>
      <c r="AL310" s="100"/>
      <c r="AM310" s="155">
        <v>0</v>
      </c>
      <c r="AN310" s="366">
        <v>0</v>
      </c>
      <c r="AO310" s="339">
        <v>0</v>
      </c>
      <c r="AP310" s="155">
        <v>0</v>
      </c>
      <c r="AQ310" s="156">
        <v>0</v>
      </c>
      <c r="AR310" s="155">
        <v>480</v>
      </c>
      <c r="AS310" s="100"/>
      <c r="AT310" s="155">
        <v>0</v>
      </c>
      <c r="AU310" s="366">
        <v>0</v>
      </c>
      <c r="AV310" s="339">
        <v>0</v>
      </c>
      <c r="AW310" s="155">
        <v>0</v>
      </c>
      <c r="AX310" s="156">
        <v>0</v>
      </c>
      <c r="AY310" s="155">
        <v>480</v>
      </c>
      <c r="AZ310" s="100"/>
      <c r="BA310" s="155">
        <v>0</v>
      </c>
      <c r="BB310" s="366">
        <v>0</v>
      </c>
      <c r="BC310" s="339">
        <v>0</v>
      </c>
      <c r="BD310" s="155">
        <v>0</v>
      </c>
      <c r="BE310" s="156">
        <v>0</v>
      </c>
      <c r="BF310" s="155">
        <v>480</v>
      </c>
      <c r="BG310" s="100"/>
      <c r="BH310" s="155">
        <v>0</v>
      </c>
      <c r="BI310" s="366">
        <v>0</v>
      </c>
      <c r="BJ310" s="339">
        <v>0</v>
      </c>
      <c r="BK310" s="155">
        <v>0</v>
      </c>
      <c r="BL310" s="156">
        <v>0</v>
      </c>
      <c r="BM310" s="155">
        <v>480</v>
      </c>
      <c r="BN310" s="100"/>
      <c r="BO310" s="155">
        <v>0</v>
      </c>
      <c r="BP310" s="366">
        <v>0</v>
      </c>
      <c r="BQ310" s="339">
        <v>0</v>
      </c>
      <c r="BR310" s="155">
        <v>0</v>
      </c>
      <c r="BS310" s="156">
        <v>0</v>
      </c>
      <c r="BT310" s="155">
        <v>480</v>
      </c>
      <c r="BU310" s="100"/>
      <c r="BV310" s="155">
        <v>0</v>
      </c>
      <c r="BW310" s="366">
        <v>0</v>
      </c>
      <c r="BX310" s="339">
        <v>0</v>
      </c>
      <c r="BY310" s="155">
        <v>0</v>
      </c>
      <c r="BZ310" s="156">
        <v>0</v>
      </c>
      <c r="CA310" s="155">
        <v>480</v>
      </c>
      <c r="CB310" s="100"/>
      <c r="CC310" s="155">
        <v>0</v>
      </c>
      <c r="CD310" s="366">
        <v>0</v>
      </c>
      <c r="CE310" s="339">
        <v>0</v>
      </c>
      <c r="CF310" s="155">
        <v>0</v>
      </c>
      <c r="CG310" s="156">
        <v>0</v>
      </c>
      <c r="CH310" s="155">
        <v>480</v>
      </c>
      <c r="CI310" s="100"/>
      <c r="CJ310" s="155">
        <v>0</v>
      </c>
      <c r="CK310" s="366">
        <v>0</v>
      </c>
      <c r="CL310" s="339">
        <v>0</v>
      </c>
      <c r="CM310" s="155">
        <v>0</v>
      </c>
      <c r="CN310" s="156">
        <v>0</v>
      </c>
      <c r="CO310" s="155">
        <v>480</v>
      </c>
      <c r="CP310" s="100"/>
      <c r="CQ310" s="155">
        <v>0</v>
      </c>
      <c r="CR310" s="366">
        <v>0</v>
      </c>
      <c r="CS310" s="339">
        <v>0</v>
      </c>
      <c r="CT310" s="155">
        <v>0</v>
      </c>
      <c r="CU310" s="156">
        <v>0</v>
      </c>
      <c r="CV310" s="155">
        <v>480</v>
      </c>
      <c r="CW310" s="100">
        <v>32</v>
      </c>
      <c r="CX310" s="155">
        <v>480</v>
      </c>
      <c r="CY310" s="366">
        <v>1</v>
      </c>
      <c r="CZ310" s="339">
        <v>32</v>
      </c>
      <c r="DA310" s="155">
        <v>480</v>
      </c>
      <c r="DB310" s="156">
        <v>1</v>
      </c>
      <c r="DC310" s="155">
        <v>0</v>
      </c>
      <c r="DD310" s="100"/>
      <c r="DE310" s="155">
        <v>0</v>
      </c>
      <c r="DF310" s="366">
        <v>0</v>
      </c>
      <c r="DG310" s="339">
        <v>32</v>
      </c>
      <c r="DH310" s="155">
        <v>480</v>
      </c>
      <c r="DI310" s="156">
        <v>1</v>
      </c>
      <c r="DJ310" s="155">
        <v>0</v>
      </c>
      <c r="DK310" s="100"/>
      <c r="DL310" s="155">
        <v>0</v>
      </c>
      <c r="DM310" s="366">
        <v>0</v>
      </c>
      <c r="DN310" s="339">
        <v>32</v>
      </c>
      <c r="DO310" s="155">
        <v>480</v>
      </c>
      <c r="DP310" s="156">
        <v>1</v>
      </c>
      <c r="DQ310" s="155">
        <v>0</v>
      </c>
    </row>
    <row r="311" spans="1:121" ht="63.75" x14ac:dyDescent="0.25">
      <c r="A311" s="17" t="s">
        <v>836</v>
      </c>
      <c r="B311" s="18" t="s">
        <v>837</v>
      </c>
      <c r="C311" s="17" t="s">
        <v>27</v>
      </c>
      <c r="D311" s="17" t="s">
        <v>838</v>
      </c>
      <c r="E311" s="19" t="s">
        <v>109</v>
      </c>
      <c r="F311" s="19">
        <v>75.900000000000006</v>
      </c>
      <c r="G311" s="20">
        <v>13.36</v>
      </c>
      <c r="H311" s="20">
        <v>16.72</v>
      </c>
      <c r="I311" s="390">
        <v>1269.048</v>
      </c>
      <c r="J311" s="100">
        <v>0</v>
      </c>
      <c r="K311" s="155">
        <v>0</v>
      </c>
      <c r="L311" s="366">
        <v>0</v>
      </c>
      <c r="M311" s="339">
        <v>0</v>
      </c>
      <c r="N311" s="155">
        <v>0</v>
      </c>
      <c r="O311" s="156">
        <v>0</v>
      </c>
      <c r="P311" s="155">
        <v>1269.048</v>
      </c>
      <c r="Q311" s="100"/>
      <c r="R311" s="155">
        <v>0</v>
      </c>
      <c r="S311" s="366">
        <v>0</v>
      </c>
      <c r="T311" s="339">
        <v>0</v>
      </c>
      <c r="U311" s="155">
        <v>0</v>
      </c>
      <c r="V311" s="156">
        <v>0</v>
      </c>
      <c r="W311" s="155">
        <v>1269.048</v>
      </c>
      <c r="X311" s="100"/>
      <c r="Y311" s="155">
        <v>0</v>
      </c>
      <c r="Z311" s="366">
        <v>0</v>
      </c>
      <c r="AA311" s="339">
        <v>0</v>
      </c>
      <c r="AB311" s="155">
        <v>0</v>
      </c>
      <c r="AC311" s="156">
        <v>0</v>
      </c>
      <c r="AD311" s="155">
        <v>1269.048</v>
      </c>
      <c r="AE311" s="100"/>
      <c r="AF311" s="155">
        <v>0</v>
      </c>
      <c r="AG311" s="366">
        <v>0</v>
      </c>
      <c r="AH311" s="339">
        <v>0</v>
      </c>
      <c r="AI311" s="155">
        <v>0</v>
      </c>
      <c r="AJ311" s="156">
        <v>0</v>
      </c>
      <c r="AK311" s="155">
        <v>1269.048</v>
      </c>
      <c r="AL311" s="100"/>
      <c r="AM311" s="155">
        <v>0</v>
      </c>
      <c r="AN311" s="366">
        <v>0</v>
      </c>
      <c r="AO311" s="339">
        <v>0</v>
      </c>
      <c r="AP311" s="155">
        <v>0</v>
      </c>
      <c r="AQ311" s="156">
        <v>0</v>
      </c>
      <c r="AR311" s="155">
        <v>1269.048</v>
      </c>
      <c r="AS311" s="100"/>
      <c r="AT311" s="155">
        <v>0</v>
      </c>
      <c r="AU311" s="366">
        <v>0</v>
      </c>
      <c r="AV311" s="339">
        <v>0</v>
      </c>
      <c r="AW311" s="155">
        <v>0</v>
      </c>
      <c r="AX311" s="156">
        <v>0</v>
      </c>
      <c r="AY311" s="155">
        <v>1269.048</v>
      </c>
      <c r="AZ311" s="100"/>
      <c r="BA311" s="155">
        <v>0</v>
      </c>
      <c r="BB311" s="366">
        <v>0</v>
      </c>
      <c r="BC311" s="339">
        <v>0</v>
      </c>
      <c r="BD311" s="155">
        <v>0</v>
      </c>
      <c r="BE311" s="156">
        <v>0</v>
      </c>
      <c r="BF311" s="155">
        <v>1269.048</v>
      </c>
      <c r="BG311" s="100"/>
      <c r="BH311" s="155">
        <v>0</v>
      </c>
      <c r="BI311" s="366">
        <v>0</v>
      </c>
      <c r="BJ311" s="339">
        <v>0</v>
      </c>
      <c r="BK311" s="155">
        <v>0</v>
      </c>
      <c r="BL311" s="156">
        <v>0</v>
      </c>
      <c r="BM311" s="155">
        <v>1269.048</v>
      </c>
      <c r="BN311" s="100"/>
      <c r="BO311" s="155">
        <v>0</v>
      </c>
      <c r="BP311" s="366">
        <v>0</v>
      </c>
      <c r="BQ311" s="339">
        <v>0</v>
      </c>
      <c r="BR311" s="155">
        <v>0</v>
      </c>
      <c r="BS311" s="156">
        <v>0</v>
      </c>
      <c r="BT311" s="155">
        <v>1269.048</v>
      </c>
      <c r="BU311" s="100"/>
      <c r="BV311" s="155">
        <v>0</v>
      </c>
      <c r="BW311" s="366">
        <v>0</v>
      </c>
      <c r="BX311" s="339">
        <v>0</v>
      </c>
      <c r="BY311" s="155">
        <v>0</v>
      </c>
      <c r="BZ311" s="156">
        <v>0</v>
      </c>
      <c r="CA311" s="155">
        <v>1269.048</v>
      </c>
      <c r="CB311" s="100"/>
      <c r="CC311" s="155">
        <v>0</v>
      </c>
      <c r="CD311" s="366">
        <v>0</v>
      </c>
      <c r="CE311" s="339">
        <v>0</v>
      </c>
      <c r="CF311" s="155">
        <v>0</v>
      </c>
      <c r="CG311" s="156">
        <v>0</v>
      </c>
      <c r="CH311" s="155">
        <v>1269.048</v>
      </c>
      <c r="CI311" s="100"/>
      <c r="CJ311" s="155">
        <v>0</v>
      </c>
      <c r="CK311" s="366">
        <v>0</v>
      </c>
      <c r="CL311" s="339">
        <v>0</v>
      </c>
      <c r="CM311" s="155">
        <v>0</v>
      </c>
      <c r="CN311" s="156">
        <v>0</v>
      </c>
      <c r="CO311" s="155">
        <v>1269.048</v>
      </c>
      <c r="CP311" s="100"/>
      <c r="CQ311" s="155">
        <v>0</v>
      </c>
      <c r="CR311" s="366">
        <v>0</v>
      </c>
      <c r="CS311" s="339">
        <v>0</v>
      </c>
      <c r="CT311" s="155">
        <v>0</v>
      </c>
      <c r="CU311" s="156">
        <v>0</v>
      </c>
      <c r="CV311" s="155">
        <v>1269.048</v>
      </c>
      <c r="CW311" s="100"/>
      <c r="CX311" s="155">
        <v>0</v>
      </c>
      <c r="CY311" s="366">
        <v>0</v>
      </c>
      <c r="CZ311" s="339">
        <v>0</v>
      </c>
      <c r="DA311" s="155">
        <v>0</v>
      </c>
      <c r="DB311" s="156">
        <v>0</v>
      </c>
      <c r="DC311" s="155">
        <v>1269.048</v>
      </c>
      <c r="DD311" s="100"/>
      <c r="DE311" s="155">
        <v>0</v>
      </c>
      <c r="DF311" s="366">
        <v>0</v>
      </c>
      <c r="DG311" s="339">
        <v>0</v>
      </c>
      <c r="DH311" s="155">
        <v>0</v>
      </c>
      <c r="DI311" s="156">
        <v>0</v>
      </c>
      <c r="DJ311" s="155">
        <v>1269.048</v>
      </c>
      <c r="DK311" s="100"/>
      <c r="DL311" s="155">
        <v>0</v>
      </c>
      <c r="DM311" s="366">
        <v>0</v>
      </c>
      <c r="DN311" s="339">
        <v>0</v>
      </c>
      <c r="DO311" s="155">
        <v>0</v>
      </c>
      <c r="DP311" s="156">
        <v>0</v>
      </c>
      <c r="DQ311" s="155">
        <v>1269.048</v>
      </c>
    </row>
    <row r="312" spans="1:121" ht="38.25" x14ac:dyDescent="0.25">
      <c r="A312" s="17" t="s">
        <v>839</v>
      </c>
      <c r="B312" s="18" t="s">
        <v>840</v>
      </c>
      <c r="C312" s="17" t="s">
        <v>27</v>
      </c>
      <c r="D312" s="17" t="s">
        <v>841</v>
      </c>
      <c r="E312" s="19" t="s">
        <v>42</v>
      </c>
      <c r="F312" s="19">
        <v>2</v>
      </c>
      <c r="G312" s="20">
        <v>478.42</v>
      </c>
      <c r="H312" s="20">
        <v>599.07000000000005</v>
      </c>
      <c r="I312" s="390">
        <v>1198.1400000000001</v>
      </c>
      <c r="J312" s="100">
        <v>0</v>
      </c>
      <c r="K312" s="155">
        <v>0</v>
      </c>
      <c r="L312" s="366">
        <v>0</v>
      </c>
      <c r="M312" s="339">
        <v>0</v>
      </c>
      <c r="N312" s="155">
        <v>0</v>
      </c>
      <c r="O312" s="156">
        <v>0</v>
      </c>
      <c r="P312" s="155">
        <v>1198.1400000000001</v>
      </c>
      <c r="Q312" s="100"/>
      <c r="R312" s="155">
        <v>0</v>
      </c>
      <c r="S312" s="366">
        <v>0</v>
      </c>
      <c r="T312" s="339">
        <v>0</v>
      </c>
      <c r="U312" s="155">
        <v>0</v>
      </c>
      <c r="V312" s="156">
        <v>0</v>
      </c>
      <c r="W312" s="155">
        <v>1198.1400000000001</v>
      </c>
      <c r="X312" s="100"/>
      <c r="Y312" s="155">
        <v>0</v>
      </c>
      <c r="Z312" s="366">
        <v>0</v>
      </c>
      <c r="AA312" s="339">
        <v>0</v>
      </c>
      <c r="AB312" s="155">
        <v>0</v>
      </c>
      <c r="AC312" s="156">
        <v>0</v>
      </c>
      <c r="AD312" s="155">
        <v>1198.1400000000001</v>
      </c>
      <c r="AE312" s="100"/>
      <c r="AF312" s="155">
        <v>0</v>
      </c>
      <c r="AG312" s="366">
        <v>0</v>
      </c>
      <c r="AH312" s="339">
        <v>0</v>
      </c>
      <c r="AI312" s="155">
        <v>0</v>
      </c>
      <c r="AJ312" s="156">
        <v>0</v>
      </c>
      <c r="AK312" s="155">
        <v>1198.1400000000001</v>
      </c>
      <c r="AL312" s="100"/>
      <c r="AM312" s="155">
        <v>0</v>
      </c>
      <c r="AN312" s="366">
        <v>0</v>
      </c>
      <c r="AO312" s="339">
        <v>0</v>
      </c>
      <c r="AP312" s="155">
        <v>0</v>
      </c>
      <c r="AQ312" s="156">
        <v>0</v>
      </c>
      <c r="AR312" s="155">
        <v>1198.1400000000001</v>
      </c>
      <c r="AS312" s="100"/>
      <c r="AT312" s="155">
        <v>0</v>
      </c>
      <c r="AU312" s="366">
        <v>0</v>
      </c>
      <c r="AV312" s="339">
        <v>0</v>
      </c>
      <c r="AW312" s="155">
        <v>0</v>
      </c>
      <c r="AX312" s="156">
        <v>0</v>
      </c>
      <c r="AY312" s="155">
        <v>1198.1400000000001</v>
      </c>
      <c r="AZ312" s="100"/>
      <c r="BA312" s="155">
        <v>0</v>
      </c>
      <c r="BB312" s="366">
        <v>0</v>
      </c>
      <c r="BC312" s="339">
        <v>0</v>
      </c>
      <c r="BD312" s="155">
        <v>0</v>
      </c>
      <c r="BE312" s="156">
        <v>0</v>
      </c>
      <c r="BF312" s="155">
        <v>1198.1400000000001</v>
      </c>
      <c r="BG312" s="100"/>
      <c r="BH312" s="155">
        <v>0</v>
      </c>
      <c r="BI312" s="366">
        <v>0</v>
      </c>
      <c r="BJ312" s="339">
        <v>0</v>
      </c>
      <c r="BK312" s="155">
        <v>0</v>
      </c>
      <c r="BL312" s="156">
        <v>0</v>
      </c>
      <c r="BM312" s="155">
        <v>1198.1400000000001</v>
      </c>
      <c r="BN312" s="100"/>
      <c r="BO312" s="155">
        <v>0</v>
      </c>
      <c r="BP312" s="366">
        <v>0</v>
      </c>
      <c r="BQ312" s="339">
        <v>0</v>
      </c>
      <c r="BR312" s="155">
        <v>0</v>
      </c>
      <c r="BS312" s="156">
        <v>0</v>
      </c>
      <c r="BT312" s="155">
        <v>1198.1400000000001</v>
      </c>
      <c r="BU312" s="277"/>
      <c r="BV312" s="155">
        <v>0</v>
      </c>
      <c r="BW312" s="366">
        <v>0</v>
      </c>
      <c r="BX312" s="339">
        <v>0</v>
      </c>
      <c r="BY312" s="155">
        <v>0</v>
      </c>
      <c r="BZ312" s="156">
        <v>0</v>
      </c>
      <c r="CA312" s="155">
        <v>1198.1400000000001</v>
      </c>
      <c r="CB312" s="100"/>
      <c r="CC312" s="155">
        <v>0</v>
      </c>
      <c r="CD312" s="366">
        <v>0</v>
      </c>
      <c r="CE312" s="339">
        <v>0</v>
      </c>
      <c r="CF312" s="155">
        <v>0</v>
      </c>
      <c r="CG312" s="156">
        <v>0</v>
      </c>
      <c r="CH312" s="155">
        <v>1198.1400000000001</v>
      </c>
      <c r="CI312" s="100">
        <v>1</v>
      </c>
      <c r="CJ312" s="155">
        <v>599.07000000000005</v>
      </c>
      <c r="CK312" s="366">
        <v>0.5</v>
      </c>
      <c r="CL312" s="339">
        <v>1</v>
      </c>
      <c r="CM312" s="155">
        <v>599.07000000000005</v>
      </c>
      <c r="CN312" s="156">
        <v>0.5</v>
      </c>
      <c r="CO312" s="155">
        <v>599.07000000000005</v>
      </c>
      <c r="CP312" s="100">
        <v>1</v>
      </c>
      <c r="CQ312" s="155">
        <v>599.07000000000005</v>
      </c>
      <c r="CR312" s="366">
        <v>0.5</v>
      </c>
      <c r="CS312" s="339">
        <v>2</v>
      </c>
      <c r="CT312" s="155">
        <v>1198.1400000000001</v>
      </c>
      <c r="CU312" s="156">
        <v>1</v>
      </c>
      <c r="CV312" s="155">
        <v>0</v>
      </c>
      <c r="CW312" s="100"/>
      <c r="CX312" s="155">
        <v>0</v>
      </c>
      <c r="CY312" s="366">
        <v>0</v>
      </c>
      <c r="CZ312" s="339">
        <v>2</v>
      </c>
      <c r="DA312" s="155">
        <v>1198.1400000000001</v>
      </c>
      <c r="DB312" s="156">
        <v>1</v>
      </c>
      <c r="DC312" s="155">
        <v>0</v>
      </c>
      <c r="DD312" s="100"/>
      <c r="DE312" s="155">
        <v>0</v>
      </c>
      <c r="DF312" s="366">
        <v>0</v>
      </c>
      <c r="DG312" s="339">
        <v>2</v>
      </c>
      <c r="DH312" s="155">
        <v>1198.1400000000001</v>
      </c>
      <c r="DI312" s="156">
        <v>1</v>
      </c>
      <c r="DJ312" s="155">
        <v>0</v>
      </c>
      <c r="DK312" s="100"/>
      <c r="DL312" s="155">
        <v>0</v>
      </c>
      <c r="DM312" s="366">
        <v>0</v>
      </c>
      <c r="DN312" s="339">
        <v>2</v>
      </c>
      <c r="DO312" s="155">
        <v>1198.1400000000001</v>
      </c>
      <c r="DP312" s="156">
        <v>1</v>
      </c>
      <c r="DQ312" s="155">
        <v>0</v>
      </c>
    </row>
    <row r="313" spans="1:121" ht="25.5" x14ac:dyDescent="0.25">
      <c r="A313" s="17" t="s">
        <v>842</v>
      </c>
      <c r="B313" s="18" t="s">
        <v>517</v>
      </c>
      <c r="C313" s="17" t="s">
        <v>27</v>
      </c>
      <c r="D313" s="17" t="s">
        <v>518</v>
      </c>
      <c r="E313" s="19" t="s">
        <v>109</v>
      </c>
      <c r="F313" s="19">
        <v>11</v>
      </c>
      <c r="G313" s="20">
        <v>178.69</v>
      </c>
      <c r="H313" s="20">
        <v>223.75</v>
      </c>
      <c r="I313" s="390">
        <v>2461.25</v>
      </c>
      <c r="J313" s="100">
        <v>0</v>
      </c>
      <c r="K313" s="155">
        <v>0</v>
      </c>
      <c r="L313" s="366">
        <v>0</v>
      </c>
      <c r="M313" s="339">
        <v>0</v>
      </c>
      <c r="N313" s="155">
        <v>0</v>
      </c>
      <c r="O313" s="156">
        <v>0</v>
      </c>
      <c r="P313" s="155">
        <v>2461.25</v>
      </c>
      <c r="Q313" s="100"/>
      <c r="R313" s="155">
        <v>0</v>
      </c>
      <c r="S313" s="366">
        <v>0</v>
      </c>
      <c r="T313" s="339">
        <v>0</v>
      </c>
      <c r="U313" s="155">
        <v>0</v>
      </c>
      <c r="V313" s="156">
        <v>0</v>
      </c>
      <c r="W313" s="155">
        <v>2461.25</v>
      </c>
      <c r="X313" s="100"/>
      <c r="Y313" s="155">
        <v>0</v>
      </c>
      <c r="Z313" s="366">
        <v>0</v>
      </c>
      <c r="AA313" s="339">
        <v>0</v>
      </c>
      <c r="AB313" s="155">
        <v>0</v>
      </c>
      <c r="AC313" s="156">
        <v>0</v>
      </c>
      <c r="AD313" s="155">
        <v>2461.25</v>
      </c>
      <c r="AE313" s="100"/>
      <c r="AF313" s="155">
        <v>0</v>
      </c>
      <c r="AG313" s="366">
        <v>0</v>
      </c>
      <c r="AH313" s="339">
        <v>0</v>
      </c>
      <c r="AI313" s="155">
        <v>0</v>
      </c>
      <c r="AJ313" s="156">
        <v>0</v>
      </c>
      <c r="AK313" s="155">
        <v>2461.25</v>
      </c>
      <c r="AL313" s="100"/>
      <c r="AM313" s="155">
        <v>0</v>
      </c>
      <c r="AN313" s="366">
        <v>0</v>
      </c>
      <c r="AO313" s="339">
        <v>0</v>
      </c>
      <c r="AP313" s="155">
        <v>0</v>
      </c>
      <c r="AQ313" s="156">
        <v>0</v>
      </c>
      <c r="AR313" s="155">
        <v>2461.25</v>
      </c>
      <c r="AS313" s="100"/>
      <c r="AT313" s="155">
        <v>0</v>
      </c>
      <c r="AU313" s="366">
        <v>0</v>
      </c>
      <c r="AV313" s="339">
        <v>0</v>
      </c>
      <c r="AW313" s="155">
        <v>0</v>
      </c>
      <c r="AX313" s="156">
        <v>0</v>
      </c>
      <c r="AY313" s="155">
        <v>2461.25</v>
      </c>
      <c r="AZ313" s="100"/>
      <c r="BA313" s="155">
        <v>0</v>
      </c>
      <c r="BB313" s="366">
        <v>0</v>
      </c>
      <c r="BC313" s="339">
        <v>0</v>
      </c>
      <c r="BD313" s="155">
        <v>0</v>
      </c>
      <c r="BE313" s="156">
        <v>0</v>
      </c>
      <c r="BF313" s="155">
        <v>2461.25</v>
      </c>
      <c r="BG313" s="100"/>
      <c r="BH313" s="155">
        <v>0</v>
      </c>
      <c r="BI313" s="366">
        <v>0</v>
      </c>
      <c r="BJ313" s="339">
        <v>0</v>
      </c>
      <c r="BK313" s="155">
        <v>0</v>
      </c>
      <c r="BL313" s="156">
        <v>0</v>
      </c>
      <c r="BM313" s="155">
        <v>2461.25</v>
      </c>
      <c r="BN313" s="100"/>
      <c r="BO313" s="155">
        <v>0</v>
      </c>
      <c r="BP313" s="366">
        <v>0</v>
      </c>
      <c r="BQ313" s="339">
        <v>0</v>
      </c>
      <c r="BR313" s="155">
        <v>0</v>
      </c>
      <c r="BS313" s="156">
        <v>0</v>
      </c>
      <c r="BT313" s="155">
        <v>2461.25</v>
      </c>
      <c r="BU313" s="100"/>
      <c r="BV313" s="155">
        <v>0</v>
      </c>
      <c r="BW313" s="366">
        <v>0</v>
      </c>
      <c r="BX313" s="339">
        <v>0</v>
      </c>
      <c r="BY313" s="155">
        <v>0</v>
      </c>
      <c r="BZ313" s="156">
        <v>0</v>
      </c>
      <c r="CA313" s="155">
        <v>2461.25</v>
      </c>
      <c r="CB313" s="100"/>
      <c r="CC313" s="155">
        <v>0</v>
      </c>
      <c r="CD313" s="366">
        <v>0</v>
      </c>
      <c r="CE313" s="339">
        <v>0</v>
      </c>
      <c r="CF313" s="155">
        <v>0</v>
      </c>
      <c r="CG313" s="156">
        <v>0</v>
      </c>
      <c r="CH313" s="155">
        <v>2461.25</v>
      </c>
      <c r="CI313" s="100"/>
      <c r="CJ313" s="155">
        <v>0</v>
      </c>
      <c r="CK313" s="366">
        <v>0</v>
      </c>
      <c r="CL313" s="339">
        <v>0</v>
      </c>
      <c r="CM313" s="155">
        <v>0</v>
      </c>
      <c r="CN313" s="156">
        <v>0</v>
      </c>
      <c r="CO313" s="155">
        <v>2461.25</v>
      </c>
      <c r="CP313" s="100"/>
      <c r="CQ313" s="155">
        <v>0</v>
      </c>
      <c r="CR313" s="366">
        <v>0</v>
      </c>
      <c r="CS313" s="339">
        <v>0</v>
      </c>
      <c r="CT313" s="155">
        <v>0</v>
      </c>
      <c r="CU313" s="156">
        <v>0</v>
      </c>
      <c r="CV313" s="155">
        <v>2461.25</v>
      </c>
      <c r="CW313" s="100">
        <v>11</v>
      </c>
      <c r="CX313" s="155">
        <v>2461.25</v>
      </c>
      <c r="CY313" s="366">
        <v>1</v>
      </c>
      <c r="CZ313" s="339">
        <v>11</v>
      </c>
      <c r="DA313" s="155">
        <v>2461.25</v>
      </c>
      <c r="DB313" s="156">
        <v>1</v>
      </c>
      <c r="DC313" s="155">
        <v>0</v>
      </c>
      <c r="DD313" s="100"/>
      <c r="DE313" s="155">
        <v>0</v>
      </c>
      <c r="DF313" s="366">
        <v>0</v>
      </c>
      <c r="DG313" s="339">
        <v>11</v>
      </c>
      <c r="DH313" s="155">
        <v>2461.25</v>
      </c>
      <c r="DI313" s="156">
        <v>1</v>
      </c>
      <c r="DJ313" s="155">
        <v>0</v>
      </c>
      <c r="DK313" s="100"/>
      <c r="DL313" s="155">
        <v>0</v>
      </c>
      <c r="DM313" s="366">
        <v>0</v>
      </c>
      <c r="DN313" s="339">
        <v>11</v>
      </c>
      <c r="DO313" s="155">
        <v>2461.25</v>
      </c>
      <c r="DP313" s="156">
        <v>1</v>
      </c>
      <c r="DQ313" s="155">
        <v>0</v>
      </c>
    </row>
    <row r="314" spans="1:121" ht="38.25" x14ac:dyDescent="0.25">
      <c r="A314" s="17" t="s">
        <v>843</v>
      </c>
      <c r="B314" s="18" t="s">
        <v>672</v>
      </c>
      <c r="C314" s="17" t="s">
        <v>27</v>
      </c>
      <c r="D314" s="17" t="s">
        <v>673</v>
      </c>
      <c r="E314" s="19" t="s">
        <v>109</v>
      </c>
      <c r="F314" s="19">
        <v>30.4</v>
      </c>
      <c r="G314" s="20">
        <v>22.71</v>
      </c>
      <c r="H314" s="20">
        <v>28.43</v>
      </c>
      <c r="I314" s="390">
        <v>864.27200000000005</v>
      </c>
      <c r="J314" s="100">
        <v>0</v>
      </c>
      <c r="K314" s="155">
        <v>0</v>
      </c>
      <c r="L314" s="366">
        <v>0</v>
      </c>
      <c r="M314" s="339">
        <v>0</v>
      </c>
      <c r="N314" s="155">
        <v>0</v>
      </c>
      <c r="O314" s="156">
        <v>0</v>
      </c>
      <c r="P314" s="155">
        <v>864.27200000000005</v>
      </c>
      <c r="Q314" s="100"/>
      <c r="R314" s="155">
        <v>0</v>
      </c>
      <c r="S314" s="366">
        <v>0</v>
      </c>
      <c r="T314" s="339">
        <v>0</v>
      </c>
      <c r="U314" s="155">
        <v>0</v>
      </c>
      <c r="V314" s="156">
        <v>0</v>
      </c>
      <c r="W314" s="155">
        <v>864.27200000000005</v>
      </c>
      <c r="X314" s="100"/>
      <c r="Y314" s="155">
        <v>0</v>
      </c>
      <c r="Z314" s="366">
        <v>0</v>
      </c>
      <c r="AA314" s="339">
        <v>0</v>
      </c>
      <c r="AB314" s="155">
        <v>0</v>
      </c>
      <c r="AC314" s="156">
        <v>0</v>
      </c>
      <c r="AD314" s="155">
        <v>864.27200000000005</v>
      </c>
      <c r="AE314" s="100"/>
      <c r="AF314" s="155">
        <v>0</v>
      </c>
      <c r="AG314" s="366">
        <v>0</v>
      </c>
      <c r="AH314" s="339">
        <v>0</v>
      </c>
      <c r="AI314" s="155">
        <v>0</v>
      </c>
      <c r="AJ314" s="156">
        <v>0</v>
      </c>
      <c r="AK314" s="155">
        <v>864.27200000000005</v>
      </c>
      <c r="AL314" s="100"/>
      <c r="AM314" s="155">
        <v>0</v>
      </c>
      <c r="AN314" s="366">
        <v>0</v>
      </c>
      <c r="AO314" s="339">
        <v>0</v>
      </c>
      <c r="AP314" s="155">
        <v>0</v>
      </c>
      <c r="AQ314" s="156">
        <v>0</v>
      </c>
      <c r="AR314" s="155">
        <v>864.27200000000005</v>
      </c>
      <c r="AS314" s="100"/>
      <c r="AT314" s="155">
        <v>0</v>
      </c>
      <c r="AU314" s="366">
        <v>0</v>
      </c>
      <c r="AV314" s="339">
        <v>0</v>
      </c>
      <c r="AW314" s="155">
        <v>0</v>
      </c>
      <c r="AX314" s="156">
        <v>0</v>
      </c>
      <c r="AY314" s="155">
        <v>864.27200000000005</v>
      </c>
      <c r="AZ314" s="100"/>
      <c r="BA314" s="155">
        <v>0</v>
      </c>
      <c r="BB314" s="366">
        <v>0</v>
      </c>
      <c r="BC314" s="339">
        <v>0</v>
      </c>
      <c r="BD314" s="155">
        <v>0</v>
      </c>
      <c r="BE314" s="156">
        <v>0</v>
      </c>
      <c r="BF314" s="155">
        <v>864.27200000000005</v>
      </c>
      <c r="BG314" s="100">
        <v>30.4</v>
      </c>
      <c r="BH314" s="155">
        <v>864.27199999999993</v>
      </c>
      <c r="BI314" s="366">
        <v>0.99999999999999989</v>
      </c>
      <c r="BJ314" s="339">
        <v>30.4</v>
      </c>
      <c r="BK314" s="155">
        <v>864.27199999999993</v>
      </c>
      <c r="BL314" s="156">
        <v>0.99999999999999989</v>
      </c>
      <c r="BM314" s="155">
        <v>0</v>
      </c>
      <c r="BN314" s="100"/>
      <c r="BO314" s="155">
        <v>0</v>
      </c>
      <c r="BP314" s="366">
        <v>0</v>
      </c>
      <c r="BQ314" s="339">
        <v>30.4</v>
      </c>
      <c r="BR314" s="155">
        <v>864.27199999999993</v>
      </c>
      <c r="BS314" s="156">
        <v>0.99999999999999989</v>
      </c>
      <c r="BT314" s="155">
        <v>0</v>
      </c>
      <c r="BU314" s="100"/>
      <c r="BV314" s="155">
        <v>0</v>
      </c>
      <c r="BW314" s="366">
        <v>0</v>
      </c>
      <c r="BX314" s="339">
        <v>30.4</v>
      </c>
      <c r="BY314" s="155">
        <v>864.27199999999993</v>
      </c>
      <c r="BZ314" s="156">
        <v>0.99999999999999989</v>
      </c>
      <c r="CA314" s="155">
        <v>0</v>
      </c>
      <c r="CB314" s="100"/>
      <c r="CC314" s="155">
        <v>0</v>
      </c>
      <c r="CD314" s="366">
        <v>0</v>
      </c>
      <c r="CE314" s="339">
        <v>30.4</v>
      </c>
      <c r="CF314" s="155">
        <v>864.27199999999993</v>
      </c>
      <c r="CG314" s="156">
        <v>0.99999999999999989</v>
      </c>
      <c r="CH314" s="155">
        <v>0</v>
      </c>
      <c r="CI314" s="100"/>
      <c r="CJ314" s="155">
        <v>0</v>
      </c>
      <c r="CK314" s="366">
        <v>0</v>
      </c>
      <c r="CL314" s="339">
        <v>30.4</v>
      </c>
      <c r="CM314" s="155">
        <v>864.27199999999993</v>
      </c>
      <c r="CN314" s="156">
        <v>0.99999999999999989</v>
      </c>
      <c r="CO314" s="155">
        <v>0</v>
      </c>
      <c r="CP314" s="100"/>
      <c r="CQ314" s="155">
        <v>0</v>
      </c>
      <c r="CR314" s="366">
        <v>0</v>
      </c>
      <c r="CS314" s="339">
        <v>30.4</v>
      </c>
      <c r="CT314" s="155">
        <v>864.27199999999993</v>
      </c>
      <c r="CU314" s="156">
        <v>0.99999999999999989</v>
      </c>
      <c r="CV314" s="155">
        <v>0</v>
      </c>
      <c r="CW314" s="100"/>
      <c r="CX314" s="155">
        <v>0</v>
      </c>
      <c r="CY314" s="366">
        <v>0</v>
      </c>
      <c r="CZ314" s="339">
        <v>30.4</v>
      </c>
      <c r="DA314" s="155">
        <v>864.27199999999993</v>
      </c>
      <c r="DB314" s="156">
        <v>0.99999999999999989</v>
      </c>
      <c r="DC314" s="155">
        <v>0</v>
      </c>
      <c r="DD314" s="100"/>
      <c r="DE314" s="155">
        <v>0</v>
      </c>
      <c r="DF314" s="366">
        <v>0</v>
      </c>
      <c r="DG314" s="339">
        <v>30.4</v>
      </c>
      <c r="DH314" s="155">
        <v>864.27199999999993</v>
      </c>
      <c r="DI314" s="156">
        <v>0.99999999999999989</v>
      </c>
      <c r="DJ314" s="155">
        <v>0</v>
      </c>
      <c r="DK314" s="100"/>
      <c r="DL314" s="155">
        <v>0</v>
      </c>
      <c r="DM314" s="366">
        <v>0</v>
      </c>
      <c r="DN314" s="339">
        <v>30.4</v>
      </c>
      <c r="DO314" s="155">
        <v>864.27199999999993</v>
      </c>
      <c r="DP314" s="156">
        <v>0.99999999999999989</v>
      </c>
      <c r="DQ314" s="155">
        <v>0</v>
      </c>
    </row>
    <row r="315" spans="1:121" x14ac:dyDescent="0.25">
      <c r="A315" s="17" t="s">
        <v>844</v>
      </c>
      <c r="B315" s="18" t="s">
        <v>845</v>
      </c>
      <c r="C315" s="17" t="s">
        <v>40</v>
      </c>
      <c r="D315" s="17" t="s">
        <v>846</v>
      </c>
      <c r="E315" s="19" t="s">
        <v>109</v>
      </c>
      <c r="F315" s="19">
        <v>11</v>
      </c>
      <c r="G315" s="20">
        <v>32.67</v>
      </c>
      <c r="H315" s="20">
        <v>40.9</v>
      </c>
      <c r="I315" s="390">
        <v>449.9</v>
      </c>
      <c r="J315" s="100">
        <v>0</v>
      </c>
      <c r="K315" s="155">
        <v>0</v>
      </c>
      <c r="L315" s="366">
        <v>0</v>
      </c>
      <c r="M315" s="339">
        <v>0</v>
      </c>
      <c r="N315" s="155">
        <v>0</v>
      </c>
      <c r="O315" s="156">
        <v>0</v>
      </c>
      <c r="P315" s="155">
        <v>449.9</v>
      </c>
      <c r="Q315" s="100"/>
      <c r="R315" s="155">
        <v>0</v>
      </c>
      <c r="S315" s="366">
        <v>0</v>
      </c>
      <c r="T315" s="339">
        <v>0</v>
      </c>
      <c r="U315" s="155">
        <v>0</v>
      </c>
      <c r="V315" s="156">
        <v>0</v>
      </c>
      <c r="W315" s="155">
        <v>449.9</v>
      </c>
      <c r="X315" s="100"/>
      <c r="Y315" s="155">
        <v>0</v>
      </c>
      <c r="Z315" s="366">
        <v>0</v>
      </c>
      <c r="AA315" s="339">
        <v>0</v>
      </c>
      <c r="AB315" s="155">
        <v>0</v>
      </c>
      <c r="AC315" s="156">
        <v>0</v>
      </c>
      <c r="AD315" s="155">
        <v>449.9</v>
      </c>
      <c r="AE315" s="100"/>
      <c r="AF315" s="155">
        <v>0</v>
      </c>
      <c r="AG315" s="366">
        <v>0</v>
      </c>
      <c r="AH315" s="339">
        <v>0</v>
      </c>
      <c r="AI315" s="155">
        <v>0</v>
      </c>
      <c r="AJ315" s="156">
        <v>0</v>
      </c>
      <c r="AK315" s="155">
        <v>449.9</v>
      </c>
      <c r="AL315" s="100"/>
      <c r="AM315" s="155">
        <v>0</v>
      </c>
      <c r="AN315" s="366">
        <v>0</v>
      </c>
      <c r="AO315" s="339">
        <v>0</v>
      </c>
      <c r="AP315" s="155">
        <v>0</v>
      </c>
      <c r="AQ315" s="156">
        <v>0</v>
      </c>
      <c r="AR315" s="155">
        <v>449.9</v>
      </c>
      <c r="AS315" s="100"/>
      <c r="AT315" s="155">
        <v>0</v>
      </c>
      <c r="AU315" s="366">
        <v>0</v>
      </c>
      <c r="AV315" s="339">
        <v>0</v>
      </c>
      <c r="AW315" s="155">
        <v>0</v>
      </c>
      <c r="AX315" s="156">
        <v>0</v>
      </c>
      <c r="AY315" s="155">
        <v>449.9</v>
      </c>
      <c r="AZ315" s="100"/>
      <c r="BA315" s="155">
        <v>0</v>
      </c>
      <c r="BB315" s="366">
        <v>0</v>
      </c>
      <c r="BC315" s="339">
        <v>0</v>
      </c>
      <c r="BD315" s="155">
        <v>0</v>
      </c>
      <c r="BE315" s="156">
        <v>0</v>
      </c>
      <c r="BF315" s="155">
        <v>449.9</v>
      </c>
      <c r="BG315" s="100"/>
      <c r="BH315" s="155">
        <v>0</v>
      </c>
      <c r="BI315" s="366">
        <v>0</v>
      </c>
      <c r="BJ315" s="339">
        <v>0</v>
      </c>
      <c r="BK315" s="155">
        <v>0</v>
      </c>
      <c r="BL315" s="156">
        <v>0</v>
      </c>
      <c r="BM315" s="155">
        <v>449.9</v>
      </c>
      <c r="BN315" s="100"/>
      <c r="BO315" s="155">
        <v>0</v>
      </c>
      <c r="BP315" s="366">
        <v>0</v>
      </c>
      <c r="BQ315" s="339">
        <v>0</v>
      </c>
      <c r="BR315" s="155">
        <v>0</v>
      </c>
      <c r="BS315" s="156">
        <v>0</v>
      </c>
      <c r="BT315" s="155">
        <v>449.9</v>
      </c>
      <c r="BU315" s="100"/>
      <c r="BV315" s="155">
        <v>0</v>
      </c>
      <c r="BW315" s="366">
        <v>0</v>
      </c>
      <c r="BX315" s="339">
        <v>0</v>
      </c>
      <c r="BY315" s="155">
        <v>0</v>
      </c>
      <c r="BZ315" s="156">
        <v>0</v>
      </c>
      <c r="CA315" s="155">
        <v>449.9</v>
      </c>
      <c r="CB315" s="100"/>
      <c r="CC315" s="155">
        <v>0</v>
      </c>
      <c r="CD315" s="366">
        <v>0</v>
      </c>
      <c r="CE315" s="339">
        <v>0</v>
      </c>
      <c r="CF315" s="155">
        <v>0</v>
      </c>
      <c r="CG315" s="156">
        <v>0</v>
      </c>
      <c r="CH315" s="155">
        <v>449.9</v>
      </c>
      <c r="CI315" s="100"/>
      <c r="CJ315" s="155">
        <v>0</v>
      </c>
      <c r="CK315" s="366">
        <v>0</v>
      </c>
      <c r="CL315" s="339">
        <v>0</v>
      </c>
      <c r="CM315" s="155">
        <v>0</v>
      </c>
      <c r="CN315" s="156">
        <v>0</v>
      </c>
      <c r="CO315" s="155">
        <v>449.9</v>
      </c>
      <c r="CP315" s="100"/>
      <c r="CQ315" s="155">
        <v>0</v>
      </c>
      <c r="CR315" s="366">
        <v>0</v>
      </c>
      <c r="CS315" s="339">
        <v>0</v>
      </c>
      <c r="CT315" s="155">
        <v>0</v>
      </c>
      <c r="CU315" s="156">
        <v>0</v>
      </c>
      <c r="CV315" s="155">
        <v>449.9</v>
      </c>
      <c r="CW315" s="100"/>
      <c r="CX315" s="155">
        <v>0</v>
      </c>
      <c r="CY315" s="366">
        <v>0</v>
      </c>
      <c r="CZ315" s="339">
        <v>0</v>
      </c>
      <c r="DA315" s="155">
        <v>0</v>
      </c>
      <c r="DB315" s="156">
        <v>0</v>
      </c>
      <c r="DC315" s="155">
        <v>449.9</v>
      </c>
      <c r="DD315" s="100"/>
      <c r="DE315" s="155">
        <v>0</v>
      </c>
      <c r="DF315" s="366">
        <v>0</v>
      </c>
      <c r="DG315" s="339">
        <v>0</v>
      </c>
      <c r="DH315" s="155">
        <v>0</v>
      </c>
      <c r="DI315" s="156">
        <v>0</v>
      </c>
      <c r="DJ315" s="155">
        <v>449.9</v>
      </c>
      <c r="DK315" s="100"/>
      <c r="DL315" s="155">
        <v>0</v>
      </c>
      <c r="DM315" s="366">
        <v>0</v>
      </c>
      <c r="DN315" s="339">
        <v>0</v>
      </c>
      <c r="DO315" s="155">
        <v>0</v>
      </c>
      <c r="DP315" s="156">
        <v>0</v>
      </c>
      <c r="DQ315" s="155">
        <v>449.9</v>
      </c>
    </row>
    <row r="316" spans="1:121" x14ac:dyDescent="0.25">
      <c r="A316" s="17" t="s">
        <v>847</v>
      </c>
      <c r="B316" s="18" t="s">
        <v>848</v>
      </c>
      <c r="C316" s="17" t="s">
        <v>40</v>
      </c>
      <c r="D316" s="17" t="s">
        <v>849</v>
      </c>
      <c r="E316" s="19" t="s">
        <v>109</v>
      </c>
      <c r="F316" s="19">
        <v>152.1</v>
      </c>
      <c r="G316" s="20">
        <v>16.88</v>
      </c>
      <c r="H316" s="20">
        <v>21.13</v>
      </c>
      <c r="I316" s="390">
        <v>3213.873</v>
      </c>
      <c r="J316" s="100">
        <v>0</v>
      </c>
      <c r="K316" s="155">
        <v>0</v>
      </c>
      <c r="L316" s="366">
        <v>0</v>
      </c>
      <c r="M316" s="339">
        <v>0</v>
      </c>
      <c r="N316" s="155">
        <v>0</v>
      </c>
      <c r="O316" s="156">
        <v>0</v>
      </c>
      <c r="P316" s="155">
        <v>3213.873</v>
      </c>
      <c r="Q316" s="100"/>
      <c r="R316" s="155">
        <v>0</v>
      </c>
      <c r="S316" s="366">
        <v>0</v>
      </c>
      <c r="T316" s="339">
        <v>0</v>
      </c>
      <c r="U316" s="155">
        <v>0</v>
      </c>
      <c r="V316" s="156">
        <v>0</v>
      </c>
      <c r="W316" s="155">
        <v>3213.873</v>
      </c>
      <c r="X316" s="100"/>
      <c r="Y316" s="155">
        <v>0</v>
      </c>
      <c r="Z316" s="366">
        <v>0</v>
      </c>
      <c r="AA316" s="339">
        <v>0</v>
      </c>
      <c r="AB316" s="155">
        <v>0</v>
      </c>
      <c r="AC316" s="156">
        <v>0</v>
      </c>
      <c r="AD316" s="155">
        <v>3213.873</v>
      </c>
      <c r="AE316" s="100"/>
      <c r="AF316" s="155">
        <v>0</v>
      </c>
      <c r="AG316" s="366">
        <v>0</v>
      </c>
      <c r="AH316" s="339">
        <v>0</v>
      </c>
      <c r="AI316" s="155">
        <v>0</v>
      </c>
      <c r="AJ316" s="156">
        <v>0</v>
      </c>
      <c r="AK316" s="155">
        <v>3213.873</v>
      </c>
      <c r="AL316" s="100"/>
      <c r="AM316" s="155">
        <v>0</v>
      </c>
      <c r="AN316" s="366">
        <v>0</v>
      </c>
      <c r="AO316" s="339">
        <v>0</v>
      </c>
      <c r="AP316" s="155">
        <v>0</v>
      </c>
      <c r="AQ316" s="156">
        <v>0</v>
      </c>
      <c r="AR316" s="155">
        <v>3213.873</v>
      </c>
      <c r="AS316" s="100"/>
      <c r="AT316" s="155">
        <v>0</v>
      </c>
      <c r="AU316" s="366">
        <v>0</v>
      </c>
      <c r="AV316" s="339">
        <v>0</v>
      </c>
      <c r="AW316" s="155">
        <v>0</v>
      </c>
      <c r="AX316" s="156">
        <v>0</v>
      </c>
      <c r="AY316" s="155">
        <v>3213.873</v>
      </c>
      <c r="AZ316" s="100"/>
      <c r="BA316" s="155">
        <v>0</v>
      </c>
      <c r="BB316" s="366">
        <v>0</v>
      </c>
      <c r="BC316" s="339">
        <v>0</v>
      </c>
      <c r="BD316" s="155">
        <v>0</v>
      </c>
      <c r="BE316" s="156">
        <v>0</v>
      </c>
      <c r="BF316" s="155">
        <v>3213.873</v>
      </c>
      <c r="BG316" s="100"/>
      <c r="BH316" s="155">
        <v>0</v>
      </c>
      <c r="BI316" s="366">
        <v>0</v>
      </c>
      <c r="BJ316" s="339">
        <v>0</v>
      </c>
      <c r="BK316" s="155">
        <v>0</v>
      </c>
      <c r="BL316" s="156">
        <v>0</v>
      </c>
      <c r="BM316" s="155">
        <v>3213.873</v>
      </c>
      <c r="BN316" s="100"/>
      <c r="BO316" s="155">
        <v>0</v>
      </c>
      <c r="BP316" s="366">
        <v>0</v>
      </c>
      <c r="BQ316" s="339">
        <v>0</v>
      </c>
      <c r="BR316" s="155">
        <v>0</v>
      </c>
      <c r="BS316" s="156">
        <v>0</v>
      </c>
      <c r="BT316" s="155">
        <v>3213.873</v>
      </c>
      <c r="BU316" s="100"/>
      <c r="BV316" s="155">
        <v>0</v>
      </c>
      <c r="BW316" s="366">
        <v>0</v>
      </c>
      <c r="BX316" s="339">
        <v>0</v>
      </c>
      <c r="BY316" s="155">
        <v>0</v>
      </c>
      <c r="BZ316" s="156">
        <v>0</v>
      </c>
      <c r="CA316" s="155">
        <v>3213.873</v>
      </c>
      <c r="CB316" s="100"/>
      <c r="CC316" s="155">
        <v>0</v>
      </c>
      <c r="CD316" s="366">
        <v>0</v>
      </c>
      <c r="CE316" s="339">
        <v>0</v>
      </c>
      <c r="CF316" s="155">
        <v>0</v>
      </c>
      <c r="CG316" s="156">
        <v>0</v>
      </c>
      <c r="CH316" s="155">
        <v>3213.873</v>
      </c>
      <c r="CI316" s="100"/>
      <c r="CJ316" s="155">
        <v>0</v>
      </c>
      <c r="CK316" s="366">
        <v>0</v>
      </c>
      <c r="CL316" s="339">
        <v>0</v>
      </c>
      <c r="CM316" s="155">
        <v>0</v>
      </c>
      <c r="CN316" s="156">
        <v>0</v>
      </c>
      <c r="CO316" s="155">
        <v>3213.873</v>
      </c>
      <c r="CP316" s="100"/>
      <c r="CQ316" s="155">
        <v>0</v>
      </c>
      <c r="CR316" s="366">
        <v>0</v>
      </c>
      <c r="CS316" s="339">
        <v>0</v>
      </c>
      <c r="CT316" s="155">
        <v>0</v>
      </c>
      <c r="CU316" s="156">
        <v>0</v>
      </c>
      <c r="CV316" s="155">
        <v>3213.873</v>
      </c>
      <c r="CW316" s="100">
        <v>152.1</v>
      </c>
      <c r="CX316" s="155">
        <v>3213.8729999999996</v>
      </c>
      <c r="CY316" s="366">
        <v>0.99999999999999989</v>
      </c>
      <c r="CZ316" s="339">
        <v>152.1</v>
      </c>
      <c r="DA316" s="155">
        <v>3213.8729999999996</v>
      </c>
      <c r="DB316" s="156">
        <v>0.99999999999999989</v>
      </c>
      <c r="DC316" s="155">
        <v>0</v>
      </c>
      <c r="DD316" s="100"/>
      <c r="DE316" s="155">
        <v>0</v>
      </c>
      <c r="DF316" s="366">
        <v>0</v>
      </c>
      <c r="DG316" s="339">
        <v>152.1</v>
      </c>
      <c r="DH316" s="155">
        <v>3213.8729999999996</v>
      </c>
      <c r="DI316" s="156">
        <v>0.99999999999999989</v>
      </c>
      <c r="DJ316" s="155">
        <v>0</v>
      </c>
      <c r="DK316" s="100"/>
      <c r="DL316" s="155">
        <v>0</v>
      </c>
      <c r="DM316" s="366">
        <v>0</v>
      </c>
      <c r="DN316" s="339">
        <v>152.1</v>
      </c>
      <c r="DO316" s="155">
        <v>3213.8729999999996</v>
      </c>
      <c r="DP316" s="156">
        <v>0.99999999999999989</v>
      </c>
      <c r="DQ316" s="155">
        <v>0</v>
      </c>
    </row>
    <row r="317" spans="1:121" ht="25.5" x14ac:dyDescent="0.25">
      <c r="A317" s="17" t="s">
        <v>850</v>
      </c>
      <c r="B317" s="18" t="s">
        <v>851</v>
      </c>
      <c r="C317" s="17" t="s">
        <v>40</v>
      </c>
      <c r="D317" s="17" t="s">
        <v>852</v>
      </c>
      <c r="E317" s="19" t="s">
        <v>42</v>
      </c>
      <c r="F317" s="19">
        <v>139</v>
      </c>
      <c r="G317" s="20">
        <v>21.97</v>
      </c>
      <c r="H317" s="20">
        <v>27.51</v>
      </c>
      <c r="I317" s="390">
        <v>3823.89</v>
      </c>
      <c r="J317" s="100">
        <v>0</v>
      </c>
      <c r="K317" s="155">
        <v>0</v>
      </c>
      <c r="L317" s="366">
        <v>0</v>
      </c>
      <c r="M317" s="339">
        <v>0</v>
      </c>
      <c r="N317" s="155">
        <v>0</v>
      </c>
      <c r="O317" s="156">
        <v>0</v>
      </c>
      <c r="P317" s="155">
        <v>3823.89</v>
      </c>
      <c r="Q317" s="100"/>
      <c r="R317" s="155">
        <v>0</v>
      </c>
      <c r="S317" s="366">
        <v>0</v>
      </c>
      <c r="T317" s="339">
        <v>0</v>
      </c>
      <c r="U317" s="155">
        <v>0</v>
      </c>
      <c r="V317" s="156">
        <v>0</v>
      </c>
      <c r="W317" s="155">
        <v>3823.89</v>
      </c>
      <c r="X317" s="100"/>
      <c r="Y317" s="155">
        <v>0</v>
      </c>
      <c r="Z317" s="366">
        <v>0</v>
      </c>
      <c r="AA317" s="339">
        <v>0</v>
      </c>
      <c r="AB317" s="155">
        <v>0</v>
      </c>
      <c r="AC317" s="156">
        <v>0</v>
      </c>
      <c r="AD317" s="155">
        <v>3823.89</v>
      </c>
      <c r="AE317" s="100"/>
      <c r="AF317" s="155">
        <v>0</v>
      </c>
      <c r="AG317" s="366">
        <v>0</v>
      </c>
      <c r="AH317" s="339">
        <v>0</v>
      </c>
      <c r="AI317" s="155">
        <v>0</v>
      </c>
      <c r="AJ317" s="156">
        <v>0</v>
      </c>
      <c r="AK317" s="155">
        <v>3823.89</v>
      </c>
      <c r="AL317" s="100"/>
      <c r="AM317" s="155">
        <v>0</v>
      </c>
      <c r="AN317" s="366">
        <v>0</v>
      </c>
      <c r="AO317" s="339">
        <v>0</v>
      </c>
      <c r="AP317" s="155">
        <v>0</v>
      </c>
      <c r="AQ317" s="156">
        <v>0</v>
      </c>
      <c r="AR317" s="155">
        <v>3823.89</v>
      </c>
      <c r="AS317" s="100"/>
      <c r="AT317" s="155">
        <v>0</v>
      </c>
      <c r="AU317" s="366">
        <v>0</v>
      </c>
      <c r="AV317" s="339">
        <v>0</v>
      </c>
      <c r="AW317" s="155">
        <v>0</v>
      </c>
      <c r="AX317" s="156">
        <v>0</v>
      </c>
      <c r="AY317" s="155">
        <v>3823.89</v>
      </c>
      <c r="AZ317" s="100"/>
      <c r="BA317" s="155">
        <v>0</v>
      </c>
      <c r="BB317" s="366">
        <v>0</v>
      </c>
      <c r="BC317" s="339">
        <v>0</v>
      </c>
      <c r="BD317" s="155">
        <v>0</v>
      </c>
      <c r="BE317" s="156">
        <v>0</v>
      </c>
      <c r="BF317" s="155">
        <v>3823.89</v>
      </c>
      <c r="BG317" s="100"/>
      <c r="BH317" s="155">
        <v>0</v>
      </c>
      <c r="BI317" s="366">
        <v>0</v>
      </c>
      <c r="BJ317" s="339">
        <v>0</v>
      </c>
      <c r="BK317" s="155">
        <v>0</v>
      </c>
      <c r="BL317" s="156">
        <v>0</v>
      </c>
      <c r="BM317" s="155">
        <v>3823.89</v>
      </c>
      <c r="BN317" s="100"/>
      <c r="BO317" s="155">
        <v>0</v>
      </c>
      <c r="BP317" s="366">
        <v>0</v>
      </c>
      <c r="BQ317" s="339">
        <v>0</v>
      </c>
      <c r="BR317" s="155">
        <v>0</v>
      </c>
      <c r="BS317" s="156">
        <v>0</v>
      </c>
      <c r="BT317" s="155">
        <v>3823.89</v>
      </c>
      <c r="BU317" s="100"/>
      <c r="BV317" s="155">
        <v>0</v>
      </c>
      <c r="BW317" s="366">
        <v>0</v>
      </c>
      <c r="BX317" s="339">
        <v>0</v>
      </c>
      <c r="BY317" s="155">
        <v>0</v>
      </c>
      <c r="BZ317" s="156">
        <v>0</v>
      </c>
      <c r="CA317" s="155">
        <v>3823.89</v>
      </c>
      <c r="CB317" s="100"/>
      <c r="CC317" s="155">
        <v>0</v>
      </c>
      <c r="CD317" s="366">
        <v>0</v>
      </c>
      <c r="CE317" s="339">
        <v>0</v>
      </c>
      <c r="CF317" s="155">
        <v>0</v>
      </c>
      <c r="CG317" s="156">
        <v>0</v>
      </c>
      <c r="CH317" s="155">
        <v>3823.89</v>
      </c>
      <c r="CI317" s="100"/>
      <c r="CJ317" s="155">
        <v>0</v>
      </c>
      <c r="CK317" s="366">
        <v>0</v>
      </c>
      <c r="CL317" s="339">
        <v>0</v>
      </c>
      <c r="CM317" s="155">
        <v>0</v>
      </c>
      <c r="CN317" s="156">
        <v>0</v>
      </c>
      <c r="CO317" s="155">
        <v>3823.89</v>
      </c>
      <c r="CP317" s="100"/>
      <c r="CQ317" s="155">
        <v>0</v>
      </c>
      <c r="CR317" s="366">
        <v>0</v>
      </c>
      <c r="CS317" s="339">
        <v>0</v>
      </c>
      <c r="CT317" s="155">
        <v>0</v>
      </c>
      <c r="CU317" s="156">
        <v>0</v>
      </c>
      <c r="CV317" s="155">
        <v>3823.89</v>
      </c>
      <c r="CW317" s="100">
        <v>139</v>
      </c>
      <c r="CX317" s="155">
        <v>3823.8900000000003</v>
      </c>
      <c r="CY317" s="366">
        <v>1.0000000000000002</v>
      </c>
      <c r="CZ317" s="339">
        <v>139</v>
      </c>
      <c r="DA317" s="155">
        <v>3823.8900000000003</v>
      </c>
      <c r="DB317" s="156">
        <v>1.0000000000000002</v>
      </c>
      <c r="DC317" s="155">
        <v>0</v>
      </c>
      <c r="DD317" s="100"/>
      <c r="DE317" s="155">
        <v>0</v>
      </c>
      <c r="DF317" s="366">
        <v>0</v>
      </c>
      <c r="DG317" s="339">
        <v>139</v>
      </c>
      <c r="DH317" s="155">
        <v>3823.8900000000003</v>
      </c>
      <c r="DI317" s="156">
        <v>1.0000000000000002</v>
      </c>
      <c r="DJ317" s="155">
        <v>0</v>
      </c>
      <c r="DK317" s="100"/>
      <c r="DL317" s="155">
        <v>0</v>
      </c>
      <c r="DM317" s="366">
        <v>0</v>
      </c>
      <c r="DN317" s="339">
        <v>139</v>
      </c>
      <c r="DO317" s="155">
        <v>3823.8900000000003</v>
      </c>
      <c r="DP317" s="156">
        <v>1.0000000000000002</v>
      </c>
      <c r="DQ317" s="155">
        <v>0</v>
      </c>
    </row>
    <row r="318" spans="1:121" ht="25.5" x14ac:dyDescent="0.25">
      <c r="A318" s="17" t="s">
        <v>853</v>
      </c>
      <c r="B318" s="18" t="s">
        <v>854</v>
      </c>
      <c r="C318" s="17" t="s">
        <v>40</v>
      </c>
      <c r="D318" s="17" t="s">
        <v>855</v>
      </c>
      <c r="E318" s="19" t="s">
        <v>42</v>
      </c>
      <c r="F318" s="19">
        <v>2</v>
      </c>
      <c r="G318" s="20">
        <v>496.95</v>
      </c>
      <c r="H318" s="20">
        <v>622.28</v>
      </c>
      <c r="I318" s="390">
        <v>1244.56</v>
      </c>
      <c r="J318" s="100">
        <v>0</v>
      </c>
      <c r="K318" s="155">
        <v>0</v>
      </c>
      <c r="L318" s="366">
        <v>0</v>
      </c>
      <c r="M318" s="339">
        <v>0</v>
      </c>
      <c r="N318" s="155">
        <v>0</v>
      </c>
      <c r="O318" s="156">
        <v>0</v>
      </c>
      <c r="P318" s="155">
        <v>1244.56</v>
      </c>
      <c r="Q318" s="100"/>
      <c r="R318" s="155">
        <v>0</v>
      </c>
      <c r="S318" s="366">
        <v>0</v>
      </c>
      <c r="T318" s="339">
        <v>0</v>
      </c>
      <c r="U318" s="155">
        <v>0</v>
      </c>
      <c r="V318" s="156">
        <v>0</v>
      </c>
      <c r="W318" s="155">
        <v>1244.56</v>
      </c>
      <c r="X318" s="100"/>
      <c r="Y318" s="155">
        <v>0</v>
      </c>
      <c r="Z318" s="366">
        <v>0</v>
      </c>
      <c r="AA318" s="339">
        <v>0</v>
      </c>
      <c r="AB318" s="155">
        <v>0</v>
      </c>
      <c r="AC318" s="156">
        <v>0</v>
      </c>
      <c r="AD318" s="155">
        <v>1244.56</v>
      </c>
      <c r="AE318" s="100"/>
      <c r="AF318" s="155">
        <v>0</v>
      </c>
      <c r="AG318" s="366">
        <v>0</v>
      </c>
      <c r="AH318" s="339">
        <v>0</v>
      </c>
      <c r="AI318" s="155">
        <v>0</v>
      </c>
      <c r="AJ318" s="156">
        <v>0</v>
      </c>
      <c r="AK318" s="155">
        <v>1244.56</v>
      </c>
      <c r="AL318" s="100"/>
      <c r="AM318" s="155">
        <v>0</v>
      </c>
      <c r="AN318" s="366">
        <v>0</v>
      </c>
      <c r="AO318" s="339">
        <v>0</v>
      </c>
      <c r="AP318" s="155">
        <v>0</v>
      </c>
      <c r="AQ318" s="156">
        <v>0</v>
      </c>
      <c r="AR318" s="155">
        <v>1244.56</v>
      </c>
      <c r="AS318" s="100"/>
      <c r="AT318" s="155">
        <v>0</v>
      </c>
      <c r="AU318" s="366">
        <v>0</v>
      </c>
      <c r="AV318" s="339">
        <v>0</v>
      </c>
      <c r="AW318" s="155">
        <v>0</v>
      </c>
      <c r="AX318" s="156">
        <v>0</v>
      </c>
      <c r="AY318" s="155">
        <v>1244.56</v>
      </c>
      <c r="AZ318" s="100"/>
      <c r="BA318" s="155">
        <v>0</v>
      </c>
      <c r="BB318" s="366">
        <v>0</v>
      </c>
      <c r="BC318" s="339">
        <v>0</v>
      </c>
      <c r="BD318" s="155">
        <v>0</v>
      </c>
      <c r="BE318" s="156">
        <v>0</v>
      </c>
      <c r="BF318" s="155">
        <v>1244.56</v>
      </c>
      <c r="BG318" s="100"/>
      <c r="BH318" s="155">
        <v>0</v>
      </c>
      <c r="BI318" s="366">
        <v>0</v>
      </c>
      <c r="BJ318" s="339">
        <v>0</v>
      </c>
      <c r="BK318" s="155">
        <v>0</v>
      </c>
      <c r="BL318" s="156">
        <v>0</v>
      </c>
      <c r="BM318" s="155">
        <v>1244.56</v>
      </c>
      <c r="BN318" s="100"/>
      <c r="BO318" s="155">
        <v>0</v>
      </c>
      <c r="BP318" s="366">
        <v>0</v>
      </c>
      <c r="BQ318" s="339">
        <v>0</v>
      </c>
      <c r="BR318" s="155">
        <v>0</v>
      </c>
      <c r="BS318" s="156">
        <v>0</v>
      </c>
      <c r="BT318" s="155">
        <v>1244.56</v>
      </c>
      <c r="BU318" s="100"/>
      <c r="BV318" s="155">
        <v>0</v>
      </c>
      <c r="BW318" s="366">
        <v>0</v>
      </c>
      <c r="BX318" s="339">
        <v>0</v>
      </c>
      <c r="BY318" s="155">
        <v>0</v>
      </c>
      <c r="BZ318" s="156">
        <v>0</v>
      </c>
      <c r="CA318" s="155">
        <v>1244.56</v>
      </c>
      <c r="CB318" s="100"/>
      <c r="CC318" s="155">
        <v>0</v>
      </c>
      <c r="CD318" s="366">
        <v>0</v>
      </c>
      <c r="CE318" s="339">
        <v>0</v>
      </c>
      <c r="CF318" s="155">
        <v>0</v>
      </c>
      <c r="CG318" s="156">
        <v>0</v>
      </c>
      <c r="CH318" s="155">
        <v>1244.56</v>
      </c>
      <c r="CI318" s="100"/>
      <c r="CJ318" s="155">
        <v>0</v>
      </c>
      <c r="CK318" s="366">
        <v>0</v>
      </c>
      <c r="CL318" s="339">
        <v>0</v>
      </c>
      <c r="CM318" s="155">
        <v>0</v>
      </c>
      <c r="CN318" s="156">
        <v>0</v>
      </c>
      <c r="CO318" s="155">
        <v>1244.56</v>
      </c>
      <c r="CP318" s="100"/>
      <c r="CQ318" s="155">
        <v>0</v>
      </c>
      <c r="CR318" s="366">
        <v>0</v>
      </c>
      <c r="CS318" s="339">
        <v>0</v>
      </c>
      <c r="CT318" s="155">
        <v>0</v>
      </c>
      <c r="CU318" s="156">
        <v>0</v>
      </c>
      <c r="CV318" s="155">
        <v>1244.56</v>
      </c>
      <c r="CW318" s="100"/>
      <c r="CX318" s="155">
        <v>0</v>
      </c>
      <c r="CY318" s="366">
        <v>0</v>
      </c>
      <c r="CZ318" s="339">
        <v>0</v>
      </c>
      <c r="DA318" s="155">
        <v>0</v>
      </c>
      <c r="DB318" s="156">
        <v>0</v>
      </c>
      <c r="DC318" s="155">
        <v>1244.56</v>
      </c>
      <c r="DD318" s="100"/>
      <c r="DE318" s="155">
        <v>0</v>
      </c>
      <c r="DF318" s="366">
        <v>0</v>
      </c>
      <c r="DG318" s="339">
        <v>0</v>
      </c>
      <c r="DH318" s="155">
        <v>0</v>
      </c>
      <c r="DI318" s="156">
        <v>0</v>
      </c>
      <c r="DJ318" s="155">
        <v>1244.56</v>
      </c>
      <c r="DK318" s="100"/>
      <c r="DL318" s="155">
        <v>0</v>
      </c>
      <c r="DM318" s="366">
        <v>0</v>
      </c>
      <c r="DN318" s="339">
        <v>0</v>
      </c>
      <c r="DO318" s="155">
        <v>0</v>
      </c>
      <c r="DP318" s="156">
        <v>0</v>
      </c>
      <c r="DQ318" s="155">
        <v>1244.56</v>
      </c>
    </row>
    <row r="319" spans="1:121" ht="25.5" x14ac:dyDescent="0.25">
      <c r="A319" s="17" t="s">
        <v>856</v>
      </c>
      <c r="B319" s="18" t="s">
        <v>501</v>
      </c>
      <c r="C319" s="17" t="s">
        <v>27</v>
      </c>
      <c r="D319" s="17" t="s">
        <v>502</v>
      </c>
      <c r="E319" s="19" t="s">
        <v>42</v>
      </c>
      <c r="F319" s="19">
        <v>4</v>
      </c>
      <c r="G319" s="20">
        <v>3.28</v>
      </c>
      <c r="H319" s="20">
        <v>4.0999999999999996</v>
      </c>
      <c r="I319" s="390">
        <v>16.399999999999999</v>
      </c>
      <c r="J319" s="100">
        <v>0</v>
      </c>
      <c r="K319" s="155">
        <v>0</v>
      </c>
      <c r="L319" s="366">
        <v>0</v>
      </c>
      <c r="M319" s="339">
        <v>0</v>
      </c>
      <c r="N319" s="155">
        <v>0</v>
      </c>
      <c r="O319" s="156">
        <v>0</v>
      </c>
      <c r="P319" s="155">
        <v>16.399999999999999</v>
      </c>
      <c r="Q319" s="100"/>
      <c r="R319" s="155">
        <v>0</v>
      </c>
      <c r="S319" s="366">
        <v>0</v>
      </c>
      <c r="T319" s="339">
        <v>0</v>
      </c>
      <c r="U319" s="155">
        <v>0</v>
      </c>
      <c r="V319" s="156">
        <v>0</v>
      </c>
      <c r="W319" s="155">
        <v>16.399999999999999</v>
      </c>
      <c r="X319" s="100"/>
      <c r="Y319" s="155">
        <v>0</v>
      </c>
      <c r="Z319" s="366">
        <v>0</v>
      </c>
      <c r="AA319" s="339">
        <v>0</v>
      </c>
      <c r="AB319" s="155">
        <v>0</v>
      </c>
      <c r="AC319" s="156">
        <v>0</v>
      </c>
      <c r="AD319" s="155">
        <v>16.399999999999999</v>
      </c>
      <c r="AE319" s="100"/>
      <c r="AF319" s="155">
        <v>0</v>
      </c>
      <c r="AG319" s="366">
        <v>0</v>
      </c>
      <c r="AH319" s="339">
        <v>0</v>
      </c>
      <c r="AI319" s="155">
        <v>0</v>
      </c>
      <c r="AJ319" s="156">
        <v>0</v>
      </c>
      <c r="AK319" s="155">
        <v>16.399999999999999</v>
      </c>
      <c r="AL319" s="100"/>
      <c r="AM319" s="155">
        <v>0</v>
      </c>
      <c r="AN319" s="366">
        <v>0</v>
      </c>
      <c r="AO319" s="339">
        <v>0</v>
      </c>
      <c r="AP319" s="155">
        <v>0</v>
      </c>
      <c r="AQ319" s="156">
        <v>0</v>
      </c>
      <c r="AR319" s="155">
        <v>16.399999999999999</v>
      </c>
      <c r="AS319" s="100"/>
      <c r="AT319" s="155">
        <v>0</v>
      </c>
      <c r="AU319" s="366">
        <v>0</v>
      </c>
      <c r="AV319" s="339">
        <v>0</v>
      </c>
      <c r="AW319" s="155">
        <v>0</v>
      </c>
      <c r="AX319" s="156">
        <v>0</v>
      </c>
      <c r="AY319" s="155">
        <v>16.399999999999999</v>
      </c>
      <c r="AZ319" s="100"/>
      <c r="BA319" s="155">
        <v>0</v>
      </c>
      <c r="BB319" s="366">
        <v>0</v>
      </c>
      <c r="BC319" s="339">
        <v>0</v>
      </c>
      <c r="BD319" s="155">
        <v>0</v>
      </c>
      <c r="BE319" s="156">
        <v>0</v>
      </c>
      <c r="BF319" s="155">
        <v>16.399999999999999</v>
      </c>
      <c r="BG319" s="100"/>
      <c r="BH319" s="155">
        <v>0</v>
      </c>
      <c r="BI319" s="366">
        <v>0</v>
      </c>
      <c r="BJ319" s="339">
        <v>0</v>
      </c>
      <c r="BK319" s="155">
        <v>0</v>
      </c>
      <c r="BL319" s="156">
        <v>0</v>
      </c>
      <c r="BM319" s="155">
        <v>16.399999999999999</v>
      </c>
      <c r="BN319" s="100"/>
      <c r="BO319" s="155">
        <v>0</v>
      </c>
      <c r="BP319" s="366">
        <v>0</v>
      </c>
      <c r="BQ319" s="339">
        <v>0</v>
      </c>
      <c r="BR319" s="155">
        <v>0</v>
      </c>
      <c r="BS319" s="156">
        <v>0</v>
      </c>
      <c r="BT319" s="155">
        <v>16.399999999999999</v>
      </c>
      <c r="BU319" s="100"/>
      <c r="BV319" s="155">
        <v>0</v>
      </c>
      <c r="BW319" s="366">
        <v>0</v>
      </c>
      <c r="BX319" s="339">
        <v>0</v>
      </c>
      <c r="BY319" s="155">
        <v>0</v>
      </c>
      <c r="BZ319" s="156">
        <v>0</v>
      </c>
      <c r="CA319" s="155">
        <v>16.399999999999999</v>
      </c>
      <c r="CB319" s="100"/>
      <c r="CC319" s="155">
        <v>0</v>
      </c>
      <c r="CD319" s="366">
        <v>0</v>
      </c>
      <c r="CE319" s="339">
        <v>0</v>
      </c>
      <c r="CF319" s="155">
        <v>0</v>
      </c>
      <c r="CG319" s="156">
        <v>0</v>
      </c>
      <c r="CH319" s="155">
        <v>16.399999999999999</v>
      </c>
      <c r="CI319" s="100"/>
      <c r="CJ319" s="155">
        <v>0</v>
      </c>
      <c r="CK319" s="366">
        <v>0</v>
      </c>
      <c r="CL319" s="339">
        <v>0</v>
      </c>
      <c r="CM319" s="155">
        <v>0</v>
      </c>
      <c r="CN319" s="156">
        <v>0</v>
      </c>
      <c r="CO319" s="155">
        <v>16.399999999999999</v>
      </c>
      <c r="CP319" s="100"/>
      <c r="CQ319" s="155">
        <v>0</v>
      </c>
      <c r="CR319" s="366">
        <v>0</v>
      </c>
      <c r="CS319" s="339">
        <v>0</v>
      </c>
      <c r="CT319" s="155">
        <v>0</v>
      </c>
      <c r="CU319" s="156">
        <v>0</v>
      </c>
      <c r="CV319" s="155">
        <v>16.399999999999999</v>
      </c>
      <c r="CW319" s="100"/>
      <c r="CX319" s="155">
        <v>0</v>
      </c>
      <c r="CY319" s="366">
        <v>0</v>
      </c>
      <c r="CZ319" s="339">
        <v>0</v>
      </c>
      <c r="DA319" s="155">
        <v>0</v>
      </c>
      <c r="DB319" s="156">
        <v>0</v>
      </c>
      <c r="DC319" s="155">
        <v>16.399999999999999</v>
      </c>
      <c r="DD319" s="100"/>
      <c r="DE319" s="155">
        <v>0</v>
      </c>
      <c r="DF319" s="366">
        <v>0</v>
      </c>
      <c r="DG319" s="339">
        <v>0</v>
      </c>
      <c r="DH319" s="155">
        <v>0</v>
      </c>
      <c r="DI319" s="156">
        <v>0</v>
      </c>
      <c r="DJ319" s="155">
        <v>16.399999999999999</v>
      </c>
      <c r="DK319" s="100"/>
      <c r="DL319" s="155">
        <v>0</v>
      </c>
      <c r="DM319" s="366">
        <v>0</v>
      </c>
      <c r="DN319" s="339">
        <v>0</v>
      </c>
      <c r="DO319" s="155">
        <v>0</v>
      </c>
      <c r="DP319" s="156">
        <v>0</v>
      </c>
      <c r="DQ319" s="155">
        <v>16.399999999999999</v>
      </c>
    </row>
    <row r="320" spans="1:121" ht="25.5" x14ac:dyDescent="0.25">
      <c r="A320" s="17" t="s">
        <v>857</v>
      </c>
      <c r="B320" s="18">
        <v>61533</v>
      </c>
      <c r="C320" s="17" t="s">
        <v>40</v>
      </c>
      <c r="D320" s="17" t="s">
        <v>490</v>
      </c>
      <c r="E320" s="19" t="s">
        <v>42</v>
      </c>
      <c r="F320" s="19">
        <v>4</v>
      </c>
      <c r="G320" s="20">
        <v>2.34</v>
      </c>
      <c r="H320" s="20">
        <v>2.93</v>
      </c>
      <c r="I320" s="390">
        <v>11.72</v>
      </c>
      <c r="J320" s="100">
        <v>0</v>
      </c>
      <c r="K320" s="155">
        <v>0</v>
      </c>
      <c r="L320" s="366">
        <v>0</v>
      </c>
      <c r="M320" s="339">
        <v>0</v>
      </c>
      <c r="N320" s="155">
        <v>0</v>
      </c>
      <c r="O320" s="156">
        <v>0</v>
      </c>
      <c r="P320" s="155">
        <v>11.72</v>
      </c>
      <c r="Q320" s="100"/>
      <c r="R320" s="155">
        <v>0</v>
      </c>
      <c r="S320" s="366">
        <v>0</v>
      </c>
      <c r="T320" s="339">
        <v>0</v>
      </c>
      <c r="U320" s="155">
        <v>0</v>
      </c>
      <c r="V320" s="156">
        <v>0</v>
      </c>
      <c r="W320" s="155">
        <v>11.72</v>
      </c>
      <c r="X320" s="100"/>
      <c r="Y320" s="155">
        <v>0</v>
      </c>
      <c r="Z320" s="366">
        <v>0</v>
      </c>
      <c r="AA320" s="339">
        <v>0</v>
      </c>
      <c r="AB320" s="155">
        <v>0</v>
      </c>
      <c r="AC320" s="156">
        <v>0</v>
      </c>
      <c r="AD320" s="155">
        <v>11.72</v>
      </c>
      <c r="AE320" s="100"/>
      <c r="AF320" s="155">
        <v>0</v>
      </c>
      <c r="AG320" s="366">
        <v>0</v>
      </c>
      <c r="AH320" s="339">
        <v>0</v>
      </c>
      <c r="AI320" s="155">
        <v>0</v>
      </c>
      <c r="AJ320" s="156">
        <v>0</v>
      </c>
      <c r="AK320" s="155">
        <v>11.72</v>
      </c>
      <c r="AL320" s="100"/>
      <c r="AM320" s="155">
        <v>0</v>
      </c>
      <c r="AN320" s="366">
        <v>0</v>
      </c>
      <c r="AO320" s="339">
        <v>0</v>
      </c>
      <c r="AP320" s="155">
        <v>0</v>
      </c>
      <c r="AQ320" s="156">
        <v>0</v>
      </c>
      <c r="AR320" s="155">
        <v>11.72</v>
      </c>
      <c r="AS320" s="100"/>
      <c r="AT320" s="155">
        <v>0</v>
      </c>
      <c r="AU320" s="366">
        <v>0</v>
      </c>
      <c r="AV320" s="339">
        <v>0</v>
      </c>
      <c r="AW320" s="155">
        <v>0</v>
      </c>
      <c r="AX320" s="156">
        <v>0</v>
      </c>
      <c r="AY320" s="155">
        <v>11.72</v>
      </c>
      <c r="AZ320" s="100"/>
      <c r="BA320" s="155">
        <v>0</v>
      </c>
      <c r="BB320" s="366">
        <v>0</v>
      </c>
      <c r="BC320" s="339">
        <v>0</v>
      </c>
      <c r="BD320" s="155">
        <v>0</v>
      </c>
      <c r="BE320" s="156">
        <v>0</v>
      </c>
      <c r="BF320" s="155">
        <v>11.72</v>
      </c>
      <c r="BG320" s="100"/>
      <c r="BH320" s="155">
        <v>0</v>
      </c>
      <c r="BI320" s="366">
        <v>0</v>
      </c>
      <c r="BJ320" s="339">
        <v>0</v>
      </c>
      <c r="BK320" s="155">
        <v>0</v>
      </c>
      <c r="BL320" s="156">
        <v>0</v>
      </c>
      <c r="BM320" s="155">
        <v>11.72</v>
      </c>
      <c r="BN320" s="100"/>
      <c r="BO320" s="155">
        <v>0</v>
      </c>
      <c r="BP320" s="366">
        <v>0</v>
      </c>
      <c r="BQ320" s="339">
        <v>0</v>
      </c>
      <c r="BR320" s="155">
        <v>0</v>
      </c>
      <c r="BS320" s="156">
        <v>0</v>
      </c>
      <c r="BT320" s="155">
        <v>11.72</v>
      </c>
      <c r="BU320" s="100"/>
      <c r="BV320" s="155">
        <v>0</v>
      </c>
      <c r="BW320" s="366">
        <v>0</v>
      </c>
      <c r="BX320" s="339">
        <v>0</v>
      </c>
      <c r="BY320" s="155">
        <v>0</v>
      </c>
      <c r="BZ320" s="156">
        <v>0</v>
      </c>
      <c r="CA320" s="155">
        <v>11.72</v>
      </c>
      <c r="CB320" s="100"/>
      <c r="CC320" s="155">
        <v>0</v>
      </c>
      <c r="CD320" s="366">
        <v>0</v>
      </c>
      <c r="CE320" s="339">
        <v>0</v>
      </c>
      <c r="CF320" s="155">
        <v>0</v>
      </c>
      <c r="CG320" s="156">
        <v>0</v>
      </c>
      <c r="CH320" s="155">
        <v>11.72</v>
      </c>
      <c r="CI320" s="100"/>
      <c r="CJ320" s="155">
        <v>0</v>
      </c>
      <c r="CK320" s="366">
        <v>0</v>
      </c>
      <c r="CL320" s="339">
        <v>0</v>
      </c>
      <c r="CM320" s="155">
        <v>0</v>
      </c>
      <c r="CN320" s="156">
        <v>0</v>
      </c>
      <c r="CO320" s="155">
        <v>11.72</v>
      </c>
      <c r="CP320" s="100"/>
      <c r="CQ320" s="155">
        <v>0</v>
      </c>
      <c r="CR320" s="366">
        <v>0</v>
      </c>
      <c r="CS320" s="339">
        <v>0</v>
      </c>
      <c r="CT320" s="155">
        <v>0</v>
      </c>
      <c r="CU320" s="156">
        <v>0</v>
      </c>
      <c r="CV320" s="155">
        <v>11.72</v>
      </c>
      <c r="CW320" s="100"/>
      <c r="CX320" s="155">
        <v>0</v>
      </c>
      <c r="CY320" s="366">
        <v>0</v>
      </c>
      <c r="CZ320" s="339">
        <v>0</v>
      </c>
      <c r="DA320" s="155">
        <v>0</v>
      </c>
      <c r="DB320" s="156">
        <v>0</v>
      </c>
      <c r="DC320" s="155">
        <v>11.72</v>
      </c>
      <c r="DD320" s="100"/>
      <c r="DE320" s="155">
        <v>0</v>
      </c>
      <c r="DF320" s="366">
        <v>0</v>
      </c>
      <c r="DG320" s="339">
        <v>0</v>
      </c>
      <c r="DH320" s="155">
        <v>0</v>
      </c>
      <c r="DI320" s="156">
        <v>0</v>
      </c>
      <c r="DJ320" s="155">
        <v>11.72</v>
      </c>
      <c r="DK320" s="100"/>
      <c r="DL320" s="155">
        <v>0</v>
      </c>
      <c r="DM320" s="366">
        <v>0</v>
      </c>
      <c r="DN320" s="339">
        <v>0</v>
      </c>
      <c r="DO320" s="155">
        <v>0</v>
      </c>
      <c r="DP320" s="156">
        <v>0</v>
      </c>
      <c r="DQ320" s="155">
        <v>11.72</v>
      </c>
    </row>
    <row r="321" spans="1:121" x14ac:dyDescent="0.25">
      <c r="A321" s="25" t="s">
        <v>858</v>
      </c>
      <c r="B321" s="25"/>
      <c r="C321" s="25"/>
      <c r="D321" s="25" t="s">
        <v>859</v>
      </c>
      <c r="E321" s="25"/>
      <c r="F321" s="25"/>
      <c r="G321" s="26"/>
      <c r="H321" s="26"/>
      <c r="I321" s="392">
        <v>0</v>
      </c>
      <c r="J321" s="157"/>
      <c r="K321" s="392">
        <v>0</v>
      </c>
      <c r="L321" s="369" t="e">
        <v>#DIV/0!</v>
      </c>
      <c r="M321" s="370"/>
      <c r="N321" s="392">
        <v>0</v>
      </c>
      <c r="O321" s="161" t="e">
        <v>#DIV/0!</v>
      </c>
      <c r="P321" s="392">
        <v>180599.87399999998</v>
      </c>
      <c r="Q321" s="157"/>
      <c r="R321" s="392">
        <v>0</v>
      </c>
      <c r="S321" s="369" t="e">
        <v>#DIV/0!</v>
      </c>
      <c r="T321" s="370"/>
      <c r="U321" s="392">
        <v>0</v>
      </c>
      <c r="V321" s="161" t="e">
        <v>#DIV/0!</v>
      </c>
      <c r="W321" s="392">
        <v>180599.87399999998</v>
      </c>
      <c r="X321" s="157"/>
      <c r="Y321" s="392">
        <v>1818.4818000000002</v>
      </c>
      <c r="Z321" s="369" t="e">
        <v>#DIV/0!</v>
      </c>
      <c r="AA321" s="370"/>
      <c r="AB321" s="392">
        <v>1818.4818000000002</v>
      </c>
      <c r="AC321" s="161" t="e">
        <v>#DIV/0!</v>
      </c>
      <c r="AD321" s="392">
        <v>178781.39219999997</v>
      </c>
      <c r="AE321" s="157"/>
      <c r="AF321" s="392">
        <v>6829.9751999999999</v>
      </c>
      <c r="AG321" s="369" t="e">
        <v>#DIV/0!</v>
      </c>
      <c r="AH321" s="370"/>
      <c r="AI321" s="392">
        <v>8648.4570000000003</v>
      </c>
      <c r="AJ321" s="161" t="e">
        <v>#DIV/0!</v>
      </c>
      <c r="AK321" s="392">
        <v>171951.41699999996</v>
      </c>
      <c r="AL321" s="157"/>
      <c r="AM321" s="392">
        <v>7133.966699999999</v>
      </c>
      <c r="AN321" s="369" t="e">
        <v>#DIV/0!</v>
      </c>
      <c r="AO321" s="370"/>
      <c r="AP321" s="392">
        <v>15782.423699999999</v>
      </c>
      <c r="AQ321" s="161" t="e">
        <v>#DIV/0!</v>
      </c>
      <c r="AR321" s="392">
        <v>164817.45029999994</v>
      </c>
      <c r="AS321" s="157"/>
      <c r="AT321" s="392">
        <v>46950.744499999993</v>
      </c>
      <c r="AU321" s="369" t="e">
        <v>#DIV/0!</v>
      </c>
      <c r="AV321" s="370"/>
      <c r="AW321" s="392">
        <v>62733.168199999993</v>
      </c>
      <c r="AX321" s="161" t="e">
        <v>#DIV/0!</v>
      </c>
      <c r="AY321" s="392">
        <v>117866.70580000004</v>
      </c>
      <c r="AZ321" s="157"/>
      <c r="BA321" s="392">
        <v>20074.63</v>
      </c>
      <c r="BB321" s="369" t="e">
        <v>#DIV/0!</v>
      </c>
      <c r="BC321" s="370"/>
      <c r="BD321" s="392">
        <v>82807.79819999999</v>
      </c>
      <c r="BE321" s="161" t="e">
        <v>#DIV/0!</v>
      </c>
      <c r="BF321" s="392">
        <v>97792.075800000035</v>
      </c>
      <c r="BG321" s="157"/>
      <c r="BH321" s="392">
        <v>25301.488800000003</v>
      </c>
      <c r="BI321" s="369" t="e">
        <v>#DIV/0!</v>
      </c>
      <c r="BJ321" s="370"/>
      <c r="BK321" s="392">
        <v>108109.287</v>
      </c>
      <c r="BL321" s="161" t="e">
        <v>#DIV/0!</v>
      </c>
      <c r="BM321" s="392">
        <v>72490.587000000014</v>
      </c>
      <c r="BN321" s="157"/>
      <c r="BO321" s="392">
        <v>-32.486999999999995</v>
      </c>
      <c r="BP321" s="369" t="e">
        <v>#DIV/0!</v>
      </c>
      <c r="BQ321" s="370"/>
      <c r="BR321" s="392">
        <v>108076.79999999999</v>
      </c>
      <c r="BS321" s="161" t="e">
        <v>#DIV/0!</v>
      </c>
      <c r="BT321" s="392">
        <v>72523.074000000022</v>
      </c>
      <c r="BU321" s="157"/>
      <c r="BV321" s="392">
        <v>8417.4005000000016</v>
      </c>
      <c r="BW321" s="369" t="e">
        <v>#DIV/0!</v>
      </c>
      <c r="BX321" s="370"/>
      <c r="BY321" s="392">
        <v>116494.19749999999</v>
      </c>
      <c r="BZ321" s="161" t="e">
        <v>#DIV/0!</v>
      </c>
      <c r="CA321" s="392">
        <v>64105.676500000016</v>
      </c>
      <c r="CB321" s="157"/>
      <c r="CC321" s="392">
        <v>-0.01</v>
      </c>
      <c r="CD321" s="369" t="e">
        <v>#DIV/0!</v>
      </c>
      <c r="CE321" s="370"/>
      <c r="CF321" s="392">
        <v>116494.18749999999</v>
      </c>
      <c r="CG321" s="161" t="e">
        <v>#DIV/0!</v>
      </c>
      <c r="CH321" s="392">
        <v>64105.676500000016</v>
      </c>
      <c r="CI321" s="157"/>
      <c r="CJ321" s="392">
        <v>700.78700000000003</v>
      </c>
      <c r="CK321" s="369" t="e">
        <v>#DIV/0!</v>
      </c>
      <c r="CL321" s="370"/>
      <c r="CM321" s="392">
        <v>117194.9745</v>
      </c>
      <c r="CN321" s="161">
        <v>0</v>
      </c>
      <c r="CO321" s="392">
        <v>63404.889500000005</v>
      </c>
      <c r="CP321" s="157"/>
      <c r="CQ321" s="392">
        <v>7376.8005000000003</v>
      </c>
      <c r="CR321" s="369"/>
      <c r="CS321" s="370"/>
      <c r="CT321" s="392">
        <v>124571.82500000003</v>
      </c>
      <c r="CU321" s="161"/>
      <c r="CV321" s="106">
        <v>56028.049000000006</v>
      </c>
      <c r="CW321" s="157"/>
      <c r="CX321" s="392">
        <v>18152.134800000003</v>
      </c>
      <c r="CY321" s="369"/>
      <c r="CZ321" s="370"/>
      <c r="DA321" s="392">
        <v>142723.99979999996</v>
      </c>
      <c r="DB321" s="161"/>
      <c r="DC321" s="106">
        <v>37875.874200000013</v>
      </c>
      <c r="DD321" s="157"/>
      <c r="DE321" s="392">
        <v>481.20599999999996</v>
      </c>
      <c r="DF321" s="369"/>
      <c r="DG321" s="370"/>
      <c r="DH321" s="392">
        <v>143205.25579999996</v>
      </c>
      <c r="DI321" s="161"/>
      <c r="DJ321" s="106">
        <v>37394.618200000012</v>
      </c>
      <c r="DK321" s="157"/>
      <c r="DL321" s="392">
        <v>0</v>
      </c>
      <c r="DM321" s="369"/>
      <c r="DN321" s="370"/>
      <c r="DO321" s="392">
        <v>143205.30579999997</v>
      </c>
      <c r="DP321" s="161"/>
      <c r="DQ321" s="106">
        <v>37394.568200000016</v>
      </c>
    </row>
    <row r="322" spans="1:121" ht="38.25" x14ac:dyDescent="0.25">
      <c r="A322" s="17" t="s">
        <v>860</v>
      </c>
      <c r="B322" s="18" t="s">
        <v>574</v>
      </c>
      <c r="C322" s="17" t="s">
        <v>32</v>
      </c>
      <c r="D322" s="17" t="s">
        <v>575</v>
      </c>
      <c r="E322" s="19" t="s">
        <v>109</v>
      </c>
      <c r="F322" s="19">
        <v>194.9</v>
      </c>
      <c r="G322" s="20">
        <v>4.71</v>
      </c>
      <c r="H322" s="20">
        <v>5.89</v>
      </c>
      <c r="I322" s="390">
        <v>1147.961</v>
      </c>
      <c r="J322" s="100"/>
      <c r="K322" s="155">
        <v>0</v>
      </c>
      <c r="L322" s="366">
        <v>0</v>
      </c>
      <c r="M322" s="339">
        <v>0</v>
      </c>
      <c r="N322" s="155">
        <v>0</v>
      </c>
      <c r="O322" s="156">
        <v>0</v>
      </c>
      <c r="P322" s="155">
        <v>1147.961</v>
      </c>
      <c r="Q322" s="100"/>
      <c r="R322" s="155">
        <v>0</v>
      </c>
      <c r="S322" s="366">
        <v>0</v>
      </c>
      <c r="T322" s="339">
        <v>0</v>
      </c>
      <c r="U322" s="155">
        <v>0</v>
      </c>
      <c r="V322" s="156">
        <v>0</v>
      </c>
      <c r="W322" s="155">
        <v>1147.961</v>
      </c>
      <c r="X322" s="100">
        <v>74.900000000000006</v>
      </c>
      <c r="Y322" s="155">
        <v>441.161</v>
      </c>
      <c r="Z322" s="366">
        <v>0.38429964084145718</v>
      </c>
      <c r="AA322" s="339">
        <v>74.900000000000006</v>
      </c>
      <c r="AB322" s="155">
        <v>441.161</v>
      </c>
      <c r="AC322" s="156">
        <v>0.38429964084145718</v>
      </c>
      <c r="AD322" s="155">
        <v>706.8</v>
      </c>
      <c r="AE322" s="100">
        <v>54.3</v>
      </c>
      <c r="AF322" s="155">
        <v>319.82699999999994</v>
      </c>
      <c r="AG322" s="366">
        <v>0.27860441251924056</v>
      </c>
      <c r="AH322" s="339">
        <v>129.19999999999999</v>
      </c>
      <c r="AI322" s="155">
        <v>760.98799999999994</v>
      </c>
      <c r="AJ322" s="156">
        <v>0.66290405336069769</v>
      </c>
      <c r="AK322" s="155">
        <v>386.97300000000007</v>
      </c>
      <c r="AL322" s="100"/>
      <c r="AM322" s="155">
        <v>0</v>
      </c>
      <c r="AN322" s="366">
        <v>0</v>
      </c>
      <c r="AO322" s="339">
        <v>129.19999999999999</v>
      </c>
      <c r="AP322" s="155">
        <v>760.98799999999994</v>
      </c>
      <c r="AQ322" s="156">
        <v>0.66290405336069769</v>
      </c>
      <c r="AR322" s="155">
        <v>386.97300000000007</v>
      </c>
      <c r="AS322" s="100">
        <v>37.1</v>
      </c>
      <c r="AT322" s="155">
        <v>218.51900000000001</v>
      </c>
      <c r="AU322" s="366">
        <v>0.19035402770651616</v>
      </c>
      <c r="AV322" s="339">
        <v>166.29999999999998</v>
      </c>
      <c r="AW322" s="155">
        <v>979.50699999999995</v>
      </c>
      <c r="AX322" s="156">
        <v>0.8532580810672139</v>
      </c>
      <c r="AY322" s="155">
        <v>168.45400000000006</v>
      </c>
      <c r="AZ322" s="100"/>
      <c r="BA322" s="155">
        <v>0</v>
      </c>
      <c r="BB322" s="366">
        <v>0</v>
      </c>
      <c r="BC322" s="339">
        <v>166.29999999999998</v>
      </c>
      <c r="BD322" s="155">
        <v>979.50699999999995</v>
      </c>
      <c r="BE322" s="156">
        <v>0.8532580810672139</v>
      </c>
      <c r="BF322" s="155">
        <v>168.45400000000006</v>
      </c>
      <c r="BG322" s="100">
        <v>14.2</v>
      </c>
      <c r="BH322" s="155">
        <v>83.637999999999991</v>
      </c>
      <c r="BI322" s="366">
        <v>7.2857875833760896E-2</v>
      </c>
      <c r="BJ322" s="339">
        <v>180.49999999999997</v>
      </c>
      <c r="BK322" s="155">
        <v>1063.145</v>
      </c>
      <c r="BL322" s="156">
        <v>0.92611595690097481</v>
      </c>
      <c r="BM322" s="155">
        <v>84.816000000000031</v>
      </c>
      <c r="BN322" s="100"/>
      <c r="BO322" s="155">
        <v>0</v>
      </c>
      <c r="BP322" s="366">
        <v>0</v>
      </c>
      <c r="BQ322" s="339">
        <v>180.49999999999997</v>
      </c>
      <c r="BR322" s="155">
        <v>1063.145</v>
      </c>
      <c r="BS322" s="156">
        <v>0.92611595690097481</v>
      </c>
      <c r="BT322" s="155">
        <v>84.816000000000031</v>
      </c>
      <c r="BU322" s="100"/>
      <c r="BV322" s="155">
        <v>0</v>
      </c>
      <c r="BW322" s="366">
        <v>0</v>
      </c>
      <c r="BX322" s="339">
        <v>180.49999999999997</v>
      </c>
      <c r="BY322" s="155">
        <v>1063.145</v>
      </c>
      <c r="BZ322" s="156">
        <v>0.92611595690097481</v>
      </c>
      <c r="CA322" s="155">
        <v>84.816000000000031</v>
      </c>
      <c r="CB322" s="100"/>
      <c r="CC322" s="155">
        <v>0</v>
      </c>
      <c r="CD322" s="366">
        <v>0</v>
      </c>
      <c r="CE322" s="339">
        <v>180.49999999999997</v>
      </c>
      <c r="CF322" s="155">
        <v>1063.145</v>
      </c>
      <c r="CG322" s="156">
        <v>0.92611595690097481</v>
      </c>
      <c r="CH322" s="155">
        <v>84.816000000000031</v>
      </c>
      <c r="CI322" s="100">
        <v>14.4</v>
      </c>
      <c r="CJ322" s="155">
        <v>84.816000000000003</v>
      </c>
      <c r="CK322" s="366">
        <v>7.3884043099025146E-2</v>
      </c>
      <c r="CL322" s="339">
        <v>194.89999999999998</v>
      </c>
      <c r="CM322" s="155">
        <v>1147.961</v>
      </c>
      <c r="CN322" s="156">
        <v>1</v>
      </c>
      <c r="CO322" s="155">
        <v>0</v>
      </c>
      <c r="CP322" s="100"/>
      <c r="CQ322" s="155">
        <v>0</v>
      </c>
      <c r="CR322" s="366">
        <v>0</v>
      </c>
      <c r="CS322" s="339">
        <v>194.89999999999998</v>
      </c>
      <c r="CT322" s="155">
        <v>1147.961</v>
      </c>
      <c r="CU322" s="156">
        <v>1</v>
      </c>
      <c r="CV322" s="155">
        <v>0</v>
      </c>
      <c r="CW322" s="100"/>
      <c r="CX322" s="155">
        <v>0</v>
      </c>
      <c r="CY322" s="366">
        <v>0</v>
      </c>
      <c r="CZ322" s="339">
        <v>194.89999999999998</v>
      </c>
      <c r="DA322" s="155">
        <v>1147.961</v>
      </c>
      <c r="DB322" s="156">
        <v>1</v>
      </c>
      <c r="DC322" s="155">
        <v>0</v>
      </c>
      <c r="DD322" s="100"/>
      <c r="DE322" s="155">
        <v>0</v>
      </c>
      <c r="DF322" s="366">
        <v>0</v>
      </c>
      <c r="DG322" s="339">
        <v>194.89999999999998</v>
      </c>
      <c r="DH322" s="155">
        <v>1147.961</v>
      </c>
      <c r="DI322" s="156">
        <v>1</v>
      </c>
      <c r="DJ322" s="155">
        <v>0</v>
      </c>
      <c r="DK322" s="100"/>
      <c r="DL322" s="155">
        <v>0</v>
      </c>
      <c r="DM322" s="366">
        <v>0</v>
      </c>
      <c r="DN322" s="339">
        <v>194.89999999999998</v>
      </c>
      <c r="DO322" s="155">
        <v>1147.961</v>
      </c>
      <c r="DP322" s="156">
        <v>1</v>
      </c>
      <c r="DQ322" s="155">
        <v>0</v>
      </c>
    </row>
    <row r="323" spans="1:121" ht="38.25" x14ac:dyDescent="0.25">
      <c r="A323" s="17" t="s">
        <v>861</v>
      </c>
      <c r="B323" s="18" t="s">
        <v>400</v>
      </c>
      <c r="C323" s="17" t="s">
        <v>27</v>
      </c>
      <c r="D323" s="17" t="s">
        <v>401</v>
      </c>
      <c r="E323" s="19" t="s">
        <v>109</v>
      </c>
      <c r="F323" s="19">
        <v>37.97</v>
      </c>
      <c r="G323" s="20">
        <v>5.46</v>
      </c>
      <c r="H323" s="20">
        <v>6.83</v>
      </c>
      <c r="I323" s="390">
        <v>259.33499999999998</v>
      </c>
      <c r="J323" s="100"/>
      <c r="K323" s="155">
        <v>0</v>
      </c>
      <c r="L323" s="366">
        <v>0</v>
      </c>
      <c r="M323" s="339">
        <v>0</v>
      </c>
      <c r="N323" s="155">
        <v>0</v>
      </c>
      <c r="O323" s="156">
        <v>0</v>
      </c>
      <c r="P323" s="155">
        <v>259.33499999999998</v>
      </c>
      <c r="Q323" s="100"/>
      <c r="R323" s="155">
        <v>0</v>
      </c>
      <c r="S323" s="366">
        <v>0</v>
      </c>
      <c r="T323" s="339">
        <v>0</v>
      </c>
      <c r="U323" s="155">
        <v>0</v>
      </c>
      <c r="V323" s="156">
        <v>0</v>
      </c>
      <c r="W323" s="155">
        <v>259.33499999999998</v>
      </c>
      <c r="X323" s="100"/>
      <c r="Y323" s="155">
        <v>0</v>
      </c>
      <c r="Z323" s="366">
        <v>0</v>
      </c>
      <c r="AA323" s="339">
        <v>0</v>
      </c>
      <c r="AB323" s="155">
        <v>0</v>
      </c>
      <c r="AC323" s="156">
        <v>0</v>
      </c>
      <c r="AD323" s="155">
        <v>259.33499999999998</v>
      </c>
      <c r="AE323" s="100">
        <v>10.8</v>
      </c>
      <c r="AF323" s="155">
        <v>73.76400000000001</v>
      </c>
      <c r="AG323" s="366">
        <v>0.28443519000520567</v>
      </c>
      <c r="AH323" s="339">
        <v>10.8</v>
      </c>
      <c r="AI323" s="155">
        <v>73.76400000000001</v>
      </c>
      <c r="AJ323" s="156">
        <v>0.28443519000520567</v>
      </c>
      <c r="AK323" s="155">
        <v>185.57099999999997</v>
      </c>
      <c r="AL323" s="100"/>
      <c r="AM323" s="155">
        <v>0</v>
      </c>
      <c r="AN323" s="366">
        <v>0</v>
      </c>
      <c r="AO323" s="339">
        <v>10.8</v>
      </c>
      <c r="AP323" s="155">
        <v>73.76400000000001</v>
      </c>
      <c r="AQ323" s="156">
        <v>0.28443519000520567</v>
      </c>
      <c r="AR323" s="155">
        <v>185.57099999999997</v>
      </c>
      <c r="AS323" s="100"/>
      <c r="AT323" s="155">
        <v>0</v>
      </c>
      <c r="AU323" s="366">
        <v>0</v>
      </c>
      <c r="AV323" s="339">
        <v>10.8</v>
      </c>
      <c r="AW323" s="155">
        <v>73.76400000000001</v>
      </c>
      <c r="AX323" s="156">
        <v>0.28443519000520567</v>
      </c>
      <c r="AY323" s="155">
        <v>185.57099999999997</v>
      </c>
      <c r="AZ323" s="100"/>
      <c r="BA323" s="155">
        <v>0</v>
      </c>
      <c r="BB323" s="366">
        <v>0</v>
      </c>
      <c r="BC323" s="339">
        <v>10.8</v>
      </c>
      <c r="BD323" s="155">
        <v>73.76400000000001</v>
      </c>
      <c r="BE323" s="156">
        <v>0.28443519000520567</v>
      </c>
      <c r="BF323" s="155">
        <v>185.57099999999997</v>
      </c>
      <c r="BG323" s="100"/>
      <c r="BH323" s="155">
        <v>0</v>
      </c>
      <c r="BI323" s="366">
        <v>0</v>
      </c>
      <c r="BJ323" s="339">
        <v>10.8</v>
      </c>
      <c r="BK323" s="155">
        <v>73.76400000000001</v>
      </c>
      <c r="BL323" s="156">
        <v>0.28443519000520567</v>
      </c>
      <c r="BM323" s="155">
        <v>185.57099999999997</v>
      </c>
      <c r="BN323" s="100"/>
      <c r="BO323" s="155">
        <v>0</v>
      </c>
      <c r="BP323" s="366">
        <v>0</v>
      </c>
      <c r="BQ323" s="339">
        <v>10.8</v>
      </c>
      <c r="BR323" s="155">
        <v>73.76400000000001</v>
      </c>
      <c r="BS323" s="156">
        <v>0.28443519000520567</v>
      </c>
      <c r="BT323" s="155">
        <v>185.57099999999997</v>
      </c>
      <c r="BU323" s="100"/>
      <c r="BV323" s="155">
        <v>0</v>
      </c>
      <c r="BW323" s="366">
        <v>0</v>
      </c>
      <c r="BX323" s="339">
        <v>10.8</v>
      </c>
      <c r="BY323" s="155">
        <v>73.76400000000001</v>
      </c>
      <c r="BZ323" s="156">
        <v>0.28443519000520567</v>
      </c>
      <c r="CA323" s="155">
        <v>185.57099999999997</v>
      </c>
      <c r="CB323" s="100"/>
      <c r="CC323" s="155">
        <v>0</v>
      </c>
      <c r="CD323" s="366">
        <v>0</v>
      </c>
      <c r="CE323" s="339">
        <v>10.8</v>
      </c>
      <c r="CF323" s="155">
        <v>73.76400000000001</v>
      </c>
      <c r="CG323" s="156">
        <v>0.28443519000520567</v>
      </c>
      <c r="CH323" s="155">
        <v>185.57099999999997</v>
      </c>
      <c r="CI323" s="100"/>
      <c r="CJ323" s="155">
        <v>0</v>
      </c>
      <c r="CK323" s="366">
        <v>0</v>
      </c>
      <c r="CL323" s="339">
        <v>10.8</v>
      </c>
      <c r="CM323" s="155">
        <v>73.76400000000001</v>
      </c>
      <c r="CN323" s="156">
        <v>0.28443519000520567</v>
      </c>
      <c r="CO323" s="155">
        <v>185.57099999999997</v>
      </c>
      <c r="CP323" s="100">
        <v>27.17</v>
      </c>
      <c r="CQ323" s="155">
        <v>185.5711</v>
      </c>
      <c r="CR323" s="366">
        <v>0.71556519559642939</v>
      </c>
      <c r="CS323" s="339">
        <v>37.97</v>
      </c>
      <c r="CT323" s="155">
        <v>259.33510000000001</v>
      </c>
      <c r="CU323" s="156">
        <v>1.0000003856016351</v>
      </c>
      <c r="CV323" s="155">
        <v>-1.0000000003174137E-4</v>
      </c>
      <c r="CW323" s="100"/>
      <c r="CX323" s="155">
        <v>0</v>
      </c>
      <c r="CY323" s="366">
        <v>0</v>
      </c>
      <c r="CZ323" s="339">
        <v>37.97</v>
      </c>
      <c r="DA323" s="155">
        <v>259.33510000000001</v>
      </c>
      <c r="DB323" s="156">
        <v>1.0000003856016351</v>
      </c>
      <c r="DC323" s="155">
        <v>-1.0000000003174137E-4</v>
      </c>
      <c r="DD323" s="100"/>
      <c r="DE323" s="155">
        <v>0</v>
      </c>
      <c r="DF323" s="366">
        <v>0</v>
      </c>
      <c r="DG323" s="339">
        <v>37.97</v>
      </c>
      <c r="DH323" s="155">
        <v>259.33510000000001</v>
      </c>
      <c r="DI323" s="156">
        <v>1.0000003856016351</v>
      </c>
      <c r="DJ323" s="155">
        <v>-1.0000000003174137E-4</v>
      </c>
      <c r="DK323" s="100"/>
      <c r="DL323" s="155">
        <v>0</v>
      </c>
      <c r="DM323" s="366">
        <v>0</v>
      </c>
      <c r="DN323" s="339">
        <v>37.97</v>
      </c>
      <c r="DO323" s="155">
        <v>259.33510000000001</v>
      </c>
      <c r="DP323" s="156">
        <v>1.0000003856016351</v>
      </c>
      <c r="DQ323" s="155">
        <v>-1.0000000003174137E-4</v>
      </c>
    </row>
    <row r="324" spans="1:121" ht="38.25" x14ac:dyDescent="0.25">
      <c r="A324" s="17" t="s">
        <v>862</v>
      </c>
      <c r="B324" s="18" t="s">
        <v>703</v>
      </c>
      <c r="C324" s="17" t="s">
        <v>32</v>
      </c>
      <c r="D324" s="17" t="s">
        <v>578</v>
      </c>
      <c r="E324" s="19" t="s">
        <v>109</v>
      </c>
      <c r="F324" s="19">
        <v>194.9</v>
      </c>
      <c r="G324" s="20">
        <v>12.37</v>
      </c>
      <c r="H324" s="20">
        <v>15.48</v>
      </c>
      <c r="I324" s="390">
        <v>3017.0520000000001</v>
      </c>
      <c r="J324" s="100">
        <v>0</v>
      </c>
      <c r="K324" s="155">
        <v>0</v>
      </c>
      <c r="L324" s="366">
        <v>0</v>
      </c>
      <c r="M324" s="339">
        <v>0</v>
      </c>
      <c r="N324" s="155">
        <v>0</v>
      </c>
      <c r="O324" s="156">
        <v>0</v>
      </c>
      <c r="P324" s="155">
        <v>3017.0520000000001</v>
      </c>
      <c r="Q324" s="100"/>
      <c r="R324" s="155">
        <v>0</v>
      </c>
      <c r="S324" s="366">
        <v>0</v>
      </c>
      <c r="T324" s="339">
        <v>0</v>
      </c>
      <c r="U324" s="155">
        <v>0</v>
      </c>
      <c r="V324" s="156">
        <v>0</v>
      </c>
      <c r="W324" s="155">
        <v>3017.0520000000001</v>
      </c>
      <c r="X324" s="100">
        <v>34.9</v>
      </c>
      <c r="Y324" s="155">
        <v>540.25199999999995</v>
      </c>
      <c r="Z324" s="366">
        <v>0.17906618778860953</v>
      </c>
      <c r="AA324" s="339">
        <v>34.9</v>
      </c>
      <c r="AB324" s="155">
        <v>540.25199999999995</v>
      </c>
      <c r="AC324" s="156">
        <v>0.17906618778860953</v>
      </c>
      <c r="AD324" s="155">
        <v>2476.8000000000002</v>
      </c>
      <c r="AE324" s="100">
        <v>94.3</v>
      </c>
      <c r="AF324" s="155">
        <v>1459.7639999999999</v>
      </c>
      <c r="AG324" s="366">
        <v>0.48383786557208819</v>
      </c>
      <c r="AH324" s="339">
        <v>129.19999999999999</v>
      </c>
      <c r="AI324" s="155">
        <v>2000.0159999999998</v>
      </c>
      <c r="AJ324" s="156">
        <v>0.66290405336069769</v>
      </c>
      <c r="AK324" s="155">
        <v>1017.0360000000003</v>
      </c>
      <c r="AL324" s="100"/>
      <c r="AM324" s="155">
        <v>0</v>
      </c>
      <c r="AN324" s="366">
        <v>0</v>
      </c>
      <c r="AO324" s="339">
        <v>129.19999999999999</v>
      </c>
      <c r="AP324" s="155">
        <v>2000.0159999999998</v>
      </c>
      <c r="AQ324" s="156">
        <v>0.66290405336069769</v>
      </c>
      <c r="AR324" s="155">
        <v>1017.0360000000003</v>
      </c>
      <c r="AS324" s="100">
        <v>37.1</v>
      </c>
      <c r="AT324" s="155">
        <v>574.30799999999999</v>
      </c>
      <c r="AU324" s="366">
        <v>0.19035402770651616</v>
      </c>
      <c r="AV324" s="339">
        <v>166.29999999999998</v>
      </c>
      <c r="AW324" s="155">
        <v>2574.3239999999996</v>
      </c>
      <c r="AX324" s="156">
        <v>0.85325808106721379</v>
      </c>
      <c r="AY324" s="155">
        <v>442.72800000000052</v>
      </c>
      <c r="AZ324" s="100"/>
      <c r="BA324" s="155">
        <v>0</v>
      </c>
      <c r="BB324" s="366">
        <v>0</v>
      </c>
      <c r="BC324" s="339">
        <v>166.29999999999998</v>
      </c>
      <c r="BD324" s="155">
        <v>2574.3239999999996</v>
      </c>
      <c r="BE324" s="156">
        <v>0.85325808106721379</v>
      </c>
      <c r="BF324" s="155">
        <v>442.72800000000052</v>
      </c>
      <c r="BG324" s="100">
        <v>14.2</v>
      </c>
      <c r="BH324" s="155">
        <v>219.816</v>
      </c>
      <c r="BI324" s="366">
        <v>7.2857875833760896E-2</v>
      </c>
      <c r="BJ324" s="339">
        <v>180.49999999999997</v>
      </c>
      <c r="BK324" s="155">
        <v>2794.1399999999994</v>
      </c>
      <c r="BL324" s="156">
        <v>0.92611595690097459</v>
      </c>
      <c r="BM324" s="155">
        <v>222.91200000000072</v>
      </c>
      <c r="BN324" s="100"/>
      <c r="BO324" s="155">
        <v>0</v>
      </c>
      <c r="BP324" s="366">
        <v>0</v>
      </c>
      <c r="BQ324" s="339">
        <v>180.49999999999997</v>
      </c>
      <c r="BR324" s="155">
        <v>2794.1399999999994</v>
      </c>
      <c r="BS324" s="156">
        <v>0.92611595690097459</v>
      </c>
      <c r="BT324" s="155">
        <v>222.91200000000072</v>
      </c>
      <c r="BU324" s="100"/>
      <c r="BV324" s="155">
        <v>0</v>
      </c>
      <c r="BW324" s="366">
        <v>0</v>
      </c>
      <c r="BX324" s="339">
        <v>180.49999999999997</v>
      </c>
      <c r="BY324" s="155">
        <v>2794.1399999999994</v>
      </c>
      <c r="BZ324" s="156">
        <v>0.92611595690097459</v>
      </c>
      <c r="CA324" s="155">
        <v>222.91200000000072</v>
      </c>
      <c r="CB324" s="100"/>
      <c r="CC324" s="155">
        <v>0</v>
      </c>
      <c r="CD324" s="366">
        <v>0</v>
      </c>
      <c r="CE324" s="339">
        <v>180.49999999999997</v>
      </c>
      <c r="CF324" s="155">
        <v>2794.1399999999994</v>
      </c>
      <c r="CG324" s="156">
        <v>0.92611595690097459</v>
      </c>
      <c r="CH324" s="155">
        <v>222.91200000000072</v>
      </c>
      <c r="CI324" s="100">
        <v>14.4</v>
      </c>
      <c r="CJ324" s="155">
        <v>222.91200000000001</v>
      </c>
      <c r="CK324" s="366">
        <v>7.3884043099025146E-2</v>
      </c>
      <c r="CL324" s="339">
        <v>194.89999999999998</v>
      </c>
      <c r="CM324" s="155">
        <v>3017.0519999999992</v>
      </c>
      <c r="CN324" s="156">
        <v>0.99999999999999967</v>
      </c>
      <c r="CO324" s="155">
        <v>0</v>
      </c>
      <c r="CP324" s="100"/>
      <c r="CQ324" s="155">
        <v>0</v>
      </c>
      <c r="CR324" s="366">
        <v>0</v>
      </c>
      <c r="CS324" s="339">
        <v>194.89999999999998</v>
      </c>
      <c r="CT324" s="155">
        <v>3017.0519999999992</v>
      </c>
      <c r="CU324" s="156">
        <v>0.99999999999999967</v>
      </c>
      <c r="CV324" s="155">
        <v>0</v>
      </c>
      <c r="CW324" s="100"/>
      <c r="CX324" s="155">
        <v>0</v>
      </c>
      <c r="CY324" s="366">
        <v>0</v>
      </c>
      <c r="CZ324" s="339">
        <v>194.89999999999998</v>
      </c>
      <c r="DA324" s="155">
        <v>3017.0519999999992</v>
      </c>
      <c r="DB324" s="156">
        <v>0.99999999999999967</v>
      </c>
      <c r="DC324" s="155">
        <v>0</v>
      </c>
      <c r="DD324" s="100"/>
      <c r="DE324" s="155">
        <v>0</v>
      </c>
      <c r="DF324" s="366">
        <v>0</v>
      </c>
      <c r="DG324" s="339">
        <v>194.89999999999998</v>
      </c>
      <c r="DH324" s="155">
        <v>3017.0519999999992</v>
      </c>
      <c r="DI324" s="156">
        <v>0.99999999999999967</v>
      </c>
      <c r="DJ324" s="155">
        <v>0</v>
      </c>
      <c r="DK324" s="100"/>
      <c r="DL324" s="155">
        <v>0</v>
      </c>
      <c r="DM324" s="366">
        <v>0</v>
      </c>
      <c r="DN324" s="339">
        <v>194.89999999999998</v>
      </c>
      <c r="DO324" s="155">
        <v>3017.0519999999992</v>
      </c>
      <c r="DP324" s="156">
        <v>0.99999999999999967</v>
      </c>
      <c r="DQ324" s="155">
        <v>0</v>
      </c>
    </row>
    <row r="325" spans="1:121" ht="38.25" x14ac:dyDescent="0.25">
      <c r="A325" s="17" t="s">
        <v>863</v>
      </c>
      <c r="B325" s="18" t="s">
        <v>403</v>
      </c>
      <c r="C325" s="17" t="s">
        <v>27</v>
      </c>
      <c r="D325" s="17" t="s">
        <v>404</v>
      </c>
      <c r="E325" s="19" t="s">
        <v>109</v>
      </c>
      <c r="F325" s="19">
        <v>37.97</v>
      </c>
      <c r="G325" s="20">
        <v>18.63</v>
      </c>
      <c r="H325" s="20">
        <v>23.32</v>
      </c>
      <c r="I325" s="390">
        <v>885.46</v>
      </c>
      <c r="J325" s="100">
        <v>0</v>
      </c>
      <c r="K325" s="155">
        <v>0</v>
      </c>
      <c r="L325" s="366">
        <v>0</v>
      </c>
      <c r="M325" s="339">
        <v>0</v>
      </c>
      <c r="N325" s="155">
        <v>0</v>
      </c>
      <c r="O325" s="156">
        <v>0</v>
      </c>
      <c r="P325" s="155">
        <v>885.46</v>
      </c>
      <c r="Q325" s="100"/>
      <c r="R325" s="155">
        <v>0</v>
      </c>
      <c r="S325" s="366">
        <v>0</v>
      </c>
      <c r="T325" s="339">
        <v>0</v>
      </c>
      <c r="U325" s="155">
        <v>0</v>
      </c>
      <c r="V325" s="156">
        <v>0</v>
      </c>
      <c r="W325" s="155">
        <v>885.46</v>
      </c>
      <c r="X325" s="100"/>
      <c r="Y325" s="155">
        <v>0</v>
      </c>
      <c r="Z325" s="366">
        <v>0</v>
      </c>
      <c r="AA325" s="339">
        <v>0</v>
      </c>
      <c r="AB325" s="155">
        <v>0</v>
      </c>
      <c r="AC325" s="156">
        <v>0</v>
      </c>
      <c r="AD325" s="155">
        <v>885.46</v>
      </c>
      <c r="AE325" s="100"/>
      <c r="AF325" s="155">
        <v>0</v>
      </c>
      <c r="AG325" s="366">
        <v>0</v>
      </c>
      <c r="AH325" s="339">
        <v>0</v>
      </c>
      <c r="AI325" s="155">
        <v>0</v>
      </c>
      <c r="AJ325" s="156">
        <v>0</v>
      </c>
      <c r="AK325" s="155">
        <v>885.46</v>
      </c>
      <c r="AL325" s="100"/>
      <c r="AM325" s="155">
        <v>0</v>
      </c>
      <c r="AN325" s="366">
        <v>0</v>
      </c>
      <c r="AO325" s="339">
        <v>0</v>
      </c>
      <c r="AP325" s="155">
        <v>0</v>
      </c>
      <c r="AQ325" s="156">
        <v>0</v>
      </c>
      <c r="AR325" s="155">
        <v>885.46</v>
      </c>
      <c r="AS325" s="100"/>
      <c r="AT325" s="155">
        <v>0</v>
      </c>
      <c r="AU325" s="366">
        <v>0</v>
      </c>
      <c r="AV325" s="339">
        <v>0</v>
      </c>
      <c r="AW325" s="155">
        <v>0</v>
      </c>
      <c r="AX325" s="156">
        <v>0</v>
      </c>
      <c r="AY325" s="155">
        <v>885.46</v>
      </c>
      <c r="AZ325" s="100"/>
      <c r="BA325" s="155">
        <v>0</v>
      </c>
      <c r="BB325" s="366">
        <v>0</v>
      </c>
      <c r="BC325" s="339">
        <v>0</v>
      </c>
      <c r="BD325" s="155">
        <v>0</v>
      </c>
      <c r="BE325" s="156">
        <v>0</v>
      </c>
      <c r="BF325" s="155">
        <v>885.46</v>
      </c>
      <c r="BG325" s="100"/>
      <c r="BH325" s="155">
        <v>0</v>
      </c>
      <c r="BI325" s="366">
        <v>0</v>
      </c>
      <c r="BJ325" s="339">
        <v>0</v>
      </c>
      <c r="BK325" s="155">
        <v>0</v>
      </c>
      <c r="BL325" s="156">
        <v>0</v>
      </c>
      <c r="BM325" s="155">
        <v>885.46</v>
      </c>
      <c r="BN325" s="100"/>
      <c r="BO325" s="155">
        <v>0</v>
      </c>
      <c r="BP325" s="366">
        <v>0</v>
      </c>
      <c r="BQ325" s="339">
        <v>0</v>
      </c>
      <c r="BR325" s="155">
        <v>0</v>
      </c>
      <c r="BS325" s="156">
        <v>0</v>
      </c>
      <c r="BT325" s="155">
        <v>885.46</v>
      </c>
      <c r="BU325" s="100">
        <v>10.8</v>
      </c>
      <c r="BV325" s="155">
        <v>251.85600000000002</v>
      </c>
      <c r="BW325" s="366">
        <v>0.28443520881801548</v>
      </c>
      <c r="BX325" s="339">
        <v>10.8</v>
      </c>
      <c r="BY325" s="155">
        <v>251.85600000000002</v>
      </c>
      <c r="BZ325" s="156">
        <v>0.28443520881801548</v>
      </c>
      <c r="CA325" s="155">
        <v>633.60400000000004</v>
      </c>
      <c r="CB325" s="100"/>
      <c r="CC325" s="155">
        <v>0</v>
      </c>
      <c r="CD325" s="366">
        <v>0</v>
      </c>
      <c r="CE325" s="339">
        <v>10.8</v>
      </c>
      <c r="CF325" s="155">
        <v>251.85600000000002</v>
      </c>
      <c r="CG325" s="156">
        <v>0.28443520881801548</v>
      </c>
      <c r="CH325" s="155">
        <v>633.60400000000004</v>
      </c>
      <c r="CI325" s="100"/>
      <c r="CJ325" s="155">
        <v>0</v>
      </c>
      <c r="CK325" s="366">
        <v>0</v>
      </c>
      <c r="CL325" s="339">
        <v>10.8</v>
      </c>
      <c r="CM325" s="155">
        <v>251.85600000000002</v>
      </c>
      <c r="CN325" s="156">
        <v>0.28443520881801548</v>
      </c>
      <c r="CO325" s="155">
        <v>633.60400000000004</v>
      </c>
      <c r="CP325" s="100">
        <v>27.17</v>
      </c>
      <c r="CQ325" s="155">
        <v>633.60440000000006</v>
      </c>
      <c r="CR325" s="366">
        <v>0.71556524292458157</v>
      </c>
      <c r="CS325" s="339">
        <v>37.97</v>
      </c>
      <c r="CT325" s="155">
        <v>885.46040000000005</v>
      </c>
      <c r="CU325" s="156">
        <v>1.0000004517425971</v>
      </c>
      <c r="CV325" s="155">
        <v>-4.0000000001327862E-4</v>
      </c>
      <c r="CW325" s="100"/>
      <c r="CX325" s="155">
        <v>0</v>
      </c>
      <c r="CY325" s="366">
        <v>0</v>
      </c>
      <c r="CZ325" s="339">
        <v>37.97</v>
      </c>
      <c r="DA325" s="155">
        <v>885.46040000000005</v>
      </c>
      <c r="DB325" s="156">
        <v>1.0000004517425971</v>
      </c>
      <c r="DC325" s="155">
        <v>-4.0000000001327862E-4</v>
      </c>
      <c r="DD325" s="100"/>
      <c r="DE325" s="155">
        <v>0</v>
      </c>
      <c r="DF325" s="366">
        <v>0</v>
      </c>
      <c r="DG325" s="339">
        <v>37.97</v>
      </c>
      <c r="DH325" s="155">
        <v>885.46040000000005</v>
      </c>
      <c r="DI325" s="156">
        <v>1.0000004517425971</v>
      </c>
      <c r="DJ325" s="155">
        <v>-4.0000000001327862E-4</v>
      </c>
      <c r="DK325" s="100"/>
      <c r="DL325" s="155">
        <v>0</v>
      </c>
      <c r="DM325" s="366">
        <v>0</v>
      </c>
      <c r="DN325" s="339">
        <v>37.97</v>
      </c>
      <c r="DO325" s="155">
        <v>885.46040000000005</v>
      </c>
      <c r="DP325" s="156">
        <v>1.0000004517425971</v>
      </c>
      <c r="DQ325" s="155">
        <v>-4.0000000001327862E-4</v>
      </c>
    </row>
    <row r="326" spans="1:121" ht="38.25" x14ac:dyDescent="0.25">
      <c r="A326" s="17" t="s">
        <v>864</v>
      </c>
      <c r="B326" s="18" t="s">
        <v>700</v>
      </c>
      <c r="C326" s="17" t="s">
        <v>27</v>
      </c>
      <c r="D326" s="17" t="s">
        <v>701</v>
      </c>
      <c r="E326" s="19" t="s">
        <v>109</v>
      </c>
      <c r="F326" s="19">
        <v>40.75</v>
      </c>
      <c r="G326" s="20">
        <v>12.09</v>
      </c>
      <c r="H326" s="20">
        <v>15.13</v>
      </c>
      <c r="I326" s="390">
        <v>616.54700000000003</v>
      </c>
      <c r="J326" s="100">
        <v>0</v>
      </c>
      <c r="K326" s="155">
        <v>0</v>
      </c>
      <c r="L326" s="366">
        <v>0</v>
      </c>
      <c r="M326" s="339">
        <v>0</v>
      </c>
      <c r="N326" s="155">
        <v>0</v>
      </c>
      <c r="O326" s="156">
        <v>0</v>
      </c>
      <c r="P326" s="155">
        <v>616.54700000000003</v>
      </c>
      <c r="Q326" s="100"/>
      <c r="R326" s="155">
        <v>0</v>
      </c>
      <c r="S326" s="366">
        <v>0</v>
      </c>
      <c r="T326" s="339">
        <v>0</v>
      </c>
      <c r="U326" s="155">
        <v>0</v>
      </c>
      <c r="V326" s="156">
        <v>0</v>
      </c>
      <c r="W326" s="155">
        <v>616.54700000000003</v>
      </c>
      <c r="X326" s="100"/>
      <c r="Y326" s="155">
        <v>0</v>
      </c>
      <c r="Z326" s="366">
        <v>0</v>
      </c>
      <c r="AA326" s="339">
        <v>0</v>
      </c>
      <c r="AB326" s="155">
        <v>0</v>
      </c>
      <c r="AC326" s="156">
        <v>0</v>
      </c>
      <c r="AD326" s="155">
        <v>616.54700000000003</v>
      </c>
      <c r="AE326" s="100"/>
      <c r="AF326" s="155">
        <v>0</v>
      </c>
      <c r="AG326" s="366">
        <v>0</v>
      </c>
      <c r="AH326" s="339">
        <v>0</v>
      </c>
      <c r="AI326" s="155">
        <v>0</v>
      </c>
      <c r="AJ326" s="156">
        <v>0</v>
      </c>
      <c r="AK326" s="155">
        <v>616.54700000000003</v>
      </c>
      <c r="AL326" s="100"/>
      <c r="AM326" s="155">
        <v>0</v>
      </c>
      <c r="AN326" s="366">
        <v>0</v>
      </c>
      <c r="AO326" s="339">
        <v>0</v>
      </c>
      <c r="AP326" s="155">
        <v>0</v>
      </c>
      <c r="AQ326" s="156">
        <v>0</v>
      </c>
      <c r="AR326" s="155">
        <v>616.54700000000003</v>
      </c>
      <c r="AS326" s="100">
        <v>39.6</v>
      </c>
      <c r="AT326" s="155">
        <v>599.14800000000002</v>
      </c>
      <c r="AU326" s="366">
        <v>0.97177992918625833</v>
      </c>
      <c r="AV326" s="339">
        <v>39.6</v>
      </c>
      <c r="AW326" s="155">
        <v>599.14800000000002</v>
      </c>
      <c r="AX326" s="156">
        <v>0.97177992918625833</v>
      </c>
      <c r="AY326" s="155">
        <v>17.399000000000001</v>
      </c>
      <c r="AZ326" s="100"/>
      <c r="BA326" s="155">
        <v>0</v>
      </c>
      <c r="BB326" s="366">
        <v>0</v>
      </c>
      <c r="BC326" s="339">
        <v>39.6</v>
      </c>
      <c r="BD326" s="155">
        <v>599.14800000000002</v>
      </c>
      <c r="BE326" s="156">
        <v>0.97177992918625833</v>
      </c>
      <c r="BF326" s="155">
        <v>17.399000000000001</v>
      </c>
      <c r="BG326" s="100"/>
      <c r="BH326" s="155">
        <v>0</v>
      </c>
      <c r="BI326" s="366">
        <v>0</v>
      </c>
      <c r="BJ326" s="339">
        <v>39.6</v>
      </c>
      <c r="BK326" s="155">
        <v>599.14800000000002</v>
      </c>
      <c r="BL326" s="156">
        <v>0.97177992918625833</v>
      </c>
      <c r="BM326" s="155">
        <v>17.399000000000001</v>
      </c>
      <c r="BN326" s="100"/>
      <c r="BO326" s="155">
        <v>0</v>
      </c>
      <c r="BP326" s="366">
        <v>0</v>
      </c>
      <c r="BQ326" s="339">
        <v>39.6</v>
      </c>
      <c r="BR326" s="155">
        <v>599.14800000000002</v>
      </c>
      <c r="BS326" s="156">
        <v>0.97177992918625833</v>
      </c>
      <c r="BT326" s="155">
        <v>17.399000000000001</v>
      </c>
      <c r="BU326" s="100">
        <v>1.1499999999999999</v>
      </c>
      <c r="BV326" s="155">
        <v>17.3995</v>
      </c>
      <c r="BW326" s="366">
        <v>2.8220881781924168E-2</v>
      </c>
      <c r="BX326" s="339">
        <v>40.75</v>
      </c>
      <c r="BY326" s="155">
        <v>616.54750000000001</v>
      </c>
      <c r="BZ326" s="156">
        <v>1.0000008109681824</v>
      </c>
      <c r="CA326" s="155">
        <v>-4.9999999998817657E-4</v>
      </c>
      <c r="CB326" s="100"/>
      <c r="CC326" s="155">
        <v>0</v>
      </c>
      <c r="CD326" s="366">
        <v>0</v>
      </c>
      <c r="CE326" s="339">
        <v>40.75</v>
      </c>
      <c r="CF326" s="155">
        <v>616.54750000000001</v>
      </c>
      <c r="CG326" s="156">
        <v>1.0000008109681824</v>
      </c>
      <c r="CH326" s="155">
        <v>-4.9999999998817657E-4</v>
      </c>
      <c r="CI326" s="100"/>
      <c r="CJ326" s="155">
        <v>-0.01</v>
      </c>
      <c r="CK326" s="366">
        <v>-1.6219363649486576E-5</v>
      </c>
      <c r="CL326" s="339">
        <v>40.75</v>
      </c>
      <c r="CM326" s="155">
        <v>616.53750000000002</v>
      </c>
      <c r="CN326" s="156">
        <v>0.99998459160453301</v>
      </c>
      <c r="CO326" s="155">
        <v>9.5000000000027285E-3</v>
      </c>
      <c r="CP326" s="100"/>
      <c r="CQ326" s="155">
        <v>0</v>
      </c>
      <c r="CR326" s="366">
        <v>0</v>
      </c>
      <c r="CS326" s="339">
        <v>40.75</v>
      </c>
      <c r="CT326" s="155">
        <v>616.54750000000001</v>
      </c>
      <c r="CU326" s="156">
        <v>1.0000008109681824</v>
      </c>
      <c r="CV326" s="155">
        <v>-4.9999999998817657E-4</v>
      </c>
      <c r="CW326" s="100"/>
      <c r="CX326" s="155">
        <v>-0.01</v>
      </c>
      <c r="CY326" s="366">
        <v>-1.6219363649486576E-5</v>
      </c>
      <c r="CZ326" s="339">
        <v>40.75</v>
      </c>
      <c r="DA326" s="155">
        <v>616.54750000000001</v>
      </c>
      <c r="DB326" s="156">
        <v>1.0000008109681824</v>
      </c>
      <c r="DC326" s="155">
        <v>-4.9999999998817657E-4</v>
      </c>
      <c r="DD326" s="100"/>
      <c r="DE326" s="155">
        <v>0</v>
      </c>
      <c r="DF326" s="366">
        <v>0</v>
      </c>
      <c r="DG326" s="339">
        <v>40.75</v>
      </c>
      <c r="DH326" s="155">
        <v>616.5575</v>
      </c>
      <c r="DI326" s="156">
        <v>1.0000170303318319</v>
      </c>
      <c r="DJ326" s="155">
        <v>-1.0499999999979082E-2</v>
      </c>
      <c r="DK326" s="100"/>
      <c r="DL326" s="155">
        <v>0</v>
      </c>
      <c r="DM326" s="366">
        <v>0</v>
      </c>
      <c r="DN326" s="339">
        <v>40.75</v>
      </c>
      <c r="DO326" s="155">
        <v>616.5675</v>
      </c>
      <c r="DP326" s="156">
        <v>1.0000332496954814</v>
      </c>
      <c r="DQ326" s="155">
        <v>-2.0499999999969987E-2</v>
      </c>
    </row>
    <row r="327" spans="1:121" ht="38.25" x14ac:dyDescent="0.25">
      <c r="A327" s="306" t="s">
        <v>865</v>
      </c>
      <c r="B327" s="307" t="s">
        <v>706</v>
      </c>
      <c r="C327" s="306" t="s">
        <v>27</v>
      </c>
      <c r="D327" s="306" t="s">
        <v>707</v>
      </c>
      <c r="E327" s="308" t="s">
        <v>109</v>
      </c>
      <c r="F327" s="19">
        <v>40.75</v>
      </c>
      <c r="G327" s="309">
        <v>10.02</v>
      </c>
      <c r="H327" s="309">
        <v>12.54</v>
      </c>
      <c r="I327" s="390">
        <v>511.005</v>
      </c>
      <c r="J327" s="100">
        <v>0</v>
      </c>
      <c r="K327" s="155">
        <v>0</v>
      </c>
      <c r="L327" s="366">
        <v>0</v>
      </c>
      <c r="M327" s="339">
        <v>0</v>
      </c>
      <c r="N327" s="155">
        <v>0</v>
      </c>
      <c r="O327" s="156">
        <v>0</v>
      </c>
      <c r="P327" s="155">
        <v>511.005</v>
      </c>
      <c r="Q327" s="100"/>
      <c r="R327" s="155">
        <v>0</v>
      </c>
      <c r="S327" s="366">
        <v>0</v>
      </c>
      <c r="T327" s="339">
        <v>0</v>
      </c>
      <c r="U327" s="155">
        <v>0</v>
      </c>
      <c r="V327" s="156">
        <v>0</v>
      </c>
      <c r="W327" s="155">
        <v>511.005</v>
      </c>
      <c r="X327" s="100"/>
      <c r="Y327" s="155">
        <v>0</v>
      </c>
      <c r="Z327" s="366">
        <v>0</v>
      </c>
      <c r="AA327" s="339">
        <v>0</v>
      </c>
      <c r="AB327" s="155">
        <v>0</v>
      </c>
      <c r="AC327" s="156">
        <v>0</v>
      </c>
      <c r="AD327" s="155">
        <v>511.005</v>
      </c>
      <c r="AE327" s="100"/>
      <c r="AF327" s="155">
        <v>0</v>
      </c>
      <c r="AG327" s="366">
        <v>0</v>
      </c>
      <c r="AH327" s="339">
        <v>0</v>
      </c>
      <c r="AI327" s="155">
        <v>0</v>
      </c>
      <c r="AJ327" s="156">
        <v>0</v>
      </c>
      <c r="AK327" s="155">
        <v>511.005</v>
      </c>
      <c r="AL327" s="100"/>
      <c r="AM327" s="155">
        <v>0</v>
      </c>
      <c r="AN327" s="366">
        <v>0</v>
      </c>
      <c r="AO327" s="339">
        <v>0</v>
      </c>
      <c r="AP327" s="155">
        <v>0</v>
      </c>
      <c r="AQ327" s="156">
        <v>0</v>
      </c>
      <c r="AR327" s="155">
        <v>511.005</v>
      </c>
      <c r="AS327" s="100"/>
      <c r="AT327" s="155">
        <v>0</v>
      </c>
      <c r="AU327" s="366">
        <v>0</v>
      </c>
      <c r="AV327" s="339">
        <v>0</v>
      </c>
      <c r="AW327" s="155">
        <v>0</v>
      </c>
      <c r="AX327" s="156">
        <v>0</v>
      </c>
      <c r="AY327" s="155">
        <v>511.005</v>
      </c>
      <c r="AZ327" s="100"/>
      <c r="BA327" s="155">
        <v>0</v>
      </c>
      <c r="BB327" s="366">
        <v>0</v>
      </c>
      <c r="BC327" s="339">
        <v>0</v>
      </c>
      <c r="BD327" s="155">
        <v>0</v>
      </c>
      <c r="BE327" s="156">
        <v>0</v>
      </c>
      <c r="BF327" s="155">
        <v>511.005</v>
      </c>
      <c r="BG327" s="100"/>
      <c r="BH327" s="155">
        <v>0</v>
      </c>
      <c r="BI327" s="366">
        <v>0</v>
      </c>
      <c r="BJ327" s="339">
        <v>0</v>
      </c>
      <c r="BK327" s="155">
        <v>0</v>
      </c>
      <c r="BL327" s="156">
        <v>0</v>
      </c>
      <c r="BM327" s="155">
        <v>511.005</v>
      </c>
      <c r="BN327" s="100"/>
      <c r="BO327" s="155">
        <v>0</v>
      </c>
      <c r="BP327" s="366">
        <v>0</v>
      </c>
      <c r="BQ327" s="339">
        <v>0</v>
      </c>
      <c r="BR327" s="155">
        <v>0</v>
      </c>
      <c r="BS327" s="156">
        <v>0</v>
      </c>
      <c r="BT327" s="155">
        <v>511.005</v>
      </c>
      <c r="BU327" s="100">
        <v>40.75</v>
      </c>
      <c r="BV327" s="155">
        <v>511.00499999999994</v>
      </c>
      <c r="BW327" s="366">
        <v>0.99999999999999989</v>
      </c>
      <c r="BX327" s="339">
        <v>40.75</v>
      </c>
      <c r="BY327" s="155">
        <v>511.00499999999994</v>
      </c>
      <c r="BZ327" s="156">
        <v>0.99999999999999989</v>
      </c>
      <c r="CA327" s="155">
        <v>0</v>
      </c>
      <c r="CB327" s="100"/>
      <c r="CC327" s="155">
        <v>-0.01</v>
      </c>
      <c r="CD327" s="366">
        <v>-1.9569280144029904E-5</v>
      </c>
      <c r="CE327" s="339">
        <v>40.75</v>
      </c>
      <c r="CF327" s="155">
        <v>510.99499999999995</v>
      </c>
      <c r="CG327" s="156">
        <v>0.99998043071985587</v>
      </c>
      <c r="CH327" s="155">
        <v>0</v>
      </c>
      <c r="CI327" s="100"/>
      <c r="CJ327" s="155">
        <v>0</v>
      </c>
      <c r="CK327" s="366">
        <v>0</v>
      </c>
      <c r="CL327" s="339">
        <v>40.75</v>
      </c>
      <c r="CM327" s="155">
        <v>510.99499999999995</v>
      </c>
      <c r="CN327" s="156">
        <v>0.99998043071985587</v>
      </c>
      <c r="CO327" s="155">
        <v>0</v>
      </c>
      <c r="CP327" s="100"/>
      <c r="CQ327" s="155">
        <v>0</v>
      </c>
      <c r="CR327" s="366">
        <v>0</v>
      </c>
      <c r="CS327" s="339">
        <v>40.75</v>
      </c>
      <c r="CT327" s="155">
        <v>511.00499999999994</v>
      </c>
      <c r="CU327" s="156">
        <v>0.99999999999999989</v>
      </c>
      <c r="CV327" s="155">
        <v>0</v>
      </c>
      <c r="CW327" s="100"/>
      <c r="CX327" s="155">
        <v>-0.01</v>
      </c>
      <c r="CY327" s="366">
        <v>-1.9569280144029904E-5</v>
      </c>
      <c r="CZ327" s="339">
        <v>40.75</v>
      </c>
      <c r="DA327" s="155">
        <v>511.00499999999994</v>
      </c>
      <c r="DB327" s="156">
        <v>0.99999999999999989</v>
      </c>
      <c r="DC327" s="155">
        <v>0</v>
      </c>
      <c r="DD327" s="100"/>
      <c r="DE327" s="155">
        <v>0</v>
      </c>
      <c r="DF327" s="366">
        <v>0</v>
      </c>
      <c r="DG327" s="339">
        <v>40.75</v>
      </c>
      <c r="DH327" s="155">
        <v>511.01499999999993</v>
      </c>
      <c r="DI327" s="156">
        <v>1.0000195692801439</v>
      </c>
      <c r="DJ327" s="155">
        <v>-9.9999999999340616E-3</v>
      </c>
      <c r="DK327" s="100"/>
      <c r="DL327" s="155">
        <v>0</v>
      </c>
      <c r="DM327" s="366">
        <v>0</v>
      </c>
      <c r="DN327" s="339">
        <v>40.75</v>
      </c>
      <c r="DO327" s="155">
        <v>511.02499999999992</v>
      </c>
      <c r="DP327" s="156">
        <v>1.0000391385602878</v>
      </c>
      <c r="DQ327" s="155">
        <v>-1.9999999999924967E-2</v>
      </c>
    </row>
    <row r="328" spans="1:121" ht="38.25" x14ac:dyDescent="0.25">
      <c r="A328" s="17" t="s">
        <v>866</v>
      </c>
      <c r="B328" s="18" t="s">
        <v>867</v>
      </c>
      <c r="C328" s="17" t="s">
        <v>27</v>
      </c>
      <c r="D328" s="17" t="s">
        <v>868</v>
      </c>
      <c r="E328" s="19" t="s">
        <v>109</v>
      </c>
      <c r="F328" s="19">
        <v>21.1</v>
      </c>
      <c r="G328" s="20">
        <v>69.84</v>
      </c>
      <c r="H328" s="20">
        <v>87.45</v>
      </c>
      <c r="I328" s="390">
        <v>1845.1949999999999</v>
      </c>
      <c r="J328" s="100">
        <v>0</v>
      </c>
      <c r="K328" s="155">
        <v>0</v>
      </c>
      <c r="L328" s="366">
        <v>0</v>
      </c>
      <c r="M328" s="339">
        <v>0</v>
      </c>
      <c r="N328" s="155">
        <v>0</v>
      </c>
      <c r="O328" s="156">
        <v>0</v>
      </c>
      <c r="P328" s="155">
        <v>1845.1949999999999</v>
      </c>
      <c r="Q328" s="100"/>
      <c r="R328" s="155">
        <v>0</v>
      </c>
      <c r="S328" s="366">
        <v>0</v>
      </c>
      <c r="T328" s="339">
        <v>0</v>
      </c>
      <c r="U328" s="155">
        <v>0</v>
      </c>
      <c r="V328" s="156">
        <v>0</v>
      </c>
      <c r="W328" s="155">
        <v>1845.1949999999999</v>
      </c>
      <c r="X328" s="100"/>
      <c r="Y328" s="155">
        <v>0</v>
      </c>
      <c r="Z328" s="366">
        <v>0</v>
      </c>
      <c r="AA328" s="339">
        <v>0</v>
      </c>
      <c r="AB328" s="155">
        <v>0</v>
      </c>
      <c r="AC328" s="156">
        <v>0</v>
      </c>
      <c r="AD328" s="155">
        <v>1845.1949999999999</v>
      </c>
      <c r="AE328" s="100"/>
      <c r="AF328" s="155">
        <v>0</v>
      </c>
      <c r="AG328" s="366">
        <v>0</v>
      </c>
      <c r="AH328" s="339">
        <v>0</v>
      </c>
      <c r="AI328" s="155">
        <v>0</v>
      </c>
      <c r="AJ328" s="156">
        <v>0</v>
      </c>
      <c r="AK328" s="155">
        <v>1845.1949999999999</v>
      </c>
      <c r="AL328" s="100"/>
      <c r="AM328" s="155">
        <v>0</v>
      </c>
      <c r="AN328" s="366">
        <v>0</v>
      </c>
      <c r="AO328" s="339">
        <v>0</v>
      </c>
      <c r="AP328" s="155">
        <v>0</v>
      </c>
      <c r="AQ328" s="156">
        <v>0</v>
      </c>
      <c r="AR328" s="155">
        <v>1845.1949999999999</v>
      </c>
      <c r="AS328" s="100"/>
      <c r="AT328" s="155">
        <v>0</v>
      </c>
      <c r="AU328" s="366">
        <v>0</v>
      </c>
      <c r="AV328" s="339">
        <v>0</v>
      </c>
      <c r="AW328" s="155">
        <v>0</v>
      </c>
      <c r="AX328" s="156">
        <v>0</v>
      </c>
      <c r="AY328" s="155">
        <v>1845.1949999999999</v>
      </c>
      <c r="AZ328" s="100"/>
      <c r="BA328" s="155">
        <v>0</v>
      </c>
      <c r="BB328" s="366">
        <v>0</v>
      </c>
      <c r="BC328" s="339">
        <v>0</v>
      </c>
      <c r="BD328" s="155">
        <v>0</v>
      </c>
      <c r="BE328" s="156">
        <v>0</v>
      </c>
      <c r="BF328" s="155">
        <v>1845.1949999999999</v>
      </c>
      <c r="BG328" s="100">
        <v>21.1</v>
      </c>
      <c r="BH328" s="155">
        <v>1845.1950000000002</v>
      </c>
      <c r="BI328" s="366">
        <v>1.0000000000000002</v>
      </c>
      <c r="BJ328" s="339">
        <v>21.1</v>
      </c>
      <c r="BK328" s="155">
        <v>1845.1950000000002</v>
      </c>
      <c r="BL328" s="156">
        <v>1.0000000000000002</v>
      </c>
      <c r="BM328" s="155">
        <v>0</v>
      </c>
      <c r="BN328" s="100"/>
      <c r="BO328" s="155">
        <v>0</v>
      </c>
      <c r="BP328" s="366">
        <v>0</v>
      </c>
      <c r="BQ328" s="339">
        <v>21.1</v>
      </c>
      <c r="BR328" s="155">
        <v>1845.1950000000002</v>
      </c>
      <c r="BS328" s="156">
        <v>1.0000000000000002</v>
      </c>
      <c r="BT328" s="155">
        <v>0</v>
      </c>
      <c r="BU328" s="100"/>
      <c r="BV328" s="155">
        <v>0</v>
      </c>
      <c r="BW328" s="366">
        <v>0</v>
      </c>
      <c r="BX328" s="339">
        <v>21.1</v>
      </c>
      <c r="BY328" s="155">
        <v>1845.1950000000002</v>
      </c>
      <c r="BZ328" s="156">
        <v>1.0000000000000002</v>
      </c>
      <c r="CA328" s="155">
        <v>0</v>
      </c>
      <c r="CB328" s="100"/>
      <c r="CC328" s="155">
        <v>0</v>
      </c>
      <c r="CD328" s="366">
        <v>0</v>
      </c>
      <c r="CE328" s="339">
        <v>21.1</v>
      </c>
      <c r="CF328" s="155">
        <v>1845.1950000000002</v>
      </c>
      <c r="CG328" s="156">
        <v>1.0000000000000002</v>
      </c>
      <c r="CH328" s="155">
        <v>0</v>
      </c>
      <c r="CI328" s="100"/>
      <c r="CJ328" s="155">
        <v>-0.01</v>
      </c>
      <c r="CK328" s="366">
        <v>-5.4194814098238939E-6</v>
      </c>
      <c r="CL328" s="339">
        <v>21.1</v>
      </c>
      <c r="CM328" s="155">
        <v>1845.1850000000002</v>
      </c>
      <c r="CN328" s="156">
        <v>0.99999458051859036</v>
      </c>
      <c r="CO328" s="155">
        <v>9.9999999997635314E-3</v>
      </c>
      <c r="CP328" s="100"/>
      <c r="CQ328" s="155">
        <v>0</v>
      </c>
      <c r="CR328" s="366">
        <v>0</v>
      </c>
      <c r="CS328" s="339">
        <v>21.1</v>
      </c>
      <c r="CT328" s="155">
        <v>1845.1950000000002</v>
      </c>
      <c r="CU328" s="156">
        <v>1.0000000000000002</v>
      </c>
      <c r="CV328" s="155">
        <v>0</v>
      </c>
      <c r="CW328" s="100"/>
      <c r="CX328" s="155">
        <v>-0.01</v>
      </c>
      <c r="CY328" s="366">
        <v>-5.4194814098238939E-6</v>
      </c>
      <c r="CZ328" s="339">
        <v>21.1</v>
      </c>
      <c r="DA328" s="155">
        <v>1845.1950000000002</v>
      </c>
      <c r="DB328" s="156">
        <v>1.0000000000000002</v>
      </c>
      <c r="DC328" s="155">
        <v>0</v>
      </c>
      <c r="DD328" s="100"/>
      <c r="DE328" s="155">
        <v>0</v>
      </c>
      <c r="DF328" s="366">
        <v>0</v>
      </c>
      <c r="DG328" s="339">
        <v>21.1</v>
      </c>
      <c r="DH328" s="155">
        <v>1845.2050000000002</v>
      </c>
      <c r="DI328" s="156">
        <v>1.0000054194814099</v>
      </c>
      <c r="DJ328" s="155">
        <v>-1.0000000000218279E-2</v>
      </c>
      <c r="DK328" s="100"/>
      <c r="DL328" s="155">
        <v>0</v>
      </c>
      <c r="DM328" s="366">
        <v>0</v>
      </c>
      <c r="DN328" s="339">
        <v>21.1</v>
      </c>
      <c r="DO328" s="155">
        <v>1845.2150000000001</v>
      </c>
      <c r="DP328" s="156">
        <v>1.0000108389628197</v>
      </c>
      <c r="DQ328" s="155">
        <v>-2.0000000000209184E-2</v>
      </c>
    </row>
    <row r="329" spans="1:121" ht="38.25" x14ac:dyDescent="0.25">
      <c r="A329" s="17" t="s">
        <v>869</v>
      </c>
      <c r="B329" s="18" t="s">
        <v>870</v>
      </c>
      <c r="C329" s="17" t="s">
        <v>27</v>
      </c>
      <c r="D329" s="17" t="s">
        <v>871</v>
      </c>
      <c r="E329" s="19" t="s">
        <v>109</v>
      </c>
      <c r="F329" s="19">
        <v>25.8</v>
      </c>
      <c r="G329" s="20">
        <v>84.21</v>
      </c>
      <c r="H329" s="20">
        <v>105.44</v>
      </c>
      <c r="I329" s="390">
        <v>2720.3519999999999</v>
      </c>
      <c r="J329" s="100">
        <v>0</v>
      </c>
      <c r="K329" s="155">
        <v>0</v>
      </c>
      <c r="L329" s="366">
        <v>0</v>
      </c>
      <c r="M329" s="339">
        <v>0</v>
      </c>
      <c r="N329" s="155">
        <v>0</v>
      </c>
      <c r="O329" s="156">
        <v>0</v>
      </c>
      <c r="P329" s="155">
        <v>2720.3519999999999</v>
      </c>
      <c r="Q329" s="100"/>
      <c r="R329" s="155">
        <v>0</v>
      </c>
      <c r="S329" s="366">
        <v>0</v>
      </c>
      <c r="T329" s="339">
        <v>0</v>
      </c>
      <c r="U329" s="155">
        <v>0</v>
      </c>
      <c r="V329" s="156">
        <v>0</v>
      </c>
      <c r="W329" s="155">
        <v>2720.3519999999999</v>
      </c>
      <c r="X329" s="100"/>
      <c r="Y329" s="155">
        <v>0</v>
      </c>
      <c r="Z329" s="366">
        <v>0</v>
      </c>
      <c r="AA329" s="339">
        <v>0</v>
      </c>
      <c r="AB329" s="155">
        <v>0</v>
      </c>
      <c r="AC329" s="156">
        <v>0</v>
      </c>
      <c r="AD329" s="155">
        <v>2720.3519999999999</v>
      </c>
      <c r="AE329" s="100">
        <v>26.5</v>
      </c>
      <c r="AF329" s="155">
        <v>2794.16</v>
      </c>
      <c r="AG329" s="366">
        <v>1.0271317829457365</v>
      </c>
      <c r="AH329" s="339">
        <v>26.5</v>
      </c>
      <c r="AI329" s="155">
        <v>2794.16</v>
      </c>
      <c r="AJ329" s="156">
        <v>1.0271317829457365</v>
      </c>
      <c r="AK329" s="155">
        <v>-73.807999999999993</v>
      </c>
      <c r="AL329" s="100"/>
      <c r="AM329" s="155">
        <v>0</v>
      </c>
      <c r="AN329" s="366">
        <v>0</v>
      </c>
      <c r="AO329" s="339">
        <v>26.5</v>
      </c>
      <c r="AP329" s="155">
        <v>2794.16</v>
      </c>
      <c r="AQ329" s="156">
        <v>1.0271317829457365</v>
      </c>
      <c r="AR329" s="155">
        <v>-73.807999999999993</v>
      </c>
      <c r="AS329" s="270">
        <v>-0.7</v>
      </c>
      <c r="AT329" s="155">
        <v>-73.807999999999993</v>
      </c>
      <c r="AU329" s="366">
        <v>-2.7131782945736434E-2</v>
      </c>
      <c r="AV329" s="339">
        <v>25.8</v>
      </c>
      <c r="AW329" s="155">
        <v>2720.3519999999999</v>
      </c>
      <c r="AX329" s="156">
        <v>1</v>
      </c>
      <c r="AY329" s="155">
        <v>0</v>
      </c>
      <c r="AZ329" s="100"/>
      <c r="BA329" s="155">
        <v>0</v>
      </c>
      <c r="BB329" s="366">
        <v>0</v>
      </c>
      <c r="BC329" s="339">
        <v>25.8</v>
      </c>
      <c r="BD329" s="155">
        <v>2720.3519999999999</v>
      </c>
      <c r="BE329" s="156">
        <v>1</v>
      </c>
      <c r="BF329" s="155">
        <v>0</v>
      </c>
      <c r="BG329" s="100"/>
      <c r="BH329" s="155">
        <v>0</v>
      </c>
      <c r="BI329" s="366">
        <v>0</v>
      </c>
      <c r="BJ329" s="339">
        <v>25.8</v>
      </c>
      <c r="BK329" s="155">
        <v>2720.3519999999999</v>
      </c>
      <c r="BL329" s="156">
        <v>1</v>
      </c>
      <c r="BM329" s="155">
        <v>0</v>
      </c>
      <c r="BN329" s="100"/>
      <c r="BO329" s="155">
        <v>0</v>
      </c>
      <c r="BP329" s="366">
        <v>0</v>
      </c>
      <c r="BQ329" s="339">
        <v>25.8</v>
      </c>
      <c r="BR329" s="155">
        <v>2720.3519999999999</v>
      </c>
      <c r="BS329" s="156">
        <v>1</v>
      </c>
      <c r="BT329" s="155">
        <v>0</v>
      </c>
      <c r="BU329" s="100"/>
      <c r="BV329" s="155">
        <v>0</v>
      </c>
      <c r="BW329" s="366">
        <v>0</v>
      </c>
      <c r="BX329" s="339">
        <v>25.8</v>
      </c>
      <c r="BY329" s="155">
        <v>2720.3519999999999</v>
      </c>
      <c r="BZ329" s="156">
        <v>1</v>
      </c>
      <c r="CA329" s="155">
        <v>0</v>
      </c>
      <c r="CB329" s="100"/>
      <c r="CC329" s="155">
        <v>0</v>
      </c>
      <c r="CD329" s="366">
        <v>0</v>
      </c>
      <c r="CE329" s="339">
        <v>25.8</v>
      </c>
      <c r="CF329" s="155">
        <v>2720.3519999999999</v>
      </c>
      <c r="CG329" s="156">
        <v>1</v>
      </c>
      <c r="CH329" s="155">
        <v>0</v>
      </c>
      <c r="CI329" s="100"/>
      <c r="CJ329" s="155">
        <v>0</v>
      </c>
      <c r="CK329" s="366">
        <v>0</v>
      </c>
      <c r="CL329" s="339">
        <v>25.8</v>
      </c>
      <c r="CM329" s="155">
        <v>2720.3519999999999</v>
      </c>
      <c r="CN329" s="156">
        <v>1</v>
      </c>
      <c r="CO329" s="155"/>
      <c r="CP329" s="100"/>
      <c r="CQ329" s="155">
        <v>0</v>
      </c>
      <c r="CR329" s="366">
        <v>0</v>
      </c>
      <c r="CS329" s="339">
        <v>25.8</v>
      </c>
      <c r="CT329" s="155">
        <v>2720.3519999999999</v>
      </c>
      <c r="CU329" s="156">
        <v>1</v>
      </c>
      <c r="CV329" s="155">
        <v>0</v>
      </c>
      <c r="CW329" s="100"/>
      <c r="CX329" s="155">
        <v>0</v>
      </c>
      <c r="CY329" s="366">
        <v>0</v>
      </c>
      <c r="CZ329" s="339">
        <v>25.8</v>
      </c>
      <c r="DA329" s="155">
        <v>2720.3519999999999</v>
      </c>
      <c r="DB329" s="156">
        <v>1</v>
      </c>
      <c r="DC329" s="155">
        <v>0</v>
      </c>
      <c r="DD329" s="100"/>
      <c r="DE329" s="155">
        <v>0</v>
      </c>
      <c r="DF329" s="366">
        <v>0</v>
      </c>
      <c r="DG329" s="339">
        <v>25.8</v>
      </c>
      <c r="DH329" s="155">
        <v>2720.3519999999999</v>
      </c>
      <c r="DI329" s="156">
        <v>1</v>
      </c>
      <c r="DJ329" s="155">
        <v>0</v>
      </c>
      <c r="DK329" s="100"/>
      <c r="DL329" s="155">
        <v>0</v>
      </c>
      <c r="DM329" s="366">
        <v>0</v>
      </c>
      <c r="DN329" s="339">
        <v>25.8</v>
      </c>
      <c r="DO329" s="155">
        <v>2720.3519999999999</v>
      </c>
      <c r="DP329" s="156">
        <v>1</v>
      </c>
      <c r="DQ329" s="155">
        <v>0</v>
      </c>
    </row>
    <row r="330" spans="1:121" ht="38.25" x14ac:dyDescent="0.25">
      <c r="A330" s="17" t="s">
        <v>872</v>
      </c>
      <c r="B330" s="18" t="s">
        <v>873</v>
      </c>
      <c r="C330" s="17" t="s">
        <v>27</v>
      </c>
      <c r="D330" s="17" t="s">
        <v>874</v>
      </c>
      <c r="E330" s="19" t="s">
        <v>109</v>
      </c>
      <c r="F330" s="19">
        <v>21</v>
      </c>
      <c r="G330" s="20">
        <v>108.76</v>
      </c>
      <c r="H330" s="20">
        <v>136.18</v>
      </c>
      <c r="I330" s="390">
        <v>2859.78</v>
      </c>
      <c r="J330" s="100">
        <v>0</v>
      </c>
      <c r="K330" s="155">
        <v>0</v>
      </c>
      <c r="L330" s="366">
        <v>0</v>
      </c>
      <c r="M330" s="339">
        <v>0</v>
      </c>
      <c r="N330" s="155">
        <v>0</v>
      </c>
      <c r="O330" s="156">
        <v>0</v>
      </c>
      <c r="P330" s="155">
        <v>2859.78</v>
      </c>
      <c r="Q330" s="100"/>
      <c r="R330" s="155">
        <v>0</v>
      </c>
      <c r="S330" s="366">
        <v>0</v>
      </c>
      <c r="T330" s="339">
        <v>0</v>
      </c>
      <c r="U330" s="155">
        <v>0</v>
      </c>
      <c r="V330" s="156">
        <v>0</v>
      </c>
      <c r="W330" s="155">
        <v>2859.78</v>
      </c>
      <c r="X330" s="100"/>
      <c r="Y330" s="155">
        <v>0</v>
      </c>
      <c r="Z330" s="366">
        <v>0</v>
      </c>
      <c r="AA330" s="339">
        <v>0</v>
      </c>
      <c r="AB330" s="155">
        <v>0</v>
      </c>
      <c r="AC330" s="156">
        <v>0</v>
      </c>
      <c r="AD330" s="155">
        <v>2859.78</v>
      </c>
      <c r="AE330" s="100">
        <v>3.5</v>
      </c>
      <c r="AF330" s="155">
        <v>476.63</v>
      </c>
      <c r="AG330" s="366">
        <v>0.16666666666666666</v>
      </c>
      <c r="AH330" s="339">
        <v>3.5</v>
      </c>
      <c r="AI330" s="155">
        <v>476.63</v>
      </c>
      <c r="AJ330" s="156">
        <v>0.16666666666666666</v>
      </c>
      <c r="AK330" s="155">
        <v>2383.15</v>
      </c>
      <c r="AL330" s="100"/>
      <c r="AM330" s="155">
        <v>0</v>
      </c>
      <c r="AN330" s="366">
        <v>0</v>
      </c>
      <c r="AO330" s="339">
        <v>3.5</v>
      </c>
      <c r="AP330" s="155">
        <v>476.63</v>
      </c>
      <c r="AQ330" s="156">
        <v>0.16666666666666666</v>
      </c>
      <c r="AR330" s="155">
        <v>2383.15</v>
      </c>
      <c r="AS330" s="100">
        <v>13</v>
      </c>
      <c r="AT330" s="155">
        <v>1770.3400000000001</v>
      </c>
      <c r="AU330" s="366">
        <v>0.61904761904761907</v>
      </c>
      <c r="AV330" s="339">
        <v>16.5</v>
      </c>
      <c r="AW330" s="155">
        <v>2246.9700000000003</v>
      </c>
      <c r="AX330" s="156">
        <v>0.7857142857142857</v>
      </c>
      <c r="AY330" s="155">
        <v>612.80999999999995</v>
      </c>
      <c r="AZ330" s="100">
        <v>4.5</v>
      </c>
      <c r="BA330" s="155">
        <v>612.81000000000006</v>
      </c>
      <c r="BB330" s="366">
        <v>0.2142857142857143</v>
      </c>
      <c r="BC330" s="339">
        <v>21</v>
      </c>
      <c r="BD330" s="155">
        <v>2859.78</v>
      </c>
      <c r="BE330" s="156">
        <v>1</v>
      </c>
      <c r="BF330" s="155">
        <v>0</v>
      </c>
      <c r="BG330" s="100"/>
      <c r="BH330" s="155">
        <v>0</v>
      </c>
      <c r="BI330" s="366">
        <v>0</v>
      </c>
      <c r="BJ330" s="339">
        <v>21</v>
      </c>
      <c r="BK330" s="155">
        <v>2859.78</v>
      </c>
      <c r="BL330" s="156">
        <v>1</v>
      </c>
      <c r="BM330" s="155">
        <v>0</v>
      </c>
      <c r="BN330" s="100"/>
      <c r="BO330" s="155">
        <v>0</v>
      </c>
      <c r="BP330" s="366">
        <v>0</v>
      </c>
      <c r="BQ330" s="339">
        <v>21</v>
      </c>
      <c r="BR330" s="155">
        <v>2859.78</v>
      </c>
      <c r="BS330" s="156">
        <v>1</v>
      </c>
      <c r="BT330" s="155">
        <v>0</v>
      </c>
      <c r="BU330" s="100"/>
      <c r="BV330" s="155">
        <v>0</v>
      </c>
      <c r="BW330" s="366">
        <v>0</v>
      </c>
      <c r="BX330" s="339">
        <v>21</v>
      </c>
      <c r="BY330" s="155">
        <v>2859.78</v>
      </c>
      <c r="BZ330" s="156">
        <v>1</v>
      </c>
      <c r="CA330" s="155">
        <v>0</v>
      </c>
      <c r="CB330" s="100"/>
      <c r="CC330" s="155">
        <v>0</v>
      </c>
      <c r="CD330" s="366">
        <v>0</v>
      </c>
      <c r="CE330" s="339">
        <v>21</v>
      </c>
      <c r="CF330" s="155">
        <v>2859.78</v>
      </c>
      <c r="CG330" s="156">
        <v>1</v>
      </c>
      <c r="CH330" s="155">
        <v>0</v>
      </c>
      <c r="CI330" s="100"/>
      <c r="CJ330" s="155">
        <v>0</v>
      </c>
      <c r="CK330" s="366">
        <v>0</v>
      </c>
      <c r="CL330" s="339">
        <v>21</v>
      </c>
      <c r="CM330" s="155">
        <v>2859.78</v>
      </c>
      <c r="CN330" s="156">
        <v>1</v>
      </c>
      <c r="CO330" s="155">
        <v>0</v>
      </c>
      <c r="CP330" s="100"/>
      <c r="CQ330" s="155">
        <v>0</v>
      </c>
      <c r="CR330" s="366">
        <v>0</v>
      </c>
      <c r="CS330" s="339">
        <v>21</v>
      </c>
      <c r="CT330" s="155">
        <v>2859.78</v>
      </c>
      <c r="CU330" s="156">
        <v>1</v>
      </c>
      <c r="CV330" s="155">
        <v>0</v>
      </c>
      <c r="CW330" s="100"/>
      <c r="CX330" s="155">
        <v>0</v>
      </c>
      <c r="CY330" s="366">
        <v>0</v>
      </c>
      <c r="CZ330" s="339">
        <v>21</v>
      </c>
      <c r="DA330" s="155">
        <v>2859.78</v>
      </c>
      <c r="DB330" s="156">
        <v>1</v>
      </c>
      <c r="DC330" s="155">
        <v>0</v>
      </c>
      <c r="DD330" s="100"/>
      <c r="DE330" s="155">
        <v>0</v>
      </c>
      <c r="DF330" s="366">
        <v>0</v>
      </c>
      <c r="DG330" s="339">
        <v>21</v>
      </c>
      <c r="DH330" s="155">
        <v>2859.78</v>
      </c>
      <c r="DI330" s="156">
        <v>1</v>
      </c>
      <c r="DJ330" s="155">
        <v>0</v>
      </c>
      <c r="DK330" s="100"/>
      <c r="DL330" s="155">
        <v>0</v>
      </c>
      <c r="DM330" s="366">
        <v>0</v>
      </c>
      <c r="DN330" s="339">
        <v>21</v>
      </c>
      <c r="DO330" s="155">
        <v>2859.78</v>
      </c>
      <c r="DP330" s="156">
        <v>1</v>
      </c>
      <c r="DQ330" s="155">
        <v>0</v>
      </c>
    </row>
    <row r="331" spans="1:121" x14ac:dyDescent="0.25">
      <c r="A331" s="17" t="s">
        <v>875</v>
      </c>
      <c r="B331" s="18" t="s">
        <v>876</v>
      </c>
      <c r="C331" s="17" t="s">
        <v>40</v>
      </c>
      <c r="D331" s="17" t="s">
        <v>877</v>
      </c>
      <c r="E331" s="19" t="s">
        <v>42</v>
      </c>
      <c r="F331" s="19">
        <v>212</v>
      </c>
      <c r="G331" s="20">
        <v>14.35</v>
      </c>
      <c r="H331" s="20">
        <v>17.96</v>
      </c>
      <c r="I331" s="390">
        <v>3807.52</v>
      </c>
      <c r="J331" s="100">
        <v>0</v>
      </c>
      <c r="K331" s="155">
        <v>0</v>
      </c>
      <c r="L331" s="366">
        <v>0</v>
      </c>
      <c r="M331" s="339">
        <v>0</v>
      </c>
      <c r="N331" s="155">
        <v>0</v>
      </c>
      <c r="O331" s="156">
        <v>0</v>
      </c>
      <c r="P331" s="155">
        <v>3807.52</v>
      </c>
      <c r="Q331" s="100"/>
      <c r="R331" s="155">
        <v>0</v>
      </c>
      <c r="S331" s="366">
        <v>0</v>
      </c>
      <c r="T331" s="339">
        <v>0</v>
      </c>
      <c r="U331" s="155">
        <v>0</v>
      </c>
      <c r="V331" s="156">
        <v>0</v>
      </c>
      <c r="W331" s="155">
        <v>3807.52</v>
      </c>
      <c r="X331" s="100"/>
      <c r="Y331" s="155">
        <v>0</v>
      </c>
      <c r="Z331" s="366">
        <v>0</v>
      </c>
      <c r="AA331" s="339">
        <v>0</v>
      </c>
      <c r="AB331" s="155">
        <v>0</v>
      </c>
      <c r="AC331" s="156">
        <v>0</v>
      </c>
      <c r="AD331" s="155">
        <v>3807.52</v>
      </c>
      <c r="AE331" s="100"/>
      <c r="AF331" s="155">
        <v>0</v>
      </c>
      <c r="AG331" s="366">
        <v>0</v>
      </c>
      <c r="AH331" s="339">
        <v>0</v>
      </c>
      <c r="AI331" s="155">
        <v>0</v>
      </c>
      <c r="AJ331" s="156">
        <v>0</v>
      </c>
      <c r="AK331" s="155">
        <v>3807.52</v>
      </c>
      <c r="AL331" s="100"/>
      <c r="AM331" s="155">
        <v>0</v>
      </c>
      <c r="AN331" s="366">
        <v>0</v>
      </c>
      <c r="AO331" s="339">
        <v>0</v>
      </c>
      <c r="AP331" s="155">
        <v>0</v>
      </c>
      <c r="AQ331" s="156">
        <v>0</v>
      </c>
      <c r="AR331" s="155">
        <v>3807.52</v>
      </c>
      <c r="AS331" s="100"/>
      <c r="AT331" s="155">
        <v>0</v>
      </c>
      <c r="AU331" s="366">
        <v>0</v>
      </c>
      <c r="AV331" s="339">
        <v>0</v>
      </c>
      <c r="AW331" s="155">
        <v>0</v>
      </c>
      <c r="AX331" s="156">
        <v>0</v>
      </c>
      <c r="AY331" s="155">
        <v>3807.52</v>
      </c>
      <c r="AZ331" s="100"/>
      <c r="BA331" s="155">
        <v>0</v>
      </c>
      <c r="BB331" s="366">
        <v>0</v>
      </c>
      <c r="BC331" s="339">
        <v>0</v>
      </c>
      <c r="BD331" s="155">
        <v>0</v>
      </c>
      <c r="BE331" s="156">
        <v>0</v>
      </c>
      <c r="BF331" s="155">
        <v>3807.52</v>
      </c>
      <c r="BG331" s="100"/>
      <c r="BH331" s="155">
        <v>0</v>
      </c>
      <c r="BI331" s="366">
        <v>0</v>
      </c>
      <c r="BJ331" s="339">
        <v>0</v>
      </c>
      <c r="BK331" s="155">
        <v>0</v>
      </c>
      <c r="BL331" s="156">
        <v>0</v>
      </c>
      <c r="BM331" s="155">
        <v>3807.52</v>
      </c>
      <c r="BN331" s="100"/>
      <c r="BO331" s="155">
        <v>0</v>
      </c>
      <c r="BP331" s="366">
        <v>0</v>
      </c>
      <c r="BQ331" s="339">
        <v>0</v>
      </c>
      <c r="BR331" s="155">
        <v>0</v>
      </c>
      <c r="BS331" s="156">
        <v>0</v>
      </c>
      <c r="BT331" s="155">
        <v>3807.52</v>
      </c>
      <c r="BU331" s="100"/>
      <c r="BV331" s="155">
        <v>0</v>
      </c>
      <c r="BW331" s="366">
        <v>0</v>
      </c>
      <c r="BX331" s="339">
        <v>0</v>
      </c>
      <c r="BY331" s="155">
        <v>0</v>
      </c>
      <c r="BZ331" s="156">
        <v>0</v>
      </c>
      <c r="CA331" s="155">
        <v>3807.52</v>
      </c>
      <c r="CB331" s="100"/>
      <c r="CC331" s="155">
        <v>0</v>
      </c>
      <c r="CD331" s="366">
        <v>0</v>
      </c>
      <c r="CE331" s="339">
        <v>0</v>
      </c>
      <c r="CF331" s="155">
        <v>0</v>
      </c>
      <c r="CG331" s="156">
        <v>0</v>
      </c>
      <c r="CH331" s="155">
        <v>3807.52</v>
      </c>
      <c r="CI331" s="100"/>
      <c r="CJ331" s="155">
        <v>0</v>
      </c>
      <c r="CK331" s="366">
        <v>0</v>
      </c>
      <c r="CL331" s="339">
        <v>0</v>
      </c>
      <c r="CM331" s="155">
        <v>0</v>
      </c>
      <c r="CN331" s="156">
        <v>0</v>
      </c>
      <c r="CO331" s="155">
        <v>3807.52</v>
      </c>
      <c r="CP331" s="100"/>
      <c r="CQ331" s="155">
        <v>0</v>
      </c>
      <c r="CR331" s="366">
        <v>0</v>
      </c>
      <c r="CS331" s="339">
        <v>0</v>
      </c>
      <c r="CT331" s="155">
        <v>0</v>
      </c>
      <c r="CU331" s="156">
        <v>0</v>
      </c>
      <c r="CV331" s="155">
        <v>3807.52</v>
      </c>
      <c r="CW331" s="100">
        <v>127</v>
      </c>
      <c r="CX331" s="155">
        <v>2280.92</v>
      </c>
      <c r="CY331" s="366">
        <v>0.59905660377358494</v>
      </c>
      <c r="CZ331" s="339">
        <v>127</v>
      </c>
      <c r="DA331" s="155">
        <v>2280.92</v>
      </c>
      <c r="DB331" s="156">
        <v>0.59905660377358494</v>
      </c>
      <c r="DC331" s="155">
        <v>1526.6</v>
      </c>
      <c r="DD331" s="100"/>
      <c r="DE331" s="155">
        <v>0</v>
      </c>
      <c r="DF331" s="366">
        <v>0</v>
      </c>
      <c r="DG331" s="339">
        <v>127</v>
      </c>
      <c r="DH331" s="155">
        <v>2280.92</v>
      </c>
      <c r="DI331" s="156">
        <v>0.59905660377358494</v>
      </c>
      <c r="DJ331" s="155">
        <v>1526.6</v>
      </c>
      <c r="DK331" s="100"/>
      <c r="DL331" s="155">
        <v>0</v>
      </c>
      <c r="DM331" s="366">
        <v>0</v>
      </c>
      <c r="DN331" s="339">
        <v>127</v>
      </c>
      <c r="DO331" s="155">
        <v>2280.92</v>
      </c>
      <c r="DP331" s="156">
        <v>0.59905660377358494</v>
      </c>
      <c r="DQ331" s="155">
        <v>1526.6</v>
      </c>
    </row>
    <row r="332" spans="1:121" ht="38.25" x14ac:dyDescent="0.25">
      <c r="A332" s="17" t="s">
        <v>878</v>
      </c>
      <c r="B332" s="18" t="s">
        <v>879</v>
      </c>
      <c r="C332" s="17" t="s">
        <v>27</v>
      </c>
      <c r="D332" s="17" t="s">
        <v>880</v>
      </c>
      <c r="E332" s="19" t="s">
        <v>42</v>
      </c>
      <c r="F332" s="19">
        <v>33</v>
      </c>
      <c r="G332" s="20">
        <v>87.4</v>
      </c>
      <c r="H332" s="20">
        <v>109.44</v>
      </c>
      <c r="I332" s="390">
        <v>3611.52</v>
      </c>
      <c r="J332" s="100">
        <v>0</v>
      </c>
      <c r="K332" s="155">
        <v>0</v>
      </c>
      <c r="L332" s="366">
        <v>0</v>
      </c>
      <c r="M332" s="339">
        <v>0</v>
      </c>
      <c r="N332" s="155">
        <v>0</v>
      </c>
      <c r="O332" s="156">
        <v>0</v>
      </c>
      <c r="P332" s="155">
        <v>3611.52</v>
      </c>
      <c r="Q332" s="100"/>
      <c r="R332" s="155">
        <v>0</v>
      </c>
      <c r="S332" s="366">
        <v>0</v>
      </c>
      <c r="T332" s="339">
        <v>0</v>
      </c>
      <c r="U332" s="155">
        <v>0</v>
      </c>
      <c r="V332" s="156">
        <v>0</v>
      </c>
      <c r="W332" s="155">
        <v>3611.52</v>
      </c>
      <c r="X332" s="100"/>
      <c r="Y332" s="155">
        <v>0</v>
      </c>
      <c r="Z332" s="366">
        <v>0</v>
      </c>
      <c r="AA332" s="339">
        <v>0</v>
      </c>
      <c r="AB332" s="155">
        <v>0</v>
      </c>
      <c r="AC332" s="156">
        <v>0</v>
      </c>
      <c r="AD332" s="155">
        <v>3611.52</v>
      </c>
      <c r="AE332" s="100"/>
      <c r="AF332" s="155">
        <v>0</v>
      </c>
      <c r="AG332" s="366">
        <v>0</v>
      </c>
      <c r="AH332" s="339">
        <v>0</v>
      </c>
      <c r="AI332" s="155">
        <v>0</v>
      </c>
      <c r="AJ332" s="156">
        <v>0</v>
      </c>
      <c r="AK332" s="155">
        <v>3611.52</v>
      </c>
      <c r="AL332" s="100"/>
      <c r="AM332" s="155">
        <v>0</v>
      </c>
      <c r="AN332" s="366">
        <v>0</v>
      </c>
      <c r="AO332" s="339">
        <v>0</v>
      </c>
      <c r="AP332" s="155">
        <v>0</v>
      </c>
      <c r="AQ332" s="156">
        <v>0</v>
      </c>
      <c r="AR332" s="155">
        <v>3611.52</v>
      </c>
      <c r="AS332" s="100"/>
      <c r="AT332" s="155">
        <v>0</v>
      </c>
      <c r="AU332" s="366">
        <v>0</v>
      </c>
      <c r="AV332" s="339">
        <v>0</v>
      </c>
      <c r="AW332" s="155">
        <v>0</v>
      </c>
      <c r="AX332" s="156">
        <v>0</v>
      </c>
      <c r="AY332" s="155">
        <v>3611.52</v>
      </c>
      <c r="AZ332" s="100"/>
      <c r="BA332" s="155">
        <v>0</v>
      </c>
      <c r="BB332" s="366">
        <v>0</v>
      </c>
      <c r="BC332" s="339">
        <v>0</v>
      </c>
      <c r="BD332" s="155">
        <v>0</v>
      </c>
      <c r="BE332" s="156">
        <v>0</v>
      </c>
      <c r="BF332" s="155">
        <v>3611.52</v>
      </c>
      <c r="BG332" s="100"/>
      <c r="BH332" s="155">
        <v>0</v>
      </c>
      <c r="BI332" s="366">
        <v>0</v>
      </c>
      <c r="BJ332" s="339">
        <v>0</v>
      </c>
      <c r="BK332" s="155">
        <v>0</v>
      </c>
      <c r="BL332" s="156">
        <v>0</v>
      </c>
      <c r="BM332" s="155">
        <v>3611.52</v>
      </c>
      <c r="BN332" s="100"/>
      <c r="BO332" s="155">
        <v>0</v>
      </c>
      <c r="BP332" s="366">
        <v>0</v>
      </c>
      <c r="BQ332" s="339">
        <v>0</v>
      </c>
      <c r="BR332" s="155">
        <v>0</v>
      </c>
      <c r="BS332" s="156">
        <v>0</v>
      </c>
      <c r="BT332" s="155">
        <v>3611.52</v>
      </c>
      <c r="BU332" s="100"/>
      <c r="BV332" s="155">
        <v>0</v>
      </c>
      <c r="BW332" s="366">
        <v>0</v>
      </c>
      <c r="BX332" s="339">
        <v>0</v>
      </c>
      <c r="BY332" s="155">
        <v>0</v>
      </c>
      <c r="BZ332" s="156">
        <v>0</v>
      </c>
      <c r="CA332" s="155">
        <v>3611.52</v>
      </c>
      <c r="CB332" s="100"/>
      <c r="CC332" s="155">
        <v>0</v>
      </c>
      <c r="CD332" s="366">
        <v>0</v>
      </c>
      <c r="CE332" s="339">
        <v>0</v>
      </c>
      <c r="CF332" s="155">
        <v>0</v>
      </c>
      <c r="CG332" s="156">
        <v>0</v>
      </c>
      <c r="CH332" s="155">
        <v>3611.52</v>
      </c>
      <c r="CI332" s="100"/>
      <c r="CJ332" s="155">
        <v>0</v>
      </c>
      <c r="CK332" s="366">
        <v>0</v>
      </c>
      <c r="CL332" s="339">
        <v>0</v>
      </c>
      <c r="CM332" s="155">
        <v>0</v>
      </c>
      <c r="CN332" s="156">
        <v>0</v>
      </c>
      <c r="CO332" s="155">
        <v>3611.52</v>
      </c>
      <c r="CP332" s="100"/>
      <c r="CQ332" s="155">
        <v>0</v>
      </c>
      <c r="CR332" s="366">
        <v>0</v>
      </c>
      <c r="CS332" s="339">
        <v>0</v>
      </c>
      <c r="CT332" s="155">
        <v>0</v>
      </c>
      <c r="CU332" s="156">
        <v>0</v>
      </c>
      <c r="CV332" s="155">
        <v>3611.52</v>
      </c>
      <c r="CW332" s="277">
        <v>1</v>
      </c>
      <c r="CX332" s="155">
        <v>109.44</v>
      </c>
      <c r="CY332" s="366">
        <v>3.0303030303030304E-2</v>
      </c>
      <c r="CZ332" s="339">
        <v>1</v>
      </c>
      <c r="DA332" s="155">
        <v>109.44</v>
      </c>
      <c r="DB332" s="156">
        <v>3.0303030303030304E-2</v>
      </c>
      <c r="DC332" s="155">
        <v>3502.08</v>
      </c>
      <c r="DD332" s="100"/>
      <c r="DE332" s="155">
        <v>0</v>
      </c>
      <c r="DF332" s="366">
        <v>0</v>
      </c>
      <c r="DG332" s="339">
        <v>1</v>
      </c>
      <c r="DH332" s="155">
        <v>109.44</v>
      </c>
      <c r="DI332" s="156">
        <v>3.0303030303030304E-2</v>
      </c>
      <c r="DJ332" s="155">
        <v>3502.08</v>
      </c>
      <c r="DK332" s="100"/>
      <c r="DL332" s="155">
        <v>0</v>
      </c>
      <c r="DM332" s="366">
        <v>0</v>
      </c>
      <c r="DN332" s="339">
        <v>1</v>
      </c>
      <c r="DO332" s="155">
        <v>109.44</v>
      </c>
      <c r="DP332" s="156">
        <v>3.0303030303030304E-2</v>
      </c>
      <c r="DQ332" s="155">
        <v>3502.08</v>
      </c>
    </row>
    <row r="333" spans="1:121" ht="38.25" x14ac:dyDescent="0.25">
      <c r="A333" s="17" t="s">
        <v>881</v>
      </c>
      <c r="B333" s="18" t="s">
        <v>882</v>
      </c>
      <c r="C333" s="17" t="s">
        <v>27</v>
      </c>
      <c r="D333" s="17" t="s">
        <v>883</v>
      </c>
      <c r="E333" s="19" t="s">
        <v>42</v>
      </c>
      <c r="F333" s="19">
        <v>136</v>
      </c>
      <c r="G333" s="20">
        <v>47.05</v>
      </c>
      <c r="H333" s="20">
        <v>58.91</v>
      </c>
      <c r="I333" s="390">
        <v>8011.76</v>
      </c>
      <c r="J333" s="100">
        <v>0</v>
      </c>
      <c r="K333" s="155">
        <v>0</v>
      </c>
      <c r="L333" s="366">
        <v>0</v>
      </c>
      <c r="M333" s="339">
        <v>0</v>
      </c>
      <c r="N333" s="155">
        <v>0</v>
      </c>
      <c r="O333" s="156">
        <v>0</v>
      </c>
      <c r="P333" s="155">
        <v>8011.76</v>
      </c>
      <c r="Q333" s="100"/>
      <c r="R333" s="155">
        <v>0</v>
      </c>
      <c r="S333" s="366">
        <v>0</v>
      </c>
      <c r="T333" s="339">
        <v>0</v>
      </c>
      <c r="U333" s="155">
        <v>0</v>
      </c>
      <c r="V333" s="156">
        <v>0</v>
      </c>
      <c r="W333" s="155">
        <v>8011.76</v>
      </c>
      <c r="X333" s="100"/>
      <c r="Y333" s="155">
        <v>0</v>
      </c>
      <c r="Z333" s="366">
        <v>0</v>
      </c>
      <c r="AA333" s="339">
        <v>0</v>
      </c>
      <c r="AB333" s="155">
        <v>0</v>
      </c>
      <c r="AC333" s="156">
        <v>0</v>
      </c>
      <c r="AD333" s="155">
        <v>8011.76</v>
      </c>
      <c r="AE333" s="100"/>
      <c r="AF333" s="155">
        <v>0</v>
      </c>
      <c r="AG333" s="366">
        <v>0</v>
      </c>
      <c r="AH333" s="339">
        <v>0</v>
      </c>
      <c r="AI333" s="155">
        <v>0</v>
      </c>
      <c r="AJ333" s="156">
        <v>0</v>
      </c>
      <c r="AK333" s="155">
        <v>8011.76</v>
      </c>
      <c r="AL333" s="100"/>
      <c r="AM333" s="155">
        <v>0</v>
      </c>
      <c r="AN333" s="366">
        <v>0</v>
      </c>
      <c r="AO333" s="339">
        <v>0</v>
      </c>
      <c r="AP333" s="155">
        <v>0</v>
      </c>
      <c r="AQ333" s="156">
        <v>0</v>
      </c>
      <c r="AR333" s="155">
        <v>8011.76</v>
      </c>
      <c r="AS333" s="100"/>
      <c r="AT333" s="155">
        <v>0</v>
      </c>
      <c r="AU333" s="366">
        <v>0</v>
      </c>
      <c r="AV333" s="339">
        <v>0</v>
      </c>
      <c r="AW333" s="155">
        <v>0</v>
      </c>
      <c r="AX333" s="156">
        <v>0</v>
      </c>
      <c r="AY333" s="155">
        <v>8011.76</v>
      </c>
      <c r="AZ333" s="100"/>
      <c r="BA333" s="155">
        <v>0</v>
      </c>
      <c r="BB333" s="366">
        <v>0</v>
      </c>
      <c r="BC333" s="339">
        <v>0</v>
      </c>
      <c r="BD333" s="155">
        <v>0</v>
      </c>
      <c r="BE333" s="156">
        <v>0</v>
      </c>
      <c r="BF333" s="155">
        <v>8011.76</v>
      </c>
      <c r="BG333" s="100"/>
      <c r="BH333" s="155">
        <v>0</v>
      </c>
      <c r="BI333" s="366">
        <v>0</v>
      </c>
      <c r="BJ333" s="339">
        <v>0</v>
      </c>
      <c r="BK333" s="155">
        <v>0</v>
      </c>
      <c r="BL333" s="156">
        <v>0</v>
      </c>
      <c r="BM333" s="155">
        <v>8011.76</v>
      </c>
      <c r="BN333" s="100"/>
      <c r="BO333" s="155">
        <v>0</v>
      </c>
      <c r="BP333" s="366">
        <v>0</v>
      </c>
      <c r="BQ333" s="339">
        <v>0</v>
      </c>
      <c r="BR333" s="155">
        <v>0</v>
      </c>
      <c r="BS333" s="156">
        <v>0</v>
      </c>
      <c r="BT333" s="155">
        <v>8011.76</v>
      </c>
      <c r="BU333" s="100"/>
      <c r="BV333" s="155">
        <v>0</v>
      </c>
      <c r="BW333" s="366">
        <v>0</v>
      </c>
      <c r="BX333" s="339">
        <v>0</v>
      </c>
      <c r="BY333" s="155">
        <v>0</v>
      </c>
      <c r="BZ333" s="156">
        <v>0</v>
      </c>
      <c r="CA333" s="155">
        <v>8011.76</v>
      </c>
      <c r="CB333" s="100"/>
      <c r="CC333" s="155">
        <v>0</v>
      </c>
      <c r="CD333" s="366">
        <v>0</v>
      </c>
      <c r="CE333" s="339">
        <v>0</v>
      </c>
      <c r="CF333" s="155">
        <v>0</v>
      </c>
      <c r="CG333" s="156">
        <v>0</v>
      </c>
      <c r="CH333" s="155">
        <v>8011.76</v>
      </c>
      <c r="CI333" s="100"/>
      <c r="CJ333" s="155">
        <v>0</v>
      </c>
      <c r="CK333" s="366">
        <v>0</v>
      </c>
      <c r="CL333" s="339">
        <v>0</v>
      </c>
      <c r="CM333" s="155">
        <v>0</v>
      </c>
      <c r="CN333" s="156">
        <v>0</v>
      </c>
      <c r="CO333" s="155">
        <v>8011.76</v>
      </c>
      <c r="CP333" s="100"/>
      <c r="CQ333" s="155">
        <v>0</v>
      </c>
      <c r="CR333" s="366">
        <v>0</v>
      </c>
      <c r="CS333" s="339">
        <v>0</v>
      </c>
      <c r="CT333" s="155">
        <v>0</v>
      </c>
      <c r="CU333" s="156">
        <v>0</v>
      </c>
      <c r="CV333" s="155">
        <v>8011.76</v>
      </c>
      <c r="CW333" s="277">
        <v>36</v>
      </c>
      <c r="CX333" s="155">
        <v>2120.7599999999998</v>
      </c>
      <c r="CY333" s="366">
        <v>0.26470588235294112</v>
      </c>
      <c r="CZ333" s="339">
        <v>36</v>
      </c>
      <c r="DA333" s="155">
        <v>2120.7599999999998</v>
      </c>
      <c r="DB333" s="156">
        <v>0.26470588235294112</v>
      </c>
      <c r="DC333" s="155">
        <v>5891</v>
      </c>
      <c r="DD333" s="100"/>
      <c r="DE333" s="155">
        <v>0</v>
      </c>
      <c r="DF333" s="366">
        <v>0</v>
      </c>
      <c r="DG333" s="339">
        <v>36</v>
      </c>
      <c r="DH333" s="155">
        <v>2120.7599999999998</v>
      </c>
      <c r="DI333" s="156">
        <v>0.26470588235294112</v>
      </c>
      <c r="DJ333" s="155">
        <v>5891</v>
      </c>
      <c r="DK333" s="100"/>
      <c r="DL333" s="155">
        <v>0</v>
      </c>
      <c r="DM333" s="366">
        <v>0</v>
      </c>
      <c r="DN333" s="339">
        <v>36</v>
      </c>
      <c r="DO333" s="155">
        <v>2120.7599999999998</v>
      </c>
      <c r="DP333" s="156">
        <v>0.26470588235294112</v>
      </c>
      <c r="DQ333" s="155">
        <v>5891</v>
      </c>
    </row>
    <row r="334" spans="1:121" ht="25.5" x14ac:dyDescent="0.25">
      <c r="A334" s="17" t="s">
        <v>884</v>
      </c>
      <c r="B334" s="18" t="s">
        <v>885</v>
      </c>
      <c r="C334" s="17" t="s">
        <v>27</v>
      </c>
      <c r="D334" s="17" t="s">
        <v>886</v>
      </c>
      <c r="E334" s="19" t="s">
        <v>42</v>
      </c>
      <c r="F334" s="19">
        <v>14</v>
      </c>
      <c r="G334" s="20">
        <v>48.48</v>
      </c>
      <c r="H334" s="20">
        <v>60.7</v>
      </c>
      <c r="I334" s="390">
        <v>849.8</v>
      </c>
      <c r="J334" s="100">
        <v>0</v>
      </c>
      <c r="K334" s="155">
        <v>0</v>
      </c>
      <c r="L334" s="366">
        <v>0</v>
      </c>
      <c r="M334" s="339">
        <v>0</v>
      </c>
      <c r="N334" s="155">
        <v>0</v>
      </c>
      <c r="O334" s="156">
        <v>0</v>
      </c>
      <c r="P334" s="155">
        <v>849.8</v>
      </c>
      <c r="Q334" s="100"/>
      <c r="R334" s="155">
        <v>0</v>
      </c>
      <c r="S334" s="366">
        <v>0</v>
      </c>
      <c r="T334" s="339">
        <v>0</v>
      </c>
      <c r="U334" s="155">
        <v>0</v>
      </c>
      <c r="V334" s="156">
        <v>0</v>
      </c>
      <c r="W334" s="155">
        <v>849.8</v>
      </c>
      <c r="X334" s="100"/>
      <c r="Y334" s="155">
        <v>0</v>
      </c>
      <c r="Z334" s="366">
        <v>0</v>
      </c>
      <c r="AA334" s="339">
        <v>0</v>
      </c>
      <c r="AB334" s="155">
        <v>0</v>
      </c>
      <c r="AC334" s="156">
        <v>0</v>
      </c>
      <c r="AD334" s="155">
        <v>849.8</v>
      </c>
      <c r="AE334" s="100"/>
      <c r="AF334" s="155">
        <v>0</v>
      </c>
      <c r="AG334" s="366">
        <v>0</v>
      </c>
      <c r="AH334" s="339">
        <v>0</v>
      </c>
      <c r="AI334" s="155">
        <v>0</v>
      </c>
      <c r="AJ334" s="156">
        <v>0</v>
      </c>
      <c r="AK334" s="155">
        <v>849.8</v>
      </c>
      <c r="AL334" s="100"/>
      <c r="AM334" s="155">
        <v>0</v>
      </c>
      <c r="AN334" s="366">
        <v>0</v>
      </c>
      <c r="AO334" s="339">
        <v>0</v>
      </c>
      <c r="AP334" s="155">
        <v>0</v>
      </c>
      <c r="AQ334" s="156">
        <v>0</v>
      </c>
      <c r="AR334" s="155">
        <v>849.8</v>
      </c>
      <c r="AS334" s="100"/>
      <c r="AT334" s="155">
        <v>0</v>
      </c>
      <c r="AU334" s="366">
        <v>0</v>
      </c>
      <c r="AV334" s="339">
        <v>0</v>
      </c>
      <c r="AW334" s="155">
        <v>0</v>
      </c>
      <c r="AX334" s="156">
        <v>0</v>
      </c>
      <c r="AY334" s="155">
        <v>849.8</v>
      </c>
      <c r="AZ334" s="100"/>
      <c r="BA334" s="155">
        <v>0</v>
      </c>
      <c r="BB334" s="366">
        <v>0</v>
      </c>
      <c r="BC334" s="339">
        <v>0</v>
      </c>
      <c r="BD334" s="155">
        <v>0</v>
      </c>
      <c r="BE334" s="156">
        <v>0</v>
      </c>
      <c r="BF334" s="155">
        <v>849.8</v>
      </c>
      <c r="BG334" s="100"/>
      <c r="BH334" s="155">
        <v>0</v>
      </c>
      <c r="BI334" s="366">
        <v>0</v>
      </c>
      <c r="BJ334" s="339">
        <v>0</v>
      </c>
      <c r="BK334" s="155">
        <v>0</v>
      </c>
      <c r="BL334" s="156">
        <v>0</v>
      </c>
      <c r="BM334" s="155">
        <v>849.8</v>
      </c>
      <c r="BN334" s="100"/>
      <c r="BO334" s="155">
        <v>0</v>
      </c>
      <c r="BP334" s="366">
        <v>0</v>
      </c>
      <c r="BQ334" s="339">
        <v>0</v>
      </c>
      <c r="BR334" s="155">
        <v>0</v>
      </c>
      <c r="BS334" s="156">
        <v>0</v>
      </c>
      <c r="BT334" s="155">
        <v>849.8</v>
      </c>
      <c r="BU334" s="100"/>
      <c r="BV334" s="155">
        <v>0</v>
      </c>
      <c r="BW334" s="366">
        <v>0</v>
      </c>
      <c r="BX334" s="339">
        <v>0</v>
      </c>
      <c r="BY334" s="155">
        <v>0</v>
      </c>
      <c r="BZ334" s="156">
        <v>0</v>
      </c>
      <c r="CA334" s="155">
        <v>849.8</v>
      </c>
      <c r="CB334" s="100"/>
      <c r="CC334" s="155">
        <v>0</v>
      </c>
      <c r="CD334" s="366">
        <v>0</v>
      </c>
      <c r="CE334" s="339">
        <v>0</v>
      </c>
      <c r="CF334" s="155">
        <v>0</v>
      </c>
      <c r="CG334" s="156">
        <v>0</v>
      </c>
      <c r="CH334" s="155">
        <v>849.8</v>
      </c>
      <c r="CI334" s="100"/>
      <c r="CJ334" s="155">
        <v>0</v>
      </c>
      <c r="CK334" s="366">
        <v>0</v>
      </c>
      <c r="CL334" s="339">
        <v>0</v>
      </c>
      <c r="CM334" s="155">
        <v>0</v>
      </c>
      <c r="CN334" s="156">
        <v>0</v>
      </c>
      <c r="CO334" s="155">
        <v>849.8</v>
      </c>
      <c r="CP334" s="100"/>
      <c r="CQ334" s="155">
        <v>0</v>
      </c>
      <c r="CR334" s="366">
        <v>0</v>
      </c>
      <c r="CS334" s="339">
        <v>0</v>
      </c>
      <c r="CT334" s="155">
        <v>0</v>
      </c>
      <c r="CU334" s="156">
        <v>0</v>
      </c>
      <c r="CV334" s="155">
        <v>849.8</v>
      </c>
      <c r="CW334" s="277">
        <v>14</v>
      </c>
      <c r="CX334" s="155">
        <v>849.80000000000007</v>
      </c>
      <c r="CY334" s="366">
        <v>1.0000000000000002</v>
      </c>
      <c r="CZ334" s="339">
        <v>14</v>
      </c>
      <c r="DA334" s="155">
        <v>849.80000000000007</v>
      </c>
      <c r="DB334" s="156">
        <v>1.0000000000000002</v>
      </c>
      <c r="DC334" s="155">
        <v>0</v>
      </c>
      <c r="DD334" s="100"/>
      <c r="DE334" s="155">
        <v>0</v>
      </c>
      <c r="DF334" s="366">
        <v>0</v>
      </c>
      <c r="DG334" s="339">
        <v>14</v>
      </c>
      <c r="DH334" s="155">
        <v>849.80000000000007</v>
      </c>
      <c r="DI334" s="156">
        <v>1.0000000000000002</v>
      </c>
      <c r="DJ334" s="155">
        <v>0</v>
      </c>
      <c r="DK334" s="100"/>
      <c r="DL334" s="155">
        <v>0</v>
      </c>
      <c r="DM334" s="366">
        <v>0</v>
      </c>
      <c r="DN334" s="339">
        <v>14</v>
      </c>
      <c r="DO334" s="155">
        <v>849.80000000000007</v>
      </c>
      <c r="DP334" s="156">
        <v>1.0000000000000002</v>
      </c>
      <c r="DQ334" s="155">
        <v>0</v>
      </c>
    </row>
    <row r="335" spans="1:121" x14ac:dyDescent="0.25">
      <c r="A335" s="17" t="s">
        <v>887</v>
      </c>
      <c r="B335" s="18" t="s">
        <v>888</v>
      </c>
      <c r="C335" s="17" t="s">
        <v>40</v>
      </c>
      <c r="D335" s="17" t="s">
        <v>889</v>
      </c>
      <c r="E335" s="19" t="s">
        <v>42</v>
      </c>
      <c r="F335" s="19">
        <v>212</v>
      </c>
      <c r="G335" s="20">
        <v>10.6</v>
      </c>
      <c r="H335" s="20">
        <v>13.27</v>
      </c>
      <c r="I335" s="390">
        <v>2813.24</v>
      </c>
      <c r="J335" s="100">
        <v>0</v>
      </c>
      <c r="K335" s="155">
        <v>0</v>
      </c>
      <c r="L335" s="366">
        <v>0</v>
      </c>
      <c r="M335" s="339">
        <v>0</v>
      </c>
      <c r="N335" s="155">
        <v>0</v>
      </c>
      <c r="O335" s="156">
        <v>0</v>
      </c>
      <c r="P335" s="155">
        <v>2813.24</v>
      </c>
      <c r="Q335" s="100"/>
      <c r="R335" s="155">
        <v>0</v>
      </c>
      <c r="S335" s="366">
        <v>0</v>
      </c>
      <c r="T335" s="339">
        <v>0</v>
      </c>
      <c r="U335" s="155">
        <v>0</v>
      </c>
      <c r="V335" s="156">
        <v>0</v>
      </c>
      <c r="W335" s="155">
        <v>2813.24</v>
      </c>
      <c r="X335" s="100"/>
      <c r="Y335" s="155">
        <v>0</v>
      </c>
      <c r="Z335" s="366">
        <v>0</v>
      </c>
      <c r="AA335" s="339">
        <v>0</v>
      </c>
      <c r="AB335" s="155">
        <v>0</v>
      </c>
      <c r="AC335" s="156">
        <v>0</v>
      </c>
      <c r="AD335" s="155">
        <v>2813.24</v>
      </c>
      <c r="AE335" s="100"/>
      <c r="AF335" s="155">
        <v>0</v>
      </c>
      <c r="AG335" s="366">
        <v>0</v>
      </c>
      <c r="AH335" s="339">
        <v>0</v>
      </c>
      <c r="AI335" s="155">
        <v>0</v>
      </c>
      <c r="AJ335" s="156">
        <v>0</v>
      </c>
      <c r="AK335" s="155">
        <v>2813.24</v>
      </c>
      <c r="AL335" s="100"/>
      <c r="AM335" s="155">
        <v>0</v>
      </c>
      <c r="AN335" s="366">
        <v>0</v>
      </c>
      <c r="AO335" s="339">
        <v>0</v>
      </c>
      <c r="AP335" s="155">
        <v>0</v>
      </c>
      <c r="AQ335" s="156">
        <v>0</v>
      </c>
      <c r="AR335" s="155">
        <v>2813.24</v>
      </c>
      <c r="AS335" s="100"/>
      <c r="AT335" s="155">
        <v>0</v>
      </c>
      <c r="AU335" s="366">
        <v>0</v>
      </c>
      <c r="AV335" s="339">
        <v>0</v>
      </c>
      <c r="AW335" s="155">
        <v>0</v>
      </c>
      <c r="AX335" s="156">
        <v>0</v>
      </c>
      <c r="AY335" s="155">
        <v>2813.24</v>
      </c>
      <c r="AZ335" s="100"/>
      <c r="BA335" s="155">
        <v>0</v>
      </c>
      <c r="BB335" s="366">
        <v>0</v>
      </c>
      <c r="BC335" s="339">
        <v>0</v>
      </c>
      <c r="BD335" s="155">
        <v>0</v>
      </c>
      <c r="BE335" s="156">
        <v>0</v>
      </c>
      <c r="BF335" s="155">
        <v>2813.24</v>
      </c>
      <c r="BG335" s="100"/>
      <c r="BH335" s="155">
        <v>0</v>
      </c>
      <c r="BI335" s="366">
        <v>0</v>
      </c>
      <c r="BJ335" s="339">
        <v>0</v>
      </c>
      <c r="BK335" s="155">
        <v>0</v>
      </c>
      <c r="BL335" s="156">
        <v>0</v>
      </c>
      <c r="BM335" s="155">
        <v>2813.24</v>
      </c>
      <c r="BN335" s="100"/>
      <c r="BO335" s="155">
        <v>0</v>
      </c>
      <c r="BP335" s="366">
        <v>0</v>
      </c>
      <c r="BQ335" s="339">
        <v>0</v>
      </c>
      <c r="BR335" s="155">
        <v>0</v>
      </c>
      <c r="BS335" s="156">
        <v>0</v>
      </c>
      <c r="BT335" s="155">
        <v>2813.24</v>
      </c>
      <c r="BU335" s="100"/>
      <c r="BV335" s="155">
        <v>0</v>
      </c>
      <c r="BW335" s="366">
        <v>0</v>
      </c>
      <c r="BX335" s="339">
        <v>0</v>
      </c>
      <c r="BY335" s="155">
        <v>0</v>
      </c>
      <c r="BZ335" s="156">
        <v>0</v>
      </c>
      <c r="CA335" s="155">
        <v>2813.24</v>
      </c>
      <c r="CB335" s="100"/>
      <c r="CC335" s="155">
        <v>0</v>
      </c>
      <c r="CD335" s="366">
        <v>0</v>
      </c>
      <c r="CE335" s="339">
        <v>0</v>
      </c>
      <c r="CF335" s="155">
        <v>0</v>
      </c>
      <c r="CG335" s="156">
        <v>0</v>
      </c>
      <c r="CH335" s="155">
        <v>2813.24</v>
      </c>
      <c r="CI335" s="100"/>
      <c r="CJ335" s="155">
        <v>0</v>
      </c>
      <c r="CK335" s="366">
        <v>0</v>
      </c>
      <c r="CL335" s="339">
        <v>0</v>
      </c>
      <c r="CM335" s="155">
        <v>0</v>
      </c>
      <c r="CN335" s="156">
        <v>0</v>
      </c>
      <c r="CO335" s="155">
        <v>2813.24</v>
      </c>
      <c r="CP335" s="100"/>
      <c r="CQ335" s="155">
        <v>0</v>
      </c>
      <c r="CR335" s="366">
        <v>0</v>
      </c>
      <c r="CS335" s="339">
        <v>0</v>
      </c>
      <c r="CT335" s="155">
        <v>0</v>
      </c>
      <c r="CU335" s="156">
        <v>0</v>
      </c>
      <c r="CV335" s="155">
        <v>2813.24</v>
      </c>
      <c r="CW335" s="100">
        <v>168</v>
      </c>
      <c r="CX335" s="155">
        <v>2229.36</v>
      </c>
      <c r="CY335" s="366">
        <v>0.7924528301886794</v>
      </c>
      <c r="CZ335" s="339">
        <v>168</v>
      </c>
      <c r="DA335" s="155">
        <v>2229.36</v>
      </c>
      <c r="DB335" s="156">
        <v>0.7924528301886794</v>
      </c>
      <c r="DC335" s="155">
        <v>583.87999999999965</v>
      </c>
      <c r="DD335" s="100"/>
      <c r="DE335" s="155">
        <v>0</v>
      </c>
      <c r="DF335" s="366">
        <v>0</v>
      </c>
      <c r="DG335" s="339">
        <v>168</v>
      </c>
      <c r="DH335" s="155">
        <v>2229.36</v>
      </c>
      <c r="DI335" s="156">
        <v>0.7924528301886794</v>
      </c>
      <c r="DJ335" s="155">
        <v>583.87999999999965</v>
      </c>
      <c r="DK335" s="100"/>
      <c r="DL335" s="155">
        <v>0</v>
      </c>
      <c r="DM335" s="366">
        <v>0</v>
      </c>
      <c r="DN335" s="339">
        <v>168</v>
      </c>
      <c r="DO335" s="155">
        <v>2229.36</v>
      </c>
      <c r="DP335" s="156">
        <v>0.7924528301886794</v>
      </c>
      <c r="DQ335" s="155">
        <v>583.87999999999965</v>
      </c>
    </row>
    <row r="336" spans="1:121" ht="25.5" x14ac:dyDescent="0.25">
      <c r="A336" s="17" t="s">
        <v>890</v>
      </c>
      <c r="B336" s="18" t="s">
        <v>660</v>
      </c>
      <c r="C336" s="17" t="s">
        <v>32</v>
      </c>
      <c r="D336" s="17" t="s">
        <v>661</v>
      </c>
      <c r="E336" s="19" t="s">
        <v>42</v>
      </c>
      <c r="F336" s="19">
        <v>63</v>
      </c>
      <c r="G336" s="20">
        <v>12.64</v>
      </c>
      <c r="H336" s="20">
        <v>15.82</v>
      </c>
      <c r="I336" s="390">
        <v>996.66</v>
      </c>
      <c r="J336" s="100">
        <v>0</v>
      </c>
      <c r="K336" s="155">
        <v>0</v>
      </c>
      <c r="L336" s="366">
        <v>0</v>
      </c>
      <c r="M336" s="339">
        <v>0</v>
      </c>
      <c r="N336" s="155">
        <v>0</v>
      </c>
      <c r="O336" s="156">
        <v>0</v>
      </c>
      <c r="P336" s="155">
        <v>996.66</v>
      </c>
      <c r="Q336" s="100"/>
      <c r="R336" s="155">
        <v>0</v>
      </c>
      <c r="S336" s="366">
        <v>0</v>
      </c>
      <c r="T336" s="339">
        <v>0</v>
      </c>
      <c r="U336" s="155">
        <v>0</v>
      </c>
      <c r="V336" s="156">
        <v>0</v>
      </c>
      <c r="W336" s="155">
        <v>996.66</v>
      </c>
      <c r="X336" s="100"/>
      <c r="Y336" s="155">
        <v>0</v>
      </c>
      <c r="Z336" s="366">
        <v>0</v>
      </c>
      <c r="AA336" s="339">
        <v>0</v>
      </c>
      <c r="AB336" s="155">
        <v>0</v>
      </c>
      <c r="AC336" s="156">
        <v>0</v>
      </c>
      <c r="AD336" s="155">
        <v>996.66</v>
      </c>
      <c r="AE336" s="100"/>
      <c r="AF336" s="155">
        <v>0</v>
      </c>
      <c r="AG336" s="366">
        <v>0</v>
      </c>
      <c r="AH336" s="339">
        <v>0</v>
      </c>
      <c r="AI336" s="155">
        <v>0</v>
      </c>
      <c r="AJ336" s="156">
        <v>0</v>
      </c>
      <c r="AK336" s="155">
        <v>996.66</v>
      </c>
      <c r="AL336" s="100">
        <v>8</v>
      </c>
      <c r="AM336" s="155">
        <v>126.56</v>
      </c>
      <c r="AN336" s="366">
        <v>0.12698412698412698</v>
      </c>
      <c r="AO336" s="339">
        <v>8</v>
      </c>
      <c r="AP336" s="155">
        <v>126.56</v>
      </c>
      <c r="AQ336" s="156">
        <v>0.12698412698412698</v>
      </c>
      <c r="AR336" s="155">
        <v>870.09999999999991</v>
      </c>
      <c r="AS336" s="100"/>
      <c r="AT336" s="155">
        <v>0</v>
      </c>
      <c r="AU336" s="366">
        <v>0</v>
      </c>
      <c r="AV336" s="339">
        <v>8</v>
      </c>
      <c r="AW336" s="155">
        <v>126.56</v>
      </c>
      <c r="AX336" s="156">
        <v>0.12698412698412698</v>
      </c>
      <c r="AY336" s="155">
        <v>870.09999999999991</v>
      </c>
      <c r="AZ336" s="100"/>
      <c r="BA336" s="155">
        <v>0</v>
      </c>
      <c r="BB336" s="366">
        <v>0</v>
      </c>
      <c r="BC336" s="339">
        <v>8</v>
      </c>
      <c r="BD336" s="155">
        <v>126.56</v>
      </c>
      <c r="BE336" s="156">
        <v>0.12698412698412698</v>
      </c>
      <c r="BF336" s="155">
        <v>870.09999999999991</v>
      </c>
      <c r="BG336" s="100"/>
      <c r="BH336" s="155">
        <v>0</v>
      </c>
      <c r="BI336" s="366">
        <v>0</v>
      </c>
      <c r="BJ336" s="339">
        <v>8</v>
      </c>
      <c r="BK336" s="155">
        <v>126.56</v>
      </c>
      <c r="BL336" s="156">
        <v>0.12698412698412698</v>
      </c>
      <c r="BM336" s="155">
        <v>870.09999999999991</v>
      </c>
      <c r="BN336" s="100"/>
      <c r="BO336" s="155">
        <v>0</v>
      </c>
      <c r="BP336" s="366">
        <v>0</v>
      </c>
      <c r="BQ336" s="339">
        <v>8</v>
      </c>
      <c r="BR336" s="155">
        <v>126.56</v>
      </c>
      <c r="BS336" s="156">
        <v>0.12698412698412698</v>
      </c>
      <c r="BT336" s="155">
        <v>870.09999999999991</v>
      </c>
      <c r="BU336" s="100">
        <v>41</v>
      </c>
      <c r="BV336" s="155">
        <v>648.62</v>
      </c>
      <c r="BW336" s="366">
        <v>0.65079365079365081</v>
      </c>
      <c r="BX336" s="339">
        <v>49</v>
      </c>
      <c r="BY336" s="155">
        <v>775.18000000000006</v>
      </c>
      <c r="BZ336" s="156">
        <v>0.7777777777777779</v>
      </c>
      <c r="CA336" s="155">
        <v>221.4799999999999</v>
      </c>
      <c r="CB336" s="100"/>
      <c r="CC336" s="155">
        <v>0</v>
      </c>
      <c r="CD336" s="366">
        <v>0</v>
      </c>
      <c r="CE336" s="339">
        <v>49</v>
      </c>
      <c r="CF336" s="155">
        <v>775.18000000000006</v>
      </c>
      <c r="CG336" s="156">
        <v>0.7777777777777779</v>
      </c>
      <c r="CH336" s="155">
        <v>221.4799999999999</v>
      </c>
      <c r="CI336" s="100"/>
      <c r="CJ336" s="155">
        <v>0</v>
      </c>
      <c r="CK336" s="366">
        <v>0</v>
      </c>
      <c r="CL336" s="339">
        <v>49</v>
      </c>
      <c r="CM336" s="155">
        <v>775.18000000000006</v>
      </c>
      <c r="CN336" s="156">
        <v>0.7777777777777779</v>
      </c>
      <c r="CO336" s="155">
        <v>221.4799999999999</v>
      </c>
      <c r="CP336" s="277"/>
      <c r="CQ336" s="155">
        <v>0</v>
      </c>
      <c r="CR336" s="366">
        <v>0</v>
      </c>
      <c r="CS336" s="339">
        <v>49</v>
      </c>
      <c r="CT336" s="155">
        <v>775.18000000000006</v>
      </c>
      <c r="CU336" s="156">
        <v>0.7777777777777779</v>
      </c>
      <c r="CV336" s="155">
        <v>221.4799999999999</v>
      </c>
      <c r="CW336" s="277">
        <v>10</v>
      </c>
      <c r="CX336" s="155">
        <v>158.19999999999999</v>
      </c>
      <c r="CY336" s="366">
        <v>0.15873015873015872</v>
      </c>
      <c r="CZ336" s="339">
        <v>59</v>
      </c>
      <c r="DA336" s="155">
        <v>933.38000000000011</v>
      </c>
      <c r="DB336" s="156">
        <v>0.93650793650793662</v>
      </c>
      <c r="DC336" s="155">
        <v>63.279999999999859</v>
      </c>
      <c r="DD336" s="277"/>
      <c r="DE336" s="155">
        <v>0</v>
      </c>
      <c r="DF336" s="366">
        <v>0</v>
      </c>
      <c r="DG336" s="339">
        <v>59</v>
      </c>
      <c r="DH336" s="155">
        <v>933.38000000000011</v>
      </c>
      <c r="DI336" s="156">
        <v>0.93650793650793662</v>
      </c>
      <c r="DJ336" s="155">
        <v>63.279999999999859</v>
      </c>
      <c r="DK336" s="277"/>
      <c r="DL336" s="155">
        <v>0</v>
      </c>
      <c r="DM336" s="366">
        <v>0</v>
      </c>
      <c r="DN336" s="339">
        <v>59</v>
      </c>
      <c r="DO336" s="155">
        <v>933.38000000000011</v>
      </c>
      <c r="DP336" s="156">
        <v>0.93650793650793662</v>
      </c>
      <c r="DQ336" s="155">
        <v>63.279999999999859</v>
      </c>
    </row>
    <row r="337" spans="1:121" ht="25.5" x14ac:dyDescent="0.25">
      <c r="A337" s="17" t="s">
        <v>891</v>
      </c>
      <c r="B337" s="18" t="s">
        <v>892</v>
      </c>
      <c r="C337" s="17" t="s">
        <v>32</v>
      </c>
      <c r="D337" s="17" t="s">
        <v>893</v>
      </c>
      <c r="E337" s="19" t="s">
        <v>42</v>
      </c>
      <c r="F337" s="19">
        <v>41</v>
      </c>
      <c r="G337" s="20">
        <v>22.25</v>
      </c>
      <c r="H337" s="20">
        <v>27.86</v>
      </c>
      <c r="I337" s="390">
        <v>1142.26</v>
      </c>
      <c r="J337" s="100">
        <v>0</v>
      </c>
      <c r="K337" s="155">
        <v>0</v>
      </c>
      <c r="L337" s="366">
        <v>0</v>
      </c>
      <c r="M337" s="339">
        <v>0</v>
      </c>
      <c r="N337" s="155">
        <v>0</v>
      </c>
      <c r="O337" s="156">
        <v>0</v>
      </c>
      <c r="P337" s="155">
        <v>1142.26</v>
      </c>
      <c r="Q337" s="100"/>
      <c r="R337" s="155">
        <v>0</v>
      </c>
      <c r="S337" s="366">
        <v>0</v>
      </c>
      <c r="T337" s="339">
        <v>0</v>
      </c>
      <c r="U337" s="155">
        <v>0</v>
      </c>
      <c r="V337" s="156">
        <v>0</v>
      </c>
      <c r="W337" s="155">
        <v>1142.26</v>
      </c>
      <c r="X337" s="100"/>
      <c r="Y337" s="155">
        <v>0</v>
      </c>
      <c r="Z337" s="366">
        <v>0</v>
      </c>
      <c r="AA337" s="339">
        <v>0</v>
      </c>
      <c r="AB337" s="155">
        <v>0</v>
      </c>
      <c r="AC337" s="156">
        <v>0</v>
      </c>
      <c r="AD337" s="155">
        <v>1142.26</v>
      </c>
      <c r="AE337" s="100"/>
      <c r="AF337" s="155">
        <v>0</v>
      </c>
      <c r="AG337" s="366">
        <v>0</v>
      </c>
      <c r="AH337" s="339">
        <v>0</v>
      </c>
      <c r="AI337" s="155">
        <v>0</v>
      </c>
      <c r="AJ337" s="156">
        <v>0</v>
      </c>
      <c r="AK337" s="155">
        <v>1142.26</v>
      </c>
      <c r="AL337" s="100"/>
      <c r="AM337" s="155">
        <v>0</v>
      </c>
      <c r="AN337" s="366">
        <v>0</v>
      </c>
      <c r="AO337" s="339">
        <v>0</v>
      </c>
      <c r="AP337" s="155">
        <v>0</v>
      </c>
      <c r="AQ337" s="156">
        <v>0</v>
      </c>
      <c r="AR337" s="155">
        <v>1142.26</v>
      </c>
      <c r="AS337" s="100"/>
      <c r="AT337" s="155">
        <v>0</v>
      </c>
      <c r="AU337" s="366">
        <v>0</v>
      </c>
      <c r="AV337" s="339">
        <v>0</v>
      </c>
      <c r="AW337" s="155">
        <v>0</v>
      </c>
      <c r="AX337" s="156">
        <v>0</v>
      </c>
      <c r="AY337" s="155">
        <v>1142.26</v>
      </c>
      <c r="AZ337" s="100"/>
      <c r="BA337" s="155">
        <v>0</v>
      </c>
      <c r="BB337" s="366">
        <v>0</v>
      </c>
      <c r="BC337" s="339">
        <v>0</v>
      </c>
      <c r="BD337" s="155">
        <v>0</v>
      </c>
      <c r="BE337" s="156">
        <v>0</v>
      </c>
      <c r="BF337" s="155">
        <v>1142.26</v>
      </c>
      <c r="BG337" s="100"/>
      <c r="BH337" s="155">
        <v>0</v>
      </c>
      <c r="BI337" s="366">
        <v>0</v>
      </c>
      <c r="BJ337" s="339">
        <v>0</v>
      </c>
      <c r="BK337" s="155">
        <v>0</v>
      </c>
      <c r="BL337" s="156">
        <v>0</v>
      </c>
      <c r="BM337" s="155">
        <v>1142.26</v>
      </c>
      <c r="BN337" s="100"/>
      <c r="BO337" s="155">
        <v>0</v>
      </c>
      <c r="BP337" s="366">
        <v>0</v>
      </c>
      <c r="BQ337" s="339">
        <v>0</v>
      </c>
      <c r="BR337" s="155">
        <v>0</v>
      </c>
      <c r="BS337" s="156">
        <v>0</v>
      </c>
      <c r="BT337" s="155">
        <v>1142.26</v>
      </c>
      <c r="BU337" s="100"/>
      <c r="BV337" s="155">
        <v>0</v>
      </c>
      <c r="BW337" s="366">
        <v>0</v>
      </c>
      <c r="BX337" s="339">
        <v>0</v>
      </c>
      <c r="BY337" s="155">
        <v>0</v>
      </c>
      <c r="BZ337" s="156">
        <v>0</v>
      </c>
      <c r="CA337" s="155">
        <v>1142.26</v>
      </c>
      <c r="CB337" s="100"/>
      <c r="CC337" s="155">
        <v>0</v>
      </c>
      <c r="CD337" s="366">
        <v>0</v>
      </c>
      <c r="CE337" s="339">
        <v>0</v>
      </c>
      <c r="CF337" s="155">
        <v>0</v>
      </c>
      <c r="CG337" s="156">
        <v>0</v>
      </c>
      <c r="CH337" s="155">
        <v>1142.26</v>
      </c>
      <c r="CI337" s="100"/>
      <c r="CJ337" s="155">
        <v>0</v>
      </c>
      <c r="CK337" s="366">
        <v>0</v>
      </c>
      <c r="CL337" s="339">
        <v>0</v>
      </c>
      <c r="CM337" s="155">
        <v>0</v>
      </c>
      <c r="CN337" s="156">
        <v>0</v>
      </c>
      <c r="CO337" s="155">
        <v>1142.26</v>
      </c>
      <c r="CP337" s="100"/>
      <c r="CQ337" s="155">
        <v>0</v>
      </c>
      <c r="CR337" s="366">
        <v>0</v>
      </c>
      <c r="CS337" s="339">
        <v>0</v>
      </c>
      <c r="CT337" s="155">
        <v>0</v>
      </c>
      <c r="CU337" s="156">
        <v>0</v>
      </c>
      <c r="CV337" s="155">
        <v>1142.26</v>
      </c>
      <c r="CW337" s="100"/>
      <c r="CX337" s="155">
        <v>0</v>
      </c>
      <c r="CY337" s="366">
        <v>0</v>
      </c>
      <c r="CZ337" s="339">
        <v>0</v>
      </c>
      <c r="DA337" s="155">
        <v>0</v>
      </c>
      <c r="DB337" s="156">
        <v>0</v>
      </c>
      <c r="DC337" s="155">
        <v>1142.26</v>
      </c>
      <c r="DD337" s="100"/>
      <c r="DE337" s="155">
        <v>0</v>
      </c>
      <c r="DF337" s="366">
        <v>0</v>
      </c>
      <c r="DG337" s="339">
        <v>0</v>
      </c>
      <c r="DH337" s="155">
        <v>0</v>
      </c>
      <c r="DI337" s="156">
        <v>0</v>
      </c>
      <c r="DJ337" s="155">
        <v>1142.26</v>
      </c>
      <c r="DK337" s="100"/>
      <c r="DL337" s="155">
        <v>0</v>
      </c>
      <c r="DM337" s="366">
        <v>0</v>
      </c>
      <c r="DN337" s="339">
        <v>0</v>
      </c>
      <c r="DO337" s="155">
        <v>0</v>
      </c>
      <c r="DP337" s="156">
        <v>0</v>
      </c>
      <c r="DQ337" s="155">
        <v>1142.26</v>
      </c>
    </row>
    <row r="338" spans="1:121" ht="25.5" x14ac:dyDescent="0.25">
      <c r="A338" s="17" t="s">
        <v>894</v>
      </c>
      <c r="B338" s="18" t="s">
        <v>895</v>
      </c>
      <c r="C338" s="17" t="s">
        <v>32</v>
      </c>
      <c r="D338" s="17" t="s">
        <v>896</v>
      </c>
      <c r="E338" s="19" t="s">
        <v>42</v>
      </c>
      <c r="F338" s="19">
        <v>6</v>
      </c>
      <c r="G338" s="20">
        <v>739.6</v>
      </c>
      <c r="H338" s="20">
        <v>926.12</v>
      </c>
      <c r="I338" s="390">
        <v>5556.72</v>
      </c>
      <c r="J338" s="100">
        <v>0</v>
      </c>
      <c r="K338" s="155">
        <v>0</v>
      </c>
      <c r="L338" s="366">
        <v>0</v>
      </c>
      <c r="M338" s="339">
        <v>0</v>
      </c>
      <c r="N338" s="155">
        <v>0</v>
      </c>
      <c r="O338" s="156">
        <v>0</v>
      </c>
      <c r="P338" s="155">
        <v>5556.72</v>
      </c>
      <c r="Q338" s="100"/>
      <c r="R338" s="155">
        <v>0</v>
      </c>
      <c r="S338" s="366">
        <v>0</v>
      </c>
      <c r="T338" s="339">
        <v>0</v>
      </c>
      <c r="U338" s="155">
        <v>0</v>
      </c>
      <c r="V338" s="156">
        <v>0</v>
      </c>
      <c r="W338" s="155">
        <v>5556.72</v>
      </c>
      <c r="X338" s="100"/>
      <c r="Y338" s="155">
        <v>0</v>
      </c>
      <c r="Z338" s="366">
        <v>0</v>
      </c>
      <c r="AA338" s="339">
        <v>0</v>
      </c>
      <c r="AB338" s="155">
        <v>0</v>
      </c>
      <c r="AC338" s="156">
        <v>0</v>
      </c>
      <c r="AD338" s="155">
        <v>5556.72</v>
      </c>
      <c r="AE338" s="100"/>
      <c r="AF338" s="155">
        <v>0</v>
      </c>
      <c r="AG338" s="366">
        <v>0</v>
      </c>
      <c r="AH338" s="339">
        <v>0</v>
      </c>
      <c r="AI338" s="155">
        <v>0</v>
      </c>
      <c r="AJ338" s="156">
        <v>0</v>
      </c>
      <c r="AK338" s="155">
        <v>5556.72</v>
      </c>
      <c r="AL338" s="100"/>
      <c r="AM338" s="155">
        <v>0</v>
      </c>
      <c r="AN338" s="366">
        <v>0</v>
      </c>
      <c r="AO338" s="339">
        <v>0</v>
      </c>
      <c r="AP338" s="155">
        <v>0</v>
      </c>
      <c r="AQ338" s="156">
        <v>0</v>
      </c>
      <c r="AR338" s="155">
        <v>5556.72</v>
      </c>
      <c r="AS338" s="100"/>
      <c r="AT338" s="155">
        <v>0</v>
      </c>
      <c r="AU338" s="366">
        <v>0</v>
      </c>
      <c r="AV338" s="339">
        <v>0</v>
      </c>
      <c r="AW338" s="155">
        <v>0</v>
      </c>
      <c r="AX338" s="156">
        <v>0</v>
      </c>
      <c r="AY338" s="155">
        <v>5556.72</v>
      </c>
      <c r="AZ338" s="100"/>
      <c r="BA338" s="155">
        <v>0</v>
      </c>
      <c r="BB338" s="366">
        <v>0</v>
      </c>
      <c r="BC338" s="339">
        <v>0</v>
      </c>
      <c r="BD338" s="155">
        <v>0</v>
      </c>
      <c r="BE338" s="156">
        <v>0</v>
      </c>
      <c r="BF338" s="155">
        <v>5556.72</v>
      </c>
      <c r="BG338" s="100"/>
      <c r="BH338" s="155">
        <v>0</v>
      </c>
      <c r="BI338" s="366">
        <v>0</v>
      </c>
      <c r="BJ338" s="339">
        <v>0</v>
      </c>
      <c r="BK338" s="155">
        <v>0</v>
      </c>
      <c r="BL338" s="156">
        <v>0</v>
      </c>
      <c r="BM338" s="155">
        <v>5556.72</v>
      </c>
      <c r="BN338" s="100"/>
      <c r="BO338" s="155">
        <v>0</v>
      </c>
      <c r="BP338" s="366">
        <v>0</v>
      </c>
      <c r="BQ338" s="339">
        <v>0</v>
      </c>
      <c r="BR338" s="155">
        <v>0</v>
      </c>
      <c r="BS338" s="156">
        <v>0</v>
      </c>
      <c r="BT338" s="155">
        <v>5556.72</v>
      </c>
      <c r="BU338" s="100"/>
      <c r="BV338" s="155">
        <v>0</v>
      </c>
      <c r="BW338" s="366">
        <v>0</v>
      </c>
      <c r="BX338" s="339">
        <v>0</v>
      </c>
      <c r="BY338" s="155">
        <v>0</v>
      </c>
      <c r="BZ338" s="156">
        <v>0</v>
      </c>
      <c r="CA338" s="155">
        <v>5556.72</v>
      </c>
      <c r="CB338" s="100"/>
      <c r="CC338" s="155">
        <v>0</v>
      </c>
      <c r="CD338" s="366">
        <v>0</v>
      </c>
      <c r="CE338" s="339">
        <v>0</v>
      </c>
      <c r="CF338" s="155">
        <v>0</v>
      </c>
      <c r="CG338" s="156">
        <v>0</v>
      </c>
      <c r="CH338" s="155">
        <v>5556.72</v>
      </c>
      <c r="CI338" s="100"/>
      <c r="CJ338" s="155">
        <v>0</v>
      </c>
      <c r="CK338" s="366">
        <v>0</v>
      </c>
      <c r="CL338" s="339">
        <v>0</v>
      </c>
      <c r="CM338" s="155">
        <v>0</v>
      </c>
      <c r="CN338" s="156">
        <v>0</v>
      </c>
      <c r="CO338" s="155">
        <v>5556.72</v>
      </c>
      <c r="CP338" s="100">
        <v>3</v>
      </c>
      <c r="CQ338" s="155">
        <v>2778.36</v>
      </c>
      <c r="CR338" s="366">
        <v>0.5</v>
      </c>
      <c r="CS338" s="339">
        <v>3</v>
      </c>
      <c r="CT338" s="155">
        <v>2778.36</v>
      </c>
      <c r="CU338" s="156">
        <v>0.5</v>
      </c>
      <c r="CV338" s="155">
        <v>2778.36</v>
      </c>
      <c r="CW338" s="100">
        <v>3</v>
      </c>
      <c r="CX338" s="155">
        <v>2778.36</v>
      </c>
      <c r="CY338" s="366">
        <v>0.5</v>
      </c>
      <c r="CZ338" s="339">
        <v>6</v>
      </c>
      <c r="DA338" s="155">
        <v>5556.72</v>
      </c>
      <c r="DB338" s="156">
        <v>1</v>
      </c>
      <c r="DC338" s="155">
        <v>0</v>
      </c>
      <c r="DD338" s="100"/>
      <c r="DE338" s="155">
        <v>0</v>
      </c>
      <c r="DF338" s="366">
        <v>0</v>
      </c>
      <c r="DG338" s="339">
        <v>6</v>
      </c>
      <c r="DH338" s="155">
        <v>5556.72</v>
      </c>
      <c r="DI338" s="156">
        <v>1</v>
      </c>
      <c r="DJ338" s="155">
        <v>0</v>
      </c>
      <c r="DK338" s="100"/>
      <c r="DL338" s="155">
        <v>0</v>
      </c>
      <c r="DM338" s="366">
        <v>0</v>
      </c>
      <c r="DN338" s="339">
        <v>6</v>
      </c>
      <c r="DO338" s="155">
        <v>5556.72</v>
      </c>
      <c r="DP338" s="156">
        <v>1</v>
      </c>
      <c r="DQ338" s="155">
        <v>0</v>
      </c>
    </row>
    <row r="339" spans="1:121" ht="25.5" x14ac:dyDescent="0.25">
      <c r="A339" s="17" t="s">
        <v>897</v>
      </c>
      <c r="B339" s="18" t="s">
        <v>898</v>
      </c>
      <c r="C339" s="17" t="s">
        <v>27</v>
      </c>
      <c r="D339" s="17" t="s">
        <v>899</v>
      </c>
      <c r="E339" s="19" t="s">
        <v>109</v>
      </c>
      <c r="F339" s="19">
        <v>16585</v>
      </c>
      <c r="G339" s="20">
        <v>3.77</v>
      </c>
      <c r="H339" s="20">
        <v>4.72</v>
      </c>
      <c r="I339" s="390">
        <v>78281.2</v>
      </c>
      <c r="J339" s="100">
        <v>0</v>
      </c>
      <c r="K339" s="155">
        <v>0</v>
      </c>
      <c r="L339" s="366">
        <v>0</v>
      </c>
      <c r="M339" s="339">
        <v>0</v>
      </c>
      <c r="N339" s="155">
        <v>0</v>
      </c>
      <c r="O339" s="156">
        <v>0</v>
      </c>
      <c r="P339" s="155">
        <v>78281.2</v>
      </c>
      <c r="Q339" s="100"/>
      <c r="R339" s="155">
        <v>0</v>
      </c>
      <c r="S339" s="366">
        <v>0</v>
      </c>
      <c r="T339" s="339">
        <v>0</v>
      </c>
      <c r="U339" s="155">
        <v>0</v>
      </c>
      <c r="V339" s="156">
        <v>0</v>
      </c>
      <c r="W339" s="155">
        <v>78281.2</v>
      </c>
      <c r="X339" s="100"/>
      <c r="Y339" s="155">
        <v>0</v>
      </c>
      <c r="Z339" s="366">
        <v>0</v>
      </c>
      <c r="AA339" s="339">
        <v>0</v>
      </c>
      <c r="AB339" s="155">
        <v>0</v>
      </c>
      <c r="AC339" s="156">
        <v>0</v>
      </c>
      <c r="AD339" s="155">
        <v>78281.2</v>
      </c>
      <c r="AE339" s="100"/>
      <c r="AF339" s="155">
        <v>0</v>
      </c>
      <c r="AG339" s="366">
        <v>0</v>
      </c>
      <c r="AH339" s="339">
        <v>0</v>
      </c>
      <c r="AI339" s="155">
        <v>0</v>
      </c>
      <c r="AJ339" s="156">
        <v>0</v>
      </c>
      <c r="AK339" s="155">
        <v>78281.2</v>
      </c>
      <c r="AL339" s="100">
        <v>715</v>
      </c>
      <c r="AM339" s="155">
        <v>3374.7999999999997</v>
      </c>
      <c r="AN339" s="366">
        <v>4.3111245100994872E-2</v>
      </c>
      <c r="AO339" s="339">
        <v>715</v>
      </c>
      <c r="AP339" s="155">
        <v>3374.7999999999997</v>
      </c>
      <c r="AQ339" s="156">
        <v>4.3111245100994872E-2</v>
      </c>
      <c r="AR339" s="155">
        <v>74906.399999999994</v>
      </c>
      <c r="AS339" s="100">
        <v>7685</v>
      </c>
      <c r="AT339" s="155">
        <v>36273.199999999997</v>
      </c>
      <c r="AU339" s="366">
        <v>0.46337051552607778</v>
      </c>
      <c r="AV339" s="339">
        <v>8400</v>
      </c>
      <c r="AW339" s="155">
        <v>39648</v>
      </c>
      <c r="AX339" s="156">
        <v>0.50648176062707273</v>
      </c>
      <c r="AY339" s="155">
        <v>38633.199999999997</v>
      </c>
      <c r="AZ339" s="100">
        <v>3360</v>
      </c>
      <c r="BA339" s="155">
        <v>15859.199999999999</v>
      </c>
      <c r="BB339" s="366">
        <v>0.20259270425082906</v>
      </c>
      <c r="BC339" s="339">
        <v>11760</v>
      </c>
      <c r="BD339" s="155">
        <v>55507.199999999997</v>
      </c>
      <c r="BE339" s="156">
        <v>0.70907446487790171</v>
      </c>
      <c r="BF339" s="155">
        <v>22774</v>
      </c>
      <c r="BG339" s="100">
        <v>3325</v>
      </c>
      <c r="BH339" s="155">
        <v>15694</v>
      </c>
      <c r="BI339" s="366">
        <v>0.20048236358154961</v>
      </c>
      <c r="BJ339" s="339">
        <v>15085</v>
      </c>
      <c r="BK339" s="155">
        <v>71201.2</v>
      </c>
      <c r="BL339" s="156">
        <v>0.90955682845945129</v>
      </c>
      <c r="BM339" s="155">
        <v>7080</v>
      </c>
      <c r="BN339" s="100"/>
      <c r="BO339" s="155">
        <v>0</v>
      </c>
      <c r="BP339" s="366">
        <v>0</v>
      </c>
      <c r="BQ339" s="339">
        <v>15085</v>
      </c>
      <c r="BR339" s="155">
        <v>71201.2</v>
      </c>
      <c r="BS339" s="156">
        <v>0.90955682845945129</v>
      </c>
      <c r="BT339" s="155">
        <v>7080</v>
      </c>
      <c r="BU339" s="100">
        <v>584</v>
      </c>
      <c r="BV339" s="155">
        <v>2756.48</v>
      </c>
      <c r="BW339" s="366">
        <v>3.5212541453120291E-2</v>
      </c>
      <c r="BX339" s="339">
        <v>15669</v>
      </c>
      <c r="BY339" s="155">
        <v>73957.679999999993</v>
      </c>
      <c r="BZ339" s="156">
        <v>0.94476936991257154</v>
      </c>
      <c r="CA339" s="155">
        <v>4323.5200000000041</v>
      </c>
      <c r="CB339" s="100"/>
      <c r="CC339" s="155">
        <v>0</v>
      </c>
      <c r="CD339" s="366">
        <v>0</v>
      </c>
      <c r="CE339" s="339">
        <v>15669</v>
      </c>
      <c r="CF339" s="155">
        <v>73957.679999999993</v>
      </c>
      <c r="CG339" s="156">
        <v>0.94476936991257154</v>
      </c>
      <c r="CH339" s="155">
        <v>4323.5200000000041</v>
      </c>
      <c r="CI339" s="100"/>
      <c r="CJ339" s="155">
        <v>0</v>
      </c>
      <c r="CK339" s="366">
        <v>0</v>
      </c>
      <c r="CL339" s="339">
        <v>15669</v>
      </c>
      <c r="CM339" s="155">
        <v>73957.679999999993</v>
      </c>
      <c r="CN339" s="156">
        <v>0.94476936991257154</v>
      </c>
      <c r="CO339" s="155">
        <v>4323.5200000000041</v>
      </c>
      <c r="CP339" s="100"/>
      <c r="CQ339" s="155">
        <v>0</v>
      </c>
      <c r="CR339" s="366">
        <v>0</v>
      </c>
      <c r="CS339" s="339">
        <v>15669</v>
      </c>
      <c r="CT339" s="155">
        <v>73957.679999999993</v>
      </c>
      <c r="CU339" s="156">
        <v>0.94476936991257154</v>
      </c>
      <c r="CV339" s="155">
        <v>4323.5200000000041</v>
      </c>
      <c r="CW339" s="100">
        <v>278</v>
      </c>
      <c r="CX339" s="155">
        <v>1312.1599999999999</v>
      </c>
      <c r="CY339" s="366">
        <v>1.6762134458848357E-2</v>
      </c>
      <c r="CZ339" s="339">
        <v>15947</v>
      </c>
      <c r="DA339" s="155">
        <v>75269.84</v>
      </c>
      <c r="DB339" s="156">
        <v>0.96153150437141999</v>
      </c>
      <c r="DC339" s="155">
        <v>3011.3600000000006</v>
      </c>
      <c r="DD339" s="100"/>
      <c r="DE339" s="155">
        <v>0</v>
      </c>
      <c r="DF339" s="366">
        <v>0</v>
      </c>
      <c r="DG339" s="339">
        <v>15947</v>
      </c>
      <c r="DH339" s="155">
        <v>75269.84</v>
      </c>
      <c r="DI339" s="156">
        <v>0.96153150437141999</v>
      </c>
      <c r="DJ339" s="155">
        <v>3011.3600000000006</v>
      </c>
      <c r="DK339" s="100"/>
      <c r="DL339" s="155">
        <v>0</v>
      </c>
      <c r="DM339" s="366">
        <v>0</v>
      </c>
      <c r="DN339" s="339">
        <v>15947</v>
      </c>
      <c r="DO339" s="155">
        <v>75269.84</v>
      </c>
      <c r="DP339" s="156">
        <v>0.96153150437141999</v>
      </c>
      <c r="DQ339" s="155">
        <v>3011.3600000000006</v>
      </c>
    </row>
    <row r="340" spans="1:121" ht="25.5" x14ac:dyDescent="0.25">
      <c r="A340" s="17" t="s">
        <v>900</v>
      </c>
      <c r="B340" s="18" t="s">
        <v>901</v>
      </c>
      <c r="C340" s="17" t="s">
        <v>32</v>
      </c>
      <c r="D340" s="17" t="s">
        <v>902</v>
      </c>
      <c r="E340" s="19" t="s">
        <v>42</v>
      </c>
      <c r="F340" s="19">
        <v>0</v>
      </c>
      <c r="G340" s="20">
        <v>1714.34</v>
      </c>
      <c r="H340" s="20">
        <v>2146.69</v>
      </c>
      <c r="I340" s="390">
        <v>0</v>
      </c>
      <c r="J340" s="100">
        <v>0</v>
      </c>
      <c r="K340" s="155">
        <v>0</v>
      </c>
      <c r="L340" s="366" t="e">
        <v>#DIV/0!</v>
      </c>
      <c r="M340" s="339">
        <v>0</v>
      </c>
      <c r="N340" s="155">
        <v>0</v>
      </c>
      <c r="O340" s="156" t="e">
        <v>#DIV/0!</v>
      </c>
      <c r="P340" s="155">
        <v>0</v>
      </c>
      <c r="Q340" s="100"/>
      <c r="R340" s="155">
        <v>0</v>
      </c>
      <c r="S340" s="366" t="e">
        <v>#DIV/0!</v>
      </c>
      <c r="T340" s="339">
        <v>0</v>
      </c>
      <c r="U340" s="155">
        <v>0</v>
      </c>
      <c r="V340" s="156" t="e">
        <v>#DIV/0!</v>
      </c>
      <c r="W340" s="155">
        <v>0</v>
      </c>
      <c r="X340" s="100"/>
      <c r="Y340" s="155">
        <v>0</v>
      </c>
      <c r="Z340" s="366" t="e">
        <v>#DIV/0!</v>
      </c>
      <c r="AA340" s="339">
        <v>0</v>
      </c>
      <c r="AB340" s="155">
        <v>0</v>
      </c>
      <c r="AC340" s="156" t="e">
        <v>#DIV/0!</v>
      </c>
      <c r="AD340" s="155">
        <v>0</v>
      </c>
      <c r="AE340" s="100"/>
      <c r="AF340" s="155">
        <v>0</v>
      </c>
      <c r="AG340" s="366" t="e">
        <v>#DIV/0!</v>
      </c>
      <c r="AH340" s="339">
        <v>0</v>
      </c>
      <c r="AI340" s="155">
        <v>0</v>
      </c>
      <c r="AJ340" s="156" t="e">
        <v>#DIV/0!</v>
      </c>
      <c r="AK340" s="155">
        <v>0</v>
      </c>
      <c r="AL340" s="100"/>
      <c r="AM340" s="155">
        <v>0</v>
      </c>
      <c r="AN340" s="366" t="e">
        <v>#DIV/0!</v>
      </c>
      <c r="AO340" s="339">
        <v>0</v>
      </c>
      <c r="AP340" s="155">
        <v>0</v>
      </c>
      <c r="AQ340" s="156" t="e">
        <v>#DIV/0!</v>
      </c>
      <c r="AR340" s="155">
        <v>0</v>
      </c>
      <c r="AS340" s="100"/>
      <c r="AT340" s="155">
        <v>0</v>
      </c>
      <c r="AU340" s="366" t="e">
        <v>#DIV/0!</v>
      </c>
      <c r="AV340" s="339">
        <v>0</v>
      </c>
      <c r="AW340" s="155">
        <v>0</v>
      </c>
      <c r="AX340" s="156" t="e">
        <v>#DIV/0!</v>
      </c>
      <c r="AY340" s="155">
        <v>0</v>
      </c>
      <c r="AZ340" s="100"/>
      <c r="BA340" s="155">
        <v>0</v>
      </c>
      <c r="BB340" s="366" t="e">
        <v>#DIV/0!</v>
      </c>
      <c r="BC340" s="339">
        <v>0</v>
      </c>
      <c r="BD340" s="155">
        <v>0</v>
      </c>
      <c r="BE340" s="156" t="e">
        <v>#DIV/0!</v>
      </c>
      <c r="BF340" s="155">
        <v>0</v>
      </c>
      <c r="BG340" s="100"/>
      <c r="BH340" s="155">
        <v>0</v>
      </c>
      <c r="BI340" s="366" t="e">
        <v>#DIV/0!</v>
      </c>
      <c r="BJ340" s="339">
        <v>0</v>
      </c>
      <c r="BK340" s="155">
        <v>0</v>
      </c>
      <c r="BL340" s="156" t="e">
        <v>#DIV/0!</v>
      </c>
      <c r="BM340" s="155">
        <v>0</v>
      </c>
      <c r="BN340" s="100"/>
      <c r="BO340" s="155">
        <v>0</v>
      </c>
      <c r="BP340" s="366"/>
      <c r="BQ340" s="339">
        <v>0</v>
      </c>
      <c r="BR340" s="155">
        <v>0</v>
      </c>
      <c r="BS340" s="156"/>
      <c r="BT340" s="155">
        <v>0</v>
      </c>
      <c r="BU340" s="100"/>
      <c r="BV340" s="155">
        <v>0</v>
      </c>
      <c r="BW340" s="366"/>
      <c r="BX340" s="339">
        <v>0</v>
      </c>
      <c r="BY340" s="155">
        <v>0</v>
      </c>
      <c r="BZ340" s="156"/>
      <c r="CA340" s="155">
        <v>0</v>
      </c>
      <c r="CB340" s="100"/>
      <c r="CC340" s="155">
        <v>0</v>
      </c>
      <c r="CD340" s="366" t="e">
        <v>#DIV/0!</v>
      </c>
      <c r="CE340" s="339">
        <v>0</v>
      </c>
      <c r="CF340" s="155">
        <v>0</v>
      </c>
      <c r="CG340" s="156" t="e">
        <v>#DIV/0!</v>
      </c>
      <c r="CH340" s="155">
        <v>0</v>
      </c>
      <c r="CI340" s="100"/>
      <c r="CJ340" s="155">
        <v>0</v>
      </c>
      <c r="CK340" s="366" t="e">
        <v>#DIV/0!</v>
      </c>
      <c r="CL340" s="339">
        <v>0</v>
      </c>
      <c r="CM340" s="155">
        <v>0</v>
      </c>
      <c r="CN340" s="156">
        <v>0</v>
      </c>
      <c r="CO340" s="155">
        <v>0</v>
      </c>
      <c r="CP340" s="100"/>
      <c r="CQ340" s="155">
        <v>0</v>
      </c>
      <c r="CR340" s="366" t="e">
        <v>#DIV/0!</v>
      </c>
      <c r="CS340" s="339">
        <v>0</v>
      </c>
      <c r="CT340" s="155">
        <v>0</v>
      </c>
      <c r="CU340" s="156" t="e">
        <v>#DIV/0!</v>
      </c>
      <c r="CV340" s="155">
        <v>0</v>
      </c>
      <c r="CW340" s="100"/>
      <c r="CX340" s="155">
        <v>0</v>
      </c>
      <c r="CY340" s="366" t="e">
        <v>#DIV/0!</v>
      </c>
      <c r="CZ340" s="339">
        <v>0</v>
      </c>
      <c r="DA340" s="155">
        <v>0</v>
      </c>
      <c r="DB340" s="156" t="e">
        <v>#DIV/0!</v>
      </c>
      <c r="DC340" s="155">
        <v>0</v>
      </c>
      <c r="DD340" s="100"/>
      <c r="DE340" s="155">
        <v>0</v>
      </c>
      <c r="DF340" s="366" t="e">
        <v>#DIV/0!</v>
      </c>
      <c r="DG340" s="339">
        <v>0</v>
      </c>
      <c r="DH340" s="155">
        <v>0</v>
      </c>
      <c r="DI340" s="156" t="e">
        <v>#DIV/0!</v>
      </c>
      <c r="DJ340" s="155">
        <v>0</v>
      </c>
      <c r="DK340" s="100"/>
      <c r="DL340" s="155">
        <v>0</v>
      </c>
      <c r="DM340" s="366" t="e">
        <v>#DIV/0!</v>
      </c>
      <c r="DN340" s="339">
        <v>0</v>
      </c>
      <c r="DO340" s="155">
        <v>0</v>
      </c>
      <c r="DP340" s="156" t="e">
        <v>#DIV/0!</v>
      </c>
      <c r="DQ340" s="155">
        <v>0</v>
      </c>
    </row>
    <row r="341" spans="1:121" ht="38.25" x14ac:dyDescent="0.25">
      <c r="A341" s="17" t="s">
        <v>903</v>
      </c>
      <c r="B341" s="18" t="s">
        <v>904</v>
      </c>
      <c r="C341" s="17" t="s">
        <v>27</v>
      </c>
      <c r="D341" s="17" t="s">
        <v>905</v>
      </c>
      <c r="E341" s="19" t="s">
        <v>906</v>
      </c>
      <c r="F341" s="19">
        <v>476</v>
      </c>
      <c r="G341" s="20">
        <v>24.34</v>
      </c>
      <c r="H341" s="20">
        <v>30.47</v>
      </c>
      <c r="I341" s="390">
        <v>14503.72</v>
      </c>
      <c r="J341" s="100">
        <v>0</v>
      </c>
      <c r="K341" s="155">
        <v>0</v>
      </c>
      <c r="L341" s="366">
        <v>0</v>
      </c>
      <c r="M341" s="339">
        <v>0</v>
      </c>
      <c r="N341" s="155">
        <v>0</v>
      </c>
      <c r="O341" s="156">
        <v>0</v>
      </c>
      <c r="P341" s="155">
        <v>14503.72</v>
      </c>
      <c r="Q341" s="100"/>
      <c r="R341" s="155">
        <v>0</v>
      </c>
      <c r="S341" s="366">
        <v>0</v>
      </c>
      <c r="T341" s="339">
        <v>0</v>
      </c>
      <c r="U341" s="155">
        <v>0</v>
      </c>
      <c r="V341" s="156">
        <v>0</v>
      </c>
      <c r="W341" s="155">
        <v>14503.72</v>
      </c>
      <c r="X341" s="100"/>
      <c r="Y341" s="155">
        <v>0</v>
      </c>
      <c r="Z341" s="366">
        <v>0</v>
      </c>
      <c r="AA341" s="339">
        <v>0</v>
      </c>
      <c r="AB341" s="155">
        <v>0</v>
      </c>
      <c r="AC341" s="156">
        <v>0</v>
      </c>
      <c r="AD341" s="155">
        <v>14503.72</v>
      </c>
      <c r="AE341" s="100"/>
      <c r="AF341" s="155">
        <v>0</v>
      </c>
      <c r="AG341" s="366">
        <v>0</v>
      </c>
      <c r="AH341" s="339">
        <v>0</v>
      </c>
      <c r="AI341" s="155">
        <v>0</v>
      </c>
      <c r="AJ341" s="156">
        <v>0</v>
      </c>
      <c r="AK341" s="155">
        <v>14503.72</v>
      </c>
      <c r="AL341" s="100"/>
      <c r="AM341" s="155">
        <v>0</v>
      </c>
      <c r="AN341" s="366">
        <v>0</v>
      </c>
      <c r="AO341" s="339">
        <v>0</v>
      </c>
      <c r="AP341" s="155">
        <v>0</v>
      </c>
      <c r="AQ341" s="156">
        <v>0</v>
      </c>
      <c r="AR341" s="155">
        <v>14503.72</v>
      </c>
      <c r="AS341" s="100"/>
      <c r="AT341" s="155">
        <v>0</v>
      </c>
      <c r="AU341" s="366">
        <v>0</v>
      </c>
      <c r="AV341" s="339">
        <v>0</v>
      </c>
      <c r="AW341" s="155">
        <v>0</v>
      </c>
      <c r="AX341" s="156">
        <v>0</v>
      </c>
      <c r="AY341" s="155">
        <v>14503.72</v>
      </c>
      <c r="AZ341" s="100"/>
      <c r="BA341" s="155">
        <v>0</v>
      </c>
      <c r="BB341" s="366">
        <v>0</v>
      </c>
      <c r="BC341" s="339">
        <v>0</v>
      </c>
      <c r="BD341" s="155">
        <v>0</v>
      </c>
      <c r="BE341" s="156">
        <v>0</v>
      </c>
      <c r="BF341" s="155">
        <v>14503.72</v>
      </c>
      <c r="BG341" s="100"/>
      <c r="BH341" s="155">
        <v>0</v>
      </c>
      <c r="BI341" s="366">
        <v>0</v>
      </c>
      <c r="BJ341" s="339">
        <v>0</v>
      </c>
      <c r="BK341" s="155">
        <v>0</v>
      </c>
      <c r="BL341" s="156">
        <v>0</v>
      </c>
      <c r="BM341" s="155">
        <v>14503.72</v>
      </c>
      <c r="BN341" s="100"/>
      <c r="BO341" s="155">
        <v>0</v>
      </c>
      <c r="BP341" s="366">
        <v>0</v>
      </c>
      <c r="BQ341" s="339">
        <v>0</v>
      </c>
      <c r="BR341" s="155">
        <v>0</v>
      </c>
      <c r="BS341" s="156">
        <v>0</v>
      </c>
      <c r="BT341" s="155">
        <v>14503.72</v>
      </c>
      <c r="BU341" s="100"/>
      <c r="BV341" s="155">
        <v>0</v>
      </c>
      <c r="BW341" s="366">
        <v>0</v>
      </c>
      <c r="BX341" s="339">
        <v>0</v>
      </c>
      <c r="BY341" s="155">
        <v>0</v>
      </c>
      <c r="BZ341" s="156">
        <v>0</v>
      </c>
      <c r="CA341" s="155">
        <v>14503.72</v>
      </c>
      <c r="CB341" s="100"/>
      <c r="CC341" s="155">
        <v>0</v>
      </c>
      <c r="CD341" s="366">
        <v>0</v>
      </c>
      <c r="CE341" s="339">
        <v>0</v>
      </c>
      <c r="CF341" s="155">
        <v>0</v>
      </c>
      <c r="CG341" s="156">
        <v>0</v>
      </c>
      <c r="CH341" s="155">
        <v>14503.72</v>
      </c>
      <c r="CI341" s="100"/>
      <c r="CJ341" s="155">
        <v>0</v>
      </c>
      <c r="CK341" s="366">
        <v>0</v>
      </c>
      <c r="CL341" s="339">
        <v>0</v>
      </c>
      <c r="CM341" s="155">
        <v>0</v>
      </c>
      <c r="CN341" s="156">
        <v>0</v>
      </c>
      <c r="CO341" s="155">
        <v>14503.72</v>
      </c>
      <c r="CP341" s="100"/>
      <c r="CQ341" s="155">
        <v>0</v>
      </c>
      <c r="CR341" s="366">
        <v>0</v>
      </c>
      <c r="CS341" s="339">
        <v>0</v>
      </c>
      <c r="CT341" s="155">
        <v>0</v>
      </c>
      <c r="CU341" s="156">
        <v>0</v>
      </c>
      <c r="CV341" s="155">
        <v>14503.72</v>
      </c>
      <c r="CW341" s="100"/>
      <c r="CX341" s="155">
        <v>0</v>
      </c>
      <c r="CY341" s="366">
        <v>0</v>
      </c>
      <c r="CZ341" s="339">
        <v>0</v>
      </c>
      <c r="DA341" s="155">
        <v>0</v>
      </c>
      <c r="DB341" s="156">
        <v>0</v>
      </c>
      <c r="DC341" s="155">
        <v>14503.72</v>
      </c>
      <c r="DD341" s="100"/>
      <c r="DE341" s="155">
        <v>0</v>
      </c>
      <c r="DF341" s="366">
        <v>0</v>
      </c>
      <c r="DG341" s="339">
        <v>0</v>
      </c>
      <c r="DH341" s="155">
        <v>0</v>
      </c>
      <c r="DI341" s="156">
        <v>0</v>
      </c>
      <c r="DJ341" s="155">
        <v>14503.72</v>
      </c>
      <c r="DK341" s="100"/>
      <c r="DL341" s="155">
        <v>0</v>
      </c>
      <c r="DM341" s="366">
        <v>0</v>
      </c>
      <c r="DN341" s="339">
        <v>0</v>
      </c>
      <c r="DO341" s="155">
        <v>0</v>
      </c>
      <c r="DP341" s="156">
        <v>0</v>
      </c>
      <c r="DQ341" s="155">
        <v>14503.72</v>
      </c>
    </row>
    <row r="342" spans="1:121" ht="51" x14ac:dyDescent="0.25">
      <c r="A342" s="17" t="s">
        <v>907</v>
      </c>
      <c r="B342" s="18" t="s">
        <v>908</v>
      </c>
      <c r="C342" s="17" t="s">
        <v>32</v>
      </c>
      <c r="D342" s="17" t="s">
        <v>909</v>
      </c>
      <c r="E342" s="19" t="s">
        <v>109</v>
      </c>
      <c r="F342" s="19">
        <v>11.55</v>
      </c>
      <c r="G342" s="20">
        <v>12.31</v>
      </c>
      <c r="H342" s="20">
        <v>15.41</v>
      </c>
      <c r="I342" s="390">
        <v>177.98500000000001</v>
      </c>
      <c r="J342" s="100">
        <v>0</v>
      </c>
      <c r="K342" s="155">
        <v>0</v>
      </c>
      <c r="L342" s="366">
        <v>0</v>
      </c>
      <c r="M342" s="339">
        <v>0</v>
      </c>
      <c r="N342" s="155">
        <v>0</v>
      </c>
      <c r="O342" s="156">
        <v>0</v>
      </c>
      <c r="P342" s="155">
        <v>177.98500000000001</v>
      </c>
      <c r="Q342" s="100"/>
      <c r="R342" s="155">
        <v>0</v>
      </c>
      <c r="S342" s="366">
        <v>0</v>
      </c>
      <c r="T342" s="339">
        <v>0</v>
      </c>
      <c r="U342" s="155">
        <v>0</v>
      </c>
      <c r="V342" s="156">
        <v>0</v>
      </c>
      <c r="W342" s="155">
        <v>177.98500000000001</v>
      </c>
      <c r="X342" s="100"/>
      <c r="Y342" s="155">
        <v>0</v>
      </c>
      <c r="Z342" s="366">
        <v>0</v>
      </c>
      <c r="AA342" s="339">
        <v>0</v>
      </c>
      <c r="AB342" s="155">
        <v>0</v>
      </c>
      <c r="AC342" s="156">
        <v>0</v>
      </c>
      <c r="AD342" s="155">
        <v>177.98500000000001</v>
      </c>
      <c r="AE342" s="100"/>
      <c r="AF342" s="155">
        <v>0</v>
      </c>
      <c r="AG342" s="366">
        <v>0</v>
      </c>
      <c r="AH342" s="339">
        <v>0</v>
      </c>
      <c r="AI342" s="155">
        <v>0</v>
      </c>
      <c r="AJ342" s="156">
        <v>0</v>
      </c>
      <c r="AK342" s="155">
        <v>177.98500000000001</v>
      </c>
      <c r="AL342" s="100"/>
      <c r="AM342" s="155">
        <v>0</v>
      </c>
      <c r="AN342" s="366">
        <v>0</v>
      </c>
      <c r="AO342" s="339">
        <v>0</v>
      </c>
      <c r="AP342" s="155">
        <v>0</v>
      </c>
      <c r="AQ342" s="156">
        <v>0</v>
      </c>
      <c r="AR342" s="155">
        <v>177.98500000000001</v>
      </c>
      <c r="AS342" s="100">
        <v>6</v>
      </c>
      <c r="AT342" s="155">
        <v>92.460000000000008</v>
      </c>
      <c r="AU342" s="366">
        <v>0.51948197881843972</v>
      </c>
      <c r="AV342" s="339">
        <v>6</v>
      </c>
      <c r="AW342" s="155">
        <v>92.460000000000008</v>
      </c>
      <c r="AX342" s="156">
        <v>0.51948197881843972</v>
      </c>
      <c r="AY342" s="155">
        <v>85.525000000000006</v>
      </c>
      <c r="AZ342" s="100"/>
      <c r="BA342" s="155">
        <v>0</v>
      </c>
      <c r="BB342" s="366">
        <v>0</v>
      </c>
      <c r="BC342" s="339">
        <v>6</v>
      </c>
      <c r="BD342" s="155">
        <v>92.460000000000008</v>
      </c>
      <c r="BE342" s="156">
        <v>0.51948197881843972</v>
      </c>
      <c r="BF342" s="155">
        <v>85.525000000000006</v>
      </c>
      <c r="BG342" s="100"/>
      <c r="BH342" s="155">
        <v>0</v>
      </c>
      <c r="BI342" s="366">
        <v>0</v>
      </c>
      <c r="BJ342" s="339">
        <v>6</v>
      </c>
      <c r="BK342" s="155">
        <v>92.460000000000008</v>
      </c>
      <c r="BL342" s="156">
        <v>0.51948197881843972</v>
      </c>
      <c r="BM342" s="155">
        <v>85.525000000000006</v>
      </c>
      <c r="BN342" s="100"/>
      <c r="BO342" s="155">
        <v>0</v>
      </c>
      <c r="BP342" s="366">
        <v>0</v>
      </c>
      <c r="BQ342" s="339">
        <v>6</v>
      </c>
      <c r="BR342" s="155">
        <v>92.460000000000008</v>
      </c>
      <c r="BS342" s="156">
        <v>0.51948197881843972</v>
      </c>
      <c r="BT342" s="155">
        <v>85.525000000000006</v>
      </c>
      <c r="BU342" s="100">
        <v>3</v>
      </c>
      <c r="BV342" s="155">
        <v>46.230000000000004</v>
      </c>
      <c r="BW342" s="366">
        <v>0.25974098940921986</v>
      </c>
      <c r="BX342" s="339">
        <v>9</v>
      </c>
      <c r="BY342" s="155">
        <v>138.69</v>
      </c>
      <c r="BZ342" s="156">
        <v>0.77922296822765957</v>
      </c>
      <c r="CA342" s="155">
        <v>39.295000000000016</v>
      </c>
      <c r="CB342" s="100"/>
      <c r="CC342" s="155">
        <v>0</v>
      </c>
      <c r="CD342" s="366">
        <v>0</v>
      </c>
      <c r="CE342" s="339">
        <v>9</v>
      </c>
      <c r="CF342" s="155">
        <v>138.69</v>
      </c>
      <c r="CG342" s="156">
        <v>0.77922296822765957</v>
      </c>
      <c r="CH342" s="155">
        <v>39.295000000000016</v>
      </c>
      <c r="CI342" s="100"/>
      <c r="CJ342" s="155">
        <v>0</v>
      </c>
      <c r="CK342" s="366">
        <v>0</v>
      </c>
      <c r="CL342" s="339">
        <v>9</v>
      </c>
      <c r="CM342" s="155">
        <v>138.69</v>
      </c>
      <c r="CN342" s="156">
        <v>0.77922296822765957</v>
      </c>
      <c r="CO342" s="155">
        <v>39.295000000000016</v>
      </c>
      <c r="CP342" s="277"/>
      <c r="CQ342" s="155">
        <v>0</v>
      </c>
      <c r="CR342" s="366">
        <v>0</v>
      </c>
      <c r="CS342" s="339">
        <v>9</v>
      </c>
      <c r="CT342" s="155">
        <v>138.69</v>
      </c>
      <c r="CU342" s="156">
        <v>0.77922296822765957</v>
      </c>
      <c r="CV342" s="155">
        <v>39.295000000000016</v>
      </c>
      <c r="CW342" s="277">
        <v>2.5499999999999998</v>
      </c>
      <c r="CX342" s="155">
        <v>39.295499999999997</v>
      </c>
      <c r="CY342" s="366">
        <v>0.22077984099783687</v>
      </c>
      <c r="CZ342" s="339">
        <v>11.55</v>
      </c>
      <c r="DA342" s="155">
        <v>177.9855</v>
      </c>
      <c r="DB342" s="156">
        <v>1.0000028092254964</v>
      </c>
      <c r="DC342" s="155">
        <v>-4.9999999998817657E-4</v>
      </c>
      <c r="DD342" s="277"/>
      <c r="DE342" s="155">
        <v>0</v>
      </c>
      <c r="DF342" s="366">
        <v>0</v>
      </c>
      <c r="DG342" s="339">
        <v>11.55</v>
      </c>
      <c r="DH342" s="155">
        <v>177.9855</v>
      </c>
      <c r="DI342" s="156">
        <v>1.0000028092254964</v>
      </c>
      <c r="DJ342" s="155">
        <v>-4.9999999998817657E-4</v>
      </c>
      <c r="DK342" s="277"/>
      <c r="DL342" s="155">
        <v>0</v>
      </c>
      <c r="DM342" s="366">
        <v>0</v>
      </c>
      <c r="DN342" s="339">
        <v>11.55</v>
      </c>
      <c r="DO342" s="155">
        <v>177.9855</v>
      </c>
      <c r="DP342" s="156">
        <v>1.0000028092254964</v>
      </c>
      <c r="DQ342" s="155">
        <v>-4.9999999998817657E-4</v>
      </c>
    </row>
    <row r="343" spans="1:121" ht="51" x14ac:dyDescent="0.25">
      <c r="A343" s="17" t="s">
        <v>910</v>
      </c>
      <c r="B343" s="18" t="s">
        <v>911</v>
      </c>
      <c r="C343" s="17" t="s">
        <v>32</v>
      </c>
      <c r="D343" s="17" t="s">
        <v>912</v>
      </c>
      <c r="E343" s="19" t="s">
        <v>109</v>
      </c>
      <c r="F343" s="19">
        <v>34.65</v>
      </c>
      <c r="G343" s="20">
        <v>19.440000000000001</v>
      </c>
      <c r="H343" s="20">
        <v>24.34</v>
      </c>
      <c r="I343" s="390">
        <v>843.38099999999997</v>
      </c>
      <c r="J343" s="100">
        <v>0</v>
      </c>
      <c r="K343" s="155">
        <v>0</v>
      </c>
      <c r="L343" s="366">
        <v>0</v>
      </c>
      <c r="M343" s="339">
        <v>0</v>
      </c>
      <c r="N343" s="155">
        <v>0</v>
      </c>
      <c r="O343" s="156">
        <v>0</v>
      </c>
      <c r="P343" s="155">
        <v>843.38099999999997</v>
      </c>
      <c r="Q343" s="100"/>
      <c r="R343" s="155">
        <v>0</v>
      </c>
      <c r="S343" s="366">
        <v>0</v>
      </c>
      <c r="T343" s="339">
        <v>0</v>
      </c>
      <c r="U343" s="155">
        <v>0</v>
      </c>
      <c r="V343" s="156">
        <v>0</v>
      </c>
      <c r="W343" s="155">
        <v>843.38099999999997</v>
      </c>
      <c r="X343" s="100"/>
      <c r="Y343" s="155">
        <v>0</v>
      </c>
      <c r="Z343" s="366">
        <v>0</v>
      </c>
      <c r="AA343" s="339">
        <v>0</v>
      </c>
      <c r="AB343" s="155">
        <v>0</v>
      </c>
      <c r="AC343" s="156">
        <v>0</v>
      </c>
      <c r="AD343" s="155">
        <v>843.38099999999997</v>
      </c>
      <c r="AE343" s="100">
        <v>8</v>
      </c>
      <c r="AF343" s="155">
        <v>194.72</v>
      </c>
      <c r="AG343" s="366">
        <v>0.23088023088023088</v>
      </c>
      <c r="AH343" s="339">
        <v>8</v>
      </c>
      <c r="AI343" s="155">
        <v>194.72</v>
      </c>
      <c r="AJ343" s="156">
        <v>0.23088023088023088</v>
      </c>
      <c r="AK343" s="155">
        <v>648.66099999999994</v>
      </c>
      <c r="AL343" s="100"/>
      <c r="AM343" s="155">
        <v>0</v>
      </c>
      <c r="AN343" s="366">
        <v>0</v>
      </c>
      <c r="AO343" s="339">
        <v>8</v>
      </c>
      <c r="AP343" s="155">
        <v>194.72</v>
      </c>
      <c r="AQ343" s="156">
        <v>0.23088023088023088</v>
      </c>
      <c r="AR343" s="155">
        <v>648.66099999999994</v>
      </c>
      <c r="AS343" s="100"/>
      <c r="AT343" s="155">
        <v>0</v>
      </c>
      <c r="AU343" s="366">
        <v>0</v>
      </c>
      <c r="AV343" s="339">
        <v>8</v>
      </c>
      <c r="AW343" s="155">
        <v>194.72</v>
      </c>
      <c r="AX343" s="156">
        <v>0.23088023088023088</v>
      </c>
      <c r="AY343" s="155">
        <v>648.66099999999994</v>
      </c>
      <c r="AZ343" s="100"/>
      <c r="BA343" s="155">
        <v>0</v>
      </c>
      <c r="BB343" s="366">
        <v>0</v>
      </c>
      <c r="BC343" s="339">
        <v>8</v>
      </c>
      <c r="BD343" s="155">
        <v>194.72</v>
      </c>
      <c r="BE343" s="156">
        <v>0.23088023088023088</v>
      </c>
      <c r="BF343" s="155">
        <v>648.66099999999994</v>
      </c>
      <c r="BG343" s="100"/>
      <c r="BH343" s="155">
        <v>0</v>
      </c>
      <c r="BI343" s="366">
        <v>0</v>
      </c>
      <c r="BJ343" s="339">
        <v>8</v>
      </c>
      <c r="BK343" s="155">
        <v>194.72</v>
      </c>
      <c r="BL343" s="156">
        <v>0.23088023088023088</v>
      </c>
      <c r="BM343" s="155">
        <v>648.66099999999994</v>
      </c>
      <c r="BN343" s="100"/>
      <c r="BO343" s="155">
        <v>0</v>
      </c>
      <c r="BP343" s="366">
        <v>0</v>
      </c>
      <c r="BQ343" s="339">
        <v>8</v>
      </c>
      <c r="BR343" s="155">
        <v>194.72</v>
      </c>
      <c r="BS343" s="156">
        <v>0.23088023088023088</v>
      </c>
      <c r="BT343" s="155">
        <v>648.66099999999994</v>
      </c>
      <c r="BU343" s="100">
        <v>20</v>
      </c>
      <c r="BV343" s="155">
        <v>486.8</v>
      </c>
      <c r="BW343" s="366">
        <v>0.57720057720057727</v>
      </c>
      <c r="BX343" s="339">
        <v>28</v>
      </c>
      <c r="BY343" s="155">
        <v>681.52</v>
      </c>
      <c r="BZ343" s="156">
        <v>0.80808080808080807</v>
      </c>
      <c r="CA343" s="155">
        <v>161.86099999999999</v>
      </c>
      <c r="CB343" s="100"/>
      <c r="CC343" s="155">
        <v>0</v>
      </c>
      <c r="CD343" s="366">
        <v>0</v>
      </c>
      <c r="CE343" s="339">
        <v>28</v>
      </c>
      <c r="CF343" s="155">
        <v>681.52</v>
      </c>
      <c r="CG343" s="156">
        <v>0.80808080808080807</v>
      </c>
      <c r="CH343" s="155">
        <v>161.86099999999999</v>
      </c>
      <c r="CI343" s="100"/>
      <c r="CJ343" s="155">
        <v>0</v>
      </c>
      <c r="CK343" s="366">
        <v>0</v>
      </c>
      <c r="CL343" s="339">
        <v>28</v>
      </c>
      <c r="CM343" s="155">
        <v>681.52</v>
      </c>
      <c r="CN343" s="156">
        <v>0.80808080808080807</v>
      </c>
      <c r="CO343" s="155">
        <v>161.86099999999999</v>
      </c>
      <c r="CP343" s="277"/>
      <c r="CQ343" s="155">
        <v>0</v>
      </c>
      <c r="CR343" s="366">
        <v>0</v>
      </c>
      <c r="CS343" s="339">
        <v>28</v>
      </c>
      <c r="CT343" s="155">
        <v>681.52</v>
      </c>
      <c r="CU343" s="156">
        <v>0.80808080808080807</v>
      </c>
      <c r="CV343" s="155">
        <v>161.86099999999999</v>
      </c>
      <c r="CW343" s="277">
        <v>6.65</v>
      </c>
      <c r="CX343" s="155">
        <v>161.86100000000002</v>
      </c>
      <c r="CY343" s="366">
        <v>0.19191919191919193</v>
      </c>
      <c r="CZ343" s="339">
        <v>34.65</v>
      </c>
      <c r="DA343" s="155">
        <v>843.38099999999997</v>
      </c>
      <c r="DB343" s="156">
        <v>1</v>
      </c>
      <c r="DC343" s="155">
        <v>0</v>
      </c>
      <c r="DD343" s="277"/>
      <c r="DE343" s="155">
        <v>0</v>
      </c>
      <c r="DF343" s="366">
        <v>0</v>
      </c>
      <c r="DG343" s="339">
        <v>34.65</v>
      </c>
      <c r="DH343" s="155">
        <v>843.38099999999997</v>
      </c>
      <c r="DI343" s="156">
        <v>1</v>
      </c>
      <c r="DJ343" s="155">
        <v>0</v>
      </c>
      <c r="DK343" s="277"/>
      <c r="DL343" s="155">
        <v>0</v>
      </c>
      <c r="DM343" s="366">
        <v>0</v>
      </c>
      <c r="DN343" s="339">
        <v>34.65</v>
      </c>
      <c r="DO343" s="155">
        <v>843.38099999999997</v>
      </c>
      <c r="DP343" s="156">
        <v>1</v>
      </c>
      <c r="DQ343" s="155">
        <v>0</v>
      </c>
    </row>
    <row r="344" spans="1:121" ht="51" x14ac:dyDescent="0.25">
      <c r="A344" s="17" t="s">
        <v>913</v>
      </c>
      <c r="B344" s="18" t="s">
        <v>914</v>
      </c>
      <c r="C344" s="17" t="s">
        <v>32</v>
      </c>
      <c r="D344" s="17" t="s">
        <v>915</v>
      </c>
      <c r="E344" s="19" t="s">
        <v>109</v>
      </c>
      <c r="F344" s="19">
        <v>2.4300000000000002</v>
      </c>
      <c r="G344" s="20">
        <v>7.27</v>
      </c>
      <c r="H344" s="20">
        <v>9.1</v>
      </c>
      <c r="I344" s="390">
        <v>22.113</v>
      </c>
      <c r="J344" s="100">
        <v>0</v>
      </c>
      <c r="K344" s="155">
        <v>0</v>
      </c>
      <c r="L344" s="366">
        <v>0</v>
      </c>
      <c r="M344" s="339">
        <v>0</v>
      </c>
      <c r="N344" s="155">
        <v>0</v>
      </c>
      <c r="O344" s="156">
        <v>0</v>
      </c>
      <c r="P344" s="155">
        <v>22.113</v>
      </c>
      <c r="Q344" s="100"/>
      <c r="R344" s="155">
        <v>0</v>
      </c>
      <c r="S344" s="366">
        <v>0</v>
      </c>
      <c r="T344" s="339">
        <v>0</v>
      </c>
      <c r="U344" s="155">
        <v>0</v>
      </c>
      <c r="V344" s="156">
        <v>0</v>
      </c>
      <c r="W344" s="155">
        <v>22.113</v>
      </c>
      <c r="X344" s="100"/>
      <c r="Y344" s="155">
        <v>0</v>
      </c>
      <c r="Z344" s="366">
        <v>0</v>
      </c>
      <c r="AA344" s="339">
        <v>0</v>
      </c>
      <c r="AB344" s="155">
        <v>0</v>
      </c>
      <c r="AC344" s="156">
        <v>0</v>
      </c>
      <c r="AD344" s="155">
        <v>22.113</v>
      </c>
      <c r="AE344" s="100"/>
      <c r="AF344" s="155">
        <v>0</v>
      </c>
      <c r="AG344" s="366">
        <v>0</v>
      </c>
      <c r="AH344" s="339">
        <v>0</v>
      </c>
      <c r="AI344" s="155">
        <v>0</v>
      </c>
      <c r="AJ344" s="156">
        <v>0</v>
      </c>
      <c r="AK344" s="155">
        <v>22.113</v>
      </c>
      <c r="AL344" s="100"/>
      <c r="AM344" s="155">
        <v>0</v>
      </c>
      <c r="AN344" s="366">
        <v>0</v>
      </c>
      <c r="AO344" s="339">
        <v>0</v>
      </c>
      <c r="AP344" s="155">
        <v>0</v>
      </c>
      <c r="AQ344" s="156">
        <v>0</v>
      </c>
      <c r="AR344" s="155">
        <v>22.113</v>
      </c>
      <c r="AS344" s="100">
        <v>6</v>
      </c>
      <c r="AT344" s="155">
        <v>54.599999999999994</v>
      </c>
      <c r="AU344" s="366">
        <v>2.4691358024691357</v>
      </c>
      <c r="AV344" s="339">
        <v>6</v>
      </c>
      <c r="AW344" s="155">
        <v>54.599999999999994</v>
      </c>
      <c r="AX344" s="156">
        <v>2.4691358024691357</v>
      </c>
      <c r="AY344" s="155">
        <v>-32.486999999999995</v>
      </c>
      <c r="AZ344" s="100"/>
      <c r="BA344" s="155">
        <v>0</v>
      </c>
      <c r="BB344" s="366">
        <v>0</v>
      </c>
      <c r="BC344" s="339">
        <v>6</v>
      </c>
      <c r="BD344" s="155">
        <v>54.599999999999994</v>
      </c>
      <c r="BE344" s="156">
        <v>2.4691358024691357</v>
      </c>
      <c r="BF344" s="155">
        <v>-32.486999999999995</v>
      </c>
      <c r="BG344" s="100"/>
      <c r="BH344" s="155">
        <v>0</v>
      </c>
      <c r="BI344" s="366">
        <v>0</v>
      </c>
      <c r="BJ344" s="339">
        <v>6</v>
      </c>
      <c r="BK344" s="155">
        <v>54.599999999999994</v>
      </c>
      <c r="BL344" s="156">
        <v>2.4691358024691357</v>
      </c>
      <c r="BM344" s="155">
        <v>-32.486999999999995</v>
      </c>
      <c r="BN344" s="270">
        <v>-3.57</v>
      </c>
      <c r="BO344" s="155">
        <v>-32.486999999999995</v>
      </c>
      <c r="BP344" s="366">
        <v>-1.4691358024691357</v>
      </c>
      <c r="BQ344" s="339">
        <v>2.4300000000000002</v>
      </c>
      <c r="BR344" s="155">
        <v>22.113</v>
      </c>
      <c r="BS344" s="156">
        <v>1</v>
      </c>
      <c r="BT344" s="155">
        <v>0</v>
      </c>
      <c r="BU344" s="100"/>
      <c r="BV344" s="155">
        <v>0</v>
      </c>
      <c r="BW344" s="366">
        <v>0</v>
      </c>
      <c r="BX344" s="339">
        <v>2.4300000000000002</v>
      </c>
      <c r="BY344" s="155">
        <v>22.11</v>
      </c>
      <c r="BZ344" s="156">
        <v>0.99986433319766654</v>
      </c>
      <c r="CA344" s="155">
        <v>3.0000000000001137E-3</v>
      </c>
      <c r="CB344" s="100"/>
      <c r="CC344" s="155">
        <v>0</v>
      </c>
      <c r="CD344" s="366">
        <v>0</v>
      </c>
      <c r="CE344" s="339">
        <v>2.4300000000000002</v>
      </c>
      <c r="CF344" s="155">
        <v>22.11</v>
      </c>
      <c r="CG344" s="156">
        <v>0.99986433319766654</v>
      </c>
      <c r="CH344" s="155">
        <v>3.0000000000001137E-3</v>
      </c>
      <c r="CI344" s="100"/>
      <c r="CJ344" s="155">
        <v>0</v>
      </c>
      <c r="CK344" s="366">
        <v>0</v>
      </c>
      <c r="CL344" s="339">
        <v>2.4300000000000002</v>
      </c>
      <c r="CM344" s="155">
        <v>22.11</v>
      </c>
      <c r="CN344" s="156">
        <v>0.99986433319766654</v>
      </c>
      <c r="CO344" s="155">
        <v>3.0000000000001137E-3</v>
      </c>
      <c r="CP344" s="100"/>
      <c r="CQ344" s="155">
        <v>0</v>
      </c>
      <c r="CR344" s="366">
        <v>0</v>
      </c>
      <c r="CS344" s="339">
        <v>2.4300000000000002</v>
      </c>
      <c r="CT344" s="155">
        <v>22.11</v>
      </c>
      <c r="CU344" s="156">
        <v>1</v>
      </c>
      <c r="CV344" s="155">
        <v>3.0000000000001137E-3</v>
      </c>
      <c r="CW344" s="100"/>
      <c r="CX344" s="155">
        <v>0</v>
      </c>
      <c r="CY344" s="366">
        <v>0</v>
      </c>
      <c r="CZ344" s="339">
        <v>2.4300000000000002</v>
      </c>
      <c r="DA344" s="155">
        <v>22.11</v>
      </c>
      <c r="DB344" s="156">
        <v>1</v>
      </c>
      <c r="DC344" s="155">
        <v>3.0000000000001137E-3</v>
      </c>
      <c r="DD344" s="100"/>
      <c r="DE344" s="155">
        <v>0</v>
      </c>
      <c r="DF344" s="366">
        <v>0</v>
      </c>
      <c r="DG344" s="339">
        <v>2.4300000000000002</v>
      </c>
      <c r="DH344" s="155">
        <v>22.11</v>
      </c>
      <c r="DI344" s="156">
        <v>3</v>
      </c>
      <c r="DJ344" s="155">
        <v>3.0000000000001137E-3</v>
      </c>
      <c r="DK344" s="100"/>
      <c r="DL344" s="155">
        <v>0</v>
      </c>
      <c r="DM344" s="366">
        <v>0</v>
      </c>
      <c r="DN344" s="339">
        <v>2.4300000000000002</v>
      </c>
      <c r="DO344" s="155">
        <v>22.11</v>
      </c>
      <c r="DP344" s="156">
        <v>4</v>
      </c>
      <c r="DQ344" s="155">
        <v>3.0000000000001137E-3</v>
      </c>
    </row>
    <row r="345" spans="1:121" ht="51" x14ac:dyDescent="0.25">
      <c r="A345" s="17" t="s">
        <v>916</v>
      </c>
      <c r="B345" s="18" t="s">
        <v>917</v>
      </c>
      <c r="C345" s="17" t="s">
        <v>32</v>
      </c>
      <c r="D345" s="17" t="s">
        <v>918</v>
      </c>
      <c r="E345" s="19" t="s">
        <v>109</v>
      </c>
      <c r="F345" s="19">
        <v>7.27</v>
      </c>
      <c r="G345" s="20">
        <v>16.940000000000001</v>
      </c>
      <c r="H345" s="20">
        <v>21.21</v>
      </c>
      <c r="I345" s="390">
        <v>154.196</v>
      </c>
      <c r="J345" s="100">
        <v>0</v>
      </c>
      <c r="K345" s="155">
        <v>0</v>
      </c>
      <c r="L345" s="366">
        <v>0</v>
      </c>
      <c r="M345" s="339">
        <v>0</v>
      </c>
      <c r="N345" s="155">
        <v>0</v>
      </c>
      <c r="O345" s="156">
        <v>0</v>
      </c>
      <c r="P345" s="155">
        <v>154.196</v>
      </c>
      <c r="Q345" s="100"/>
      <c r="R345" s="155">
        <v>0</v>
      </c>
      <c r="S345" s="366">
        <v>0</v>
      </c>
      <c r="T345" s="339">
        <v>0</v>
      </c>
      <c r="U345" s="155">
        <v>0</v>
      </c>
      <c r="V345" s="156">
        <v>0</v>
      </c>
      <c r="W345" s="155">
        <v>154.196</v>
      </c>
      <c r="X345" s="100"/>
      <c r="Y345" s="155">
        <v>0</v>
      </c>
      <c r="Z345" s="366">
        <v>0</v>
      </c>
      <c r="AA345" s="339">
        <v>0</v>
      </c>
      <c r="AB345" s="155">
        <v>0</v>
      </c>
      <c r="AC345" s="156">
        <v>0</v>
      </c>
      <c r="AD345" s="155">
        <v>154.196</v>
      </c>
      <c r="AE345" s="100"/>
      <c r="AF345" s="155">
        <v>0</v>
      </c>
      <c r="AG345" s="366">
        <v>0</v>
      </c>
      <c r="AH345" s="339">
        <v>0</v>
      </c>
      <c r="AI345" s="155">
        <v>0</v>
      </c>
      <c r="AJ345" s="156">
        <v>0</v>
      </c>
      <c r="AK345" s="155">
        <v>154.196</v>
      </c>
      <c r="AL345" s="100">
        <v>7.27</v>
      </c>
      <c r="AM345" s="155">
        <v>154.19669999999999</v>
      </c>
      <c r="AN345" s="366">
        <v>1.0000045396767749</v>
      </c>
      <c r="AO345" s="339">
        <v>7.27</v>
      </c>
      <c r="AP345" s="155">
        <v>154.19669999999999</v>
      </c>
      <c r="AQ345" s="156">
        <v>1.0000045396767749</v>
      </c>
      <c r="AR345" s="155">
        <v>-6.9999999999481588E-4</v>
      </c>
      <c r="AS345" s="100"/>
      <c r="AT345" s="155">
        <v>0</v>
      </c>
      <c r="AU345" s="366">
        <v>0</v>
      </c>
      <c r="AV345" s="339">
        <v>7.27</v>
      </c>
      <c r="AW345" s="155">
        <v>154.19669999999999</v>
      </c>
      <c r="AX345" s="156">
        <v>1.0000045396767749</v>
      </c>
      <c r="AY345" s="155">
        <v>-6.9999999999481588E-4</v>
      </c>
      <c r="AZ345" s="100"/>
      <c r="BA345" s="155">
        <v>0</v>
      </c>
      <c r="BB345" s="366">
        <v>0</v>
      </c>
      <c r="BC345" s="339">
        <v>7.27</v>
      </c>
      <c r="BD345" s="155">
        <v>154.19669999999999</v>
      </c>
      <c r="BE345" s="156">
        <v>1.0000045396767749</v>
      </c>
      <c r="BF345" s="155">
        <v>-6.9999999999481588E-4</v>
      </c>
      <c r="BG345" s="100"/>
      <c r="BH345" s="155">
        <v>0</v>
      </c>
      <c r="BI345" s="366">
        <v>0</v>
      </c>
      <c r="BJ345" s="339">
        <v>7.27</v>
      </c>
      <c r="BK345" s="155">
        <v>154.19669999999999</v>
      </c>
      <c r="BL345" s="156">
        <v>1.0000045396767749</v>
      </c>
      <c r="BM345" s="155">
        <v>-6.9999999999481588E-4</v>
      </c>
      <c r="BN345" s="100"/>
      <c r="BO345" s="155">
        <v>0</v>
      </c>
      <c r="BP345" s="366">
        <v>0</v>
      </c>
      <c r="BQ345" s="339">
        <v>7.27</v>
      </c>
      <c r="BR345" s="155">
        <v>154.19669999999999</v>
      </c>
      <c r="BS345" s="156">
        <v>1.0000045396767749</v>
      </c>
      <c r="BT345" s="155">
        <v>-6.9999999999481588E-4</v>
      </c>
      <c r="BU345" s="100"/>
      <c r="BV345" s="155">
        <v>0</v>
      </c>
      <c r="BW345" s="366">
        <v>0</v>
      </c>
      <c r="BX345" s="339">
        <v>7.27</v>
      </c>
      <c r="BY345" s="155">
        <v>154.19669999999999</v>
      </c>
      <c r="BZ345" s="156">
        <v>1.0000045396767749</v>
      </c>
      <c r="CA345" s="155">
        <v>-6.9999999999481588E-4</v>
      </c>
      <c r="CB345" s="100"/>
      <c r="CC345" s="155">
        <v>0</v>
      </c>
      <c r="CD345" s="366">
        <v>0</v>
      </c>
      <c r="CE345" s="339">
        <v>7.27</v>
      </c>
      <c r="CF345" s="155">
        <v>154.19669999999999</v>
      </c>
      <c r="CG345" s="156">
        <v>1.0000045396767749</v>
      </c>
      <c r="CH345" s="155">
        <v>-6.9999999999481588E-4</v>
      </c>
      <c r="CI345" s="100"/>
      <c r="CJ345" s="155">
        <v>-0.01</v>
      </c>
      <c r="CK345" s="366">
        <v>-6.4852525357337421E-5</v>
      </c>
      <c r="CL345" s="339">
        <v>7.27</v>
      </c>
      <c r="CM345" s="155">
        <v>154.1867</v>
      </c>
      <c r="CN345" s="156">
        <v>0.99993968715141768</v>
      </c>
      <c r="CO345" s="155">
        <v>9.2999999999960892E-3</v>
      </c>
      <c r="CP345" s="100"/>
      <c r="CQ345" s="155">
        <v>0</v>
      </c>
      <c r="CR345" s="366">
        <v>0</v>
      </c>
      <c r="CS345" s="339">
        <v>7.27</v>
      </c>
      <c r="CT345" s="155">
        <v>154.19669999999999</v>
      </c>
      <c r="CU345" s="156">
        <v>1.0000045396767749</v>
      </c>
      <c r="CV345" s="155">
        <v>-6.9999999999481588E-4</v>
      </c>
      <c r="CW345" s="100"/>
      <c r="CX345" s="155">
        <v>0</v>
      </c>
      <c r="CY345" s="366">
        <v>0</v>
      </c>
      <c r="CZ345" s="339">
        <v>7.27</v>
      </c>
      <c r="DA345" s="155">
        <v>154.19669999999999</v>
      </c>
      <c r="DB345" s="156">
        <v>1.0000045396767749</v>
      </c>
      <c r="DC345" s="155">
        <v>-6.9999999999481588E-4</v>
      </c>
      <c r="DD345" s="100"/>
      <c r="DE345" s="155">
        <v>0</v>
      </c>
      <c r="DF345" s="366">
        <v>0</v>
      </c>
      <c r="DG345" s="339">
        <v>7.27</v>
      </c>
      <c r="DH345" s="155">
        <v>154.20669999999998</v>
      </c>
      <c r="DI345" s="156">
        <v>1.0000693922021322</v>
      </c>
      <c r="DJ345" s="155">
        <v>-1.0699999999985721E-2</v>
      </c>
      <c r="DK345" s="100"/>
      <c r="DL345" s="155">
        <v>0</v>
      </c>
      <c r="DM345" s="366">
        <v>0</v>
      </c>
      <c r="DN345" s="339">
        <v>7.27</v>
      </c>
      <c r="DO345" s="155">
        <v>154.21669999999997</v>
      </c>
      <c r="DP345" s="156">
        <v>1.0001342447274895</v>
      </c>
      <c r="DQ345" s="155">
        <v>-2.0699999999976626E-2</v>
      </c>
    </row>
    <row r="346" spans="1:121" ht="38.25" x14ac:dyDescent="0.25">
      <c r="A346" s="17" t="s">
        <v>919</v>
      </c>
      <c r="B346" s="18" t="s">
        <v>453</v>
      </c>
      <c r="C346" s="17" t="s">
        <v>32</v>
      </c>
      <c r="D346" s="17" t="s">
        <v>454</v>
      </c>
      <c r="E346" s="19" t="s">
        <v>109</v>
      </c>
      <c r="F346" s="19">
        <v>40.450000000000003</v>
      </c>
      <c r="G346" s="20">
        <v>14.23</v>
      </c>
      <c r="H346" s="20">
        <v>17.809999999999999</v>
      </c>
      <c r="I346" s="390">
        <v>720.41399999999999</v>
      </c>
      <c r="J346" s="100">
        <v>0</v>
      </c>
      <c r="K346" s="155">
        <v>0</v>
      </c>
      <c r="L346" s="366">
        <v>0</v>
      </c>
      <c r="M346" s="339">
        <v>0</v>
      </c>
      <c r="N346" s="155">
        <v>0</v>
      </c>
      <c r="O346" s="156">
        <v>0</v>
      </c>
      <c r="P346" s="155">
        <v>720.41399999999999</v>
      </c>
      <c r="Q346" s="100"/>
      <c r="R346" s="155">
        <v>0</v>
      </c>
      <c r="S346" s="366">
        <v>0</v>
      </c>
      <c r="T346" s="339">
        <v>0</v>
      </c>
      <c r="U346" s="155">
        <v>0</v>
      </c>
      <c r="V346" s="156">
        <v>0</v>
      </c>
      <c r="W346" s="155">
        <v>720.41399999999999</v>
      </c>
      <c r="X346" s="100"/>
      <c r="Y346" s="155">
        <v>0</v>
      </c>
      <c r="Z346" s="366">
        <v>0</v>
      </c>
      <c r="AA346" s="339">
        <v>0</v>
      </c>
      <c r="AB346" s="155">
        <v>0</v>
      </c>
      <c r="AC346" s="156">
        <v>0</v>
      </c>
      <c r="AD346" s="155">
        <v>720.41399999999999</v>
      </c>
      <c r="AE346" s="100">
        <v>2.7</v>
      </c>
      <c r="AF346" s="155">
        <v>48.086999999999996</v>
      </c>
      <c r="AG346" s="366">
        <v>6.6749119256427555E-2</v>
      </c>
      <c r="AH346" s="339">
        <v>2.7</v>
      </c>
      <c r="AI346" s="155">
        <v>48.086999999999996</v>
      </c>
      <c r="AJ346" s="156">
        <v>6.6749119256427555E-2</v>
      </c>
      <c r="AK346" s="155">
        <v>672.327</v>
      </c>
      <c r="AL346" s="100"/>
      <c r="AM346" s="155">
        <v>0</v>
      </c>
      <c r="AN346" s="366">
        <v>0</v>
      </c>
      <c r="AO346" s="339">
        <v>2.7</v>
      </c>
      <c r="AP346" s="155">
        <v>48.086999999999996</v>
      </c>
      <c r="AQ346" s="156">
        <v>6.6749119256427555E-2</v>
      </c>
      <c r="AR346" s="155">
        <v>672.327</v>
      </c>
      <c r="AS346" s="100">
        <v>30</v>
      </c>
      <c r="AT346" s="155">
        <v>534.29999999999995</v>
      </c>
      <c r="AU346" s="366">
        <v>0.74165688062697277</v>
      </c>
      <c r="AV346" s="339">
        <v>32.700000000000003</v>
      </c>
      <c r="AW346" s="155">
        <v>582.38699999999994</v>
      </c>
      <c r="AX346" s="156">
        <v>0.80840599988340034</v>
      </c>
      <c r="AY346" s="155">
        <v>138.02700000000004</v>
      </c>
      <c r="AZ346" s="100"/>
      <c r="BA346" s="155">
        <v>0</v>
      </c>
      <c r="BB346" s="366">
        <v>0</v>
      </c>
      <c r="BC346" s="339">
        <v>32.700000000000003</v>
      </c>
      <c r="BD346" s="155">
        <v>582.38699999999994</v>
      </c>
      <c r="BE346" s="156">
        <v>0.80840599988340034</v>
      </c>
      <c r="BF346" s="155">
        <v>138.02700000000004</v>
      </c>
      <c r="BG346" s="100"/>
      <c r="BH346" s="155">
        <v>0</v>
      </c>
      <c r="BI346" s="366">
        <v>0</v>
      </c>
      <c r="BJ346" s="339">
        <v>32.700000000000003</v>
      </c>
      <c r="BK346" s="155">
        <v>582.38699999999994</v>
      </c>
      <c r="BL346" s="156">
        <v>0.80840599988340034</v>
      </c>
      <c r="BM346" s="155">
        <v>138.02700000000004</v>
      </c>
      <c r="BN346" s="100"/>
      <c r="BO346" s="155">
        <v>0</v>
      </c>
      <c r="BP346" s="366">
        <v>0</v>
      </c>
      <c r="BQ346" s="339">
        <v>32.700000000000003</v>
      </c>
      <c r="BR346" s="155">
        <v>582.38699999999994</v>
      </c>
      <c r="BS346" s="156">
        <v>0.80840599988340034</v>
      </c>
      <c r="BT346" s="155">
        <v>138.02700000000004</v>
      </c>
      <c r="BU346" s="100"/>
      <c r="BV346" s="155">
        <v>0</v>
      </c>
      <c r="BW346" s="366">
        <v>0</v>
      </c>
      <c r="BX346" s="339">
        <v>32.700000000000003</v>
      </c>
      <c r="BY346" s="155">
        <v>582.38699999999994</v>
      </c>
      <c r="BZ346" s="156">
        <v>0.80840599988340034</v>
      </c>
      <c r="CA346" s="155">
        <v>138.02700000000004</v>
      </c>
      <c r="CB346" s="100"/>
      <c r="CC346" s="155">
        <v>0</v>
      </c>
      <c r="CD346" s="366">
        <v>0</v>
      </c>
      <c r="CE346" s="339">
        <v>32.700000000000003</v>
      </c>
      <c r="CF346" s="155">
        <v>582.38699999999994</v>
      </c>
      <c r="CG346" s="156">
        <v>0.80840599988340034</v>
      </c>
      <c r="CH346" s="155">
        <v>138.02700000000004</v>
      </c>
      <c r="CI346" s="100"/>
      <c r="CJ346" s="155">
        <v>0</v>
      </c>
      <c r="CK346" s="366">
        <v>0</v>
      </c>
      <c r="CL346" s="339">
        <v>32.700000000000003</v>
      </c>
      <c r="CM346" s="155">
        <v>582.38699999999994</v>
      </c>
      <c r="CN346" s="156">
        <v>0.80840599988340034</v>
      </c>
      <c r="CO346" s="155">
        <v>138.02700000000004</v>
      </c>
      <c r="CP346" s="277"/>
      <c r="CQ346" s="155">
        <v>0</v>
      </c>
      <c r="CR346" s="366">
        <v>0</v>
      </c>
      <c r="CS346" s="339">
        <v>32.700000000000003</v>
      </c>
      <c r="CT346" s="155">
        <v>582.38699999999994</v>
      </c>
      <c r="CU346" s="156">
        <v>0.80840599988340034</v>
      </c>
      <c r="CV346" s="155">
        <v>138.02700000000004</v>
      </c>
      <c r="CW346" s="277">
        <v>7.75</v>
      </c>
      <c r="CX346" s="155">
        <v>138.0275</v>
      </c>
      <c r="CY346" s="366">
        <v>0.19159469416196798</v>
      </c>
      <c r="CZ346" s="339">
        <v>40.450000000000003</v>
      </c>
      <c r="DA346" s="155">
        <v>720.41449999999998</v>
      </c>
      <c r="DB346" s="156">
        <v>1.0000006940453683</v>
      </c>
      <c r="DC346" s="155">
        <v>-4.9999999998817657E-4</v>
      </c>
      <c r="DD346" s="277"/>
      <c r="DE346" s="155">
        <v>0</v>
      </c>
      <c r="DF346" s="366">
        <v>0</v>
      </c>
      <c r="DG346" s="339">
        <v>40.450000000000003</v>
      </c>
      <c r="DH346" s="155">
        <v>720.41449999999998</v>
      </c>
      <c r="DI346" s="156">
        <v>1.0000006940453683</v>
      </c>
      <c r="DJ346" s="155">
        <v>-4.9999999998817657E-4</v>
      </c>
      <c r="DK346" s="277"/>
      <c r="DL346" s="155">
        <v>0</v>
      </c>
      <c r="DM346" s="366">
        <v>0</v>
      </c>
      <c r="DN346" s="339">
        <v>40.450000000000003</v>
      </c>
      <c r="DO346" s="155">
        <v>720.41449999999998</v>
      </c>
      <c r="DP346" s="156">
        <v>1.0000006940453683</v>
      </c>
      <c r="DQ346" s="155">
        <v>-4.9999999998817657E-4</v>
      </c>
    </row>
    <row r="347" spans="1:121" ht="38.25" x14ac:dyDescent="0.25">
      <c r="A347" s="17" t="s">
        <v>920</v>
      </c>
      <c r="B347" s="18" t="s">
        <v>644</v>
      </c>
      <c r="C347" s="17" t="s">
        <v>32</v>
      </c>
      <c r="D347" s="17" t="s">
        <v>645</v>
      </c>
      <c r="E347" s="19" t="s">
        <v>109</v>
      </c>
      <c r="F347" s="19">
        <v>121.35</v>
      </c>
      <c r="G347" s="20">
        <v>12.02</v>
      </c>
      <c r="H347" s="20">
        <v>15.05</v>
      </c>
      <c r="I347" s="390">
        <v>1826.317</v>
      </c>
      <c r="J347" s="100">
        <v>0</v>
      </c>
      <c r="K347" s="155">
        <v>0</v>
      </c>
      <c r="L347" s="366">
        <v>0</v>
      </c>
      <c r="M347" s="339">
        <v>0</v>
      </c>
      <c r="N347" s="155">
        <v>0</v>
      </c>
      <c r="O347" s="156">
        <v>0</v>
      </c>
      <c r="P347" s="155">
        <v>1826.317</v>
      </c>
      <c r="Q347" s="100"/>
      <c r="R347" s="155">
        <v>0</v>
      </c>
      <c r="S347" s="366">
        <v>0</v>
      </c>
      <c r="T347" s="339">
        <v>0</v>
      </c>
      <c r="U347" s="155">
        <v>0</v>
      </c>
      <c r="V347" s="156">
        <v>0</v>
      </c>
      <c r="W347" s="155">
        <v>1826.317</v>
      </c>
      <c r="X347" s="100"/>
      <c r="Y347" s="155">
        <v>0</v>
      </c>
      <c r="Z347" s="366">
        <v>0</v>
      </c>
      <c r="AA347" s="339">
        <v>0</v>
      </c>
      <c r="AB347" s="155">
        <v>0</v>
      </c>
      <c r="AC347" s="156">
        <v>0</v>
      </c>
      <c r="AD347" s="155">
        <v>1826.317</v>
      </c>
      <c r="AE347" s="100"/>
      <c r="AF347" s="155">
        <v>0</v>
      </c>
      <c r="AG347" s="366">
        <v>0</v>
      </c>
      <c r="AH347" s="339">
        <v>0</v>
      </c>
      <c r="AI347" s="155">
        <v>0</v>
      </c>
      <c r="AJ347" s="156">
        <v>0</v>
      </c>
      <c r="AK347" s="155">
        <v>1826.317</v>
      </c>
      <c r="AL347" s="100"/>
      <c r="AM347" s="155">
        <v>0</v>
      </c>
      <c r="AN347" s="366">
        <v>0</v>
      </c>
      <c r="AO347" s="339">
        <v>0</v>
      </c>
      <c r="AP347" s="155">
        <v>0</v>
      </c>
      <c r="AQ347" s="156">
        <v>0</v>
      </c>
      <c r="AR347" s="155">
        <v>1826.317</v>
      </c>
      <c r="AS347" s="100">
        <v>61.35</v>
      </c>
      <c r="AT347" s="155">
        <v>923.31750000000011</v>
      </c>
      <c r="AU347" s="366">
        <v>0.50556256115449838</v>
      </c>
      <c r="AV347" s="339">
        <v>61.35</v>
      </c>
      <c r="AW347" s="155">
        <v>923.31750000000011</v>
      </c>
      <c r="AX347" s="156">
        <v>0.50556256115449838</v>
      </c>
      <c r="AY347" s="155">
        <v>902.9994999999999</v>
      </c>
      <c r="AZ347" s="100"/>
      <c r="BA347" s="155">
        <v>0</v>
      </c>
      <c r="BB347" s="366">
        <v>0</v>
      </c>
      <c r="BC347" s="339">
        <v>61.35</v>
      </c>
      <c r="BD347" s="155">
        <v>923.31750000000011</v>
      </c>
      <c r="BE347" s="156">
        <v>0.50556256115449838</v>
      </c>
      <c r="BF347" s="155">
        <v>902.9994999999999</v>
      </c>
      <c r="BG347" s="100"/>
      <c r="BH347" s="155">
        <v>0</v>
      </c>
      <c r="BI347" s="366">
        <v>0</v>
      </c>
      <c r="BJ347" s="339">
        <v>61.35</v>
      </c>
      <c r="BK347" s="155">
        <v>923.31750000000011</v>
      </c>
      <c r="BL347" s="156">
        <v>0.50556256115449838</v>
      </c>
      <c r="BM347" s="155">
        <v>902.9994999999999</v>
      </c>
      <c r="BN347" s="100"/>
      <c r="BO347" s="155">
        <v>0</v>
      </c>
      <c r="BP347" s="366">
        <v>0</v>
      </c>
      <c r="BQ347" s="339">
        <v>61.35</v>
      </c>
      <c r="BR347" s="155">
        <v>923.31750000000011</v>
      </c>
      <c r="BS347" s="156">
        <v>0.50556256115449838</v>
      </c>
      <c r="BT347" s="155">
        <v>902.9994999999999</v>
      </c>
      <c r="BU347" s="100">
        <v>36</v>
      </c>
      <c r="BV347" s="155">
        <v>541.80000000000007</v>
      </c>
      <c r="BW347" s="366">
        <v>0.29666262757232181</v>
      </c>
      <c r="BX347" s="339">
        <v>97.35</v>
      </c>
      <c r="BY347" s="155">
        <v>1465.1175000000003</v>
      </c>
      <c r="BZ347" s="156">
        <v>0.80222518872682036</v>
      </c>
      <c r="CA347" s="155">
        <v>361.19949999999972</v>
      </c>
      <c r="CB347" s="100"/>
      <c r="CC347" s="155">
        <v>0</v>
      </c>
      <c r="CD347" s="366">
        <v>0</v>
      </c>
      <c r="CE347" s="339">
        <v>97.35</v>
      </c>
      <c r="CF347" s="155">
        <v>1465.1175000000003</v>
      </c>
      <c r="CG347" s="156">
        <v>0.80222518872682036</v>
      </c>
      <c r="CH347" s="155">
        <v>361.19949999999972</v>
      </c>
      <c r="CI347" s="100"/>
      <c r="CJ347" s="155">
        <v>0</v>
      </c>
      <c r="CK347" s="366">
        <v>0</v>
      </c>
      <c r="CL347" s="339">
        <v>97.35</v>
      </c>
      <c r="CM347" s="155">
        <v>1465.1175000000003</v>
      </c>
      <c r="CN347" s="156">
        <v>0.80222518872682036</v>
      </c>
      <c r="CO347" s="155">
        <v>361.19949999999972</v>
      </c>
      <c r="CP347" s="277"/>
      <c r="CQ347" s="155">
        <v>0</v>
      </c>
      <c r="CR347" s="366">
        <v>0</v>
      </c>
      <c r="CS347" s="339">
        <v>97.35</v>
      </c>
      <c r="CT347" s="155">
        <v>1465.1175000000003</v>
      </c>
      <c r="CU347" s="156">
        <v>0.80222518872682036</v>
      </c>
      <c r="CV347" s="155">
        <v>361.19949999999972</v>
      </c>
      <c r="CW347" s="277"/>
      <c r="CX347" s="155">
        <v>0</v>
      </c>
      <c r="CY347" s="366">
        <v>0</v>
      </c>
      <c r="CZ347" s="339">
        <v>97.35</v>
      </c>
      <c r="DA347" s="155">
        <v>1465.1175000000003</v>
      </c>
      <c r="DB347" s="156">
        <v>0.80222518872682036</v>
      </c>
      <c r="DC347" s="155">
        <v>361.19949999999972</v>
      </c>
      <c r="DD347" s="277"/>
      <c r="DE347" s="155">
        <v>0</v>
      </c>
      <c r="DF347" s="366">
        <v>0</v>
      </c>
      <c r="DG347" s="339">
        <v>97.35</v>
      </c>
      <c r="DH347" s="155">
        <v>1465.1175000000003</v>
      </c>
      <c r="DI347" s="156">
        <v>0.80222518872682036</v>
      </c>
      <c r="DJ347" s="155">
        <v>361.19949999999972</v>
      </c>
      <c r="DK347" s="277"/>
      <c r="DL347" s="155">
        <v>0</v>
      </c>
      <c r="DM347" s="366">
        <v>0</v>
      </c>
      <c r="DN347" s="339">
        <v>97.35</v>
      </c>
      <c r="DO347" s="155">
        <v>1465.1175000000003</v>
      </c>
      <c r="DP347" s="156">
        <v>0.80222518872682036</v>
      </c>
      <c r="DQ347" s="155">
        <v>361.19949999999972</v>
      </c>
    </row>
    <row r="348" spans="1:121" ht="38.25" x14ac:dyDescent="0.25">
      <c r="A348" s="17" t="s">
        <v>921</v>
      </c>
      <c r="B348" s="18" t="s">
        <v>468</v>
      </c>
      <c r="C348" s="17" t="s">
        <v>32</v>
      </c>
      <c r="D348" s="17" t="s">
        <v>469</v>
      </c>
      <c r="E348" s="19" t="s">
        <v>109</v>
      </c>
      <c r="F348" s="19">
        <v>234.48</v>
      </c>
      <c r="G348" s="20">
        <v>11.03</v>
      </c>
      <c r="H348" s="20">
        <v>13.81</v>
      </c>
      <c r="I348" s="390">
        <v>3238.1680000000001</v>
      </c>
      <c r="J348" s="100">
        <v>0</v>
      </c>
      <c r="K348" s="155">
        <v>0</v>
      </c>
      <c r="L348" s="366">
        <v>0</v>
      </c>
      <c r="M348" s="339">
        <v>0</v>
      </c>
      <c r="N348" s="155">
        <v>0</v>
      </c>
      <c r="O348" s="156">
        <v>0</v>
      </c>
      <c r="P348" s="155">
        <v>3238.1680000000001</v>
      </c>
      <c r="Q348" s="100"/>
      <c r="R348" s="155">
        <v>0</v>
      </c>
      <c r="S348" s="366">
        <v>0</v>
      </c>
      <c r="T348" s="339">
        <v>0</v>
      </c>
      <c r="U348" s="155">
        <v>0</v>
      </c>
      <c r="V348" s="156">
        <v>0</v>
      </c>
      <c r="W348" s="155">
        <v>3238.1680000000001</v>
      </c>
      <c r="X348" s="100">
        <v>39.479999999999997</v>
      </c>
      <c r="Y348" s="155">
        <v>545.21879999999999</v>
      </c>
      <c r="Z348" s="366">
        <v>0.16837261068604223</v>
      </c>
      <c r="AA348" s="339">
        <v>39.479999999999997</v>
      </c>
      <c r="AB348" s="155">
        <v>545.21879999999999</v>
      </c>
      <c r="AC348" s="156">
        <v>0.16837261068604223</v>
      </c>
      <c r="AD348" s="155">
        <v>2692.9492</v>
      </c>
      <c r="AE348" s="100">
        <v>89.72</v>
      </c>
      <c r="AF348" s="155">
        <v>1239.0332000000001</v>
      </c>
      <c r="AG348" s="366">
        <v>0.38263400787111723</v>
      </c>
      <c r="AH348" s="339">
        <v>129.19999999999999</v>
      </c>
      <c r="AI348" s="155">
        <v>1784.252</v>
      </c>
      <c r="AJ348" s="156">
        <v>0.55100661855715949</v>
      </c>
      <c r="AK348" s="155">
        <v>1453.9160000000002</v>
      </c>
      <c r="AL348" s="100"/>
      <c r="AM348" s="155">
        <v>0</v>
      </c>
      <c r="AN348" s="366">
        <v>0</v>
      </c>
      <c r="AO348" s="339">
        <v>129.19999999999999</v>
      </c>
      <c r="AP348" s="155">
        <v>1784.252</v>
      </c>
      <c r="AQ348" s="156">
        <v>0.55100661855715949</v>
      </c>
      <c r="AR348" s="155">
        <v>1453.9160000000002</v>
      </c>
      <c r="AS348" s="100">
        <v>41</v>
      </c>
      <c r="AT348" s="155">
        <v>566.21</v>
      </c>
      <c r="AU348" s="366">
        <v>0.17485504149259706</v>
      </c>
      <c r="AV348" s="339">
        <v>170.2</v>
      </c>
      <c r="AW348" s="155">
        <v>2350.462</v>
      </c>
      <c r="AX348" s="156">
        <v>0.7258616600497565</v>
      </c>
      <c r="AY348" s="155">
        <v>887.70600000000013</v>
      </c>
      <c r="AZ348" s="100"/>
      <c r="BA348" s="155">
        <v>0</v>
      </c>
      <c r="BB348" s="366">
        <v>0</v>
      </c>
      <c r="BC348" s="339">
        <v>170.2</v>
      </c>
      <c r="BD348" s="155">
        <v>2350.462</v>
      </c>
      <c r="BE348" s="156">
        <v>0.7258616600497565</v>
      </c>
      <c r="BF348" s="155">
        <v>887.70600000000013</v>
      </c>
      <c r="BG348" s="100">
        <v>14.2</v>
      </c>
      <c r="BH348" s="155">
        <v>196.102</v>
      </c>
      <c r="BI348" s="366">
        <v>6.0559550955972638E-2</v>
      </c>
      <c r="BJ348" s="339">
        <v>184.39999999999998</v>
      </c>
      <c r="BK348" s="155">
        <v>2546.5639999999999</v>
      </c>
      <c r="BL348" s="156">
        <v>0.78642121100572904</v>
      </c>
      <c r="BM348" s="155">
        <v>691.60400000000027</v>
      </c>
      <c r="BN348" s="100"/>
      <c r="BO348" s="155">
        <v>0</v>
      </c>
      <c r="BP348" s="366">
        <v>0</v>
      </c>
      <c r="BQ348" s="339">
        <v>184.39999999999998</v>
      </c>
      <c r="BR348" s="155">
        <v>2546.5639999999999</v>
      </c>
      <c r="BS348" s="156">
        <v>0.78642121100572904</v>
      </c>
      <c r="BT348" s="155">
        <v>691.60400000000027</v>
      </c>
      <c r="BU348" s="100"/>
      <c r="BV348" s="155">
        <v>0</v>
      </c>
      <c r="BW348" s="366">
        <v>0</v>
      </c>
      <c r="BX348" s="339">
        <v>184.39999999999998</v>
      </c>
      <c r="BY348" s="155">
        <v>2546.5639999999999</v>
      </c>
      <c r="BZ348" s="156">
        <v>0.78642121100572904</v>
      </c>
      <c r="CA348" s="155">
        <v>691.60400000000027</v>
      </c>
      <c r="CB348" s="100"/>
      <c r="CC348" s="155">
        <v>0</v>
      </c>
      <c r="CD348" s="366">
        <v>0</v>
      </c>
      <c r="CE348" s="339">
        <v>184.39999999999998</v>
      </c>
      <c r="CF348" s="155">
        <v>2546.5639999999999</v>
      </c>
      <c r="CG348" s="156">
        <v>0.78642121100572904</v>
      </c>
      <c r="CH348" s="155">
        <v>691.60400000000027</v>
      </c>
      <c r="CI348" s="100">
        <v>14.4</v>
      </c>
      <c r="CJ348" s="155">
        <v>198.864</v>
      </c>
      <c r="CK348" s="366">
        <v>6.1412502377887743E-2</v>
      </c>
      <c r="CL348" s="339">
        <v>198.79999999999998</v>
      </c>
      <c r="CM348" s="155">
        <v>2745.4279999999999</v>
      </c>
      <c r="CN348" s="156">
        <v>0.84783371338361679</v>
      </c>
      <c r="CO348" s="155">
        <v>492.74000000000024</v>
      </c>
      <c r="CP348" s="277"/>
      <c r="CQ348" s="155">
        <v>0</v>
      </c>
      <c r="CR348" s="366">
        <v>0</v>
      </c>
      <c r="CS348" s="339">
        <v>198.79999999999998</v>
      </c>
      <c r="CT348" s="155">
        <v>2745.4279999999999</v>
      </c>
      <c r="CU348" s="156">
        <v>0.84783371338361679</v>
      </c>
      <c r="CV348" s="155">
        <v>492.74000000000024</v>
      </c>
      <c r="CW348" s="277">
        <v>35.68</v>
      </c>
      <c r="CX348" s="155">
        <v>492.74080000000004</v>
      </c>
      <c r="CY348" s="366">
        <v>0.15216653366965519</v>
      </c>
      <c r="CZ348" s="339">
        <v>234.48</v>
      </c>
      <c r="DA348" s="155">
        <v>3238.1687999999999</v>
      </c>
      <c r="DB348" s="156">
        <v>1.0000002470532721</v>
      </c>
      <c r="DC348" s="155">
        <v>-7.9999999979918357E-4</v>
      </c>
      <c r="DD348" s="277"/>
      <c r="DE348" s="155">
        <v>0</v>
      </c>
      <c r="DF348" s="366">
        <v>0</v>
      </c>
      <c r="DG348" s="339">
        <v>234.48</v>
      </c>
      <c r="DH348" s="155">
        <v>3238.1687999999999</v>
      </c>
      <c r="DI348" s="156">
        <v>1.0000002470532721</v>
      </c>
      <c r="DJ348" s="155">
        <v>-7.9999999979918357E-4</v>
      </c>
      <c r="DK348" s="277"/>
      <c r="DL348" s="155">
        <v>0</v>
      </c>
      <c r="DM348" s="366">
        <v>0</v>
      </c>
      <c r="DN348" s="339">
        <v>234.48</v>
      </c>
      <c r="DO348" s="155">
        <v>3238.1687999999999</v>
      </c>
      <c r="DP348" s="156">
        <v>1.0000002470532721</v>
      </c>
      <c r="DQ348" s="155">
        <v>-7.9999999979918357E-4</v>
      </c>
    </row>
    <row r="349" spans="1:121" ht="38.25" x14ac:dyDescent="0.25">
      <c r="A349" s="17" t="s">
        <v>922</v>
      </c>
      <c r="B349" s="18" t="s">
        <v>648</v>
      </c>
      <c r="C349" s="17" t="s">
        <v>32</v>
      </c>
      <c r="D349" s="17" t="s">
        <v>649</v>
      </c>
      <c r="E349" s="19" t="s">
        <v>109</v>
      </c>
      <c r="F349" s="19">
        <v>703.42</v>
      </c>
      <c r="G349" s="20">
        <v>8.2661020000000001</v>
      </c>
      <c r="H349" s="20">
        <v>10.35</v>
      </c>
      <c r="I349" s="390">
        <v>7280.3969999999999</v>
      </c>
      <c r="J349" s="100">
        <v>0</v>
      </c>
      <c r="K349" s="155">
        <v>0</v>
      </c>
      <c r="L349" s="366">
        <v>0</v>
      </c>
      <c r="M349" s="339">
        <v>0</v>
      </c>
      <c r="N349" s="155">
        <v>0</v>
      </c>
      <c r="O349" s="156">
        <v>0</v>
      </c>
      <c r="P349" s="155">
        <v>7280.3969999999999</v>
      </c>
      <c r="Q349" s="100"/>
      <c r="R349" s="155">
        <v>0</v>
      </c>
      <c r="S349" s="366">
        <v>0</v>
      </c>
      <c r="T349" s="339">
        <v>0</v>
      </c>
      <c r="U349" s="155">
        <v>0</v>
      </c>
      <c r="V349" s="156">
        <v>0</v>
      </c>
      <c r="W349" s="155">
        <v>7280.3969999999999</v>
      </c>
      <c r="X349" s="100"/>
      <c r="Y349" s="155">
        <v>0</v>
      </c>
      <c r="Z349" s="366">
        <v>0</v>
      </c>
      <c r="AA349" s="339">
        <v>0</v>
      </c>
      <c r="AB349" s="155">
        <v>0</v>
      </c>
      <c r="AC349" s="156">
        <v>0</v>
      </c>
      <c r="AD349" s="155">
        <v>7280.3969999999999</v>
      </c>
      <c r="AE349" s="100"/>
      <c r="AF349" s="155">
        <v>0</v>
      </c>
      <c r="AG349" s="366">
        <v>0</v>
      </c>
      <c r="AH349" s="339">
        <v>0</v>
      </c>
      <c r="AI349" s="155">
        <v>0</v>
      </c>
      <c r="AJ349" s="156">
        <v>0</v>
      </c>
      <c r="AK349" s="155">
        <v>7280.3969999999999</v>
      </c>
      <c r="AL349" s="100">
        <v>83</v>
      </c>
      <c r="AM349" s="155">
        <v>859.05</v>
      </c>
      <c r="AN349" s="366">
        <v>0.11799493901225441</v>
      </c>
      <c r="AO349" s="339">
        <v>83</v>
      </c>
      <c r="AP349" s="155">
        <v>859.05</v>
      </c>
      <c r="AQ349" s="156">
        <v>0.11799493901225441</v>
      </c>
      <c r="AR349" s="155">
        <v>6421.3469999999998</v>
      </c>
      <c r="AS349" s="100">
        <v>268</v>
      </c>
      <c r="AT349" s="155">
        <v>2773.7999999999997</v>
      </c>
      <c r="AU349" s="366">
        <v>0.38099570669017085</v>
      </c>
      <c r="AV349" s="339">
        <v>351</v>
      </c>
      <c r="AW349" s="155">
        <v>3632.8499999999995</v>
      </c>
      <c r="AX349" s="156">
        <v>0.49899064570242524</v>
      </c>
      <c r="AY349" s="155">
        <v>3647.5470000000005</v>
      </c>
      <c r="AZ349" s="100">
        <v>135</v>
      </c>
      <c r="BA349" s="155">
        <v>1397.25</v>
      </c>
      <c r="BB349" s="366">
        <v>0.19191947911631743</v>
      </c>
      <c r="BC349" s="339">
        <v>486</v>
      </c>
      <c r="BD349" s="155">
        <v>5030.0999999999995</v>
      </c>
      <c r="BE349" s="156">
        <v>0.6909101248187427</v>
      </c>
      <c r="BF349" s="155">
        <v>2250.2970000000005</v>
      </c>
      <c r="BG349" s="100"/>
      <c r="BH349" s="155">
        <v>0</v>
      </c>
      <c r="BI349" s="366">
        <v>0</v>
      </c>
      <c r="BJ349" s="339">
        <v>486</v>
      </c>
      <c r="BK349" s="155">
        <v>5030.0999999999995</v>
      </c>
      <c r="BL349" s="156">
        <v>0.6909101248187427</v>
      </c>
      <c r="BM349" s="155">
        <v>2250.2970000000005</v>
      </c>
      <c r="BN349" s="100"/>
      <c r="BO349" s="155">
        <v>0</v>
      </c>
      <c r="BP349" s="366">
        <v>0</v>
      </c>
      <c r="BQ349" s="339">
        <v>486</v>
      </c>
      <c r="BR349" s="155">
        <v>5030.0999999999995</v>
      </c>
      <c r="BS349" s="156">
        <v>0.6909101248187427</v>
      </c>
      <c r="BT349" s="155">
        <v>2250.2970000000005</v>
      </c>
      <c r="BU349" s="100">
        <v>79</v>
      </c>
      <c r="BV349" s="155">
        <v>817.65</v>
      </c>
      <c r="BW349" s="366">
        <v>0.11230843592732649</v>
      </c>
      <c r="BX349" s="339">
        <v>565</v>
      </c>
      <c r="BY349" s="155">
        <v>5847.7499999999991</v>
      </c>
      <c r="BZ349" s="156">
        <v>0.80321856074606912</v>
      </c>
      <c r="CA349" s="155">
        <v>1432.6470000000008</v>
      </c>
      <c r="CB349" s="100"/>
      <c r="CC349" s="155">
        <v>0</v>
      </c>
      <c r="CD349" s="366">
        <v>0</v>
      </c>
      <c r="CE349" s="339">
        <v>565</v>
      </c>
      <c r="CF349" s="155">
        <v>5847.7499999999991</v>
      </c>
      <c r="CG349" s="156">
        <v>0.80321856074606912</v>
      </c>
      <c r="CH349" s="155">
        <v>1432.6470000000008</v>
      </c>
      <c r="CI349" s="100">
        <v>13.7</v>
      </c>
      <c r="CJ349" s="155">
        <v>141.79499999999999</v>
      </c>
      <c r="CK349" s="366">
        <v>1.9476273065878135E-2</v>
      </c>
      <c r="CL349" s="339">
        <v>578.70000000000005</v>
      </c>
      <c r="CM349" s="155">
        <v>5989.5449999999992</v>
      </c>
      <c r="CN349" s="156">
        <v>0.82269483381194719</v>
      </c>
      <c r="CO349" s="155">
        <v>1290.8520000000008</v>
      </c>
      <c r="CP349" s="277"/>
      <c r="CQ349" s="155">
        <v>0</v>
      </c>
      <c r="CR349" s="366">
        <v>0</v>
      </c>
      <c r="CS349" s="339">
        <v>578.70000000000005</v>
      </c>
      <c r="CT349" s="155">
        <v>5989.5449999999992</v>
      </c>
      <c r="CU349" s="156">
        <v>0.82269483381194719</v>
      </c>
      <c r="CV349" s="155">
        <v>1290.8520000000008</v>
      </c>
      <c r="CW349" s="277">
        <v>100</v>
      </c>
      <c r="CX349" s="155">
        <v>1035</v>
      </c>
      <c r="CY349" s="366">
        <v>0.1421625771231981</v>
      </c>
      <c r="CZ349" s="339">
        <v>678.7</v>
      </c>
      <c r="DA349" s="155">
        <v>7024.5449999999992</v>
      </c>
      <c r="DB349" s="156">
        <v>0.96485741093514532</v>
      </c>
      <c r="DC349" s="155">
        <v>255.85200000000077</v>
      </c>
      <c r="DD349" s="277"/>
      <c r="DE349" s="155">
        <v>0</v>
      </c>
      <c r="DF349" s="366">
        <v>0</v>
      </c>
      <c r="DG349" s="339">
        <v>678.7</v>
      </c>
      <c r="DH349" s="155">
        <v>7024.5449999999992</v>
      </c>
      <c r="DI349" s="156">
        <v>0.96485741093514532</v>
      </c>
      <c r="DJ349" s="155">
        <v>255.85200000000077</v>
      </c>
      <c r="DK349" s="277"/>
      <c r="DL349" s="155">
        <v>0</v>
      </c>
      <c r="DM349" s="366">
        <v>0</v>
      </c>
      <c r="DN349" s="339">
        <v>678.7</v>
      </c>
      <c r="DO349" s="155">
        <v>7024.5449999999992</v>
      </c>
      <c r="DP349" s="156">
        <v>0.96485741093514532</v>
      </c>
      <c r="DQ349" s="155">
        <v>255.85200000000077</v>
      </c>
    </row>
    <row r="350" spans="1:121" ht="63.75" x14ac:dyDescent="0.25">
      <c r="A350" s="17" t="s">
        <v>923</v>
      </c>
      <c r="B350" s="18" t="s">
        <v>794</v>
      </c>
      <c r="C350" s="17" t="s">
        <v>32</v>
      </c>
      <c r="D350" s="17" t="s">
        <v>795</v>
      </c>
      <c r="E350" s="19" t="s">
        <v>109</v>
      </c>
      <c r="F350" s="19">
        <v>824.77</v>
      </c>
      <c r="G350" s="20">
        <v>9.7813039999999987</v>
      </c>
      <c r="H350" s="20">
        <v>12.24</v>
      </c>
      <c r="I350" s="390">
        <v>10095.183999999999</v>
      </c>
      <c r="J350" s="100">
        <v>0</v>
      </c>
      <c r="K350" s="155">
        <v>0</v>
      </c>
      <c r="L350" s="366">
        <v>0</v>
      </c>
      <c r="M350" s="339">
        <v>0</v>
      </c>
      <c r="N350" s="155">
        <v>0</v>
      </c>
      <c r="O350" s="156">
        <v>0</v>
      </c>
      <c r="P350" s="155">
        <v>10095.183999999999</v>
      </c>
      <c r="Q350" s="100"/>
      <c r="R350" s="155">
        <v>0</v>
      </c>
      <c r="S350" s="366">
        <v>0</v>
      </c>
      <c r="T350" s="339">
        <v>0</v>
      </c>
      <c r="U350" s="155">
        <v>0</v>
      </c>
      <c r="V350" s="156">
        <v>0</v>
      </c>
      <c r="W350" s="155">
        <v>10095.183999999999</v>
      </c>
      <c r="X350" s="100"/>
      <c r="Y350" s="155">
        <v>0</v>
      </c>
      <c r="Z350" s="366">
        <v>0</v>
      </c>
      <c r="AA350" s="339">
        <v>0</v>
      </c>
      <c r="AB350" s="155">
        <v>0</v>
      </c>
      <c r="AC350" s="156">
        <v>0</v>
      </c>
      <c r="AD350" s="155">
        <v>10095.183999999999</v>
      </c>
      <c r="AE350" s="100"/>
      <c r="AF350" s="155">
        <v>0</v>
      </c>
      <c r="AG350" s="366">
        <v>0</v>
      </c>
      <c r="AH350" s="339">
        <v>0</v>
      </c>
      <c r="AI350" s="155">
        <v>0</v>
      </c>
      <c r="AJ350" s="156">
        <v>0</v>
      </c>
      <c r="AK350" s="155">
        <v>10095.183999999999</v>
      </c>
      <c r="AL350" s="100">
        <v>214</v>
      </c>
      <c r="AM350" s="155">
        <v>2619.36</v>
      </c>
      <c r="AN350" s="366">
        <v>0.25946629600807675</v>
      </c>
      <c r="AO350" s="339">
        <v>214</v>
      </c>
      <c r="AP350" s="155">
        <v>2619.36</v>
      </c>
      <c r="AQ350" s="156">
        <v>0.25946629600807675</v>
      </c>
      <c r="AR350" s="155">
        <v>7475.8239999999987</v>
      </c>
      <c r="AS350" s="100">
        <v>114</v>
      </c>
      <c r="AT350" s="155">
        <v>1395.3600000000001</v>
      </c>
      <c r="AU350" s="366">
        <v>0.13822036329402221</v>
      </c>
      <c r="AV350" s="339">
        <v>328</v>
      </c>
      <c r="AW350" s="155">
        <v>4014.7200000000003</v>
      </c>
      <c r="AX350" s="156">
        <v>0.39768665930209895</v>
      </c>
      <c r="AY350" s="155">
        <v>6080.463999999999</v>
      </c>
      <c r="AZ350" s="100">
        <v>158</v>
      </c>
      <c r="BA350" s="155">
        <v>1933.92</v>
      </c>
      <c r="BB350" s="366">
        <v>0.19156857368820621</v>
      </c>
      <c r="BC350" s="339">
        <v>486</v>
      </c>
      <c r="BD350" s="155">
        <v>5948.64</v>
      </c>
      <c r="BE350" s="156">
        <v>0.58925523299030513</v>
      </c>
      <c r="BF350" s="155">
        <v>4146.543999999999</v>
      </c>
      <c r="BG350" s="100"/>
      <c r="BH350" s="155">
        <v>0</v>
      </c>
      <c r="BI350" s="366">
        <v>0</v>
      </c>
      <c r="BJ350" s="339">
        <v>486</v>
      </c>
      <c r="BK350" s="155">
        <v>5948.64</v>
      </c>
      <c r="BL350" s="156">
        <v>0.58925523299030513</v>
      </c>
      <c r="BM350" s="155">
        <v>4146.543999999999</v>
      </c>
      <c r="BN350" s="100"/>
      <c r="BO350" s="155">
        <v>0</v>
      </c>
      <c r="BP350" s="366">
        <v>0</v>
      </c>
      <c r="BQ350" s="339">
        <v>486</v>
      </c>
      <c r="BR350" s="155">
        <v>5948.64</v>
      </c>
      <c r="BS350" s="156">
        <v>0.58925523299030513</v>
      </c>
      <c r="BT350" s="155">
        <v>4146.543999999999</v>
      </c>
      <c r="BU350" s="100">
        <v>176</v>
      </c>
      <c r="BV350" s="155">
        <v>2154.2400000000002</v>
      </c>
      <c r="BW350" s="366">
        <v>0.21339284157673605</v>
      </c>
      <c r="BX350" s="339">
        <v>662</v>
      </c>
      <c r="BY350" s="155">
        <v>8102.880000000001</v>
      </c>
      <c r="BZ350" s="156">
        <v>0.80264807456704124</v>
      </c>
      <c r="CA350" s="155">
        <v>1992.3039999999983</v>
      </c>
      <c r="CB350" s="100"/>
      <c r="CC350" s="155">
        <v>0</v>
      </c>
      <c r="CD350" s="366">
        <v>0</v>
      </c>
      <c r="CE350" s="339">
        <v>662</v>
      </c>
      <c r="CF350" s="155">
        <v>8102.880000000001</v>
      </c>
      <c r="CG350" s="156">
        <v>0.80264807456704124</v>
      </c>
      <c r="CH350" s="155">
        <v>1992.3039999999983</v>
      </c>
      <c r="CI350" s="100"/>
      <c r="CJ350" s="155">
        <v>0</v>
      </c>
      <c r="CK350" s="366">
        <v>0</v>
      </c>
      <c r="CL350" s="339">
        <v>662</v>
      </c>
      <c r="CM350" s="155">
        <v>8102.880000000001</v>
      </c>
      <c r="CN350" s="156">
        <v>0.80264807456704124</v>
      </c>
      <c r="CO350" s="155">
        <v>1992.3039999999983</v>
      </c>
      <c r="CP350" s="277"/>
      <c r="CQ350" s="155">
        <v>0</v>
      </c>
      <c r="CR350" s="366">
        <v>0</v>
      </c>
      <c r="CS350" s="339">
        <v>662</v>
      </c>
      <c r="CT350" s="155">
        <v>8102.880000000001</v>
      </c>
      <c r="CU350" s="156">
        <v>0.80264807456704124</v>
      </c>
      <c r="CV350" s="155">
        <v>1992.3039999999983</v>
      </c>
      <c r="CW350" s="277">
        <v>135</v>
      </c>
      <c r="CX350" s="155">
        <v>1652.4</v>
      </c>
      <c r="CY350" s="366">
        <v>0.16368200916397366</v>
      </c>
      <c r="CZ350" s="339">
        <v>797</v>
      </c>
      <c r="DA350" s="155">
        <v>9755.2800000000007</v>
      </c>
      <c r="DB350" s="156">
        <v>0.96633008373101481</v>
      </c>
      <c r="DC350" s="155">
        <v>339.90399999999863</v>
      </c>
      <c r="DD350" s="277"/>
      <c r="DE350" s="155">
        <v>0</v>
      </c>
      <c r="DF350" s="366">
        <v>0</v>
      </c>
      <c r="DG350" s="339">
        <v>797</v>
      </c>
      <c r="DH350" s="155">
        <v>9755.2800000000007</v>
      </c>
      <c r="DI350" s="156">
        <v>0.96633008373101481</v>
      </c>
      <c r="DJ350" s="155">
        <v>339.90399999999863</v>
      </c>
      <c r="DK350" s="277"/>
      <c r="DL350" s="155">
        <v>0</v>
      </c>
      <c r="DM350" s="366">
        <v>0</v>
      </c>
      <c r="DN350" s="339">
        <v>797</v>
      </c>
      <c r="DO350" s="155">
        <v>9755.2800000000007</v>
      </c>
      <c r="DP350" s="156">
        <v>0.96633008373101481</v>
      </c>
      <c r="DQ350" s="155">
        <v>339.90399999999863</v>
      </c>
    </row>
    <row r="351" spans="1:121" ht="38.25" x14ac:dyDescent="0.25">
      <c r="A351" s="17" t="s">
        <v>924</v>
      </c>
      <c r="B351" s="18" t="s">
        <v>831</v>
      </c>
      <c r="C351" s="17" t="s">
        <v>32</v>
      </c>
      <c r="D351" s="17" t="s">
        <v>832</v>
      </c>
      <c r="E351" s="19" t="s">
        <v>42</v>
      </c>
      <c r="F351" s="19">
        <v>29</v>
      </c>
      <c r="G351" s="20">
        <v>7.22</v>
      </c>
      <c r="H351" s="20">
        <v>9.0399999999999991</v>
      </c>
      <c r="I351" s="390">
        <v>262.16000000000003</v>
      </c>
      <c r="J351" s="100">
        <v>0</v>
      </c>
      <c r="K351" s="155">
        <v>0</v>
      </c>
      <c r="L351" s="366">
        <v>0</v>
      </c>
      <c r="M351" s="339">
        <v>0</v>
      </c>
      <c r="N351" s="155">
        <v>0</v>
      </c>
      <c r="O351" s="156">
        <v>0</v>
      </c>
      <c r="P351" s="155">
        <v>262.16000000000003</v>
      </c>
      <c r="Q351" s="100"/>
      <c r="R351" s="155">
        <v>0</v>
      </c>
      <c r="S351" s="366">
        <v>0</v>
      </c>
      <c r="T351" s="339">
        <v>0</v>
      </c>
      <c r="U351" s="155">
        <v>0</v>
      </c>
      <c r="V351" s="156">
        <v>0</v>
      </c>
      <c r="W351" s="155">
        <v>262.16000000000003</v>
      </c>
      <c r="X351" s="100"/>
      <c r="Y351" s="155">
        <v>0</v>
      </c>
      <c r="Z351" s="366">
        <v>0</v>
      </c>
      <c r="AA351" s="339">
        <v>0</v>
      </c>
      <c r="AB351" s="155">
        <v>0</v>
      </c>
      <c r="AC351" s="156">
        <v>0</v>
      </c>
      <c r="AD351" s="155">
        <v>262.16000000000003</v>
      </c>
      <c r="AE351" s="100"/>
      <c r="AF351" s="155">
        <v>0</v>
      </c>
      <c r="AG351" s="366">
        <v>0</v>
      </c>
      <c r="AH351" s="339">
        <v>0</v>
      </c>
      <c r="AI351" s="155">
        <v>0</v>
      </c>
      <c r="AJ351" s="156">
        <v>0</v>
      </c>
      <c r="AK351" s="155">
        <v>262.16000000000003</v>
      </c>
      <c r="AL351" s="100"/>
      <c r="AM351" s="155">
        <v>0</v>
      </c>
      <c r="AN351" s="366">
        <v>0</v>
      </c>
      <c r="AO351" s="339">
        <v>0</v>
      </c>
      <c r="AP351" s="155">
        <v>0</v>
      </c>
      <c r="AQ351" s="156">
        <v>0</v>
      </c>
      <c r="AR351" s="155">
        <v>262.16000000000003</v>
      </c>
      <c r="AS351" s="100">
        <v>21</v>
      </c>
      <c r="AT351" s="155">
        <v>189.83999999999997</v>
      </c>
      <c r="AU351" s="366">
        <v>0.72413793103448254</v>
      </c>
      <c r="AV351" s="339">
        <v>21</v>
      </c>
      <c r="AW351" s="155">
        <v>189.83999999999997</v>
      </c>
      <c r="AX351" s="156">
        <v>0.72413793103448254</v>
      </c>
      <c r="AY351" s="155">
        <v>72.32000000000005</v>
      </c>
      <c r="AZ351" s="100"/>
      <c r="BA351" s="155">
        <v>0</v>
      </c>
      <c r="BB351" s="366">
        <v>0</v>
      </c>
      <c r="BC351" s="339">
        <v>21</v>
      </c>
      <c r="BD351" s="155">
        <v>189.83999999999997</v>
      </c>
      <c r="BE351" s="156">
        <v>0.72413793103448254</v>
      </c>
      <c r="BF351" s="155">
        <v>72.32000000000005</v>
      </c>
      <c r="BG351" s="100"/>
      <c r="BH351" s="155">
        <v>0</v>
      </c>
      <c r="BI351" s="366">
        <v>0</v>
      </c>
      <c r="BJ351" s="339">
        <v>21</v>
      </c>
      <c r="BK351" s="155">
        <v>189.83999999999997</v>
      </c>
      <c r="BL351" s="156">
        <v>0.72413793103448254</v>
      </c>
      <c r="BM351" s="155">
        <v>72.32000000000005</v>
      </c>
      <c r="BN351" s="100"/>
      <c r="BO351" s="155">
        <v>0</v>
      </c>
      <c r="BP351" s="366">
        <v>0</v>
      </c>
      <c r="BQ351" s="339">
        <v>21</v>
      </c>
      <c r="BR351" s="155">
        <v>189.83999999999997</v>
      </c>
      <c r="BS351" s="156">
        <v>0.72413793103448254</v>
      </c>
      <c r="BT351" s="155">
        <v>72.32000000000005</v>
      </c>
      <c r="BU351" s="100">
        <v>3</v>
      </c>
      <c r="BV351" s="155">
        <v>27.119999999999997</v>
      </c>
      <c r="BW351" s="366">
        <v>0.10344827586206895</v>
      </c>
      <c r="BX351" s="339">
        <v>24</v>
      </c>
      <c r="BY351" s="155">
        <v>216.95999999999998</v>
      </c>
      <c r="BZ351" s="156">
        <v>0.8275862068965516</v>
      </c>
      <c r="CA351" s="155">
        <v>45.200000000000045</v>
      </c>
      <c r="CB351" s="100"/>
      <c r="CC351" s="155">
        <v>0</v>
      </c>
      <c r="CD351" s="366">
        <v>0</v>
      </c>
      <c r="CE351" s="339">
        <v>24</v>
      </c>
      <c r="CF351" s="155">
        <v>216.95999999999998</v>
      </c>
      <c r="CG351" s="156">
        <v>0.8275862068965516</v>
      </c>
      <c r="CH351" s="155">
        <v>45.200000000000045</v>
      </c>
      <c r="CI351" s="100"/>
      <c r="CJ351" s="155">
        <v>0</v>
      </c>
      <c r="CK351" s="366">
        <v>0</v>
      </c>
      <c r="CL351" s="339">
        <v>24</v>
      </c>
      <c r="CM351" s="155">
        <v>216.95999999999998</v>
      </c>
      <c r="CN351" s="156">
        <v>0.8275862068965516</v>
      </c>
      <c r="CO351" s="155">
        <v>45.200000000000045</v>
      </c>
      <c r="CP351" s="277"/>
      <c r="CQ351" s="155">
        <v>0</v>
      </c>
      <c r="CR351" s="366">
        <v>0</v>
      </c>
      <c r="CS351" s="339">
        <v>24</v>
      </c>
      <c r="CT351" s="155">
        <v>216.95999999999998</v>
      </c>
      <c r="CU351" s="156">
        <v>0.8275862068965516</v>
      </c>
      <c r="CV351" s="155">
        <v>45.200000000000045</v>
      </c>
      <c r="CW351" s="277"/>
      <c r="CX351" s="155">
        <v>0</v>
      </c>
      <c r="CY351" s="366">
        <v>0</v>
      </c>
      <c r="CZ351" s="339">
        <v>24</v>
      </c>
      <c r="DA351" s="155">
        <v>216.95999999999998</v>
      </c>
      <c r="DB351" s="156">
        <v>0.8275862068965516</v>
      </c>
      <c r="DC351" s="155">
        <v>45.200000000000045</v>
      </c>
      <c r="DD351" s="277"/>
      <c r="DE351" s="155">
        <v>0</v>
      </c>
      <c r="DF351" s="366">
        <v>0</v>
      </c>
      <c r="DG351" s="339">
        <v>24</v>
      </c>
      <c r="DH351" s="155">
        <v>216.95999999999998</v>
      </c>
      <c r="DI351" s="156">
        <v>0.8275862068965516</v>
      </c>
      <c r="DJ351" s="155">
        <v>45.200000000000045</v>
      </c>
      <c r="DK351" s="277"/>
      <c r="DL351" s="155">
        <v>0</v>
      </c>
      <c r="DM351" s="366">
        <v>0</v>
      </c>
      <c r="DN351" s="339">
        <v>24</v>
      </c>
      <c r="DO351" s="155">
        <v>216.95999999999998</v>
      </c>
      <c r="DP351" s="156">
        <v>0.8275862068965516</v>
      </c>
      <c r="DQ351" s="155">
        <v>45.200000000000045</v>
      </c>
    </row>
    <row r="352" spans="1:121" ht="38.25" x14ac:dyDescent="0.25">
      <c r="A352" s="17" t="s">
        <v>925</v>
      </c>
      <c r="B352" s="18" t="s">
        <v>825</v>
      </c>
      <c r="C352" s="17" t="s">
        <v>32</v>
      </c>
      <c r="D352" s="17" t="s">
        <v>826</v>
      </c>
      <c r="E352" s="19" t="s">
        <v>42</v>
      </c>
      <c r="F352" s="19">
        <v>90</v>
      </c>
      <c r="G352" s="20">
        <v>6.03</v>
      </c>
      <c r="H352" s="20">
        <v>7.55</v>
      </c>
      <c r="I352" s="390">
        <v>679.5</v>
      </c>
      <c r="J352" s="100">
        <v>0</v>
      </c>
      <c r="K352" s="155">
        <v>0</v>
      </c>
      <c r="L352" s="366">
        <v>0</v>
      </c>
      <c r="M352" s="339">
        <v>0</v>
      </c>
      <c r="N352" s="155">
        <v>0</v>
      </c>
      <c r="O352" s="156">
        <v>0</v>
      </c>
      <c r="P352" s="155">
        <v>679.5</v>
      </c>
      <c r="Q352" s="100"/>
      <c r="R352" s="155">
        <v>0</v>
      </c>
      <c r="S352" s="366">
        <v>0</v>
      </c>
      <c r="T352" s="339">
        <v>0</v>
      </c>
      <c r="U352" s="155">
        <v>0</v>
      </c>
      <c r="V352" s="156">
        <v>0</v>
      </c>
      <c r="W352" s="155">
        <v>679.5</v>
      </c>
      <c r="X352" s="100">
        <v>19</v>
      </c>
      <c r="Y352" s="155">
        <v>143.44999999999999</v>
      </c>
      <c r="Z352" s="366">
        <v>0.21111111111111108</v>
      </c>
      <c r="AA352" s="339">
        <v>19</v>
      </c>
      <c r="AB352" s="155">
        <v>143.44999999999999</v>
      </c>
      <c r="AC352" s="156">
        <v>0.21111111111111108</v>
      </c>
      <c r="AD352" s="155">
        <v>536.04999999999995</v>
      </c>
      <c r="AE352" s="100"/>
      <c r="AF352" s="155">
        <v>0</v>
      </c>
      <c r="AG352" s="366">
        <v>0</v>
      </c>
      <c r="AH352" s="339">
        <v>19</v>
      </c>
      <c r="AI352" s="155">
        <v>143.44999999999999</v>
      </c>
      <c r="AJ352" s="156">
        <v>0.21111111111111108</v>
      </c>
      <c r="AK352" s="155">
        <v>536.04999999999995</v>
      </c>
      <c r="AL352" s="100"/>
      <c r="AM352" s="155">
        <v>0</v>
      </c>
      <c r="AN352" s="366">
        <v>0</v>
      </c>
      <c r="AO352" s="339">
        <v>19</v>
      </c>
      <c r="AP352" s="155">
        <v>143.44999999999999</v>
      </c>
      <c r="AQ352" s="156">
        <v>0.21111111111111108</v>
      </c>
      <c r="AR352" s="155">
        <v>536.04999999999995</v>
      </c>
      <c r="AS352" s="100">
        <v>50</v>
      </c>
      <c r="AT352" s="155">
        <v>377.5</v>
      </c>
      <c r="AU352" s="366">
        <v>0.55555555555555558</v>
      </c>
      <c r="AV352" s="339">
        <v>69</v>
      </c>
      <c r="AW352" s="155">
        <v>520.95000000000005</v>
      </c>
      <c r="AX352" s="156">
        <v>0.76666666666666672</v>
      </c>
      <c r="AY352" s="155">
        <v>158.54999999999995</v>
      </c>
      <c r="AZ352" s="100">
        <v>15</v>
      </c>
      <c r="BA352" s="155">
        <v>113.25</v>
      </c>
      <c r="BB352" s="366">
        <v>0.16666666666666666</v>
      </c>
      <c r="BC352" s="339">
        <v>84</v>
      </c>
      <c r="BD352" s="155">
        <v>634.20000000000005</v>
      </c>
      <c r="BE352" s="156">
        <v>0.93333333333333335</v>
      </c>
      <c r="BF352" s="155">
        <v>45.299999999999955</v>
      </c>
      <c r="BG352" s="100"/>
      <c r="BH352" s="155">
        <v>0</v>
      </c>
      <c r="BI352" s="366">
        <v>0</v>
      </c>
      <c r="BJ352" s="339">
        <v>84</v>
      </c>
      <c r="BK352" s="155">
        <v>634.20000000000005</v>
      </c>
      <c r="BL352" s="156">
        <v>0.93333333333333335</v>
      </c>
      <c r="BM352" s="155">
        <v>45.299999999999955</v>
      </c>
      <c r="BN352" s="100"/>
      <c r="BO352" s="155">
        <v>0</v>
      </c>
      <c r="BP352" s="366">
        <v>0</v>
      </c>
      <c r="BQ352" s="339">
        <v>84</v>
      </c>
      <c r="BR352" s="155">
        <v>634.20000000000005</v>
      </c>
      <c r="BS352" s="156">
        <v>0.93333333333333335</v>
      </c>
      <c r="BT352" s="155">
        <v>45.299999999999955</v>
      </c>
      <c r="BU352" s="100"/>
      <c r="BV352" s="155">
        <v>0</v>
      </c>
      <c r="BW352" s="366">
        <v>0</v>
      </c>
      <c r="BX352" s="339">
        <v>84</v>
      </c>
      <c r="BY352" s="155">
        <v>634.20000000000005</v>
      </c>
      <c r="BZ352" s="156">
        <v>0.93333333333333335</v>
      </c>
      <c r="CA352" s="155">
        <v>45.299999999999955</v>
      </c>
      <c r="CB352" s="100"/>
      <c r="CC352" s="155">
        <v>0</v>
      </c>
      <c r="CD352" s="366">
        <v>0</v>
      </c>
      <c r="CE352" s="339">
        <v>84</v>
      </c>
      <c r="CF352" s="155">
        <v>634.20000000000005</v>
      </c>
      <c r="CG352" s="156">
        <v>0.93333333333333335</v>
      </c>
      <c r="CH352" s="155">
        <v>45.299999999999955</v>
      </c>
      <c r="CI352" s="100"/>
      <c r="CJ352" s="155">
        <v>0</v>
      </c>
      <c r="CK352" s="366">
        <v>0</v>
      </c>
      <c r="CL352" s="339">
        <v>84</v>
      </c>
      <c r="CM352" s="155">
        <v>634.20000000000005</v>
      </c>
      <c r="CN352" s="156">
        <v>0.93333333333333335</v>
      </c>
      <c r="CO352" s="155">
        <v>45.299999999999955</v>
      </c>
      <c r="CP352" s="277"/>
      <c r="CQ352" s="155">
        <v>0</v>
      </c>
      <c r="CR352" s="366">
        <v>0</v>
      </c>
      <c r="CS352" s="339">
        <v>84</v>
      </c>
      <c r="CT352" s="155">
        <v>634.20000000000005</v>
      </c>
      <c r="CU352" s="156">
        <v>0.93333333333333335</v>
      </c>
      <c r="CV352" s="155">
        <v>45.299999999999955</v>
      </c>
      <c r="CW352" s="277"/>
      <c r="CX352" s="155">
        <v>0</v>
      </c>
      <c r="CY352" s="366">
        <v>0</v>
      </c>
      <c r="CZ352" s="339">
        <v>84</v>
      </c>
      <c r="DA352" s="155">
        <v>634.20000000000005</v>
      </c>
      <c r="DB352" s="156">
        <v>0.93333333333333335</v>
      </c>
      <c r="DC352" s="155">
        <v>45.299999999999955</v>
      </c>
      <c r="DD352" s="277"/>
      <c r="DE352" s="155">
        <v>0</v>
      </c>
      <c r="DF352" s="366">
        <v>0</v>
      </c>
      <c r="DG352" s="339">
        <v>84</v>
      </c>
      <c r="DH352" s="155">
        <v>634.20000000000005</v>
      </c>
      <c r="DI352" s="156">
        <v>0.93333333333333335</v>
      </c>
      <c r="DJ352" s="155">
        <v>45.299999999999955</v>
      </c>
      <c r="DK352" s="277"/>
      <c r="DL352" s="155">
        <v>0</v>
      </c>
      <c r="DM352" s="366">
        <v>0</v>
      </c>
      <c r="DN352" s="339">
        <v>84</v>
      </c>
      <c r="DO352" s="155">
        <v>634.20000000000005</v>
      </c>
      <c r="DP352" s="156">
        <v>0.93333333333333335</v>
      </c>
      <c r="DQ352" s="155">
        <v>45.299999999999955</v>
      </c>
    </row>
    <row r="353" spans="1:121" ht="38.25" x14ac:dyDescent="0.25">
      <c r="A353" s="17" t="s">
        <v>926</v>
      </c>
      <c r="B353" s="18" t="s">
        <v>927</v>
      </c>
      <c r="C353" s="17" t="s">
        <v>32</v>
      </c>
      <c r="D353" s="17" t="s">
        <v>928</v>
      </c>
      <c r="E353" s="19" t="s">
        <v>42</v>
      </c>
      <c r="F353" s="19">
        <v>41</v>
      </c>
      <c r="G353" s="20">
        <v>26.35</v>
      </c>
      <c r="H353" s="20">
        <v>32.99</v>
      </c>
      <c r="I353" s="390">
        <v>1352.59</v>
      </c>
      <c r="J353" s="100">
        <v>0</v>
      </c>
      <c r="K353" s="155">
        <v>0</v>
      </c>
      <c r="L353" s="366">
        <v>0</v>
      </c>
      <c r="M353" s="339">
        <v>0</v>
      </c>
      <c r="N353" s="155">
        <v>0</v>
      </c>
      <c r="O353" s="156">
        <v>0</v>
      </c>
      <c r="P353" s="155">
        <v>1352.59</v>
      </c>
      <c r="Q353" s="100"/>
      <c r="R353" s="155">
        <v>0</v>
      </c>
      <c r="S353" s="366">
        <v>0</v>
      </c>
      <c r="T353" s="339">
        <v>0</v>
      </c>
      <c r="U353" s="155">
        <v>0</v>
      </c>
      <c r="V353" s="156">
        <v>0</v>
      </c>
      <c r="W353" s="155">
        <v>1352.59</v>
      </c>
      <c r="X353" s="100"/>
      <c r="Y353" s="155">
        <v>0</v>
      </c>
      <c r="Z353" s="366">
        <v>0</v>
      </c>
      <c r="AA353" s="339">
        <v>0</v>
      </c>
      <c r="AB353" s="155">
        <v>0</v>
      </c>
      <c r="AC353" s="156">
        <v>0</v>
      </c>
      <c r="AD353" s="155">
        <v>1352.59</v>
      </c>
      <c r="AE353" s="100"/>
      <c r="AF353" s="155">
        <v>0</v>
      </c>
      <c r="AG353" s="366">
        <v>0</v>
      </c>
      <c r="AH353" s="339">
        <v>0</v>
      </c>
      <c r="AI353" s="155">
        <v>0</v>
      </c>
      <c r="AJ353" s="156">
        <v>0</v>
      </c>
      <c r="AK353" s="155">
        <v>1352.59</v>
      </c>
      <c r="AL353" s="100"/>
      <c r="AM353" s="155">
        <v>0</v>
      </c>
      <c r="AN353" s="366">
        <v>0</v>
      </c>
      <c r="AO353" s="339">
        <v>0</v>
      </c>
      <c r="AP353" s="155">
        <v>0</v>
      </c>
      <c r="AQ353" s="156">
        <v>0</v>
      </c>
      <c r="AR353" s="155">
        <v>1352.59</v>
      </c>
      <c r="AS353" s="100"/>
      <c r="AT353" s="155">
        <v>0</v>
      </c>
      <c r="AU353" s="366">
        <v>0</v>
      </c>
      <c r="AV353" s="339">
        <v>0</v>
      </c>
      <c r="AW353" s="155">
        <v>0</v>
      </c>
      <c r="AX353" s="156">
        <v>0</v>
      </c>
      <c r="AY353" s="155">
        <v>1352.59</v>
      </c>
      <c r="AZ353" s="100"/>
      <c r="BA353" s="155">
        <v>0</v>
      </c>
      <c r="BB353" s="366">
        <v>0</v>
      </c>
      <c r="BC353" s="339">
        <v>0</v>
      </c>
      <c r="BD353" s="155">
        <v>0</v>
      </c>
      <c r="BE353" s="156">
        <v>0</v>
      </c>
      <c r="BF353" s="155">
        <v>1352.59</v>
      </c>
      <c r="BG353" s="100"/>
      <c r="BH353" s="155">
        <v>0</v>
      </c>
      <c r="BI353" s="366">
        <v>0</v>
      </c>
      <c r="BJ353" s="339">
        <v>0</v>
      </c>
      <c r="BK353" s="155">
        <v>0</v>
      </c>
      <c r="BL353" s="156">
        <v>0</v>
      </c>
      <c r="BM353" s="155">
        <v>1352.59</v>
      </c>
      <c r="BN353" s="100"/>
      <c r="BO353" s="155">
        <v>0</v>
      </c>
      <c r="BP353" s="366">
        <v>0</v>
      </c>
      <c r="BQ353" s="339">
        <v>0</v>
      </c>
      <c r="BR353" s="155">
        <v>0</v>
      </c>
      <c r="BS353" s="156">
        <v>0</v>
      </c>
      <c r="BT353" s="155">
        <v>1352.59</v>
      </c>
      <c r="BU353" s="100"/>
      <c r="BV353" s="155">
        <v>0</v>
      </c>
      <c r="BW353" s="366">
        <v>0</v>
      </c>
      <c r="BX353" s="339">
        <v>0</v>
      </c>
      <c r="BY353" s="155">
        <v>0</v>
      </c>
      <c r="BZ353" s="156">
        <v>0</v>
      </c>
      <c r="CA353" s="155">
        <v>1352.59</v>
      </c>
      <c r="CB353" s="100"/>
      <c r="CC353" s="155">
        <v>0</v>
      </c>
      <c r="CD353" s="366">
        <v>0</v>
      </c>
      <c r="CE353" s="339">
        <v>0</v>
      </c>
      <c r="CF353" s="155">
        <v>0</v>
      </c>
      <c r="CG353" s="156">
        <v>0</v>
      </c>
      <c r="CH353" s="155">
        <v>1352.59</v>
      </c>
      <c r="CI353" s="100"/>
      <c r="CJ353" s="155">
        <v>0</v>
      </c>
      <c r="CK353" s="366">
        <v>0</v>
      </c>
      <c r="CL353" s="339">
        <v>0</v>
      </c>
      <c r="CM353" s="155">
        <v>0</v>
      </c>
      <c r="CN353" s="156">
        <v>0</v>
      </c>
      <c r="CO353" s="155">
        <v>1352.59</v>
      </c>
      <c r="CP353" s="100"/>
      <c r="CQ353" s="155">
        <v>0</v>
      </c>
      <c r="CR353" s="366">
        <v>0</v>
      </c>
      <c r="CS353" s="339">
        <v>0</v>
      </c>
      <c r="CT353" s="155">
        <v>0</v>
      </c>
      <c r="CU353" s="156">
        <v>0</v>
      </c>
      <c r="CV353" s="155">
        <v>1352.59</v>
      </c>
      <c r="CW353" s="100"/>
      <c r="CX353" s="155">
        <v>0</v>
      </c>
      <c r="CY353" s="366">
        <v>0</v>
      </c>
      <c r="CZ353" s="339">
        <v>0</v>
      </c>
      <c r="DA353" s="155">
        <v>0</v>
      </c>
      <c r="DB353" s="156">
        <v>0</v>
      </c>
      <c r="DC353" s="155">
        <v>1352.59</v>
      </c>
      <c r="DD353" s="100"/>
      <c r="DE353" s="155">
        <v>0</v>
      </c>
      <c r="DF353" s="366">
        <v>0</v>
      </c>
      <c r="DG353" s="339">
        <v>0</v>
      </c>
      <c r="DH353" s="155">
        <v>0</v>
      </c>
      <c r="DI353" s="156">
        <v>0</v>
      </c>
      <c r="DJ353" s="155">
        <v>1352.59</v>
      </c>
      <c r="DK353" s="100"/>
      <c r="DL353" s="155">
        <v>0</v>
      </c>
      <c r="DM353" s="366">
        <v>0</v>
      </c>
      <c r="DN353" s="339">
        <v>0</v>
      </c>
      <c r="DO353" s="155">
        <v>0</v>
      </c>
      <c r="DP353" s="156">
        <v>0</v>
      </c>
      <c r="DQ353" s="155">
        <v>1352.59</v>
      </c>
    </row>
    <row r="354" spans="1:121" ht="25.5" x14ac:dyDescent="0.25">
      <c r="A354" s="17" t="s">
        <v>929</v>
      </c>
      <c r="B354" s="18" t="s">
        <v>660</v>
      </c>
      <c r="C354" s="17" t="s">
        <v>32</v>
      </c>
      <c r="D354" s="17" t="s">
        <v>661</v>
      </c>
      <c r="E354" s="19" t="s">
        <v>42</v>
      </c>
      <c r="F354" s="19">
        <v>63</v>
      </c>
      <c r="G354" s="20">
        <v>12.64</v>
      </c>
      <c r="H354" s="20">
        <v>15.82</v>
      </c>
      <c r="I354" s="390">
        <v>996.66</v>
      </c>
      <c r="J354" s="100">
        <v>0</v>
      </c>
      <c r="K354" s="155">
        <v>0</v>
      </c>
      <c r="L354" s="366">
        <v>0</v>
      </c>
      <c r="M354" s="339">
        <v>0</v>
      </c>
      <c r="N354" s="155">
        <v>0</v>
      </c>
      <c r="O354" s="156">
        <v>0</v>
      </c>
      <c r="P354" s="155">
        <v>996.66</v>
      </c>
      <c r="Q354" s="100"/>
      <c r="R354" s="155">
        <v>0</v>
      </c>
      <c r="S354" s="366">
        <v>0</v>
      </c>
      <c r="T354" s="339">
        <v>0</v>
      </c>
      <c r="U354" s="155">
        <v>0</v>
      </c>
      <c r="V354" s="156">
        <v>0</v>
      </c>
      <c r="W354" s="155">
        <v>996.66</v>
      </c>
      <c r="X354" s="100"/>
      <c r="Y354" s="155">
        <v>0</v>
      </c>
      <c r="Z354" s="366">
        <v>0</v>
      </c>
      <c r="AA354" s="339">
        <v>0</v>
      </c>
      <c r="AB354" s="155">
        <v>0</v>
      </c>
      <c r="AC354" s="156">
        <v>0</v>
      </c>
      <c r="AD354" s="155">
        <v>996.66</v>
      </c>
      <c r="AE354" s="100"/>
      <c r="AF354" s="155">
        <v>0</v>
      </c>
      <c r="AG354" s="366">
        <v>0</v>
      </c>
      <c r="AH354" s="339">
        <v>0</v>
      </c>
      <c r="AI354" s="155">
        <v>0</v>
      </c>
      <c r="AJ354" s="156">
        <v>0</v>
      </c>
      <c r="AK354" s="155">
        <v>996.66</v>
      </c>
      <c r="AL354" s="100"/>
      <c r="AM354" s="155">
        <v>0</v>
      </c>
      <c r="AN354" s="366">
        <v>0</v>
      </c>
      <c r="AO354" s="339">
        <v>0</v>
      </c>
      <c r="AP354" s="155">
        <v>0</v>
      </c>
      <c r="AQ354" s="156">
        <v>0</v>
      </c>
      <c r="AR354" s="155">
        <v>996.66</v>
      </c>
      <c r="AS354" s="100">
        <v>29</v>
      </c>
      <c r="AT354" s="155">
        <v>458.78000000000003</v>
      </c>
      <c r="AU354" s="366">
        <v>0.46031746031746035</v>
      </c>
      <c r="AV354" s="339">
        <v>29</v>
      </c>
      <c r="AW354" s="155">
        <v>458.78000000000003</v>
      </c>
      <c r="AX354" s="156">
        <v>0.46031746031746035</v>
      </c>
      <c r="AY354" s="155">
        <v>537.87999999999988</v>
      </c>
      <c r="AZ354" s="100">
        <v>10</v>
      </c>
      <c r="BA354" s="155">
        <v>158.19999999999999</v>
      </c>
      <c r="BB354" s="366">
        <v>0.15873015873015872</v>
      </c>
      <c r="BC354" s="339">
        <v>39</v>
      </c>
      <c r="BD354" s="155">
        <v>616.98</v>
      </c>
      <c r="BE354" s="156">
        <v>0.61904761904761907</v>
      </c>
      <c r="BF354" s="155">
        <v>379.67999999999995</v>
      </c>
      <c r="BG354" s="100"/>
      <c r="BH354" s="155">
        <v>0</v>
      </c>
      <c r="BI354" s="366">
        <v>0</v>
      </c>
      <c r="BJ354" s="339">
        <v>39</v>
      </c>
      <c r="BK354" s="155">
        <v>616.98</v>
      </c>
      <c r="BL354" s="156">
        <v>0.61904761904761907</v>
      </c>
      <c r="BM354" s="155">
        <v>379.67999999999995</v>
      </c>
      <c r="BN354" s="100"/>
      <c r="BO354" s="155">
        <v>0</v>
      </c>
      <c r="BP354" s="366">
        <v>0</v>
      </c>
      <c r="BQ354" s="339">
        <v>39</v>
      </c>
      <c r="BR354" s="155">
        <v>616.98</v>
      </c>
      <c r="BS354" s="156">
        <v>0.61904761904761907</v>
      </c>
      <c r="BT354" s="155">
        <v>379.67999999999995</v>
      </c>
      <c r="BU354" s="100">
        <v>10</v>
      </c>
      <c r="BV354" s="155">
        <v>158.19999999999999</v>
      </c>
      <c r="BW354" s="366">
        <v>0.15873015873015872</v>
      </c>
      <c r="BX354" s="339">
        <v>49</v>
      </c>
      <c r="BY354" s="155">
        <v>775.18000000000006</v>
      </c>
      <c r="BZ354" s="156">
        <v>0.7777777777777779</v>
      </c>
      <c r="CA354" s="155">
        <v>221.4799999999999</v>
      </c>
      <c r="CB354" s="100"/>
      <c r="CC354" s="155">
        <v>0</v>
      </c>
      <c r="CD354" s="366">
        <v>0</v>
      </c>
      <c r="CE354" s="339">
        <v>49</v>
      </c>
      <c r="CF354" s="155">
        <v>775.18000000000006</v>
      </c>
      <c r="CG354" s="156">
        <v>0.7777777777777779</v>
      </c>
      <c r="CH354" s="155">
        <v>221.4799999999999</v>
      </c>
      <c r="CI354" s="100"/>
      <c r="CJ354" s="155">
        <v>0</v>
      </c>
      <c r="CK354" s="366">
        <v>0</v>
      </c>
      <c r="CL354" s="339">
        <v>49</v>
      </c>
      <c r="CM354" s="155">
        <v>775.18000000000006</v>
      </c>
      <c r="CN354" s="156">
        <v>0.7777777777777779</v>
      </c>
      <c r="CO354" s="155">
        <v>221.4799999999999</v>
      </c>
      <c r="CP354" s="277"/>
      <c r="CQ354" s="155">
        <v>0</v>
      </c>
      <c r="CR354" s="366">
        <v>0</v>
      </c>
      <c r="CS354" s="339">
        <v>49</v>
      </c>
      <c r="CT354" s="155">
        <v>775.18000000000006</v>
      </c>
      <c r="CU354" s="156">
        <v>0.7777777777777779</v>
      </c>
      <c r="CV354" s="155">
        <v>221.4799999999999</v>
      </c>
      <c r="CW354" s="277"/>
      <c r="CX354" s="155">
        <v>0</v>
      </c>
      <c r="CY354" s="366">
        <v>0</v>
      </c>
      <c r="CZ354" s="339">
        <v>49</v>
      </c>
      <c r="DA354" s="155">
        <v>775.18000000000006</v>
      </c>
      <c r="DB354" s="156">
        <v>0.7777777777777779</v>
      </c>
      <c r="DC354" s="155">
        <v>221.4799999999999</v>
      </c>
      <c r="DD354" s="277"/>
      <c r="DE354" s="155">
        <v>0</v>
      </c>
      <c r="DF354" s="366">
        <v>0</v>
      </c>
      <c r="DG354" s="339">
        <v>49</v>
      </c>
      <c r="DH354" s="155">
        <v>775.18000000000006</v>
      </c>
      <c r="DI354" s="156">
        <v>0.7777777777777779</v>
      </c>
      <c r="DJ354" s="155">
        <v>221.4799999999999</v>
      </c>
      <c r="DK354" s="277"/>
      <c r="DL354" s="155">
        <v>0</v>
      </c>
      <c r="DM354" s="366">
        <v>0</v>
      </c>
      <c r="DN354" s="339">
        <v>49</v>
      </c>
      <c r="DO354" s="155">
        <v>775.18000000000006</v>
      </c>
      <c r="DP354" s="156">
        <v>0.7777777777777779</v>
      </c>
      <c r="DQ354" s="155">
        <v>221.4799999999999</v>
      </c>
    </row>
    <row r="355" spans="1:121" ht="38.25" x14ac:dyDescent="0.25">
      <c r="A355" s="17" t="s">
        <v>930</v>
      </c>
      <c r="B355" s="18" t="s">
        <v>712</v>
      </c>
      <c r="C355" s="17" t="s">
        <v>32</v>
      </c>
      <c r="D355" s="17" t="s">
        <v>713</v>
      </c>
      <c r="E355" s="19" t="s">
        <v>42</v>
      </c>
      <c r="F355" s="19">
        <v>35</v>
      </c>
      <c r="G355" s="20">
        <v>10.47</v>
      </c>
      <c r="H355" s="20">
        <v>13.11</v>
      </c>
      <c r="I355" s="390">
        <v>458.85</v>
      </c>
      <c r="J355" s="100">
        <v>0</v>
      </c>
      <c r="K355" s="155">
        <v>0</v>
      </c>
      <c r="L355" s="366">
        <v>0</v>
      </c>
      <c r="M355" s="339">
        <v>0</v>
      </c>
      <c r="N355" s="155">
        <v>0</v>
      </c>
      <c r="O355" s="156">
        <v>0</v>
      </c>
      <c r="P355" s="155">
        <v>458.85</v>
      </c>
      <c r="Q355" s="100"/>
      <c r="R355" s="155">
        <v>0</v>
      </c>
      <c r="S355" s="366">
        <v>0</v>
      </c>
      <c r="T355" s="339">
        <v>0</v>
      </c>
      <c r="U355" s="155">
        <v>0</v>
      </c>
      <c r="V355" s="156">
        <v>0</v>
      </c>
      <c r="W355" s="155">
        <v>458.85</v>
      </c>
      <c r="X355" s="100"/>
      <c r="Y355" s="155">
        <v>0</v>
      </c>
      <c r="Z355" s="366">
        <v>0</v>
      </c>
      <c r="AA355" s="339">
        <v>0</v>
      </c>
      <c r="AB355" s="155">
        <v>0</v>
      </c>
      <c r="AC355" s="156">
        <v>0</v>
      </c>
      <c r="AD355" s="155">
        <v>458.85</v>
      </c>
      <c r="AE355" s="100">
        <v>9</v>
      </c>
      <c r="AF355" s="155">
        <v>117.99</v>
      </c>
      <c r="AG355" s="366">
        <v>0.25714285714285712</v>
      </c>
      <c r="AH355" s="339">
        <v>9</v>
      </c>
      <c r="AI355" s="155">
        <v>117.99</v>
      </c>
      <c r="AJ355" s="156">
        <v>0.25714285714285712</v>
      </c>
      <c r="AK355" s="155">
        <v>340.86</v>
      </c>
      <c r="AL355" s="100"/>
      <c r="AM355" s="155">
        <v>0</v>
      </c>
      <c r="AN355" s="366">
        <v>0</v>
      </c>
      <c r="AO355" s="339">
        <v>9</v>
      </c>
      <c r="AP355" s="155">
        <v>117.99</v>
      </c>
      <c r="AQ355" s="156">
        <v>0.25714285714285712</v>
      </c>
      <c r="AR355" s="155">
        <v>340.86</v>
      </c>
      <c r="AS355" s="100">
        <v>17</v>
      </c>
      <c r="AT355" s="155">
        <v>222.87</v>
      </c>
      <c r="AU355" s="366">
        <v>0.48571428571428571</v>
      </c>
      <c r="AV355" s="339">
        <v>26</v>
      </c>
      <c r="AW355" s="155">
        <v>340.86</v>
      </c>
      <c r="AX355" s="156">
        <v>0.74285714285714288</v>
      </c>
      <c r="AY355" s="155">
        <v>117.99000000000001</v>
      </c>
      <c r="AZ355" s="100"/>
      <c r="BA355" s="155">
        <v>0</v>
      </c>
      <c r="BB355" s="366">
        <v>0</v>
      </c>
      <c r="BC355" s="339">
        <v>26</v>
      </c>
      <c r="BD355" s="155">
        <v>340.86</v>
      </c>
      <c r="BE355" s="156">
        <v>0.74285714285714288</v>
      </c>
      <c r="BF355" s="155">
        <v>117.99000000000001</v>
      </c>
      <c r="BG355" s="100">
        <v>5</v>
      </c>
      <c r="BH355" s="155">
        <v>65.55</v>
      </c>
      <c r="BI355" s="366">
        <v>0.14285714285714285</v>
      </c>
      <c r="BJ355" s="339">
        <v>31</v>
      </c>
      <c r="BK355" s="155">
        <v>406.41</v>
      </c>
      <c r="BL355" s="156">
        <v>0.88571428571428568</v>
      </c>
      <c r="BM355" s="155">
        <v>52.44</v>
      </c>
      <c r="BN355" s="100"/>
      <c r="BO355" s="155">
        <v>0</v>
      </c>
      <c r="BP355" s="366">
        <v>0</v>
      </c>
      <c r="BQ355" s="339">
        <v>31</v>
      </c>
      <c r="BR355" s="155">
        <v>406.41</v>
      </c>
      <c r="BS355" s="156">
        <v>0.88571428571428568</v>
      </c>
      <c r="BT355" s="155">
        <v>52.44</v>
      </c>
      <c r="BU355" s="100"/>
      <c r="BV355" s="155">
        <v>0</v>
      </c>
      <c r="BW355" s="366">
        <v>0</v>
      </c>
      <c r="BX355" s="339">
        <v>31</v>
      </c>
      <c r="BY355" s="155">
        <v>406.41</v>
      </c>
      <c r="BZ355" s="156">
        <v>0.88571428571428568</v>
      </c>
      <c r="CA355" s="155">
        <v>52.44</v>
      </c>
      <c r="CB355" s="100"/>
      <c r="CC355" s="155">
        <v>0</v>
      </c>
      <c r="CD355" s="366">
        <v>0</v>
      </c>
      <c r="CE355" s="339">
        <v>31</v>
      </c>
      <c r="CF355" s="155">
        <v>406.41</v>
      </c>
      <c r="CG355" s="156">
        <v>0.88571428571428568</v>
      </c>
      <c r="CH355" s="155">
        <v>52.44</v>
      </c>
      <c r="CI355" s="100">
        <v>4</v>
      </c>
      <c r="CJ355" s="155">
        <v>52.44</v>
      </c>
      <c r="CK355" s="366">
        <v>0.11428571428571427</v>
      </c>
      <c r="CL355" s="339">
        <v>35</v>
      </c>
      <c r="CM355" s="155">
        <v>458.85</v>
      </c>
      <c r="CN355" s="156">
        <v>1</v>
      </c>
      <c r="CO355" s="155">
        <v>0</v>
      </c>
      <c r="CP355" s="100"/>
      <c r="CQ355" s="155">
        <v>0</v>
      </c>
      <c r="CR355" s="366">
        <v>0</v>
      </c>
      <c r="CS355" s="339">
        <v>35</v>
      </c>
      <c r="CT355" s="155">
        <v>458.85</v>
      </c>
      <c r="CU355" s="156">
        <v>1</v>
      </c>
      <c r="CV355" s="155">
        <v>0</v>
      </c>
      <c r="CW355" s="100"/>
      <c r="CX355" s="155">
        <v>0</v>
      </c>
      <c r="CY355" s="366">
        <v>0</v>
      </c>
      <c r="CZ355" s="339">
        <v>35</v>
      </c>
      <c r="DA355" s="155">
        <v>458.85</v>
      </c>
      <c r="DB355" s="156">
        <v>1</v>
      </c>
      <c r="DC355" s="155">
        <v>0</v>
      </c>
      <c r="DD355" s="100"/>
      <c r="DE355" s="155">
        <v>0</v>
      </c>
      <c r="DF355" s="366">
        <v>0</v>
      </c>
      <c r="DG355" s="339">
        <v>35</v>
      </c>
      <c r="DH355" s="155">
        <v>458.85</v>
      </c>
      <c r="DI355" s="156">
        <v>1</v>
      </c>
      <c r="DJ355" s="155">
        <v>0</v>
      </c>
      <c r="DK355" s="100"/>
      <c r="DL355" s="155">
        <v>0</v>
      </c>
      <c r="DM355" s="366">
        <v>0</v>
      </c>
      <c r="DN355" s="339">
        <v>35</v>
      </c>
      <c r="DO355" s="155">
        <v>458.85</v>
      </c>
      <c r="DP355" s="156">
        <v>1</v>
      </c>
      <c r="DQ355" s="155">
        <v>0</v>
      </c>
    </row>
    <row r="356" spans="1:121" ht="38.25" x14ac:dyDescent="0.25">
      <c r="A356" s="17" t="s">
        <v>931</v>
      </c>
      <c r="B356" s="18" t="s">
        <v>651</v>
      </c>
      <c r="C356" s="17" t="s">
        <v>32</v>
      </c>
      <c r="D356" s="17" t="s">
        <v>652</v>
      </c>
      <c r="E356" s="19" t="s">
        <v>42</v>
      </c>
      <c r="F356" s="19">
        <v>24</v>
      </c>
      <c r="G356" s="20">
        <v>8.4700000000000006</v>
      </c>
      <c r="H356" s="20">
        <v>10.6</v>
      </c>
      <c r="I356" s="390">
        <v>254.4</v>
      </c>
      <c r="J356" s="100">
        <v>0</v>
      </c>
      <c r="K356" s="155">
        <v>0</v>
      </c>
      <c r="L356" s="366">
        <v>0</v>
      </c>
      <c r="M356" s="339">
        <v>0</v>
      </c>
      <c r="N356" s="155">
        <v>0</v>
      </c>
      <c r="O356" s="156">
        <v>0</v>
      </c>
      <c r="P356" s="155">
        <v>254.4</v>
      </c>
      <c r="Q356" s="100"/>
      <c r="R356" s="155">
        <v>0</v>
      </c>
      <c r="S356" s="366">
        <v>0</v>
      </c>
      <c r="T356" s="339">
        <v>0</v>
      </c>
      <c r="U356" s="155">
        <v>0</v>
      </c>
      <c r="V356" s="156">
        <v>0</v>
      </c>
      <c r="W356" s="155">
        <v>254.4</v>
      </c>
      <c r="X356" s="100">
        <v>14</v>
      </c>
      <c r="Y356" s="155">
        <v>148.4</v>
      </c>
      <c r="Z356" s="366">
        <v>0.58333333333333337</v>
      </c>
      <c r="AA356" s="339">
        <v>14</v>
      </c>
      <c r="AB356" s="155">
        <v>148.4</v>
      </c>
      <c r="AC356" s="156">
        <v>0.58333333333333337</v>
      </c>
      <c r="AD356" s="155">
        <v>106</v>
      </c>
      <c r="AE356" s="100">
        <v>10</v>
      </c>
      <c r="AF356" s="155">
        <v>106</v>
      </c>
      <c r="AG356" s="366">
        <v>0.41666666666666663</v>
      </c>
      <c r="AH356" s="339">
        <v>24</v>
      </c>
      <c r="AI356" s="155">
        <v>254.4</v>
      </c>
      <c r="AJ356" s="156">
        <v>1</v>
      </c>
      <c r="AK356" s="155">
        <v>0</v>
      </c>
      <c r="AL356" s="100"/>
      <c r="AM356" s="155">
        <v>0</v>
      </c>
      <c r="AN356" s="366">
        <v>0</v>
      </c>
      <c r="AO356" s="339">
        <v>24</v>
      </c>
      <c r="AP356" s="155">
        <v>254.4</v>
      </c>
      <c r="AQ356" s="156">
        <v>1</v>
      </c>
      <c r="AR356" s="155">
        <v>0</v>
      </c>
      <c r="AS356" s="100"/>
      <c r="AT356" s="155">
        <v>0</v>
      </c>
      <c r="AU356" s="366">
        <v>0</v>
      </c>
      <c r="AV356" s="339">
        <v>24</v>
      </c>
      <c r="AW356" s="155">
        <v>254.4</v>
      </c>
      <c r="AX356" s="156">
        <v>1</v>
      </c>
      <c r="AY356" s="155">
        <v>0</v>
      </c>
      <c r="AZ356" s="100"/>
      <c r="BA356" s="155">
        <v>0</v>
      </c>
      <c r="BB356" s="366">
        <v>0</v>
      </c>
      <c r="BC356" s="339">
        <v>24</v>
      </c>
      <c r="BD356" s="155">
        <v>254.4</v>
      </c>
      <c r="BE356" s="156">
        <v>1</v>
      </c>
      <c r="BF356" s="155">
        <v>0</v>
      </c>
      <c r="BG356" s="100"/>
      <c r="BH356" s="155">
        <v>0</v>
      </c>
      <c r="BI356" s="366">
        <v>0</v>
      </c>
      <c r="BJ356" s="339">
        <v>24</v>
      </c>
      <c r="BK356" s="155">
        <v>254.4</v>
      </c>
      <c r="BL356" s="156">
        <v>1</v>
      </c>
      <c r="BM356" s="155">
        <v>0</v>
      </c>
      <c r="BN356" s="100"/>
      <c r="BO356" s="155">
        <v>0</v>
      </c>
      <c r="BP356" s="366">
        <v>0</v>
      </c>
      <c r="BQ356" s="339">
        <v>24</v>
      </c>
      <c r="BR356" s="155">
        <v>254.4</v>
      </c>
      <c r="BS356" s="156">
        <v>1</v>
      </c>
      <c r="BT356" s="155">
        <v>0</v>
      </c>
      <c r="BU356" s="100"/>
      <c r="BV356" s="155">
        <v>0</v>
      </c>
      <c r="BW356" s="366">
        <v>0</v>
      </c>
      <c r="BX356" s="339">
        <v>24</v>
      </c>
      <c r="BY356" s="155">
        <v>254.4</v>
      </c>
      <c r="BZ356" s="156">
        <v>1</v>
      </c>
      <c r="CA356" s="155">
        <v>0</v>
      </c>
      <c r="CB356" s="100"/>
      <c r="CC356" s="155">
        <v>0</v>
      </c>
      <c r="CD356" s="366">
        <v>0</v>
      </c>
      <c r="CE356" s="339">
        <v>24</v>
      </c>
      <c r="CF356" s="155">
        <v>254.4</v>
      </c>
      <c r="CG356" s="156">
        <v>1</v>
      </c>
      <c r="CH356" s="155">
        <v>0</v>
      </c>
      <c r="CI356" s="100"/>
      <c r="CJ356" s="155">
        <v>0</v>
      </c>
      <c r="CK356" s="366">
        <v>0</v>
      </c>
      <c r="CL356" s="339">
        <v>24</v>
      </c>
      <c r="CM356" s="155">
        <v>254.4</v>
      </c>
      <c r="CN356" s="156">
        <v>1</v>
      </c>
      <c r="CO356" s="155">
        <v>0</v>
      </c>
      <c r="CP356" s="100"/>
      <c r="CQ356" s="155">
        <v>0</v>
      </c>
      <c r="CR356" s="366">
        <v>0</v>
      </c>
      <c r="CS356" s="339">
        <v>24</v>
      </c>
      <c r="CT356" s="155">
        <v>254.4</v>
      </c>
      <c r="CU356" s="156">
        <v>1</v>
      </c>
      <c r="CV356" s="155">
        <v>0</v>
      </c>
      <c r="CW356" s="100"/>
      <c r="CX356" s="155">
        <v>0</v>
      </c>
      <c r="CY356" s="366">
        <v>0</v>
      </c>
      <c r="CZ356" s="339">
        <v>24</v>
      </c>
      <c r="DA356" s="155">
        <v>254.4</v>
      </c>
      <c r="DB356" s="156">
        <v>1</v>
      </c>
      <c r="DC356" s="155">
        <v>0</v>
      </c>
      <c r="DD356" s="100"/>
      <c r="DE356" s="155">
        <v>0</v>
      </c>
      <c r="DF356" s="366">
        <v>0</v>
      </c>
      <c r="DG356" s="339">
        <v>24</v>
      </c>
      <c r="DH356" s="155">
        <v>254.4</v>
      </c>
      <c r="DI356" s="156">
        <v>1</v>
      </c>
      <c r="DJ356" s="155">
        <v>0</v>
      </c>
      <c r="DK356" s="100"/>
      <c r="DL356" s="155">
        <v>0</v>
      </c>
      <c r="DM356" s="366">
        <v>0</v>
      </c>
      <c r="DN356" s="339">
        <v>24</v>
      </c>
      <c r="DO356" s="155">
        <v>254.4</v>
      </c>
      <c r="DP356" s="156">
        <v>1</v>
      </c>
      <c r="DQ356" s="155">
        <v>0</v>
      </c>
    </row>
    <row r="357" spans="1:121" ht="25.5" x14ac:dyDescent="0.25">
      <c r="A357" s="17" t="s">
        <v>932</v>
      </c>
      <c r="B357" s="18" t="s">
        <v>810</v>
      </c>
      <c r="C357" s="17" t="s">
        <v>40</v>
      </c>
      <c r="D357" s="17" t="s">
        <v>811</v>
      </c>
      <c r="E357" s="19" t="s">
        <v>42</v>
      </c>
      <c r="F357" s="19">
        <v>6</v>
      </c>
      <c r="G357" s="20">
        <v>89.85</v>
      </c>
      <c r="H357" s="20">
        <v>112.51</v>
      </c>
      <c r="I357" s="390">
        <v>675.06</v>
      </c>
      <c r="J357" s="100">
        <v>0</v>
      </c>
      <c r="K357" s="155">
        <v>0</v>
      </c>
      <c r="L357" s="366">
        <v>0</v>
      </c>
      <c r="M357" s="339">
        <v>0</v>
      </c>
      <c r="N357" s="155">
        <v>0</v>
      </c>
      <c r="O357" s="156">
        <v>0</v>
      </c>
      <c r="P357" s="155">
        <v>675.06</v>
      </c>
      <c r="Q357" s="100"/>
      <c r="R357" s="155">
        <v>0</v>
      </c>
      <c r="S357" s="366">
        <v>0</v>
      </c>
      <c r="T357" s="339">
        <v>0</v>
      </c>
      <c r="U357" s="155">
        <v>0</v>
      </c>
      <c r="V357" s="156">
        <v>0</v>
      </c>
      <c r="W357" s="155">
        <v>675.06</v>
      </c>
      <c r="X357" s="100"/>
      <c r="Y357" s="155">
        <v>0</v>
      </c>
      <c r="Z357" s="366">
        <v>0</v>
      </c>
      <c r="AA357" s="339">
        <v>0</v>
      </c>
      <c r="AB357" s="155">
        <v>0</v>
      </c>
      <c r="AC357" s="156">
        <v>0</v>
      </c>
      <c r="AD357" s="155">
        <v>675.06</v>
      </c>
      <c r="AE357" s="100"/>
      <c r="AF357" s="155">
        <v>0</v>
      </c>
      <c r="AG357" s="366">
        <v>0</v>
      </c>
      <c r="AH357" s="339">
        <v>0</v>
      </c>
      <c r="AI357" s="155">
        <v>0</v>
      </c>
      <c r="AJ357" s="156">
        <v>0</v>
      </c>
      <c r="AK357" s="155">
        <v>675.06</v>
      </c>
      <c r="AL357" s="100"/>
      <c r="AM357" s="155">
        <v>0</v>
      </c>
      <c r="AN357" s="366">
        <v>0</v>
      </c>
      <c r="AO357" s="339">
        <v>0</v>
      </c>
      <c r="AP357" s="155">
        <v>0</v>
      </c>
      <c r="AQ357" s="156">
        <v>0</v>
      </c>
      <c r="AR357" s="155">
        <v>675.06</v>
      </c>
      <c r="AS357" s="100"/>
      <c r="AT357" s="155">
        <v>0</v>
      </c>
      <c r="AU357" s="366">
        <v>0</v>
      </c>
      <c r="AV357" s="339">
        <v>0</v>
      </c>
      <c r="AW357" s="155">
        <v>0</v>
      </c>
      <c r="AX357" s="156">
        <v>0</v>
      </c>
      <c r="AY357" s="155">
        <v>675.06</v>
      </c>
      <c r="AZ357" s="100"/>
      <c r="BA357" s="155">
        <v>0</v>
      </c>
      <c r="BB357" s="366">
        <v>0</v>
      </c>
      <c r="BC357" s="339">
        <v>0</v>
      </c>
      <c r="BD357" s="155">
        <v>0</v>
      </c>
      <c r="BE357" s="156">
        <v>0</v>
      </c>
      <c r="BF357" s="155">
        <v>675.06</v>
      </c>
      <c r="BG357" s="100"/>
      <c r="BH357" s="155">
        <v>0</v>
      </c>
      <c r="BI357" s="366">
        <v>0</v>
      </c>
      <c r="BJ357" s="339">
        <v>0</v>
      </c>
      <c r="BK357" s="155">
        <v>0</v>
      </c>
      <c r="BL357" s="156">
        <v>0</v>
      </c>
      <c r="BM357" s="155">
        <v>675.06</v>
      </c>
      <c r="BN357" s="100"/>
      <c r="BO357" s="155">
        <v>0</v>
      </c>
      <c r="BP357" s="366">
        <v>0</v>
      </c>
      <c r="BQ357" s="339">
        <v>0</v>
      </c>
      <c r="BR357" s="155">
        <v>0</v>
      </c>
      <c r="BS357" s="156">
        <v>0</v>
      </c>
      <c r="BT357" s="155">
        <v>675.06</v>
      </c>
      <c r="BU357" s="100"/>
      <c r="BV357" s="155">
        <v>0</v>
      </c>
      <c r="BW357" s="366">
        <v>0</v>
      </c>
      <c r="BX357" s="339">
        <v>0</v>
      </c>
      <c r="BY357" s="155">
        <v>0</v>
      </c>
      <c r="BZ357" s="156">
        <v>0</v>
      </c>
      <c r="CA357" s="155">
        <v>675.06</v>
      </c>
      <c r="CB357" s="100"/>
      <c r="CC357" s="155">
        <v>0</v>
      </c>
      <c r="CD357" s="366">
        <v>0</v>
      </c>
      <c r="CE357" s="339">
        <v>0</v>
      </c>
      <c r="CF357" s="155">
        <v>0</v>
      </c>
      <c r="CG357" s="156">
        <v>0</v>
      </c>
      <c r="CH357" s="155">
        <v>675.06</v>
      </c>
      <c r="CI357" s="100"/>
      <c r="CJ357" s="155">
        <v>0</v>
      </c>
      <c r="CK357" s="366">
        <v>0</v>
      </c>
      <c r="CL357" s="339">
        <v>0</v>
      </c>
      <c r="CM357" s="155">
        <v>0</v>
      </c>
      <c r="CN357" s="156">
        <v>0</v>
      </c>
      <c r="CO357" s="155">
        <v>675.06</v>
      </c>
      <c r="CP357" s="277"/>
      <c r="CQ357" s="155">
        <v>0</v>
      </c>
      <c r="CR357" s="366">
        <v>0</v>
      </c>
      <c r="CS357" s="339">
        <v>0</v>
      </c>
      <c r="CT357" s="155">
        <v>0</v>
      </c>
      <c r="CU357" s="156">
        <v>0</v>
      </c>
      <c r="CV357" s="155">
        <v>675.06</v>
      </c>
      <c r="CW357" s="277"/>
      <c r="CX357" s="155">
        <v>0</v>
      </c>
      <c r="CY357" s="366">
        <v>0</v>
      </c>
      <c r="CZ357" s="339">
        <v>0</v>
      </c>
      <c r="DA357" s="155">
        <v>0</v>
      </c>
      <c r="DB357" s="156">
        <v>0</v>
      </c>
      <c r="DC357" s="155">
        <v>675.06</v>
      </c>
      <c r="DD357" s="277"/>
      <c r="DE357" s="155">
        <v>0</v>
      </c>
      <c r="DF357" s="366">
        <v>0</v>
      </c>
      <c r="DG357" s="339">
        <v>0</v>
      </c>
      <c r="DH357" s="155">
        <v>0</v>
      </c>
      <c r="DI357" s="156">
        <v>0</v>
      </c>
      <c r="DJ357" s="155">
        <v>675.06</v>
      </c>
      <c r="DK357" s="277"/>
      <c r="DL357" s="155">
        <v>0</v>
      </c>
      <c r="DM357" s="366">
        <v>0</v>
      </c>
      <c r="DN357" s="339">
        <v>0</v>
      </c>
      <c r="DO357" s="155">
        <v>0</v>
      </c>
      <c r="DP357" s="156">
        <v>0</v>
      </c>
      <c r="DQ357" s="155">
        <v>675.06</v>
      </c>
    </row>
    <row r="358" spans="1:121" ht="38.25" x14ac:dyDescent="0.25">
      <c r="A358" s="17" t="s">
        <v>933</v>
      </c>
      <c r="B358" s="18" t="s">
        <v>934</v>
      </c>
      <c r="C358" s="17" t="s">
        <v>27</v>
      </c>
      <c r="D358" s="17" t="s">
        <v>935</v>
      </c>
      <c r="E358" s="19" t="s">
        <v>42</v>
      </c>
      <c r="F358" s="19">
        <v>0</v>
      </c>
      <c r="G358" s="20">
        <v>465.23</v>
      </c>
      <c r="H358" s="20">
        <v>582.55999999999995</v>
      </c>
      <c r="I358" s="390">
        <v>0</v>
      </c>
      <c r="J358" s="100">
        <v>0</v>
      </c>
      <c r="K358" s="155">
        <v>0</v>
      </c>
      <c r="L358" s="366" t="e">
        <v>#DIV/0!</v>
      </c>
      <c r="M358" s="339">
        <v>0</v>
      </c>
      <c r="N358" s="155">
        <v>0</v>
      </c>
      <c r="O358" s="156" t="e">
        <v>#DIV/0!</v>
      </c>
      <c r="P358" s="155">
        <v>0</v>
      </c>
      <c r="Q358" s="100"/>
      <c r="R358" s="155">
        <v>0</v>
      </c>
      <c r="S358" s="366" t="e">
        <v>#DIV/0!</v>
      </c>
      <c r="T358" s="339">
        <v>0</v>
      </c>
      <c r="U358" s="155">
        <v>0</v>
      </c>
      <c r="V358" s="156" t="e">
        <v>#DIV/0!</v>
      </c>
      <c r="W358" s="155">
        <v>0</v>
      </c>
      <c r="X358" s="100"/>
      <c r="Y358" s="155">
        <v>0</v>
      </c>
      <c r="Z358" s="366" t="e">
        <v>#DIV/0!</v>
      </c>
      <c r="AA358" s="339">
        <v>0</v>
      </c>
      <c r="AB358" s="155">
        <v>0</v>
      </c>
      <c r="AC358" s="156" t="e">
        <v>#DIV/0!</v>
      </c>
      <c r="AD358" s="155">
        <v>0</v>
      </c>
      <c r="AE358" s="100"/>
      <c r="AF358" s="155">
        <v>0</v>
      </c>
      <c r="AG358" s="366" t="e">
        <v>#DIV/0!</v>
      </c>
      <c r="AH358" s="339">
        <v>0</v>
      </c>
      <c r="AI358" s="155">
        <v>0</v>
      </c>
      <c r="AJ358" s="156" t="e">
        <v>#DIV/0!</v>
      </c>
      <c r="AK358" s="155">
        <v>0</v>
      </c>
      <c r="AL358" s="100"/>
      <c r="AM358" s="155">
        <v>0</v>
      </c>
      <c r="AN358" s="366" t="e">
        <v>#DIV/0!</v>
      </c>
      <c r="AO358" s="339">
        <v>0</v>
      </c>
      <c r="AP358" s="155">
        <v>0</v>
      </c>
      <c r="AQ358" s="156" t="e">
        <v>#DIV/0!</v>
      </c>
      <c r="AR358" s="155">
        <v>0</v>
      </c>
      <c r="AS358" s="100"/>
      <c r="AT358" s="155">
        <v>0</v>
      </c>
      <c r="AU358" s="366" t="e">
        <v>#DIV/0!</v>
      </c>
      <c r="AV358" s="339">
        <v>0</v>
      </c>
      <c r="AW358" s="155">
        <v>0</v>
      </c>
      <c r="AX358" s="156" t="e">
        <v>#DIV/0!</v>
      </c>
      <c r="AY358" s="155">
        <v>0</v>
      </c>
      <c r="AZ358" s="100"/>
      <c r="BA358" s="155">
        <v>0</v>
      </c>
      <c r="BB358" s="366" t="e">
        <v>#DIV/0!</v>
      </c>
      <c r="BC358" s="339">
        <v>0</v>
      </c>
      <c r="BD358" s="155">
        <v>0</v>
      </c>
      <c r="BE358" s="156" t="e">
        <v>#DIV/0!</v>
      </c>
      <c r="BF358" s="155">
        <v>0</v>
      </c>
      <c r="BG358" s="100"/>
      <c r="BH358" s="155">
        <v>0</v>
      </c>
      <c r="BI358" s="366" t="e">
        <v>#DIV/0!</v>
      </c>
      <c r="BJ358" s="339">
        <v>0</v>
      </c>
      <c r="BK358" s="155">
        <v>0</v>
      </c>
      <c r="BL358" s="156" t="e">
        <v>#DIV/0!</v>
      </c>
      <c r="BM358" s="155">
        <v>0</v>
      </c>
      <c r="BN358" s="100"/>
      <c r="BO358" s="155">
        <v>0</v>
      </c>
      <c r="BP358" s="366" t="e">
        <v>#DIV/0!</v>
      </c>
      <c r="BQ358" s="339">
        <v>0</v>
      </c>
      <c r="BR358" s="155">
        <v>0</v>
      </c>
      <c r="BS358" s="156" t="e">
        <v>#DIV/0!</v>
      </c>
      <c r="BT358" s="155">
        <v>0</v>
      </c>
      <c r="BU358" s="100"/>
      <c r="BV358" s="155">
        <v>0</v>
      </c>
      <c r="BW358" s="366" t="e">
        <v>#DIV/0!</v>
      </c>
      <c r="BX358" s="339">
        <v>0</v>
      </c>
      <c r="BY358" s="155">
        <v>0</v>
      </c>
      <c r="BZ358" s="156" t="e">
        <v>#DIV/0!</v>
      </c>
      <c r="CA358" s="155">
        <v>0</v>
      </c>
      <c r="CB358" s="100"/>
      <c r="CC358" s="155">
        <v>0</v>
      </c>
      <c r="CD358" s="366" t="e">
        <v>#DIV/0!</v>
      </c>
      <c r="CE358" s="339">
        <v>0</v>
      </c>
      <c r="CF358" s="155">
        <v>0</v>
      </c>
      <c r="CG358" s="156" t="e">
        <v>#DIV/0!</v>
      </c>
      <c r="CH358" s="155">
        <v>0</v>
      </c>
      <c r="CI358" s="100"/>
      <c r="CJ358" s="155">
        <v>0</v>
      </c>
      <c r="CK358" s="366" t="e">
        <v>#DIV/0!</v>
      </c>
      <c r="CL358" s="339">
        <v>0</v>
      </c>
      <c r="CM358" s="155">
        <v>0</v>
      </c>
      <c r="CN358" s="156">
        <v>0</v>
      </c>
      <c r="CO358" s="155">
        <v>0</v>
      </c>
      <c r="CP358" s="100"/>
      <c r="CQ358" s="155">
        <v>0</v>
      </c>
      <c r="CR358" s="366" t="e">
        <v>#DIV/0!</v>
      </c>
      <c r="CS358" s="339">
        <v>0</v>
      </c>
      <c r="CT358" s="155">
        <v>0</v>
      </c>
      <c r="CU358" s="156" t="e">
        <v>#DIV/0!</v>
      </c>
      <c r="CV358" s="155">
        <v>0</v>
      </c>
      <c r="CW358" s="100"/>
      <c r="CX358" s="155">
        <v>0</v>
      </c>
      <c r="CY358" s="366" t="e">
        <v>#DIV/0!</v>
      </c>
      <c r="CZ358" s="339">
        <v>0</v>
      </c>
      <c r="DA358" s="155">
        <v>0</v>
      </c>
      <c r="DB358" s="156" t="e">
        <v>#DIV/0!</v>
      </c>
      <c r="DC358" s="155">
        <v>0</v>
      </c>
      <c r="DD358" s="100"/>
      <c r="DE358" s="155">
        <v>0</v>
      </c>
      <c r="DF358" s="366" t="e">
        <v>#DIV/0!</v>
      </c>
      <c r="DG358" s="339">
        <v>0</v>
      </c>
      <c r="DH358" s="155">
        <v>0</v>
      </c>
      <c r="DI358" s="156" t="e">
        <v>#DIV/0!</v>
      </c>
      <c r="DJ358" s="155">
        <v>0</v>
      </c>
      <c r="DK358" s="100"/>
      <c r="DL358" s="155">
        <v>0</v>
      </c>
      <c r="DM358" s="366" t="e">
        <v>#DIV/0!</v>
      </c>
      <c r="DN358" s="339">
        <v>0</v>
      </c>
      <c r="DO358" s="155">
        <v>0</v>
      </c>
      <c r="DP358" s="156" t="e">
        <v>#DIV/0!</v>
      </c>
      <c r="DQ358" s="155">
        <v>0</v>
      </c>
    </row>
    <row r="359" spans="1:121" ht="38.25" x14ac:dyDescent="0.25">
      <c r="A359" s="17" t="s">
        <v>936</v>
      </c>
      <c r="B359" s="18" t="s">
        <v>937</v>
      </c>
      <c r="C359" s="17" t="s">
        <v>27</v>
      </c>
      <c r="D359" s="17" t="s">
        <v>938</v>
      </c>
      <c r="E359" s="19" t="s">
        <v>42</v>
      </c>
      <c r="F359" s="19">
        <v>2</v>
      </c>
      <c r="G359" s="20">
        <v>83.24</v>
      </c>
      <c r="H359" s="20">
        <v>104.23</v>
      </c>
      <c r="I359" s="390">
        <v>208.46</v>
      </c>
      <c r="J359" s="100">
        <v>0</v>
      </c>
      <c r="K359" s="155">
        <v>0</v>
      </c>
      <c r="L359" s="366">
        <v>0</v>
      </c>
      <c r="M359" s="339">
        <v>0</v>
      </c>
      <c r="N359" s="155">
        <v>0</v>
      </c>
      <c r="O359" s="156">
        <v>0</v>
      </c>
      <c r="P359" s="155">
        <v>208.46</v>
      </c>
      <c r="Q359" s="100"/>
      <c r="R359" s="155">
        <v>0</v>
      </c>
      <c r="S359" s="366">
        <v>0</v>
      </c>
      <c r="T359" s="339">
        <v>0</v>
      </c>
      <c r="U359" s="155">
        <v>0</v>
      </c>
      <c r="V359" s="156">
        <v>0</v>
      </c>
      <c r="W359" s="155">
        <v>208.46</v>
      </c>
      <c r="X359" s="100"/>
      <c r="Y359" s="155">
        <v>0</v>
      </c>
      <c r="Z359" s="366">
        <v>0</v>
      </c>
      <c r="AA359" s="339">
        <v>0</v>
      </c>
      <c r="AB359" s="155">
        <v>0</v>
      </c>
      <c r="AC359" s="156">
        <v>0</v>
      </c>
      <c r="AD359" s="155">
        <v>208.46</v>
      </c>
      <c r="AE359" s="100"/>
      <c r="AF359" s="155">
        <v>0</v>
      </c>
      <c r="AG359" s="366">
        <v>0</v>
      </c>
      <c r="AH359" s="339">
        <v>0</v>
      </c>
      <c r="AI359" s="155">
        <v>0</v>
      </c>
      <c r="AJ359" s="156">
        <v>0</v>
      </c>
      <c r="AK359" s="155">
        <v>208.46</v>
      </c>
      <c r="AL359" s="100"/>
      <c r="AM359" s="155">
        <v>0</v>
      </c>
      <c r="AN359" s="366">
        <v>0</v>
      </c>
      <c r="AO359" s="339">
        <v>0</v>
      </c>
      <c r="AP359" s="155">
        <v>0</v>
      </c>
      <c r="AQ359" s="156">
        <v>0</v>
      </c>
      <c r="AR359" s="155">
        <v>208.46</v>
      </c>
      <c r="AS359" s="100"/>
      <c r="AT359" s="155">
        <v>0</v>
      </c>
      <c r="AU359" s="366">
        <v>0</v>
      </c>
      <c r="AV359" s="339">
        <v>0</v>
      </c>
      <c r="AW359" s="155">
        <v>0</v>
      </c>
      <c r="AX359" s="156">
        <v>0</v>
      </c>
      <c r="AY359" s="155">
        <v>208.46</v>
      </c>
      <c r="AZ359" s="100"/>
      <c r="BA359" s="155">
        <v>0</v>
      </c>
      <c r="BB359" s="366">
        <v>0</v>
      </c>
      <c r="BC359" s="339">
        <v>0</v>
      </c>
      <c r="BD359" s="155">
        <v>0</v>
      </c>
      <c r="BE359" s="156">
        <v>0</v>
      </c>
      <c r="BF359" s="155">
        <v>208.46</v>
      </c>
      <c r="BG359" s="100"/>
      <c r="BH359" s="155">
        <v>0</v>
      </c>
      <c r="BI359" s="366">
        <v>0</v>
      </c>
      <c r="BJ359" s="339">
        <v>0</v>
      </c>
      <c r="BK359" s="155">
        <v>0</v>
      </c>
      <c r="BL359" s="156">
        <v>0</v>
      </c>
      <c r="BM359" s="155">
        <v>208.46</v>
      </c>
      <c r="BN359" s="100"/>
      <c r="BO359" s="155">
        <v>0</v>
      </c>
      <c r="BP359" s="366">
        <v>0</v>
      </c>
      <c r="BQ359" s="339">
        <v>0</v>
      </c>
      <c r="BR359" s="155">
        <v>0</v>
      </c>
      <c r="BS359" s="156">
        <v>0</v>
      </c>
      <c r="BT359" s="155">
        <v>208.46</v>
      </c>
      <c r="BU359" s="100"/>
      <c r="BV359" s="155">
        <v>0</v>
      </c>
      <c r="BW359" s="366">
        <v>0</v>
      </c>
      <c r="BX359" s="339">
        <v>0</v>
      </c>
      <c r="BY359" s="155">
        <v>0</v>
      </c>
      <c r="BZ359" s="156">
        <v>0</v>
      </c>
      <c r="CA359" s="155">
        <v>208.46</v>
      </c>
      <c r="CB359" s="100"/>
      <c r="CC359" s="155">
        <v>0</v>
      </c>
      <c r="CD359" s="366">
        <v>0</v>
      </c>
      <c r="CE359" s="339">
        <v>0</v>
      </c>
      <c r="CF359" s="155">
        <v>0</v>
      </c>
      <c r="CG359" s="156">
        <v>0</v>
      </c>
      <c r="CH359" s="155">
        <v>208.46</v>
      </c>
      <c r="CI359" s="100"/>
      <c r="CJ359" s="155">
        <v>0</v>
      </c>
      <c r="CK359" s="366">
        <v>0</v>
      </c>
      <c r="CL359" s="339">
        <v>0</v>
      </c>
      <c r="CM359" s="155">
        <v>0</v>
      </c>
      <c r="CN359" s="156">
        <v>0</v>
      </c>
      <c r="CO359" s="155">
        <v>208.46</v>
      </c>
      <c r="CP359" s="100"/>
      <c r="CQ359" s="155">
        <v>0</v>
      </c>
      <c r="CR359" s="366">
        <v>0</v>
      </c>
      <c r="CS359" s="339">
        <v>0</v>
      </c>
      <c r="CT359" s="155">
        <v>0</v>
      </c>
      <c r="CU359" s="156">
        <v>0</v>
      </c>
      <c r="CV359" s="155">
        <v>208.46</v>
      </c>
      <c r="CW359" s="100"/>
      <c r="CX359" s="155">
        <v>0</v>
      </c>
      <c r="CY359" s="366">
        <v>0</v>
      </c>
      <c r="CZ359" s="339">
        <v>0</v>
      </c>
      <c r="DA359" s="155">
        <v>0</v>
      </c>
      <c r="DB359" s="156">
        <v>0</v>
      </c>
      <c r="DC359" s="155">
        <v>208.46</v>
      </c>
      <c r="DD359" s="100"/>
      <c r="DE359" s="155">
        <v>0</v>
      </c>
      <c r="DF359" s="366">
        <v>0</v>
      </c>
      <c r="DG359" s="339">
        <v>0</v>
      </c>
      <c r="DH359" s="155">
        <v>0</v>
      </c>
      <c r="DI359" s="156">
        <v>0</v>
      </c>
      <c r="DJ359" s="155">
        <v>208.46</v>
      </c>
      <c r="DK359" s="100"/>
      <c r="DL359" s="155">
        <v>0</v>
      </c>
      <c r="DM359" s="366">
        <v>0</v>
      </c>
      <c r="DN359" s="339">
        <v>0</v>
      </c>
      <c r="DO359" s="155">
        <v>0</v>
      </c>
      <c r="DP359" s="156">
        <v>0</v>
      </c>
      <c r="DQ359" s="155">
        <v>208.46</v>
      </c>
    </row>
    <row r="360" spans="1:121" ht="51" x14ac:dyDescent="0.25">
      <c r="A360" s="17" t="s">
        <v>939</v>
      </c>
      <c r="B360" s="18" t="s">
        <v>940</v>
      </c>
      <c r="C360" s="17" t="s">
        <v>32</v>
      </c>
      <c r="D360" s="17" t="s">
        <v>941</v>
      </c>
      <c r="E360" s="19" t="s">
        <v>42</v>
      </c>
      <c r="F360" s="19">
        <v>2</v>
      </c>
      <c r="G360" s="20">
        <v>159.22999999999999</v>
      </c>
      <c r="H360" s="20">
        <v>199.38</v>
      </c>
      <c r="I360" s="390">
        <v>398.76</v>
      </c>
      <c r="J360" s="100">
        <v>0</v>
      </c>
      <c r="K360" s="155">
        <v>0</v>
      </c>
      <c r="L360" s="366">
        <v>0</v>
      </c>
      <c r="M360" s="339">
        <v>0</v>
      </c>
      <c r="N360" s="155">
        <v>0</v>
      </c>
      <c r="O360" s="156">
        <v>0</v>
      </c>
      <c r="P360" s="155">
        <v>398.76</v>
      </c>
      <c r="Q360" s="100"/>
      <c r="R360" s="155">
        <v>0</v>
      </c>
      <c r="S360" s="366">
        <v>0</v>
      </c>
      <c r="T360" s="339">
        <v>0</v>
      </c>
      <c r="U360" s="155">
        <v>0</v>
      </c>
      <c r="V360" s="156">
        <v>0</v>
      </c>
      <c r="W360" s="155">
        <v>398.76</v>
      </c>
      <c r="X360" s="100"/>
      <c r="Y360" s="155">
        <v>0</v>
      </c>
      <c r="Z360" s="366">
        <v>0</v>
      </c>
      <c r="AA360" s="339">
        <v>0</v>
      </c>
      <c r="AB360" s="155">
        <v>0</v>
      </c>
      <c r="AC360" s="156">
        <v>0</v>
      </c>
      <c r="AD360" s="155">
        <v>398.76</v>
      </c>
      <c r="AE360" s="100"/>
      <c r="AF360" s="155">
        <v>0</v>
      </c>
      <c r="AG360" s="366">
        <v>0</v>
      </c>
      <c r="AH360" s="339">
        <v>0</v>
      </c>
      <c r="AI360" s="155">
        <v>0</v>
      </c>
      <c r="AJ360" s="156">
        <v>0</v>
      </c>
      <c r="AK360" s="155">
        <v>398.76</v>
      </c>
      <c r="AL360" s="100"/>
      <c r="AM360" s="155">
        <v>0</v>
      </c>
      <c r="AN360" s="366">
        <v>0</v>
      </c>
      <c r="AO360" s="339">
        <v>0</v>
      </c>
      <c r="AP360" s="155">
        <v>0</v>
      </c>
      <c r="AQ360" s="156">
        <v>0</v>
      </c>
      <c r="AR360" s="155">
        <v>398.76</v>
      </c>
      <c r="AS360" s="100"/>
      <c r="AT360" s="155">
        <v>0</v>
      </c>
      <c r="AU360" s="366">
        <v>0</v>
      </c>
      <c r="AV360" s="339">
        <v>0</v>
      </c>
      <c r="AW360" s="155">
        <v>0</v>
      </c>
      <c r="AX360" s="156">
        <v>0</v>
      </c>
      <c r="AY360" s="155">
        <v>398.76</v>
      </c>
      <c r="AZ360" s="100"/>
      <c r="BA360" s="155">
        <v>0</v>
      </c>
      <c r="BB360" s="366">
        <v>0</v>
      </c>
      <c r="BC360" s="339">
        <v>0</v>
      </c>
      <c r="BD360" s="155">
        <v>0</v>
      </c>
      <c r="BE360" s="156">
        <v>0</v>
      </c>
      <c r="BF360" s="155">
        <v>398.76</v>
      </c>
      <c r="BG360" s="100"/>
      <c r="BH360" s="155">
        <v>0</v>
      </c>
      <c r="BI360" s="366">
        <v>0</v>
      </c>
      <c r="BJ360" s="339">
        <v>0</v>
      </c>
      <c r="BK360" s="155">
        <v>0</v>
      </c>
      <c r="BL360" s="156">
        <v>0</v>
      </c>
      <c r="BM360" s="155">
        <v>398.76</v>
      </c>
      <c r="BN360" s="100"/>
      <c r="BO360" s="155">
        <v>0</v>
      </c>
      <c r="BP360" s="366">
        <v>0</v>
      </c>
      <c r="BQ360" s="339">
        <v>0</v>
      </c>
      <c r="BR360" s="155">
        <v>0</v>
      </c>
      <c r="BS360" s="156">
        <v>0</v>
      </c>
      <c r="BT360" s="155">
        <v>398.76</v>
      </c>
      <c r="BU360" s="100"/>
      <c r="BV360" s="155">
        <v>0</v>
      </c>
      <c r="BW360" s="366">
        <v>0</v>
      </c>
      <c r="BX360" s="339">
        <v>0</v>
      </c>
      <c r="BY360" s="155">
        <v>0</v>
      </c>
      <c r="BZ360" s="156">
        <v>0</v>
      </c>
      <c r="CA360" s="155">
        <v>398.76</v>
      </c>
      <c r="CB360" s="100"/>
      <c r="CC360" s="155">
        <v>0</v>
      </c>
      <c r="CD360" s="366">
        <v>0</v>
      </c>
      <c r="CE360" s="339">
        <v>0</v>
      </c>
      <c r="CF360" s="155">
        <v>0</v>
      </c>
      <c r="CG360" s="156">
        <v>0</v>
      </c>
      <c r="CH360" s="155">
        <v>398.76</v>
      </c>
      <c r="CI360" s="100"/>
      <c r="CJ360" s="155">
        <v>0</v>
      </c>
      <c r="CK360" s="366">
        <v>0</v>
      </c>
      <c r="CL360" s="339">
        <v>0</v>
      </c>
      <c r="CM360" s="155">
        <v>0</v>
      </c>
      <c r="CN360" s="156">
        <v>0</v>
      </c>
      <c r="CO360" s="155">
        <v>398.76</v>
      </c>
      <c r="CP360" s="100"/>
      <c r="CQ360" s="155">
        <v>0</v>
      </c>
      <c r="CR360" s="366">
        <v>0</v>
      </c>
      <c r="CS360" s="339">
        <v>0</v>
      </c>
      <c r="CT360" s="155">
        <v>0</v>
      </c>
      <c r="CU360" s="156">
        <v>0</v>
      </c>
      <c r="CV360" s="155">
        <v>398.76</v>
      </c>
      <c r="CW360" s="100"/>
      <c r="CX360" s="155">
        <v>0</v>
      </c>
      <c r="CY360" s="366">
        <v>0</v>
      </c>
      <c r="CZ360" s="339">
        <v>0</v>
      </c>
      <c r="DA360" s="155">
        <v>0</v>
      </c>
      <c r="DB360" s="156">
        <v>0</v>
      </c>
      <c r="DC360" s="155">
        <v>398.76</v>
      </c>
      <c r="DD360" s="100"/>
      <c r="DE360" s="155">
        <v>0</v>
      </c>
      <c r="DF360" s="366">
        <v>0</v>
      </c>
      <c r="DG360" s="339">
        <v>0</v>
      </c>
      <c r="DH360" s="155">
        <v>0</v>
      </c>
      <c r="DI360" s="156">
        <v>0</v>
      </c>
      <c r="DJ360" s="155">
        <v>398.76</v>
      </c>
      <c r="DK360" s="100"/>
      <c r="DL360" s="155">
        <v>0</v>
      </c>
      <c r="DM360" s="366">
        <v>0</v>
      </c>
      <c r="DN360" s="339">
        <v>0</v>
      </c>
      <c r="DO360" s="155">
        <v>0</v>
      </c>
      <c r="DP360" s="156">
        <v>0</v>
      </c>
      <c r="DQ360" s="155">
        <v>398.76</v>
      </c>
    </row>
    <row r="361" spans="1:121" ht="25.5" x14ac:dyDescent="0.25">
      <c r="A361" s="17" t="s">
        <v>942</v>
      </c>
      <c r="B361" s="18" t="s">
        <v>943</v>
      </c>
      <c r="C361" s="17" t="s">
        <v>27</v>
      </c>
      <c r="D361" s="17" t="s">
        <v>944</v>
      </c>
      <c r="E361" s="19" t="s">
        <v>42</v>
      </c>
      <c r="F361" s="19">
        <v>45</v>
      </c>
      <c r="G361" s="20">
        <v>49.61</v>
      </c>
      <c r="H361" s="20">
        <v>62.12</v>
      </c>
      <c r="I361" s="390">
        <v>2795.4</v>
      </c>
      <c r="J361" s="100">
        <v>0</v>
      </c>
      <c r="K361" s="155">
        <v>0</v>
      </c>
      <c r="L361" s="366">
        <v>0</v>
      </c>
      <c r="M361" s="339">
        <v>0</v>
      </c>
      <c r="N361" s="155">
        <v>0</v>
      </c>
      <c r="O361" s="156">
        <v>0</v>
      </c>
      <c r="P361" s="155">
        <v>2795.4</v>
      </c>
      <c r="Q361" s="100"/>
      <c r="R361" s="155">
        <v>0</v>
      </c>
      <c r="S361" s="366">
        <v>0</v>
      </c>
      <c r="T361" s="339">
        <v>0</v>
      </c>
      <c r="U361" s="155">
        <v>0</v>
      </c>
      <c r="V361" s="156">
        <v>0</v>
      </c>
      <c r="W361" s="155">
        <v>2795.4</v>
      </c>
      <c r="X361" s="100"/>
      <c r="Y361" s="155">
        <v>0</v>
      </c>
      <c r="Z361" s="366">
        <v>0</v>
      </c>
      <c r="AA361" s="339">
        <v>0</v>
      </c>
      <c r="AB361" s="155">
        <v>0</v>
      </c>
      <c r="AC361" s="156">
        <v>0</v>
      </c>
      <c r="AD361" s="155">
        <v>2795.4</v>
      </c>
      <c r="AE361" s="100"/>
      <c r="AF361" s="155">
        <v>0</v>
      </c>
      <c r="AG361" s="366">
        <v>0</v>
      </c>
      <c r="AH361" s="339">
        <v>0</v>
      </c>
      <c r="AI361" s="155">
        <v>0</v>
      </c>
      <c r="AJ361" s="156">
        <v>0</v>
      </c>
      <c r="AK361" s="155">
        <v>2795.4</v>
      </c>
      <c r="AL361" s="100"/>
      <c r="AM361" s="155">
        <v>0</v>
      </c>
      <c r="AN361" s="366">
        <v>0</v>
      </c>
      <c r="AO361" s="339">
        <v>0</v>
      </c>
      <c r="AP361" s="155">
        <v>0</v>
      </c>
      <c r="AQ361" s="156">
        <v>0</v>
      </c>
      <c r="AR361" s="155">
        <v>2795.4</v>
      </c>
      <c r="AS361" s="100"/>
      <c r="AT361" s="155">
        <v>0</v>
      </c>
      <c r="AU361" s="366">
        <v>0</v>
      </c>
      <c r="AV361" s="339">
        <v>0</v>
      </c>
      <c r="AW361" s="155">
        <v>0</v>
      </c>
      <c r="AX361" s="156">
        <v>0</v>
      </c>
      <c r="AY361" s="155">
        <v>2795.4</v>
      </c>
      <c r="AZ361" s="100"/>
      <c r="BA361" s="155">
        <v>0</v>
      </c>
      <c r="BB361" s="366">
        <v>0</v>
      </c>
      <c r="BC361" s="339">
        <v>0</v>
      </c>
      <c r="BD361" s="155">
        <v>0</v>
      </c>
      <c r="BE361" s="156">
        <v>0</v>
      </c>
      <c r="BF361" s="155">
        <v>2795.4</v>
      </c>
      <c r="BG361" s="100"/>
      <c r="BH361" s="155">
        <v>0</v>
      </c>
      <c r="BI361" s="366">
        <v>0</v>
      </c>
      <c r="BJ361" s="339">
        <v>0</v>
      </c>
      <c r="BK361" s="155">
        <v>0</v>
      </c>
      <c r="BL361" s="156">
        <v>0</v>
      </c>
      <c r="BM361" s="155">
        <v>2795.4</v>
      </c>
      <c r="BN361" s="100"/>
      <c r="BO361" s="155">
        <v>0</v>
      </c>
      <c r="BP361" s="366">
        <v>0</v>
      </c>
      <c r="BQ361" s="339">
        <v>0</v>
      </c>
      <c r="BR361" s="155">
        <v>0</v>
      </c>
      <c r="BS361" s="156">
        <v>0</v>
      </c>
      <c r="BT361" s="155">
        <v>2795.4</v>
      </c>
      <c r="BU361" s="100"/>
      <c r="BV361" s="155">
        <v>0</v>
      </c>
      <c r="BW361" s="366">
        <v>0</v>
      </c>
      <c r="BX361" s="339">
        <v>0</v>
      </c>
      <c r="BY361" s="155">
        <v>0</v>
      </c>
      <c r="BZ361" s="156">
        <v>0</v>
      </c>
      <c r="CA361" s="155">
        <v>2795.4</v>
      </c>
      <c r="CB361" s="100"/>
      <c r="CC361" s="155">
        <v>0</v>
      </c>
      <c r="CD361" s="366">
        <v>0</v>
      </c>
      <c r="CE361" s="339">
        <v>0</v>
      </c>
      <c r="CF361" s="155">
        <v>0</v>
      </c>
      <c r="CG361" s="156">
        <v>0</v>
      </c>
      <c r="CH361" s="155">
        <v>2795.4</v>
      </c>
      <c r="CI361" s="100"/>
      <c r="CJ361" s="155">
        <v>0</v>
      </c>
      <c r="CK361" s="366">
        <v>0</v>
      </c>
      <c r="CL361" s="339">
        <v>0</v>
      </c>
      <c r="CM361" s="155">
        <v>0</v>
      </c>
      <c r="CN361" s="156">
        <v>0</v>
      </c>
      <c r="CO361" s="155">
        <v>2795.4</v>
      </c>
      <c r="CP361" s="100"/>
      <c r="CQ361" s="155">
        <v>0</v>
      </c>
      <c r="CR361" s="366">
        <v>0</v>
      </c>
      <c r="CS361" s="339">
        <v>0</v>
      </c>
      <c r="CT361" s="155">
        <v>0</v>
      </c>
      <c r="CU361" s="156">
        <v>0</v>
      </c>
      <c r="CV361" s="155">
        <v>2795.4</v>
      </c>
      <c r="CW361" s="277">
        <v>27</v>
      </c>
      <c r="CX361" s="155">
        <v>1677.24</v>
      </c>
      <c r="CY361" s="366">
        <v>0.6</v>
      </c>
      <c r="CZ361" s="339">
        <v>27</v>
      </c>
      <c r="DA361" s="155">
        <v>1677.24</v>
      </c>
      <c r="DB361" s="156">
        <v>0.6</v>
      </c>
      <c r="DC361" s="155">
        <v>1118.1600000000001</v>
      </c>
      <c r="DD361" s="100"/>
      <c r="DE361" s="155">
        <v>0</v>
      </c>
      <c r="DF361" s="366">
        <v>0</v>
      </c>
      <c r="DG361" s="339">
        <v>27</v>
      </c>
      <c r="DH361" s="155">
        <v>1677.24</v>
      </c>
      <c r="DI361" s="156">
        <v>0.6</v>
      </c>
      <c r="DJ361" s="155">
        <v>1118.1600000000001</v>
      </c>
      <c r="DK361" s="100"/>
      <c r="DL361" s="155">
        <v>0</v>
      </c>
      <c r="DM361" s="366">
        <v>0</v>
      </c>
      <c r="DN361" s="339">
        <v>27</v>
      </c>
      <c r="DO361" s="155">
        <v>1677.24</v>
      </c>
      <c r="DP361" s="156">
        <v>0.6</v>
      </c>
      <c r="DQ361" s="155">
        <v>1118.1600000000001</v>
      </c>
    </row>
    <row r="362" spans="1:121" ht="25.5" x14ac:dyDescent="0.25">
      <c r="A362" s="17" t="s">
        <v>945</v>
      </c>
      <c r="B362" s="18" t="s">
        <v>946</v>
      </c>
      <c r="C362" s="17" t="s">
        <v>27</v>
      </c>
      <c r="D362" s="17" t="s">
        <v>947</v>
      </c>
      <c r="E362" s="19" t="s">
        <v>948</v>
      </c>
      <c r="F362" s="19">
        <v>3</v>
      </c>
      <c r="G362" s="20">
        <v>497.88</v>
      </c>
      <c r="H362" s="20">
        <v>623.44000000000005</v>
      </c>
      <c r="I362" s="390">
        <v>1870.32</v>
      </c>
      <c r="J362" s="100">
        <v>0</v>
      </c>
      <c r="K362" s="155">
        <v>0</v>
      </c>
      <c r="L362" s="366">
        <v>0</v>
      </c>
      <c r="M362" s="339">
        <v>0</v>
      </c>
      <c r="N362" s="155">
        <v>0</v>
      </c>
      <c r="O362" s="156">
        <v>0</v>
      </c>
      <c r="P362" s="155">
        <v>1870.32</v>
      </c>
      <c r="Q362" s="100"/>
      <c r="R362" s="155">
        <v>0</v>
      </c>
      <c r="S362" s="366">
        <v>0</v>
      </c>
      <c r="T362" s="339">
        <v>0</v>
      </c>
      <c r="U362" s="155">
        <v>0</v>
      </c>
      <c r="V362" s="156">
        <v>0</v>
      </c>
      <c r="W362" s="155">
        <v>1870.32</v>
      </c>
      <c r="X362" s="100"/>
      <c r="Y362" s="155">
        <v>0</v>
      </c>
      <c r="Z362" s="366">
        <v>0</v>
      </c>
      <c r="AA362" s="339">
        <v>0</v>
      </c>
      <c r="AB362" s="155">
        <v>0</v>
      </c>
      <c r="AC362" s="156">
        <v>0</v>
      </c>
      <c r="AD362" s="155">
        <v>1870.32</v>
      </c>
      <c r="AE362" s="100"/>
      <c r="AF362" s="155">
        <v>0</v>
      </c>
      <c r="AG362" s="366">
        <v>0</v>
      </c>
      <c r="AH362" s="339">
        <v>0</v>
      </c>
      <c r="AI362" s="155">
        <v>0</v>
      </c>
      <c r="AJ362" s="156">
        <v>0</v>
      </c>
      <c r="AK362" s="155">
        <v>1870.32</v>
      </c>
      <c r="AL362" s="100"/>
      <c r="AM362" s="155">
        <v>0</v>
      </c>
      <c r="AN362" s="366">
        <v>0</v>
      </c>
      <c r="AO362" s="339">
        <v>0</v>
      </c>
      <c r="AP362" s="155">
        <v>0</v>
      </c>
      <c r="AQ362" s="156">
        <v>0</v>
      </c>
      <c r="AR362" s="155">
        <v>1870.32</v>
      </c>
      <c r="AS362" s="100"/>
      <c r="AT362" s="155">
        <v>0</v>
      </c>
      <c r="AU362" s="366">
        <v>0</v>
      </c>
      <c r="AV362" s="339">
        <v>0</v>
      </c>
      <c r="AW362" s="155">
        <v>0</v>
      </c>
      <c r="AX362" s="156">
        <v>0</v>
      </c>
      <c r="AY362" s="155">
        <v>1870.32</v>
      </c>
      <c r="AZ362" s="100"/>
      <c r="BA362" s="155">
        <v>0</v>
      </c>
      <c r="BB362" s="366">
        <v>0</v>
      </c>
      <c r="BC362" s="339">
        <v>0</v>
      </c>
      <c r="BD362" s="155">
        <v>0</v>
      </c>
      <c r="BE362" s="156">
        <v>0</v>
      </c>
      <c r="BF362" s="155">
        <v>1870.32</v>
      </c>
      <c r="BG362" s="100"/>
      <c r="BH362" s="155">
        <v>0</v>
      </c>
      <c r="BI362" s="366">
        <v>0</v>
      </c>
      <c r="BJ362" s="339">
        <v>0</v>
      </c>
      <c r="BK362" s="155">
        <v>0</v>
      </c>
      <c r="BL362" s="156">
        <v>0</v>
      </c>
      <c r="BM362" s="155">
        <v>1870.32</v>
      </c>
      <c r="BN362" s="100"/>
      <c r="BO362" s="155">
        <v>0</v>
      </c>
      <c r="BP362" s="366">
        <v>0</v>
      </c>
      <c r="BQ362" s="339">
        <v>0</v>
      </c>
      <c r="BR362" s="155">
        <v>0</v>
      </c>
      <c r="BS362" s="156">
        <v>0</v>
      </c>
      <c r="BT362" s="155">
        <v>1870.32</v>
      </c>
      <c r="BU362" s="100"/>
      <c r="BV362" s="155">
        <v>0</v>
      </c>
      <c r="BW362" s="366">
        <v>0</v>
      </c>
      <c r="BX362" s="339">
        <v>0</v>
      </c>
      <c r="BY362" s="155">
        <v>0</v>
      </c>
      <c r="BZ362" s="156">
        <v>0</v>
      </c>
      <c r="CA362" s="155">
        <v>1870.32</v>
      </c>
      <c r="CB362" s="100"/>
      <c r="CC362" s="155">
        <v>0</v>
      </c>
      <c r="CD362" s="366">
        <v>0</v>
      </c>
      <c r="CE362" s="339">
        <v>0</v>
      </c>
      <c r="CF362" s="155">
        <v>0</v>
      </c>
      <c r="CG362" s="156">
        <v>0</v>
      </c>
      <c r="CH362" s="155">
        <v>1870.32</v>
      </c>
      <c r="CI362" s="100"/>
      <c r="CJ362" s="155">
        <v>0</v>
      </c>
      <c r="CK362" s="366">
        <v>0</v>
      </c>
      <c r="CL362" s="339">
        <v>0</v>
      </c>
      <c r="CM362" s="155">
        <v>0</v>
      </c>
      <c r="CN362" s="156">
        <v>0</v>
      </c>
      <c r="CO362" s="155">
        <v>1870.32</v>
      </c>
      <c r="CP362" s="100"/>
      <c r="CQ362" s="155">
        <v>0</v>
      </c>
      <c r="CR362" s="366">
        <v>0</v>
      </c>
      <c r="CS362" s="339">
        <v>0</v>
      </c>
      <c r="CT362" s="155">
        <v>0</v>
      </c>
      <c r="CU362" s="156">
        <v>0</v>
      </c>
      <c r="CV362" s="155">
        <v>1870.32</v>
      </c>
      <c r="CW362" s="277"/>
      <c r="CX362" s="155">
        <v>0</v>
      </c>
      <c r="CY362" s="366">
        <v>0</v>
      </c>
      <c r="CZ362" s="339">
        <v>0</v>
      </c>
      <c r="DA362" s="155">
        <v>0</v>
      </c>
      <c r="DB362" s="156">
        <v>0</v>
      </c>
      <c r="DC362" s="155">
        <v>1870.32</v>
      </c>
      <c r="DD362" s="100"/>
      <c r="DE362" s="155">
        <v>0</v>
      </c>
      <c r="DF362" s="366">
        <v>0</v>
      </c>
      <c r="DG362" s="339">
        <v>0</v>
      </c>
      <c r="DH362" s="155">
        <v>0</v>
      </c>
      <c r="DI362" s="156">
        <v>0</v>
      </c>
      <c r="DJ362" s="155">
        <v>1870.32</v>
      </c>
      <c r="DK362" s="100"/>
      <c r="DL362" s="155">
        <v>0</v>
      </c>
      <c r="DM362" s="366">
        <v>0</v>
      </c>
      <c r="DN362" s="339">
        <v>0</v>
      </c>
      <c r="DO362" s="155">
        <v>0</v>
      </c>
      <c r="DP362" s="156">
        <v>0</v>
      </c>
      <c r="DQ362" s="155">
        <v>1870.32</v>
      </c>
    </row>
    <row r="363" spans="1:121" ht="25.5" x14ac:dyDescent="0.25">
      <c r="A363" s="17" t="s">
        <v>949</v>
      </c>
      <c r="B363" s="18" t="s">
        <v>950</v>
      </c>
      <c r="C363" s="17" t="s">
        <v>27</v>
      </c>
      <c r="D363" s="17" t="s">
        <v>951</v>
      </c>
      <c r="E363" s="19" t="s">
        <v>42</v>
      </c>
      <c r="F363" s="19">
        <v>2</v>
      </c>
      <c r="G363" s="20">
        <v>125.2</v>
      </c>
      <c r="H363" s="20">
        <v>156.77000000000001</v>
      </c>
      <c r="I363" s="390">
        <v>313.54000000000002</v>
      </c>
      <c r="J363" s="100">
        <v>0</v>
      </c>
      <c r="K363" s="155">
        <v>0</v>
      </c>
      <c r="L363" s="366">
        <v>0</v>
      </c>
      <c r="M363" s="339">
        <v>0</v>
      </c>
      <c r="N363" s="155">
        <v>0</v>
      </c>
      <c r="O363" s="156">
        <v>0</v>
      </c>
      <c r="P363" s="155">
        <v>313.54000000000002</v>
      </c>
      <c r="Q363" s="100"/>
      <c r="R363" s="155">
        <v>0</v>
      </c>
      <c r="S363" s="366">
        <v>0</v>
      </c>
      <c r="T363" s="339">
        <v>0</v>
      </c>
      <c r="U363" s="155">
        <v>0</v>
      </c>
      <c r="V363" s="156">
        <v>0</v>
      </c>
      <c r="W363" s="155">
        <v>313.54000000000002</v>
      </c>
      <c r="X363" s="100"/>
      <c r="Y363" s="155">
        <v>0</v>
      </c>
      <c r="Z363" s="366">
        <v>0</v>
      </c>
      <c r="AA363" s="339">
        <v>0</v>
      </c>
      <c r="AB363" s="155">
        <v>0</v>
      </c>
      <c r="AC363" s="156">
        <v>0</v>
      </c>
      <c r="AD363" s="155">
        <v>313.54000000000002</v>
      </c>
      <c r="AE363" s="100"/>
      <c r="AF363" s="155">
        <v>0</v>
      </c>
      <c r="AG363" s="366">
        <v>0</v>
      </c>
      <c r="AH363" s="339">
        <v>0</v>
      </c>
      <c r="AI363" s="155">
        <v>0</v>
      </c>
      <c r="AJ363" s="156">
        <v>0</v>
      </c>
      <c r="AK363" s="155">
        <v>313.54000000000002</v>
      </c>
      <c r="AL363" s="100"/>
      <c r="AM363" s="155">
        <v>0</v>
      </c>
      <c r="AN363" s="366">
        <v>0</v>
      </c>
      <c r="AO363" s="339">
        <v>0</v>
      </c>
      <c r="AP363" s="155">
        <v>0</v>
      </c>
      <c r="AQ363" s="156">
        <v>0</v>
      </c>
      <c r="AR363" s="155">
        <v>313.54000000000002</v>
      </c>
      <c r="AS363" s="100"/>
      <c r="AT363" s="155">
        <v>0</v>
      </c>
      <c r="AU363" s="366">
        <v>0</v>
      </c>
      <c r="AV363" s="339">
        <v>0</v>
      </c>
      <c r="AW363" s="155">
        <v>0</v>
      </c>
      <c r="AX363" s="156">
        <v>0</v>
      </c>
      <c r="AY363" s="155">
        <v>313.54000000000002</v>
      </c>
      <c r="AZ363" s="100"/>
      <c r="BA363" s="155">
        <v>0</v>
      </c>
      <c r="BB363" s="366">
        <v>0</v>
      </c>
      <c r="BC363" s="339">
        <v>0</v>
      </c>
      <c r="BD363" s="155">
        <v>0</v>
      </c>
      <c r="BE363" s="156">
        <v>0</v>
      </c>
      <c r="BF363" s="155">
        <v>313.54000000000002</v>
      </c>
      <c r="BG363" s="100"/>
      <c r="BH363" s="155">
        <v>0</v>
      </c>
      <c r="BI363" s="366">
        <v>0</v>
      </c>
      <c r="BJ363" s="339">
        <v>0</v>
      </c>
      <c r="BK363" s="155">
        <v>0</v>
      </c>
      <c r="BL363" s="156">
        <v>0</v>
      </c>
      <c r="BM363" s="155">
        <v>313.54000000000002</v>
      </c>
      <c r="BN363" s="100"/>
      <c r="BO363" s="155">
        <v>0</v>
      </c>
      <c r="BP363" s="366">
        <v>0</v>
      </c>
      <c r="BQ363" s="339">
        <v>0</v>
      </c>
      <c r="BR363" s="155">
        <v>0</v>
      </c>
      <c r="BS363" s="156">
        <v>0</v>
      </c>
      <c r="BT363" s="155">
        <v>313.54000000000002</v>
      </c>
      <c r="BU363" s="100"/>
      <c r="BV363" s="155">
        <v>0</v>
      </c>
      <c r="BW363" s="366">
        <v>0</v>
      </c>
      <c r="BX363" s="339">
        <v>0</v>
      </c>
      <c r="BY363" s="155">
        <v>0</v>
      </c>
      <c r="BZ363" s="156">
        <v>0</v>
      </c>
      <c r="CA363" s="155">
        <v>313.54000000000002</v>
      </c>
      <c r="CB363" s="100"/>
      <c r="CC363" s="155">
        <v>0</v>
      </c>
      <c r="CD363" s="366">
        <v>0</v>
      </c>
      <c r="CE363" s="339">
        <v>0</v>
      </c>
      <c r="CF363" s="155">
        <v>0</v>
      </c>
      <c r="CG363" s="156">
        <v>0</v>
      </c>
      <c r="CH363" s="155">
        <v>313.54000000000002</v>
      </c>
      <c r="CI363" s="100"/>
      <c r="CJ363" s="155">
        <v>0</v>
      </c>
      <c r="CK363" s="366">
        <v>0</v>
      </c>
      <c r="CL363" s="339">
        <v>0</v>
      </c>
      <c r="CM363" s="155">
        <v>0</v>
      </c>
      <c r="CN363" s="156">
        <v>0</v>
      </c>
      <c r="CO363" s="155">
        <v>313.54000000000002</v>
      </c>
      <c r="CP363" s="100"/>
      <c r="CQ363" s="155">
        <v>0</v>
      </c>
      <c r="CR363" s="366">
        <v>0</v>
      </c>
      <c r="CS363" s="339">
        <v>0</v>
      </c>
      <c r="CT363" s="155">
        <v>0</v>
      </c>
      <c r="CU363" s="156">
        <v>0</v>
      </c>
      <c r="CV363" s="155">
        <v>313.54000000000002</v>
      </c>
      <c r="CW363" s="277"/>
      <c r="CX363" s="155">
        <v>0</v>
      </c>
      <c r="CY363" s="366">
        <v>0</v>
      </c>
      <c r="CZ363" s="339">
        <v>0</v>
      </c>
      <c r="DA363" s="155">
        <v>0</v>
      </c>
      <c r="DB363" s="156">
        <v>0</v>
      </c>
      <c r="DC363" s="155">
        <v>313.54000000000002</v>
      </c>
      <c r="DD363" s="100"/>
      <c r="DE363" s="155">
        <v>0</v>
      </c>
      <c r="DF363" s="366">
        <v>0</v>
      </c>
      <c r="DG363" s="339">
        <v>0</v>
      </c>
      <c r="DH363" s="155">
        <v>0</v>
      </c>
      <c r="DI363" s="156">
        <v>0</v>
      </c>
      <c r="DJ363" s="155">
        <v>313.54000000000002</v>
      </c>
      <c r="DK363" s="100"/>
      <c r="DL363" s="155">
        <v>0</v>
      </c>
      <c r="DM363" s="366">
        <v>0</v>
      </c>
      <c r="DN363" s="339">
        <v>0</v>
      </c>
      <c r="DO363" s="155">
        <v>0</v>
      </c>
      <c r="DP363" s="156">
        <v>0</v>
      </c>
      <c r="DQ363" s="155">
        <v>313.54000000000002</v>
      </c>
    </row>
    <row r="364" spans="1:121" ht="25.5" x14ac:dyDescent="0.25">
      <c r="A364" s="17" t="s">
        <v>952</v>
      </c>
      <c r="B364" s="18" t="s">
        <v>953</v>
      </c>
      <c r="C364" s="17" t="s">
        <v>27</v>
      </c>
      <c r="D364" s="17" t="s">
        <v>954</v>
      </c>
      <c r="E364" s="19" t="s">
        <v>42</v>
      </c>
      <c r="F364" s="19">
        <v>34</v>
      </c>
      <c r="G364" s="20">
        <v>18.8</v>
      </c>
      <c r="H364" s="20">
        <v>23.54</v>
      </c>
      <c r="I364" s="390">
        <v>800.36</v>
      </c>
      <c r="J364" s="100">
        <v>0</v>
      </c>
      <c r="K364" s="155">
        <v>0</v>
      </c>
      <c r="L364" s="366">
        <v>0</v>
      </c>
      <c r="M364" s="339">
        <v>0</v>
      </c>
      <c r="N364" s="155">
        <v>0</v>
      </c>
      <c r="O364" s="156">
        <v>0</v>
      </c>
      <c r="P364" s="155">
        <v>800.36</v>
      </c>
      <c r="Q364" s="100"/>
      <c r="R364" s="155">
        <v>0</v>
      </c>
      <c r="S364" s="366">
        <v>0</v>
      </c>
      <c r="T364" s="339">
        <v>0</v>
      </c>
      <c r="U364" s="155">
        <v>0</v>
      </c>
      <c r="V364" s="156">
        <v>0</v>
      </c>
      <c r="W364" s="155">
        <v>800.36</v>
      </c>
      <c r="X364" s="100"/>
      <c r="Y364" s="155">
        <v>0</v>
      </c>
      <c r="Z364" s="366">
        <v>0</v>
      </c>
      <c r="AA364" s="339">
        <v>0</v>
      </c>
      <c r="AB364" s="155">
        <v>0</v>
      </c>
      <c r="AC364" s="156">
        <v>0</v>
      </c>
      <c r="AD364" s="155">
        <v>800.36</v>
      </c>
      <c r="AE364" s="100"/>
      <c r="AF364" s="155">
        <v>0</v>
      </c>
      <c r="AG364" s="366">
        <v>0</v>
      </c>
      <c r="AH364" s="339">
        <v>0</v>
      </c>
      <c r="AI364" s="155">
        <v>0</v>
      </c>
      <c r="AJ364" s="156">
        <v>0</v>
      </c>
      <c r="AK364" s="155">
        <v>800.36</v>
      </c>
      <c r="AL364" s="100"/>
      <c r="AM364" s="155">
        <v>0</v>
      </c>
      <c r="AN364" s="366">
        <v>0</v>
      </c>
      <c r="AO364" s="339">
        <v>0</v>
      </c>
      <c r="AP364" s="155">
        <v>0</v>
      </c>
      <c r="AQ364" s="156">
        <v>0</v>
      </c>
      <c r="AR364" s="155">
        <v>800.36</v>
      </c>
      <c r="AS364" s="100"/>
      <c r="AT364" s="155">
        <v>0</v>
      </c>
      <c r="AU364" s="366">
        <v>0</v>
      </c>
      <c r="AV364" s="339">
        <v>0</v>
      </c>
      <c r="AW364" s="155">
        <v>0</v>
      </c>
      <c r="AX364" s="156">
        <v>0</v>
      </c>
      <c r="AY364" s="155">
        <v>800.36</v>
      </c>
      <c r="AZ364" s="100"/>
      <c r="BA364" s="155">
        <v>0</v>
      </c>
      <c r="BB364" s="366">
        <v>0</v>
      </c>
      <c r="BC364" s="339">
        <v>0</v>
      </c>
      <c r="BD364" s="155">
        <v>0</v>
      </c>
      <c r="BE364" s="156">
        <v>0</v>
      </c>
      <c r="BF364" s="155">
        <v>800.36</v>
      </c>
      <c r="BG364" s="100"/>
      <c r="BH364" s="155">
        <v>0</v>
      </c>
      <c r="BI364" s="366">
        <v>0</v>
      </c>
      <c r="BJ364" s="339">
        <v>0</v>
      </c>
      <c r="BK364" s="155">
        <v>0</v>
      </c>
      <c r="BL364" s="156">
        <v>0</v>
      </c>
      <c r="BM364" s="155">
        <v>800.36</v>
      </c>
      <c r="BN364" s="100"/>
      <c r="BO364" s="155">
        <v>0</v>
      </c>
      <c r="BP364" s="366">
        <v>0</v>
      </c>
      <c r="BQ364" s="339">
        <v>0</v>
      </c>
      <c r="BR364" s="155">
        <v>0</v>
      </c>
      <c r="BS364" s="156">
        <v>0</v>
      </c>
      <c r="BT364" s="155">
        <v>800.36</v>
      </c>
      <c r="BU364" s="100"/>
      <c r="BV364" s="155">
        <v>0</v>
      </c>
      <c r="BW364" s="366">
        <v>0</v>
      </c>
      <c r="BX364" s="339">
        <v>0</v>
      </c>
      <c r="BY364" s="155">
        <v>0</v>
      </c>
      <c r="BZ364" s="156">
        <v>0</v>
      </c>
      <c r="CA364" s="155">
        <v>800.36</v>
      </c>
      <c r="CB364" s="100"/>
      <c r="CC364" s="155">
        <v>0</v>
      </c>
      <c r="CD364" s="366">
        <v>0</v>
      </c>
      <c r="CE364" s="339">
        <v>0</v>
      </c>
      <c r="CF364" s="155">
        <v>0</v>
      </c>
      <c r="CG364" s="156">
        <v>0</v>
      </c>
      <c r="CH364" s="155">
        <v>800.36</v>
      </c>
      <c r="CI364" s="100"/>
      <c r="CJ364" s="155">
        <v>0</v>
      </c>
      <c r="CK364" s="366">
        <v>0</v>
      </c>
      <c r="CL364" s="339">
        <v>0</v>
      </c>
      <c r="CM364" s="155">
        <v>0</v>
      </c>
      <c r="CN364" s="156">
        <v>0</v>
      </c>
      <c r="CO364" s="155">
        <v>800.36</v>
      </c>
      <c r="CP364" s="100"/>
      <c r="CQ364" s="155">
        <v>0</v>
      </c>
      <c r="CR364" s="366">
        <v>0</v>
      </c>
      <c r="CS364" s="339">
        <v>0</v>
      </c>
      <c r="CT364" s="155">
        <v>0</v>
      </c>
      <c r="CU364" s="156">
        <v>0</v>
      </c>
      <c r="CV364" s="155">
        <v>800.36</v>
      </c>
      <c r="CW364" s="277">
        <v>17</v>
      </c>
      <c r="CX364" s="155">
        <v>400.18</v>
      </c>
      <c r="CY364" s="366">
        <v>0.5</v>
      </c>
      <c r="CZ364" s="339">
        <v>17</v>
      </c>
      <c r="DA364" s="155">
        <v>400.18</v>
      </c>
      <c r="DB364" s="156">
        <v>0.5</v>
      </c>
      <c r="DC364" s="155">
        <v>400.18</v>
      </c>
      <c r="DD364" s="100"/>
      <c r="DE364" s="155">
        <v>0</v>
      </c>
      <c r="DF364" s="366">
        <v>0</v>
      </c>
      <c r="DG364" s="339">
        <v>17</v>
      </c>
      <c r="DH364" s="155">
        <v>400.18</v>
      </c>
      <c r="DI364" s="156">
        <v>0.5</v>
      </c>
      <c r="DJ364" s="155">
        <v>400.18</v>
      </c>
      <c r="DK364" s="100"/>
      <c r="DL364" s="155">
        <v>0</v>
      </c>
      <c r="DM364" s="366">
        <v>0</v>
      </c>
      <c r="DN364" s="339">
        <v>17</v>
      </c>
      <c r="DO364" s="155">
        <v>400.18</v>
      </c>
      <c r="DP364" s="156">
        <v>0.5</v>
      </c>
      <c r="DQ364" s="155">
        <v>400.18</v>
      </c>
    </row>
    <row r="365" spans="1:121" ht="25.5" x14ac:dyDescent="0.25">
      <c r="A365" s="17" t="s">
        <v>955</v>
      </c>
      <c r="B365" s="18" t="s">
        <v>956</v>
      </c>
      <c r="C365" s="17" t="s">
        <v>40</v>
      </c>
      <c r="D365" s="17" t="s">
        <v>957</v>
      </c>
      <c r="E365" s="19" t="s">
        <v>34</v>
      </c>
      <c r="F365" s="19">
        <v>6.3</v>
      </c>
      <c r="G365" s="20">
        <v>77.569999999999993</v>
      </c>
      <c r="H365" s="20">
        <v>97.13</v>
      </c>
      <c r="I365" s="390">
        <v>611.91899999999998</v>
      </c>
      <c r="J365" s="100">
        <v>0</v>
      </c>
      <c r="K365" s="155">
        <v>0</v>
      </c>
      <c r="L365" s="366">
        <v>0</v>
      </c>
      <c r="M365" s="339">
        <v>0</v>
      </c>
      <c r="N365" s="155">
        <v>0</v>
      </c>
      <c r="O365" s="156">
        <v>0</v>
      </c>
      <c r="P365" s="155">
        <v>611.91899999999998</v>
      </c>
      <c r="Q365" s="100"/>
      <c r="R365" s="155">
        <v>0</v>
      </c>
      <c r="S365" s="366">
        <v>0</v>
      </c>
      <c r="T365" s="339">
        <v>0</v>
      </c>
      <c r="U365" s="155">
        <v>0</v>
      </c>
      <c r="V365" s="156">
        <v>0</v>
      </c>
      <c r="W365" s="155">
        <v>611.91899999999998</v>
      </c>
      <c r="X365" s="100"/>
      <c r="Y365" s="155">
        <v>0</v>
      </c>
      <c r="Z365" s="366">
        <v>0</v>
      </c>
      <c r="AA365" s="339">
        <v>0</v>
      </c>
      <c r="AB365" s="155">
        <v>0</v>
      </c>
      <c r="AC365" s="156">
        <v>0</v>
      </c>
      <c r="AD365" s="155">
        <v>611.91899999999998</v>
      </c>
      <c r="AE365" s="100"/>
      <c r="AF365" s="155">
        <v>0</v>
      </c>
      <c r="AG365" s="366">
        <v>0</v>
      </c>
      <c r="AH365" s="339">
        <v>0</v>
      </c>
      <c r="AI365" s="155">
        <v>0</v>
      </c>
      <c r="AJ365" s="156">
        <v>0</v>
      </c>
      <c r="AK365" s="155">
        <v>611.91899999999998</v>
      </c>
      <c r="AL365" s="100"/>
      <c r="AM365" s="155">
        <v>0</v>
      </c>
      <c r="AN365" s="366">
        <v>0</v>
      </c>
      <c r="AO365" s="339">
        <v>0</v>
      </c>
      <c r="AP365" s="155">
        <v>0</v>
      </c>
      <c r="AQ365" s="156">
        <v>0</v>
      </c>
      <c r="AR365" s="155">
        <v>611.91899999999998</v>
      </c>
      <c r="AS365" s="100"/>
      <c r="AT365" s="155">
        <v>0</v>
      </c>
      <c r="AU365" s="366">
        <v>0</v>
      </c>
      <c r="AV365" s="339">
        <v>0</v>
      </c>
      <c r="AW365" s="155">
        <v>0</v>
      </c>
      <c r="AX365" s="156">
        <v>0</v>
      </c>
      <c r="AY365" s="155">
        <v>611.91899999999998</v>
      </c>
      <c r="AZ365" s="100"/>
      <c r="BA365" s="155">
        <v>0</v>
      </c>
      <c r="BB365" s="366">
        <v>0</v>
      </c>
      <c r="BC365" s="339">
        <v>0</v>
      </c>
      <c r="BD365" s="155">
        <v>0</v>
      </c>
      <c r="BE365" s="156">
        <v>0</v>
      </c>
      <c r="BF365" s="155">
        <v>611.91899999999998</v>
      </c>
      <c r="BG365" s="100">
        <v>6.3</v>
      </c>
      <c r="BH365" s="155">
        <v>611.91899999999998</v>
      </c>
      <c r="BI365" s="366">
        <v>1</v>
      </c>
      <c r="BJ365" s="339">
        <v>6.3</v>
      </c>
      <c r="BK365" s="155">
        <v>611.91899999999998</v>
      </c>
      <c r="BL365" s="156">
        <v>1</v>
      </c>
      <c r="BM365" s="155">
        <v>0</v>
      </c>
      <c r="BN365" s="100"/>
      <c r="BO365" s="155">
        <v>0</v>
      </c>
      <c r="BP365" s="366">
        <v>0</v>
      </c>
      <c r="BQ365" s="339">
        <v>6.3</v>
      </c>
      <c r="BR365" s="155">
        <v>611.91899999999998</v>
      </c>
      <c r="BS365" s="156">
        <v>1</v>
      </c>
      <c r="BT365" s="155">
        <v>0</v>
      </c>
      <c r="BU365" s="100"/>
      <c r="BV365" s="155">
        <v>0</v>
      </c>
      <c r="BW365" s="366">
        <v>0</v>
      </c>
      <c r="BX365" s="339">
        <v>6.3</v>
      </c>
      <c r="BY365" s="155">
        <v>611.91899999999998</v>
      </c>
      <c r="BZ365" s="156">
        <v>1</v>
      </c>
      <c r="CA365" s="155">
        <v>0</v>
      </c>
      <c r="CB365" s="100"/>
      <c r="CC365" s="155">
        <v>0</v>
      </c>
      <c r="CD365" s="366">
        <v>0</v>
      </c>
      <c r="CE365" s="339">
        <v>6.3</v>
      </c>
      <c r="CF365" s="155">
        <v>611.91899999999998</v>
      </c>
      <c r="CG365" s="156">
        <v>1</v>
      </c>
      <c r="CH365" s="155">
        <v>0</v>
      </c>
      <c r="CI365" s="100"/>
      <c r="CJ365" s="155"/>
      <c r="CK365" s="366">
        <v>0</v>
      </c>
      <c r="CL365" s="339">
        <v>6.3</v>
      </c>
      <c r="CM365" s="155">
        <v>611.91899999999998</v>
      </c>
      <c r="CN365" s="156">
        <v>1</v>
      </c>
      <c r="CO365" s="155">
        <v>0</v>
      </c>
      <c r="CP365" s="100"/>
      <c r="CQ365" s="155">
        <v>0</v>
      </c>
      <c r="CR365" s="366">
        <v>0</v>
      </c>
      <c r="CS365" s="339">
        <v>6.3</v>
      </c>
      <c r="CT365" s="155">
        <v>611.91899999999998</v>
      </c>
      <c r="CU365" s="156">
        <v>1</v>
      </c>
      <c r="CV365" s="155">
        <v>0</v>
      </c>
      <c r="CW365" s="277"/>
      <c r="CX365" s="155">
        <v>0</v>
      </c>
      <c r="CY365" s="366">
        <v>0</v>
      </c>
      <c r="CZ365" s="339">
        <v>6.3</v>
      </c>
      <c r="DA365" s="155">
        <v>611.91899999999998</v>
      </c>
      <c r="DB365" s="156">
        <v>1</v>
      </c>
      <c r="DC365" s="155">
        <v>0</v>
      </c>
      <c r="DD365" s="100"/>
      <c r="DE365" s="155">
        <v>0</v>
      </c>
      <c r="DF365" s="366">
        <v>0</v>
      </c>
      <c r="DG365" s="339">
        <v>6.3</v>
      </c>
      <c r="DH365" s="155">
        <v>611.91899999999998</v>
      </c>
      <c r="DI365" s="156">
        <v>1</v>
      </c>
      <c r="DJ365" s="155">
        <v>0</v>
      </c>
      <c r="DK365" s="100"/>
      <c r="DL365" s="155">
        <v>0</v>
      </c>
      <c r="DM365" s="366">
        <v>0</v>
      </c>
      <c r="DN365" s="339">
        <v>6.3</v>
      </c>
      <c r="DO365" s="155">
        <v>611.91899999999998</v>
      </c>
      <c r="DP365" s="156">
        <v>1</v>
      </c>
      <c r="DQ365" s="155">
        <v>0</v>
      </c>
    </row>
    <row r="366" spans="1:121" ht="76.5" x14ac:dyDescent="0.25">
      <c r="A366" s="17" t="s">
        <v>958</v>
      </c>
      <c r="B366" s="18" t="s">
        <v>959</v>
      </c>
      <c r="C366" s="17" t="s">
        <v>32</v>
      </c>
      <c r="D366" s="17" t="s">
        <v>960</v>
      </c>
      <c r="E366" s="19" t="s">
        <v>88</v>
      </c>
      <c r="F366" s="19">
        <v>8.31</v>
      </c>
      <c r="G366" s="20">
        <v>12.97</v>
      </c>
      <c r="H366" s="20">
        <v>16.239999999999998</v>
      </c>
      <c r="I366" s="390">
        <v>134.95400000000001</v>
      </c>
      <c r="J366" s="100">
        <v>0</v>
      </c>
      <c r="K366" s="155">
        <v>0</v>
      </c>
      <c r="L366" s="366">
        <v>0</v>
      </c>
      <c r="M366" s="339">
        <v>0</v>
      </c>
      <c r="N366" s="155">
        <v>0</v>
      </c>
      <c r="O366" s="156">
        <v>0</v>
      </c>
      <c r="P366" s="155">
        <v>134.95400000000001</v>
      </c>
      <c r="Q366" s="100"/>
      <c r="R366" s="155">
        <v>0</v>
      </c>
      <c r="S366" s="366">
        <v>0</v>
      </c>
      <c r="T366" s="339">
        <v>0</v>
      </c>
      <c r="U366" s="155">
        <v>0</v>
      </c>
      <c r="V366" s="156">
        <v>0</v>
      </c>
      <c r="W366" s="155">
        <v>134.95400000000001</v>
      </c>
      <c r="X366" s="100"/>
      <c r="Y366" s="155">
        <v>0</v>
      </c>
      <c r="Z366" s="366">
        <v>0</v>
      </c>
      <c r="AA366" s="339">
        <v>0</v>
      </c>
      <c r="AB366" s="155">
        <v>0</v>
      </c>
      <c r="AC366" s="156">
        <v>0</v>
      </c>
      <c r="AD366" s="155">
        <v>134.95400000000001</v>
      </c>
      <c r="AE366" s="100"/>
      <c r="AF366" s="155">
        <v>0</v>
      </c>
      <c r="AG366" s="366">
        <v>0</v>
      </c>
      <c r="AH366" s="339">
        <v>0</v>
      </c>
      <c r="AI366" s="155">
        <v>0</v>
      </c>
      <c r="AJ366" s="156">
        <v>0</v>
      </c>
      <c r="AK366" s="155">
        <v>134.95400000000001</v>
      </c>
      <c r="AL366" s="100"/>
      <c r="AM366" s="155">
        <v>0</v>
      </c>
      <c r="AN366" s="366">
        <v>0</v>
      </c>
      <c r="AO366" s="339">
        <v>0</v>
      </c>
      <c r="AP366" s="155">
        <v>0</v>
      </c>
      <c r="AQ366" s="156">
        <v>0</v>
      </c>
      <c r="AR366" s="155">
        <v>134.95400000000001</v>
      </c>
      <c r="AS366" s="100"/>
      <c r="AT366" s="155">
        <v>0</v>
      </c>
      <c r="AU366" s="366">
        <v>0</v>
      </c>
      <c r="AV366" s="339">
        <v>0</v>
      </c>
      <c r="AW366" s="155">
        <v>0</v>
      </c>
      <c r="AX366" s="156">
        <v>0</v>
      </c>
      <c r="AY366" s="155">
        <v>134.95400000000001</v>
      </c>
      <c r="AZ366" s="100"/>
      <c r="BA366" s="155">
        <v>0</v>
      </c>
      <c r="BB366" s="366">
        <v>0</v>
      </c>
      <c r="BC366" s="339">
        <v>0</v>
      </c>
      <c r="BD366" s="155">
        <v>0</v>
      </c>
      <c r="BE366" s="156">
        <v>0</v>
      </c>
      <c r="BF366" s="155">
        <v>134.95400000000001</v>
      </c>
      <c r="BG366" s="100">
        <v>8.31</v>
      </c>
      <c r="BH366" s="155">
        <v>134.95439999999999</v>
      </c>
      <c r="BI366" s="366">
        <v>1.0000029639729091</v>
      </c>
      <c r="BJ366" s="339">
        <v>8.31</v>
      </c>
      <c r="BK366" s="155">
        <v>134.95439999999999</v>
      </c>
      <c r="BL366" s="156">
        <v>1.0000029639729091</v>
      </c>
      <c r="BM366" s="155">
        <v>-3.9999999998485691E-4</v>
      </c>
      <c r="BN366" s="100"/>
      <c r="BO366" s="155">
        <v>0</v>
      </c>
      <c r="BP366" s="366">
        <v>0</v>
      </c>
      <c r="BQ366" s="339">
        <v>8.31</v>
      </c>
      <c r="BR366" s="155">
        <v>134.95439999999999</v>
      </c>
      <c r="BS366" s="156">
        <v>1.0000029639729091</v>
      </c>
      <c r="BT366" s="155">
        <v>-3.9999999998485691E-4</v>
      </c>
      <c r="BU366" s="100"/>
      <c r="BV366" s="155">
        <v>0</v>
      </c>
      <c r="BW366" s="366">
        <v>0</v>
      </c>
      <c r="BX366" s="339">
        <v>8.31</v>
      </c>
      <c r="BY366" s="155">
        <v>134.95439999999999</v>
      </c>
      <c r="BZ366" s="156">
        <v>1.0000029639729091</v>
      </c>
      <c r="CA366" s="155">
        <v>-3.9999999998485691E-4</v>
      </c>
      <c r="CB366" s="100"/>
      <c r="CC366" s="155">
        <v>0</v>
      </c>
      <c r="CD366" s="366">
        <v>0</v>
      </c>
      <c r="CE366" s="339">
        <v>8.31</v>
      </c>
      <c r="CF366" s="155">
        <v>134.95439999999999</v>
      </c>
      <c r="CG366" s="156">
        <v>1.0000029639729091</v>
      </c>
      <c r="CH366" s="155">
        <v>-3.9999999998485691E-4</v>
      </c>
      <c r="CI366" s="100"/>
      <c r="CJ366" s="155">
        <v>0</v>
      </c>
      <c r="CK366" s="366">
        <v>0</v>
      </c>
      <c r="CL366" s="339">
        <v>8.31</v>
      </c>
      <c r="CM366" s="155">
        <v>134.95439999999999</v>
      </c>
      <c r="CN366" s="156">
        <v>1.0000029639729091</v>
      </c>
      <c r="CO366" s="155">
        <v>-3.9999999998485691E-4</v>
      </c>
      <c r="CP366" s="100"/>
      <c r="CQ366" s="155">
        <v>0</v>
      </c>
      <c r="CR366" s="366">
        <v>0</v>
      </c>
      <c r="CS366" s="339">
        <v>8.31</v>
      </c>
      <c r="CT366" s="155">
        <v>134.95439999999999</v>
      </c>
      <c r="CU366" s="156">
        <v>1.0000029639729091</v>
      </c>
      <c r="CV366" s="155">
        <v>-3.9999999998485691E-4</v>
      </c>
      <c r="CW366" s="100"/>
      <c r="CX366" s="155">
        <v>0</v>
      </c>
      <c r="CY366" s="366">
        <v>0</v>
      </c>
      <c r="CZ366" s="339">
        <v>8.31</v>
      </c>
      <c r="DA366" s="155">
        <v>134.95439999999999</v>
      </c>
      <c r="DB366" s="156">
        <v>1.0000029639729091</v>
      </c>
      <c r="DC366" s="155">
        <v>-3.9999999998485691E-4</v>
      </c>
      <c r="DD366" s="100"/>
      <c r="DE366" s="155">
        <v>0</v>
      </c>
      <c r="DF366" s="366">
        <v>0</v>
      </c>
      <c r="DG366" s="339">
        <v>8.31</v>
      </c>
      <c r="DH366" s="155">
        <v>134.95439999999999</v>
      </c>
      <c r="DI366" s="156">
        <v>1.0000029639729091</v>
      </c>
      <c r="DJ366" s="155">
        <v>-3.9999999998485691E-4</v>
      </c>
      <c r="DK366" s="100"/>
      <c r="DL366" s="155">
        <v>0</v>
      </c>
      <c r="DM366" s="366">
        <v>0</v>
      </c>
      <c r="DN366" s="339">
        <v>8.31</v>
      </c>
      <c r="DO366" s="155">
        <v>134.95439999999999</v>
      </c>
      <c r="DP366" s="156">
        <v>1.0000029639729091</v>
      </c>
      <c r="DQ366" s="155">
        <v>-3.9999999998485691E-4</v>
      </c>
    </row>
    <row r="367" spans="1:121" ht="25.5" x14ac:dyDescent="0.25">
      <c r="A367" s="17" t="s">
        <v>961</v>
      </c>
      <c r="B367" s="18" t="s">
        <v>962</v>
      </c>
      <c r="C367" s="17" t="s">
        <v>32</v>
      </c>
      <c r="D367" s="17" t="s">
        <v>963</v>
      </c>
      <c r="E367" s="19" t="s">
        <v>88</v>
      </c>
      <c r="F367" s="19">
        <v>9.14</v>
      </c>
      <c r="G367" s="20">
        <v>17.54</v>
      </c>
      <c r="H367" s="20">
        <v>21.96</v>
      </c>
      <c r="I367" s="390">
        <v>200.714</v>
      </c>
      <c r="J367" s="100">
        <v>0</v>
      </c>
      <c r="K367" s="155">
        <v>0</v>
      </c>
      <c r="L367" s="366">
        <v>0</v>
      </c>
      <c r="M367" s="339">
        <v>0</v>
      </c>
      <c r="N367" s="155">
        <v>0</v>
      </c>
      <c r="O367" s="156">
        <v>0</v>
      </c>
      <c r="P367" s="155">
        <v>200.714</v>
      </c>
      <c r="Q367" s="100"/>
      <c r="R367" s="155">
        <v>0</v>
      </c>
      <c r="S367" s="366">
        <v>0</v>
      </c>
      <c r="T367" s="339">
        <v>0</v>
      </c>
      <c r="U367" s="155">
        <v>0</v>
      </c>
      <c r="V367" s="156">
        <v>0</v>
      </c>
      <c r="W367" s="155">
        <v>200.714</v>
      </c>
      <c r="X367" s="100"/>
      <c r="Y367" s="155">
        <v>0</v>
      </c>
      <c r="Z367" s="366">
        <v>0</v>
      </c>
      <c r="AA367" s="339">
        <v>0</v>
      </c>
      <c r="AB367" s="155">
        <v>0</v>
      </c>
      <c r="AC367" s="156">
        <v>0</v>
      </c>
      <c r="AD367" s="155">
        <v>200.714</v>
      </c>
      <c r="AE367" s="100"/>
      <c r="AF367" s="155">
        <v>0</v>
      </c>
      <c r="AG367" s="366">
        <v>0</v>
      </c>
      <c r="AH367" s="339">
        <v>0</v>
      </c>
      <c r="AI367" s="155">
        <v>0</v>
      </c>
      <c r="AJ367" s="156">
        <v>0</v>
      </c>
      <c r="AK367" s="155">
        <v>200.714</v>
      </c>
      <c r="AL367" s="100"/>
      <c r="AM367" s="155">
        <v>0</v>
      </c>
      <c r="AN367" s="366">
        <v>0</v>
      </c>
      <c r="AO367" s="339">
        <v>0</v>
      </c>
      <c r="AP367" s="155">
        <v>0</v>
      </c>
      <c r="AQ367" s="156">
        <v>0</v>
      </c>
      <c r="AR367" s="155">
        <v>200.714</v>
      </c>
      <c r="AS367" s="100"/>
      <c r="AT367" s="155">
        <v>0</v>
      </c>
      <c r="AU367" s="366">
        <v>0</v>
      </c>
      <c r="AV367" s="339">
        <v>0</v>
      </c>
      <c r="AW367" s="155">
        <v>0</v>
      </c>
      <c r="AX367" s="156">
        <v>0</v>
      </c>
      <c r="AY367" s="155">
        <v>200.714</v>
      </c>
      <c r="AZ367" s="100"/>
      <c r="BA367" s="155">
        <v>0</v>
      </c>
      <c r="BB367" s="366">
        <v>0</v>
      </c>
      <c r="BC367" s="339">
        <v>0</v>
      </c>
      <c r="BD367" s="155">
        <v>0</v>
      </c>
      <c r="BE367" s="156">
        <v>0</v>
      </c>
      <c r="BF367" s="155">
        <v>200.714</v>
      </c>
      <c r="BG367" s="100">
        <v>9.14</v>
      </c>
      <c r="BH367" s="155">
        <v>200.71440000000001</v>
      </c>
      <c r="BI367" s="366">
        <v>1.0000019928853991</v>
      </c>
      <c r="BJ367" s="339">
        <v>9.14</v>
      </c>
      <c r="BK367" s="155">
        <v>200.71440000000001</v>
      </c>
      <c r="BL367" s="156">
        <v>1.0000019928853991</v>
      </c>
      <c r="BM367" s="155">
        <v>-4.0000000001327862E-4</v>
      </c>
      <c r="BN367" s="100"/>
      <c r="BO367" s="155">
        <v>0</v>
      </c>
      <c r="BP367" s="366">
        <v>0</v>
      </c>
      <c r="BQ367" s="339">
        <v>9.14</v>
      </c>
      <c r="BR367" s="155">
        <v>200.71440000000001</v>
      </c>
      <c r="BS367" s="156">
        <v>1.0000019928853991</v>
      </c>
      <c r="BT367" s="155">
        <v>-4.0000000001327862E-4</v>
      </c>
      <c r="BU367" s="100"/>
      <c r="BV367" s="155">
        <v>0</v>
      </c>
      <c r="BW367" s="366">
        <v>0</v>
      </c>
      <c r="BX367" s="339">
        <v>9.14</v>
      </c>
      <c r="BY367" s="155">
        <v>200.71440000000001</v>
      </c>
      <c r="BZ367" s="156">
        <v>1.0000019928853991</v>
      </c>
      <c r="CA367" s="155">
        <v>-4.0000000001327862E-4</v>
      </c>
      <c r="CB367" s="100"/>
      <c r="CC367" s="155">
        <v>0</v>
      </c>
      <c r="CD367" s="366">
        <v>0</v>
      </c>
      <c r="CE367" s="339">
        <v>9.14</v>
      </c>
      <c r="CF367" s="155">
        <v>200.71440000000001</v>
      </c>
      <c r="CG367" s="156">
        <v>1.0000019928853991</v>
      </c>
      <c r="CH367" s="155">
        <v>-4.0000000001327862E-4</v>
      </c>
      <c r="CI367" s="100"/>
      <c r="CJ367" s="155">
        <v>0</v>
      </c>
      <c r="CK367" s="366">
        <v>0</v>
      </c>
      <c r="CL367" s="339">
        <v>9.14</v>
      </c>
      <c r="CM367" s="155">
        <v>200.71440000000001</v>
      </c>
      <c r="CN367" s="156">
        <v>1.0000019928853991</v>
      </c>
      <c r="CO367" s="155">
        <v>-4.0000000001327862E-4</v>
      </c>
      <c r="CP367" s="100"/>
      <c r="CQ367" s="155">
        <v>0</v>
      </c>
      <c r="CR367" s="366">
        <v>0</v>
      </c>
      <c r="CS367" s="339">
        <v>9.14</v>
      </c>
      <c r="CT367" s="155">
        <v>200.71440000000001</v>
      </c>
      <c r="CU367" s="156">
        <v>1.0000019928853991</v>
      </c>
      <c r="CV367" s="155">
        <v>-4.0000000001327862E-4</v>
      </c>
      <c r="CW367" s="100"/>
      <c r="CX367" s="155">
        <v>0</v>
      </c>
      <c r="CY367" s="366">
        <v>0</v>
      </c>
      <c r="CZ367" s="339">
        <v>9.14</v>
      </c>
      <c r="DA367" s="155">
        <v>200.71440000000001</v>
      </c>
      <c r="DB367" s="156">
        <v>1.0000019928853991</v>
      </c>
      <c r="DC367" s="155">
        <v>-4.0000000001327862E-4</v>
      </c>
      <c r="DD367" s="100"/>
      <c r="DE367" s="155">
        <v>0</v>
      </c>
      <c r="DF367" s="366">
        <v>0</v>
      </c>
      <c r="DG367" s="339">
        <v>9.14</v>
      </c>
      <c r="DH367" s="155">
        <v>200.71440000000001</v>
      </c>
      <c r="DI367" s="156">
        <v>1.0000019928853991</v>
      </c>
      <c r="DJ367" s="155">
        <v>-4.0000000001327862E-4</v>
      </c>
      <c r="DK367" s="100"/>
      <c r="DL367" s="155">
        <v>0</v>
      </c>
      <c r="DM367" s="366">
        <v>0</v>
      </c>
      <c r="DN367" s="339">
        <v>9.14</v>
      </c>
      <c r="DO367" s="155">
        <v>200.71440000000001</v>
      </c>
      <c r="DP367" s="156">
        <v>1.0000019928853991</v>
      </c>
      <c r="DQ367" s="155">
        <v>-4.0000000001327862E-4</v>
      </c>
    </row>
    <row r="368" spans="1:121" ht="51" x14ac:dyDescent="0.25">
      <c r="A368" s="17" t="s">
        <v>964</v>
      </c>
      <c r="B368" s="18" t="s">
        <v>471</v>
      </c>
      <c r="C368" s="17" t="s">
        <v>32</v>
      </c>
      <c r="D368" s="17" t="s">
        <v>472</v>
      </c>
      <c r="E368" s="19" t="s">
        <v>109</v>
      </c>
      <c r="F368" s="19">
        <v>48.6</v>
      </c>
      <c r="G368" s="20">
        <v>58.23</v>
      </c>
      <c r="H368" s="20">
        <v>72.91</v>
      </c>
      <c r="I368" s="390">
        <v>3543.4259999999999</v>
      </c>
      <c r="J368" s="100">
        <v>0</v>
      </c>
      <c r="K368" s="155">
        <v>0</v>
      </c>
      <c r="L368" s="366">
        <v>0</v>
      </c>
      <c r="M368" s="339">
        <v>0</v>
      </c>
      <c r="N368" s="155">
        <v>0</v>
      </c>
      <c r="O368" s="156">
        <v>0</v>
      </c>
      <c r="P368" s="155">
        <v>3543.4259999999999</v>
      </c>
      <c r="Q368" s="100"/>
      <c r="R368" s="155">
        <v>0</v>
      </c>
      <c r="S368" s="366">
        <v>0</v>
      </c>
      <c r="T368" s="339">
        <v>0</v>
      </c>
      <c r="U368" s="155">
        <v>0</v>
      </c>
      <c r="V368" s="156">
        <v>0</v>
      </c>
      <c r="W368" s="155">
        <v>3543.4259999999999</v>
      </c>
      <c r="X368" s="100"/>
      <c r="Y368" s="155">
        <v>0</v>
      </c>
      <c r="Z368" s="366">
        <v>0</v>
      </c>
      <c r="AA368" s="339">
        <v>0</v>
      </c>
      <c r="AB368" s="155">
        <v>0</v>
      </c>
      <c r="AC368" s="156">
        <v>0</v>
      </c>
      <c r="AD368" s="155">
        <v>3543.4259999999999</v>
      </c>
      <c r="AE368" s="100"/>
      <c r="AF368" s="155">
        <v>0</v>
      </c>
      <c r="AG368" s="366">
        <v>0</v>
      </c>
      <c r="AH368" s="339">
        <v>0</v>
      </c>
      <c r="AI368" s="155">
        <v>0</v>
      </c>
      <c r="AJ368" s="156">
        <v>0</v>
      </c>
      <c r="AK368" s="155">
        <v>3543.4259999999999</v>
      </c>
      <c r="AL368" s="100"/>
      <c r="AM368" s="155">
        <v>0</v>
      </c>
      <c r="AN368" s="366">
        <v>0</v>
      </c>
      <c r="AO368" s="339">
        <v>0</v>
      </c>
      <c r="AP368" s="155">
        <v>0</v>
      </c>
      <c r="AQ368" s="156">
        <v>0</v>
      </c>
      <c r="AR368" s="155">
        <v>3543.4259999999999</v>
      </c>
      <c r="AS368" s="100"/>
      <c r="AT368" s="155">
        <v>0</v>
      </c>
      <c r="AU368" s="366">
        <v>0</v>
      </c>
      <c r="AV368" s="339">
        <v>0</v>
      </c>
      <c r="AW368" s="155">
        <v>0</v>
      </c>
      <c r="AX368" s="156">
        <v>0</v>
      </c>
      <c r="AY368" s="155">
        <v>3543.4259999999999</v>
      </c>
      <c r="AZ368" s="100"/>
      <c r="BA368" s="155">
        <v>0</v>
      </c>
      <c r="BB368" s="366">
        <v>0</v>
      </c>
      <c r="BC368" s="339">
        <v>0</v>
      </c>
      <c r="BD368" s="155">
        <v>0</v>
      </c>
      <c r="BE368" s="156">
        <v>0</v>
      </c>
      <c r="BF368" s="155">
        <v>3543.4259999999999</v>
      </c>
      <c r="BG368" s="100">
        <v>44</v>
      </c>
      <c r="BH368" s="155">
        <v>3208.04</v>
      </c>
      <c r="BI368" s="366">
        <v>0.90534979423868311</v>
      </c>
      <c r="BJ368" s="339">
        <v>44</v>
      </c>
      <c r="BK368" s="155">
        <v>3208.04</v>
      </c>
      <c r="BL368" s="156">
        <v>0.90534979423868311</v>
      </c>
      <c r="BM368" s="155">
        <v>335.38599999999997</v>
      </c>
      <c r="BN368" s="100"/>
      <c r="BO368" s="155">
        <v>0</v>
      </c>
      <c r="BP368" s="366">
        <v>0</v>
      </c>
      <c r="BQ368" s="339">
        <v>44</v>
      </c>
      <c r="BR368" s="155">
        <v>3208.04</v>
      </c>
      <c r="BS368" s="156">
        <v>0.90534979423868311</v>
      </c>
      <c r="BT368" s="155">
        <v>335.38599999999997</v>
      </c>
      <c r="BU368" s="100"/>
      <c r="BV368" s="155">
        <v>0</v>
      </c>
      <c r="BW368" s="366">
        <v>0</v>
      </c>
      <c r="BX368" s="339">
        <v>44</v>
      </c>
      <c r="BY368" s="155">
        <v>3208.04</v>
      </c>
      <c r="BZ368" s="156">
        <v>0.90534979423868311</v>
      </c>
      <c r="CA368" s="155">
        <v>335.38599999999997</v>
      </c>
      <c r="CB368" s="100"/>
      <c r="CC368" s="155">
        <v>0</v>
      </c>
      <c r="CD368" s="366">
        <v>0</v>
      </c>
      <c r="CE368" s="339">
        <v>44</v>
      </c>
      <c r="CF368" s="155">
        <v>3208.04</v>
      </c>
      <c r="CG368" s="156">
        <v>0.90534979423868311</v>
      </c>
      <c r="CH368" s="155">
        <v>335.38599999999997</v>
      </c>
      <c r="CI368" s="100"/>
      <c r="CJ368" s="155">
        <v>0</v>
      </c>
      <c r="CK368" s="366">
        <v>0</v>
      </c>
      <c r="CL368" s="339">
        <v>44</v>
      </c>
      <c r="CM368" s="155">
        <v>3208.04</v>
      </c>
      <c r="CN368" s="156">
        <v>0.90534979423868311</v>
      </c>
      <c r="CO368" s="155">
        <v>335.38599999999997</v>
      </c>
      <c r="CP368" s="100">
        <v>4.5999999999999996</v>
      </c>
      <c r="CQ368" s="155">
        <v>335.38599999999997</v>
      </c>
      <c r="CR368" s="366">
        <v>9.4650205761316872E-2</v>
      </c>
      <c r="CS368" s="339">
        <v>48.6</v>
      </c>
      <c r="CT368" s="155">
        <v>3543.4259999999999</v>
      </c>
      <c r="CU368" s="156">
        <v>1</v>
      </c>
      <c r="CV368" s="155">
        <v>0</v>
      </c>
      <c r="CW368" s="100"/>
      <c r="CX368" s="155">
        <v>0</v>
      </c>
      <c r="CY368" s="366">
        <v>0</v>
      </c>
      <c r="CZ368" s="339">
        <v>48.6</v>
      </c>
      <c r="DA368" s="155">
        <v>3543.4259999999999</v>
      </c>
      <c r="DB368" s="156">
        <v>1</v>
      </c>
      <c r="DC368" s="155">
        <v>0</v>
      </c>
      <c r="DD368" s="100">
        <v>6.6</v>
      </c>
      <c r="DE368" s="155">
        <v>481.20599999999996</v>
      </c>
      <c r="DF368" s="366">
        <v>0.13580246913580246</v>
      </c>
      <c r="DG368" s="339">
        <v>55.2</v>
      </c>
      <c r="DH368" s="155">
        <v>4024.6320000000001</v>
      </c>
      <c r="DI368" s="156">
        <v>1.1358024691358024</v>
      </c>
      <c r="DJ368" s="155">
        <v>-481.20600000000013</v>
      </c>
      <c r="DK368" s="100"/>
      <c r="DL368" s="155">
        <v>0</v>
      </c>
      <c r="DM368" s="366">
        <v>0</v>
      </c>
      <c r="DN368" s="339">
        <v>55.2</v>
      </c>
      <c r="DO368" s="155">
        <v>4024.6320000000001</v>
      </c>
      <c r="DP368" s="156">
        <v>1.1358024691358024</v>
      </c>
      <c r="DQ368" s="155">
        <v>-481.20600000000013</v>
      </c>
    </row>
    <row r="369" spans="1:121" ht="25.5" x14ac:dyDescent="0.25">
      <c r="A369" s="17" t="s">
        <v>965</v>
      </c>
      <c r="B369" s="18" t="s">
        <v>966</v>
      </c>
      <c r="C369" s="17" t="s">
        <v>27</v>
      </c>
      <c r="D369" s="17" t="s">
        <v>967</v>
      </c>
      <c r="E369" s="19" t="s">
        <v>109</v>
      </c>
      <c r="F369" s="19">
        <v>46.2</v>
      </c>
      <c r="G369" s="20">
        <v>44.9</v>
      </c>
      <c r="H369" s="20">
        <v>56.22</v>
      </c>
      <c r="I369" s="390">
        <v>2597.364</v>
      </c>
      <c r="J369" s="100">
        <v>0</v>
      </c>
      <c r="K369" s="155">
        <v>0</v>
      </c>
      <c r="L369" s="366">
        <v>0</v>
      </c>
      <c r="M369" s="339">
        <v>0</v>
      </c>
      <c r="N369" s="155">
        <v>0</v>
      </c>
      <c r="O369" s="156">
        <v>0</v>
      </c>
      <c r="P369" s="155">
        <v>2597.364</v>
      </c>
      <c r="Q369" s="100"/>
      <c r="R369" s="155">
        <v>0</v>
      </c>
      <c r="S369" s="366">
        <v>0</v>
      </c>
      <c r="T369" s="339">
        <v>0</v>
      </c>
      <c r="U369" s="155">
        <v>0</v>
      </c>
      <c r="V369" s="156">
        <v>0</v>
      </c>
      <c r="W369" s="155">
        <v>2597.364</v>
      </c>
      <c r="X369" s="100"/>
      <c r="Y369" s="155">
        <v>0</v>
      </c>
      <c r="Z369" s="366">
        <v>0</v>
      </c>
      <c r="AA369" s="339">
        <v>0</v>
      </c>
      <c r="AB369" s="155">
        <v>0</v>
      </c>
      <c r="AC369" s="156">
        <v>0</v>
      </c>
      <c r="AD369" s="155">
        <v>2597.364</v>
      </c>
      <c r="AE369" s="100"/>
      <c r="AF369" s="155">
        <v>0</v>
      </c>
      <c r="AG369" s="366">
        <v>0</v>
      </c>
      <c r="AH369" s="339">
        <v>0</v>
      </c>
      <c r="AI369" s="155">
        <v>0</v>
      </c>
      <c r="AJ369" s="156">
        <v>0</v>
      </c>
      <c r="AK369" s="155">
        <v>2597.364</v>
      </c>
      <c r="AL369" s="100"/>
      <c r="AM369" s="155">
        <v>0</v>
      </c>
      <c r="AN369" s="366">
        <v>0</v>
      </c>
      <c r="AO369" s="339">
        <v>0</v>
      </c>
      <c r="AP369" s="155">
        <v>0</v>
      </c>
      <c r="AQ369" s="156">
        <v>0</v>
      </c>
      <c r="AR369" s="155">
        <v>2597.364</v>
      </c>
      <c r="AS369" s="100"/>
      <c r="AT369" s="155">
        <v>0</v>
      </c>
      <c r="AU369" s="366">
        <v>0</v>
      </c>
      <c r="AV369" s="339">
        <v>0</v>
      </c>
      <c r="AW369" s="155">
        <v>0</v>
      </c>
      <c r="AX369" s="156">
        <v>0</v>
      </c>
      <c r="AY369" s="155">
        <v>2597.364</v>
      </c>
      <c r="AZ369" s="100"/>
      <c r="BA369" s="155">
        <v>0</v>
      </c>
      <c r="BB369" s="366">
        <v>0</v>
      </c>
      <c r="BC369" s="339">
        <v>0</v>
      </c>
      <c r="BD369" s="155">
        <v>0</v>
      </c>
      <c r="BE369" s="156">
        <v>0</v>
      </c>
      <c r="BF369" s="155">
        <v>2597.364</v>
      </c>
      <c r="BG369" s="100">
        <v>46.2</v>
      </c>
      <c r="BH369" s="155">
        <v>2597.364</v>
      </c>
      <c r="BI369" s="366">
        <v>1</v>
      </c>
      <c r="BJ369" s="339">
        <v>46.2</v>
      </c>
      <c r="BK369" s="155">
        <v>2597.364</v>
      </c>
      <c r="BL369" s="156">
        <v>1</v>
      </c>
      <c r="BM369" s="155">
        <v>0</v>
      </c>
      <c r="BN369" s="100"/>
      <c r="BO369" s="155">
        <v>0</v>
      </c>
      <c r="BP369" s="366">
        <v>0</v>
      </c>
      <c r="BQ369" s="339">
        <v>46.2</v>
      </c>
      <c r="BR369" s="155">
        <v>2597.364</v>
      </c>
      <c r="BS369" s="156">
        <v>1</v>
      </c>
      <c r="BT369" s="155">
        <v>0</v>
      </c>
      <c r="BU369" s="100"/>
      <c r="BV369" s="155">
        <v>0</v>
      </c>
      <c r="BW369" s="366">
        <v>0</v>
      </c>
      <c r="BX369" s="339">
        <v>46.2</v>
      </c>
      <c r="BY369" s="155">
        <v>2597.364</v>
      </c>
      <c r="BZ369" s="156">
        <v>1</v>
      </c>
      <c r="CA369" s="155">
        <v>0</v>
      </c>
      <c r="CB369" s="100"/>
      <c r="CC369" s="155">
        <v>0</v>
      </c>
      <c r="CD369" s="366">
        <v>0</v>
      </c>
      <c r="CE369" s="339">
        <v>46.2</v>
      </c>
      <c r="CF369" s="155">
        <v>2597.364</v>
      </c>
      <c r="CG369" s="156">
        <v>1</v>
      </c>
      <c r="CH369" s="155">
        <v>0</v>
      </c>
      <c r="CI369" s="100"/>
      <c r="CJ369" s="155">
        <v>0</v>
      </c>
      <c r="CK369" s="366">
        <v>0</v>
      </c>
      <c r="CL369" s="339">
        <v>46.2</v>
      </c>
      <c r="CM369" s="155">
        <v>2597.364</v>
      </c>
      <c r="CN369" s="156">
        <v>1</v>
      </c>
      <c r="CO369" s="155">
        <v>0</v>
      </c>
      <c r="CP369" s="100"/>
      <c r="CQ369" s="155">
        <v>0</v>
      </c>
      <c r="CR369" s="366">
        <v>0</v>
      </c>
      <c r="CS369" s="339">
        <v>46.2</v>
      </c>
      <c r="CT369" s="155">
        <v>2597.364</v>
      </c>
      <c r="CU369" s="156">
        <v>1</v>
      </c>
      <c r="CV369" s="155">
        <v>0</v>
      </c>
      <c r="CW369" s="100"/>
      <c r="CX369" s="155">
        <v>0</v>
      </c>
      <c r="CY369" s="366">
        <v>0</v>
      </c>
      <c r="CZ369" s="339">
        <v>46.2</v>
      </c>
      <c r="DA369" s="155">
        <v>2597.364</v>
      </c>
      <c r="DB369" s="156">
        <v>1</v>
      </c>
      <c r="DC369" s="155">
        <v>0</v>
      </c>
      <c r="DD369" s="100"/>
      <c r="DE369" s="155">
        <v>0</v>
      </c>
      <c r="DF369" s="366">
        <v>0</v>
      </c>
      <c r="DG369" s="339">
        <v>46.2</v>
      </c>
      <c r="DH369" s="155">
        <v>2597.364</v>
      </c>
      <c r="DI369" s="156">
        <v>1</v>
      </c>
      <c r="DJ369" s="155">
        <v>0</v>
      </c>
      <c r="DK369" s="100"/>
      <c r="DL369" s="155">
        <v>0</v>
      </c>
      <c r="DM369" s="366">
        <v>0</v>
      </c>
      <c r="DN369" s="339">
        <v>46.2</v>
      </c>
      <c r="DO369" s="155">
        <v>2597.364</v>
      </c>
      <c r="DP369" s="156">
        <v>1</v>
      </c>
      <c r="DQ369" s="155">
        <v>0</v>
      </c>
    </row>
    <row r="370" spans="1:121" ht="51" x14ac:dyDescent="0.25">
      <c r="A370" s="17" t="s">
        <v>968</v>
      </c>
      <c r="B370" s="18" t="s">
        <v>969</v>
      </c>
      <c r="C370" s="17" t="s">
        <v>32</v>
      </c>
      <c r="D370" s="17" t="s">
        <v>970</v>
      </c>
      <c r="E370" s="19" t="s">
        <v>42</v>
      </c>
      <c r="F370" s="19">
        <v>4</v>
      </c>
      <c r="G370" s="20">
        <v>56.72</v>
      </c>
      <c r="H370" s="20">
        <v>71.02</v>
      </c>
      <c r="I370" s="390">
        <v>284.08</v>
      </c>
      <c r="J370" s="100">
        <v>0</v>
      </c>
      <c r="K370" s="155">
        <v>0</v>
      </c>
      <c r="L370" s="366">
        <v>0</v>
      </c>
      <c r="M370" s="339">
        <v>0</v>
      </c>
      <c r="N370" s="155">
        <v>0</v>
      </c>
      <c r="O370" s="156">
        <v>0</v>
      </c>
      <c r="P370" s="155">
        <v>284.08</v>
      </c>
      <c r="Q370" s="100"/>
      <c r="R370" s="155">
        <v>0</v>
      </c>
      <c r="S370" s="366">
        <v>0</v>
      </c>
      <c r="T370" s="339">
        <v>0</v>
      </c>
      <c r="U370" s="155">
        <v>0</v>
      </c>
      <c r="V370" s="156">
        <v>0</v>
      </c>
      <c r="W370" s="155">
        <v>284.08</v>
      </c>
      <c r="X370" s="100"/>
      <c r="Y370" s="155">
        <v>0</v>
      </c>
      <c r="Z370" s="366">
        <v>0</v>
      </c>
      <c r="AA370" s="339">
        <v>0</v>
      </c>
      <c r="AB370" s="155">
        <v>0</v>
      </c>
      <c r="AC370" s="156">
        <v>0</v>
      </c>
      <c r="AD370" s="155">
        <v>284.08</v>
      </c>
      <c r="AE370" s="100"/>
      <c r="AF370" s="155">
        <v>0</v>
      </c>
      <c r="AG370" s="366">
        <v>0</v>
      </c>
      <c r="AH370" s="339">
        <v>0</v>
      </c>
      <c r="AI370" s="155">
        <v>0</v>
      </c>
      <c r="AJ370" s="156">
        <v>0</v>
      </c>
      <c r="AK370" s="155">
        <v>284.08</v>
      </c>
      <c r="AL370" s="100"/>
      <c r="AM370" s="155">
        <v>0</v>
      </c>
      <c r="AN370" s="366">
        <v>0</v>
      </c>
      <c r="AO370" s="339">
        <v>0</v>
      </c>
      <c r="AP370" s="155">
        <v>0</v>
      </c>
      <c r="AQ370" s="156">
        <v>0</v>
      </c>
      <c r="AR370" s="155">
        <v>284.08</v>
      </c>
      <c r="AS370" s="100"/>
      <c r="AT370" s="155">
        <v>0</v>
      </c>
      <c r="AU370" s="366">
        <v>0</v>
      </c>
      <c r="AV370" s="339">
        <v>0</v>
      </c>
      <c r="AW370" s="155">
        <v>0</v>
      </c>
      <c r="AX370" s="156">
        <v>0</v>
      </c>
      <c r="AY370" s="155">
        <v>284.08</v>
      </c>
      <c r="AZ370" s="100"/>
      <c r="BA370" s="155">
        <v>0</v>
      </c>
      <c r="BB370" s="366">
        <v>0</v>
      </c>
      <c r="BC370" s="339">
        <v>0</v>
      </c>
      <c r="BD370" s="155">
        <v>0</v>
      </c>
      <c r="BE370" s="156">
        <v>0</v>
      </c>
      <c r="BF370" s="155">
        <v>284.08</v>
      </c>
      <c r="BG370" s="100"/>
      <c r="BH370" s="155">
        <v>0</v>
      </c>
      <c r="BI370" s="366">
        <v>0</v>
      </c>
      <c r="BJ370" s="339">
        <v>0</v>
      </c>
      <c r="BK370" s="155">
        <v>0</v>
      </c>
      <c r="BL370" s="156">
        <v>0</v>
      </c>
      <c r="BM370" s="155">
        <v>284.08</v>
      </c>
      <c r="BN370" s="100"/>
      <c r="BO370" s="155">
        <v>0</v>
      </c>
      <c r="BP370" s="366">
        <v>0</v>
      </c>
      <c r="BQ370" s="339">
        <v>0</v>
      </c>
      <c r="BR370" s="155">
        <v>0</v>
      </c>
      <c r="BS370" s="156">
        <v>0</v>
      </c>
      <c r="BT370" s="155">
        <v>284.08</v>
      </c>
      <c r="BU370" s="100"/>
      <c r="BV370" s="155">
        <v>0</v>
      </c>
      <c r="BW370" s="366">
        <v>0</v>
      </c>
      <c r="BX370" s="339">
        <v>0</v>
      </c>
      <c r="BY370" s="155">
        <v>0</v>
      </c>
      <c r="BZ370" s="156">
        <v>0</v>
      </c>
      <c r="CA370" s="155">
        <v>284.08</v>
      </c>
      <c r="CB370" s="100"/>
      <c r="CC370" s="155">
        <v>0</v>
      </c>
      <c r="CD370" s="366">
        <v>0</v>
      </c>
      <c r="CE370" s="339">
        <v>0</v>
      </c>
      <c r="CF370" s="155">
        <v>0</v>
      </c>
      <c r="CG370" s="156">
        <v>0</v>
      </c>
      <c r="CH370" s="155">
        <v>284.08</v>
      </c>
      <c r="CI370" s="100"/>
      <c r="CJ370" s="155">
        <v>0</v>
      </c>
      <c r="CK370" s="366">
        <v>0</v>
      </c>
      <c r="CL370" s="339">
        <v>0</v>
      </c>
      <c r="CM370" s="155">
        <v>0</v>
      </c>
      <c r="CN370" s="156">
        <v>0</v>
      </c>
      <c r="CO370" s="155">
        <v>284.08</v>
      </c>
      <c r="CP370" s="100">
        <v>4</v>
      </c>
      <c r="CQ370" s="155">
        <v>284.08</v>
      </c>
      <c r="CR370" s="366">
        <v>1</v>
      </c>
      <c r="CS370" s="339">
        <v>4</v>
      </c>
      <c r="CT370" s="155">
        <v>284.08</v>
      </c>
      <c r="CU370" s="156">
        <v>1</v>
      </c>
      <c r="CV370" s="155">
        <v>0</v>
      </c>
      <c r="CW370" s="100"/>
      <c r="CX370" s="155">
        <v>0</v>
      </c>
      <c r="CY370" s="366">
        <v>0</v>
      </c>
      <c r="CZ370" s="339">
        <v>4</v>
      </c>
      <c r="DA370" s="155">
        <v>284.08</v>
      </c>
      <c r="DB370" s="156">
        <v>1</v>
      </c>
      <c r="DC370" s="155">
        <v>0</v>
      </c>
      <c r="DD370" s="100"/>
      <c r="DE370" s="155">
        <v>0</v>
      </c>
      <c r="DF370" s="366">
        <v>0</v>
      </c>
      <c r="DG370" s="339">
        <v>4</v>
      </c>
      <c r="DH370" s="155">
        <v>284.08</v>
      </c>
      <c r="DI370" s="156">
        <v>1</v>
      </c>
      <c r="DJ370" s="155">
        <v>0</v>
      </c>
      <c r="DK370" s="100"/>
      <c r="DL370" s="155">
        <v>0</v>
      </c>
      <c r="DM370" s="366">
        <v>0</v>
      </c>
      <c r="DN370" s="339">
        <v>4</v>
      </c>
      <c r="DO370" s="155">
        <v>284.08</v>
      </c>
      <c r="DP370" s="156">
        <v>1</v>
      </c>
      <c r="DQ370" s="155">
        <v>0</v>
      </c>
    </row>
    <row r="371" spans="1:121" ht="51" x14ac:dyDescent="0.25">
      <c r="A371" s="17" t="s">
        <v>971</v>
      </c>
      <c r="B371" s="18" t="s">
        <v>972</v>
      </c>
      <c r="C371" s="17" t="s">
        <v>32</v>
      </c>
      <c r="D371" s="17" t="s">
        <v>973</v>
      </c>
      <c r="E371" s="19" t="s">
        <v>42</v>
      </c>
      <c r="F371" s="19">
        <v>8</v>
      </c>
      <c r="G371" s="20">
        <v>34.630000000000003</v>
      </c>
      <c r="H371" s="20">
        <v>43.36</v>
      </c>
      <c r="I371" s="390">
        <v>346.88</v>
      </c>
      <c r="J371" s="100">
        <v>0</v>
      </c>
      <c r="K371" s="155">
        <v>0</v>
      </c>
      <c r="L371" s="366">
        <v>0</v>
      </c>
      <c r="M371" s="339">
        <v>0</v>
      </c>
      <c r="N371" s="155">
        <v>0</v>
      </c>
      <c r="O371" s="156">
        <v>0</v>
      </c>
      <c r="P371" s="155">
        <v>346.88</v>
      </c>
      <c r="Q371" s="100"/>
      <c r="R371" s="155">
        <v>0</v>
      </c>
      <c r="S371" s="366">
        <v>0</v>
      </c>
      <c r="T371" s="339">
        <v>0</v>
      </c>
      <c r="U371" s="155">
        <v>0</v>
      </c>
      <c r="V371" s="156">
        <v>0</v>
      </c>
      <c r="W371" s="155">
        <v>346.88</v>
      </c>
      <c r="X371" s="100"/>
      <c r="Y371" s="155">
        <v>0</v>
      </c>
      <c r="Z371" s="366">
        <v>0</v>
      </c>
      <c r="AA371" s="339">
        <v>0</v>
      </c>
      <c r="AB371" s="155">
        <v>0</v>
      </c>
      <c r="AC371" s="156">
        <v>0</v>
      </c>
      <c r="AD371" s="155">
        <v>346.88</v>
      </c>
      <c r="AE371" s="100"/>
      <c r="AF371" s="155">
        <v>0</v>
      </c>
      <c r="AG371" s="366">
        <v>0</v>
      </c>
      <c r="AH371" s="339">
        <v>0</v>
      </c>
      <c r="AI371" s="155">
        <v>0</v>
      </c>
      <c r="AJ371" s="156">
        <v>0</v>
      </c>
      <c r="AK371" s="155">
        <v>346.88</v>
      </c>
      <c r="AL371" s="100"/>
      <c r="AM371" s="155">
        <v>0</v>
      </c>
      <c r="AN371" s="366">
        <v>0</v>
      </c>
      <c r="AO371" s="339">
        <v>0</v>
      </c>
      <c r="AP371" s="155">
        <v>0</v>
      </c>
      <c r="AQ371" s="156">
        <v>0</v>
      </c>
      <c r="AR371" s="155">
        <v>346.88</v>
      </c>
      <c r="AS371" s="100"/>
      <c r="AT371" s="155">
        <v>0</v>
      </c>
      <c r="AU371" s="366">
        <v>0</v>
      </c>
      <c r="AV371" s="339">
        <v>0</v>
      </c>
      <c r="AW371" s="155">
        <v>0</v>
      </c>
      <c r="AX371" s="156">
        <v>0</v>
      </c>
      <c r="AY371" s="155">
        <v>346.88</v>
      </c>
      <c r="AZ371" s="100"/>
      <c r="BA371" s="155">
        <v>0</v>
      </c>
      <c r="BB371" s="366">
        <v>0</v>
      </c>
      <c r="BC371" s="339">
        <v>0</v>
      </c>
      <c r="BD371" s="155">
        <v>0</v>
      </c>
      <c r="BE371" s="156">
        <v>0</v>
      </c>
      <c r="BF371" s="155">
        <v>346.88</v>
      </c>
      <c r="BG371" s="100">
        <v>6</v>
      </c>
      <c r="BH371" s="155">
        <v>260.15999999999997</v>
      </c>
      <c r="BI371" s="366">
        <v>0.74999999999999989</v>
      </c>
      <c r="BJ371" s="339">
        <v>6</v>
      </c>
      <c r="BK371" s="155">
        <v>260.15999999999997</v>
      </c>
      <c r="BL371" s="156">
        <v>0.74999999999999989</v>
      </c>
      <c r="BM371" s="155">
        <v>86.720000000000027</v>
      </c>
      <c r="BN371" s="100"/>
      <c r="BO371" s="155">
        <v>0</v>
      </c>
      <c r="BP371" s="366">
        <v>0</v>
      </c>
      <c r="BQ371" s="339">
        <v>6</v>
      </c>
      <c r="BR371" s="155">
        <v>260.15999999999997</v>
      </c>
      <c r="BS371" s="156">
        <v>0.74999999999999989</v>
      </c>
      <c r="BT371" s="155">
        <v>86.720000000000027</v>
      </c>
      <c r="BU371" s="100"/>
      <c r="BV371" s="155">
        <v>0</v>
      </c>
      <c r="BW371" s="366">
        <v>0</v>
      </c>
      <c r="BX371" s="339">
        <v>6</v>
      </c>
      <c r="BY371" s="155">
        <v>260.15999999999997</v>
      </c>
      <c r="BZ371" s="156">
        <v>0.74999999999999989</v>
      </c>
      <c r="CA371" s="155">
        <v>86.720000000000027</v>
      </c>
      <c r="CB371" s="100"/>
      <c r="CC371" s="155">
        <v>0</v>
      </c>
      <c r="CD371" s="366">
        <v>0</v>
      </c>
      <c r="CE371" s="339">
        <v>6</v>
      </c>
      <c r="CF371" s="155">
        <v>260.15999999999997</v>
      </c>
      <c r="CG371" s="156">
        <v>0.74999999999999989</v>
      </c>
      <c r="CH371" s="155">
        <v>86.720000000000027</v>
      </c>
      <c r="CI371" s="100"/>
      <c r="CJ371" s="155">
        <v>0</v>
      </c>
      <c r="CK371" s="366">
        <v>0</v>
      </c>
      <c r="CL371" s="339">
        <v>6</v>
      </c>
      <c r="CM371" s="155">
        <v>260.15999999999997</v>
      </c>
      <c r="CN371" s="156">
        <v>0.74999999999999989</v>
      </c>
      <c r="CO371" s="155">
        <v>86.720000000000027</v>
      </c>
      <c r="CP371" s="100">
        <v>2</v>
      </c>
      <c r="CQ371" s="155">
        <v>86.72</v>
      </c>
      <c r="CR371" s="366">
        <v>0.25</v>
      </c>
      <c r="CS371" s="339">
        <v>8</v>
      </c>
      <c r="CT371" s="155">
        <v>346.88</v>
      </c>
      <c r="CU371" s="156">
        <v>1</v>
      </c>
      <c r="CV371" s="155">
        <v>0</v>
      </c>
      <c r="CW371" s="100"/>
      <c r="CX371" s="155">
        <v>0</v>
      </c>
      <c r="CY371" s="366">
        <v>0</v>
      </c>
      <c r="CZ371" s="339">
        <v>8</v>
      </c>
      <c r="DA371" s="155">
        <v>346.88</v>
      </c>
      <c r="DB371" s="156">
        <v>1</v>
      </c>
      <c r="DC371" s="155">
        <v>0</v>
      </c>
      <c r="DD371" s="100"/>
      <c r="DE371" s="155">
        <v>0</v>
      </c>
      <c r="DF371" s="366">
        <v>0</v>
      </c>
      <c r="DG371" s="339">
        <v>8</v>
      </c>
      <c r="DH371" s="155">
        <v>346.88</v>
      </c>
      <c r="DI371" s="156">
        <v>1</v>
      </c>
      <c r="DJ371" s="155">
        <v>0</v>
      </c>
      <c r="DK371" s="100"/>
      <c r="DL371" s="155">
        <v>0</v>
      </c>
      <c r="DM371" s="366">
        <v>0</v>
      </c>
      <c r="DN371" s="339">
        <v>8</v>
      </c>
      <c r="DO371" s="155">
        <v>346.88</v>
      </c>
      <c r="DP371" s="156">
        <v>1</v>
      </c>
      <c r="DQ371" s="155">
        <v>0</v>
      </c>
    </row>
    <row r="372" spans="1:121" ht="51" x14ac:dyDescent="0.25">
      <c r="A372" s="17" t="s">
        <v>974</v>
      </c>
      <c r="B372" s="18" t="s">
        <v>975</v>
      </c>
      <c r="C372" s="17" t="s">
        <v>32</v>
      </c>
      <c r="D372" s="17" t="s">
        <v>976</v>
      </c>
      <c r="E372" s="19" t="s">
        <v>42</v>
      </c>
      <c r="F372" s="19">
        <v>2</v>
      </c>
      <c r="G372" s="20">
        <v>568.64</v>
      </c>
      <c r="H372" s="20">
        <v>712.05</v>
      </c>
      <c r="I372" s="390">
        <v>1424.1</v>
      </c>
      <c r="J372" s="100">
        <v>0</v>
      </c>
      <c r="K372" s="155">
        <v>0</v>
      </c>
      <c r="L372" s="366">
        <v>0</v>
      </c>
      <c r="M372" s="339">
        <v>0</v>
      </c>
      <c r="N372" s="155">
        <v>0</v>
      </c>
      <c r="O372" s="156">
        <v>0</v>
      </c>
      <c r="P372" s="155">
        <v>1424.1</v>
      </c>
      <c r="Q372" s="100"/>
      <c r="R372" s="155">
        <v>0</v>
      </c>
      <c r="S372" s="366">
        <v>0</v>
      </c>
      <c r="T372" s="339">
        <v>0</v>
      </c>
      <c r="U372" s="155">
        <v>0</v>
      </c>
      <c r="V372" s="156">
        <v>0</v>
      </c>
      <c r="W372" s="155">
        <v>1424.1</v>
      </c>
      <c r="X372" s="100"/>
      <c r="Y372" s="155">
        <v>0</v>
      </c>
      <c r="Z372" s="366">
        <v>0</v>
      </c>
      <c r="AA372" s="339">
        <v>0</v>
      </c>
      <c r="AB372" s="155">
        <v>0</v>
      </c>
      <c r="AC372" s="156">
        <v>0</v>
      </c>
      <c r="AD372" s="155">
        <v>1424.1</v>
      </c>
      <c r="AE372" s="100"/>
      <c r="AF372" s="155">
        <v>0</v>
      </c>
      <c r="AG372" s="366">
        <v>0</v>
      </c>
      <c r="AH372" s="339">
        <v>0</v>
      </c>
      <c r="AI372" s="155">
        <v>0</v>
      </c>
      <c r="AJ372" s="156">
        <v>0</v>
      </c>
      <c r="AK372" s="155">
        <v>1424.1</v>
      </c>
      <c r="AL372" s="100"/>
      <c r="AM372" s="155">
        <v>0</v>
      </c>
      <c r="AN372" s="366">
        <v>0</v>
      </c>
      <c r="AO372" s="339">
        <v>0</v>
      </c>
      <c r="AP372" s="155">
        <v>0</v>
      </c>
      <c r="AQ372" s="156">
        <v>0</v>
      </c>
      <c r="AR372" s="155">
        <v>1424.1</v>
      </c>
      <c r="AS372" s="100"/>
      <c r="AT372" s="155">
        <v>0</v>
      </c>
      <c r="AU372" s="366">
        <v>0</v>
      </c>
      <c r="AV372" s="339">
        <v>0</v>
      </c>
      <c r="AW372" s="155">
        <v>0</v>
      </c>
      <c r="AX372" s="156">
        <v>0</v>
      </c>
      <c r="AY372" s="155">
        <v>1424.1</v>
      </c>
      <c r="AZ372" s="100"/>
      <c r="BA372" s="155">
        <v>0</v>
      </c>
      <c r="BB372" s="366">
        <v>0</v>
      </c>
      <c r="BC372" s="339">
        <v>0</v>
      </c>
      <c r="BD372" s="155">
        <v>0</v>
      </c>
      <c r="BE372" s="156">
        <v>0</v>
      </c>
      <c r="BF372" s="155">
        <v>1424.1</v>
      </c>
      <c r="BG372" s="100"/>
      <c r="BH372" s="155">
        <v>0</v>
      </c>
      <c r="BI372" s="366">
        <v>0</v>
      </c>
      <c r="BJ372" s="339">
        <v>0</v>
      </c>
      <c r="BK372" s="155">
        <v>0</v>
      </c>
      <c r="BL372" s="156">
        <v>0</v>
      </c>
      <c r="BM372" s="155">
        <v>1424.1</v>
      </c>
      <c r="BN372" s="100"/>
      <c r="BO372" s="155">
        <v>0</v>
      </c>
      <c r="BP372" s="366">
        <v>0</v>
      </c>
      <c r="BQ372" s="339">
        <v>0</v>
      </c>
      <c r="BR372" s="155">
        <v>0</v>
      </c>
      <c r="BS372" s="156">
        <v>0</v>
      </c>
      <c r="BT372" s="155">
        <v>1424.1</v>
      </c>
      <c r="BU372" s="100"/>
      <c r="BV372" s="155">
        <v>0</v>
      </c>
      <c r="BW372" s="366">
        <v>0</v>
      </c>
      <c r="BX372" s="339">
        <v>0</v>
      </c>
      <c r="BY372" s="155">
        <v>0</v>
      </c>
      <c r="BZ372" s="156">
        <v>0</v>
      </c>
      <c r="CA372" s="155">
        <v>1424.1</v>
      </c>
      <c r="CB372" s="100"/>
      <c r="CC372" s="155">
        <v>0</v>
      </c>
      <c r="CD372" s="366">
        <v>0</v>
      </c>
      <c r="CE372" s="339">
        <v>0</v>
      </c>
      <c r="CF372" s="155">
        <v>0</v>
      </c>
      <c r="CG372" s="156">
        <v>0</v>
      </c>
      <c r="CH372" s="155">
        <v>1424.1</v>
      </c>
      <c r="CI372" s="100"/>
      <c r="CJ372" s="155">
        <v>0</v>
      </c>
      <c r="CK372" s="366">
        <v>0</v>
      </c>
      <c r="CL372" s="339">
        <v>0</v>
      </c>
      <c r="CM372" s="155">
        <v>0</v>
      </c>
      <c r="CN372" s="156">
        <v>0</v>
      </c>
      <c r="CO372" s="155">
        <v>1424.1</v>
      </c>
      <c r="CP372" s="100">
        <v>2</v>
      </c>
      <c r="CQ372" s="155">
        <v>1424.1</v>
      </c>
      <c r="CR372" s="366">
        <v>1</v>
      </c>
      <c r="CS372" s="339">
        <v>2</v>
      </c>
      <c r="CT372" s="155">
        <v>1424.1</v>
      </c>
      <c r="CU372" s="156">
        <v>1</v>
      </c>
      <c r="CV372" s="155">
        <v>0</v>
      </c>
      <c r="CW372" s="100"/>
      <c r="CX372" s="155">
        <v>0</v>
      </c>
      <c r="CY372" s="366">
        <v>0</v>
      </c>
      <c r="CZ372" s="339">
        <v>2</v>
      </c>
      <c r="DA372" s="155">
        <v>1424.1</v>
      </c>
      <c r="DB372" s="156">
        <v>1</v>
      </c>
      <c r="DC372" s="155">
        <v>0</v>
      </c>
      <c r="DD372" s="100"/>
      <c r="DE372" s="155">
        <v>0</v>
      </c>
      <c r="DF372" s="366">
        <v>0</v>
      </c>
      <c r="DG372" s="339">
        <v>2</v>
      </c>
      <c r="DH372" s="155">
        <v>1424.1</v>
      </c>
      <c r="DI372" s="156">
        <v>1</v>
      </c>
      <c r="DJ372" s="155">
        <v>0</v>
      </c>
      <c r="DK372" s="100"/>
      <c r="DL372" s="155">
        <v>0</v>
      </c>
      <c r="DM372" s="366">
        <v>0</v>
      </c>
      <c r="DN372" s="339">
        <v>2</v>
      </c>
      <c r="DO372" s="155">
        <v>1424.1</v>
      </c>
      <c r="DP372" s="156">
        <v>1</v>
      </c>
      <c r="DQ372" s="155">
        <v>0</v>
      </c>
    </row>
    <row r="373" spans="1:121" ht="25.5" x14ac:dyDescent="0.25">
      <c r="A373" s="17" t="s">
        <v>977</v>
      </c>
      <c r="B373" s="18" t="s">
        <v>978</v>
      </c>
      <c r="C373" s="17" t="s">
        <v>40</v>
      </c>
      <c r="D373" s="17" t="s">
        <v>979</v>
      </c>
      <c r="E373" s="19" t="s">
        <v>109</v>
      </c>
      <c r="F373" s="19">
        <v>3.7</v>
      </c>
      <c r="G373" s="20">
        <v>355.91</v>
      </c>
      <c r="H373" s="20">
        <v>445.67</v>
      </c>
      <c r="I373" s="390">
        <v>1648.979</v>
      </c>
      <c r="J373" s="100">
        <v>0</v>
      </c>
      <c r="K373" s="155">
        <v>0</v>
      </c>
      <c r="L373" s="366">
        <v>0</v>
      </c>
      <c r="M373" s="339">
        <v>0</v>
      </c>
      <c r="N373" s="155">
        <v>0</v>
      </c>
      <c r="O373" s="156">
        <v>0</v>
      </c>
      <c r="P373" s="155">
        <v>1648.979</v>
      </c>
      <c r="Q373" s="100"/>
      <c r="R373" s="155">
        <v>0</v>
      </c>
      <c r="S373" s="366">
        <v>0</v>
      </c>
      <c r="T373" s="339">
        <v>0</v>
      </c>
      <c r="U373" s="155">
        <v>0</v>
      </c>
      <c r="V373" s="156">
        <v>0</v>
      </c>
      <c r="W373" s="155">
        <v>1648.979</v>
      </c>
      <c r="X373" s="100"/>
      <c r="Y373" s="155">
        <v>0</v>
      </c>
      <c r="Z373" s="366">
        <v>0</v>
      </c>
      <c r="AA373" s="339">
        <v>0</v>
      </c>
      <c r="AB373" s="155">
        <v>0</v>
      </c>
      <c r="AC373" s="156">
        <v>0</v>
      </c>
      <c r="AD373" s="155">
        <v>1648.979</v>
      </c>
      <c r="AE373" s="100"/>
      <c r="AF373" s="155">
        <v>0</v>
      </c>
      <c r="AG373" s="366">
        <v>0</v>
      </c>
      <c r="AH373" s="339">
        <v>0</v>
      </c>
      <c r="AI373" s="155">
        <v>0</v>
      </c>
      <c r="AJ373" s="156">
        <v>0</v>
      </c>
      <c r="AK373" s="155">
        <v>1648.979</v>
      </c>
      <c r="AL373" s="100"/>
      <c r="AM373" s="155">
        <v>0</v>
      </c>
      <c r="AN373" s="366">
        <v>0</v>
      </c>
      <c r="AO373" s="339">
        <v>0</v>
      </c>
      <c r="AP373" s="155">
        <v>0</v>
      </c>
      <c r="AQ373" s="156">
        <v>0</v>
      </c>
      <c r="AR373" s="155">
        <v>1648.979</v>
      </c>
      <c r="AS373" s="100"/>
      <c r="AT373" s="155">
        <v>0</v>
      </c>
      <c r="AU373" s="366">
        <v>0</v>
      </c>
      <c r="AV373" s="339">
        <v>0</v>
      </c>
      <c r="AW373" s="155">
        <v>0</v>
      </c>
      <c r="AX373" s="156">
        <v>0</v>
      </c>
      <c r="AY373" s="155">
        <v>1648.979</v>
      </c>
      <c r="AZ373" s="100"/>
      <c r="BA373" s="155">
        <v>0</v>
      </c>
      <c r="BB373" s="366">
        <v>0</v>
      </c>
      <c r="BC373" s="339">
        <v>0</v>
      </c>
      <c r="BD373" s="155">
        <v>0</v>
      </c>
      <c r="BE373" s="156">
        <v>0</v>
      </c>
      <c r="BF373" s="155">
        <v>1648.979</v>
      </c>
      <c r="BG373" s="100"/>
      <c r="BH373" s="155">
        <v>0</v>
      </c>
      <c r="BI373" s="366">
        <v>0</v>
      </c>
      <c r="BJ373" s="339">
        <v>0</v>
      </c>
      <c r="BK373" s="155">
        <v>0</v>
      </c>
      <c r="BL373" s="156">
        <v>0</v>
      </c>
      <c r="BM373" s="155">
        <v>1648.979</v>
      </c>
      <c r="BN373" s="100"/>
      <c r="BO373" s="155">
        <v>0</v>
      </c>
      <c r="BP373" s="366">
        <v>0</v>
      </c>
      <c r="BQ373" s="339">
        <v>0</v>
      </c>
      <c r="BR373" s="155">
        <v>0</v>
      </c>
      <c r="BS373" s="156">
        <v>0</v>
      </c>
      <c r="BT373" s="155">
        <v>1648.979</v>
      </c>
      <c r="BU373" s="100"/>
      <c r="BV373" s="155">
        <v>0</v>
      </c>
      <c r="BW373" s="366">
        <v>0</v>
      </c>
      <c r="BX373" s="339">
        <v>0</v>
      </c>
      <c r="BY373" s="155">
        <v>0</v>
      </c>
      <c r="BZ373" s="156">
        <v>0</v>
      </c>
      <c r="CA373" s="155">
        <v>1648.979</v>
      </c>
      <c r="CB373" s="100"/>
      <c r="CC373" s="155">
        <v>0</v>
      </c>
      <c r="CD373" s="366">
        <v>0</v>
      </c>
      <c r="CE373" s="339">
        <v>0</v>
      </c>
      <c r="CF373" s="155">
        <v>0</v>
      </c>
      <c r="CG373" s="156">
        <v>0</v>
      </c>
      <c r="CH373" s="155">
        <v>1648.979</v>
      </c>
      <c r="CI373" s="100"/>
      <c r="CJ373" s="155">
        <v>0</v>
      </c>
      <c r="CK373" s="366">
        <v>0</v>
      </c>
      <c r="CL373" s="339">
        <v>0</v>
      </c>
      <c r="CM373" s="155">
        <v>0</v>
      </c>
      <c r="CN373" s="156">
        <v>0</v>
      </c>
      <c r="CO373" s="155">
        <v>1648.979</v>
      </c>
      <c r="CP373" s="100">
        <v>3.7</v>
      </c>
      <c r="CQ373" s="155">
        <v>1648.979</v>
      </c>
      <c r="CR373" s="366">
        <v>1</v>
      </c>
      <c r="CS373" s="339">
        <v>3.7</v>
      </c>
      <c r="CT373" s="155">
        <v>1648.979</v>
      </c>
      <c r="CU373" s="156">
        <v>1</v>
      </c>
      <c r="CV373" s="155">
        <v>0</v>
      </c>
      <c r="CW373" s="100"/>
      <c r="CX373" s="155">
        <v>0</v>
      </c>
      <c r="CY373" s="366">
        <v>0</v>
      </c>
      <c r="CZ373" s="339">
        <v>3.7</v>
      </c>
      <c r="DA373" s="155">
        <v>1648.979</v>
      </c>
      <c r="DB373" s="156">
        <v>1</v>
      </c>
      <c r="DC373" s="155">
        <v>0</v>
      </c>
      <c r="DD373" s="100"/>
      <c r="DE373" s="155">
        <v>0</v>
      </c>
      <c r="DF373" s="366">
        <v>0</v>
      </c>
      <c r="DG373" s="339">
        <v>3.7</v>
      </c>
      <c r="DH373" s="155">
        <v>1648.979</v>
      </c>
      <c r="DI373" s="156">
        <v>1</v>
      </c>
      <c r="DJ373" s="155">
        <v>0</v>
      </c>
      <c r="DK373" s="100"/>
      <c r="DL373" s="155">
        <v>0</v>
      </c>
      <c r="DM373" s="366">
        <v>0</v>
      </c>
      <c r="DN373" s="339">
        <v>3.7</v>
      </c>
      <c r="DO373" s="155">
        <v>1648.979</v>
      </c>
      <c r="DP373" s="156">
        <v>1</v>
      </c>
      <c r="DQ373" s="155">
        <v>0</v>
      </c>
    </row>
    <row r="374" spans="1:121" ht="51" x14ac:dyDescent="0.25">
      <c r="A374" s="17" t="s">
        <v>980</v>
      </c>
      <c r="B374" s="18" t="s">
        <v>456</v>
      </c>
      <c r="C374" s="17" t="s">
        <v>32</v>
      </c>
      <c r="D374" s="17" t="s">
        <v>457</v>
      </c>
      <c r="E374" s="19" t="s">
        <v>109</v>
      </c>
      <c r="F374" s="19">
        <v>6.2</v>
      </c>
      <c r="G374" s="20">
        <v>14.9</v>
      </c>
      <c r="H374" s="20">
        <v>18.649999999999999</v>
      </c>
      <c r="I374" s="390">
        <v>115.63</v>
      </c>
      <c r="J374" s="100">
        <v>0</v>
      </c>
      <c r="K374" s="155">
        <v>0</v>
      </c>
      <c r="L374" s="366">
        <v>0</v>
      </c>
      <c r="M374" s="339">
        <v>0</v>
      </c>
      <c r="N374" s="155">
        <v>0</v>
      </c>
      <c r="O374" s="156">
        <v>0</v>
      </c>
      <c r="P374" s="155">
        <v>115.63</v>
      </c>
      <c r="Q374" s="100"/>
      <c r="R374" s="155">
        <v>0</v>
      </c>
      <c r="S374" s="366">
        <v>0</v>
      </c>
      <c r="T374" s="339">
        <v>0</v>
      </c>
      <c r="U374" s="155">
        <v>0</v>
      </c>
      <c r="V374" s="156">
        <v>0</v>
      </c>
      <c r="W374" s="155">
        <v>115.63</v>
      </c>
      <c r="X374" s="100"/>
      <c r="Y374" s="155">
        <v>0</v>
      </c>
      <c r="Z374" s="366">
        <v>0</v>
      </c>
      <c r="AA374" s="339">
        <v>0</v>
      </c>
      <c r="AB374" s="155">
        <v>0</v>
      </c>
      <c r="AC374" s="156">
        <v>0</v>
      </c>
      <c r="AD374" s="155">
        <v>115.63</v>
      </c>
      <c r="AE374" s="100"/>
      <c r="AF374" s="155">
        <v>0</v>
      </c>
      <c r="AG374" s="366">
        <v>0</v>
      </c>
      <c r="AH374" s="339">
        <v>0</v>
      </c>
      <c r="AI374" s="155">
        <v>0</v>
      </c>
      <c r="AJ374" s="156">
        <v>0</v>
      </c>
      <c r="AK374" s="155">
        <v>115.63</v>
      </c>
      <c r="AL374" s="100"/>
      <c r="AM374" s="155">
        <v>0</v>
      </c>
      <c r="AN374" s="366">
        <v>0</v>
      </c>
      <c r="AO374" s="339">
        <v>0</v>
      </c>
      <c r="AP374" s="155">
        <v>0</v>
      </c>
      <c r="AQ374" s="156">
        <v>0</v>
      </c>
      <c r="AR374" s="155">
        <v>115.63</v>
      </c>
      <c r="AS374" s="100"/>
      <c r="AT374" s="155">
        <v>0</v>
      </c>
      <c r="AU374" s="366">
        <v>0</v>
      </c>
      <c r="AV374" s="339">
        <v>0</v>
      </c>
      <c r="AW374" s="155">
        <v>0</v>
      </c>
      <c r="AX374" s="156">
        <v>0</v>
      </c>
      <c r="AY374" s="155">
        <v>115.63</v>
      </c>
      <c r="AZ374" s="100"/>
      <c r="BA374" s="155">
        <v>0</v>
      </c>
      <c r="BB374" s="366">
        <v>0</v>
      </c>
      <c r="BC374" s="339">
        <v>0</v>
      </c>
      <c r="BD374" s="155">
        <v>0</v>
      </c>
      <c r="BE374" s="156">
        <v>0</v>
      </c>
      <c r="BF374" s="155">
        <v>115.63</v>
      </c>
      <c r="BG374" s="100"/>
      <c r="BH374" s="155">
        <v>0</v>
      </c>
      <c r="BI374" s="366">
        <v>0</v>
      </c>
      <c r="BJ374" s="339">
        <v>0</v>
      </c>
      <c r="BK374" s="155">
        <v>0</v>
      </c>
      <c r="BL374" s="156">
        <v>0</v>
      </c>
      <c r="BM374" s="155">
        <v>115.63</v>
      </c>
      <c r="BN374" s="100"/>
      <c r="BO374" s="155">
        <v>0</v>
      </c>
      <c r="BP374" s="366">
        <v>0</v>
      </c>
      <c r="BQ374" s="339">
        <v>0</v>
      </c>
      <c r="BR374" s="155">
        <v>0</v>
      </c>
      <c r="BS374" s="156">
        <v>0</v>
      </c>
      <c r="BT374" s="155">
        <v>115.63</v>
      </c>
      <c r="BU374" s="100"/>
      <c r="BV374" s="155">
        <v>0</v>
      </c>
      <c r="BW374" s="366">
        <v>0</v>
      </c>
      <c r="BX374" s="339">
        <v>0</v>
      </c>
      <c r="BY374" s="155">
        <v>0</v>
      </c>
      <c r="BZ374" s="156">
        <v>0</v>
      </c>
      <c r="CA374" s="155">
        <v>115.63</v>
      </c>
      <c r="CB374" s="100"/>
      <c r="CC374" s="155">
        <v>0</v>
      </c>
      <c r="CD374" s="366">
        <v>0</v>
      </c>
      <c r="CE374" s="339">
        <v>0</v>
      </c>
      <c r="CF374" s="155">
        <v>0</v>
      </c>
      <c r="CG374" s="156">
        <v>0</v>
      </c>
      <c r="CH374" s="155">
        <v>115.63</v>
      </c>
      <c r="CI374" s="100"/>
      <c r="CJ374" s="155">
        <v>0</v>
      </c>
      <c r="CK374" s="366">
        <v>0</v>
      </c>
      <c r="CL374" s="339">
        <v>0</v>
      </c>
      <c r="CM374" s="155">
        <v>0</v>
      </c>
      <c r="CN374" s="156">
        <v>0</v>
      </c>
      <c r="CO374" s="155">
        <v>115.63</v>
      </c>
      <c r="CP374" s="100"/>
      <c r="CQ374" s="155">
        <v>0</v>
      </c>
      <c r="CR374" s="366">
        <v>0</v>
      </c>
      <c r="CS374" s="339">
        <v>0</v>
      </c>
      <c r="CT374" s="155">
        <v>0</v>
      </c>
      <c r="CU374" s="156">
        <v>0</v>
      </c>
      <c r="CV374" s="155">
        <v>115.63</v>
      </c>
      <c r="CW374" s="100">
        <v>6.2</v>
      </c>
      <c r="CX374" s="155">
        <v>115.63</v>
      </c>
      <c r="CY374" s="366">
        <v>1</v>
      </c>
      <c r="CZ374" s="339">
        <v>6.2</v>
      </c>
      <c r="DA374" s="155">
        <v>115.63</v>
      </c>
      <c r="DB374" s="156">
        <v>1</v>
      </c>
      <c r="DC374" s="155">
        <v>0</v>
      </c>
      <c r="DD374" s="100"/>
      <c r="DE374" s="155">
        <v>0</v>
      </c>
      <c r="DF374" s="366">
        <v>0</v>
      </c>
      <c r="DG374" s="339">
        <v>6.2</v>
      </c>
      <c r="DH374" s="155">
        <v>115.63</v>
      </c>
      <c r="DI374" s="156">
        <v>1</v>
      </c>
      <c r="DJ374" s="155">
        <v>0</v>
      </c>
      <c r="DK374" s="100"/>
      <c r="DL374" s="155">
        <v>0</v>
      </c>
      <c r="DM374" s="366">
        <v>0</v>
      </c>
      <c r="DN374" s="339">
        <v>6.2</v>
      </c>
      <c r="DO374" s="155">
        <v>115.63</v>
      </c>
      <c r="DP374" s="156">
        <v>1</v>
      </c>
      <c r="DQ374" s="155">
        <v>0</v>
      </c>
    </row>
    <row r="375" spans="1:121" ht="25.5" x14ac:dyDescent="0.25">
      <c r="A375" s="17" t="s">
        <v>981</v>
      </c>
      <c r="B375" s="18" t="s">
        <v>982</v>
      </c>
      <c r="C375" s="17" t="s">
        <v>32</v>
      </c>
      <c r="D375" s="17" t="s">
        <v>983</v>
      </c>
      <c r="E375" s="19" t="s">
        <v>88</v>
      </c>
      <c r="F375" s="19">
        <v>1.39</v>
      </c>
      <c r="G375" s="20">
        <v>105.74</v>
      </c>
      <c r="H375" s="20">
        <v>132.4</v>
      </c>
      <c r="I375" s="390">
        <v>184.036</v>
      </c>
      <c r="J375" s="100">
        <v>0</v>
      </c>
      <c r="K375" s="155">
        <v>0</v>
      </c>
      <c r="L375" s="366">
        <v>0</v>
      </c>
      <c r="M375" s="339">
        <v>0</v>
      </c>
      <c r="N375" s="155">
        <v>0</v>
      </c>
      <c r="O375" s="156">
        <v>0</v>
      </c>
      <c r="P375" s="155">
        <v>184.036</v>
      </c>
      <c r="Q375" s="100"/>
      <c r="R375" s="155">
        <v>0</v>
      </c>
      <c r="S375" s="366">
        <v>0</v>
      </c>
      <c r="T375" s="339">
        <v>0</v>
      </c>
      <c r="U375" s="155">
        <v>0</v>
      </c>
      <c r="V375" s="156">
        <v>0</v>
      </c>
      <c r="W375" s="155">
        <v>184.036</v>
      </c>
      <c r="X375" s="100"/>
      <c r="Y375" s="155">
        <v>0</v>
      </c>
      <c r="Z375" s="366">
        <v>0</v>
      </c>
      <c r="AA375" s="339">
        <v>0</v>
      </c>
      <c r="AB375" s="155">
        <v>0</v>
      </c>
      <c r="AC375" s="156">
        <v>0</v>
      </c>
      <c r="AD375" s="155">
        <v>184.036</v>
      </c>
      <c r="AE375" s="100"/>
      <c r="AF375" s="155">
        <v>0</v>
      </c>
      <c r="AG375" s="366">
        <v>0</v>
      </c>
      <c r="AH375" s="339">
        <v>0</v>
      </c>
      <c r="AI375" s="155">
        <v>0</v>
      </c>
      <c r="AJ375" s="156">
        <v>0</v>
      </c>
      <c r="AK375" s="155">
        <v>184.036</v>
      </c>
      <c r="AL375" s="100"/>
      <c r="AM375" s="155">
        <v>0</v>
      </c>
      <c r="AN375" s="366">
        <v>0</v>
      </c>
      <c r="AO375" s="339">
        <v>0</v>
      </c>
      <c r="AP375" s="155">
        <v>0</v>
      </c>
      <c r="AQ375" s="156">
        <v>0</v>
      </c>
      <c r="AR375" s="155">
        <v>184.036</v>
      </c>
      <c r="AS375" s="100"/>
      <c r="AT375" s="155">
        <v>0</v>
      </c>
      <c r="AU375" s="366">
        <v>0</v>
      </c>
      <c r="AV375" s="339">
        <v>0</v>
      </c>
      <c r="AW375" s="155">
        <v>0</v>
      </c>
      <c r="AX375" s="156">
        <v>0</v>
      </c>
      <c r="AY375" s="155">
        <v>184.036</v>
      </c>
      <c r="AZ375" s="100"/>
      <c r="BA375" s="155">
        <v>0</v>
      </c>
      <c r="BB375" s="366">
        <v>0</v>
      </c>
      <c r="BC375" s="339">
        <v>0</v>
      </c>
      <c r="BD375" s="155">
        <v>0</v>
      </c>
      <c r="BE375" s="156">
        <v>0</v>
      </c>
      <c r="BF375" s="155">
        <v>184.036</v>
      </c>
      <c r="BG375" s="100">
        <v>1.39</v>
      </c>
      <c r="BH375" s="155">
        <v>184.036</v>
      </c>
      <c r="BI375" s="366">
        <v>1</v>
      </c>
      <c r="BJ375" s="339">
        <v>1.39</v>
      </c>
      <c r="BK375" s="155">
        <v>184.036</v>
      </c>
      <c r="BL375" s="156">
        <v>1</v>
      </c>
      <c r="BM375" s="155">
        <v>0</v>
      </c>
      <c r="BN375" s="100"/>
      <c r="BO375" s="155">
        <v>0</v>
      </c>
      <c r="BP375" s="366">
        <v>0</v>
      </c>
      <c r="BQ375" s="339">
        <v>1.39</v>
      </c>
      <c r="BR375" s="155">
        <v>184.036</v>
      </c>
      <c r="BS375" s="156">
        <v>1</v>
      </c>
      <c r="BT375" s="155">
        <v>0</v>
      </c>
      <c r="BU375" s="100"/>
      <c r="BV375" s="155">
        <v>0</v>
      </c>
      <c r="BW375" s="366">
        <v>0</v>
      </c>
      <c r="BX375" s="339">
        <v>1.39</v>
      </c>
      <c r="BY375" s="155">
        <v>184.036</v>
      </c>
      <c r="BZ375" s="156">
        <v>1</v>
      </c>
      <c r="CA375" s="155">
        <v>0</v>
      </c>
      <c r="CB375" s="100"/>
      <c r="CC375" s="155">
        <v>0</v>
      </c>
      <c r="CD375" s="366">
        <v>0</v>
      </c>
      <c r="CE375" s="339">
        <v>1.39</v>
      </c>
      <c r="CF375" s="155">
        <v>184.036</v>
      </c>
      <c r="CG375" s="156">
        <v>1</v>
      </c>
      <c r="CH375" s="155">
        <v>0</v>
      </c>
      <c r="CI375" s="100"/>
      <c r="CJ375" s="155">
        <v>-0.01</v>
      </c>
      <c r="CK375" s="366">
        <v>-5.4337194896650656E-5</v>
      </c>
      <c r="CL375" s="339">
        <v>1.39</v>
      </c>
      <c r="CM375" s="155">
        <v>184.02600000000001</v>
      </c>
      <c r="CN375" s="156">
        <v>0.99994566280510344</v>
      </c>
      <c r="CO375" s="155">
        <v>9.9999999999909051E-3</v>
      </c>
      <c r="CP375" s="100"/>
      <c r="CQ375" s="155">
        <v>0</v>
      </c>
      <c r="CR375" s="366">
        <v>0</v>
      </c>
      <c r="CS375" s="339">
        <v>1.39</v>
      </c>
      <c r="CT375" s="155">
        <v>184.036</v>
      </c>
      <c r="CU375" s="156">
        <v>1</v>
      </c>
      <c r="CV375" s="155">
        <v>0</v>
      </c>
      <c r="CW375" s="100"/>
      <c r="CX375" s="155">
        <v>-0.01</v>
      </c>
      <c r="CY375" s="366">
        <v>-5.4337194896650656E-5</v>
      </c>
      <c r="CZ375" s="339">
        <v>1.39</v>
      </c>
      <c r="DA375" s="155">
        <v>184.036</v>
      </c>
      <c r="DB375" s="156">
        <v>1</v>
      </c>
      <c r="DC375" s="155">
        <v>0</v>
      </c>
      <c r="DD375" s="100"/>
      <c r="DE375" s="155">
        <v>0</v>
      </c>
      <c r="DF375" s="366">
        <v>0</v>
      </c>
      <c r="DG375" s="339">
        <v>1.39</v>
      </c>
      <c r="DH375" s="155">
        <v>184.04599999999999</v>
      </c>
      <c r="DI375" s="156">
        <v>1.0000543371948967</v>
      </c>
      <c r="DJ375" s="155">
        <v>-9.9999999999909051E-3</v>
      </c>
      <c r="DK375" s="100"/>
      <c r="DL375" s="155">
        <v>0</v>
      </c>
      <c r="DM375" s="366">
        <v>0</v>
      </c>
      <c r="DN375" s="339">
        <v>1.39</v>
      </c>
      <c r="DO375" s="155">
        <v>184.05599999999998</v>
      </c>
      <c r="DP375" s="156">
        <v>1.0001086743897931</v>
      </c>
      <c r="DQ375" s="155">
        <v>-1.999999999998181E-2</v>
      </c>
    </row>
    <row r="376" spans="1:121" ht="25.5" x14ac:dyDescent="0.25">
      <c r="A376" s="17" t="s">
        <v>984</v>
      </c>
      <c r="B376" s="18" t="s">
        <v>985</v>
      </c>
      <c r="C376" s="17" t="s">
        <v>40</v>
      </c>
      <c r="D376" s="17" t="s">
        <v>986</v>
      </c>
      <c r="E376" s="19" t="s">
        <v>42</v>
      </c>
      <c r="F376" s="19">
        <v>1</v>
      </c>
      <c r="G376" s="20">
        <v>36.49</v>
      </c>
      <c r="H376" s="20">
        <v>45.69</v>
      </c>
      <c r="I376" s="390">
        <v>45.69</v>
      </c>
      <c r="J376" s="100">
        <v>0</v>
      </c>
      <c r="K376" s="155">
        <v>0</v>
      </c>
      <c r="L376" s="366">
        <v>0</v>
      </c>
      <c r="M376" s="339">
        <v>0</v>
      </c>
      <c r="N376" s="155">
        <v>0</v>
      </c>
      <c r="O376" s="156">
        <v>0</v>
      </c>
      <c r="P376" s="155">
        <v>45.69</v>
      </c>
      <c r="Q376" s="100"/>
      <c r="R376" s="155">
        <v>0</v>
      </c>
      <c r="S376" s="366">
        <v>0</v>
      </c>
      <c r="T376" s="339">
        <v>0</v>
      </c>
      <c r="U376" s="155">
        <v>0</v>
      </c>
      <c r="V376" s="156">
        <v>0</v>
      </c>
      <c r="W376" s="155">
        <v>45.69</v>
      </c>
      <c r="X376" s="100"/>
      <c r="Y376" s="155">
        <v>0</v>
      </c>
      <c r="Z376" s="366">
        <v>0</v>
      </c>
      <c r="AA376" s="339">
        <v>0</v>
      </c>
      <c r="AB376" s="155">
        <v>0</v>
      </c>
      <c r="AC376" s="156">
        <v>0</v>
      </c>
      <c r="AD376" s="155">
        <v>45.69</v>
      </c>
      <c r="AE376" s="100"/>
      <c r="AF376" s="155">
        <v>0</v>
      </c>
      <c r="AG376" s="366">
        <v>0</v>
      </c>
      <c r="AH376" s="339">
        <v>0</v>
      </c>
      <c r="AI376" s="155">
        <v>0</v>
      </c>
      <c r="AJ376" s="156">
        <v>0</v>
      </c>
      <c r="AK376" s="155">
        <v>45.69</v>
      </c>
      <c r="AL376" s="100"/>
      <c r="AM376" s="155">
        <v>0</v>
      </c>
      <c r="AN376" s="366">
        <v>0</v>
      </c>
      <c r="AO376" s="339">
        <v>0</v>
      </c>
      <c r="AP376" s="155">
        <v>0</v>
      </c>
      <c r="AQ376" s="156">
        <v>0</v>
      </c>
      <c r="AR376" s="155">
        <v>45.69</v>
      </c>
      <c r="AS376" s="100"/>
      <c r="AT376" s="155">
        <v>0</v>
      </c>
      <c r="AU376" s="366">
        <v>0</v>
      </c>
      <c r="AV376" s="339">
        <v>0</v>
      </c>
      <c r="AW376" s="155">
        <v>0</v>
      </c>
      <c r="AX376" s="156">
        <v>0</v>
      </c>
      <c r="AY376" s="155">
        <v>45.69</v>
      </c>
      <c r="AZ376" s="100"/>
      <c r="BA376" s="155">
        <v>0</v>
      </c>
      <c r="BB376" s="366">
        <v>0</v>
      </c>
      <c r="BC376" s="339">
        <v>0</v>
      </c>
      <c r="BD376" s="155">
        <v>0</v>
      </c>
      <c r="BE376" s="156">
        <v>0</v>
      </c>
      <c r="BF376" s="155">
        <v>45.69</v>
      </c>
      <c r="BG376" s="100"/>
      <c r="BH376" s="155">
        <v>0</v>
      </c>
      <c r="BI376" s="366">
        <v>0</v>
      </c>
      <c r="BJ376" s="339">
        <v>0</v>
      </c>
      <c r="BK376" s="155">
        <v>0</v>
      </c>
      <c r="BL376" s="156">
        <v>0</v>
      </c>
      <c r="BM376" s="155">
        <v>45.69</v>
      </c>
      <c r="BN376" s="100"/>
      <c r="BO376" s="155">
        <v>0</v>
      </c>
      <c r="BP376" s="366">
        <v>0</v>
      </c>
      <c r="BQ376" s="339">
        <v>0</v>
      </c>
      <c r="BR376" s="155">
        <v>0</v>
      </c>
      <c r="BS376" s="156">
        <v>0</v>
      </c>
      <c r="BT376" s="155">
        <v>45.69</v>
      </c>
      <c r="BU376" s="100"/>
      <c r="BV376" s="155">
        <v>0</v>
      </c>
      <c r="BW376" s="366">
        <v>0</v>
      </c>
      <c r="BX376" s="339">
        <v>0</v>
      </c>
      <c r="BY376" s="155">
        <v>0</v>
      </c>
      <c r="BZ376" s="156">
        <v>0</v>
      </c>
      <c r="CA376" s="155">
        <v>45.69</v>
      </c>
      <c r="CB376" s="100"/>
      <c r="CC376" s="155">
        <v>0</v>
      </c>
      <c r="CD376" s="366">
        <v>0</v>
      </c>
      <c r="CE376" s="339">
        <v>0</v>
      </c>
      <c r="CF376" s="155">
        <v>0</v>
      </c>
      <c r="CG376" s="156">
        <v>0</v>
      </c>
      <c r="CH376" s="155">
        <v>45.69</v>
      </c>
      <c r="CI376" s="100"/>
      <c r="CJ376" s="155">
        <v>0</v>
      </c>
      <c r="CK376" s="366">
        <v>0</v>
      </c>
      <c r="CL376" s="339">
        <v>0</v>
      </c>
      <c r="CM376" s="155">
        <v>0</v>
      </c>
      <c r="CN376" s="156">
        <v>0</v>
      </c>
      <c r="CO376" s="155">
        <v>45.69</v>
      </c>
      <c r="CP376" s="100"/>
      <c r="CQ376" s="155">
        <v>0</v>
      </c>
      <c r="CR376" s="366">
        <v>0</v>
      </c>
      <c r="CS376" s="339">
        <v>0</v>
      </c>
      <c r="CT376" s="155">
        <v>0</v>
      </c>
      <c r="CU376" s="156">
        <v>0</v>
      </c>
      <c r="CV376" s="155">
        <v>45.69</v>
      </c>
      <c r="CW376" s="100"/>
      <c r="CX376" s="155">
        <v>0</v>
      </c>
      <c r="CY376" s="366">
        <v>0</v>
      </c>
      <c r="CZ376" s="339">
        <v>0</v>
      </c>
      <c r="DA376" s="155">
        <v>0</v>
      </c>
      <c r="DB376" s="156">
        <v>0</v>
      </c>
      <c r="DC376" s="155">
        <v>45.69</v>
      </c>
      <c r="DD376" s="100"/>
      <c r="DE376" s="155">
        <v>0</v>
      </c>
      <c r="DF376" s="366">
        <v>0</v>
      </c>
      <c r="DG376" s="339">
        <v>0</v>
      </c>
      <c r="DH376" s="155">
        <v>0</v>
      </c>
      <c r="DI376" s="156">
        <v>0</v>
      </c>
      <c r="DJ376" s="155">
        <v>45.69</v>
      </c>
      <c r="DK376" s="100"/>
      <c r="DL376" s="155">
        <v>0</v>
      </c>
      <c r="DM376" s="366">
        <v>0</v>
      </c>
      <c r="DN376" s="339">
        <v>0</v>
      </c>
      <c r="DO376" s="155">
        <v>0</v>
      </c>
      <c r="DP376" s="156">
        <v>0</v>
      </c>
      <c r="DQ376" s="155">
        <v>45.69</v>
      </c>
    </row>
    <row r="377" spans="1:121" x14ac:dyDescent="0.25">
      <c r="A377" s="17" t="s">
        <v>987</v>
      </c>
      <c r="B377" s="18" t="s">
        <v>988</v>
      </c>
      <c r="C377" s="17" t="s">
        <v>40</v>
      </c>
      <c r="D377" s="17" t="s">
        <v>989</v>
      </c>
      <c r="E377" s="19" t="s">
        <v>42</v>
      </c>
      <c r="F377" s="19">
        <v>5</v>
      </c>
      <c r="G377" s="20">
        <v>95.96</v>
      </c>
      <c r="H377" s="20">
        <v>120.16</v>
      </c>
      <c r="I377" s="390">
        <v>600.79999999999995</v>
      </c>
      <c r="J377" s="100">
        <v>0</v>
      </c>
      <c r="K377" s="155">
        <v>0</v>
      </c>
      <c r="L377" s="366">
        <v>0</v>
      </c>
      <c r="M377" s="339">
        <v>0</v>
      </c>
      <c r="N377" s="155">
        <v>0</v>
      </c>
      <c r="O377" s="156">
        <v>0</v>
      </c>
      <c r="P377" s="155">
        <v>600.79999999999995</v>
      </c>
      <c r="Q377" s="100"/>
      <c r="R377" s="155">
        <v>0</v>
      </c>
      <c r="S377" s="366">
        <v>0</v>
      </c>
      <c r="T377" s="339">
        <v>0</v>
      </c>
      <c r="U377" s="155">
        <v>0</v>
      </c>
      <c r="V377" s="156">
        <v>0</v>
      </c>
      <c r="W377" s="155">
        <v>600.79999999999995</v>
      </c>
      <c r="X377" s="100"/>
      <c r="Y377" s="155">
        <v>0</v>
      </c>
      <c r="Z377" s="366">
        <v>0</v>
      </c>
      <c r="AA377" s="339">
        <v>0</v>
      </c>
      <c r="AB377" s="155">
        <v>0</v>
      </c>
      <c r="AC377" s="156">
        <v>0</v>
      </c>
      <c r="AD377" s="155">
        <v>600.79999999999995</v>
      </c>
      <c r="AE377" s="100"/>
      <c r="AF377" s="155">
        <v>0</v>
      </c>
      <c r="AG377" s="366">
        <v>0</v>
      </c>
      <c r="AH377" s="339">
        <v>0</v>
      </c>
      <c r="AI377" s="155">
        <v>0</v>
      </c>
      <c r="AJ377" s="156">
        <v>0</v>
      </c>
      <c r="AK377" s="155">
        <v>600.79999999999995</v>
      </c>
      <c r="AL377" s="100"/>
      <c r="AM377" s="155">
        <v>0</v>
      </c>
      <c r="AN377" s="366">
        <v>0</v>
      </c>
      <c r="AO377" s="339">
        <v>0</v>
      </c>
      <c r="AP377" s="155">
        <v>0</v>
      </c>
      <c r="AQ377" s="156">
        <v>0</v>
      </c>
      <c r="AR377" s="155">
        <v>600.79999999999995</v>
      </c>
      <c r="AS377" s="100"/>
      <c r="AT377" s="155">
        <v>0</v>
      </c>
      <c r="AU377" s="366">
        <v>0</v>
      </c>
      <c r="AV377" s="339">
        <v>0</v>
      </c>
      <c r="AW377" s="155">
        <v>0</v>
      </c>
      <c r="AX377" s="156">
        <v>0</v>
      </c>
      <c r="AY377" s="155">
        <v>600.79999999999995</v>
      </c>
      <c r="AZ377" s="100"/>
      <c r="BA377" s="155">
        <v>0</v>
      </c>
      <c r="BB377" s="366">
        <v>0</v>
      </c>
      <c r="BC377" s="339">
        <v>0</v>
      </c>
      <c r="BD377" s="155">
        <v>0</v>
      </c>
      <c r="BE377" s="156">
        <v>0</v>
      </c>
      <c r="BF377" s="155">
        <v>600.79999999999995</v>
      </c>
      <c r="BG377" s="100"/>
      <c r="BH377" s="155">
        <v>0</v>
      </c>
      <c r="BI377" s="366">
        <v>0</v>
      </c>
      <c r="BJ377" s="339">
        <v>0</v>
      </c>
      <c r="BK377" s="155">
        <v>0</v>
      </c>
      <c r="BL377" s="156">
        <v>0</v>
      </c>
      <c r="BM377" s="155">
        <v>600.79999999999995</v>
      </c>
      <c r="BN377" s="100"/>
      <c r="BO377" s="155">
        <v>0</v>
      </c>
      <c r="BP377" s="366">
        <v>0</v>
      </c>
      <c r="BQ377" s="339">
        <v>0</v>
      </c>
      <c r="BR377" s="155">
        <v>0</v>
      </c>
      <c r="BS377" s="156">
        <v>0</v>
      </c>
      <c r="BT377" s="155">
        <v>600.79999999999995</v>
      </c>
      <c r="BU377" s="100"/>
      <c r="BV377" s="155">
        <v>0</v>
      </c>
      <c r="BW377" s="366">
        <v>0</v>
      </c>
      <c r="BX377" s="339">
        <v>0</v>
      </c>
      <c r="BY377" s="155">
        <v>0</v>
      </c>
      <c r="BZ377" s="156">
        <v>0</v>
      </c>
      <c r="CA377" s="155">
        <v>600.79999999999995</v>
      </c>
      <c r="CB377" s="100"/>
      <c r="CC377" s="155">
        <v>0</v>
      </c>
      <c r="CD377" s="366">
        <v>0</v>
      </c>
      <c r="CE377" s="339">
        <v>0</v>
      </c>
      <c r="CF377" s="155">
        <v>0</v>
      </c>
      <c r="CG377" s="156">
        <v>0</v>
      </c>
      <c r="CH377" s="155">
        <v>600.79999999999995</v>
      </c>
      <c r="CI377" s="100"/>
      <c r="CJ377" s="155">
        <v>0</v>
      </c>
      <c r="CK377" s="366">
        <v>0</v>
      </c>
      <c r="CL377" s="339">
        <v>0</v>
      </c>
      <c r="CM377" s="155">
        <v>0</v>
      </c>
      <c r="CN377" s="156">
        <v>0</v>
      </c>
      <c r="CO377" s="155">
        <v>600.79999999999995</v>
      </c>
      <c r="CP377" s="100"/>
      <c r="CQ377" s="155">
        <v>0</v>
      </c>
      <c r="CR377" s="366">
        <v>0</v>
      </c>
      <c r="CS377" s="339">
        <v>0</v>
      </c>
      <c r="CT377" s="155">
        <v>0</v>
      </c>
      <c r="CU377" s="156">
        <v>0</v>
      </c>
      <c r="CV377" s="155">
        <v>600.79999999999995</v>
      </c>
      <c r="CW377" s="277">
        <v>5</v>
      </c>
      <c r="CX377" s="155">
        <v>600.79999999999995</v>
      </c>
      <c r="CY377" s="366">
        <v>1</v>
      </c>
      <c r="CZ377" s="339">
        <v>5</v>
      </c>
      <c r="DA377" s="155">
        <v>600.79999999999995</v>
      </c>
      <c r="DB377" s="156">
        <v>1</v>
      </c>
      <c r="DC377" s="155">
        <v>0</v>
      </c>
      <c r="DD377" s="100"/>
      <c r="DE377" s="155">
        <v>0</v>
      </c>
      <c r="DF377" s="366">
        <v>0</v>
      </c>
      <c r="DG377" s="339">
        <v>5</v>
      </c>
      <c r="DH377" s="155">
        <v>600.79999999999995</v>
      </c>
      <c r="DI377" s="156">
        <v>1</v>
      </c>
      <c r="DJ377" s="155">
        <v>0</v>
      </c>
      <c r="DK377" s="100"/>
      <c r="DL377" s="155">
        <v>0</v>
      </c>
      <c r="DM377" s="366">
        <v>0</v>
      </c>
      <c r="DN377" s="339">
        <v>5</v>
      </c>
      <c r="DO377" s="155">
        <v>600.79999999999995</v>
      </c>
      <c r="DP377" s="156">
        <v>1</v>
      </c>
      <c r="DQ377" s="155">
        <v>0</v>
      </c>
    </row>
    <row r="378" spans="1:121" x14ac:dyDescent="0.25">
      <c r="A378" s="25" t="s">
        <v>990</v>
      </c>
      <c r="B378" s="25"/>
      <c r="C378" s="25"/>
      <c r="D378" s="25" t="s">
        <v>991</v>
      </c>
      <c r="E378" s="25"/>
      <c r="F378" s="25"/>
      <c r="G378" s="26"/>
      <c r="H378" s="26"/>
      <c r="I378" s="392">
        <v>0</v>
      </c>
      <c r="J378" s="157"/>
      <c r="K378" s="392">
        <v>0</v>
      </c>
      <c r="L378" s="369" t="e">
        <v>#DIV/0!</v>
      </c>
      <c r="M378" s="370"/>
      <c r="N378" s="392">
        <v>0</v>
      </c>
      <c r="O378" s="161" t="e">
        <v>#DIV/0!</v>
      </c>
      <c r="P378" s="392">
        <v>26778.453000000001</v>
      </c>
      <c r="Q378" s="157"/>
      <c r="R378" s="392">
        <v>0</v>
      </c>
      <c r="S378" s="369" t="e">
        <v>#DIV/0!</v>
      </c>
      <c r="T378" s="370"/>
      <c r="U378" s="392">
        <v>0</v>
      </c>
      <c r="V378" s="161" t="e">
        <v>#DIV/0!</v>
      </c>
      <c r="W378" s="392">
        <v>26778.453000000001</v>
      </c>
      <c r="X378" s="157"/>
      <c r="Y378" s="392">
        <v>0</v>
      </c>
      <c r="Z378" s="369" t="e">
        <v>#DIV/0!</v>
      </c>
      <c r="AA378" s="370"/>
      <c r="AB378" s="392">
        <v>0</v>
      </c>
      <c r="AC378" s="161" t="e">
        <v>#DIV/0!</v>
      </c>
      <c r="AD378" s="392">
        <v>26778.453000000001</v>
      </c>
      <c r="AE378" s="157"/>
      <c r="AF378" s="392">
        <v>0</v>
      </c>
      <c r="AG378" s="369" t="e">
        <v>#DIV/0!</v>
      </c>
      <c r="AH378" s="370"/>
      <c r="AI378" s="392">
        <v>0</v>
      </c>
      <c r="AJ378" s="161" t="e">
        <v>#DIV/0!</v>
      </c>
      <c r="AK378" s="392">
        <v>26778.453000000001</v>
      </c>
      <c r="AL378" s="157"/>
      <c r="AM378" s="392">
        <v>0</v>
      </c>
      <c r="AN378" s="369" t="e">
        <v>#DIV/0!</v>
      </c>
      <c r="AO378" s="370"/>
      <c r="AP378" s="392">
        <v>0</v>
      </c>
      <c r="AQ378" s="161" t="e">
        <v>#DIV/0!</v>
      </c>
      <c r="AR378" s="392">
        <v>26778.453000000001</v>
      </c>
      <c r="AS378" s="157"/>
      <c r="AT378" s="392">
        <v>4699.2699999999995</v>
      </c>
      <c r="AU378" s="369" t="e">
        <v>#DIV/0!</v>
      </c>
      <c r="AV378" s="370"/>
      <c r="AW378" s="392">
        <v>4699.2699999999995</v>
      </c>
      <c r="AX378" s="161" t="e">
        <v>#DIV/0!</v>
      </c>
      <c r="AY378" s="392">
        <v>22079.182999999997</v>
      </c>
      <c r="AZ378" s="157"/>
      <c r="BA378" s="392">
        <v>1537.144</v>
      </c>
      <c r="BB378" s="369" t="e">
        <v>#DIV/0!</v>
      </c>
      <c r="BC378" s="370"/>
      <c r="BD378" s="392">
        <v>6236.4139999999998</v>
      </c>
      <c r="BE378" s="161" t="e">
        <v>#DIV/0!</v>
      </c>
      <c r="BF378" s="392">
        <v>20542.039000000001</v>
      </c>
      <c r="BG378" s="157"/>
      <c r="BH378" s="392">
        <v>2027.2710000000002</v>
      </c>
      <c r="BI378" s="369" t="e">
        <v>#DIV/0!</v>
      </c>
      <c r="BJ378" s="370"/>
      <c r="BK378" s="392">
        <v>8263.6850000000013</v>
      </c>
      <c r="BL378" s="161" t="e">
        <v>#DIV/0!</v>
      </c>
      <c r="BM378" s="392">
        <v>18514.768</v>
      </c>
      <c r="BN378" s="157"/>
      <c r="BO378" s="392">
        <v>-1.3660000000000001</v>
      </c>
      <c r="BP378" s="369" t="e">
        <v>#DIV/0!</v>
      </c>
      <c r="BQ378" s="370"/>
      <c r="BR378" s="392">
        <v>8262.3190000000013</v>
      </c>
      <c r="BS378" s="161" t="e">
        <v>#DIV/0!</v>
      </c>
      <c r="BT378" s="392">
        <v>18516.133999999998</v>
      </c>
      <c r="BU378" s="157"/>
      <c r="BV378" s="392">
        <v>2142.2440000000001</v>
      </c>
      <c r="BW378" s="369" t="e">
        <v>#DIV/0!</v>
      </c>
      <c r="BX378" s="370"/>
      <c r="BY378" s="392">
        <v>10404.563000000002</v>
      </c>
      <c r="BZ378" s="161" t="e">
        <v>#DIV/0!</v>
      </c>
      <c r="CA378" s="392">
        <v>16373.89</v>
      </c>
      <c r="CB378" s="157"/>
      <c r="CC378" s="392">
        <v>0</v>
      </c>
      <c r="CD378" s="369" t="e">
        <v>#DIV/0!</v>
      </c>
      <c r="CE378" s="370"/>
      <c r="CF378" s="392">
        <v>10404.563000000002</v>
      </c>
      <c r="CG378" s="161" t="e">
        <v>#DIV/0!</v>
      </c>
      <c r="CH378" s="392">
        <v>16373.89</v>
      </c>
      <c r="CI378" s="157"/>
      <c r="CJ378" s="392">
        <v>9796.3353999999999</v>
      </c>
      <c r="CK378" s="369" t="e">
        <v>#DIV/0!</v>
      </c>
      <c r="CL378" s="370"/>
      <c r="CM378" s="392">
        <v>20200.9084</v>
      </c>
      <c r="CN378" s="161">
        <v>0</v>
      </c>
      <c r="CO378" s="392">
        <v>6577.5496000000003</v>
      </c>
      <c r="CP378" s="157"/>
      <c r="CQ378" s="392">
        <v>-5507.6403999999984</v>
      </c>
      <c r="CR378" s="369"/>
      <c r="CS378" s="370"/>
      <c r="CT378" s="392">
        <v>14693.267999999998</v>
      </c>
      <c r="CU378" s="161"/>
      <c r="CV378" s="392">
        <v>12085.19</v>
      </c>
      <c r="CW378" s="157"/>
      <c r="CX378" s="392">
        <v>0</v>
      </c>
      <c r="CY378" s="369"/>
      <c r="CZ378" s="370"/>
      <c r="DA378" s="392">
        <v>14693.267999999998</v>
      </c>
      <c r="DB378" s="161"/>
      <c r="DC378" s="392">
        <v>12085.19</v>
      </c>
      <c r="DD378" s="157"/>
      <c r="DE378" s="392">
        <v>0</v>
      </c>
      <c r="DF378" s="369"/>
      <c r="DG378" s="370"/>
      <c r="DH378" s="392">
        <v>14693.267999999998</v>
      </c>
      <c r="DI378" s="161"/>
      <c r="DJ378" s="392">
        <v>12087.19</v>
      </c>
      <c r="DK378" s="157"/>
      <c r="DL378" s="392">
        <v>0</v>
      </c>
      <c r="DM378" s="369"/>
      <c r="DN378" s="370"/>
      <c r="DO378" s="392">
        <v>14693.267999999998</v>
      </c>
      <c r="DP378" s="161"/>
      <c r="DQ378" s="392">
        <v>12088.19</v>
      </c>
    </row>
    <row r="379" spans="1:121" ht="38.25" x14ac:dyDescent="0.25">
      <c r="A379" s="17" t="s">
        <v>992</v>
      </c>
      <c r="B379" s="18" t="s">
        <v>574</v>
      </c>
      <c r="C379" s="17" t="s">
        <v>32</v>
      </c>
      <c r="D379" s="17" t="s">
        <v>575</v>
      </c>
      <c r="E379" s="19" t="s">
        <v>109</v>
      </c>
      <c r="F379" s="19">
        <v>69.400000000000006</v>
      </c>
      <c r="G379" s="20">
        <v>4.71</v>
      </c>
      <c r="H379" s="20">
        <v>5.89</v>
      </c>
      <c r="I379" s="390">
        <v>408.76600000000002</v>
      </c>
      <c r="J379" s="100"/>
      <c r="K379" s="155">
        <v>0</v>
      </c>
      <c r="L379" s="366">
        <v>0</v>
      </c>
      <c r="M379" s="339">
        <v>0</v>
      </c>
      <c r="N379" s="155">
        <v>0</v>
      </c>
      <c r="O379" s="156">
        <v>0</v>
      </c>
      <c r="P379" s="155">
        <v>408.76600000000002</v>
      </c>
      <c r="Q379" s="100"/>
      <c r="R379" s="155">
        <v>0</v>
      </c>
      <c r="S379" s="366">
        <v>0</v>
      </c>
      <c r="T379" s="339">
        <v>0</v>
      </c>
      <c r="U379" s="155">
        <v>0</v>
      </c>
      <c r="V379" s="156">
        <v>0</v>
      </c>
      <c r="W379" s="155">
        <v>408.76600000000002</v>
      </c>
      <c r="X379" s="100"/>
      <c r="Y379" s="155">
        <v>0</v>
      </c>
      <c r="Z379" s="366">
        <v>0</v>
      </c>
      <c r="AA379" s="339">
        <v>0</v>
      </c>
      <c r="AB379" s="155">
        <v>0</v>
      </c>
      <c r="AC379" s="156">
        <v>0</v>
      </c>
      <c r="AD379" s="155">
        <v>408.76600000000002</v>
      </c>
      <c r="AE379" s="100"/>
      <c r="AF379" s="155">
        <v>0</v>
      </c>
      <c r="AG379" s="366">
        <v>0</v>
      </c>
      <c r="AH379" s="339">
        <v>0</v>
      </c>
      <c r="AI379" s="155">
        <v>0</v>
      </c>
      <c r="AJ379" s="156">
        <v>0</v>
      </c>
      <c r="AK379" s="155">
        <v>408.76600000000002</v>
      </c>
      <c r="AL379" s="100"/>
      <c r="AM379" s="155">
        <v>0</v>
      </c>
      <c r="AN379" s="366">
        <v>0</v>
      </c>
      <c r="AO379" s="339">
        <v>0</v>
      </c>
      <c r="AP379" s="155">
        <v>0</v>
      </c>
      <c r="AQ379" s="156">
        <v>0</v>
      </c>
      <c r="AR379" s="155">
        <v>408.76600000000002</v>
      </c>
      <c r="AS379" s="100">
        <v>50</v>
      </c>
      <c r="AT379" s="155">
        <v>294.5</v>
      </c>
      <c r="AU379" s="366">
        <v>0.72046109510086453</v>
      </c>
      <c r="AV379" s="339">
        <v>50</v>
      </c>
      <c r="AW379" s="155">
        <v>294.5</v>
      </c>
      <c r="AX379" s="156">
        <v>0.72046109510086453</v>
      </c>
      <c r="AY379" s="155">
        <v>114.26600000000002</v>
      </c>
      <c r="AZ379" s="100"/>
      <c r="BA379" s="155">
        <v>0</v>
      </c>
      <c r="BB379" s="366">
        <v>0</v>
      </c>
      <c r="BC379" s="339">
        <v>50</v>
      </c>
      <c r="BD379" s="155">
        <v>294.5</v>
      </c>
      <c r="BE379" s="156">
        <v>0.72046109510086453</v>
      </c>
      <c r="BF379" s="155">
        <v>114.26600000000002</v>
      </c>
      <c r="BG379" s="100">
        <v>6</v>
      </c>
      <c r="BH379" s="155">
        <v>35.339999999999996</v>
      </c>
      <c r="BI379" s="366">
        <v>8.6455331412103736E-2</v>
      </c>
      <c r="BJ379" s="339">
        <v>56</v>
      </c>
      <c r="BK379" s="155">
        <v>329.84</v>
      </c>
      <c r="BL379" s="156">
        <v>0.80691642651296824</v>
      </c>
      <c r="BM379" s="155">
        <v>78.926000000000045</v>
      </c>
      <c r="BN379" s="100"/>
      <c r="BO379" s="155">
        <v>0</v>
      </c>
      <c r="BP379" s="366">
        <v>0</v>
      </c>
      <c r="BQ379" s="339">
        <v>56</v>
      </c>
      <c r="BR379" s="155">
        <v>329.84</v>
      </c>
      <c r="BS379" s="156">
        <v>0.80691642651296824</v>
      </c>
      <c r="BT379" s="155">
        <v>78.926000000000045</v>
      </c>
      <c r="BU379" s="100">
        <v>9.8000000000000007</v>
      </c>
      <c r="BV379" s="155">
        <v>57.722000000000001</v>
      </c>
      <c r="BW379" s="366">
        <v>0.14121037463976946</v>
      </c>
      <c r="BX379" s="339">
        <v>65.8</v>
      </c>
      <c r="BY379" s="155">
        <v>387.56199999999995</v>
      </c>
      <c r="BZ379" s="156">
        <v>0.94812680115273762</v>
      </c>
      <c r="CA379" s="155">
        <v>21.204000000000065</v>
      </c>
      <c r="CB379" s="100"/>
      <c r="CC379" s="155">
        <v>0</v>
      </c>
      <c r="CD379" s="366">
        <v>0</v>
      </c>
      <c r="CE379" s="339">
        <v>65.8</v>
      </c>
      <c r="CF379" s="155">
        <v>387.56199999999995</v>
      </c>
      <c r="CG379" s="156">
        <v>0.94812680115273762</v>
      </c>
      <c r="CH379" s="155">
        <v>21.204000000000065</v>
      </c>
      <c r="CI379" s="100">
        <v>58.55</v>
      </c>
      <c r="CJ379" s="155">
        <v>344.85949999999997</v>
      </c>
      <c r="CK379" s="366">
        <v>0.84365994236311226</v>
      </c>
      <c r="CL379" s="339">
        <v>124.35</v>
      </c>
      <c r="CM379" s="155">
        <v>732.42149999999992</v>
      </c>
      <c r="CN379" s="156">
        <v>1.7917867435158499</v>
      </c>
      <c r="CO379" s="155">
        <v>-323.6554999999999</v>
      </c>
      <c r="CP379" s="270">
        <v>-54.95</v>
      </c>
      <c r="CQ379" s="359">
        <v>-323.65550000000002</v>
      </c>
      <c r="CR379" s="366">
        <v>-0.7917867435158501</v>
      </c>
      <c r="CS379" s="339">
        <v>69.399999999999991</v>
      </c>
      <c r="CT379" s="155">
        <v>408.76599999999991</v>
      </c>
      <c r="CU379" s="156">
        <v>0.99999999999999967</v>
      </c>
      <c r="CV379" s="155">
        <v>0</v>
      </c>
      <c r="CW379" s="270"/>
      <c r="CX379" s="155">
        <v>0</v>
      </c>
      <c r="CY379" s="366">
        <v>0</v>
      </c>
      <c r="CZ379" s="339">
        <v>69.399999999999991</v>
      </c>
      <c r="DA379" s="155">
        <v>408.76599999999991</v>
      </c>
      <c r="DB379" s="156">
        <v>0.99999999999999967</v>
      </c>
      <c r="DC379" s="155">
        <v>0</v>
      </c>
      <c r="DD379" s="270"/>
      <c r="DE379" s="359">
        <v>0</v>
      </c>
      <c r="DF379" s="366">
        <v>0</v>
      </c>
      <c r="DG379" s="339">
        <v>69.399999999999991</v>
      </c>
      <c r="DH379" s="155">
        <v>408.76599999999991</v>
      </c>
      <c r="DI379" s="156">
        <v>0.99999999999999967</v>
      </c>
      <c r="DJ379" s="155">
        <v>0</v>
      </c>
      <c r="DK379" s="270"/>
      <c r="DL379" s="359">
        <v>0</v>
      </c>
      <c r="DM379" s="366">
        <v>0</v>
      </c>
      <c r="DN379" s="339">
        <v>69.399999999999991</v>
      </c>
      <c r="DO379" s="155">
        <v>408.76599999999991</v>
      </c>
      <c r="DP379" s="156">
        <v>0.99999999999999967</v>
      </c>
      <c r="DQ379" s="155">
        <v>0</v>
      </c>
    </row>
    <row r="380" spans="1:121" ht="38.25" x14ac:dyDescent="0.25">
      <c r="A380" s="17" t="s">
        <v>993</v>
      </c>
      <c r="B380" s="18" t="s">
        <v>400</v>
      </c>
      <c r="C380" s="17" t="s">
        <v>27</v>
      </c>
      <c r="D380" s="17" t="s">
        <v>401</v>
      </c>
      <c r="E380" s="19" t="s">
        <v>109</v>
      </c>
      <c r="F380" s="19">
        <v>12</v>
      </c>
      <c r="G380" s="20">
        <v>5.46</v>
      </c>
      <c r="H380" s="20">
        <v>6.83</v>
      </c>
      <c r="I380" s="390">
        <v>81.96</v>
      </c>
      <c r="J380" s="100"/>
      <c r="K380" s="155">
        <v>0</v>
      </c>
      <c r="L380" s="366">
        <v>0</v>
      </c>
      <c r="M380" s="339">
        <v>0</v>
      </c>
      <c r="N380" s="155">
        <v>0</v>
      </c>
      <c r="O380" s="156">
        <v>0</v>
      </c>
      <c r="P380" s="155">
        <v>81.96</v>
      </c>
      <c r="Q380" s="100"/>
      <c r="R380" s="155">
        <v>0</v>
      </c>
      <c r="S380" s="366">
        <v>0</v>
      </c>
      <c r="T380" s="339">
        <v>0</v>
      </c>
      <c r="U380" s="155">
        <v>0</v>
      </c>
      <c r="V380" s="156">
        <v>0</v>
      </c>
      <c r="W380" s="155">
        <v>81.96</v>
      </c>
      <c r="X380" s="100"/>
      <c r="Y380" s="155">
        <v>0</v>
      </c>
      <c r="Z380" s="366">
        <v>0</v>
      </c>
      <c r="AA380" s="339">
        <v>0</v>
      </c>
      <c r="AB380" s="155">
        <v>0</v>
      </c>
      <c r="AC380" s="156">
        <v>0</v>
      </c>
      <c r="AD380" s="155">
        <v>81.96</v>
      </c>
      <c r="AE380" s="100"/>
      <c r="AF380" s="155">
        <v>0</v>
      </c>
      <c r="AG380" s="366">
        <v>0</v>
      </c>
      <c r="AH380" s="339">
        <v>0</v>
      </c>
      <c r="AI380" s="155">
        <v>0</v>
      </c>
      <c r="AJ380" s="156">
        <v>0</v>
      </c>
      <c r="AK380" s="155">
        <v>81.96</v>
      </c>
      <c r="AL380" s="100"/>
      <c r="AM380" s="155">
        <v>0</v>
      </c>
      <c r="AN380" s="366">
        <v>0</v>
      </c>
      <c r="AO380" s="339">
        <v>0</v>
      </c>
      <c r="AP380" s="155">
        <v>0</v>
      </c>
      <c r="AQ380" s="156">
        <v>0</v>
      </c>
      <c r="AR380" s="155">
        <v>81.96</v>
      </c>
      <c r="AS380" s="100">
        <v>12</v>
      </c>
      <c r="AT380" s="155">
        <v>81.960000000000008</v>
      </c>
      <c r="AU380" s="366">
        <v>1.0000000000000002</v>
      </c>
      <c r="AV380" s="339">
        <v>12</v>
      </c>
      <c r="AW380" s="155">
        <v>81.960000000000008</v>
      </c>
      <c r="AX380" s="156">
        <v>1.0000000000000002</v>
      </c>
      <c r="AY380" s="155">
        <v>0</v>
      </c>
      <c r="AZ380" s="100">
        <v>6.2</v>
      </c>
      <c r="BA380" s="155">
        <v>42.346000000000004</v>
      </c>
      <c r="BB380" s="366">
        <v>0.51666666666666672</v>
      </c>
      <c r="BC380" s="339">
        <v>18.2</v>
      </c>
      <c r="BD380" s="155">
        <v>124.30600000000001</v>
      </c>
      <c r="BE380" s="156">
        <v>1.5166666666666668</v>
      </c>
      <c r="BF380" s="155">
        <v>-42.346000000000018</v>
      </c>
      <c r="BG380" s="270">
        <v>-6</v>
      </c>
      <c r="BH380" s="155">
        <v>-40.980000000000004</v>
      </c>
      <c r="BI380" s="366">
        <v>-0.50000000000000011</v>
      </c>
      <c r="BJ380" s="339">
        <v>12.2</v>
      </c>
      <c r="BK380" s="155">
        <v>83.326000000000008</v>
      </c>
      <c r="BL380" s="156">
        <v>1.0166666666666668</v>
      </c>
      <c r="BM380" s="155">
        <v>-1.3660000000000139</v>
      </c>
      <c r="BN380" s="270">
        <v>-0.2</v>
      </c>
      <c r="BO380" s="155">
        <v>-1.3660000000000001</v>
      </c>
      <c r="BP380" s="366">
        <v>-1.666666666666667E-2</v>
      </c>
      <c r="BQ380" s="339">
        <v>12</v>
      </c>
      <c r="BR380" s="155">
        <v>81.960000000000008</v>
      </c>
      <c r="BS380" s="156">
        <v>1.0000000000000002</v>
      </c>
      <c r="BT380" s="155">
        <v>0</v>
      </c>
      <c r="BU380" s="100"/>
      <c r="BV380" s="155">
        <v>0</v>
      </c>
      <c r="BW380" s="366">
        <v>0</v>
      </c>
      <c r="BX380" s="339">
        <v>12</v>
      </c>
      <c r="BY380" s="155">
        <v>81.960000000000008</v>
      </c>
      <c r="BZ380" s="156">
        <v>1.0000000000000002</v>
      </c>
      <c r="CA380" s="155">
        <v>0</v>
      </c>
      <c r="CB380" s="100"/>
      <c r="CC380" s="155">
        <v>0</v>
      </c>
      <c r="CD380" s="366">
        <v>0</v>
      </c>
      <c r="CE380" s="339">
        <v>12</v>
      </c>
      <c r="CF380" s="155">
        <v>81.960000000000008</v>
      </c>
      <c r="CG380" s="156">
        <v>1.0000000000000002</v>
      </c>
      <c r="CH380" s="155">
        <v>0</v>
      </c>
      <c r="CI380" s="100">
        <v>12</v>
      </c>
      <c r="CJ380" s="155">
        <v>81.960000000000008</v>
      </c>
      <c r="CK380" s="366">
        <v>1.0000000000000002</v>
      </c>
      <c r="CL380" s="339">
        <v>24</v>
      </c>
      <c r="CM380" s="155">
        <v>163.92000000000002</v>
      </c>
      <c r="CN380" s="156">
        <v>2.0000000000000004</v>
      </c>
      <c r="CO380" s="155">
        <v>-81.960000000000022</v>
      </c>
      <c r="CP380" s="270">
        <v>-12</v>
      </c>
      <c r="CQ380" s="359">
        <v>-81.960000000000008</v>
      </c>
      <c r="CR380" s="366">
        <v>-1.0000000000000002</v>
      </c>
      <c r="CS380" s="339">
        <v>12</v>
      </c>
      <c r="CT380" s="155">
        <v>81.960000000000008</v>
      </c>
      <c r="CU380" s="156">
        <v>1.0000000000000002</v>
      </c>
      <c r="CV380" s="155">
        <v>0</v>
      </c>
      <c r="CW380" s="270"/>
      <c r="CX380" s="155">
        <v>0</v>
      </c>
      <c r="CY380" s="366">
        <v>0</v>
      </c>
      <c r="CZ380" s="339">
        <v>12</v>
      </c>
      <c r="DA380" s="155">
        <v>81.960000000000008</v>
      </c>
      <c r="DB380" s="156">
        <v>1.0000000000000002</v>
      </c>
      <c r="DC380" s="155">
        <v>0</v>
      </c>
      <c r="DD380" s="270"/>
      <c r="DE380" s="359">
        <v>0</v>
      </c>
      <c r="DF380" s="366">
        <v>0</v>
      </c>
      <c r="DG380" s="339">
        <v>12</v>
      </c>
      <c r="DH380" s="155">
        <v>81.960000000000008</v>
      </c>
      <c r="DI380" s="156">
        <v>1.0000000000000002</v>
      </c>
      <c r="DJ380" s="155">
        <v>0</v>
      </c>
      <c r="DK380" s="270"/>
      <c r="DL380" s="359">
        <v>0</v>
      </c>
      <c r="DM380" s="366">
        <v>0</v>
      </c>
      <c r="DN380" s="339">
        <v>12</v>
      </c>
      <c r="DO380" s="155">
        <v>81.960000000000008</v>
      </c>
      <c r="DP380" s="156">
        <v>1.0000000000000002</v>
      </c>
      <c r="DQ380" s="155">
        <v>0</v>
      </c>
    </row>
    <row r="381" spans="1:121" ht="38.25" x14ac:dyDescent="0.25">
      <c r="A381" s="17" t="s">
        <v>994</v>
      </c>
      <c r="B381" s="18" t="s">
        <v>703</v>
      </c>
      <c r="C381" s="17" t="s">
        <v>32</v>
      </c>
      <c r="D381" s="17" t="s">
        <v>578</v>
      </c>
      <c r="E381" s="19" t="s">
        <v>109</v>
      </c>
      <c r="F381" s="19">
        <v>69.400000000000006</v>
      </c>
      <c r="G381" s="20">
        <v>12.37</v>
      </c>
      <c r="H381" s="20">
        <v>15.48</v>
      </c>
      <c r="I381" s="390">
        <v>1074.3119999999999</v>
      </c>
      <c r="J381" s="100">
        <v>0</v>
      </c>
      <c r="K381" s="155">
        <v>0</v>
      </c>
      <c r="L381" s="366">
        <v>0</v>
      </c>
      <c r="M381" s="339">
        <v>0</v>
      </c>
      <c r="N381" s="155">
        <v>0</v>
      </c>
      <c r="O381" s="156">
        <v>0</v>
      </c>
      <c r="P381" s="155">
        <v>1074.3119999999999</v>
      </c>
      <c r="Q381" s="100"/>
      <c r="R381" s="155">
        <v>0</v>
      </c>
      <c r="S381" s="366">
        <v>0</v>
      </c>
      <c r="T381" s="339">
        <v>0</v>
      </c>
      <c r="U381" s="155">
        <v>0</v>
      </c>
      <c r="V381" s="156">
        <v>0</v>
      </c>
      <c r="W381" s="155">
        <v>1074.3119999999999</v>
      </c>
      <c r="X381" s="100"/>
      <c r="Y381" s="155">
        <v>0</v>
      </c>
      <c r="Z381" s="366">
        <v>0</v>
      </c>
      <c r="AA381" s="339">
        <v>0</v>
      </c>
      <c r="AB381" s="155">
        <v>0</v>
      </c>
      <c r="AC381" s="156">
        <v>0</v>
      </c>
      <c r="AD381" s="155">
        <v>1074.3119999999999</v>
      </c>
      <c r="AE381" s="100"/>
      <c r="AF381" s="155">
        <v>0</v>
      </c>
      <c r="AG381" s="366">
        <v>0</v>
      </c>
      <c r="AH381" s="339">
        <v>0</v>
      </c>
      <c r="AI381" s="155">
        <v>0</v>
      </c>
      <c r="AJ381" s="156">
        <v>0</v>
      </c>
      <c r="AK381" s="155">
        <v>1074.3119999999999</v>
      </c>
      <c r="AL381" s="100"/>
      <c r="AM381" s="155">
        <v>0</v>
      </c>
      <c r="AN381" s="366">
        <v>0</v>
      </c>
      <c r="AO381" s="339">
        <v>0</v>
      </c>
      <c r="AP381" s="155">
        <v>0</v>
      </c>
      <c r="AQ381" s="156">
        <v>0</v>
      </c>
      <c r="AR381" s="155">
        <v>1074.3119999999999</v>
      </c>
      <c r="AS381" s="100">
        <v>40</v>
      </c>
      <c r="AT381" s="155">
        <v>619.20000000000005</v>
      </c>
      <c r="AU381" s="366">
        <v>0.57636887608069176</v>
      </c>
      <c r="AV381" s="339">
        <v>40</v>
      </c>
      <c r="AW381" s="155">
        <v>619.20000000000005</v>
      </c>
      <c r="AX381" s="156">
        <v>0.57636887608069176</v>
      </c>
      <c r="AY381" s="155">
        <v>455.11199999999985</v>
      </c>
      <c r="AZ381" s="100"/>
      <c r="BA381" s="155">
        <v>0</v>
      </c>
      <c r="BB381" s="366">
        <v>0</v>
      </c>
      <c r="BC381" s="339">
        <v>40</v>
      </c>
      <c r="BD381" s="155">
        <v>619.20000000000005</v>
      </c>
      <c r="BE381" s="156">
        <v>0.57636887608069176</v>
      </c>
      <c r="BF381" s="155">
        <v>455.11199999999985</v>
      </c>
      <c r="BG381" s="100">
        <v>3.4</v>
      </c>
      <c r="BH381" s="155">
        <v>52.631999999999998</v>
      </c>
      <c r="BI381" s="366">
        <v>4.8991354466858796E-2</v>
      </c>
      <c r="BJ381" s="339">
        <v>43.4</v>
      </c>
      <c r="BK381" s="155">
        <v>671.83199999999999</v>
      </c>
      <c r="BL381" s="156">
        <v>0.62536023054755052</v>
      </c>
      <c r="BM381" s="155">
        <v>402.4799999999999</v>
      </c>
      <c r="BN381" s="100"/>
      <c r="BO381" s="155">
        <v>0</v>
      </c>
      <c r="BP381" s="366">
        <v>0</v>
      </c>
      <c r="BQ381" s="339">
        <v>43.4</v>
      </c>
      <c r="BR381" s="155">
        <v>671.83199999999999</v>
      </c>
      <c r="BS381" s="156">
        <v>0.62536023054755052</v>
      </c>
      <c r="BT381" s="155">
        <v>402.4799999999999</v>
      </c>
      <c r="BU381" s="100">
        <v>22.4</v>
      </c>
      <c r="BV381" s="155">
        <v>346.75200000000001</v>
      </c>
      <c r="BW381" s="366">
        <v>0.32276657060518738</v>
      </c>
      <c r="BX381" s="339">
        <v>65.8</v>
      </c>
      <c r="BY381" s="155">
        <v>1018.5840000000001</v>
      </c>
      <c r="BZ381" s="156">
        <v>0.94812680115273795</v>
      </c>
      <c r="CA381" s="155">
        <v>55.727999999999838</v>
      </c>
      <c r="CB381" s="100"/>
      <c r="CC381" s="155">
        <v>0</v>
      </c>
      <c r="CD381" s="366">
        <v>0</v>
      </c>
      <c r="CE381" s="339">
        <v>65.8</v>
      </c>
      <c r="CF381" s="155">
        <v>1018.5840000000001</v>
      </c>
      <c r="CG381" s="156">
        <v>0.94812680115273795</v>
      </c>
      <c r="CH381" s="155">
        <v>55.727999999999838</v>
      </c>
      <c r="CI381" s="100">
        <v>58.55</v>
      </c>
      <c r="CJ381" s="155">
        <v>906.35399999999993</v>
      </c>
      <c r="CK381" s="366">
        <v>0.84365994236311237</v>
      </c>
      <c r="CL381" s="339">
        <v>124.35</v>
      </c>
      <c r="CM381" s="155">
        <v>1924.9380000000001</v>
      </c>
      <c r="CN381" s="156">
        <v>1.7917867435158503</v>
      </c>
      <c r="CO381" s="155">
        <v>-850.6260000000002</v>
      </c>
      <c r="CP381" s="270">
        <v>-54.95</v>
      </c>
      <c r="CQ381" s="359">
        <v>-850.62600000000009</v>
      </c>
      <c r="CR381" s="366">
        <v>-0.79178674351585032</v>
      </c>
      <c r="CS381" s="339">
        <v>69.399999999999991</v>
      </c>
      <c r="CT381" s="155">
        <v>1074.3119999999999</v>
      </c>
      <c r="CU381" s="156">
        <v>1</v>
      </c>
      <c r="CV381" s="155">
        <v>0</v>
      </c>
      <c r="CW381" s="270"/>
      <c r="CX381" s="155">
        <v>0</v>
      </c>
      <c r="CY381" s="366">
        <v>0</v>
      </c>
      <c r="CZ381" s="339">
        <v>69.399999999999991</v>
      </c>
      <c r="DA381" s="155">
        <v>1074.3119999999999</v>
      </c>
      <c r="DB381" s="156">
        <v>1</v>
      </c>
      <c r="DC381" s="155">
        <v>0</v>
      </c>
      <c r="DD381" s="270"/>
      <c r="DE381" s="359">
        <v>0</v>
      </c>
      <c r="DF381" s="366">
        <v>0</v>
      </c>
      <c r="DG381" s="339">
        <v>69.399999999999991</v>
      </c>
      <c r="DH381" s="155">
        <v>1074.3119999999999</v>
      </c>
      <c r="DI381" s="156">
        <v>1</v>
      </c>
      <c r="DJ381" s="155">
        <v>0</v>
      </c>
      <c r="DK381" s="270"/>
      <c r="DL381" s="359">
        <v>0</v>
      </c>
      <c r="DM381" s="366">
        <v>0</v>
      </c>
      <c r="DN381" s="339">
        <v>69.399999999999991</v>
      </c>
      <c r="DO381" s="155">
        <v>1074.3119999999999</v>
      </c>
      <c r="DP381" s="156">
        <v>1</v>
      </c>
      <c r="DQ381" s="155">
        <v>0</v>
      </c>
    </row>
    <row r="382" spans="1:121" ht="38.25" x14ac:dyDescent="0.25">
      <c r="A382" s="17" t="s">
        <v>995</v>
      </c>
      <c r="B382" s="18" t="s">
        <v>403</v>
      </c>
      <c r="C382" s="17" t="s">
        <v>27</v>
      </c>
      <c r="D382" s="17" t="s">
        <v>404</v>
      </c>
      <c r="E382" s="19" t="s">
        <v>109</v>
      </c>
      <c r="F382" s="19">
        <v>12</v>
      </c>
      <c r="G382" s="20">
        <v>18.63</v>
      </c>
      <c r="H382" s="20">
        <v>23.32</v>
      </c>
      <c r="I382" s="390">
        <v>279.83999999999997</v>
      </c>
      <c r="J382" s="100">
        <v>0</v>
      </c>
      <c r="K382" s="155">
        <v>0</v>
      </c>
      <c r="L382" s="366">
        <v>0</v>
      </c>
      <c r="M382" s="339">
        <v>0</v>
      </c>
      <c r="N382" s="155">
        <v>0</v>
      </c>
      <c r="O382" s="156">
        <v>0</v>
      </c>
      <c r="P382" s="155">
        <v>279.83999999999997</v>
      </c>
      <c r="Q382" s="100"/>
      <c r="R382" s="155">
        <v>0</v>
      </c>
      <c r="S382" s="366">
        <v>0</v>
      </c>
      <c r="T382" s="339">
        <v>0</v>
      </c>
      <c r="U382" s="155">
        <v>0</v>
      </c>
      <c r="V382" s="156">
        <v>0</v>
      </c>
      <c r="W382" s="155">
        <v>279.83999999999997</v>
      </c>
      <c r="X382" s="100"/>
      <c r="Y382" s="155">
        <v>0</v>
      </c>
      <c r="Z382" s="366">
        <v>0</v>
      </c>
      <c r="AA382" s="339">
        <v>0</v>
      </c>
      <c r="AB382" s="155">
        <v>0</v>
      </c>
      <c r="AC382" s="156">
        <v>0</v>
      </c>
      <c r="AD382" s="155">
        <v>279.83999999999997</v>
      </c>
      <c r="AE382" s="100"/>
      <c r="AF382" s="155">
        <v>0</v>
      </c>
      <c r="AG382" s="366">
        <v>0</v>
      </c>
      <c r="AH382" s="339">
        <v>0</v>
      </c>
      <c r="AI382" s="155">
        <v>0</v>
      </c>
      <c r="AJ382" s="156">
        <v>0</v>
      </c>
      <c r="AK382" s="155">
        <v>279.83999999999997</v>
      </c>
      <c r="AL382" s="100"/>
      <c r="AM382" s="155">
        <v>0</v>
      </c>
      <c r="AN382" s="366">
        <v>0</v>
      </c>
      <c r="AO382" s="339">
        <v>0</v>
      </c>
      <c r="AP382" s="155">
        <v>0</v>
      </c>
      <c r="AQ382" s="156">
        <v>0</v>
      </c>
      <c r="AR382" s="155">
        <v>279.83999999999997</v>
      </c>
      <c r="AS382" s="100"/>
      <c r="AT382" s="155">
        <v>0</v>
      </c>
      <c r="AU382" s="366">
        <v>0</v>
      </c>
      <c r="AV382" s="339">
        <v>0</v>
      </c>
      <c r="AW382" s="155">
        <v>0</v>
      </c>
      <c r="AX382" s="156">
        <v>0</v>
      </c>
      <c r="AY382" s="155">
        <v>279.83999999999997</v>
      </c>
      <c r="AZ382" s="100">
        <v>12</v>
      </c>
      <c r="BA382" s="155">
        <v>279.84000000000003</v>
      </c>
      <c r="BB382" s="366">
        <v>1.0000000000000002</v>
      </c>
      <c r="BC382" s="339">
        <v>12</v>
      </c>
      <c r="BD382" s="155">
        <v>279.84000000000003</v>
      </c>
      <c r="BE382" s="156">
        <v>1.0000000000000002</v>
      </c>
      <c r="BF382" s="155">
        <v>0</v>
      </c>
      <c r="BG382" s="100"/>
      <c r="BH382" s="155">
        <v>0</v>
      </c>
      <c r="BI382" s="366">
        <v>0</v>
      </c>
      <c r="BJ382" s="339">
        <v>12</v>
      </c>
      <c r="BK382" s="155">
        <v>279.84000000000003</v>
      </c>
      <c r="BL382" s="156">
        <v>1.0000000000000002</v>
      </c>
      <c r="BM382" s="155">
        <v>0</v>
      </c>
      <c r="BN382" s="100"/>
      <c r="BO382" s="155">
        <v>0</v>
      </c>
      <c r="BP382" s="366">
        <v>0</v>
      </c>
      <c r="BQ382" s="339">
        <v>12</v>
      </c>
      <c r="BR382" s="155">
        <v>279.84000000000003</v>
      </c>
      <c r="BS382" s="156">
        <v>1.0000000000000002</v>
      </c>
      <c r="BT382" s="155">
        <v>0</v>
      </c>
      <c r="BU382" s="100"/>
      <c r="BV382" s="155">
        <v>0</v>
      </c>
      <c r="BW382" s="366">
        <v>0</v>
      </c>
      <c r="BX382" s="339">
        <v>12</v>
      </c>
      <c r="BY382" s="155">
        <v>279.84000000000003</v>
      </c>
      <c r="BZ382" s="156">
        <v>1.0000000000000002</v>
      </c>
      <c r="CA382" s="155">
        <v>0</v>
      </c>
      <c r="CB382" s="100"/>
      <c r="CC382" s="155">
        <v>0</v>
      </c>
      <c r="CD382" s="366">
        <v>0</v>
      </c>
      <c r="CE382" s="339">
        <v>12</v>
      </c>
      <c r="CF382" s="155">
        <v>279.84000000000003</v>
      </c>
      <c r="CG382" s="156">
        <v>1.0000000000000002</v>
      </c>
      <c r="CH382" s="155">
        <v>0</v>
      </c>
      <c r="CI382" s="100">
        <v>12</v>
      </c>
      <c r="CJ382" s="155">
        <v>279.84000000000003</v>
      </c>
      <c r="CK382" s="366">
        <v>1.0000000000000002</v>
      </c>
      <c r="CL382" s="339">
        <v>24</v>
      </c>
      <c r="CM382" s="155">
        <v>559.68000000000006</v>
      </c>
      <c r="CN382" s="156">
        <v>2.0000000000000004</v>
      </c>
      <c r="CO382" s="155">
        <v>-279.84000000000009</v>
      </c>
      <c r="CP382" s="270">
        <v>-12</v>
      </c>
      <c r="CQ382" s="359">
        <v>-279.84000000000003</v>
      </c>
      <c r="CR382" s="366">
        <v>-1.0000000000000002</v>
      </c>
      <c r="CS382" s="339">
        <v>12</v>
      </c>
      <c r="CT382" s="155">
        <v>279.84000000000003</v>
      </c>
      <c r="CU382" s="156">
        <v>1.0000000000000002</v>
      </c>
      <c r="CV382" s="155">
        <v>0</v>
      </c>
      <c r="CW382" s="270"/>
      <c r="CX382" s="155">
        <v>0</v>
      </c>
      <c r="CY382" s="366">
        <v>0</v>
      </c>
      <c r="CZ382" s="339">
        <v>12</v>
      </c>
      <c r="DA382" s="155">
        <v>279.84000000000003</v>
      </c>
      <c r="DB382" s="156">
        <v>1.0000000000000002</v>
      </c>
      <c r="DC382" s="155">
        <v>0</v>
      </c>
      <c r="DD382" s="270"/>
      <c r="DE382" s="359">
        <v>0</v>
      </c>
      <c r="DF382" s="366">
        <v>0</v>
      </c>
      <c r="DG382" s="339">
        <v>12</v>
      </c>
      <c r="DH382" s="155">
        <v>279.84000000000003</v>
      </c>
      <c r="DI382" s="156">
        <v>1.0000000000000002</v>
      </c>
      <c r="DJ382" s="155">
        <v>0</v>
      </c>
      <c r="DK382" s="270"/>
      <c r="DL382" s="359">
        <v>0</v>
      </c>
      <c r="DM382" s="366">
        <v>0</v>
      </c>
      <c r="DN382" s="339">
        <v>12</v>
      </c>
      <c r="DO382" s="155">
        <v>279.84000000000003</v>
      </c>
      <c r="DP382" s="156">
        <v>1.0000000000000002</v>
      </c>
      <c r="DQ382" s="155">
        <v>0</v>
      </c>
    </row>
    <row r="383" spans="1:121" ht="38.25" x14ac:dyDescent="0.25">
      <c r="A383" s="17" t="s">
        <v>996</v>
      </c>
      <c r="B383" s="18" t="s">
        <v>997</v>
      </c>
      <c r="C383" s="17" t="s">
        <v>32</v>
      </c>
      <c r="D383" s="17" t="s">
        <v>998</v>
      </c>
      <c r="E383" s="19" t="s">
        <v>42</v>
      </c>
      <c r="F383" s="19">
        <v>2</v>
      </c>
      <c r="G383" s="20">
        <v>55.9</v>
      </c>
      <c r="H383" s="20">
        <v>69.989999999999995</v>
      </c>
      <c r="I383" s="390">
        <v>139.97999999999999</v>
      </c>
      <c r="J383" s="100">
        <v>0</v>
      </c>
      <c r="K383" s="155">
        <v>0</v>
      </c>
      <c r="L383" s="366">
        <v>0</v>
      </c>
      <c r="M383" s="339">
        <v>0</v>
      </c>
      <c r="N383" s="155">
        <v>0</v>
      </c>
      <c r="O383" s="156">
        <v>0</v>
      </c>
      <c r="P383" s="155">
        <v>139.97999999999999</v>
      </c>
      <c r="Q383" s="100"/>
      <c r="R383" s="155">
        <v>0</v>
      </c>
      <c r="S383" s="366">
        <v>0</v>
      </c>
      <c r="T383" s="339">
        <v>0</v>
      </c>
      <c r="U383" s="155">
        <v>0</v>
      </c>
      <c r="V383" s="156">
        <v>0</v>
      </c>
      <c r="W383" s="155">
        <v>139.97999999999999</v>
      </c>
      <c r="X383" s="100"/>
      <c r="Y383" s="155">
        <v>0</v>
      </c>
      <c r="Z383" s="366">
        <v>0</v>
      </c>
      <c r="AA383" s="339">
        <v>0</v>
      </c>
      <c r="AB383" s="155">
        <v>0</v>
      </c>
      <c r="AC383" s="156">
        <v>0</v>
      </c>
      <c r="AD383" s="155">
        <v>139.97999999999999</v>
      </c>
      <c r="AE383" s="100"/>
      <c r="AF383" s="155">
        <v>0</v>
      </c>
      <c r="AG383" s="366">
        <v>0</v>
      </c>
      <c r="AH383" s="339">
        <v>0</v>
      </c>
      <c r="AI383" s="155">
        <v>0</v>
      </c>
      <c r="AJ383" s="156">
        <v>0</v>
      </c>
      <c r="AK383" s="155">
        <v>139.97999999999999</v>
      </c>
      <c r="AL383" s="100"/>
      <c r="AM383" s="155">
        <v>0</v>
      </c>
      <c r="AN383" s="366">
        <v>0</v>
      </c>
      <c r="AO383" s="339">
        <v>0</v>
      </c>
      <c r="AP383" s="155">
        <v>0</v>
      </c>
      <c r="AQ383" s="156">
        <v>0</v>
      </c>
      <c r="AR383" s="155">
        <v>139.97999999999999</v>
      </c>
      <c r="AS383" s="100"/>
      <c r="AT383" s="155">
        <v>0</v>
      </c>
      <c r="AU383" s="366">
        <v>0</v>
      </c>
      <c r="AV383" s="339">
        <v>0</v>
      </c>
      <c r="AW383" s="155">
        <v>0</v>
      </c>
      <c r="AX383" s="156">
        <v>0</v>
      </c>
      <c r="AY383" s="155">
        <v>139.97999999999999</v>
      </c>
      <c r="AZ383" s="100"/>
      <c r="BA383" s="155">
        <v>0</v>
      </c>
      <c r="BB383" s="366">
        <v>0</v>
      </c>
      <c r="BC383" s="339">
        <v>0</v>
      </c>
      <c r="BD383" s="155">
        <v>0</v>
      </c>
      <c r="BE383" s="156">
        <v>0</v>
      </c>
      <c r="BF383" s="155">
        <v>139.97999999999999</v>
      </c>
      <c r="BG383" s="100"/>
      <c r="BH383" s="155">
        <v>0</v>
      </c>
      <c r="BI383" s="366">
        <v>0</v>
      </c>
      <c r="BJ383" s="339">
        <v>0</v>
      </c>
      <c r="BK383" s="155">
        <v>0</v>
      </c>
      <c r="BL383" s="156">
        <v>0</v>
      </c>
      <c r="BM383" s="155">
        <v>139.97999999999999</v>
      </c>
      <c r="BN383" s="100"/>
      <c r="BO383" s="155">
        <v>0</v>
      </c>
      <c r="BP383" s="366">
        <v>0</v>
      </c>
      <c r="BQ383" s="339">
        <v>0</v>
      </c>
      <c r="BR383" s="155">
        <v>0</v>
      </c>
      <c r="BS383" s="156">
        <v>0</v>
      </c>
      <c r="BT383" s="155">
        <v>139.97999999999999</v>
      </c>
      <c r="BU383" s="100"/>
      <c r="BV383" s="155">
        <v>0</v>
      </c>
      <c r="BW383" s="366">
        <v>0</v>
      </c>
      <c r="BX383" s="339">
        <v>0</v>
      </c>
      <c r="BY383" s="155">
        <v>0</v>
      </c>
      <c r="BZ383" s="156">
        <v>0</v>
      </c>
      <c r="CA383" s="155">
        <v>139.97999999999999</v>
      </c>
      <c r="CB383" s="100"/>
      <c r="CC383" s="155">
        <v>0</v>
      </c>
      <c r="CD383" s="366">
        <v>0</v>
      </c>
      <c r="CE383" s="339">
        <v>0</v>
      </c>
      <c r="CF383" s="155">
        <v>0</v>
      </c>
      <c r="CG383" s="156">
        <v>0</v>
      </c>
      <c r="CH383" s="155">
        <v>139.97999999999999</v>
      </c>
      <c r="CI383" s="100"/>
      <c r="CJ383" s="155">
        <v>0</v>
      </c>
      <c r="CK383" s="366">
        <v>0</v>
      </c>
      <c r="CL383" s="339">
        <v>0</v>
      </c>
      <c r="CM383" s="155">
        <v>0</v>
      </c>
      <c r="CN383" s="156">
        <v>0</v>
      </c>
      <c r="CO383" s="155">
        <v>139.97999999999999</v>
      </c>
      <c r="CP383" s="100">
        <v>2</v>
      </c>
      <c r="CQ383" s="155">
        <v>139.97999999999999</v>
      </c>
      <c r="CR383" s="366">
        <v>1</v>
      </c>
      <c r="CS383" s="339">
        <v>2</v>
      </c>
      <c r="CT383" s="155">
        <v>139.97999999999999</v>
      </c>
      <c r="CU383" s="156">
        <v>1</v>
      </c>
      <c r="CV383" s="155">
        <v>0</v>
      </c>
      <c r="CW383" s="100"/>
      <c r="CX383" s="155">
        <v>0</v>
      </c>
      <c r="CY383" s="366">
        <v>0</v>
      </c>
      <c r="CZ383" s="339">
        <v>2</v>
      </c>
      <c r="DA383" s="155">
        <v>139.97999999999999</v>
      </c>
      <c r="DB383" s="156">
        <v>1</v>
      </c>
      <c r="DC383" s="155">
        <v>0</v>
      </c>
      <c r="DD383" s="100"/>
      <c r="DE383" s="155">
        <v>0</v>
      </c>
      <c r="DF383" s="366">
        <v>0</v>
      </c>
      <c r="DG383" s="339">
        <v>2</v>
      </c>
      <c r="DH383" s="155">
        <v>139.97999999999999</v>
      </c>
      <c r="DI383" s="156">
        <v>1</v>
      </c>
      <c r="DJ383" s="155">
        <v>0</v>
      </c>
      <c r="DK383" s="100"/>
      <c r="DL383" s="155">
        <v>0</v>
      </c>
      <c r="DM383" s="366">
        <v>0</v>
      </c>
      <c r="DN383" s="339">
        <v>2</v>
      </c>
      <c r="DO383" s="155">
        <v>139.97999999999999</v>
      </c>
      <c r="DP383" s="156">
        <v>1</v>
      </c>
      <c r="DQ383" s="155">
        <v>0</v>
      </c>
    </row>
    <row r="384" spans="1:121" ht="38.25" x14ac:dyDescent="0.25">
      <c r="A384" s="17" t="s">
        <v>999</v>
      </c>
      <c r="B384" s="18" t="s">
        <v>651</v>
      </c>
      <c r="C384" s="17" t="s">
        <v>32</v>
      </c>
      <c r="D384" s="17" t="s">
        <v>652</v>
      </c>
      <c r="E384" s="19" t="s">
        <v>42</v>
      </c>
      <c r="F384" s="19">
        <v>2</v>
      </c>
      <c r="G384" s="20">
        <v>8.4700000000000006</v>
      </c>
      <c r="H384" s="20">
        <v>10.6</v>
      </c>
      <c r="I384" s="390">
        <v>21.2</v>
      </c>
      <c r="J384" s="100">
        <v>0</v>
      </c>
      <c r="K384" s="155">
        <v>0</v>
      </c>
      <c r="L384" s="366">
        <v>0</v>
      </c>
      <c r="M384" s="339">
        <v>0</v>
      </c>
      <c r="N384" s="155">
        <v>0</v>
      </c>
      <c r="O384" s="156">
        <v>0</v>
      </c>
      <c r="P384" s="155">
        <v>21.2</v>
      </c>
      <c r="Q384" s="100"/>
      <c r="R384" s="155">
        <v>0</v>
      </c>
      <c r="S384" s="366">
        <v>0</v>
      </c>
      <c r="T384" s="339">
        <v>0</v>
      </c>
      <c r="U384" s="155">
        <v>0</v>
      </c>
      <c r="V384" s="156">
        <v>0</v>
      </c>
      <c r="W384" s="155">
        <v>21.2</v>
      </c>
      <c r="X384" s="100"/>
      <c r="Y384" s="155">
        <v>0</v>
      </c>
      <c r="Z384" s="366">
        <v>0</v>
      </c>
      <c r="AA384" s="339">
        <v>0</v>
      </c>
      <c r="AB384" s="155">
        <v>0</v>
      </c>
      <c r="AC384" s="156">
        <v>0</v>
      </c>
      <c r="AD384" s="155">
        <v>21.2</v>
      </c>
      <c r="AE384" s="100"/>
      <c r="AF384" s="155">
        <v>0</v>
      </c>
      <c r="AG384" s="366">
        <v>0</v>
      </c>
      <c r="AH384" s="339">
        <v>0</v>
      </c>
      <c r="AI384" s="155">
        <v>0</v>
      </c>
      <c r="AJ384" s="156">
        <v>0</v>
      </c>
      <c r="AK384" s="155">
        <v>21.2</v>
      </c>
      <c r="AL384" s="100"/>
      <c r="AM384" s="155">
        <v>0</v>
      </c>
      <c r="AN384" s="366">
        <v>0</v>
      </c>
      <c r="AO384" s="339">
        <v>0</v>
      </c>
      <c r="AP384" s="155">
        <v>0</v>
      </c>
      <c r="AQ384" s="156">
        <v>0</v>
      </c>
      <c r="AR384" s="155">
        <v>21.2</v>
      </c>
      <c r="AS384" s="100">
        <v>4</v>
      </c>
      <c r="AT384" s="155">
        <v>42.4</v>
      </c>
      <c r="AU384" s="366">
        <v>2</v>
      </c>
      <c r="AV384" s="339">
        <v>4</v>
      </c>
      <c r="AW384" s="155">
        <v>42.4</v>
      </c>
      <c r="AX384" s="156">
        <v>2</v>
      </c>
      <c r="AY384" s="155">
        <v>-21.2</v>
      </c>
      <c r="AZ384" s="100"/>
      <c r="BA384" s="155">
        <v>0</v>
      </c>
      <c r="BB384" s="366">
        <v>0</v>
      </c>
      <c r="BC384" s="339">
        <v>4</v>
      </c>
      <c r="BD384" s="155">
        <v>42.4</v>
      </c>
      <c r="BE384" s="156">
        <v>2</v>
      </c>
      <c r="BF384" s="155">
        <v>-21.2</v>
      </c>
      <c r="BG384" s="270">
        <v>-2</v>
      </c>
      <c r="BH384" s="155">
        <v>-21.2</v>
      </c>
      <c r="BI384" s="366">
        <v>-1</v>
      </c>
      <c r="BJ384" s="339">
        <v>2</v>
      </c>
      <c r="BK384" s="155">
        <v>21.2</v>
      </c>
      <c r="BL384" s="156">
        <v>1</v>
      </c>
      <c r="BM384" s="155">
        <v>0</v>
      </c>
      <c r="BN384" s="100"/>
      <c r="BO384" s="155">
        <v>0</v>
      </c>
      <c r="BP384" s="366">
        <v>0</v>
      </c>
      <c r="BQ384" s="339">
        <v>2</v>
      </c>
      <c r="BR384" s="155">
        <v>21.2</v>
      </c>
      <c r="BS384" s="156">
        <v>1</v>
      </c>
      <c r="BT384" s="155">
        <v>0</v>
      </c>
      <c r="BU384" s="100"/>
      <c r="BV384" s="155">
        <v>0</v>
      </c>
      <c r="BW384" s="366">
        <v>0</v>
      </c>
      <c r="BX384" s="339">
        <v>2</v>
      </c>
      <c r="BY384" s="155">
        <v>21.2</v>
      </c>
      <c r="BZ384" s="156">
        <v>1</v>
      </c>
      <c r="CA384" s="155">
        <v>0</v>
      </c>
      <c r="CB384" s="100"/>
      <c r="CC384" s="155">
        <v>0</v>
      </c>
      <c r="CD384" s="366">
        <v>0</v>
      </c>
      <c r="CE384" s="339">
        <v>2</v>
      </c>
      <c r="CF384" s="155">
        <v>21.2</v>
      </c>
      <c r="CG384" s="156">
        <v>1</v>
      </c>
      <c r="CH384" s="155">
        <v>0</v>
      </c>
      <c r="CI384" s="100"/>
      <c r="CJ384" s="155">
        <v>0</v>
      </c>
      <c r="CK384" s="366">
        <v>0</v>
      </c>
      <c r="CL384" s="339">
        <v>2</v>
      </c>
      <c r="CM384" s="155">
        <v>21.2</v>
      </c>
      <c r="CN384" s="156">
        <v>1</v>
      </c>
      <c r="CO384" s="155">
        <v>0</v>
      </c>
      <c r="CP384" s="100"/>
      <c r="CQ384" s="155">
        <v>0</v>
      </c>
      <c r="CR384" s="366">
        <v>0</v>
      </c>
      <c r="CS384" s="339">
        <v>2</v>
      </c>
      <c r="CT384" s="155">
        <v>21.2</v>
      </c>
      <c r="CU384" s="156">
        <v>1</v>
      </c>
      <c r="CV384" s="155">
        <v>0</v>
      </c>
      <c r="CW384" s="100"/>
      <c r="CX384" s="155">
        <v>0</v>
      </c>
      <c r="CY384" s="366">
        <v>0</v>
      </c>
      <c r="CZ384" s="339">
        <v>2</v>
      </c>
      <c r="DA384" s="155">
        <v>21.2</v>
      </c>
      <c r="DB384" s="156">
        <v>1</v>
      </c>
      <c r="DC384" s="155">
        <v>0</v>
      </c>
      <c r="DD384" s="100"/>
      <c r="DE384" s="155">
        <v>0</v>
      </c>
      <c r="DF384" s="366">
        <v>0</v>
      </c>
      <c r="DG384" s="339">
        <v>2</v>
      </c>
      <c r="DH384" s="155">
        <v>21.2</v>
      </c>
      <c r="DI384" s="156">
        <v>1</v>
      </c>
      <c r="DJ384" s="155">
        <v>0</v>
      </c>
      <c r="DK384" s="100"/>
      <c r="DL384" s="155">
        <v>0</v>
      </c>
      <c r="DM384" s="366">
        <v>0</v>
      </c>
      <c r="DN384" s="339">
        <v>2</v>
      </c>
      <c r="DO384" s="155">
        <v>21.2</v>
      </c>
      <c r="DP384" s="156">
        <v>1</v>
      </c>
      <c r="DQ384" s="155">
        <v>0</v>
      </c>
    </row>
    <row r="385" spans="1:121" ht="38.25" x14ac:dyDescent="0.25">
      <c r="A385" s="17" t="s">
        <v>1000</v>
      </c>
      <c r="B385" s="18" t="s">
        <v>712</v>
      </c>
      <c r="C385" s="17" t="s">
        <v>32</v>
      </c>
      <c r="D385" s="17" t="s">
        <v>713</v>
      </c>
      <c r="E385" s="19" t="s">
        <v>42</v>
      </c>
      <c r="F385" s="19">
        <v>6</v>
      </c>
      <c r="G385" s="20">
        <v>10.47</v>
      </c>
      <c r="H385" s="20">
        <v>13.11</v>
      </c>
      <c r="I385" s="390">
        <v>78.66</v>
      </c>
      <c r="J385" s="100">
        <v>0</v>
      </c>
      <c r="K385" s="155">
        <v>0</v>
      </c>
      <c r="L385" s="366">
        <v>0</v>
      </c>
      <c r="M385" s="339">
        <v>0</v>
      </c>
      <c r="N385" s="155">
        <v>0</v>
      </c>
      <c r="O385" s="156">
        <v>0</v>
      </c>
      <c r="P385" s="155">
        <v>78.66</v>
      </c>
      <c r="Q385" s="100"/>
      <c r="R385" s="155">
        <v>0</v>
      </c>
      <c r="S385" s="366">
        <v>0</v>
      </c>
      <c r="T385" s="339">
        <v>0</v>
      </c>
      <c r="U385" s="155">
        <v>0</v>
      </c>
      <c r="V385" s="156">
        <v>0</v>
      </c>
      <c r="W385" s="155">
        <v>78.66</v>
      </c>
      <c r="X385" s="100"/>
      <c r="Y385" s="155">
        <v>0</v>
      </c>
      <c r="Z385" s="366">
        <v>0</v>
      </c>
      <c r="AA385" s="339">
        <v>0</v>
      </c>
      <c r="AB385" s="155">
        <v>0</v>
      </c>
      <c r="AC385" s="156">
        <v>0</v>
      </c>
      <c r="AD385" s="155">
        <v>78.66</v>
      </c>
      <c r="AE385" s="100"/>
      <c r="AF385" s="155">
        <v>0</v>
      </c>
      <c r="AG385" s="366">
        <v>0</v>
      </c>
      <c r="AH385" s="339">
        <v>0</v>
      </c>
      <c r="AI385" s="155">
        <v>0</v>
      </c>
      <c r="AJ385" s="156">
        <v>0</v>
      </c>
      <c r="AK385" s="155">
        <v>78.66</v>
      </c>
      <c r="AL385" s="100"/>
      <c r="AM385" s="155">
        <v>0</v>
      </c>
      <c r="AN385" s="366">
        <v>0</v>
      </c>
      <c r="AO385" s="339">
        <v>0</v>
      </c>
      <c r="AP385" s="155">
        <v>0</v>
      </c>
      <c r="AQ385" s="156">
        <v>0</v>
      </c>
      <c r="AR385" s="155">
        <v>78.66</v>
      </c>
      <c r="AS385" s="100">
        <v>3</v>
      </c>
      <c r="AT385" s="155">
        <v>39.33</v>
      </c>
      <c r="AU385" s="366">
        <v>0.5</v>
      </c>
      <c r="AV385" s="339">
        <v>3</v>
      </c>
      <c r="AW385" s="155">
        <v>39.33</v>
      </c>
      <c r="AX385" s="156">
        <v>0.5</v>
      </c>
      <c r="AY385" s="155">
        <v>39.33</v>
      </c>
      <c r="AZ385" s="100">
        <v>3</v>
      </c>
      <c r="BA385" s="155">
        <v>39.33</v>
      </c>
      <c r="BB385" s="366">
        <v>0.5</v>
      </c>
      <c r="BC385" s="339">
        <v>6</v>
      </c>
      <c r="BD385" s="155">
        <v>78.66</v>
      </c>
      <c r="BE385" s="156">
        <v>1</v>
      </c>
      <c r="BF385" s="155">
        <v>0</v>
      </c>
      <c r="BG385" s="100"/>
      <c r="BH385" s="155">
        <v>0</v>
      </c>
      <c r="BI385" s="366">
        <v>0</v>
      </c>
      <c r="BJ385" s="339">
        <v>6</v>
      </c>
      <c r="BK385" s="155">
        <v>78.66</v>
      </c>
      <c r="BL385" s="156">
        <v>1</v>
      </c>
      <c r="BM385" s="155">
        <v>0</v>
      </c>
      <c r="BN385" s="100"/>
      <c r="BO385" s="155">
        <v>0</v>
      </c>
      <c r="BP385" s="366">
        <v>0</v>
      </c>
      <c r="BQ385" s="339">
        <v>6</v>
      </c>
      <c r="BR385" s="155">
        <v>78.66</v>
      </c>
      <c r="BS385" s="156">
        <v>1</v>
      </c>
      <c r="BT385" s="155">
        <v>0</v>
      </c>
      <c r="BU385" s="100"/>
      <c r="BV385" s="155">
        <v>0</v>
      </c>
      <c r="BW385" s="366">
        <v>0</v>
      </c>
      <c r="BX385" s="339">
        <v>6</v>
      </c>
      <c r="BY385" s="155">
        <v>78.66</v>
      </c>
      <c r="BZ385" s="156">
        <v>1</v>
      </c>
      <c r="CA385" s="155">
        <v>0</v>
      </c>
      <c r="CB385" s="100"/>
      <c r="CC385" s="155">
        <v>0</v>
      </c>
      <c r="CD385" s="366">
        <v>0</v>
      </c>
      <c r="CE385" s="339">
        <v>6</v>
      </c>
      <c r="CF385" s="155">
        <v>78.66</v>
      </c>
      <c r="CG385" s="156">
        <v>1</v>
      </c>
      <c r="CH385" s="155">
        <v>0</v>
      </c>
      <c r="CI385" s="100"/>
      <c r="CJ385" s="155">
        <v>0</v>
      </c>
      <c r="CK385" s="366">
        <v>0</v>
      </c>
      <c r="CL385" s="339">
        <v>6</v>
      </c>
      <c r="CM385" s="155">
        <v>78.66</v>
      </c>
      <c r="CN385" s="156">
        <v>1</v>
      </c>
      <c r="CO385" s="155">
        <v>0</v>
      </c>
      <c r="CP385" s="100"/>
      <c r="CQ385" s="155">
        <v>0</v>
      </c>
      <c r="CR385" s="366">
        <v>0</v>
      </c>
      <c r="CS385" s="339">
        <v>6</v>
      </c>
      <c r="CT385" s="155">
        <v>78.66</v>
      </c>
      <c r="CU385" s="156">
        <v>1</v>
      </c>
      <c r="CV385" s="155">
        <v>0</v>
      </c>
      <c r="CW385" s="100"/>
      <c r="CX385" s="155">
        <v>0</v>
      </c>
      <c r="CY385" s="366">
        <v>0</v>
      </c>
      <c r="CZ385" s="339">
        <v>6</v>
      </c>
      <c r="DA385" s="155">
        <v>78.66</v>
      </c>
      <c r="DB385" s="156">
        <v>1</v>
      </c>
      <c r="DC385" s="155">
        <v>0</v>
      </c>
      <c r="DD385" s="100"/>
      <c r="DE385" s="155">
        <v>0</v>
      </c>
      <c r="DF385" s="366">
        <v>0</v>
      </c>
      <c r="DG385" s="339">
        <v>6</v>
      </c>
      <c r="DH385" s="155">
        <v>78.66</v>
      </c>
      <c r="DI385" s="156">
        <v>1</v>
      </c>
      <c r="DJ385" s="155">
        <v>0</v>
      </c>
      <c r="DK385" s="100"/>
      <c r="DL385" s="155">
        <v>0</v>
      </c>
      <c r="DM385" s="366">
        <v>0</v>
      </c>
      <c r="DN385" s="339">
        <v>6</v>
      </c>
      <c r="DO385" s="155">
        <v>78.66</v>
      </c>
      <c r="DP385" s="156">
        <v>1</v>
      </c>
      <c r="DQ385" s="155">
        <v>0</v>
      </c>
    </row>
    <row r="386" spans="1:121" ht="38.25" x14ac:dyDescent="0.25">
      <c r="A386" s="17" t="s">
        <v>1001</v>
      </c>
      <c r="B386" s="18" t="s">
        <v>1002</v>
      </c>
      <c r="C386" s="17" t="s">
        <v>32</v>
      </c>
      <c r="D386" s="17" t="s">
        <v>1003</v>
      </c>
      <c r="E386" s="19" t="s">
        <v>42</v>
      </c>
      <c r="F386" s="19">
        <v>13</v>
      </c>
      <c r="G386" s="20">
        <v>15.58</v>
      </c>
      <c r="H386" s="20">
        <v>19.5</v>
      </c>
      <c r="I386" s="390">
        <v>253.5</v>
      </c>
      <c r="J386" s="100">
        <v>0</v>
      </c>
      <c r="K386" s="155">
        <v>0</v>
      </c>
      <c r="L386" s="366">
        <v>0</v>
      </c>
      <c r="M386" s="339">
        <v>0</v>
      </c>
      <c r="N386" s="155">
        <v>0</v>
      </c>
      <c r="O386" s="156">
        <v>0</v>
      </c>
      <c r="P386" s="155">
        <v>253.5</v>
      </c>
      <c r="Q386" s="100"/>
      <c r="R386" s="155">
        <v>0</v>
      </c>
      <c r="S386" s="366">
        <v>0</v>
      </c>
      <c r="T386" s="339">
        <v>0</v>
      </c>
      <c r="U386" s="155">
        <v>0</v>
      </c>
      <c r="V386" s="156">
        <v>0</v>
      </c>
      <c r="W386" s="155">
        <v>253.5</v>
      </c>
      <c r="X386" s="100"/>
      <c r="Y386" s="155">
        <v>0</v>
      </c>
      <c r="Z386" s="366">
        <v>0</v>
      </c>
      <c r="AA386" s="339">
        <v>0</v>
      </c>
      <c r="AB386" s="155">
        <v>0</v>
      </c>
      <c r="AC386" s="156">
        <v>0</v>
      </c>
      <c r="AD386" s="155">
        <v>253.5</v>
      </c>
      <c r="AE386" s="100"/>
      <c r="AF386" s="155">
        <v>0</v>
      </c>
      <c r="AG386" s="366">
        <v>0</v>
      </c>
      <c r="AH386" s="339">
        <v>0</v>
      </c>
      <c r="AI386" s="155">
        <v>0</v>
      </c>
      <c r="AJ386" s="156">
        <v>0</v>
      </c>
      <c r="AK386" s="155">
        <v>253.5</v>
      </c>
      <c r="AL386" s="100"/>
      <c r="AM386" s="155">
        <v>0</v>
      </c>
      <c r="AN386" s="366">
        <v>0</v>
      </c>
      <c r="AO386" s="339">
        <v>0</v>
      </c>
      <c r="AP386" s="155">
        <v>0</v>
      </c>
      <c r="AQ386" s="156">
        <v>0</v>
      </c>
      <c r="AR386" s="155">
        <v>253.5</v>
      </c>
      <c r="AS386" s="100">
        <v>6</v>
      </c>
      <c r="AT386" s="155">
        <v>117</v>
      </c>
      <c r="AU386" s="366">
        <v>0.46153846153846156</v>
      </c>
      <c r="AV386" s="339">
        <v>6</v>
      </c>
      <c r="AW386" s="155">
        <v>117</v>
      </c>
      <c r="AX386" s="156">
        <v>0.46153846153846156</v>
      </c>
      <c r="AY386" s="155">
        <v>136.5</v>
      </c>
      <c r="AZ386" s="100"/>
      <c r="BA386" s="155">
        <v>0</v>
      </c>
      <c r="BB386" s="366">
        <v>0</v>
      </c>
      <c r="BC386" s="339">
        <v>6</v>
      </c>
      <c r="BD386" s="155">
        <v>117</v>
      </c>
      <c r="BE386" s="156">
        <v>0.46153846153846156</v>
      </c>
      <c r="BF386" s="155">
        <v>136.5</v>
      </c>
      <c r="BG386" s="100"/>
      <c r="BH386" s="155">
        <v>0</v>
      </c>
      <c r="BI386" s="366">
        <v>0</v>
      </c>
      <c r="BJ386" s="339">
        <v>6</v>
      </c>
      <c r="BK386" s="155">
        <v>117</v>
      </c>
      <c r="BL386" s="156">
        <v>0.46153846153846156</v>
      </c>
      <c r="BM386" s="155">
        <v>136.5</v>
      </c>
      <c r="BN386" s="100"/>
      <c r="BO386" s="155">
        <v>0</v>
      </c>
      <c r="BP386" s="366">
        <v>0</v>
      </c>
      <c r="BQ386" s="339">
        <v>6</v>
      </c>
      <c r="BR386" s="155">
        <v>117</v>
      </c>
      <c r="BS386" s="156">
        <v>0.46153846153846156</v>
      </c>
      <c r="BT386" s="155">
        <v>136.5</v>
      </c>
      <c r="BU386" s="100"/>
      <c r="BV386" s="155">
        <v>0</v>
      </c>
      <c r="BW386" s="366">
        <v>0</v>
      </c>
      <c r="BX386" s="339">
        <v>6</v>
      </c>
      <c r="BY386" s="155">
        <v>117</v>
      </c>
      <c r="BZ386" s="156">
        <v>0.46153846153846156</v>
      </c>
      <c r="CA386" s="155">
        <v>136.5</v>
      </c>
      <c r="CB386" s="100"/>
      <c r="CC386" s="155">
        <v>0</v>
      </c>
      <c r="CD386" s="366">
        <v>0</v>
      </c>
      <c r="CE386" s="339">
        <v>6</v>
      </c>
      <c r="CF386" s="155">
        <v>117</v>
      </c>
      <c r="CG386" s="156">
        <v>0.46153846153846156</v>
      </c>
      <c r="CH386" s="155">
        <v>136.5</v>
      </c>
      <c r="CI386" s="100"/>
      <c r="CJ386" s="155">
        <v>0</v>
      </c>
      <c r="CK386" s="366">
        <v>0</v>
      </c>
      <c r="CL386" s="339">
        <v>6</v>
      </c>
      <c r="CM386" s="155">
        <v>117</v>
      </c>
      <c r="CN386" s="156">
        <v>0.46153846153846156</v>
      </c>
      <c r="CO386" s="155">
        <v>136.5</v>
      </c>
      <c r="CP386" s="277">
        <v>7</v>
      </c>
      <c r="CQ386" s="155">
        <v>136.5</v>
      </c>
      <c r="CR386" s="366">
        <v>0.53846153846153844</v>
      </c>
      <c r="CS386" s="339">
        <v>13</v>
      </c>
      <c r="CT386" s="155">
        <v>253.5</v>
      </c>
      <c r="CU386" s="156">
        <v>1</v>
      </c>
      <c r="CV386" s="155">
        <v>0</v>
      </c>
      <c r="CW386" s="277"/>
      <c r="CX386" s="155">
        <v>0</v>
      </c>
      <c r="CY386" s="366">
        <v>0</v>
      </c>
      <c r="CZ386" s="339">
        <v>13</v>
      </c>
      <c r="DA386" s="155">
        <v>253.5</v>
      </c>
      <c r="DB386" s="156">
        <v>1</v>
      </c>
      <c r="DC386" s="155">
        <v>0</v>
      </c>
      <c r="DD386" s="277"/>
      <c r="DE386" s="155">
        <v>0</v>
      </c>
      <c r="DF386" s="366">
        <v>0</v>
      </c>
      <c r="DG386" s="339">
        <v>13</v>
      </c>
      <c r="DH386" s="155">
        <v>253.5</v>
      </c>
      <c r="DI386" s="156">
        <v>1</v>
      </c>
      <c r="DJ386" s="155">
        <v>0</v>
      </c>
      <c r="DK386" s="277"/>
      <c r="DL386" s="155">
        <v>0</v>
      </c>
      <c r="DM386" s="366">
        <v>0</v>
      </c>
      <c r="DN386" s="339">
        <v>13</v>
      </c>
      <c r="DO386" s="155">
        <v>253.5</v>
      </c>
      <c r="DP386" s="156">
        <v>1</v>
      </c>
      <c r="DQ386" s="155">
        <v>0</v>
      </c>
    </row>
    <row r="387" spans="1:121" ht="38.25" x14ac:dyDescent="0.25">
      <c r="A387" s="17" t="s">
        <v>1004</v>
      </c>
      <c r="B387" s="18" t="s">
        <v>1005</v>
      </c>
      <c r="C387" s="17" t="s">
        <v>32</v>
      </c>
      <c r="D387" s="17" t="s">
        <v>1006</v>
      </c>
      <c r="E387" s="19" t="s">
        <v>42</v>
      </c>
      <c r="F387" s="19">
        <v>7</v>
      </c>
      <c r="G387" s="20">
        <v>25.79</v>
      </c>
      <c r="H387" s="20">
        <v>32.29</v>
      </c>
      <c r="I387" s="390">
        <v>226.03</v>
      </c>
      <c r="J387" s="100">
        <v>0</v>
      </c>
      <c r="K387" s="155">
        <v>0</v>
      </c>
      <c r="L387" s="366">
        <v>0</v>
      </c>
      <c r="M387" s="339">
        <v>0</v>
      </c>
      <c r="N387" s="155">
        <v>0</v>
      </c>
      <c r="O387" s="156">
        <v>0</v>
      </c>
      <c r="P387" s="155">
        <v>226.03</v>
      </c>
      <c r="Q387" s="100"/>
      <c r="R387" s="155">
        <v>0</v>
      </c>
      <c r="S387" s="366">
        <v>0</v>
      </c>
      <c r="T387" s="339">
        <v>0</v>
      </c>
      <c r="U387" s="155">
        <v>0</v>
      </c>
      <c r="V387" s="156">
        <v>0</v>
      </c>
      <c r="W387" s="155">
        <v>226.03</v>
      </c>
      <c r="X387" s="100"/>
      <c r="Y387" s="155">
        <v>0</v>
      </c>
      <c r="Z387" s="366">
        <v>0</v>
      </c>
      <c r="AA387" s="339">
        <v>0</v>
      </c>
      <c r="AB387" s="155">
        <v>0</v>
      </c>
      <c r="AC387" s="156">
        <v>0</v>
      </c>
      <c r="AD387" s="155">
        <v>226.03</v>
      </c>
      <c r="AE387" s="100"/>
      <c r="AF387" s="155">
        <v>0</v>
      </c>
      <c r="AG387" s="366">
        <v>0</v>
      </c>
      <c r="AH387" s="339">
        <v>0</v>
      </c>
      <c r="AI387" s="155">
        <v>0</v>
      </c>
      <c r="AJ387" s="156">
        <v>0</v>
      </c>
      <c r="AK387" s="155">
        <v>226.03</v>
      </c>
      <c r="AL387" s="100"/>
      <c r="AM387" s="155">
        <v>0</v>
      </c>
      <c r="AN387" s="366">
        <v>0</v>
      </c>
      <c r="AO387" s="339">
        <v>0</v>
      </c>
      <c r="AP387" s="155">
        <v>0</v>
      </c>
      <c r="AQ387" s="156">
        <v>0</v>
      </c>
      <c r="AR387" s="155">
        <v>226.03</v>
      </c>
      <c r="AS387" s="100"/>
      <c r="AT387" s="155">
        <v>0</v>
      </c>
      <c r="AU387" s="366">
        <v>0</v>
      </c>
      <c r="AV387" s="339">
        <v>0</v>
      </c>
      <c r="AW387" s="155">
        <v>0</v>
      </c>
      <c r="AX387" s="156">
        <v>0</v>
      </c>
      <c r="AY387" s="155">
        <v>226.03</v>
      </c>
      <c r="AZ387" s="100"/>
      <c r="BA387" s="155">
        <v>0</v>
      </c>
      <c r="BB387" s="366">
        <v>0</v>
      </c>
      <c r="BC387" s="339">
        <v>0</v>
      </c>
      <c r="BD387" s="155">
        <v>0</v>
      </c>
      <c r="BE387" s="156">
        <v>0</v>
      </c>
      <c r="BF387" s="155">
        <v>226.03</v>
      </c>
      <c r="BG387" s="100"/>
      <c r="BH387" s="155">
        <v>0</v>
      </c>
      <c r="BI387" s="366">
        <v>0</v>
      </c>
      <c r="BJ387" s="339">
        <v>0</v>
      </c>
      <c r="BK387" s="155">
        <v>0</v>
      </c>
      <c r="BL387" s="156">
        <v>0</v>
      </c>
      <c r="BM387" s="155">
        <v>226.03</v>
      </c>
      <c r="BN387" s="100"/>
      <c r="BO387" s="155">
        <v>0</v>
      </c>
      <c r="BP387" s="366">
        <v>0</v>
      </c>
      <c r="BQ387" s="339">
        <v>0</v>
      </c>
      <c r="BR387" s="155">
        <v>0</v>
      </c>
      <c r="BS387" s="156">
        <v>0</v>
      </c>
      <c r="BT387" s="155">
        <v>226.03</v>
      </c>
      <c r="BU387" s="100"/>
      <c r="BV387" s="155">
        <v>0</v>
      </c>
      <c r="BW387" s="366">
        <v>0</v>
      </c>
      <c r="BX387" s="339">
        <v>0</v>
      </c>
      <c r="BY387" s="155">
        <v>0</v>
      </c>
      <c r="BZ387" s="156">
        <v>0</v>
      </c>
      <c r="CA387" s="155">
        <v>226.03</v>
      </c>
      <c r="CB387" s="100"/>
      <c r="CC387" s="155">
        <v>0</v>
      </c>
      <c r="CD387" s="366">
        <v>0</v>
      </c>
      <c r="CE387" s="339">
        <v>0</v>
      </c>
      <c r="CF387" s="155">
        <v>0</v>
      </c>
      <c r="CG387" s="156">
        <v>0</v>
      </c>
      <c r="CH387" s="155">
        <v>226.03</v>
      </c>
      <c r="CI387" s="100"/>
      <c r="CJ387" s="155">
        <v>0</v>
      </c>
      <c r="CK387" s="366">
        <v>0</v>
      </c>
      <c r="CL387" s="339">
        <v>0</v>
      </c>
      <c r="CM387" s="155">
        <v>0</v>
      </c>
      <c r="CN387" s="156">
        <v>0</v>
      </c>
      <c r="CO387" s="155">
        <v>226.03</v>
      </c>
      <c r="CP387" s="277">
        <v>7</v>
      </c>
      <c r="CQ387" s="155">
        <v>226.03</v>
      </c>
      <c r="CR387" s="366">
        <v>1</v>
      </c>
      <c r="CS387" s="339">
        <v>7</v>
      </c>
      <c r="CT387" s="155">
        <v>226.03</v>
      </c>
      <c r="CU387" s="156">
        <v>1</v>
      </c>
      <c r="CV387" s="155">
        <v>0</v>
      </c>
      <c r="CW387" s="277"/>
      <c r="CX387" s="155">
        <v>0</v>
      </c>
      <c r="CY387" s="366">
        <v>0</v>
      </c>
      <c r="CZ387" s="339">
        <v>7</v>
      </c>
      <c r="DA387" s="155">
        <v>226.03</v>
      </c>
      <c r="DB387" s="156">
        <v>1</v>
      </c>
      <c r="DC387" s="155">
        <v>0</v>
      </c>
      <c r="DD387" s="277"/>
      <c r="DE387" s="155">
        <v>0</v>
      </c>
      <c r="DF387" s="366">
        <v>0</v>
      </c>
      <c r="DG387" s="339">
        <v>7</v>
      </c>
      <c r="DH387" s="155">
        <v>226.03</v>
      </c>
      <c r="DI387" s="156">
        <v>1</v>
      </c>
      <c r="DJ387" s="155">
        <v>0</v>
      </c>
      <c r="DK387" s="277"/>
      <c r="DL387" s="155">
        <v>0</v>
      </c>
      <c r="DM387" s="366">
        <v>0</v>
      </c>
      <c r="DN387" s="339">
        <v>7</v>
      </c>
      <c r="DO387" s="155">
        <v>226.03</v>
      </c>
      <c r="DP387" s="156">
        <v>1</v>
      </c>
      <c r="DQ387" s="155">
        <v>0</v>
      </c>
    </row>
    <row r="388" spans="1:121" ht="25.5" x14ac:dyDescent="0.25">
      <c r="A388" s="17" t="s">
        <v>1007</v>
      </c>
      <c r="B388" s="18" t="s">
        <v>1008</v>
      </c>
      <c r="C388" s="17" t="s">
        <v>27</v>
      </c>
      <c r="D388" s="17" t="s">
        <v>1009</v>
      </c>
      <c r="E388" s="19" t="s">
        <v>42</v>
      </c>
      <c r="F388" s="19">
        <v>3</v>
      </c>
      <c r="G388" s="20">
        <v>113.52</v>
      </c>
      <c r="H388" s="20">
        <v>142.13999999999999</v>
      </c>
      <c r="I388" s="390">
        <v>426.42</v>
      </c>
      <c r="J388" s="100">
        <v>0</v>
      </c>
      <c r="K388" s="155">
        <v>0</v>
      </c>
      <c r="L388" s="366">
        <v>0</v>
      </c>
      <c r="M388" s="339">
        <v>0</v>
      </c>
      <c r="N388" s="155">
        <v>0</v>
      </c>
      <c r="O388" s="156">
        <v>0</v>
      </c>
      <c r="P388" s="155">
        <v>426.42</v>
      </c>
      <c r="Q388" s="100"/>
      <c r="R388" s="155">
        <v>0</v>
      </c>
      <c r="S388" s="366">
        <v>0</v>
      </c>
      <c r="T388" s="339">
        <v>0</v>
      </c>
      <c r="U388" s="155">
        <v>0</v>
      </c>
      <c r="V388" s="156">
        <v>0</v>
      </c>
      <c r="W388" s="155">
        <v>426.42</v>
      </c>
      <c r="X388" s="100"/>
      <c r="Y388" s="155">
        <v>0</v>
      </c>
      <c r="Z388" s="366">
        <v>0</v>
      </c>
      <c r="AA388" s="339">
        <v>0</v>
      </c>
      <c r="AB388" s="155">
        <v>0</v>
      </c>
      <c r="AC388" s="156">
        <v>0</v>
      </c>
      <c r="AD388" s="155">
        <v>426.42</v>
      </c>
      <c r="AE388" s="100"/>
      <c r="AF388" s="155">
        <v>0</v>
      </c>
      <c r="AG388" s="366">
        <v>0</v>
      </c>
      <c r="AH388" s="339">
        <v>0</v>
      </c>
      <c r="AI388" s="155">
        <v>0</v>
      </c>
      <c r="AJ388" s="156">
        <v>0</v>
      </c>
      <c r="AK388" s="155">
        <v>426.42</v>
      </c>
      <c r="AL388" s="100"/>
      <c r="AM388" s="155">
        <v>0</v>
      </c>
      <c r="AN388" s="366">
        <v>0</v>
      </c>
      <c r="AO388" s="339">
        <v>0</v>
      </c>
      <c r="AP388" s="155">
        <v>0</v>
      </c>
      <c r="AQ388" s="156">
        <v>0</v>
      </c>
      <c r="AR388" s="155">
        <v>426.42</v>
      </c>
      <c r="AS388" s="100"/>
      <c r="AT388" s="155">
        <v>0</v>
      </c>
      <c r="AU388" s="366">
        <v>0</v>
      </c>
      <c r="AV388" s="339">
        <v>0</v>
      </c>
      <c r="AW388" s="155">
        <v>0</v>
      </c>
      <c r="AX388" s="156">
        <v>0</v>
      </c>
      <c r="AY388" s="155">
        <v>426.42</v>
      </c>
      <c r="AZ388" s="100"/>
      <c r="BA388" s="155">
        <v>0</v>
      </c>
      <c r="BB388" s="366">
        <v>0</v>
      </c>
      <c r="BC388" s="339">
        <v>0</v>
      </c>
      <c r="BD388" s="155">
        <v>0</v>
      </c>
      <c r="BE388" s="156">
        <v>0</v>
      </c>
      <c r="BF388" s="155">
        <v>426.42</v>
      </c>
      <c r="BG388" s="100"/>
      <c r="BH388" s="155">
        <v>0</v>
      </c>
      <c r="BI388" s="366">
        <v>0</v>
      </c>
      <c r="BJ388" s="339">
        <v>0</v>
      </c>
      <c r="BK388" s="155">
        <v>0</v>
      </c>
      <c r="BL388" s="156">
        <v>0</v>
      </c>
      <c r="BM388" s="155">
        <v>426.42</v>
      </c>
      <c r="BN388" s="100"/>
      <c r="BO388" s="155">
        <v>0</v>
      </c>
      <c r="BP388" s="366">
        <v>0</v>
      </c>
      <c r="BQ388" s="339">
        <v>0</v>
      </c>
      <c r="BR388" s="155">
        <v>0</v>
      </c>
      <c r="BS388" s="156">
        <v>0</v>
      </c>
      <c r="BT388" s="155">
        <v>426.42</v>
      </c>
      <c r="BU388" s="100"/>
      <c r="BV388" s="155">
        <v>0</v>
      </c>
      <c r="BW388" s="366">
        <v>0</v>
      </c>
      <c r="BX388" s="339">
        <v>0</v>
      </c>
      <c r="BY388" s="155">
        <v>0</v>
      </c>
      <c r="BZ388" s="156">
        <v>0</v>
      </c>
      <c r="CA388" s="155">
        <v>426.42</v>
      </c>
      <c r="CB388" s="100"/>
      <c r="CC388" s="155">
        <v>0</v>
      </c>
      <c r="CD388" s="366">
        <v>0</v>
      </c>
      <c r="CE388" s="339">
        <v>0</v>
      </c>
      <c r="CF388" s="155">
        <v>0</v>
      </c>
      <c r="CG388" s="156">
        <v>0</v>
      </c>
      <c r="CH388" s="155">
        <v>426.42</v>
      </c>
      <c r="CI388" s="100"/>
      <c r="CJ388" s="155">
        <v>0</v>
      </c>
      <c r="CK388" s="366">
        <v>0</v>
      </c>
      <c r="CL388" s="339">
        <v>0</v>
      </c>
      <c r="CM388" s="155">
        <v>0</v>
      </c>
      <c r="CN388" s="156">
        <v>0</v>
      </c>
      <c r="CO388" s="155">
        <v>426.42</v>
      </c>
      <c r="CP388" s="277">
        <v>3</v>
      </c>
      <c r="CQ388" s="155">
        <v>426.41999999999996</v>
      </c>
      <c r="CR388" s="366">
        <v>0.99999999999999989</v>
      </c>
      <c r="CS388" s="339">
        <v>3</v>
      </c>
      <c r="CT388" s="155">
        <v>426.41999999999996</v>
      </c>
      <c r="CU388" s="156">
        <v>0.99999999999999989</v>
      </c>
      <c r="CV388" s="155">
        <v>0</v>
      </c>
      <c r="CW388" s="277"/>
      <c r="CX388" s="155">
        <v>0</v>
      </c>
      <c r="CY388" s="366">
        <v>0</v>
      </c>
      <c r="CZ388" s="339">
        <v>3</v>
      </c>
      <c r="DA388" s="155">
        <v>426.41999999999996</v>
      </c>
      <c r="DB388" s="156">
        <v>0.99999999999999989</v>
      </c>
      <c r="DC388" s="155">
        <v>0</v>
      </c>
      <c r="DD388" s="277"/>
      <c r="DE388" s="155">
        <v>0</v>
      </c>
      <c r="DF388" s="366">
        <v>0</v>
      </c>
      <c r="DG388" s="339">
        <v>3</v>
      </c>
      <c r="DH388" s="155">
        <v>426.41999999999996</v>
      </c>
      <c r="DI388" s="156">
        <v>0.99999999999999989</v>
      </c>
      <c r="DJ388" s="155">
        <v>0</v>
      </c>
      <c r="DK388" s="277"/>
      <c r="DL388" s="155">
        <v>0</v>
      </c>
      <c r="DM388" s="366">
        <v>0</v>
      </c>
      <c r="DN388" s="339">
        <v>3</v>
      </c>
      <c r="DO388" s="155">
        <v>426.41999999999996</v>
      </c>
      <c r="DP388" s="156">
        <v>0.99999999999999989</v>
      </c>
      <c r="DQ388" s="155">
        <v>0</v>
      </c>
    </row>
    <row r="389" spans="1:121" ht="38.25" x14ac:dyDescent="0.25">
      <c r="A389" s="17" t="s">
        <v>1010</v>
      </c>
      <c r="B389" s="18" t="s">
        <v>870</v>
      </c>
      <c r="C389" s="17" t="s">
        <v>27</v>
      </c>
      <c r="D389" s="17" t="s">
        <v>871</v>
      </c>
      <c r="E389" s="19" t="s">
        <v>109</v>
      </c>
      <c r="F389" s="19">
        <v>44</v>
      </c>
      <c r="G389" s="20">
        <v>73.119748000000001</v>
      </c>
      <c r="H389" s="20">
        <v>91.56</v>
      </c>
      <c r="I389" s="390">
        <v>4028.64</v>
      </c>
      <c r="J389" s="100">
        <v>0</v>
      </c>
      <c r="K389" s="155">
        <v>0</v>
      </c>
      <c r="L389" s="366">
        <v>0</v>
      </c>
      <c r="M389" s="339">
        <v>0</v>
      </c>
      <c r="N389" s="155">
        <v>0</v>
      </c>
      <c r="O389" s="156">
        <v>0</v>
      </c>
      <c r="P389" s="155">
        <v>4028.64</v>
      </c>
      <c r="Q389" s="100"/>
      <c r="R389" s="155">
        <v>0</v>
      </c>
      <c r="S389" s="366">
        <v>0</v>
      </c>
      <c r="T389" s="339">
        <v>0</v>
      </c>
      <c r="U389" s="155">
        <v>0</v>
      </c>
      <c r="V389" s="156">
        <v>0</v>
      </c>
      <c r="W389" s="155">
        <v>4028.64</v>
      </c>
      <c r="X389" s="100"/>
      <c r="Y389" s="155">
        <v>0</v>
      </c>
      <c r="Z389" s="366">
        <v>0</v>
      </c>
      <c r="AA389" s="339">
        <v>0</v>
      </c>
      <c r="AB389" s="155">
        <v>0</v>
      </c>
      <c r="AC389" s="156">
        <v>0</v>
      </c>
      <c r="AD389" s="155">
        <v>4028.64</v>
      </c>
      <c r="AE389" s="100"/>
      <c r="AF389" s="155">
        <v>0</v>
      </c>
      <c r="AG389" s="366">
        <v>0</v>
      </c>
      <c r="AH389" s="339">
        <v>0</v>
      </c>
      <c r="AI389" s="155">
        <v>0</v>
      </c>
      <c r="AJ389" s="156">
        <v>0</v>
      </c>
      <c r="AK389" s="155">
        <v>4028.64</v>
      </c>
      <c r="AL389" s="100"/>
      <c r="AM389" s="155">
        <v>0</v>
      </c>
      <c r="AN389" s="366">
        <v>0</v>
      </c>
      <c r="AO389" s="339">
        <v>0</v>
      </c>
      <c r="AP389" s="155">
        <v>0</v>
      </c>
      <c r="AQ389" s="156">
        <v>0</v>
      </c>
      <c r="AR389" s="155">
        <v>4028.64</v>
      </c>
      <c r="AS389" s="100">
        <v>26</v>
      </c>
      <c r="AT389" s="155">
        <v>2380.56</v>
      </c>
      <c r="AU389" s="366">
        <v>0.59090909090909094</v>
      </c>
      <c r="AV389" s="339">
        <v>26</v>
      </c>
      <c r="AW389" s="155">
        <v>2380.56</v>
      </c>
      <c r="AX389" s="156">
        <v>0.59090909090909094</v>
      </c>
      <c r="AY389" s="155">
        <v>1648.08</v>
      </c>
      <c r="AZ389" s="100">
        <v>12</v>
      </c>
      <c r="BA389" s="155">
        <v>1098.72</v>
      </c>
      <c r="BB389" s="366">
        <v>0.27272727272727276</v>
      </c>
      <c r="BC389" s="339">
        <v>38</v>
      </c>
      <c r="BD389" s="155">
        <v>3479.2799999999997</v>
      </c>
      <c r="BE389" s="156">
        <v>0.86363636363636365</v>
      </c>
      <c r="BF389" s="155">
        <v>549.36000000000013</v>
      </c>
      <c r="BG389" s="100">
        <v>6</v>
      </c>
      <c r="BH389" s="155">
        <v>549.36</v>
      </c>
      <c r="BI389" s="366">
        <v>0.13636363636363638</v>
      </c>
      <c r="BJ389" s="339">
        <v>44</v>
      </c>
      <c r="BK389" s="155">
        <v>4028.64</v>
      </c>
      <c r="BL389" s="156">
        <v>1</v>
      </c>
      <c r="BM389" s="155">
        <v>0</v>
      </c>
      <c r="BN389" s="100"/>
      <c r="BO389" s="155">
        <v>0</v>
      </c>
      <c r="BP389" s="366">
        <v>0</v>
      </c>
      <c r="BQ389" s="339">
        <v>44</v>
      </c>
      <c r="BR389" s="155">
        <v>4028.64</v>
      </c>
      <c r="BS389" s="156">
        <v>1</v>
      </c>
      <c r="BT389" s="155">
        <v>0</v>
      </c>
      <c r="BU389" s="100"/>
      <c r="BV389" s="155">
        <v>0</v>
      </c>
      <c r="BW389" s="366">
        <v>0</v>
      </c>
      <c r="BX389" s="339">
        <v>44</v>
      </c>
      <c r="BY389" s="155">
        <v>4028.64</v>
      </c>
      <c r="BZ389" s="156">
        <v>1</v>
      </c>
      <c r="CA389" s="155">
        <v>0</v>
      </c>
      <c r="CB389" s="100"/>
      <c r="CC389" s="155">
        <v>0</v>
      </c>
      <c r="CD389" s="366">
        <v>0</v>
      </c>
      <c r="CE389" s="339">
        <v>44</v>
      </c>
      <c r="CF389" s="155">
        <v>4028.64</v>
      </c>
      <c r="CG389" s="156">
        <v>1</v>
      </c>
      <c r="CH389" s="155">
        <v>0</v>
      </c>
      <c r="CI389" s="100">
        <v>38.79</v>
      </c>
      <c r="CJ389" s="155">
        <v>3551.6124</v>
      </c>
      <c r="CK389" s="366">
        <v>0.88159090909090909</v>
      </c>
      <c r="CL389" s="339">
        <v>82.789999999999992</v>
      </c>
      <c r="CM389" s="155">
        <v>7580.2523999999994</v>
      </c>
      <c r="CN389" s="156">
        <v>1.8815909090909091</v>
      </c>
      <c r="CO389" s="155">
        <v>-3551.6123999999995</v>
      </c>
      <c r="CP389" s="270">
        <v>-38.79</v>
      </c>
      <c r="CQ389" s="359">
        <v>-3551.6124</v>
      </c>
      <c r="CR389" s="366">
        <v>-0.88159090909090909</v>
      </c>
      <c r="CS389" s="339">
        <v>43.999999999999993</v>
      </c>
      <c r="CT389" s="155">
        <v>4028.6399999999994</v>
      </c>
      <c r="CU389" s="156">
        <v>0.99999999999999989</v>
      </c>
      <c r="CV389" s="155">
        <v>0</v>
      </c>
      <c r="CW389" s="270"/>
      <c r="CX389" s="155">
        <v>0</v>
      </c>
      <c r="CY389" s="366">
        <v>0</v>
      </c>
      <c r="CZ389" s="339">
        <v>43.999999999999993</v>
      </c>
      <c r="DA389" s="155">
        <v>4028.6399999999994</v>
      </c>
      <c r="DB389" s="156">
        <v>0.99999999999999989</v>
      </c>
      <c r="DC389" s="155">
        <v>0</v>
      </c>
      <c r="DD389" s="270"/>
      <c r="DE389" s="359">
        <v>0</v>
      </c>
      <c r="DF389" s="366">
        <v>0</v>
      </c>
      <c r="DG389" s="339">
        <v>43.999999999999993</v>
      </c>
      <c r="DH389" s="155">
        <v>4028.6399999999994</v>
      </c>
      <c r="DI389" s="156">
        <v>0.99999999999999989</v>
      </c>
      <c r="DJ389" s="155">
        <v>0</v>
      </c>
      <c r="DK389" s="270"/>
      <c r="DL389" s="359">
        <v>0</v>
      </c>
      <c r="DM389" s="366">
        <v>0</v>
      </c>
      <c r="DN389" s="339">
        <v>43.999999999999993</v>
      </c>
      <c r="DO389" s="155">
        <v>4028.6399999999994</v>
      </c>
      <c r="DP389" s="156">
        <v>0.99999999999999989</v>
      </c>
      <c r="DQ389" s="155">
        <v>0</v>
      </c>
    </row>
    <row r="390" spans="1:121" ht="51" x14ac:dyDescent="0.25">
      <c r="A390" s="17" t="s">
        <v>1011</v>
      </c>
      <c r="B390" s="18" t="s">
        <v>908</v>
      </c>
      <c r="C390" s="17" t="s">
        <v>32</v>
      </c>
      <c r="D390" s="17" t="s">
        <v>909</v>
      </c>
      <c r="E390" s="19" t="s">
        <v>109</v>
      </c>
      <c r="F390" s="19">
        <v>61.7</v>
      </c>
      <c r="G390" s="20">
        <v>12.3</v>
      </c>
      <c r="H390" s="20">
        <v>15.4</v>
      </c>
      <c r="I390" s="390">
        <v>950.18</v>
      </c>
      <c r="J390" s="100">
        <v>0</v>
      </c>
      <c r="K390" s="155">
        <v>0</v>
      </c>
      <c r="L390" s="366">
        <v>0</v>
      </c>
      <c r="M390" s="339">
        <v>0</v>
      </c>
      <c r="N390" s="155">
        <v>0</v>
      </c>
      <c r="O390" s="156">
        <v>0</v>
      </c>
      <c r="P390" s="155">
        <v>950.18</v>
      </c>
      <c r="Q390" s="100"/>
      <c r="R390" s="155">
        <v>0</v>
      </c>
      <c r="S390" s="366">
        <v>0</v>
      </c>
      <c r="T390" s="339">
        <v>0</v>
      </c>
      <c r="U390" s="155">
        <v>0</v>
      </c>
      <c r="V390" s="156">
        <v>0</v>
      </c>
      <c r="W390" s="155">
        <v>950.18</v>
      </c>
      <c r="X390" s="100"/>
      <c r="Y390" s="155">
        <v>0</v>
      </c>
      <c r="Z390" s="366">
        <v>0</v>
      </c>
      <c r="AA390" s="339">
        <v>0</v>
      </c>
      <c r="AB390" s="155">
        <v>0</v>
      </c>
      <c r="AC390" s="156">
        <v>0</v>
      </c>
      <c r="AD390" s="155">
        <v>950.18</v>
      </c>
      <c r="AE390" s="100"/>
      <c r="AF390" s="155">
        <v>0</v>
      </c>
      <c r="AG390" s="366">
        <v>0</v>
      </c>
      <c r="AH390" s="339">
        <v>0</v>
      </c>
      <c r="AI390" s="155">
        <v>0</v>
      </c>
      <c r="AJ390" s="156">
        <v>0</v>
      </c>
      <c r="AK390" s="155">
        <v>950.18</v>
      </c>
      <c r="AL390" s="100"/>
      <c r="AM390" s="155">
        <v>0</v>
      </c>
      <c r="AN390" s="366">
        <v>0</v>
      </c>
      <c r="AO390" s="339">
        <v>0</v>
      </c>
      <c r="AP390" s="155">
        <v>0</v>
      </c>
      <c r="AQ390" s="156">
        <v>0</v>
      </c>
      <c r="AR390" s="155">
        <v>950.18</v>
      </c>
      <c r="AS390" s="100">
        <v>36</v>
      </c>
      <c r="AT390" s="155">
        <v>554.4</v>
      </c>
      <c r="AU390" s="366">
        <v>0.58346839546191254</v>
      </c>
      <c r="AV390" s="339">
        <v>36</v>
      </c>
      <c r="AW390" s="155">
        <v>554.4</v>
      </c>
      <c r="AX390" s="156">
        <v>0.58346839546191254</v>
      </c>
      <c r="AY390" s="155">
        <v>395.78</v>
      </c>
      <c r="AZ390" s="100"/>
      <c r="BA390" s="155">
        <v>0</v>
      </c>
      <c r="BB390" s="366">
        <v>0</v>
      </c>
      <c r="BC390" s="339">
        <v>36</v>
      </c>
      <c r="BD390" s="155">
        <v>554.4</v>
      </c>
      <c r="BE390" s="156">
        <v>0.58346839546191254</v>
      </c>
      <c r="BF390" s="155">
        <v>395.78</v>
      </c>
      <c r="BG390" s="100">
        <v>11.5</v>
      </c>
      <c r="BH390" s="155">
        <v>177.1</v>
      </c>
      <c r="BI390" s="366">
        <v>0.18638573743922204</v>
      </c>
      <c r="BJ390" s="339">
        <v>47.5</v>
      </c>
      <c r="BK390" s="155">
        <v>731.5</v>
      </c>
      <c r="BL390" s="156">
        <v>0.76985413290113458</v>
      </c>
      <c r="BM390" s="155">
        <v>218.67999999999995</v>
      </c>
      <c r="BN390" s="100"/>
      <c r="BO390" s="155">
        <v>0</v>
      </c>
      <c r="BP390" s="366">
        <v>0</v>
      </c>
      <c r="BQ390" s="339">
        <v>47.5</v>
      </c>
      <c r="BR390" s="155">
        <v>731.5</v>
      </c>
      <c r="BS390" s="156">
        <v>0.76985413290113458</v>
      </c>
      <c r="BT390" s="155">
        <v>218.67999999999995</v>
      </c>
      <c r="BU390" s="100"/>
      <c r="BV390" s="155">
        <v>0</v>
      </c>
      <c r="BW390" s="366">
        <v>0</v>
      </c>
      <c r="BX390" s="339">
        <v>47.5</v>
      </c>
      <c r="BY390" s="155">
        <v>731.5</v>
      </c>
      <c r="BZ390" s="156">
        <v>0.76985413290113458</v>
      </c>
      <c r="CA390" s="155">
        <v>218.67999999999995</v>
      </c>
      <c r="CB390" s="100"/>
      <c r="CC390" s="155">
        <v>0</v>
      </c>
      <c r="CD390" s="366">
        <v>0</v>
      </c>
      <c r="CE390" s="339">
        <v>47.5</v>
      </c>
      <c r="CF390" s="155">
        <v>731.5</v>
      </c>
      <c r="CG390" s="156">
        <v>0.76985413290113458</v>
      </c>
      <c r="CH390" s="155">
        <v>218.67999999999995</v>
      </c>
      <c r="CI390" s="100">
        <v>37.6</v>
      </c>
      <c r="CJ390" s="155">
        <v>579.04000000000008</v>
      </c>
      <c r="CK390" s="366">
        <v>0.60940032414910872</v>
      </c>
      <c r="CL390" s="339">
        <v>85.1</v>
      </c>
      <c r="CM390" s="155">
        <v>1310.54</v>
      </c>
      <c r="CN390" s="156">
        <v>1.3792544570502432</v>
      </c>
      <c r="CO390" s="155">
        <v>-360.36</v>
      </c>
      <c r="CP390" s="270">
        <v>-23.4</v>
      </c>
      <c r="CQ390" s="359">
        <v>-360.36</v>
      </c>
      <c r="CR390" s="366">
        <v>-0.37925445705024313</v>
      </c>
      <c r="CS390" s="339">
        <v>61.699999999999996</v>
      </c>
      <c r="CT390" s="155">
        <v>950.18</v>
      </c>
      <c r="CU390" s="156">
        <v>1</v>
      </c>
      <c r="CV390" s="155">
        <v>0</v>
      </c>
      <c r="CW390" s="270"/>
      <c r="CX390" s="155">
        <v>0</v>
      </c>
      <c r="CY390" s="366">
        <v>0</v>
      </c>
      <c r="CZ390" s="339">
        <v>61.699999999999996</v>
      </c>
      <c r="DA390" s="155">
        <v>950.18</v>
      </c>
      <c r="DB390" s="156">
        <v>1</v>
      </c>
      <c r="DC390" s="155">
        <v>0</v>
      </c>
      <c r="DD390" s="270"/>
      <c r="DE390" s="359">
        <v>0</v>
      </c>
      <c r="DF390" s="366">
        <v>0</v>
      </c>
      <c r="DG390" s="339">
        <v>61.699999999999996</v>
      </c>
      <c r="DH390" s="155">
        <v>950.18</v>
      </c>
      <c r="DI390" s="156">
        <v>1</v>
      </c>
      <c r="DJ390" s="155">
        <v>0</v>
      </c>
      <c r="DK390" s="270"/>
      <c r="DL390" s="359">
        <v>0</v>
      </c>
      <c r="DM390" s="366">
        <v>0</v>
      </c>
      <c r="DN390" s="339">
        <v>61.699999999999996</v>
      </c>
      <c r="DO390" s="155">
        <v>950.18</v>
      </c>
      <c r="DP390" s="156">
        <v>1</v>
      </c>
      <c r="DQ390" s="155">
        <v>0</v>
      </c>
    </row>
    <row r="391" spans="1:121" ht="38.25" x14ac:dyDescent="0.25">
      <c r="A391" s="17" t="s">
        <v>1012</v>
      </c>
      <c r="B391" s="18" t="s">
        <v>1013</v>
      </c>
      <c r="C391" s="17" t="s">
        <v>32</v>
      </c>
      <c r="D391" s="17" t="s">
        <v>1014</v>
      </c>
      <c r="E391" s="19" t="s">
        <v>109</v>
      </c>
      <c r="F391" s="19">
        <v>40.6</v>
      </c>
      <c r="G391" s="20">
        <v>10.62</v>
      </c>
      <c r="H391" s="20">
        <v>13.29</v>
      </c>
      <c r="I391" s="390">
        <v>539.57399999999996</v>
      </c>
      <c r="J391" s="100">
        <v>0</v>
      </c>
      <c r="K391" s="155">
        <v>0</v>
      </c>
      <c r="L391" s="366">
        <v>0</v>
      </c>
      <c r="M391" s="339">
        <v>0</v>
      </c>
      <c r="N391" s="155">
        <v>0</v>
      </c>
      <c r="O391" s="156">
        <v>0</v>
      </c>
      <c r="P391" s="155">
        <v>539.57399999999996</v>
      </c>
      <c r="Q391" s="100"/>
      <c r="R391" s="155">
        <v>0</v>
      </c>
      <c r="S391" s="366">
        <v>0</v>
      </c>
      <c r="T391" s="339">
        <v>0</v>
      </c>
      <c r="U391" s="155">
        <v>0</v>
      </c>
      <c r="V391" s="156">
        <v>0</v>
      </c>
      <c r="W391" s="155">
        <v>539.57399999999996</v>
      </c>
      <c r="X391" s="100"/>
      <c r="Y391" s="155">
        <v>0</v>
      </c>
      <c r="Z391" s="366">
        <v>0</v>
      </c>
      <c r="AA391" s="339">
        <v>0</v>
      </c>
      <c r="AB391" s="155">
        <v>0</v>
      </c>
      <c r="AC391" s="156">
        <v>0</v>
      </c>
      <c r="AD391" s="155">
        <v>539.57399999999996</v>
      </c>
      <c r="AE391" s="100"/>
      <c r="AF391" s="155">
        <v>0</v>
      </c>
      <c r="AG391" s="366">
        <v>0</v>
      </c>
      <c r="AH391" s="339">
        <v>0</v>
      </c>
      <c r="AI391" s="155">
        <v>0</v>
      </c>
      <c r="AJ391" s="156">
        <v>0</v>
      </c>
      <c r="AK391" s="155">
        <v>539.57399999999996</v>
      </c>
      <c r="AL391" s="100"/>
      <c r="AM391" s="155">
        <v>0</v>
      </c>
      <c r="AN391" s="366">
        <v>0</v>
      </c>
      <c r="AO391" s="339">
        <v>0</v>
      </c>
      <c r="AP391" s="155">
        <v>0</v>
      </c>
      <c r="AQ391" s="156">
        <v>0</v>
      </c>
      <c r="AR391" s="155">
        <v>539.57399999999996</v>
      </c>
      <c r="AS391" s="100"/>
      <c r="AT391" s="155">
        <v>0</v>
      </c>
      <c r="AU391" s="366">
        <v>0</v>
      </c>
      <c r="AV391" s="339">
        <v>0</v>
      </c>
      <c r="AW391" s="155">
        <v>0</v>
      </c>
      <c r="AX391" s="156">
        <v>0</v>
      </c>
      <c r="AY391" s="155">
        <v>539.57399999999996</v>
      </c>
      <c r="AZ391" s="100"/>
      <c r="BA391" s="155">
        <v>0</v>
      </c>
      <c r="BB391" s="366">
        <v>0</v>
      </c>
      <c r="BC391" s="339">
        <v>0</v>
      </c>
      <c r="BD391" s="155">
        <v>0</v>
      </c>
      <c r="BE391" s="156">
        <v>0</v>
      </c>
      <c r="BF391" s="155">
        <v>539.57399999999996</v>
      </c>
      <c r="BG391" s="100">
        <v>24.2</v>
      </c>
      <c r="BH391" s="155">
        <v>321.61799999999999</v>
      </c>
      <c r="BI391" s="366">
        <v>0.59605911330049266</v>
      </c>
      <c r="BJ391" s="339">
        <v>24.2</v>
      </c>
      <c r="BK391" s="155">
        <v>321.61799999999999</v>
      </c>
      <c r="BL391" s="156">
        <v>0.59605911330049266</v>
      </c>
      <c r="BM391" s="155">
        <v>217.95599999999996</v>
      </c>
      <c r="BN391" s="100"/>
      <c r="BO391" s="155">
        <v>0</v>
      </c>
      <c r="BP391" s="366">
        <v>0</v>
      </c>
      <c r="BQ391" s="339">
        <v>24.2</v>
      </c>
      <c r="BR391" s="155">
        <v>321.61799999999999</v>
      </c>
      <c r="BS391" s="156">
        <v>0.59605911330049266</v>
      </c>
      <c r="BT391" s="155">
        <v>217.95599999999996</v>
      </c>
      <c r="BU391" s="100">
        <v>10</v>
      </c>
      <c r="BV391" s="155">
        <v>132.89999999999998</v>
      </c>
      <c r="BW391" s="366">
        <v>0.2463054187192118</v>
      </c>
      <c r="BX391" s="339">
        <v>34.200000000000003</v>
      </c>
      <c r="BY391" s="155">
        <v>454.51799999999997</v>
      </c>
      <c r="BZ391" s="156">
        <v>0.8423645320197044</v>
      </c>
      <c r="CA391" s="155">
        <v>85.055999999999983</v>
      </c>
      <c r="CB391" s="100"/>
      <c r="CC391" s="155">
        <v>0</v>
      </c>
      <c r="CD391" s="366">
        <v>0</v>
      </c>
      <c r="CE391" s="339">
        <v>34.200000000000003</v>
      </c>
      <c r="CF391" s="155">
        <v>454.51799999999997</v>
      </c>
      <c r="CG391" s="156">
        <v>0.8423645320197044</v>
      </c>
      <c r="CH391" s="155">
        <v>85.055999999999983</v>
      </c>
      <c r="CI391" s="100">
        <v>11.4</v>
      </c>
      <c r="CJ391" s="155">
        <v>151.506</v>
      </c>
      <c r="CK391" s="366">
        <v>0.28078817733990152</v>
      </c>
      <c r="CL391" s="339">
        <v>45.6</v>
      </c>
      <c r="CM391" s="155">
        <v>606.024</v>
      </c>
      <c r="CN391" s="156">
        <v>1.1231527093596061</v>
      </c>
      <c r="CO391" s="155">
        <v>-66.450000000000045</v>
      </c>
      <c r="CP391" s="270">
        <v>-5</v>
      </c>
      <c r="CQ391" s="359">
        <v>-66.449999999999989</v>
      </c>
      <c r="CR391" s="366">
        <v>-0.1231527093596059</v>
      </c>
      <c r="CS391" s="339">
        <v>40.6</v>
      </c>
      <c r="CT391" s="155">
        <v>539.57400000000007</v>
      </c>
      <c r="CU391" s="156">
        <v>1.0000000000000002</v>
      </c>
      <c r="CV391" s="155">
        <v>0</v>
      </c>
      <c r="CW391" s="270"/>
      <c r="CX391" s="155">
        <v>0</v>
      </c>
      <c r="CY391" s="366">
        <v>0</v>
      </c>
      <c r="CZ391" s="339">
        <v>40.6</v>
      </c>
      <c r="DA391" s="155">
        <v>539.57400000000007</v>
      </c>
      <c r="DB391" s="156">
        <v>1.0000000000000002</v>
      </c>
      <c r="DC391" s="155">
        <v>0</v>
      </c>
      <c r="DD391" s="270"/>
      <c r="DE391" s="359">
        <v>0</v>
      </c>
      <c r="DF391" s="366">
        <v>0</v>
      </c>
      <c r="DG391" s="339">
        <v>40.6</v>
      </c>
      <c r="DH391" s="155">
        <v>539.57400000000007</v>
      </c>
      <c r="DI391" s="156">
        <v>1.0000000000000002</v>
      </c>
      <c r="DJ391" s="155">
        <v>0</v>
      </c>
      <c r="DK391" s="270"/>
      <c r="DL391" s="359">
        <v>0</v>
      </c>
      <c r="DM391" s="366">
        <v>0</v>
      </c>
      <c r="DN391" s="339">
        <v>40.6</v>
      </c>
      <c r="DO391" s="155">
        <v>539.57400000000007</v>
      </c>
      <c r="DP391" s="156">
        <v>1.0000000000000002</v>
      </c>
      <c r="DQ391" s="155">
        <v>0</v>
      </c>
    </row>
    <row r="392" spans="1:121" ht="51" x14ac:dyDescent="0.25">
      <c r="A392" s="17" t="s">
        <v>1015</v>
      </c>
      <c r="B392" s="18" t="s">
        <v>1016</v>
      </c>
      <c r="C392" s="17" t="s">
        <v>32</v>
      </c>
      <c r="D392" s="17" t="s">
        <v>1017</v>
      </c>
      <c r="E392" s="19" t="s">
        <v>109</v>
      </c>
      <c r="F392" s="19">
        <v>9</v>
      </c>
      <c r="G392" s="20">
        <v>7.88</v>
      </c>
      <c r="H392" s="20">
        <v>9.86</v>
      </c>
      <c r="I392" s="390">
        <v>88.74</v>
      </c>
      <c r="J392" s="100">
        <v>0</v>
      </c>
      <c r="K392" s="155">
        <v>0</v>
      </c>
      <c r="L392" s="366">
        <v>0</v>
      </c>
      <c r="M392" s="339">
        <v>0</v>
      </c>
      <c r="N392" s="155">
        <v>0</v>
      </c>
      <c r="O392" s="156">
        <v>0</v>
      </c>
      <c r="P392" s="155">
        <v>88.74</v>
      </c>
      <c r="Q392" s="100"/>
      <c r="R392" s="155">
        <v>0</v>
      </c>
      <c r="S392" s="366">
        <v>0</v>
      </c>
      <c r="T392" s="339">
        <v>0</v>
      </c>
      <c r="U392" s="155">
        <v>0</v>
      </c>
      <c r="V392" s="156">
        <v>0</v>
      </c>
      <c r="W392" s="155">
        <v>88.74</v>
      </c>
      <c r="X392" s="100"/>
      <c r="Y392" s="155">
        <v>0</v>
      </c>
      <c r="Z392" s="366">
        <v>0</v>
      </c>
      <c r="AA392" s="339">
        <v>0</v>
      </c>
      <c r="AB392" s="155">
        <v>0</v>
      </c>
      <c r="AC392" s="156">
        <v>0</v>
      </c>
      <c r="AD392" s="155">
        <v>88.74</v>
      </c>
      <c r="AE392" s="100"/>
      <c r="AF392" s="155">
        <v>0</v>
      </c>
      <c r="AG392" s="366">
        <v>0</v>
      </c>
      <c r="AH392" s="339">
        <v>0</v>
      </c>
      <c r="AI392" s="155">
        <v>0</v>
      </c>
      <c r="AJ392" s="156">
        <v>0</v>
      </c>
      <c r="AK392" s="155">
        <v>88.74</v>
      </c>
      <c r="AL392" s="100"/>
      <c r="AM392" s="155">
        <v>0</v>
      </c>
      <c r="AN392" s="366">
        <v>0</v>
      </c>
      <c r="AO392" s="339">
        <v>0</v>
      </c>
      <c r="AP392" s="155">
        <v>0</v>
      </c>
      <c r="AQ392" s="156">
        <v>0</v>
      </c>
      <c r="AR392" s="155">
        <v>88.74</v>
      </c>
      <c r="AS392" s="100"/>
      <c r="AT392" s="155">
        <v>0</v>
      </c>
      <c r="AU392" s="366">
        <v>0</v>
      </c>
      <c r="AV392" s="339">
        <v>0</v>
      </c>
      <c r="AW392" s="155">
        <v>0</v>
      </c>
      <c r="AX392" s="156">
        <v>0</v>
      </c>
      <c r="AY392" s="155">
        <v>88.74</v>
      </c>
      <c r="AZ392" s="100">
        <v>7.8</v>
      </c>
      <c r="BA392" s="155">
        <v>76.907999999999987</v>
      </c>
      <c r="BB392" s="366">
        <v>0.86666666666666659</v>
      </c>
      <c r="BC392" s="339">
        <v>7.8</v>
      </c>
      <c r="BD392" s="155">
        <v>76.907999999999987</v>
      </c>
      <c r="BE392" s="156">
        <v>0.86666666666666659</v>
      </c>
      <c r="BF392" s="155">
        <v>11.832000000000008</v>
      </c>
      <c r="BG392" s="100"/>
      <c r="BH392" s="155">
        <v>0</v>
      </c>
      <c r="BI392" s="366">
        <v>0</v>
      </c>
      <c r="BJ392" s="339">
        <v>7.8</v>
      </c>
      <c r="BK392" s="155">
        <v>76.907999999999987</v>
      </c>
      <c r="BL392" s="156">
        <v>0.86666666666666659</v>
      </c>
      <c r="BM392" s="155">
        <v>11.832000000000008</v>
      </c>
      <c r="BN392" s="100"/>
      <c r="BO392" s="155">
        <v>0</v>
      </c>
      <c r="BP392" s="366">
        <v>0</v>
      </c>
      <c r="BQ392" s="339">
        <v>7.8</v>
      </c>
      <c r="BR392" s="155">
        <v>76.907999999999987</v>
      </c>
      <c r="BS392" s="156">
        <v>0.86666666666666659</v>
      </c>
      <c r="BT392" s="155">
        <v>11.832000000000008</v>
      </c>
      <c r="BU392" s="100"/>
      <c r="BV392" s="155">
        <v>0</v>
      </c>
      <c r="BW392" s="366">
        <v>0</v>
      </c>
      <c r="BX392" s="339">
        <v>7.8</v>
      </c>
      <c r="BY392" s="155">
        <v>76.907999999999987</v>
      </c>
      <c r="BZ392" s="156">
        <v>0.86666666666666659</v>
      </c>
      <c r="CA392" s="155">
        <v>11.832000000000008</v>
      </c>
      <c r="CB392" s="100"/>
      <c r="CC392" s="155">
        <v>0</v>
      </c>
      <c r="CD392" s="366">
        <v>0</v>
      </c>
      <c r="CE392" s="339">
        <v>7.8</v>
      </c>
      <c r="CF392" s="155">
        <v>76.907999999999987</v>
      </c>
      <c r="CG392" s="156">
        <v>0.86666666666666659</v>
      </c>
      <c r="CH392" s="155">
        <v>11.832000000000008</v>
      </c>
      <c r="CI392" s="100"/>
      <c r="CJ392" s="155">
        <v>0</v>
      </c>
      <c r="CK392" s="366">
        <v>0</v>
      </c>
      <c r="CL392" s="339">
        <v>7.8</v>
      </c>
      <c r="CM392" s="155">
        <v>76.907999999999987</v>
      </c>
      <c r="CN392" s="156">
        <v>0.86666666666666659</v>
      </c>
      <c r="CO392" s="155">
        <v>11.832000000000008</v>
      </c>
      <c r="CP392" s="277">
        <v>1.2</v>
      </c>
      <c r="CQ392" s="155">
        <v>11.831999999999999</v>
      </c>
      <c r="CR392" s="366">
        <v>0.13333333333333333</v>
      </c>
      <c r="CS392" s="339">
        <v>9</v>
      </c>
      <c r="CT392" s="155">
        <v>88.739999999999981</v>
      </c>
      <c r="CU392" s="156">
        <v>0.99999999999999989</v>
      </c>
      <c r="CV392" s="155">
        <v>0</v>
      </c>
      <c r="CW392" s="277"/>
      <c r="CX392" s="155">
        <v>0</v>
      </c>
      <c r="CY392" s="366">
        <v>0</v>
      </c>
      <c r="CZ392" s="339">
        <v>9</v>
      </c>
      <c r="DA392" s="155">
        <v>88.739999999999981</v>
      </c>
      <c r="DB392" s="156">
        <v>0.99999999999999989</v>
      </c>
      <c r="DC392" s="155">
        <v>0</v>
      </c>
      <c r="DD392" s="277"/>
      <c r="DE392" s="155">
        <v>0</v>
      </c>
      <c r="DF392" s="366">
        <v>0</v>
      </c>
      <c r="DG392" s="339">
        <v>9</v>
      </c>
      <c r="DH392" s="155">
        <v>88.739999999999981</v>
      </c>
      <c r="DI392" s="156">
        <v>0.99999999999999989</v>
      </c>
      <c r="DJ392" s="155">
        <v>0</v>
      </c>
      <c r="DK392" s="277"/>
      <c r="DL392" s="155">
        <v>0</v>
      </c>
      <c r="DM392" s="366">
        <v>0</v>
      </c>
      <c r="DN392" s="339">
        <v>9</v>
      </c>
      <c r="DO392" s="155">
        <v>88.739999999999981</v>
      </c>
      <c r="DP392" s="156">
        <v>0.99999999999999989</v>
      </c>
      <c r="DQ392" s="155">
        <v>0</v>
      </c>
    </row>
    <row r="393" spans="1:121" ht="38.25" x14ac:dyDescent="0.25">
      <c r="A393" s="17" t="s">
        <v>1018</v>
      </c>
      <c r="B393" s="18" t="s">
        <v>453</v>
      </c>
      <c r="C393" s="17" t="s">
        <v>32</v>
      </c>
      <c r="D393" s="17" t="s">
        <v>454</v>
      </c>
      <c r="E393" s="19" t="s">
        <v>109</v>
      </c>
      <c r="F393" s="19">
        <v>86.1</v>
      </c>
      <c r="G393" s="20">
        <v>14.23</v>
      </c>
      <c r="H393" s="20">
        <v>17.809999999999999</v>
      </c>
      <c r="I393" s="390">
        <v>1533.441</v>
      </c>
      <c r="J393" s="100">
        <v>0</v>
      </c>
      <c r="K393" s="155">
        <v>0</v>
      </c>
      <c r="L393" s="366">
        <v>0</v>
      </c>
      <c r="M393" s="339">
        <v>0</v>
      </c>
      <c r="N393" s="155">
        <v>0</v>
      </c>
      <c r="O393" s="156">
        <v>0</v>
      </c>
      <c r="P393" s="155">
        <v>1533.441</v>
      </c>
      <c r="Q393" s="100"/>
      <c r="R393" s="155">
        <v>0</v>
      </c>
      <c r="S393" s="366">
        <v>0</v>
      </c>
      <c r="T393" s="339">
        <v>0</v>
      </c>
      <c r="U393" s="155">
        <v>0</v>
      </c>
      <c r="V393" s="156">
        <v>0</v>
      </c>
      <c r="W393" s="155">
        <v>1533.441</v>
      </c>
      <c r="X393" s="100"/>
      <c r="Y393" s="155">
        <v>0</v>
      </c>
      <c r="Z393" s="366">
        <v>0</v>
      </c>
      <c r="AA393" s="339">
        <v>0</v>
      </c>
      <c r="AB393" s="155">
        <v>0</v>
      </c>
      <c r="AC393" s="156">
        <v>0</v>
      </c>
      <c r="AD393" s="155">
        <v>1533.441</v>
      </c>
      <c r="AE393" s="100"/>
      <c r="AF393" s="155">
        <v>0</v>
      </c>
      <c r="AG393" s="366">
        <v>0</v>
      </c>
      <c r="AH393" s="339">
        <v>0</v>
      </c>
      <c r="AI393" s="155">
        <v>0</v>
      </c>
      <c r="AJ393" s="156">
        <v>0</v>
      </c>
      <c r="AK393" s="155">
        <v>1533.441</v>
      </c>
      <c r="AL393" s="100"/>
      <c r="AM393" s="155">
        <v>0</v>
      </c>
      <c r="AN393" s="366">
        <v>0</v>
      </c>
      <c r="AO393" s="339">
        <v>0</v>
      </c>
      <c r="AP393" s="155">
        <v>0</v>
      </c>
      <c r="AQ393" s="156">
        <v>0</v>
      </c>
      <c r="AR393" s="155">
        <v>1533.441</v>
      </c>
      <c r="AS393" s="100">
        <v>32</v>
      </c>
      <c r="AT393" s="155">
        <v>569.91999999999996</v>
      </c>
      <c r="AU393" s="366">
        <v>0.37166085946573746</v>
      </c>
      <c r="AV393" s="339">
        <v>32</v>
      </c>
      <c r="AW393" s="155">
        <v>569.91999999999996</v>
      </c>
      <c r="AX393" s="156">
        <v>0.37166085946573746</v>
      </c>
      <c r="AY393" s="155">
        <v>963.52100000000007</v>
      </c>
      <c r="AZ393" s="100"/>
      <c r="BA393" s="155">
        <v>0</v>
      </c>
      <c r="BB393" s="366">
        <v>0</v>
      </c>
      <c r="BC393" s="339">
        <v>32</v>
      </c>
      <c r="BD393" s="155">
        <v>569.91999999999996</v>
      </c>
      <c r="BE393" s="156">
        <v>0.37166085946573746</v>
      </c>
      <c r="BF393" s="155">
        <v>963.52100000000007</v>
      </c>
      <c r="BG393" s="100">
        <v>34.1</v>
      </c>
      <c r="BH393" s="155">
        <v>607.32100000000003</v>
      </c>
      <c r="BI393" s="366">
        <v>0.39605110336817656</v>
      </c>
      <c r="BJ393" s="339">
        <v>66.099999999999994</v>
      </c>
      <c r="BK393" s="155">
        <v>1177.241</v>
      </c>
      <c r="BL393" s="156">
        <v>0.76771196283391407</v>
      </c>
      <c r="BM393" s="155">
        <v>356.20000000000005</v>
      </c>
      <c r="BN393" s="100"/>
      <c r="BO393" s="155">
        <v>0</v>
      </c>
      <c r="BP393" s="366">
        <v>0</v>
      </c>
      <c r="BQ393" s="339">
        <v>66.099999999999994</v>
      </c>
      <c r="BR393" s="155">
        <v>1177.241</v>
      </c>
      <c r="BS393" s="156">
        <v>0.76771196283391407</v>
      </c>
      <c r="BT393" s="155">
        <v>356.20000000000005</v>
      </c>
      <c r="BU393" s="100"/>
      <c r="BV393" s="155">
        <v>0</v>
      </c>
      <c r="BW393" s="366">
        <v>0</v>
      </c>
      <c r="BX393" s="339">
        <v>66.099999999999994</v>
      </c>
      <c r="BY393" s="155">
        <v>1177.241</v>
      </c>
      <c r="BZ393" s="156">
        <v>0.76771196283391407</v>
      </c>
      <c r="CA393" s="155">
        <v>356.20000000000005</v>
      </c>
      <c r="CB393" s="100"/>
      <c r="CC393" s="155">
        <v>0</v>
      </c>
      <c r="CD393" s="366">
        <v>0</v>
      </c>
      <c r="CE393" s="339">
        <v>66.099999999999994</v>
      </c>
      <c r="CF393" s="155">
        <v>1177.241</v>
      </c>
      <c r="CG393" s="156">
        <v>0.76771196283391407</v>
      </c>
      <c r="CH393" s="155">
        <v>356.20000000000005</v>
      </c>
      <c r="CI393" s="100">
        <v>76.040000000000006</v>
      </c>
      <c r="CJ393" s="155">
        <v>1354.2724000000001</v>
      </c>
      <c r="CK393" s="366">
        <v>0.88315911730545882</v>
      </c>
      <c r="CL393" s="339">
        <v>142.13999999999999</v>
      </c>
      <c r="CM393" s="155">
        <v>2531.5133999999998</v>
      </c>
      <c r="CN393" s="156">
        <v>1.6508710801393727</v>
      </c>
      <c r="CO393" s="155">
        <v>-998.07239999999979</v>
      </c>
      <c r="CP393" s="270">
        <v>-56.04</v>
      </c>
      <c r="CQ393" s="359">
        <v>-998.0723999999999</v>
      </c>
      <c r="CR393" s="366">
        <v>-0.65087108013937278</v>
      </c>
      <c r="CS393" s="339">
        <v>86.1</v>
      </c>
      <c r="CT393" s="155">
        <v>1533.4409999999998</v>
      </c>
      <c r="CU393" s="156">
        <v>0.99999999999999989</v>
      </c>
      <c r="CV393" s="155">
        <v>0</v>
      </c>
      <c r="CW393" s="270"/>
      <c r="CX393" s="155">
        <v>0</v>
      </c>
      <c r="CY393" s="366">
        <v>0</v>
      </c>
      <c r="CZ393" s="339">
        <v>86.1</v>
      </c>
      <c r="DA393" s="155">
        <v>1533.4409999999998</v>
      </c>
      <c r="DB393" s="156">
        <v>0.99999999999999989</v>
      </c>
      <c r="DC393" s="155">
        <v>0</v>
      </c>
      <c r="DD393" s="270"/>
      <c r="DE393" s="359">
        <v>0</v>
      </c>
      <c r="DF393" s="366">
        <v>0</v>
      </c>
      <c r="DG393" s="339">
        <v>86.1</v>
      </c>
      <c r="DH393" s="155">
        <v>1533.4409999999998</v>
      </c>
      <c r="DI393" s="156">
        <v>0.99999999999999989</v>
      </c>
      <c r="DJ393" s="155">
        <v>0</v>
      </c>
      <c r="DK393" s="270"/>
      <c r="DL393" s="359">
        <v>0</v>
      </c>
      <c r="DM393" s="366">
        <v>0</v>
      </c>
      <c r="DN393" s="339">
        <v>86.1</v>
      </c>
      <c r="DO393" s="155">
        <v>1533.4409999999998</v>
      </c>
      <c r="DP393" s="156">
        <v>0.99999999999999989</v>
      </c>
      <c r="DQ393" s="155">
        <v>0</v>
      </c>
    </row>
    <row r="394" spans="1:121" ht="38.25" x14ac:dyDescent="0.25">
      <c r="A394" s="17" t="s">
        <v>1019</v>
      </c>
      <c r="B394" s="18" t="s">
        <v>1020</v>
      </c>
      <c r="C394" s="17" t="s">
        <v>32</v>
      </c>
      <c r="D394" s="17" t="s">
        <v>1021</v>
      </c>
      <c r="E394" s="19" t="s">
        <v>109</v>
      </c>
      <c r="F394" s="19">
        <v>22.5</v>
      </c>
      <c r="G394" s="20">
        <v>17.28</v>
      </c>
      <c r="H394" s="20">
        <v>21.63</v>
      </c>
      <c r="I394" s="390">
        <v>486.67500000000001</v>
      </c>
      <c r="J394" s="100">
        <v>0</v>
      </c>
      <c r="K394" s="155">
        <v>0</v>
      </c>
      <c r="L394" s="366">
        <v>0</v>
      </c>
      <c r="M394" s="339">
        <v>0</v>
      </c>
      <c r="N394" s="155">
        <v>0</v>
      </c>
      <c r="O394" s="156">
        <v>0</v>
      </c>
      <c r="P394" s="155">
        <v>486.67500000000001</v>
      </c>
      <c r="Q394" s="100"/>
      <c r="R394" s="155">
        <v>0</v>
      </c>
      <c r="S394" s="366">
        <v>0</v>
      </c>
      <c r="T394" s="339">
        <v>0</v>
      </c>
      <c r="U394" s="155">
        <v>0</v>
      </c>
      <c r="V394" s="156">
        <v>0</v>
      </c>
      <c r="W394" s="155">
        <v>486.67500000000001</v>
      </c>
      <c r="X394" s="100"/>
      <c r="Y394" s="155">
        <v>0</v>
      </c>
      <c r="Z394" s="366">
        <v>0</v>
      </c>
      <c r="AA394" s="339">
        <v>0</v>
      </c>
      <c r="AB394" s="155">
        <v>0</v>
      </c>
      <c r="AC394" s="156">
        <v>0</v>
      </c>
      <c r="AD394" s="155">
        <v>486.67500000000001</v>
      </c>
      <c r="AE394" s="100"/>
      <c r="AF394" s="155">
        <v>0</v>
      </c>
      <c r="AG394" s="366">
        <v>0</v>
      </c>
      <c r="AH394" s="339">
        <v>0</v>
      </c>
      <c r="AI394" s="155">
        <v>0</v>
      </c>
      <c r="AJ394" s="156">
        <v>0</v>
      </c>
      <c r="AK394" s="155">
        <v>486.67500000000001</v>
      </c>
      <c r="AL394" s="100"/>
      <c r="AM394" s="155">
        <v>0</v>
      </c>
      <c r="AN394" s="366">
        <v>0</v>
      </c>
      <c r="AO394" s="339">
        <v>0</v>
      </c>
      <c r="AP394" s="155">
        <v>0</v>
      </c>
      <c r="AQ394" s="156">
        <v>0</v>
      </c>
      <c r="AR394" s="155">
        <v>486.67500000000001</v>
      </c>
      <c r="AS394" s="100"/>
      <c r="AT394" s="155">
        <v>0</v>
      </c>
      <c r="AU394" s="366">
        <v>0</v>
      </c>
      <c r="AV394" s="339">
        <v>0</v>
      </c>
      <c r="AW394" s="155">
        <v>0</v>
      </c>
      <c r="AX394" s="156">
        <v>0</v>
      </c>
      <c r="AY394" s="155">
        <v>486.67500000000001</v>
      </c>
      <c r="AZ394" s="100"/>
      <c r="BA394" s="155">
        <v>0</v>
      </c>
      <c r="BB394" s="366">
        <v>0</v>
      </c>
      <c r="BC394" s="339">
        <v>0</v>
      </c>
      <c r="BD394" s="155">
        <v>0</v>
      </c>
      <c r="BE394" s="156">
        <v>0</v>
      </c>
      <c r="BF394" s="155">
        <v>486.67500000000001</v>
      </c>
      <c r="BG394" s="100">
        <v>16</v>
      </c>
      <c r="BH394" s="155">
        <v>346.08</v>
      </c>
      <c r="BI394" s="366">
        <v>0.71111111111111103</v>
      </c>
      <c r="BJ394" s="339">
        <v>16</v>
      </c>
      <c r="BK394" s="155">
        <v>346.08</v>
      </c>
      <c r="BL394" s="156">
        <v>0.71111111111111103</v>
      </c>
      <c r="BM394" s="155">
        <v>140.59500000000003</v>
      </c>
      <c r="BN394" s="100"/>
      <c r="BO394" s="155">
        <v>0</v>
      </c>
      <c r="BP394" s="366">
        <v>0</v>
      </c>
      <c r="BQ394" s="339">
        <v>16</v>
      </c>
      <c r="BR394" s="155">
        <v>346.08</v>
      </c>
      <c r="BS394" s="156">
        <v>0.71111111111111103</v>
      </c>
      <c r="BT394" s="155">
        <v>140.59500000000003</v>
      </c>
      <c r="BU394" s="100"/>
      <c r="BV394" s="155">
        <v>0</v>
      </c>
      <c r="BW394" s="366">
        <v>0</v>
      </c>
      <c r="BX394" s="339">
        <v>16</v>
      </c>
      <c r="BY394" s="155">
        <v>346.08</v>
      </c>
      <c r="BZ394" s="156">
        <v>0.71111111111111103</v>
      </c>
      <c r="CA394" s="155">
        <v>140.59500000000003</v>
      </c>
      <c r="CB394" s="100"/>
      <c r="CC394" s="155">
        <v>0</v>
      </c>
      <c r="CD394" s="366">
        <v>0</v>
      </c>
      <c r="CE394" s="339">
        <v>16</v>
      </c>
      <c r="CF394" s="155">
        <v>346.08</v>
      </c>
      <c r="CG394" s="156">
        <v>0.71111111111111103</v>
      </c>
      <c r="CH394" s="155">
        <v>140.59500000000003</v>
      </c>
      <c r="CI394" s="100">
        <v>32.97</v>
      </c>
      <c r="CJ394" s="155">
        <v>713.14109999999994</v>
      </c>
      <c r="CK394" s="366">
        <v>1.4653333333333332</v>
      </c>
      <c r="CL394" s="339">
        <v>48.97</v>
      </c>
      <c r="CM394" s="155">
        <v>1059.2211</v>
      </c>
      <c r="CN394" s="156">
        <v>2.1764444444444444</v>
      </c>
      <c r="CO394" s="155">
        <v>-572.54610000000002</v>
      </c>
      <c r="CP394" s="270">
        <v>-26.47</v>
      </c>
      <c r="CQ394" s="359">
        <v>-572.54609999999991</v>
      </c>
      <c r="CR394" s="366">
        <v>-1.1764444444444442</v>
      </c>
      <c r="CS394" s="339">
        <v>22.5</v>
      </c>
      <c r="CT394" s="155">
        <v>486.67500000000007</v>
      </c>
      <c r="CU394" s="156">
        <v>1.0000000000000002</v>
      </c>
      <c r="CV394" s="155">
        <v>0</v>
      </c>
      <c r="CW394" s="270"/>
      <c r="CX394" s="155">
        <v>0</v>
      </c>
      <c r="CY394" s="366">
        <v>0</v>
      </c>
      <c r="CZ394" s="339">
        <v>22.5</v>
      </c>
      <c r="DA394" s="155">
        <v>486.67500000000007</v>
      </c>
      <c r="DB394" s="156">
        <v>1.0000000000000002</v>
      </c>
      <c r="DC394" s="155">
        <v>0</v>
      </c>
      <c r="DD394" s="270"/>
      <c r="DE394" s="359">
        <v>0</v>
      </c>
      <c r="DF394" s="366">
        <v>0</v>
      </c>
      <c r="DG394" s="339">
        <v>22.5</v>
      </c>
      <c r="DH394" s="155">
        <v>486.67500000000007</v>
      </c>
      <c r="DI394" s="156">
        <v>1.0000000000000002</v>
      </c>
      <c r="DJ394" s="155">
        <v>0</v>
      </c>
      <c r="DK394" s="270"/>
      <c r="DL394" s="359">
        <v>0</v>
      </c>
      <c r="DM394" s="366">
        <v>0</v>
      </c>
      <c r="DN394" s="339">
        <v>22.5</v>
      </c>
      <c r="DO394" s="155">
        <v>486.67500000000007</v>
      </c>
      <c r="DP394" s="156">
        <v>1.0000000000000002</v>
      </c>
      <c r="DQ394" s="155">
        <v>0</v>
      </c>
    </row>
    <row r="395" spans="1:121" ht="51" x14ac:dyDescent="0.25">
      <c r="A395" s="17" t="s">
        <v>1022</v>
      </c>
      <c r="B395" s="18" t="s">
        <v>456</v>
      </c>
      <c r="C395" s="17" t="s">
        <v>32</v>
      </c>
      <c r="D395" s="17" t="s">
        <v>457</v>
      </c>
      <c r="E395" s="19" t="s">
        <v>109</v>
      </c>
      <c r="F395" s="19">
        <v>4.5</v>
      </c>
      <c r="G395" s="20">
        <v>14.9</v>
      </c>
      <c r="H395" s="20">
        <v>18.649999999999999</v>
      </c>
      <c r="I395" s="390">
        <v>83.924999999999997</v>
      </c>
      <c r="J395" s="100">
        <v>0</v>
      </c>
      <c r="K395" s="155">
        <v>0</v>
      </c>
      <c r="L395" s="366">
        <v>0</v>
      </c>
      <c r="M395" s="339">
        <v>0</v>
      </c>
      <c r="N395" s="155">
        <v>0</v>
      </c>
      <c r="O395" s="156">
        <v>0</v>
      </c>
      <c r="P395" s="155">
        <v>83.924999999999997</v>
      </c>
      <c r="Q395" s="100"/>
      <c r="R395" s="155">
        <v>0</v>
      </c>
      <c r="S395" s="366">
        <v>0</v>
      </c>
      <c r="T395" s="339">
        <v>0</v>
      </c>
      <c r="U395" s="155">
        <v>0</v>
      </c>
      <c r="V395" s="156">
        <v>0</v>
      </c>
      <c r="W395" s="155">
        <v>83.924999999999997</v>
      </c>
      <c r="X395" s="100"/>
      <c r="Y395" s="155">
        <v>0</v>
      </c>
      <c r="Z395" s="366">
        <v>0</v>
      </c>
      <c r="AA395" s="339">
        <v>0</v>
      </c>
      <c r="AB395" s="155">
        <v>0</v>
      </c>
      <c r="AC395" s="156">
        <v>0</v>
      </c>
      <c r="AD395" s="155">
        <v>83.924999999999997</v>
      </c>
      <c r="AE395" s="100"/>
      <c r="AF395" s="155">
        <v>0</v>
      </c>
      <c r="AG395" s="366">
        <v>0</v>
      </c>
      <c r="AH395" s="339">
        <v>0</v>
      </c>
      <c r="AI395" s="155">
        <v>0</v>
      </c>
      <c r="AJ395" s="156">
        <v>0</v>
      </c>
      <c r="AK395" s="155">
        <v>83.924999999999997</v>
      </c>
      <c r="AL395" s="100"/>
      <c r="AM395" s="155">
        <v>0</v>
      </c>
      <c r="AN395" s="366">
        <v>0</v>
      </c>
      <c r="AO395" s="339">
        <v>0</v>
      </c>
      <c r="AP395" s="155">
        <v>0</v>
      </c>
      <c r="AQ395" s="156">
        <v>0</v>
      </c>
      <c r="AR395" s="155">
        <v>83.924999999999997</v>
      </c>
      <c r="AS395" s="100"/>
      <c r="AT395" s="155">
        <v>0</v>
      </c>
      <c r="AU395" s="366">
        <v>0</v>
      </c>
      <c r="AV395" s="339">
        <v>0</v>
      </c>
      <c r="AW395" s="155">
        <v>0</v>
      </c>
      <c r="AX395" s="156">
        <v>0</v>
      </c>
      <c r="AY395" s="155">
        <v>83.924999999999997</v>
      </c>
      <c r="AZ395" s="100"/>
      <c r="BA395" s="155">
        <v>0</v>
      </c>
      <c r="BB395" s="366">
        <v>0</v>
      </c>
      <c r="BC395" s="339">
        <v>0</v>
      </c>
      <c r="BD395" s="155">
        <v>0</v>
      </c>
      <c r="BE395" s="156">
        <v>0</v>
      </c>
      <c r="BF395" s="155">
        <v>83.924999999999997</v>
      </c>
      <c r="BG395" s="100"/>
      <c r="BH395" s="155">
        <v>0</v>
      </c>
      <c r="BI395" s="366">
        <v>0</v>
      </c>
      <c r="BJ395" s="339">
        <v>0</v>
      </c>
      <c r="BK395" s="155">
        <v>0</v>
      </c>
      <c r="BL395" s="156">
        <v>0</v>
      </c>
      <c r="BM395" s="155">
        <v>83.924999999999997</v>
      </c>
      <c r="BN395" s="100"/>
      <c r="BO395" s="155">
        <v>0</v>
      </c>
      <c r="BP395" s="366">
        <v>0</v>
      </c>
      <c r="BQ395" s="339">
        <v>0</v>
      </c>
      <c r="BR395" s="155">
        <v>0</v>
      </c>
      <c r="BS395" s="156">
        <v>0</v>
      </c>
      <c r="BT395" s="155">
        <v>83.924999999999997</v>
      </c>
      <c r="BU395" s="100">
        <v>4.5</v>
      </c>
      <c r="BV395" s="155">
        <v>83.92</v>
      </c>
      <c r="BW395" s="366">
        <v>0.99994042299672337</v>
      </c>
      <c r="BX395" s="339">
        <v>4.5</v>
      </c>
      <c r="BY395" s="155">
        <v>83.92</v>
      </c>
      <c r="BZ395" s="279">
        <v>0.99994042299672337</v>
      </c>
      <c r="CA395" s="280">
        <v>4.9999999999954525E-3</v>
      </c>
      <c r="CB395" s="100"/>
      <c r="CC395" s="155">
        <v>0</v>
      </c>
      <c r="CD395" s="366">
        <v>0</v>
      </c>
      <c r="CE395" s="339">
        <v>4.5</v>
      </c>
      <c r="CF395" s="155">
        <v>83.92</v>
      </c>
      <c r="CG395" s="156">
        <v>0.99994042299672337</v>
      </c>
      <c r="CH395" s="155">
        <v>4.9999999999954525E-3</v>
      </c>
      <c r="CI395" s="100"/>
      <c r="CJ395" s="155">
        <v>0</v>
      </c>
      <c r="CK395" s="366">
        <v>0</v>
      </c>
      <c r="CL395" s="339">
        <v>4.5</v>
      </c>
      <c r="CM395" s="155">
        <v>83.93</v>
      </c>
      <c r="CN395" s="156">
        <v>1</v>
      </c>
      <c r="CO395" s="155">
        <v>0</v>
      </c>
      <c r="CP395" s="277"/>
      <c r="CQ395" s="155">
        <v>0</v>
      </c>
      <c r="CR395" s="366">
        <v>0</v>
      </c>
      <c r="CS395" s="339">
        <v>4.5</v>
      </c>
      <c r="CT395" s="155">
        <v>83.93</v>
      </c>
      <c r="CU395" s="156">
        <v>1</v>
      </c>
      <c r="CV395" s="155">
        <v>0</v>
      </c>
      <c r="CW395" s="277"/>
      <c r="CX395" s="155">
        <v>0</v>
      </c>
      <c r="CY395" s="366">
        <v>0</v>
      </c>
      <c r="CZ395" s="339">
        <v>4.5</v>
      </c>
      <c r="DA395" s="155">
        <v>83.93</v>
      </c>
      <c r="DB395" s="156">
        <v>1</v>
      </c>
      <c r="DC395" s="155">
        <v>0</v>
      </c>
      <c r="DD395" s="277"/>
      <c r="DE395" s="155">
        <v>0</v>
      </c>
      <c r="DF395" s="366">
        <v>0</v>
      </c>
      <c r="DG395" s="339">
        <v>4.5</v>
      </c>
      <c r="DH395" s="155">
        <v>83.93</v>
      </c>
      <c r="DI395" s="156">
        <v>3</v>
      </c>
      <c r="DJ395" s="155">
        <v>2</v>
      </c>
      <c r="DK395" s="277"/>
      <c r="DL395" s="155">
        <v>0</v>
      </c>
      <c r="DM395" s="366">
        <v>0</v>
      </c>
      <c r="DN395" s="339">
        <v>4.5</v>
      </c>
      <c r="DO395" s="155">
        <v>83.93</v>
      </c>
      <c r="DP395" s="156">
        <v>4</v>
      </c>
      <c r="DQ395" s="155">
        <v>3</v>
      </c>
    </row>
    <row r="396" spans="1:121" ht="51" x14ac:dyDescent="0.25">
      <c r="A396" s="17" t="s">
        <v>1023</v>
      </c>
      <c r="B396" s="18" t="s">
        <v>462</v>
      </c>
      <c r="C396" s="17" t="s">
        <v>32</v>
      </c>
      <c r="D396" s="17" t="s">
        <v>463</v>
      </c>
      <c r="E396" s="19" t="s">
        <v>109</v>
      </c>
      <c r="F396" s="19">
        <v>20</v>
      </c>
      <c r="G396" s="20">
        <v>31.23</v>
      </c>
      <c r="H396" s="20">
        <v>39.1</v>
      </c>
      <c r="I396" s="390">
        <v>782</v>
      </c>
      <c r="J396" s="100">
        <v>0</v>
      </c>
      <c r="K396" s="155">
        <v>0</v>
      </c>
      <c r="L396" s="366">
        <v>0</v>
      </c>
      <c r="M396" s="339">
        <v>0</v>
      </c>
      <c r="N396" s="155">
        <v>0</v>
      </c>
      <c r="O396" s="156">
        <v>0</v>
      </c>
      <c r="P396" s="155">
        <v>782</v>
      </c>
      <c r="Q396" s="100"/>
      <c r="R396" s="155">
        <v>0</v>
      </c>
      <c r="S396" s="366">
        <v>0</v>
      </c>
      <c r="T396" s="339">
        <v>0</v>
      </c>
      <c r="U396" s="155">
        <v>0</v>
      </c>
      <c r="V396" s="156">
        <v>0</v>
      </c>
      <c r="W396" s="155">
        <v>782</v>
      </c>
      <c r="X396" s="100"/>
      <c r="Y396" s="155">
        <v>0</v>
      </c>
      <c r="Z396" s="366">
        <v>0</v>
      </c>
      <c r="AA396" s="339">
        <v>0</v>
      </c>
      <c r="AB396" s="155">
        <v>0</v>
      </c>
      <c r="AC396" s="156">
        <v>0</v>
      </c>
      <c r="AD396" s="155">
        <v>782</v>
      </c>
      <c r="AE396" s="100"/>
      <c r="AF396" s="155">
        <v>0</v>
      </c>
      <c r="AG396" s="366">
        <v>0</v>
      </c>
      <c r="AH396" s="339">
        <v>0</v>
      </c>
      <c r="AI396" s="155">
        <v>0</v>
      </c>
      <c r="AJ396" s="156">
        <v>0</v>
      </c>
      <c r="AK396" s="155">
        <v>782</v>
      </c>
      <c r="AL396" s="100"/>
      <c r="AM396" s="155">
        <v>0</v>
      </c>
      <c r="AN396" s="366">
        <v>0</v>
      </c>
      <c r="AO396" s="339">
        <v>0</v>
      </c>
      <c r="AP396" s="155">
        <v>0</v>
      </c>
      <c r="AQ396" s="156">
        <v>0</v>
      </c>
      <c r="AR396" s="155">
        <v>782</v>
      </c>
      <c r="AS396" s="100"/>
      <c r="AT396" s="155">
        <v>0</v>
      </c>
      <c r="AU396" s="366">
        <v>0</v>
      </c>
      <c r="AV396" s="339">
        <v>0</v>
      </c>
      <c r="AW396" s="155">
        <v>0</v>
      </c>
      <c r="AX396" s="156">
        <v>0</v>
      </c>
      <c r="AY396" s="155">
        <v>782</v>
      </c>
      <c r="AZ396" s="100"/>
      <c r="BA396" s="155">
        <v>0</v>
      </c>
      <c r="BB396" s="366">
        <v>0</v>
      </c>
      <c r="BC396" s="339">
        <v>0</v>
      </c>
      <c r="BD396" s="155">
        <v>0</v>
      </c>
      <c r="BE396" s="156">
        <v>0</v>
      </c>
      <c r="BF396" s="155">
        <v>782</v>
      </c>
      <c r="BG396" s="100"/>
      <c r="BH396" s="155">
        <v>0</v>
      </c>
      <c r="BI396" s="366">
        <v>0</v>
      </c>
      <c r="BJ396" s="339">
        <v>0</v>
      </c>
      <c r="BK396" s="155">
        <v>0</v>
      </c>
      <c r="BL396" s="156">
        <v>0</v>
      </c>
      <c r="BM396" s="155">
        <v>782</v>
      </c>
      <c r="BN396" s="100"/>
      <c r="BO396" s="155">
        <v>0</v>
      </c>
      <c r="BP396" s="366">
        <v>0</v>
      </c>
      <c r="BQ396" s="339">
        <v>0</v>
      </c>
      <c r="BR396" s="155">
        <v>0</v>
      </c>
      <c r="BS396" s="156">
        <v>0</v>
      </c>
      <c r="BT396" s="155">
        <v>782</v>
      </c>
      <c r="BU396" s="100">
        <v>12</v>
      </c>
      <c r="BV396" s="155">
        <v>469.20000000000005</v>
      </c>
      <c r="BW396" s="366">
        <v>0.60000000000000009</v>
      </c>
      <c r="BX396" s="339">
        <v>12</v>
      </c>
      <c r="BY396" s="155">
        <v>469.20000000000005</v>
      </c>
      <c r="BZ396" s="156">
        <v>0.60000000000000009</v>
      </c>
      <c r="CA396" s="155">
        <v>312.79999999999995</v>
      </c>
      <c r="CB396" s="100"/>
      <c r="CC396" s="155">
        <v>0</v>
      </c>
      <c r="CD396" s="366">
        <v>0</v>
      </c>
      <c r="CE396" s="339">
        <v>12</v>
      </c>
      <c r="CF396" s="155">
        <v>469.20000000000005</v>
      </c>
      <c r="CG396" s="156">
        <v>0.60000000000000009</v>
      </c>
      <c r="CH396" s="155">
        <v>312.79999999999995</v>
      </c>
      <c r="CI396" s="100">
        <v>20</v>
      </c>
      <c r="CJ396" s="155">
        <v>782</v>
      </c>
      <c r="CK396" s="366">
        <v>1</v>
      </c>
      <c r="CL396" s="339">
        <v>32</v>
      </c>
      <c r="CM396" s="155">
        <v>1251.2</v>
      </c>
      <c r="CN396" s="156">
        <v>1.6</v>
      </c>
      <c r="CO396" s="155">
        <v>-469.20000000000005</v>
      </c>
      <c r="CP396" s="270">
        <v>-12</v>
      </c>
      <c r="CQ396" s="359">
        <v>-469.20000000000005</v>
      </c>
      <c r="CR396" s="366">
        <v>-0.60000000000000009</v>
      </c>
      <c r="CS396" s="339">
        <v>20</v>
      </c>
      <c r="CT396" s="155">
        <v>782</v>
      </c>
      <c r="CU396" s="156">
        <v>1</v>
      </c>
      <c r="CV396" s="155">
        <v>0</v>
      </c>
      <c r="CW396" s="270"/>
      <c r="CX396" s="155">
        <v>0</v>
      </c>
      <c r="CY396" s="366">
        <v>0</v>
      </c>
      <c r="CZ396" s="339">
        <v>20</v>
      </c>
      <c r="DA396" s="155">
        <v>782</v>
      </c>
      <c r="DB396" s="156">
        <v>1</v>
      </c>
      <c r="DC396" s="155">
        <v>0</v>
      </c>
      <c r="DD396" s="270"/>
      <c r="DE396" s="359">
        <v>0</v>
      </c>
      <c r="DF396" s="366">
        <v>0</v>
      </c>
      <c r="DG396" s="339">
        <v>20</v>
      </c>
      <c r="DH396" s="155">
        <v>782</v>
      </c>
      <c r="DI396" s="156">
        <v>1</v>
      </c>
      <c r="DJ396" s="155">
        <v>0</v>
      </c>
      <c r="DK396" s="270"/>
      <c r="DL396" s="359">
        <v>0</v>
      </c>
      <c r="DM396" s="366">
        <v>0</v>
      </c>
      <c r="DN396" s="339">
        <v>20</v>
      </c>
      <c r="DO396" s="155">
        <v>782</v>
      </c>
      <c r="DP396" s="156">
        <v>1</v>
      </c>
      <c r="DQ396" s="155">
        <v>0</v>
      </c>
    </row>
    <row r="397" spans="1:121" x14ac:dyDescent="0.25">
      <c r="A397" s="17" t="s">
        <v>1024</v>
      </c>
      <c r="B397" s="18" t="s">
        <v>1025</v>
      </c>
      <c r="C397" s="17" t="s">
        <v>40</v>
      </c>
      <c r="D397" s="17" t="s">
        <v>1026</v>
      </c>
      <c r="E397" s="19" t="s">
        <v>42</v>
      </c>
      <c r="F397" s="19">
        <v>3</v>
      </c>
      <c r="G397" s="20">
        <v>121.42</v>
      </c>
      <c r="H397" s="20">
        <v>152.04</v>
      </c>
      <c r="I397" s="390">
        <v>456.12</v>
      </c>
      <c r="J397" s="100">
        <v>0</v>
      </c>
      <c r="K397" s="155">
        <v>0</v>
      </c>
      <c r="L397" s="366">
        <v>0</v>
      </c>
      <c r="M397" s="339">
        <v>0</v>
      </c>
      <c r="N397" s="155">
        <v>0</v>
      </c>
      <c r="O397" s="156">
        <v>0</v>
      </c>
      <c r="P397" s="155">
        <v>456.12</v>
      </c>
      <c r="Q397" s="100"/>
      <c r="R397" s="155">
        <v>0</v>
      </c>
      <c r="S397" s="366">
        <v>0</v>
      </c>
      <c r="T397" s="339">
        <v>0</v>
      </c>
      <c r="U397" s="155">
        <v>0</v>
      </c>
      <c r="V397" s="156">
        <v>0</v>
      </c>
      <c r="W397" s="155">
        <v>456.12</v>
      </c>
      <c r="X397" s="100"/>
      <c r="Y397" s="155">
        <v>0</v>
      </c>
      <c r="Z397" s="366">
        <v>0</v>
      </c>
      <c r="AA397" s="339">
        <v>0</v>
      </c>
      <c r="AB397" s="155">
        <v>0</v>
      </c>
      <c r="AC397" s="156">
        <v>0</v>
      </c>
      <c r="AD397" s="155">
        <v>456.12</v>
      </c>
      <c r="AE397" s="100"/>
      <c r="AF397" s="155">
        <v>0</v>
      </c>
      <c r="AG397" s="366">
        <v>0</v>
      </c>
      <c r="AH397" s="339">
        <v>0</v>
      </c>
      <c r="AI397" s="155">
        <v>0</v>
      </c>
      <c r="AJ397" s="156">
        <v>0</v>
      </c>
      <c r="AK397" s="155">
        <v>456.12</v>
      </c>
      <c r="AL397" s="100"/>
      <c r="AM397" s="155">
        <v>0</v>
      </c>
      <c r="AN397" s="366">
        <v>0</v>
      </c>
      <c r="AO397" s="339">
        <v>0</v>
      </c>
      <c r="AP397" s="155">
        <v>0</v>
      </c>
      <c r="AQ397" s="156">
        <v>0</v>
      </c>
      <c r="AR397" s="155">
        <v>456.12</v>
      </c>
      <c r="AS397" s="100"/>
      <c r="AT397" s="155">
        <v>0</v>
      </c>
      <c r="AU397" s="366">
        <v>0</v>
      </c>
      <c r="AV397" s="339">
        <v>0</v>
      </c>
      <c r="AW397" s="155">
        <v>0</v>
      </c>
      <c r="AX397" s="156">
        <v>0</v>
      </c>
      <c r="AY397" s="155">
        <v>456.12</v>
      </c>
      <c r="AZ397" s="100"/>
      <c r="BA397" s="155">
        <v>0</v>
      </c>
      <c r="BB397" s="366">
        <v>0</v>
      </c>
      <c r="BC397" s="339">
        <v>0</v>
      </c>
      <c r="BD397" s="155">
        <v>0</v>
      </c>
      <c r="BE397" s="156">
        <v>0</v>
      </c>
      <c r="BF397" s="155">
        <v>456.12</v>
      </c>
      <c r="BG397" s="100"/>
      <c r="BH397" s="155">
        <v>0</v>
      </c>
      <c r="BI397" s="366">
        <v>0</v>
      </c>
      <c r="BJ397" s="339">
        <v>0</v>
      </c>
      <c r="BK397" s="155">
        <v>0</v>
      </c>
      <c r="BL397" s="156">
        <v>0</v>
      </c>
      <c r="BM397" s="155">
        <v>456.12</v>
      </c>
      <c r="BN397" s="100"/>
      <c r="BO397" s="155">
        <v>0</v>
      </c>
      <c r="BP397" s="366">
        <v>0</v>
      </c>
      <c r="BQ397" s="339">
        <v>0</v>
      </c>
      <c r="BR397" s="155">
        <v>0</v>
      </c>
      <c r="BS397" s="156">
        <v>0</v>
      </c>
      <c r="BT397" s="155">
        <v>456.12</v>
      </c>
      <c r="BU397" s="100"/>
      <c r="BV397" s="155">
        <v>0</v>
      </c>
      <c r="BW397" s="366">
        <v>0</v>
      </c>
      <c r="BX397" s="339">
        <v>0</v>
      </c>
      <c r="BY397" s="155">
        <v>0</v>
      </c>
      <c r="BZ397" s="156">
        <v>0</v>
      </c>
      <c r="CA397" s="155">
        <v>456.12</v>
      </c>
      <c r="CB397" s="100"/>
      <c r="CC397" s="155">
        <v>0</v>
      </c>
      <c r="CD397" s="366">
        <v>0</v>
      </c>
      <c r="CE397" s="339">
        <v>0</v>
      </c>
      <c r="CF397" s="155">
        <v>0</v>
      </c>
      <c r="CG397" s="156">
        <v>0</v>
      </c>
      <c r="CH397" s="155">
        <v>456.12</v>
      </c>
      <c r="CI397" s="100"/>
      <c r="CJ397" s="155">
        <v>0</v>
      </c>
      <c r="CK397" s="366">
        <v>0</v>
      </c>
      <c r="CL397" s="339">
        <v>0</v>
      </c>
      <c r="CM397" s="155">
        <v>0</v>
      </c>
      <c r="CN397" s="156">
        <v>0</v>
      </c>
      <c r="CO397" s="155">
        <v>456.12</v>
      </c>
      <c r="CP397" s="100"/>
      <c r="CQ397" s="155">
        <v>0</v>
      </c>
      <c r="CR397" s="366">
        <v>0</v>
      </c>
      <c r="CS397" s="339">
        <v>0</v>
      </c>
      <c r="CT397" s="155">
        <v>0</v>
      </c>
      <c r="CU397" s="156">
        <v>0</v>
      </c>
      <c r="CV397" s="155">
        <v>456.12</v>
      </c>
      <c r="CW397" s="100"/>
      <c r="CX397" s="155">
        <v>0</v>
      </c>
      <c r="CY397" s="366">
        <v>0</v>
      </c>
      <c r="CZ397" s="339">
        <v>0</v>
      </c>
      <c r="DA397" s="155">
        <v>0</v>
      </c>
      <c r="DB397" s="156">
        <v>0</v>
      </c>
      <c r="DC397" s="155">
        <v>456.12</v>
      </c>
      <c r="DD397" s="100"/>
      <c r="DE397" s="155">
        <v>0</v>
      </c>
      <c r="DF397" s="366">
        <v>0</v>
      </c>
      <c r="DG397" s="339">
        <v>0</v>
      </c>
      <c r="DH397" s="155">
        <v>0</v>
      </c>
      <c r="DI397" s="156">
        <v>0</v>
      </c>
      <c r="DJ397" s="155">
        <v>456.12</v>
      </c>
      <c r="DK397" s="100"/>
      <c r="DL397" s="155">
        <v>0</v>
      </c>
      <c r="DM397" s="366">
        <v>0</v>
      </c>
      <c r="DN397" s="339">
        <v>0</v>
      </c>
      <c r="DO397" s="155">
        <v>0</v>
      </c>
      <c r="DP397" s="156">
        <v>0</v>
      </c>
      <c r="DQ397" s="155">
        <v>456.12</v>
      </c>
    </row>
    <row r="398" spans="1:121" ht="25.5" x14ac:dyDescent="0.25">
      <c r="A398" s="17" t="s">
        <v>1027</v>
      </c>
      <c r="B398" s="18" t="s">
        <v>1028</v>
      </c>
      <c r="C398" s="17" t="s">
        <v>27</v>
      </c>
      <c r="D398" s="17" t="s">
        <v>1029</v>
      </c>
      <c r="E398" s="19" t="s">
        <v>42</v>
      </c>
      <c r="F398" s="19">
        <v>5</v>
      </c>
      <c r="G398" s="20">
        <v>421.86</v>
      </c>
      <c r="H398" s="20">
        <v>528.25</v>
      </c>
      <c r="I398" s="390">
        <v>2641.25</v>
      </c>
      <c r="J398" s="100">
        <v>0</v>
      </c>
      <c r="K398" s="155">
        <v>0</v>
      </c>
      <c r="L398" s="366">
        <v>0</v>
      </c>
      <c r="M398" s="339">
        <v>0</v>
      </c>
      <c r="N398" s="155">
        <v>0</v>
      </c>
      <c r="O398" s="156">
        <v>0</v>
      </c>
      <c r="P398" s="155">
        <v>2641.25</v>
      </c>
      <c r="Q398" s="100"/>
      <c r="R398" s="155">
        <v>0</v>
      </c>
      <c r="S398" s="366">
        <v>0</v>
      </c>
      <c r="T398" s="339">
        <v>0</v>
      </c>
      <c r="U398" s="155">
        <v>0</v>
      </c>
      <c r="V398" s="156">
        <v>0</v>
      </c>
      <c r="W398" s="155">
        <v>2641.25</v>
      </c>
      <c r="X398" s="100"/>
      <c r="Y398" s="155">
        <v>0</v>
      </c>
      <c r="Z398" s="366">
        <v>0</v>
      </c>
      <c r="AA398" s="339">
        <v>0</v>
      </c>
      <c r="AB398" s="155">
        <v>0</v>
      </c>
      <c r="AC398" s="156">
        <v>0</v>
      </c>
      <c r="AD398" s="155">
        <v>2641.25</v>
      </c>
      <c r="AE398" s="100"/>
      <c r="AF398" s="155">
        <v>0</v>
      </c>
      <c r="AG398" s="366">
        <v>0</v>
      </c>
      <c r="AH398" s="339">
        <v>0</v>
      </c>
      <c r="AI398" s="155">
        <v>0</v>
      </c>
      <c r="AJ398" s="156">
        <v>0</v>
      </c>
      <c r="AK398" s="155">
        <v>2641.25</v>
      </c>
      <c r="AL398" s="100"/>
      <c r="AM398" s="155">
        <v>0</v>
      </c>
      <c r="AN398" s="366">
        <v>0</v>
      </c>
      <c r="AO398" s="339">
        <v>0</v>
      </c>
      <c r="AP398" s="155">
        <v>0</v>
      </c>
      <c r="AQ398" s="156">
        <v>0</v>
      </c>
      <c r="AR398" s="155">
        <v>2641.25</v>
      </c>
      <c r="AS398" s="100"/>
      <c r="AT398" s="155">
        <v>0</v>
      </c>
      <c r="AU398" s="366">
        <v>0</v>
      </c>
      <c r="AV398" s="339">
        <v>0</v>
      </c>
      <c r="AW398" s="155">
        <v>0</v>
      </c>
      <c r="AX398" s="156">
        <v>0</v>
      </c>
      <c r="AY398" s="155">
        <v>2641.25</v>
      </c>
      <c r="AZ398" s="100"/>
      <c r="BA398" s="155">
        <v>0</v>
      </c>
      <c r="BB398" s="366">
        <v>0</v>
      </c>
      <c r="BC398" s="339">
        <v>0</v>
      </c>
      <c r="BD398" s="155">
        <v>0</v>
      </c>
      <c r="BE398" s="156">
        <v>0</v>
      </c>
      <c r="BF398" s="155">
        <v>2641.25</v>
      </c>
      <c r="BG398" s="100"/>
      <c r="BH398" s="155">
        <v>0</v>
      </c>
      <c r="BI398" s="366">
        <v>0</v>
      </c>
      <c r="BJ398" s="339">
        <v>0</v>
      </c>
      <c r="BK398" s="155">
        <v>0</v>
      </c>
      <c r="BL398" s="156">
        <v>0</v>
      </c>
      <c r="BM398" s="155">
        <v>2641.25</v>
      </c>
      <c r="BN398" s="100"/>
      <c r="BO398" s="155">
        <v>0</v>
      </c>
      <c r="BP398" s="366">
        <v>0</v>
      </c>
      <c r="BQ398" s="339">
        <v>0</v>
      </c>
      <c r="BR398" s="155">
        <v>0</v>
      </c>
      <c r="BS398" s="156">
        <v>0</v>
      </c>
      <c r="BT398" s="155">
        <v>2641.25</v>
      </c>
      <c r="BU398" s="100"/>
      <c r="BV398" s="155">
        <v>0</v>
      </c>
      <c r="BW398" s="366">
        <v>0</v>
      </c>
      <c r="BX398" s="339">
        <v>0</v>
      </c>
      <c r="BY398" s="155">
        <v>0</v>
      </c>
      <c r="BZ398" s="156">
        <v>0</v>
      </c>
      <c r="CA398" s="155">
        <v>2641.25</v>
      </c>
      <c r="CB398" s="100"/>
      <c r="CC398" s="155">
        <v>0</v>
      </c>
      <c r="CD398" s="366">
        <v>0</v>
      </c>
      <c r="CE398" s="339">
        <v>0</v>
      </c>
      <c r="CF398" s="155">
        <v>0</v>
      </c>
      <c r="CG398" s="156">
        <v>0</v>
      </c>
      <c r="CH398" s="155">
        <v>2641.25</v>
      </c>
      <c r="CI398" s="100"/>
      <c r="CJ398" s="155">
        <v>0</v>
      </c>
      <c r="CK398" s="366">
        <v>0</v>
      </c>
      <c r="CL398" s="339">
        <v>0</v>
      </c>
      <c r="CM398" s="155">
        <v>0</v>
      </c>
      <c r="CN398" s="156">
        <v>0</v>
      </c>
      <c r="CO398" s="155">
        <v>2641.25</v>
      </c>
      <c r="CP398" s="100"/>
      <c r="CQ398" s="155">
        <v>0</v>
      </c>
      <c r="CR398" s="366">
        <v>0</v>
      </c>
      <c r="CS398" s="339">
        <v>0</v>
      </c>
      <c r="CT398" s="155">
        <v>0</v>
      </c>
      <c r="CU398" s="156">
        <v>0</v>
      </c>
      <c r="CV398" s="155">
        <v>2641.25</v>
      </c>
      <c r="CW398" s="100"/>
      <c r="CX398" s="155">
        <v>0</v>
      </c>
      <c r="CY398" s="366">
        <v>0</v>
      </c>
      <c r="CZ398" s="339">
        <v>0</v>
      </c>
      <c r="DA398" s="155">
        <v>0</v>
      </c>
      <c r="DB398" s="156">
        <v>0</v>
      </c>
      <c r="DC398" s="155">
        <v>2641.25</v>
      </c>
      <c r="DD398" s="100"/>
      <c r="DE398" s="155">
        <v>0</v>
      </c>
      <c r="DF398" s="366">
        <v>0</v>
      </c>
      <c r="DG398" s="339">
        <v>0</v>
      </c>
      <c r="DH398" s="155">
        <v>0</v>
      </c>
      <c r="DI398" s="156">
        <v>0</v>
      </c>
      <c r="DJ398" s="155">
        <v>2641.25</v>
      </c>
      <c r="DK398" s="100"/>
      <c r="DL398" s="155">
        <v>0</v>
      </c>
      <c r="DM398" s="366">
        <v>0</v>
      </c>
      <c r="DN398" s="339">
        <v>0</v>
      </c>
      <c r="DO398" s="155">
        <v>0</v>
      </c>
      <c r="DP398" s="156">
        <v>0</v>
      </c>
      <c r="DQ398" s="155">
        <v>2641.25</v>
      </c>
    </row>
    <row r="399" spans="1:121" ht="25.5" x14ac:dyDescent="0.25">
      <c r="A399" s="17" t="s">
        <v>1030</v>
      </c>
      <c r="B399" s="18" t="s">
        <v>1031</v>
      </c>
      <c r="C399" s="17" t="s">
        <v>27</v>
      </c>
      <c r="D399" s="17" t="s">
        <v>1032</v>
      </c>
      <c r="E399" s="19" t="s">
        <v>42</v>
      </c>
      <c r="F399" s="19">
        <v>4</v>
      </c>
      <c r="G399" s="20">
        <v>217.52</v>
      </c>
      <c r="H399" s="20">
        <v>272.37</v>
      </c>
      <c r="I399" s="390">
        <v>1089.48</v>
      </c>
      <c r="J399" s="100">
        <v>0</v>
      </c>
      <c r="K399" s="155">
        <v>0</v>
      </c>
      <c r="L399" s="366">
        <v>0</v>
      </c>
      <c r="M399" s="339">
        <v>0</v>
      </c>
      <c r="N399" s="155">
        <v>0</v>
      </c>
      <c r="O399" s="156">
        <v>0</v>
      </c>
      <c r="P399" s="155">
        <v>1089.48</v>
      </c>
      <c r="Q399" s="100"/>
      <c r="R399" s="155">
        <v>0</v>
      </c>
      <c r="S399" s="366">
        <v>0</v>
      </c>
      <c r="T399" s="339">
        <v>0</v>
      </c>
      <c r="U399" s="155">
        <v>0</v>
      </c>
      <c r="V399" s="156">
        <v>0</v>
      </c>
      <c r="W399" s="155">
        <v>1089.48</v>
      </c>
      <c r="X399" s="100"/>
      <c r="Y399" s="155">
        <v>0</v>
      </c>
      <c r="Z399" s="366">
        <v>0</v>
      </c>
      <c r="AA399" s="339">
        <v>0</v>
      </c>
      <c r="AB399" s="155">
        <v>0</v>
      </c>
      <c r="AC399" s="156">
        <v>0</v>
      </c>
      <c r="AD399" s="155">
        <v>1089.48</v>
      </c>
      <c r="AE399" s="100"/>
      <c r="AF399" s="155">
        <v>0</v>
      </c>
      <c r="AG399" s="366">
        <v>0</v>
      </c>
      <c r="AH399" s="339">
        <v>0</v>
      </c>
      <c r="AI399" s="155">
        <v>0</v>
      </c>
      <c r="AJ399" s="156">
        <v>0</v>
      </c>
      <c r="AK399" s="155">
        <v>1089.48</v>
      </c>
      <c r="AL399" s="100"/>
      <c r="AM399" s="155">
        <v>0</v>
      </c>
      <c r="AN399" s="366">
        <v>0</v>
      </c>
      <c r="AO399" s="339">
        <v>0</v>
      </c>
      <c r="AP399" s="155">
        <v>0</v>
      </c>
      <c r="AQ399" s="156">
        <v>0</v>
      </c>
      <c r="AR399" s="155">
        <v>1089.48</v>
      </c>
      <c r="AS399" s="100"/>
      <c r="AT399" s="155">
        <v>0</v>
      </c>
      <c r="AU399" s="366">
        <v>0</v>
      </c>
      <c r="AV399" s="339">
        <v>0</v>
      </c>
      <c r="AW399" s="155">
        <v>0</v>
      </c>
      <c r="AX399" s="156">
        <v>0</v>
      </c>
      <c r="AY399" s="155">
        <v>1089.48</v>
      </c>
      <c r="AZ399" s="100"/>
      <c r="BA399" s="155">
        <v>0</v>
      </c>
      <c r="BB399" s="366">
        <v>0</v>
      </c>
      <c r="BC399" s="339">
        <v>0</v>
      </c>
      <c r="BD399" s="155">
        <v>0</v>
      </c>
      <c r="BE399" s="156">
        <v>0</v>
      </c>
      <c r="BF399" s="155">
        <v>1089.48</v>
      </c>
      <c r="BG399" s="100"/>
      <c r="BH399" s="155">
        <v>0</v>
      </c>
      <c r="BI399" s="366">
        <v>0</v>
      </c>
      <c r="BJ399" s="339">
        <v>0</v>
      </c>
      <c r="BK399" s="155">
        <v>0</v>
      </c>
      <c r="BL399" s="156">
        <v>0</v>
      </c>
      <c r="BM399" s="155">
        <v>1089.48</v>
      </c>
      <c r="BN399" s="100"/>
      <c r="BO399" s="155">
        <v>0</v>
      </c>
      <c r="BP399" s="366">
        <v>0</v>
      </c>
      <c r="BQ399" s="339">
        <v>0</v>
      </c>
      <c r="BR399" s="155">
        <v>0</v>
      </c>
      <c r="BS399" s="156">
        <v>0</v>
      </c>
      <c r="BT399" s="155">
        <v>1089.48</v>
      </c>
      <c r="BU399" s="100"/>
      <c r="BV399" s="155">
        <v>0</v>
      </c>
      <c r="BW399" s="366">
        <v>0</v>
      </c>
      <c r="BX399" s="339">
        <v>0</v>
      </c>
      <c r="BY399" s="155">
        <v>0</v>
      </c>
      <c r="BZ399" s="156">
        <v>0</v>
      </c>
      <c r="CA399" s="155">
        <v>1089.48</v>
      </c>
      <c r="CB399" s="100"/>
      <c r="CC399" s="155">
        <v>0</v>
      </c>
      <c r="CD399" s="366">
        <v>0</v>
      </c>
      <c r="CE399" s="339">
        <v>0</v>
      </c>
      <c r="CF399" s="155">
        <v>0</v>
      </c>
      <c r="CG399" s="156">
        <v>0</v>
      </c>
      <c r="CH399" s="155">
        <v>1089.48</v>
      </c>
      <c r="CI399" s="100"/>
      <c r="CJ399" s="155">
        <v>0</v>
      </c>
      <c r="CK399" s="366">
        <v>0</v>
      </c>
      <c r="CL399" s="339">
        <v>0</v>
      </c>
      <c r="CM399" s="155">
        <v>0</v>
      </c>
      <c r="CN399" s="156">
        <v>0</v>
      </c>
      <c r="CO399" s="155">
        <v>1089.48</v>
      </c>
      <c r="CP399" s="100"/>
      <c r="CQ399" s="155">
        <v>0</v>
      </c>
      <c r="CR399" s="366">
        <v>0</v>
      </c>
      <c r="CS399" s="339">
        <v>0</v>
      </c>
      <c r="CT399" s="155">
        <v>0</v>
      </c>
      <c r="CU399" s="156">
        <v>0</v>
      </c>
      <c r="CV399" s="155">
        <v>1089.48</v>
      </c>
      <c r="CW399" s="100"/>
      <c r="CX399" s="155">
        <v>0</v>
      </c>
      <c r="CY399" s="366">
        <v>0</v>
      </c>
      <c r="CZ399" s="339">
        <v>0</v>
      </c>
      <c r="DA399" s="155">
        <v>0</v>
      </c>
      <c r="DB399" s="156">
        <v>0</v>
      </c>
      <c r="DC399" s="155">
        <v>1089.48</v>
      </c>
      <c r="DD399" s="100"/>
      <c r="DE399" s="155">
        <v>0</v>
      </c>
      <c r="DF399" s="366">
        <v>0</v>
      </c>
      <c r="DG399" s="339">
        <v>0</v>
      </c>
      <c r="DH399" s="155">
        <v>0</v>
      </c>
      <c r="DI399" s="156">
        <v>0</v>
      </c>
      <c r="DJ399" s="155">
        <v>1089.48</v>
      </c>
      <c r="DK399" s="100"/>
      <c r="DL399" s="155">
        <v>0</v>
      </c>
      <c r="DM399" s="366">
        <v>0</v>
      </c>
      <c r="DN399" s="339">
        <v>0</v>
      </c>
      <c r="DO399" s="155">
        <v>0</v>
      </c>
      <c r="DP399" s="156">
        <v>0</v>
      </c>
      <c r="DQ399" s="155">
        <v>1089.48</v>
      </c>
    </row>
    <row r="400" spans="1:121" ht="25.5" x14ac:dyDescent="0.25">
      <c r="A400" s="17" t="s">
        <v>1033</v>
      </c>
      <c r="B400" s="18" t="s">
        <v>1034</v>
      </c>
      <c r="C400" s="17" t="s">
        <v>27</v>
      </c>
      <c r="D400" s="17" t="s">
        <v>1035</v>
      </c>
      <c r="E400" s="19" t="s">
        <v>42</v>
      </c>
      <c r="F400" s="19">
        <v>4</v>
      </c>
      <c r="G400" s="20">
        <v>87.85</v>
      </c>
      <c r="H400" s="20">
        <v>110</v>
      </c>
      <c r="I400" s="390">
        <v>440</v>
      </c>
      <c r="J400" s="100">
        <v>0</v>
      </c>
      <c r="K400" s="155">
        <v>0</v>
      </c>
      <c r="L400" s="366">
        <v>0</v>
      </c>
      <c r="M400" s="339">
        <v>0</v>
      </c>
      <c r="N400" s="155">
        <v>0</v>
      </c>
      <c r="O400" s="156">
        <v>0</v>
      </c>
      <c r="P400" s="155">
        <v>440</v>
      </c>
      <c r="Q400" s="100"/>
      <c r="R400" s="155">
        <v>0</v>
      </c>
      <c r="S400" s="366">
        <v>0</v>
      </c>
      <c r="T400" s="339">
        <v>0</v>
      </c>
      <c r="U400" s="155">
        <v>0</v>
      </c>
      <c r="V400" s="156">
        <v>0</v>
      </c>
      <c r="W400" s="155">
        <v>440</v>
      </c>
      <c r="X400" s="100"/>
      <c r="Y400" s="155">
        <v>0</v>
      </c>
      <c r="Z400" s="366">
        <v>0</v>
      </c>
      <c r="AA400" s="339">
        <v>0</v>
      </c>
      <c r="AB400" s="155">
        <v>0</v>
      </c>
      <c r="AC400" s="156">
        <v>0</v>
      </c>
      <c r="AD400" s="155">
        <v>440</v>
      </c>
      <c r="AE400" s="100"/>
      <c r="AF400" s="155">
        <v>0</v>
      </c>
      <c r="AG400" s="366">
        <v>0</v>
      </c>
      <c r="AH400" s="339">
        <v>0</v>
      </c>
      <c r="AI400" s="155">
        <v>0</v>
      </c>
      <c r="AJ400" s="156">
        <v>0</v>
      </c>
      <c r="AK400" s="155">
        <v>440</v>
      </c>
      <c r="AL400" s="100"/>
      <c r="AM400" s="155">
        <v>0</v>
      </c>
      <c r="AN400" s="366">
        <v>0</v>
      </c>
      <c r="AO400" s="339">
        <v>0</v>
      </c>
      <c r="AP400" s="155">
        <v>0</v>
      </c>
      <c r="AQ400" s="156">
        <v>0</v>
      </c>
      <c r="AR400" s="155">
        <v>440</v>
      </c>
      <c r="AS400" s="100"/>
      <c r="AT400" s="155">
        <v>0</v>
      </c>
      <c r="AU400" s="366">
        <v>0</v>
      </c>
      <c r="AV400" s="339">
        <v>0</v>
      </c>
      <c r="AW400" s="155">
        <v>0</v>
      </c>
      <c r="AX400" s="156">
        <v>0</v>
      </c>
      <c r="AY400" s="155">
        <v>440</v>
      </c>
      <c r="AZ400" s="100"/>
      <c r="BA400" s="155">
        <v>0</v>
      </c>
      <c r="BB400" s="366">
        <v>0</v>
      </c>
      <c r="BC400" s="339">
        <v>0</v>
      </c>
      <c r="BD400" s="155">
        <v>0</v>
      </c>
      <c r="BE400" s="156">
        <v>0</v>
      </c>
      <c r="BF400" s="155">
        <v>440</v>
      </c>
      <c r="BG400" s="100"/>
      <c r="BH400" s="155">
        <v>0</v>
      </c>
      <c r="BI400" s="366">
        <v>0</v>
      </c>
      <c r="BJ400" s="339">
        <v>0</v>
      </c>
      <c r="BK400" s="155">
        <v>0</v>
      </c>
      <c r="BL400" s="156">
        <v>0</v>
      </c>
      <c r="BM400" s="155">
        <v>440</v>
      </c>
      <c r="BN400" s="100"/>
      <c r="BO400" s="155">
        <v>0</v>
      </c>
      <c r="BP400" s="366">
        <v>0</v>
      </c>
      <c r="BQ400" s="339">
        <v>0</v>
      </c>
      <c r="BR400" s="155">
        <v>0</v>
      </c>
      <c r="BS400" s="156">
        <v>0</v>
      </c>
      <c r="BT400" s="155">
        <v>440</v>
      </c>
      <c r="BU400" s="100"/>
      <c r="BV400" s="155">
        <v>0</v>
      </c>
      <c r="BW400" s="366">
        <v>0</v>
      </c>
      <c r="BX400" s="339">
        <v>0</v>
      </c>
      <c r="BY400" s="155">
        <v>0</v>
      </c>
      <c r="BZ400" s="156">
        <v>0</v>
      </c>
      <c r="CA400" s="155">
        <v>440</v>
      </c>
      <c r="CB400" s="100"/>
      <c r="CC400" s="155">
        <v>0</v>
      </c>
      <c r="CD400" s="366">
        <v>0</v>
      </c>
      <c r="CE400" s="339">
        <v>0</v>
      </c>
      <c r="CF400" s="155">
        <v>0</v>
      </c>
      <c r="CG400" s="156">
        <v>0</v>
      </c>
      <c r="CH400" s="155">
        <v>440</v>
      </c>
      <c r="CI400" s="100"/>
      <c r="CJ400" s="155">
        <v>0</v>
      </c>
      <c r="CK400" s="366">
        <v>0</v>
      </c>
      <c r="CL400" s="339">
        <v>0</v>
      </c>
      <c r="CM400" s="155">
        <v>0</v>
      </c>
      <c r="CN400" s="156">
        <v>0</v>
      </c>
      <c r="CO400" s="155">
        <v>440</v>
      </c>
      <c r="CP400" s="100"/>
      <c r="CQ400" s="155">
        <v>0</v>
      </c>
      <c r="CR400" s="366">
        <v>0</v>
      </c>
      <c r="CS400" s="339">
        <v>0</v>
      </c>
      <c r="CT400" s="155">
        <v>0</v>
      </c>
      <c r="CU400" s="156">
        <v>0</v>
      </c>
      <c r="CV400" s="155">
        <v>440</v>
      </c>
      <c r="CW400" s="100"/>
      <c r="CX400" s="155">
        <v>0</v>
      </c>
      <c r="CY400" s="366">
        <v>0</v>
      </c>
      <c r="CZ400" s="339">
        <v>0</v>
      </c>
      <c r="DA400" s="155">
        <v>0</v>
      </c>
      <c r="DB400" s="156">
        <v>0</v>
      </c>
      <c r="DC400" s="155">
        <v>440</v>
      </c>
      <c r="DD400" s="100"/>
      <c r="DE400" s="155">
        <v>0</v>
      </c>
      <c r="DF400" s="366">
        <v>0</v>
      </c>
      <c r="DG400" s="339">
        <v>0</v>
      </c>
      <c r="DH400" s="155">
        <v>0</v>
      </c>
      <c r="DI400" s="156">
        <v>0</v>
      </c>
      <c r="DJ400" s="155">
        <v>440</v>
      </c>
      <c r="DK400" s="100"/>
      <c r="DL400" s="155">
        <v>0</v>
      </c>
      <c r="DM400" s="366">
        <v>0</v>
      </c>
      <c r="DN400" s="339">
        <v>0</v>
      </c>
      <c r="DO400" s="155">
        <v>0</v>
      </c>
      <c r="DP400" s="156">
        <v>0</v>
      </c>
      <c r="DQ400" s="155">
        <v>440</v>
      </c>
    </row>
    <row r="401" spans="1:121" ht="25.5" x14ac:dyDescent="0.25">
      <c r="A401" s="17" t="s">
        <v>1036</v>
      </c>
      <c r="B401" s="18" t="s">
        <v>1037</v>
      </c>
      <c r="C401" s="17" t="s">
        <v>27</v>
      </c>
      <c r="D401" s="17" t="s">
        <v>1038</v>
      </c>
      <c r="E401" s="19" t="s">
        <v>109</v>
      </c>
      <c r="F401" s="19">
        <v>287</v>
      </c>
      <c r="G401" s="20">
        <v>5.54</v>
      </c>
      <c r="H401" s="20">
        <v>6.93</v>
      </c>
      <c r="I401" s="390">
        <v>1988.91</v>
      </c>
      <c r="J401" s="100">
        <v>0</v>
      </c>
      <c r="K401" s="155">
        <v>0</v>
      </c>
      <c r="L401" s="366">
        <v>0</v>
      </c>
      <c r="M401" s="339">
        <v>0</v>
      </c>
      <c r="N401" s="155">
        <v>0</v>
      </c>
      <c r="O401" s="156">
        <v>0</v>
      </c>
      <c r="P401" s="155">
        <v>1988.91</v>
      </c>
      <c r="Q401" s="100"/>
      <c r="R401" s="155">
        <v>0</v>
      </c>
      <c r="S401" s="366">
        <v>0</v>
      </c>
      <c r="T401" s="339">
        <v>0</v>
      </c>
      <c r="U401" s="155">
        <v>0</v>
      </c>
      <c r="V401" s="156">
        <v>0</v>
      </c>
      <c r="W401" s="155">
        <v>1988.91</v>
      </c>
      <c r="X401" s="100"/>
      <c r="Y401" s="155">
        <v>0</v>
      </c>
      <c r="Z401" s="366">
        <v>0</v>
      </c>
      <c r="AA401" s="339">
        <v>0</v>
      </c>
      <c r="AB401" s="155">
        <v>0</v>
      </c>
      <c r="AC401" s="156">
        <v>0</v>
      </c>
      <c r="AD401" s="155">
        <v>1988.91</v>
      </c>
      <c r="AE401" s="100"/>
      <c r="AF401" s="155">
        <v>0</v>
      </c>
      <c r="AG401" s="366">
        <v>0</v>
      </c>
      <c r="AH401" s="339">
        <v>0</v>
      </c>
      <c r="AI401" s="155">
        <v>0</v>
      </c>
      <c r="AJ401" s="156">
        <v>0</v>
      </c>
      <c r="AK401" s="155">
        <v>1988.91</v>
      </c>
      <c r="AL401" s="100"/>
      <c r="AM401" s="155">
        <v>0</v>
      </c>
      <c r="AN401" s="366">
        <v>0</v>
      </c>
      <c r="AO401" s="339">
        <v>0</v>
      </c>
      <c r="AP401" s="155">
        <v>0</v>
      </c>
      <c r="AQ401" s="156">
        <v>0</v>
      </c>
      <c r="AR401" s="155">
        <v>1988.91</v>
      </c>
      <c r="AS401" s="100"/>
      <c r="AT401" s="155">
        <v>0</v>
      </c>
      <c r="AU401" s="366">
        <v>0</v>
      </c>
      <c r="AV401" s="339">
        <v>0</v>
      </c>
      <c r="AW401" s="155">
        <v>0</v>
      </c>
      <c r="AX401" s="156">
        <v>0</v>
      </c>
      <c r="AY401" s="155">
        <v>1988.91</v>
      </c>
      <c r="AZ401" s="100"/>
      <c r="BA401" s="155">
        <v>0</v>
      </c>
      <c r="BB401" s="366">
        <v>0</v>
      </c>
      <c r="BC401" s="339">
        <v>0</v>
      </c>
      <c r="BD401" s="155">
        <v>0</v>
      </c>
      <c r="BE401" s="156">
        <v>0</v>
      </c>
      <c r="BF401" s="155">
        <v>1988.91</v>
      </c>
      <c r="BG401" s="100"/>
      <c r="BH401" s="155">
        <v>0</v>
      </c>
      <c r="BI401" s="366">
        <v>0</v>
      </c>
      <c r="BJ401" s="339">
        <v>0</v>
      </c>
      <c r="BK401" s="155">
        <v>0</v>
      </c>
      <c r="BL401" s="156">
        <v>0</v>
      </c>
      <c r="BM401" s="155">
        <v>1988.91</v>
      </c>
      <c r="BN401" s="100"/>
      <c r="BO401" s="155">
        <v>0</v>
      </c>
      <c r="BP401" s="366">
        <v>0</v>
      </c>
      <c r="BQ401" s="339">
        <v>0</v>
      </c>
      <c r="BR401" s="155">
        <v>0</v>
      </c>
      <c r="BS401" s="156">
        <v>0</v>
      </c>
      <c r="BT401" s="155">
        <v>1988.91</v>
      </c>
      <c r="BU401" s="100"/>
      <c r="BV401" s="155">
        <v>0</v>
      </c>
      <c r="BW401" s="366">
        <v>0</v>
      </c>
      <c r="BX401" s="339">
        <v>0</v>
      </c>
      <c r="BY401" s="155">
        <v>0</v>
      </c>
      <c r="BZ401" s="156">
        <v>0</v>
      </c>
      <c r="CA401" s="155">
        <v>1988.91</v>
      </c>
      <c r="CB401" s="100"/>
      <c r="CC401" s="155">
        <v>0</v>
      </c>
      <c r="CD401" s="366">
        <v>0</v>
      </c>
      <c r="CE401" s="339">
        <v>0</v>
      </c>
      <c r="CF401" s="155">
        <v>0</v>
      </c>
      <c r="CG401" s="156">
        <v>0</v>
      </c>
      <c r="CH401" s="155">
        <v>1988.91</v>
      </c>
      <c r="CI401" s="100"/>
      <c r="CJ401" s="155">
        <v>0</v>
      </c>
      <c r="CK401" s="366">
        <v>0</v>
      </c>
      <c r="CL401" s="339">
        <v>0</v>
      </c>
      <c r="CM401" s="155">
        <v>0</v>
      </c>
      <c r="CN401" s="156">
        <v>0</v>
      </c>
      <c r="CO401" s="155">
        <v>1988.91</v>
      </c>
      <c r="CP401" s="277">
        <v>207</v>
      </c>
      <c r="CQ401" s="155">
        <v>1434.51</v>
      </c>
      <c r="CR401" s="366">
        <v>0.72125435540069682</v>
      </c>
      <c r="CS401" s="339">
        <v>207</v>
      </c>
      <c r="CT401" s="155">
        <v>1434.51</v>
      </c>
      <c r="CU401" s="156">
        <v>0.72125435540069682</v>
      </c>
      <c r="CV401" s="155">
        <v>554.40000000000009</v>
      </c>
      <c r="CW401" s="277"/>
      <c r="CX401" s="155">
        <v>0</v>
      </c>
      <c r="CY401" s="366">
        <v>0</v>
      </c>
      <c r="CZ401" s="339">
        <v>207</v>
      </c>
      <c r="DA401" s="155">
        <v>1434.51</v>
      </c>
      <c r="DB401" s="156">
        <v>0.72125435540069682</v>
      </c>
      <c r="DC401" s="155">
        <v>554.40000000000009</v>
      </c>
      <c r="DD401" s="277"/>
      <c r="DE401" s="155">
        <v>0</v>
      </c>
      <c r="DF401" s="366">
        <v>0</v>
      </c>
      <c r="DG401" s="339">
        <v>207</v>
      </c>
      <c r="DH401" s="155">
        <v>1434.51</v>
      </c>
      <c r="DI401" s="156">
        <v>0.72125435540069682</v>
      </c>
      <c r="DJ401" s="155">
        <v>554.40000000000009</v>
      </c>
      <c r="DK401" s="277"/>
      <c r="DL401" s="155">
        <v>0</v>
      </c>
      <c r="DM401" s="366">
        <v>0</v>
      </c>
      <c r="DN401" s="339">
        <v>207</v>
      </c>
      <c r="DO401" s="155">
        <v>1434.51</v>
      </c>
      <c r="DP401" s="156">
        <v>0.72125435540069682</v>
      </c>
      <c r="DQ401" s="155">
        <v>554.40000000000009</v>
      </c>
    </row>
    <row r="402" spans="1:121" ht="25.5" x14ac:dyDescent="0.25">
      <c r="A402" s="17" t="s">
        <v>1039</v>
      </c>
      <c r="B402" s="18" t="s">
        <v>810</v>
      </c>
      <c r="C402" s="17" t="s">
        <v>40</v>
      </c>
      <c r="D402" s="17" t="s">
        <v>811</v>
      </c>
      <c r="E402" s="19" t="s">
        <v>42</v>
      </c>
      <c r="F402" s="19">
        <v>4</v>
      </c>
      <c r="G402" s="20">
        <v>89.85</v>
      </c>
      <c r="H402" s="20">
        <v>112.51</v>
      </c>
      <c r="I402" s="390">
        <v>450.04</v>
      </c>
      <c r="J402" s="100">
        <v>0</v>
      </c>
      <c r="K402" s="155">
        <v>0</v>
      </c>
      <c r="L402" s="366">
        <v>0</v>
      </c>
      <c r="M402" s="339">
        <v>0</v>
      </c>
      <c r="N402" s="155">
        <v>0</v>
      </c>
      <c r="O402" s="156">
        <v>0</v>
      </c>
      <c r="P402" s="155">
        <v>450.04</v>
      </c>
      <c r="Q402" s="100"/>
      <c r="R402" s="155">
        <v>0</v>
      </c>
      <c r="S402" s="366">
        <v>0</v>
      </c>
      <c r="T402" s="339">
        <v>0</v>
      </c>
      <c r="U402" s="155">
        <v>0</v>
      </c>
      <c r="V402" s="156">
        <v>0</v>
      </c>
      <c r="W402" s="155">
        <v>450.04</v>
      </c>
      <c r="X402" s="100"/>
      <c r="Y402" s="155">
        <v>0</v>
      </c>
      <c r="Z402" s="366">
        <v>0</v>
      </c>
      <c r="AA402" s="339">
        <v>0</v>
      </c>
      <c r="AB402" s="155">
        <v>0</v>
      </c>
      <c r="AC402" s="156">
        <v>0</v>
      </c>
      <c r="AD402" s="155">
        <v>450.04</v>
      </c>
      <c r="AE402" s="100"/>
      <c r="AF402" s="155">
        <v>0</v>
      </c>
      <c r="AG402" s="366">
        <v>0</v>
      </c>
      <c r="AH402" s="339">
        <v>0</v>
      </c>
      <c r="AI402" s="155">
        <v>0</v>
      </c>
      <c r="AJ402" s="156">
        <v>0</v>
      </c>
      <c r="AK402" s="155">
        <v>450.04</v>
      </c>
      <c r="AL402" s="100"/>
      <c r="AM402" s="155">
        <v>0</v>
      </c>
      <c r="AN402" s="366">
        <v>0</v>
      </c>
      <c r="AO402" s="339">
        <v>0</v>
      </c>
      <c r="AP402" s="155">
        <v>0</v>
      </c>
      <c r="AQ402" s="156">
        <v>0</v>
      </c>
      <c r="AR402" s="155">
        <v>450.04</v>
      </c>
      <c r="AS402" s="100"/>
      <c r="AT402" s="155">
        <v>0</v>
      </c>
      <c r="AU402" s="366">
        <v>0</v>
      </c>
      <c r="AV402" s="339">
        <v>0</v>
      </c>
      <c r="AW402" s="155">
        <v>0</v>
      </c>
      <c r="AX402" s="156">
        <v>0</v>
      </c>
      <c r="AY402" s="155">
        <v>450.04</v>
      </c>
      <c r="AZ402" s="100"/>
      <c r="BA402" s="155">
        <v>0</v>
      </c>
      <c r="BB402" s="366">
        <v>0</v>
      </c>
      <c r="BC402" s="339">
        <v>0</v>
      </c>
      <c r="BD402" s="155">
        <v>0</v>
      </c>
      <c r="BE402" s="156">
        <v>0</v>
      </c>
      <c r="BF402" s="155">
        <v>450.04</v>
      </c>
      <c r="BG402" s="100"/>
      <c r="BH402" s="155">
        <v>0</v>
      </c>
      <c r="BI402" s="366">
        <v>0</v>
      </c>
      <c r="BJ402" s="339">
        <v>0</v>
      </c>
      <c r="BK402" s="155">
        <v>0</v>
      </c>
      <c r="BL402" s="156">
        <v>0</v>
      </c>
      <c r="BM402" s="155">
        <v>450.04</v>
      </c>
      <c r="BN402" s="100"/>
      <c r="BO402" s="155">
        <v>0</v>
      </c>
      <c r="BP402" s="366">
        <v>0</v>
      </c>
      <c r="BQ402" s="339">
        <v>0</v>
      </c>
      <c r="BR402" s="155">
        <v>0</v>
      </c>
      <c r="BS402" s="156">
        <v>0</v>
      </c>
      <c r="BT402" s="155">
        <v>450.04</v>
      </c>
      <c r="BU402" s="100">
        <v>4</v>
      </c>
      <c r="BV402" s="155">
        <v>450.04</v>
      </c>
      <c r="BW402" s="366">
        <v>1</v>
      </c>
      <c r="BX402" s="339">
        <v>4</v>
      </c>
      <c r="BY402" s="155">
        <v>450.04</v>
      </c>
      <c r="BZ402" s="156">
        <v>1</v>
      </c>
      <c r="CA402" s="155">
        <v>0</v>
      </c>
      <c r="CB402" s="100"/>
      <c r="CC402" s="155">
        <v>0</v>
      </c>
      <c r="CD402" s="366">
        <v>0</v>
      </c>
      <c r="CE402" s="339">
        <v>4</v>
      </c>
      <c r="CF402" s="155">
        <v>450.04</v>
      </c>
      <c r="CG402" s="156">
        <v>1</v>
      </c>
      <c r="CH402" s="155">
        <v>0</v>
      </c>
      <c r="CI402" s="100">
        <v>4</v>
      </c>
      <c r="CJ402" s="155">
        <v>450.04</v>
      </c>
      <c r="CK402" s="366">
        <v>1</v>
      </c>
      <c r="CL402" s="339">
        <v>8</v>
      </c>
      <c r="CM402" s="155">
        <v>900.08</v>
      </c>
      <c r="CN402" s="156">
        <v>2</v>
      </c>
      <c r="CO402" s="155">
        <v>-450.04</v>
      </c>
      <c r="CP402" s="270">
        <v>-4</v>
      </c>
      <c r="CQ402" s="359">
        <v>-450.04</v>
      </c>
      <c r="CR402" s="366">
        <v>-1</v>
      </c>
      <c r="CS402" s="339">
        <v>4</v>
      </c>
      <c r="CT402" s="155">
        <v>450.04</v>
      </c>
      <c r="CU402" s="156">
        <v>1</v>
      </c>
      <c r="CV402" s="155">
        <v>0</v>
      </c>
      <c r="CW402" s="270"/>
      <c r="CX402" s="155">
        <v>0</v>
      </c>
      <c r="CY402" s="366">
        <v>0</v>
      </c>
      <c r="CZ402" s="339">
        <v>4</v>
      </c>
      <c r="DA402" s="155">
        <v>450.04</v>
      </c>
      <c r="DB402" s="156">
        <v>1</v>
      </c>
      <c r="DC402" s="155">
        <v>0</v>
      </c>
      <c r="DD402" s="270"/>
      <c r="DE402" s="359">
        <v>0</v>
      </c>
      <c r="DF402" s="366">
        <v>0</v>
      </c>
      <c r="DG402" s="339">
        <v>4</v>
      </c>
      <c r="DH402" s="155">
        <v>450.04</v>
      </c>
      <c r="DI402" s="156">
        <v>1</v>
      </c>
      <c r="DJ402" s="155">
        <v>0</v>
      </c>
      <c r="DK402" s="270"/>
      <c r="DL402" s="359">
        <v>0</v>
      </c>
      <c r="DM402" s="366">
        <v>0</v>
      </c>
      <c r="DN402" s="339">
        <v>4</v>
      </c>
      <c r="DO402" s="155">
        <v>450.04</v>
      </c>
      <c r="DP402" s="156">
        <v>1</v>
      </c>
      <c r="DQ402" s="155">
        <v>0</v>
      </c>
    </row>
    <row r="403" spans="1:121" ht="38.25" x14ac:dyDescent="0.25">
      <c r="A403" s="17" t="s">
        <v>1040</v>
      </c>
      <c r="B403" s="18" t="s">
        <v>1041</v>
      </c>
      <c r="C403" s="17" t="s">
        <v>27</v>
      </c>
      <c r="D403" s="17" t="s">
        <v>1042</v>
      </c>
      <c r="E403" s="19" t="s">
        <v>42</v>
      </c>
      <c r="F403" s="19">
        <v>5</v>
      </c>
      <c r="G403" s="20">
        <v>81.38</v>
      </c>
      <c r="H403" s="20">
        <v>101.9</v>
      </c>
      <c r="I403" s="390">
        <v>509.5</v>
      </c>
      <c r="J403" s="100">
        <v>0</v>
      </c>
      <c r="K403" s="155">
        <v>0</v>
      </c>
      <c r="L403" s="366">
        <v>0</v>
      </c>
      <c r="M403" s="339">
        <v>0</v>
      </c>
      <c r="N403" s="155">
        <v>0</v>
      </c>
      <c r="O403" s="156">
        <v>0</v>
      </c>
      <c r="P403" s="155">
        <v>509.5</v>
      </c>
      <c r="Q403" s="100"/>
      <c r="R403" s="155">
        <v>0</v>
      </c>
      <c r="S403" s="366">
        <v>0</v>
      </c>
      <c r="T403" s="339">
        <v>0</v>
      </c>
      <c r="U403" s="155">
        <v>0</v>
      </c>
      <c r="V403" s="156">
        <v>0</v>
      </c>
      <c r="W403" s="155">
        <v>509.5</v>
      </c>
      <c r="X403" s="100"/>
      <c r="Y403" s="155">
        <v>0</v>
      </c>
      <c r="Z403" s="366">
        <v>0</v>
      </c>
      <c r="AA403" s="339">
        <v>0</v>
      </c>
      <c r="AB403" s="155">
        <v>0</v>
      </c>
      <c r="AC403" s="156">
        <v>0</v>
      </c>
      <c r="AD403" s="155">
        <v>509.5</v>
      </c>
      <c r="AE403" s="100"/>
      <c r="AF403" s="155">
        <v>0</v>
      </c>
      <c r="AG403" s="366">
        <v>0</v>
      </c>
      <c r="AH403" s="339">
        <v>0</v>
      </c>
      <c r="AI403" s="155">
        <v>0</v>
      </c>
      <c r="AJ403" s="156">
        <v>0</v>
      </c>
      <c r="AK403" s="155">
        <v>509.5</v>
      </c>
      <c r="AL403" s="100"/>
      <c r="AM403" s="155">
        <v>0</v>
      </c>
      <c r="AN403" s="366">
        <v>0</v>
      </c>
      <c r="AO403" s="339">
        <v>0</v>
      </c>
      <c r="AP403" s="155">
        <v>0</v>
      </c>
      <c r="AQ403" s="156">
        <v>0</v>
      </c>
      <c r="AR403" s="155">
        <v>509.5</v>
      </c>
      <c r="AS403" s="100"/>
      <c r="AT403" s="155">
        <v>0</v>
      </c>
      <c r="AU403" s="366">
        <v>0</v>
      </c>
      <c r="AV403" s="339">
        <v>0</v>
      </c>
      <c r="AW403" s="155">
        <v>0</v>
      </c>
      <c r="AX403" s="156">
        <v>0</v>
      </c>
      <c r="AY403" s="155">
        <v>509.5</v>
      </c>
      <c r="AZ403" s="100"/>
      <c r="BA403" s="155">
        <v>0</v>
      </c>
      <c r="BB403" s="366">
        <v>0</v>
      </c>
      <c r="BC403" s="339">
        <v>0</v>
      </c>
      <c r="BD403" s="155">
        <v>0</v>
      </c>
      <c r="BE403" s="156">
        <v>0</v>
      </c>
      <c r="BF403" s="155">
        <v>509.5</v>
      </c>
      <c r="BG403" s="100"/>
      <c r="BH403" s="155">
        <v>0</v>
      </c>
      <c r="BI403" s="366">
        <v>0</v>
      </c>
      <c r="BJ403" s="339">
        <v>0</v>
      </c>
      <c r="BK403" s="155">
        <v>0</v>
      </c>
      <c r="BL403" s="156">
        <v>0</v>
      </c>
      <c r="BM403" s="155">
        <v>509.5</v>
      </c>
      <c r="BN403" s="100"/>
      <c r="BO403" s="155">
        <v>0</v>
      </c>
      <c r="BP403" s="366">
        <v>0</v>
      </c>
      <c r="BQ403" s="339">
        <v>0</v>
      </c>
      <c r="BR403" s="155">
        <v>0</v>
      </c>
      <c r="BS403" s="156">
        <v>0</v>
      </c>
      <c r="BT403" s="155">
        <v>509.5</v>
      </c>
      <c r="BU403" s="100"/>
      <c r="BV403" s="155">
        <v>0</v>
      </c>
      <c r="BW403" s="366">
        <v>0</v>
      </c>
      <c r="BX403" s="339">
        <v>0</v>
      </c>
      <c r="BY403" s="155">
        <v>0</v>
      </c>
      <c r="BZ403" s="156">
        <v>0</v>
      </c>
      <c r="CA403" s="155">
        <v>509.5</v>
      </c>
      <c r="CB403" s="100"/>
      <c r="CC403" s="155">
        <v>0</v>
      </c>
      <c r="CD403" s="366">
        <v>0</v>
      </c>
      <c r="CE403" s="339">
        <v>0</v>
      </c>
      <c r="CF403" s="155">
        <v>0</v>
      </c>
      <c r="CG403" s="156">
        <v>0</v>
      </c>
      <c r="CH403" s="155">
        <v>509.5</v>
      </c>
      <c r="CI403" s="100"/>
      <c r="CJ403" s="155">
        <v>0</v>
      </c>
      <c r="CK403" s="366">
        <v>0</v>
      </c>
      <c r="CL403" s="339">
        <v>0</v>
      </c>
      <c r="CM403" s="155">
        <v>0</v>
      </c>
      <c r="CN403" s="156">
        <v>0</v>
      </c>
      <c r="CO403" s="155">
        <v>509.5</v>
      </c>
      <c r="CP403" s="100">
        <v>5</v>
      </c>
      <c r="CQ403" s="155">
        <v>509.5</v>
      </c>
      <c r="CR403" s="366">
        <v>1</v>
      </c>
      <c r="CS403" s="339">
        <v>5</v>
      </c>
      <c r="CT403" s="155">
        <v>509.5</v>
      </c>
      <c r="CU403" s="156">
        <v>1</v>
      </c>
      <c r="CV403" s="155">
        <v>0</v>
      </c>
      <c r="CW403" s="100"/>
      <c r="CX403" s="155">
        <v>0</v>
      </c>
      <c r="CY403" s="366">
        <v>0</v>
      </c>
      <c r="CZ403" s="339">
        <v>5</v>
      </c>
      <c r="DA403" s="155">
        <v>509.5</v>
      </c>
      <c r="DB403" s="156">
        <v>1</v>
      </c>
      <c r="DC403" s="155">
        <v>0</v>
      </c>
      <c r="DD403" s="100"/>
      <c r="DE403" s="155">
        <v>0</v>
      </c>
      <c r="DF403" s="366">
        <v>0</v>
      </c>
      <c r="DG403" s="339">
        <v>5</v>
      </c>
      <c r="DH403" s="155">
        <v>509.5</v>
      </c>
      <c r="DI403" s="156">
        <v>1</v>
      </c>
      <c r="DJ403" s="155">
        <v>0</v>
      </c>
      <c r="DK403" s="100"/>
      <c r="DL403" s="155">
        <v>0</v>
      </c>
      <c r="DM403" s="366">
        <v>0</v>
      </c>
      <c r="DN403" s="339">
        <v>5</v>
      </c>
      <c r="DO403" s="155">
        <v>509.5</v>
      </c>
      <c r="DP403" s="156">
        <v>1</v>
      </c>
      <c r="DQ403" s="155">
        <v>0</v>
      </c>
    </row>
    <row r="404" spans="1:121" ht="38.25" x14ac:dyDescent="0.25">
      <c r="A404" s="17" t="s">
        <v>1043</v>
      </c>
      <c r="B404" s="18" t="s">
        <v>1044</v>
      </c>
      <c r="C404" s="17" t="s">
        <v>27</v>
      </c>
      <c r="D404" s="17" t="s">
        <v>1045</v>
      </c>
      <c r="E404" s="19" t="s">
        <v>42</v>
      </c>
      <c r="F404" s="19">
        <v>7</v>
      </c>
      <c r="G404" s="20">
        <v>94.22</v>
      </c>
      <c r="H404" s="20">
        <v>117.98</v>
      </c>
      <c r="I404" s="390">
        <v>825.86</v>
      </c>
      <c r="J404" s="100">
        <v>0</v>
      </c>
      <c r="K404" s="155">
        <v>0</v>
      </c>
      <c r="L404" s="366">
        <v>0</v>
      </c>
      <c r="M404" s="339">
        <v>0</v>
      </c>
      <c r="N404" s="155">
        <v>0</v>
      </c>
      <c r="O404" s="156">
        <v>0</v>
      </c>
      <c r="P404" s="155">
        <v>825.86</v>
      </c>
      <c r="Q404" s="100"/>
      <c r="R404" s="155">
        <v>0</v>
      </c>
      <c r="S404" s="366">
        <v>0</v>
      </c>
      <c r="T404" s="339">
        <v>0</v>
      </c>
      <c r="U404" s="155">
        <v>0</v>
      </c>
      <c r="V404" s="156">
        <v>0</v>
      </c>
      <c r="W404" s="155">
        <v>825.86</v>
      </c>
      <c r="X404" s="100"/>
      <c r="Y404" s="155">
        <v>0</v>
      </c>
      <c r="Z404" s="366">
        <v>0</v>
      </c>
      <c r="AA404" s="339">
        <v>0</v>
      </c>
      <c r="AB404" s="155">
        <v>0</v>
      </c>
      <c r="AC404" s="156">
        <v>0</v>
      </c>
      <c r="AD404" s="155">
        <v>825.86</v>
      </c>
      <c r="AE404" s="100"/>
      <c r="AF404" s="155">
        <v>0</v>
      </c>
      <c r="AG404" s="366">
        <v>0</v>
      </c>
      <c r="AH404" s="339">
        <v>0</v>
      </c>
      <c r="AI404" s="155">
        <v>0</v>
      </c>
      <c r="AJ404" s="156">
        <v>0</v>
      </c>
      <c r="AK404" s="155">
        <v>825.86</v>
      </c>
      <c r="AL404" s="100"/>
      <c r="AM404" s="155">
        <v>0</v>
      </c>
      <c r="AN404" s="366">
        <v>0</v>
      </c>
      <c r="AO404" s="339">
        <v>0</v>
      </c>
      <c r="AP404" s="155">
        <v>0</v>
      </c>
      <c r="AQ404" s="156">
        <v>0</v>
      </c>
      <c r="AR404" s="155">
        <v>825.86</v>
      </c>
      <c r="AS404" s="100"/>
      <c r="AT404" s="155">
        <v>0</v>
      </c>
      <c r="AU404" s="366">
        <v>0</v>
      </c>
      <c r="AV404" s="339">
        <v>0</v>
      </c>
      <c r="AW404" s="155">
        <v>0</v>
      </c>
      <c r="AX404" s="156">
        <v>0</v>
      </c>
      <c r="AY404" s="155">
        <v>825.86</v>
      </c>
      <c r="AZ404" s="100"/>
      <c r="BA404" s="155">
        <v>0</v>
      </c>
      <c r="BB404" s="366">
        <v>0</v>
      </c>
      <c r="BC404" s="339">
        <v>0</v>
      </c>
      <c r="BD404" s="155">
        <v>0</v>
      </c>
      <c r="BE404" s="156">
        <v>0</v>
      </c>
      <c r="BF404" s="155">
        <v>825.86</v>
      </c>
      <c r="BG404" s="100"/>
      <c r="BH404" s="155">
        <v>0</v>
      </c>
      <c r="BI404" s="366">
        <v>0</v>
      </c>
      <c r="BJ404" s="339">
        <v>0</v>
      </c>
      <c r="BK404" s="155">
        <v>0</v>
      </c>
      <c r="BL404" s="156">
        <v>0</v>
      </c>
      <c r="BM404" s="155">
        <v>825.86</v>
      </c>
      <c r="BN404" s="100"/>
      <c r="BO404" s="155">
        <v>0</v>
      </c>
      <c r="BP404" s="366">
        <v>0</v>
      </c>
      <c r="BQ404" s="339">
        <v>0</v>
      </c>
      <c r="BR404" s="155">
        <v>0</v>
      </c>
      <c r="BS404" s="156">
        <v>0</v>
      </c>
      <c r="BT404" s="155">
        <v>825.86</v>
      </c>
      <c r="BU404" s="100"/>
      <c r="BV404" s="155">
        <v>0</v>
      </c>
      <c r="BW404" s="366">
        <v>0</v>
      </c>
      <c r="BX404" s="339">
        <v>0</v>
      </c>
      <c r="BY404" s="155">
        <v>0</v>
      </c>
      <c r="BZ404" s="156">
        <v>0</v>
      </c>
      <c r="CA404" s="155">
        <v>825.86</v>
      </c>
      <c r="CB404" s="100"/>
      <c r="CC404" s="155">
        <v>0</v>
      </c>
      <c r="CD404" s="366">
        <v>0</v>
      </c>
      <c r="CE404" s="339">
        <v>0</v>
      </c>
      <c r="CF404" s="155">
        <v>0</v>
      </c>
      <c r="CG404" s="156">
        <v>0</v>
      </c>
      <c r="CH404" s="155">
        <v>825.86</v>
      </c>
      <c r="CI404" s="100"/>
      <c r="CJ404" s="155">
        <v>0</v>
      </c>
      <c r="CK404" s="366">
        <v>0</v>
      </c>
      <c r="CL404" s="339">
        <v>0</v>
      </c>
      <c r="CM404" s="155">
        <v>0</v>
      </c>
      <c r="CN404" s="156">
        <v>0</v>
      </c>
      <c r="CO404" s="155">
        <v>825.86</v>
      </c>
      <c r="CP404" s="100"/>
      <c r="CQ404" s="155">
        <v>0</v>
      </c>
      <c r="CR404" s="366">
        <v>0</v>
      </c>
      <c r="CS404" s="339">
        <v>0</v>
      </c>
      <c r="CT404" s="155">
        <v>0</v>
      </c>
      <c r="CU404" s="156">
        <v>0</v>
      </c>
      <c r="CV404" s="155">
        <v>825.86</v>
      </c>
      <c r="CW404" s="100"/>
      <c r="CX404" s="155">
        <v>0</v>
      </c>
      <c r="CY404" s="366">
        <v>0</v>
      </c>
      <c r="CZ404" s="339">
        <v>0</v>
      </c>
      <c r="DA404" s="155">
        <v>0</v>
      </c>
      <c r="DB404" s="156">
        <v>0</v>
      </c>
      <c r="DC404" s="155">
        <v>825.86</v>
      </c>
      <c r="DD404" s="100"/>
      <c r="DE404" s="155">
        <v>0</v>
      </c>
      <c r="DF404" s="366">
        <v>0</v>
      </c>
      <c r="DG404" s="339">
        <v>0</v>
      </c>
      <c r="DH404" s="155">
        <v>0</v>
      </c>
      <c r="DI404" s="156">
        <v>0</v>
      </c>
      <c r="DJ404" s="155">
        <v>825.86</v>
      </c>
      <c r="DK404" s="100"/>
      <c r="DL404" s="155">
        <v>0</v>
      </c>
      <c r="DM404" s="366">
        <v>0</v>
      </c>
      <c r="DN404" s="339">
        <v>0</v>
      </c>
      <c r="DO404" s="155">
        <v>0</v>
      </c>
      <c r="DP404" s="156">
        <v>0</v>
      </c>
      <c r="DQ404" s="155">
        <v>825.86</v>
      </c>
    </row>
    <row r="405" spans="1:121" ht="25.5" x14ac:dyDescent="0.25">
      <c r="A405" s="17" t="s">
        <v>1046</v>
      </c>
      <c r="B405" s="18" t="s">
        <v>1047</v>
      </c>
      <c r="C405" s="17" t="s">
        <v>27</v>
      </c>
      <c r="D405" s="17" t="s">
        <v>1048</v>
      </c>
      <c r="E405" s="19" t="s">
        <v>42</v>
      </c>
      <c r="F405" s="19">
        <v>1</v>
      </c>
      <c r="G405" s="20">
        <v>139.27000000000001</v>
      </c>
      <c r="H405" s="20">
        <v>174.39</v>
      </c>
      <c r="I405" s="390">
        <v>174.39</v>
      </c>
      <c r="J405" s="100">
        <v>0</v>
      </c>
      <c r="K405" s="155">
        <v>0</v>
      </c>
      <c r="L405" s="366">
        <v>0</v>
      </c>
      <c r="M405" s="339">
        <v>0</v>
      </c>
      <c r="N405" s="155">
        <v>0</v>
      </c>
      <c r="O405" s="156">
        <v>0</v>
      </c>
      <c r="P405" s="155">
        <v>174.39</v>
      </c>
      <c r="Q405" s="100"/>
      <c r="R405" s="155">
        <v>0</v>
      </c>
      <c r="S405" s="366">
        <v>0</v>
      </c>
      <c r="T405" s="339">
        <v>0</v>
      </c>
      <c r="U405" s="155">
        <v>0</v>
      </c>
      <c r="V405" s="156">
        <v>0</v>
      </c>
      <c r="W405" s="155">
        <v>174.39</v>
      </c>
      <c r="X405" s="100"/>
      <c r="Y405" s="155">
        <v>0</v>
      </c>
      <c r="Z405" s="366">
        <v>0</v>
      </c>
      <c r="AA405" s="339">
        <v>0</v>
      </c>
      <c r="AB405" s="155">
        <v>0</v>
      </c>
      <c r="AC405" s="156">
        <v>0</v>
      </c>
      <c r="AD405" s="155">
        <v>174.39</v>
      </c>
      <c r="AE405" s="100"/>
      <c r="AF405" s="155">
        <v>0</v>
      </c>
      <c r="AG405" s="366">
        <v>0</v>
      </c>
      <c r="AH405" s="339">
        <v>0</v>
      </c>
      <c r="AI405" s="155">
        <v>0</v>
      </c>
      <c r="AJ405" s="156">
        <v>0</v>
      </c>
      <c r="AK405" s="155">
        <v>174.39</v>
      </c>
      <c r="AL405" s="100"/>
      <c r="AM405" s="155">
        <v>0</v>
      </c>
      <c r="AN405" s="366">
        <v>0</v>
      </c>
      <c r="AO405" s="339">
        <v>0</v>
      </c>
      <c r="AP405" s="155">
        <v>0</v>
      </c>
      <c r="AQ405" s="156">
        <v>0</v>
      </c>
      <c r="AR405" s="155">
        <v>174.39</v>
      </c>
      <c r="AS405" s="100"/>
      <c r="AT405" s="155">
        <v>0</v>
      </c>
      <c r="AU405" s="366">
        <v>0</v>
      </c>
      <c r="AV405" s="339">
        <v>0</v>
      </c>
      <c r="AW405" s="155">
        <v>0</v>
      </c>
      <c r="AX405" s="156">
        <v>0</v>
      </c>
      <c r="AY405" s="155">
        <v>174.39</v>
      </c>
      <c r="AZ405" s="100"/>
      <c r="BA405" s="155">
        <v>0</v>
      </c>
      <c r="BB405" s="366">
        <v>0</v>
      </c>
      <c r="BC405" s="339">
        <v>0</v>
      </c>
      <c r="BD405" s="155">
        <v>0</v>
      </c>
      <c r="BE405" s="156">
        <v>0</v>
      </c>
      <c r="BF405" s="155">
        <v>174.39</v>
      </c>
      <c r="BG405" s="100"/>
      <c r="BH405" s="155">
        <v>0</v>
      </c>
      <c r="BI405" s="366">
        <v>0</v>
      </c>
      <c r="BJ405" s="339">
        <v>0</v>
      </c>
      <c r="BK405" s="155">
        <v>0</v>
      </c>
      <c r="BL405" s="156">
        <v>0</v>
      </c>
      <c r="BM405" s="155">
        <v>174.39</v>
      </c>
      <c r="BN405" s="100"/>
      <c r="BO405" s="155">
        <v>0</v>
      </c>
      <c r="BP405" s="366">
        <v>0</v>
      </c>
      <c r="BQ405" s="339">
        <v>0</v>
      </c>
      <c r="BR405" s="155">
        <v>0</v>
      </c>
      <c r="BS405" s="156">
        <v>0</v>
      </c>
      <c r="BT405" s="155">
        <v>174.39</v>
      </c>
      <c r="BU405" s="100">
        <v>1</v>
      </c>
      <c r="BV405" s="155">
        <v>174.39</v>
      </c>
      <c r="BW405" s="366">
        <v>1</v>
      </c>
      <c r="BX405" s="339">
        <v>1</v>
      </c>
      <c r="BY405" s="155">
        <v>174.39</v>
      </c>
      <c r="BZ405" s="156">
        <v>1</v>
      </c>
      <c r="CA405" s="155">
        <v>0</v>
      </c>
      <c r="CB405" s="100"/>
      <c r="CC405" s="155">
        <v>0</v>
      </c>
      <c r="CD405" s="366">
        <v>0</v>
      </c>
      <c r="CE405" s="339">
        <v>1</v>
      </c>
      <c r="CF405" s="155">
        <v>174.39</v>
      </c>
      <c r="CG405" s="156">
        <v>1</v>
      </c>
      <c r="CH405" s="155">
        <v>0</v>
      </c>
      <c r="CI405" s="100">
        <v>1</v>
      </c>
      <c r="CJ405" s="155">
        <v>174.39</v>
      </c>
      <c r="CK405" s="366">
        <v>1</v>
      </c>
      <c r="CL405" s="339">
        <v>2</v>
      </c>
      <c r="CM405" s="155">
        <v>348.78</v>
      </c>
      <c r="CN405" s="156">
        <v>2</v>
      </c>
      <c r="CO405" s="155">
        <v>-174.39</v>
      </c>
      <c r="CP405" s="270">
        <v>-1</v>
      </c>
      <c r="CQ405" s="359">
        <v>-174.39</v>
      </c>
      <c r="CR405" s="366">
        <v>-1</v>
      </c>
      <c r="CS405" s="339">
        <v>1</v>
      </c>
      <c r="CT405" s="155">
        <v>174.39</v>
      </c>
      <c r="CU405" s="156">
        <v>1</v>
      </c>
      <c r="CV405" s="155">
        <v>0</v>
      </c>
      <c r="CW405" s="270">
        <v>0</v>
      </c>
      <c r="CX405" s="155">
        <v>0</v>
      </c>
      <c r="CY405" s="366">
        <v>0</v>
      </c>
      <c r="CZ405" s="339">
        <v>1</v>
      </c>
      <c r="DA405" s="155">
        <v>174.39</v>
      </c>
      <c r="DB405" s="156">
        <v>1</v>
      </c>
      <c r="DC405" s="155">
        <v>0</v>
      </c>
      <c r="DD405" s="270"/>
      <c r="DE405" s="359">
        <v>0</v>
      </c>
      <c r="DF405" s="366">
        <v>0</v>
      </c>
      <c r="DG405" s="339">
        <v>1</v>
      </c>
      <c r="DH405" s="155">
        <v>174.39</v>
      </c>
      <c r="DI405" s="156">
        <v>1</v>
      </c>
      <c r="DJ405" s="155">
        <v>0</v>
      </c>
      <c r="DK405" s="270"/>
      <c r="DL405" s="359">
        <v>0</v>
      </c>
      <c r="DM405" s="366">
        <v>0</v>
      </c>
      <c r="DN405" s="339">
        <v>1</v>
      </c>
      <c r="DO405" s="155">
        <v>174.39</v>
      </c>
      <c r="DP405" s="156">
        <v>1</v>
      </c>
      <c r="DQ405" s="155">
        <v>0</v>
      </c>
    </row>
    <row r="406" spans="1:121" ht="25.5" x14ac:dyDescent="0.25">
      <c r="A406" s="17" t="s">
        <v>1049</v>
      </c>
      <c r="B406" s="18" t="s">
        <v>1050</v>
      </c>
      <c r="C406" s="17" t="s">
        <v>27</v>
      </c>
      <c r="D406" s="17" t="s">
        <v>1051</v>
      </c>
      <c r="E406" s="19" t="s">
        <v>42</v>
      </c>
      <c r="F406" s="19">
        <v>3</v>
      </c>
      <c r="G406" s="20">
        <v>170.63</v>
      </c>
      <c r="H406" s="20">
        <v>213.66</v>
      </c>
      <c r="I406" s="390">
        <v>640.98</v>
      </c>
      <c r="J406" s="100">
        <v>0</v>
      </c>
      <c r="K406" s="155">
        <v>0</v>
      </c>
      <c r="L406" s="366">
        <v>0</v>
      </c>
      <c r="M406" s="339">
        <v>0</v>
      </c>
      <c r="N406" s="155">
        <v>0</v>
      </c>
      <c r="O406" s="156">
        <v>0</v>
      </c>
      <c r="P406" s="155">
        <v>640.98</v>
      </c>
      <c r="Q406" s="100"/>
      <c r="R406" s="155">
        <v>0</v>
      </c>
      <c r="S406" s="366">
        <v>0</v>
      </c>
      <c r="T406" s="339">
        <v>0</v>
      </c>
      <c r="U406" s="155">
        <v>0</v>
      </c>
      <c r="V406" s="156">
        <v>0</v>
      </c>
      <c r="W406" s="155">
        <v>640.98</v>
      </c>
      <c r="X406" s="100"/>
      <c r="Y406" s="155">
        <v>0</v>
      </c>
      <c r="Z406" s="366">
        <v>0</v>
      </c>
      <c r="AA406" s="339">
        <v>0</v>
      </c>
      <c r="AB406" s="155">
        <v>0</v>
      </c>
      <c r="AC406" s="156">
        <v>0</v>
      </c>
      <c r="AD406" s="155">
        <v>640.98</v>
      </c>
      <c r="AE406" s="100"/>
      <c r="AF406" s="155">
        <v>0</v>
      </c>
      <c r="AG406" s="366">
        <v>0</v>
      </c>
      <c r="AH406" s="339">
        <v>0</v>
      </c>
      <c r="AI406" s="155">
        <v>0</v>
      </c>
      <c r="AJ406" s="156">
        <v>0</v>
      </c>
      <c r="AK406" s="155">
        <v>640.98</v>
      </c>
      <c r="AL406" s="100"/>
      <c r="AM406" s="155">
        <v>0</v>
      </c>
      <c r="AN406" s="366">
        <v>0</v>
      </c>
      <c r="AO406" s="339">
        <v>0</v>
      </c>
      <c r="AP406" s="155">
        <v>0</v>
      </c>
      <c r="AQ406" s="156">
        <v>0</v>
      </c>
      <c r="AR406" s="155">
        <v>640.98</v>
      </c>
      <c r="AS406" s="100"/>
      <c r="AT406" s="155">
        <v>0</v>
      </c>
      <c r="AU406" s="366">
        <v>0</v>
      </c>
      <c r="AV406" s="339">
        <v>0</v>
      </c>
      <c r="AW406" s="155">
        <v>0</v>
      </c>
      <c r="AX406" s="156">
        <v>0</v>
      </c>
      <c r="AY406" s="155">
        <v>640.98</v>
      </c>
      <c r="AZ406" s="100"/>
      <c r="BA406" s="155">
        <v>0</v>
      </c>
      <c r="BB406" s="366">
        <v>0</v>
      </c>
      <c r="BC406" s="339">
        <v>0</v>
      </c>
      <c r="BD406" s="155">
        <v>0</v>
      </c>
      <c r="BE406" s="156">
        <v>0</v>
      </c>
      <c r="BF406" s="155">
        <v>640.98</v>
      </c>
      <c r="BG406" s="100"/>
      <c r="BH406" s="155">
        <v>0</v>
      </c>
      <c r="BI406" s="366">
        <v>0</v>
      </c>
      <c r="BJ406" s="339">
        <v>0</v>
      </c>
      <c r="BK406" s="155">
        <v>0</v>
      </c>
      <c r="BL406" s="156">
        <v>0</v>
      </c>
      <c r="BM406" s="155">
        <v>640.98</v>
      </c>
      <c r="BN406" s="100"/>
      <c r="BO406" s="155">
        <v>0</v>
      </c>
      <c r="BP406" s="366">
        <v>0</v>
      </c>
      <c r="BQ406" s="339">
        <v>0</v>
      </c>
      <c r="BR406" s="155">
        <v>0</v>
      </c>
      <c r="BS406" s="156">
        <v>0</v>
      </c>
      <c r="BT406" s="155">
        <v>640.98</v>
      </c>
      <c r="BU406" s="100">
        <v>2</v>
      </c>
      <c r="BV406" s="155">
        <v>427.32</v>
      </c>
      <c r="BW406" s="366">
        <v>0.66666666666666663</v>
      </c>
      <c r="BX406" s="339">
        <v>2</v>
      </c>
      <c r="BY406" s="155">
        <v>427.32</v>
      </c>
      <c r="BZ406" s="156">
        <v>0.66666666666666663</v>
      </c>
      <c r="CA406" s="155">
        <v>213.66000000000003</v>
      </c>
      <c r="CB406" s="100"/>
      <c r="CC406" s="155">
        <v>0</v>
      </c>
      <c r="CD406" s="366">
        <v>0</v>
      </c>
      <c r="CE406" s="339">
        <v>2</v>
      </c>
      <c r="CF406" s="155">
        <v>427.32</v>
      </c>
      <c r="CG406" s="156">
        <v>0.66666666666666663</v>
      </c>
      <c r="CH406" s="155">
        <v>213.66000000000003</v>
      </c>
      <c r="CI406" s="100">
        <v>2</v>
      </c>
      <c r="CJ406" s="155">
        <v>427.32</v>
      </c>
      <c r="CK406" s="366">
        <v>0.66666666666666663</v>
      </c>
      <c r="CL406" s="339">
        <v>4</v>
      </c>
      <c r="CM406" s="155">
        <v>854.64</v>
      </c>
      <c r="CN406" s="156">
        <v>1.3333333333333333</v>
      </c>
      <c r="CO406" s="155">
        <v>-213.65999999999997</v>
      </c>
      <c r="CP406" s="270">
        <v>-1</v>
      </c>
      <c r="CQ406" s="359">
        <v>-213.66</v>
      </c>
      <c r="CR406" s="366">
        <v>-0.33333333333333331</v>
      </c>
      <c r="CS406" s="339">
        <v>3</v>
      </c>
      <c r="CT406" s="155">
        <v>640.98</v>
      </c>
      <c r="CU406" s="156">
        <v>1</v>
      </c>
      <c r="CV406" s="155">
        <v>0</v>
      </c>
      <c r="CW406" s="270">
        <v>0</v>
      </c>
      <c r="CX406" s="155">
        <v>0</v>
      </c>
      <c r="CY406" s="366">
        <v>0</v>
      </c>
      <c r="CZ406" s="339">
        <v>3</v>
      </c>
      <c r="DA406" s="155">
        <v>640.98</v>
      </c>
      <c r="DB406" s="156">
        <v>1</v>
      </c>
      <c r="DC406" s="155">
        <v>0</v>
      </c>
      <c r="DD406" s="270"/>
      <c r="DE406" s="359">
        <v>0</v>
      </c>
      <c r="DF406" s="366">
        <v>0</v>
      </c>
      <c r="DG406" s="339">
        <v>3</v>
      </c>
      <c r="DH406" s="155">
        <v>640.98</v>
      </c>
      <c r="DI406" s="156">
        <v>1</v>
      </c>
      <c r="DJ406" s="155">
        <v>0</v>
      </c>
      <c r="DK406" s="270"/>
      <c r="DL406" s="359">
        <v>0</v>
      </c>
      <c r="DM406" s="366">
        <v>0</v>
      </c>
      <c r="DN406" s="339">
        <v>3</v>
      </c>
      <c r="DO406" s="155">
        <v>640.98</v>
      </c>
      <c r="DP406" s="156">
        <v>1</v>
      </c>
      <c r="DQ406" s="155">
        <v>0</v>
      </c>
    </row>
    <row r="407" spans="1:121" ht="25.5" x14ac:dyDescent="0.25">
      <c r="A407" s="17" t="s">
        <v>1052</v>
      </c>
      <c r="B407" s="18" t="s">
        <v>1053</v>
      </c>
      <c r="C407" s="17" t="s">
        <v>27</v>
      </c>
      <c r="D407" s="17" t="s">
        <v>1054</v>
      </c>
      <c r="E407" s="19" t="s">
        <v>522</v>
      </c>
      <c r="F407" s="19">
        <v>2</v>
      </c>
      <c r="G407" s="20">
        <v>24.25</v>
      </c>
      <c r="H407" s="20">
        <v>30.36</v>
      </c>
      <c r="I407" s="390">
        <v>60.72</v>
      </c>
      <c r="J407" s="100">
        <v>0</v>
      </c>
      <c r="K407" s="155">
        <v>0</v>
      </c>
      <c r="L407" s="366">
        <v>0</v>
      </c>
      <c r="M407" s="339">
        <v>0</v>
      </c>
      <c r="N407" s="155">
        <v>0</v>
      </c>
      <c r="O407" s="156">
        <v>0</v>
      </c>
      <c r="P407" s="155">
        <v>60.72</v>
      </c>
      <c r="Q407" s="100"/>
      <c r="R407" s="155">
        <v>0</v>
      </c>
      <c r="S407" s="366">
        <v>0</v>
      </c>
      <c r="T407" s="339">
        <v>0</v>
      </c>
      <c r="U407" s="155">
        <v>0</v>
      </c>
      <c r="V407" s="156">
        <v>0</v>
      </c>
      <c r="W407" s="155">
        <v>60.72</v>
      </c>
      <c r="X407" s="100"/>
      <c r="Y407" s="155">
        <v>0</v>
      </c>
      <c r="Z407" s="366">
        <v>0</v>
      </c>
      <c r="AA407" s="339">
        <v>0</v>
      </c>
      <c r="AB407" s="155">
        <v>0</v>
      </c>
      <c r="AC407" s="156">
        <v>0</v>
      </c>
      <c r="AD407" s="155">
        <v>60.72</v>
      </c>
      <c r="AE407" s="100"/>
      <c r="AF407" s="155">
        <v>0</v>
      </c>
      <c r="AG407" s="366">
        <v>0</v>
      </c>
      <c r="AH407" s="339">
        <v>0</v>
      </c>
      <c r="AI407" s="155">
        <v>0</v>
      </c>
      <c r="AJ407" s="156">
        <v>0</v>
      </c>
      <c r="AK407" s="155">
        <v>60.72</v>
      </c>
      <c r="AL407" s="100"/>
      <c r="AM407" s="155">
        <v>0</v>
      </c>
      <c r="AN407" s="366">
        <v>0</v>
      </c>
      <c r="AO407" s="339">
        <v>0</v>
      </c>
      <c r="AP407" s="155">
        <v>0</v>
      </c>
      <c r="AQ407" s="156">
        <v>0</v>
      </c>
      <c r="AR407" s="155">
        <v>60.72</v>
      </c>
      <c r="AS407" s="100"/>
      <c r="AT407" s="155">
        <v>0</v>
      </c>
      <c r="AU407" s="366">
        <v>0</v>
      </c>
      <c r="AV407" s="339">
        <v>0</v>
      </c>
      <c r="AW407" s="155">
        <v>0</v>
      </c>
      <c r="AX407" s="156">
        <v>0</v>
      </c>
      <c r="AY407" s="155">
        <v>60.72</v>
      </c>
      <c r="AZ407" s="100"/>
      <c r="BA407" s="155">
        <v>0</v>
      </c>
      <c r="BB407" s="366">
        <v>0</v>
      </c>
      <c r="BC407" s="339">
        <v>0</v>
      </c>
      <c r="BD407" s="155">
        <v>0</v>
      </c>
      <c r="BE407" s="156">
        <v>0</v>
      </c>
      <c r="BF407" s="155">
        <v>60.72</v>
      </c>
      <c r="BG407" s="100"/>
      <c r="BH407" s="155">
        <v>0</v>
      </c>
      <c r="BI407" s="366">
        <v>0</v>
      </c>
      <c r="BJ407" s="339">
        <v>0</v>
      </c>
      <c r="BK407" s="155">
        <v>0</v>
      </c>
      <c r="BL407" s="156">
        <v>0</v>
      </c>
      <c r="BM407" s="155">
        <v>60.72</v>
      </c>
      <c r="BN407" s="100"/>
      <c r="BO407" s="155">
        <v>0</v>
      </c>
      <c r="BP407" s="366">
        <v>0</v>
      </c>
      <c r="BQ407" s="339">
        <v>0</v>
      </c>
      <c r="BR407" s="155">
        <v>0</v>
      </c>
      <c r="BS407" s="156">
        <v>0</v>
      </c>
      <c r="BT407" s="155">
        <v>60.72</v>
      </c>
      <c r="BU407" s="100"/>
      <c r="BV407" s="155">
        <v>0</v>
      </c>
      <c r="BW407" s="366">
        <v>0</v>
      </c>
      <c r="BX407" s="339">
        <v>0</v>
      </c>
      <c r="BY407" s="155">
        <v>0</v>
      </c>
      <c r="BZ407" s="156">
        <v>0</v>
      </c>
      <c r="CA407" s="155">
        <v>60.72</v>
      </c>
      <c r="CB407" s="100"/>
      <c r="CC407" s="155">
        <v>0</v>
      </c>
      <c r="CD407" s="366">
        <v>0</v>
      </c>
      <c r="CE407" s="339">
        <v>0</v>
      </c>
      <c r="CF407" s="155">
        <v>0</v>
      </c>
      <c r="CG407" s="156">
        <v>0</v>
      </c>
      <c r="CH407" s="155">
        <v>60.72</v>
      </c>
      <c r="CI407" s="100"/>
      <c r="CJ407" s="155">
        <v>0</v>
      </c>
      <c r="CK407" s="366">
        <v>0</v>
      </c>
      <c r="CL407" s="339">
        <v>0</v>
      </c>
      <c r="CM407" s="155">
        <v>0</v>
      </c>
      <c r="CN407" s="156">
        <v>0</v>
      </c>
      <c r="CO407" s="155">
        <v>60.72</v>
      </c>
      <c r="CP407" s="100"/>
      <c r="CQ407" s="155">
        <v>0</v>
      </c>
      <c r="CR407" s="366">
        <v>0</v>
      </c>
      <c r="CS407" s="339">
        <v>0</v>
      </c>
      <c r="CT407" s="155">
        <v>0</v>
      </c>
      <c r="CU407" s="156">
        <v>0</v>
      </c>
      <c r="CV407" s="155">
        <v>60.72</v>
      </c>
      <c r="CW407" s="100"/>
      <c r="CX407" s="155">
        <v>0</v>
      </c>
      <c r="CY407" s="366">
        <v>0</v>
      </c>
      <c r="CZ407" s="339">
        <v>0</v>
      </c>
      <c r="DA407" s="155">
        <v>0</v>
      </c>
      <c r="DB407" s="156">
        <v>0</v>
      </c>
      <c r="DC407" s="155">
        <v>60.72</v>
      </c>
      <c r="DD407" s="100"/>
      <c r="DE407" s="155">
        <v>0</v>
      </c>
      <c r="DF407" s="366">
        <v>0</v>
      </c>
      <c r="DG407" s="339">
        <v>0</v>
      </c>
      <c r="DH407" s="155">
        <v>0</v>
      </c>
      <c r="DI407" s="156">
        <v>0</v>
      </c>
      <c r="DJ407" s="155">
        <v>60.72</v>
      </c>
      <c r="DK407" s="100"/>
      <c r="DL407" s="155">
        <v>0</v>
      </c>
      <c r="DM407" s="366">
        <v>0</v>
      </c>
      <c r="DN407" s="339">
        <v>0</v>
      </c>
      <c r="DO407" s="155">
        <v>0</v>
      </c>
      <c r="DP407" s="156">
        <v>0</v>
      </c>
      <c r="DQ407" s="155">
        <v>60.72</v>
      </c>
    </row>
    <row r="408" spans="1:121" ht="25.5" x14ac:dyDescent="0.25">
      <c r="A408" s="17" t="s">
        <v>1055</v>
      </c>
      <c r="B408" s="18" t="s">
        <v>1056</v>
      </c>
      <c r="C408" s="17" t="s">
        <v>27</v>
      </c>
      <c r="D408" s="17" t="s">
        <v>1057</v>
      </c>
      <c r="E408" s="19" t="s">
        <v>522</v>
      </c>
      <c r="F408" s="19">
        <v>38</v>
      </c>
      <c r="G408" s="20">
        <v>23.54</v>
      </c>
      <c r="H408" s="20">
        <v>29.47</v>
      </c>
      <c r="I408" s="390">
        <v>1119.8599999999999</v>
      </c>
      <c r="J408" s="100">
        <v>0</v>
      </c>
      <c r="K408" s="155">
        <v>0</v>
      </c>
      <c r="L408" s="366">
        <v>0</v>
      </c>
      <c r="M408" s="339">
        <v>0</v>
      </c>
      <c r="N408" s="155">
        <v>0</v>
      </c>
      <c r="O408" s="156">
        <v>0</v>
      </c>
      <c r="P408" s="155">
        <v>1119.8599999999999</v>
      </c>
      <c r="Q408" s="100"/>
      <c r="R408" s="155">
        <v>0</v>
      </c>
      <c r="S408" s="366">
        <v>0</v>
      </c>
      <c r="T408" s="339">
        <v>0</v>
      </c>
      <c r="U408" s="155">
        <v>0</v>
      </c>
      <c r="V408" s="156">
        <v>0</v>
      </c>
      <c r="W408" s="155">
        <v>1119.8599999999999</v>
      </c>
      <c r="X408" s="100"/>
      <c r="Y408" s="155">
        <v>0</v>
      </c>
      <c r="Z408" s="366">
        <v>0</v>
      </c>
      <c r="AA408" s="339">
        <v>0</v>
      </c>
      <c r="AB408" s="155">
        <v>0</v>
      </c>
      <c r="AC408" s="156">
        <v>0</v>
      </c>
      <c r="AD408" s="155">
        <v>1119.8599999999999</v>
      </c>
      <c r="AE408" s="100"/>
      <c r="AF408" s="155">
        <v>0</v>
      </c>
      <c r="AG408" s="366">
        <v>0</v>
      </c>
      <c r="AH408" s="339">
        <v>0</v>
      </c>
      <c r="AI408" s="155">
        <v>0</v>
      </c>
      <c r="AJ408" s="156">
        <v>0</v>
      </c>
      <c r="AK408" s="155">
        <v>1119.8599999999999</v>
      </c>
      <c r="AL408" s="100"/>
      <c r="AM408" s="155">
        <v>0</v>
      </c>
      <c r="AN408" s="366">
        <v>0</v>
      </c>
      <c r="AO408" s="339">
        <v>0</v>
      </c>
      <c r="AP408" s="155">
        <v>0</v>
      </c>
      <c r="AQ408" s="156">
        <v>0</v>
      </c>
      <c r="AR408" s="155">
        <v>1119.8599999999999</v>
      </c>
      <c r="AS408" s="100"/>
      <c r="AT408" s="155">
        <v>0</v>
      </c>
      <c r="AU408" s="366">
        <v>0</v>
      </c>
      <c r="AV408" s="339">
        <v>0</v>
      </c>
      <c r="AW408" s="155">
        <v>0</v>
      </c>
      <c r="AX408" s="156">
        <v>0</v>
      </c>
      <c r="AY408" s="155">
        <v>1119.8599999999999</v>
      </c>
      <c r="AZ408" s="100"/>
      <c r="BA408" s="155">
        <v>0</v>
      </c>
      <c r="BB408" s="366">
        <v>0</v>
      </c>
      <c r="BC408" s="339">
        <v>0</v>
      </c>
      <c r="BD408" s="155">
        <v>0</v>
      </c>
      <c r="BE408" s="156">
        <v>0</v>
      </c>
      <c r="BF408" s="155">
        <v>1119.8599999999999</v>
      </c>
      <c r="BG408" s="100"/>
      <c r="BH408" s="155">
        <v>0</v>
      </c>
      <c r="BI408" s="366">
        <v>0</v>
      </c>
      <c r="BJ408" s="339">
        <v>0</v>
      </c>
      <c r="BK408" s="155">
        <v>0</v>
      </c>
      <c r="BL408" s="156">
        <v>0</v>
      </c>
      <c r="BM408" s="155">
        <v>1119.8599999999999</v>
      </c>
      <c r="BN408" s="100"/>
      <c r="BO408" s="155">
        <v>0</v>
      </c>
      <c r="BP408" s="366">
        <v>0</v>
      </c>
      <c r="BQ408" s="339">
        <v>0</v>
      </c>
      <c r="BR408" s="155">
        <v>0</v>
      </c>
      <c r="BS408" s="156">
        <v>0</v>
      </c>
      <c r="BT408" s="155">
        <v>1119.8599999999999</v>
      </c>
      <c r="BU408" s="100"/>
      <c r="BV408" s="155">
        <v>0</v>
      </c>
      <c r="BW408" s="366">
        <v>0</v>
      </c>
      <c r="BX408" s="339">
        <v>0</v>
      </c>
      <c r="BY408" s="155">
        <v>0</v>
      </c>
      <c r="BZ408" s="156">
        <v>0</v>
      </c>
      <c r="CA408" s="155">
        <v>1119.8599999999999</v>
      </c>
      <c r="CB408" s="100"/>
      <c r="CC408" s="155">
        <v>0</v>
      </c>
      <c r="CD408" s="366">
        <v>0</v>
      </c>
      <c r="CE408" s="339">
        <v>0</v>
      </c>
      <c r="CF408" s="155">
        <v>0</v>
      </c>
      <c r="CG408" s="156">
        <v>0</v>
      </c>
      <c r="CH408" s="155">
        <v>1119.8599999999999</v>
      </c>
      <c r="CI408" s="100"/>
      <c r="CJ408" s="155">
        <v>0</v>
      </c>
      <c r="CK408" s="366">
        <v>0</v>
      </c>
      <c r="CL408" s="339">
        <v>0</v>
      </c>
      <c r="CM408" s="155">
        <v>0</v>
      </c>
      <c r="CN408" s="156">
        <v>0</v>
      </c>
      <c r="CO408" s="155">
        <v>1119.8599999999999</v>
      </c>
      <c r="CP408" s="100"/>
      <c r="CQ408" s="155">
        <v>0</v>
      </c>
      <c r="CR408" s="366">
        <v>0</v>
      </c>
      <c r="CS408" s="339">
        <v>0</v>
      </c>
      <c r="CT408" s="155">
        <v>0</v>
      </c>
      <c r="CU408" s="156">
        <v>0</v>
      </c>
      <c r="CV408" s="155">
        <v>1119.8599999999999</v>
      </c>
      <c r="CW408" s="100"/>
      <c r="CX408" s="155">
        <v>0</v>
      </c>
      <c r="CY408" s="366">
        <v>0</v>
      </c>
      <c r="CZ408" s="339">
        <v>0</v>
      </c>
      <c r="DA408" s="155">
        <v>0</v>
      </c>
      <c r="DB408" s="156">
        <v>0</v>
      </c>
      <c r="DC408" s="155">
        <v>1119.8599999999999</v>
      </c>
      <c r="DD408" s="100"/>
      <c r="DE408" s="155">
        <v>0</v>
      </c>
      <c r="DF408" s="366">
        <v>0</v>
      </c>
      <c r="DG408" s="339">
        <v>0</v>
      </c>
      <c r="DH408" s="155">
        <v>0</v>
      </c>
      <c r="DI408" s="156">
        <v>0</v>
      </c>
      <c r="DJ408" s="155">
        <v>1119.8599999999999</v>
      </c>
      <c r="DK408" s="100"/>
      <c r="DL408" s="155">
        <v>0</v>
      </c>
      <c r="DM408" s="366">
        <v>0</v>
      </c>
      <c r="DN408" s="339">
        <v>0</v>
      </c>
      <c r="DO408" s="155">
        <v>0</v>
      </c>
      <c r="DP408" s="156">
        <v>0</v>
      </c>
      <c r="DQ408" s="155">
        <v>1119.8599999999999</v>
      </c>
    </row>
    <row r="409" spans="1:121" ht="25.5" x14ac:dyDescent="0.25">
      <c r="A409" s="17" t="s">
        <v>1058</v>
      </c>
      <c r="B409" s="18" t="s">
        <v>1059</v>
      </c>
      <c r="C409" s="17" t="s">
        <v>27</v>
      </c>
      <c r="D409" s="17" t="s">
        <v>1060</v>
      </c>
      <c r="E409" s="19" t="s">
        <v>522</v>
      </c>
      <c r="F409" s="19">
        <v>4</v>
      </c>
      <c r="G409" s="20">
        <v>387.55</v>
      </c>
      <c r="H409" s="20">
        <v>485.29</v>
      </c>
      <c r="I409" s="390">
        <v>1941.16</v>
      </c>
      <c r="J409" s="100">
        <v>0</v>
      </c>
      <c r="K409" s="155">
        <v>0</v>
      </c>
      <c r="L409" s="366">
        <v>0</v>
      </c>
      <c r="M409" s="339">
        <v>0</v>
      </c>
      <c r="N409" s="155">
        <v>0</v>
      </c>
      <c r="O409" s="156">
        <v>0</v>
      </c>
      <c r="P409" s="155">
        <v>1941.16</v>
      </c>
      <c r="Q409" s="100"/>
      <c r="R409" s="155">
        <v>0</v>
      </c>
      <c r="S409" s="366">
        <v>0</v>
      </c>
      <c r="T409" s="339">
        <v>0</v>
      </c>
      <c r="U409" s="155">
        <v>0</v>
      </c>
      <c r="V409" s="156">
        <v>0</v>
      </c>
      <c r="W409" s="155">
        <v>1941.16</v>
      </c>
      <c r="X409" s="100"/>
      <c r="Y409" s="155">
        <v>0</v>
      </c>
      <c r="Z409" s="366">
        <v>0</v>
      </c>
      <c r="AA409" s="339">
        <v>0</v>
      </c>
      <c r="AB409" s="155">
        <v>0</v>
      </c>
      <c r="AC409" s="156">
        <v>0</v>
      </c>
      <c r="AD409" s="155">
        <v>1941.16</v>
      </c>
      <c r="AE409" s="100"/>
      <c r="AF409" s="155">
        <v>0</v>
      </c>
      <c r="AG409" s="366">
        <v>0</v>
      </c>
      <c r="AH409" s="339">
        <v>0</v>
      </c>
      <c r="AI409" s="155">
        <v>0</v>
      </c>
      <c r="AJ409" s="156">
        <v>0</v>
      </c>
      <c r="AK409" s="155">
        <v>1941.16</v>
      </c>
      <c r="AL409" s="100"/>
      <c r="AM409" s="155">
        <v>0</v>
      </c>
      <c r="AN409" s="366">
        <v>0</v>
      </c>
      <c r="AO409" s="339">
        <v>0</v>
      </c>
      <c r="AP409" s="155">
        <v>0</v>
      </c>
      <c r="AQ409" s="156">
        <v>0</v>
      </c>
      <c r="AR409" s="155">
        <v>1941.16</v>
      </c>
      <c r="AS409" s="100"/>
      <c r="AT409" s="155">
        <v>0</v>
      </c>
      <c r="AU409" s="366">
        <v>0</v>
      </c>
      <c r="AV409" s="339">
        <v>0</v>
      </c>
      <c r="AW409" s="155">
        <v>0</v>
      </c>
      <c r="AX409" s="156">
        <v>0</v>
      </c>
      <c r="AY409" s="155">
        <v>1941.16</v>
      </c>
      <c r="AZ409" s="100"/>
      <c r="BA409" s="155">
        <v>0</v>
      </c>
      <c r="BB409" s="366">
        <v>0</v>
      </c>
      <c r="BC409" s="339">
        <v>0</v>
      </c>
      <c r="BD409" s="155">
        <v>0</v>
      </c>
      <c r="BE409" s="156">
        <v>0</v>
      </c>
      <c r="BF409" s="155">
        <v>1941.16</v>
      </c>
      <c r="BG409" s="100"/>
      <c r="BH409" s="155">
        <v>0</v>
      </c>
      <c r="BI409" s="366">
        <v>0</v>
      </c>
      <c r="BJ409" s="339">
        <v>0</v>
      </c>
      <c r="BK409" s="155">
        <v>0</v>
      </c>
      <c r="BL409" s="156">
        <v>0</v>
      </c>
      <c r="BM409" s="155">
        <v>1941.16</v>
      </c>
      <c r="BN409" s="100"/>
      <c r="BO409" s="155">
        <v>0</v>
      </c>
      <c r="BP409" s="366">
        <v>0</v>
      </c>
      <c r="BQ409" s="339">
        <v>0</v>
      </c>
      <c r="BR409" s="155">
        <v>0</v>
      </c>
      <c r="BS409" s="156">
        <v>0</v>
      </c>
      <c r="BT409" s="155">
        <v>1941.16</v>
      </c>
      <c r="BU409" s="100"/>
      <c r="BV409" s="155">
        <v>0</v>
      </c>
      <c r="BW409" s="366">
        <v>0</v>
      </c>
      <c r="BX409" s="339">
        <v>0</v>
      </c>
      <c r="BY409" s="155">
        <v>0</v>
      </c>
      <c r="BZ409" s="156">
        <v>0</v>
      </c>
      <c r="CA409" s="155">
        <v>1941.16</v>
      </c>
      <c r="CB409" s="100"/>
      <c r="CC409" s="155">
        <v>0</v>
      </c>
      <c r="CD409" s="366">
        <v>0</v>
      </c>
      <c r="CE409" s="339">
        <v>0</v>
      </c>
      <c r="CF409" s="155">
        <v>0</v>
      </c>
      <c r="CG409" s="156">
        <v>0</v>
      </c>
      <c r="CH409" s="155">
        <v>1941.16</v>
      </c>
      <c r="CI409" s="100"/>
      <c r="CJ409" s="155">
        <v>0</v>
      </c>
      <c r="CK409" s="366">
        <v>0</v>
      </c>
      <c r="CL409" s="339">
        <v>0</v>
      </c>
      <c r="CM409" s="155">
        <v>0</v>
      </c>
      <c r="CN409" s="156">
        <v>0</v>
      </c>
      <c r="CO409" s="155">
        <v>1941.16</v>
      </c>
      <c r="CP409" s="100"/>
      <c r="CQ409" s="155">
        <v>0</v>
      </c>
      <c r="CR409" s="366">
        <v>0</v>
      </c>
      <c r="CS409" s="339">
        <v>0</v>
      </c>
      <c r="CT409" s="155">
        <v>0</v>
      </c>
      <c r="CU409" s="156">
        <v>0</v>
      </c>
      <c r="CV409" s="155">
        <v>1941.16</v>
      </c>
      <c r="CW409" s="100"/>
      <c r="CX409" s="155">
        <v>0</v>
      </c>
      <c r="CY409" s="366">
        <v>0</v>
      </c>
      <c r="CZ409" s="339">
        <v>0</v>
      </c>
      <c r="DA409" s="155">
        <v>0</v>
      </c>
      <c r="DB409" s="156">
        <v>0</v>
      </c>
      <c r="DC409" s="155">
        <v>1941.16</v>
      </c>
      <c r="DD409" s="100"/>
      <c r="DE409" s="155">
        <v>0</v>
      </c>
      <c r="DF409" s="366">
        <v>0</v>
      </c>
      <c r="DG409" s="339">
        <v>0</v>
      </c>
      <c r="DH409" s="155">
        <v>0</v>
      </c>
      <c r="DI409" s="156">
        <v>0</v>
      </c>
      <c r="DJ409" s="155">
        <v>1941.16</v>
      </c>
      <c r="DK409" s="100"/>
      <c r="DL409" s="155">
        <v>0</v>
      </c>
      <c r="DM409" s="366">
        <v>0</v>
      </c>
      <c r="DN409" s="339">
        <v>0</v>
      </c>
      <c r="DO409" s="155">
        <v>0</v>
      </c>
      <c r="DP409" s="156">
        <v>0</v>
      </c>
      <c r="DQ409" s="155">
        <v>1941.16</v>
      </c>
    </row>
    <row r="410" spans="1:121" ht="25.5" x14ac:dyDescent="0.25">
      <c r="A410" s="17" t="s">
        <v>1061</v>
      </c>
      <c r="B410" s="18" t="s">
        <v>1062</v>
      </c>
      <c r="C410" s="17" t="s">
        <v>27</v>
      </c>
      <c r="D410" s="17" t="s">
        <v>1063</v>
      </c>
      <c r="E410" s="19" t="s">
        <v>109</v>
      </c>
      <c r="F410" s="19">
        <v>1</v>
      </c>
      <c r="G410" s="20">
        <v>2360.92</v>
      </c>
      <c r="H410" s="20">
        <v>2956.34</v>
      </c>
      <c r="I410" s="390">
        <v>2956.34</v>
      </c>
      <c r="J410" s="100">
        <v>0</v>
      </c>
      <c r="K410" s="155">
        <v>0</v>
      </c>
      <c r="L410" s="366">
        <v>0</v>
      </c>
      <c r="M410" s="339">
        <v>0</v>
      </c>
      <c r="N410" s="155">
        <v>0</v>
      </c>
      <c r="O410" s="156">
        <v>0</v>
      </c>
      <c r="P410" s="155">
        <v>2956.34</v>
      </c>
      <c r="Q410" s="100"/>
      <c r="R410" s="155">
        <v>0</v>
      </c>
      <c r="S410" s="366">
        <v>0</v>
      </c>
      <c r="T410" s="339">
        <v>0</v>
      </c>
      <c r="U410" s="155">
        <v>0</v>
      </c>
      <c r="V410" s="156">
        <v>0</v>
      </c>
      <c r="W410" s="155">
        <v>2956.34</v>
      </c>
      <c r="X410" s="100"/>
      <c r="Y410" s="155">
        <v>0</v>
      </c>
      <c r="Z410" s="366">
        <v>0</v>
      </c>
      <c r="AA410" s="339">
        <v>0</v>
      </c>
      <c r="AB410" s="155">
        <v>0</v>
      </c>
      <c r="AC410" s="156">
        <v>0</v>
      </c>
      <c r="AD410" s="155">
        <v>2956.34</v>
      </c>
      <c r="AE410" s="100"/>
      <c r="AF410" s="155">
        <v>0</v>
      </c>
      <c r="AG410" s="366">
        <v>0</v>
      </c>
      <c r="AH410" s="339">
        <v>0</v>
      </c>
      <c r="AI410" s="155">
        <v>0</v>
      </c>
      <c r="AJ410" s="156">
        <v>0</v>
      </c>
      <c r="AK410" s="155">
        <v>2956.34</v>
      </c>
      <c r="AL410" s="100"/>
      <c r="AM410" s="155">
        <v>0</v>
      </c>
      <c r="AN410" s="366">
        <v>0</v>
      </c>
      <c r="AO410" s="339">
        <v>0</v>
      </c>
      <c r="AP410" s="155">
        <v>0</v>
      </c>
      <c r="AQ410" s="156">
        <v>0</v>
      </c>
      <c r="AR410" s="155">
        <v>2956.34</v>
      </c>
      <c r="AS410" s="100"/>
      <c r="AT410" s="155">
        <v>0</v>
      </c>
      <c r="AU410" s="366">
        <v>0</v>
      </c>
      <c r="AV410" s="339">
        <v>0</v>
      </c>
      <c r="AW410" s="155">
        <v>0</v>
      </c>
      <c r="AX410" s="156">
        <v>0</v>
      </c>
      <c r="AY410" s="155">
        <v>2956.34</v>
      </c>
      <c r="AZ410" s="100"/>
      <c r="BA410" s="155">
        <v>0</v>
      </c>
      <c r="BB410" s="366">
        <v>0</v>
      </c>
      <c r="BC410" s="339">
        <v>0</v>
      </c>
      <c r="BD410" s="155">
        <v>0</v>
      </c>
      <c r="BE410" s="156">
        <v>0</v>
      </c>
      <c r="BF410" s="155">
        <v>2956.34</v>
      </c>
      <c r="BG410" s="100"/>
      <c r="BH410" s="155">
        <v>0</v>
      </c>
      <c r="BI410" s="366">
        <v>0</v>
      </c>
      <c r="BJ410" s="339">
        <v>0</v>
      </c>
      <c r="BK410" s="155">
        <v>0</v>
      </c>
      <c r="BL410" s="156">
        <v>0</v>
      </c>
      <c r="BM410" s="155">
        <v>2956.34</v>
      </c>
      <c r="BN410" s="100"/>
      <c r="BO410" s="155">
        <v>0</v>
      </c>
      <c r="BP410" s="366">
        <v>0</v>
      </c>
      <c r="BQ410" s="339">
        <v>0</v>
      </c>
      <c r="BR410" s="155">
        <v>0</v>
      </c>
      <c r="BS410" s="156">
        <v>0</v>
      </c>
      <c r="BT410" s="155">
        <v>2956.34</v>
      </c>
      <c r="BU410" s="100"/>
      <c r="BV410" s="155">
        <v>0</v>
      </c>
      <c r="BW410" s="366">
        <v>0</v>
      </c>
      <c r="BX410" s="339">
        <v>0</v>
      </c>
      <c r="BY410" s="155">
        <v>0</v>
      </c>
      <c r="BZ410" s="156">
        <v>0</v>
      </c>
      <c r="CA410" s="155">
        <v>2956.34</v>
      </c>
      <c r="CB410" s="100"/>
      <c r="CC410" s="155">
        <v>0</v>
      </c>
      <c r="CD410" s="366">
        <v>0</v>
      </c>
      <c r="CE410" s="339">
        <v>0</v>
      </c>
      <c r="CF410" s="155">
        <v>0</v>
      </c>
      <c r="CG410" s="156">
        <v>0</v>
      </c>
      <c r="CH410" s="155">
        <v>2956.34</v>
      </c>
      <c r="CI410" s="100"/>
      <c r="CJ410" s="155">
        <v>0</v>
      </c>
      <c r="CK410" s="366">
        <v>0</v>
      </c>
      <c r="CL410" s="339">
        <v>0</v>
      </c>
      <c r="CM410" s="155">
        <v>0</v>
      </c>
      <c r="CN410" s="156">
        <v>0</v>
      </c>
      <c r="CO410" s="155">
        <v>2956.34</v>
      </c>
      <c r="CP410" s="100"/>
      <c r="CQ410" s="155">
        <v>0</v>
      </c>
      <c r="CR410" s="366">
        <v>0</v>
      </c>
      <c r="CS410" s="339">
        <v>0</v>
      </c>
      <c r="CT410" s="155">
        <v>0</v>
      </c>
      <c r="CU410" s="156">
        <v>0</v>
      </c>
      <c r="CV410" s="155">
        <v>2956.34</v>
      </c>
      <c r="CW410" s="100"/>
      <c r="CX410" s="155">
        <v>0</v>
      </c>
      <c r="CY410" s="366">
        <v>0</v>
      </c>
      <c r="CZ410" s="339">
        <v>0</v>
      </c>
      <c r="DA410" s="155">
        <v>0</v>
      </c>
      <c r="DB410" s="156">
        <v>0</v>
      </c>
      <c r="DC410" s="155">
        <v>2956.34</v>
      </c>
      <c r="DD410" s="100"/>
      <c r="DE410" s="155">
        <v>0</v>
      </c>
      <c r="DF410" s="366">
        <v>0</v>
      </c>
      <c r="DG410" s="339">
        <v>0</v>
      </c>
      <c r="DH410" s="155">
        <v>0</v>
      </c>
      <c r="DI410" s="156">
        <v>0</v>
      </c>
      <c r="DJ410" s="155">
        <v>2956.34</v>
      </c>
      <c r="DK410" s="100"/>
      <c r="DL410" s="155">
        <v>0</v>
      </c>
      <c r="DM410" s="366">
        <v>0</v>
      </c>
      <c r="DN410" s="339">
        <v>0</v>
      </c>
      <c r="DO410" s="155">
        <v>0</v>
      </c>
      <c r="DP410" s="156">
        <v>0</v>
      </c>
      <c r="DQ410" s="155">
        <v>2956.34</v>
      </c>
    </row>
    <row r="411" spans="1:121" x14ac:dyDescent="0.25">
      <c r="A411" s="25" t="s">
        <v>1064</v>
      </c>
      <c r="B411" s="25"/>
      <c r="C411" s="25"/>
      <c r="D411" s="25" t="s">
        <v>1065</v>
      </c>
      <c r="E411" s="25"/>
      <c r="F411" s="25"/>
      <c r="G411" s="26"/>
      <c r="H411" s="26"/>
      <c r="I411" s="392">
        <v>0</v>
      </c>
      <c r="J411" s="157"/>
      <c r="K411" s="392">
        <v>0</v>
      </c>
      <c r="L411" s="369" t="e">
        <v>#DIV/0!</v>
      </c>
      <c r="M411" s="370"/>
      <c r="N411" s="392">
        <v>0</v>
      </c>
      <c r="O411" s="161" t="e">
        <v>#DIV/0!</v>
      </c>
      <c r="P411" s="392">
        <v>70634.66</v>
      </c>
      <c r="Q411" s="157"/>
      <c r="R411" s="392">
        <v>0</v>
      </c>
      <c r="S411" s="369" t="e">
        <v>#DIV/0!</v>
      </c>
      <c r="T411" s="370"/>
      <c r="U411" s="392">
        <v>0</v>
      </c>
      <c r="V411" s="161" t="e">
        <v>#DIV/0!</v>
      </c>
      <c r="W411" s="392">
        <v>70634.66</v>
      </c>
      <c r="X411" s="157"/>
      <c r="Y411" s="392">
        <v>0</v>
      </c>
      <c r="Z411" s="369" t="e">
        <v>#DIV/0!</v>
      </c>
      <c r="AA411" s="370"/>
      <c r="AB411" s="392">
        <v>0</v>
      </c>
      <c r="AC411" s="161" t="e">
        <v>#DIV/0!</v>
      </c>
      <c r="AD411" s="392">
        <v>70634.66</v>
      </c>
      <c r="AE411" s="157"/>
      <c r="AF411" s="392">
        <v>0</v>
      </c>
      <c r="AG411" s="369" t="e">
        <v>#DIV/0!</v>
      </c>
      <c r="AH411" s="370"/>
      <c r="AI411" s="392">
        <v>0</v>
      </c>
      <c r="AJ411" s="161" t="e">
        <v>#DIV/0!</v>
      </c>
      <c r="AK411" s="392">
        <v>70634.66</v>
      </c>
      <c r="AL411" s="157"/>
      <c r="AM411" s="392">
        <v>0</v>
      </c>
      <c r="AN411" s="369" t="e">
        <v>#DIV/0!</v>
      </c>
      <c r="AO411" s="370"/>
      <c r="AP411" s="392">
        <v>0</v>
      </c>
      <c r="AQ411" s="161" t="e">
        <v>#DIV/0!</v>
      </c>
      <c r="AR411" s="392">
        <v>70634.66</v>
      </c>
      <c r="AS411" s="157"/>
      <c r="AT411" s="392">
        <v>0</v>
      </c>
      <c r="AU411" s="369" t="e">
        <v>#DIV/0!</v>
      </c>
      <c r="AV411" s="370"/>
      <c r="AW411" s="392">
        <v>0</v>
      </c>
      <c r="AX411" s="161" t="e">
        <v>#DIV/0!</v>
      </c>
      <c r="AY411" s="392">
        <v>70634.66</v>
      </c>
      <c r="AZ411" s="157"/>
      <c r="BA411" s="392">
        <v>0</v>
      </c>
      <c r="BB411" s="369" t="e">
        <v>#DIV/0!</v>
      </c>
      <c r="BC411" s="370"/>
      <c r="BD411" s="392">
        <v>0</v>
      </c>
      <c r="BE411" s="161" t="e">
        <v>#DIV/0!</v>
      </c>
      <c r="BF411" s="392">
        <v>70634.66</v>
      </c>
      <c r="BG411" s="157"/>
      <c r="BH411" s="392">
        <v>0</v>
      </c>
      <c r="BI411" s="369" t="e">
        <v>#DIV/0!</v>
      </c>
      <c r="BJ411" s="370"/>
      <c r="BK411" s="392">
        <v>0</v>
      </c>
      <c r="BL411" s="161" t="e">
        <v>#DIV/0!</v>
      </c>
      <c r="BM411" s="392">
        <v>70634.66</v>
      </c>
      <c r="BN411" s="157"/>
      <c r="BO411" s="392">
        <v>0</v>
      </c>
      <c r="BP411" s="369" t="e">
        <v>#DIV/0!</v>
      </c>
      <c r="BQ411" s="370"/>
      <c r="BR411" s="392">
        <v>0</v>
      </c>
      <c r="BS411" s="161" t="e">
        <v>#DIV/0!</v>
      </c>
      <c r="BT411" s="392">
        <v>70634.66</v>
      </c>
      <c r="BU411" s="157"/>
      <c r="BV411" s="392">
        <v>0</v>
      </c>
      <c r="BW411" s="369" t="e">
        <v>#DIV/0!</v>
      </c>
      <c r="BX411" s="370"/>
      <c r="BY411" s="392">
        <v>0</v>
      </c>
      <c r="BZ411" s="161" t="e">
        <v>#DIV/0!</v>
      </c>
      <c r="CA411" s="392">
        <v>70634.66</v>
      </c>
      <c r="CB411" s="157"/>
      <c r="CC411" s="392">
        <v>2476.3200000000002</v>
      </c>
      <c r="CD411" s="369" t="e">
        <v>#DIV/0!</v>
      </c>
      <c r="CE411" s="370"/>
      <c r="CF411" s="392">
        <v>2476.3200000000002</v>
      </c>
      <c r="CG411" s="161" t="e">
        <v>#DIV/0!</v>
      </c>
      <c r="CH411" s="392">
        <v>68158.34</v>
      </c>
      <c r="CI411" s="157"/>
      <c r="CJ411" s="392">
        <v>0</v>
      </c>
      <c r="CK411" s="369" t="e">
        <v>#DIV/0!</v>
      </c>
      <c r="CL411" s="370"/>
      <c r="CM411" s="392">
        <v>2476.3200000000002</v>
      </c>
      <c r="CN411" s="161">
        <v>0</v>
      </c>
      <c r="CO411" s="392">
        <v>68158.34</v>
      </c>
      <c r="CP411" s="157"/>
      <c r="CQ411" s="392">
        <v>985.6</v>
      </c>
      <c r="CR411" s="369"/>
      <c r="CS411" s="370"/>
      <c r="CT411" s="392">
        <v>3461.9200000000005</v>
      </c>
      <c r="CU411" s="161"/>
      <c r="CV411" s="392">
        <v>67172.739999999991</v>
      </c>
      <c r="CW411" s="157"/>
      <c r="CX411" s="392">
        <v>9895.1400000000012</v>
      </c>
      <c r="CY411" s="369"/>
      <c r="CZ411" s="370"/>
      <c r="DA411" s="392">
        <v>13357.060000000001</v>
      </c>
      <c r="DB411" s="161"/>
      <c r="DC411" s="392">
        <v>57277.599999999991</v>
      </c>
      <c r="DD411" s="157"/>
      <c r="DE411" s="392">
        <v>0</v>
      </c>
      <c r="DF411" s="369"/>
      <c r="DG411" s="370"/>
      <c r="DH411" s="392">
        <v>13357.060000000001</v>
      </c>
      <c r="DI411" s="161"/>
      <c r="DJ411" s="392">
        <v>57277.599999999991</v>
      </c>
      <c r="DK411" s="157"/>
      <c r="DL411" s="392">
        <v>0</v>
      </c>
      <c r="DM411" s="369"/>
      <c r="DN411" s="370"/>
      <c r="DO411" s="392">
        <v>13357.060000000001</v>
      </c>
      <c r="DP411" s="161"/>
      <c r="DQ411" s="392">
        <v>57277.599999999991</v>
      </c>
    </row>
    <row r="412" spans="1:121" ht="51" x14ac:dyDescent="0.25">
      <c r="A412" s="17" t="s">
        <v>1066</v>
      </c>
      <c r="B412" s="18" t="s">
        <v>1067</v>
      </c>
      <c r="C412" s="17" t="s">
        <v>27</v>
      </c>
      <c r="D412" s="17" t="s">
        <v>1068</v>
      </c>
      <c r="E412" s="19" t="s">
        <v>42</v>
      </c>
      <c r="F412" s="19">
        <v>9</v>
      </c>
      <c r="G412" s="20">
        <v>245.8</v>
      </c>
      <c r="H412" s="20">
        <v>307.79000000000002</v>
      </c>
      <c r="I412" s="390">
        <v>2770.11</v>
      </c>
      <c r="J412" s="100">
        <v>0</v>
      </c>
      <c r="K412" s="155">
        <v>0</v>
      </c>
      <c r="L412" s="366">
        <v>0</v>
      </c>
      <c r="M412" s="339">
        <v>0</v>
      </c>
      <c r="N412" s="155">
        <v>0</v>
      </c>
      <c r="O412" s="156">
        <v>0</v>
      </c>
      <c r="P412" s="155">
        <v>2770.11</v>
      </c>
      <c r="Q412" s="100"/>
      <c r="R412" s="155">
        <v>0</v>
      </c>
      <c r="S412" s="366">
        <v>0</v>
      </c>
      <c r="T412" s="339">
        <v>0</v>
      </c>
      <c r="U412" s="155">
        <v>0</v>
      </c>
      <c r="V412" s="156">
        <v>0</v>
      </c>
      <c r="W412" s="155">
        <v>2770.11</v>
      </c>
      <c r="X412" s="100"/>
      <c r="Y412" s="155">
        <v>0</v>
      </c>
      <c r="Z412" s="366">
        <v>0</v>
      </c>
      <c r="AA412" s="339">
        <v>0</v>
      </c>
      <c r="AB412" s="155">
        <v>0</v>
      </c>
      <c r="AC412" s="156">
        <v>0</v>
      </c>
      <c r="AD412" s="155">
        <v>2770.11</v>
      </c>
      <c r="AE412" s="100"/>
      <c r="AF412" s="155">
        <v>0</v>
      </c>
      <c r="AG412" s="366">
        <v>0</v>
      </c>
      <c r="AH412" s="339">
        <v>0</v>
      </c>
      <c r="AI412" s="155">
        <v>0</v>
      </c>
      <c r="AJ412" s="156">
        <v>0</v>
      </c>
      <c r="AK412" s="155">
        <v>2770.11</v>
      </c>
      <c r="AL412" s="100"/>
      <c r="AM412" s="155">
        <v>0</v>
      </c>
      <c r="AN412" s="366">
        <v>0</v>
      </c>
      <c r="AO412" s="339">
        <v>0</v>
      </c>
      <c r="AP412" s="155">
        <v>0</v>
      </c>
      <c r="AQ412" s="156">
        <v>0</v>
      </c>
      <c r="AR412" s="155">
        <v>2770.11</v>
      </c>
      <c r="AS412" s="100"/>
      <c r="AT412" s="155">
        <v>0</v>
      </c>
      <c r="AU412" s="366">
        <v>0</v>
      </c>
      <c r="AV412" s="339">
        <v>0</v>
      </c>
      <c r="AW412" s="155">
        <v>0</v>
      </c>
      <c r="AX412" s="156">
        <v>0</v>
      </c>
      <c r="AY412" s="155">
        <v>2770.11</v>
      </c>
      <c r="AZ412" s="100"/>
      <c r="BA412" s="155">
        <v>0</v>
      </c>
      <c r="BB412" s="366">
        <v>0</v>
      </c>
      <c r="BC412" s="339">
        <v>0</v>
      </c>
      <c r="BD412" s="155">
        <v>0</v>
      </c>
      <c r="BE412" s="156">
        <v>0</v>
      </c>
      <c r="BF412" s="155">
        <v>2770.11</v>
      </c>
      <c r="BG412" s="100"/>
      <c r="BH412" s="155">
        <v>0</v>
      </c>
      <c r="BI412" s="366">
        <v>0</v>
      </c>
      <c r="BJ412" s="339">
        <v>0</v>
      </c>
      <c r="BK412" s="155">
        <v>0</v>
      </c>
      <c r="BL412" s="156">
        <v>0</v>
      </c>
      <c r="BM412" s="155">
        <v>2770.11</v>
      </c>
      <c r="BN412" s="100"/>
      <c r="BO412" s="155">
        <v>0</v>
      </c>
      <c r="BP412" s="366">
        <v>0</v>
      </c>
      <c r="BQ412" s="339">
        <v>0</v>
      </c>
      <c r="BR412" s="155">
        <v>0</v>
      </c>
      <c r="BS412" s="156">
        <v>0</v>
      </c>
      <c r="BT412" s="155">
        <v>2770.11</v>
      </c>
      <c r="BU412" s="100"/>
      <c r="BV412" s="155">
        <v>0</v>
      </c>
      <c r="BW412" s="366">
        <v>0</v>
      </c>
      <c r="BX412" s="339">
        <v>0</v>
      </c>
      <c r="BY412" s="155">
        <v>0</v>
      </c>
      <c r="BZ412" s="156">
        <v>0</v>
      </c>
      <c r="CA412" s="155">
        <v>2770.11</v>
      </c>
      <c r="CB412" s="100"/>
      <c r="CC412" s="155">
        <v>0</v>
      </c>
      <c r="CD412" s="366">
        <v>0</v>
      </c>
      <c r="CE412" s="339">
        <v>0</v>
      </c>
      <c r="CF412" s="155">
        <v>0</v>
      </c>
      <c r="CG412" s="156">
        <v>0</v>
      </c>
      <c r="CH412" s="155">
        <v>2770.11</v>
      </c>
      <c r="CI412" s="100"/>
      <c r="CJ412" s="155">
        <v>0</v>
      </c>
      <c r="CK412" s="366">
        <v>0</v>
      </c>
      <c r="CL412" s="339">
        <v>0</v>
      </c>
      <c r="CM412" s="155">
        <v>0</v>
      </c>
      <c r="CN412" s="156">
        <v>0</v>
      </c>
      <c r="CO412" s="155">
        <v>2770.11</v>
      </c>
      <c r="CP412" s="100"/>
      <c r="CQ412" s="155">
        <v>0</v>
      </c>
      <c r="CR412" s="366">
        <v>0</v>
      </c>
      <c r="CS412" s="339">
        <v>0</v>
      </c>
      <c r="CT412" s="155">
        <v>0</v>
      </c>
      <c r="CU412" s="156">
        <v>0</v>
      </c>
      <c r="CV412" s="155">
        <v>2770.11</v>
      </c>
      <c r="CW412" s="277"/>
      <c r="CX412" s="155">
        <v>0</v>
      </c>
      <c r="CY412" s="366">
        <v>0</v>
      </c>
      <c r="CZ412" s="339">
        <v>0</v>
      </c>
      <c r="DA412" s="155">
        <v>0</v>
      </c>
      <c r="DB412" s="156">
        <v>0</v>
      </c>
      <c r="DC412" s="155">
        <v>2770.11</v>
      </c>
      <c r="DD412" s="100"/>
      <c r="DE412" s="155">
        <v>0</v>
      </c>
      <c r="DF412" s="366">
        <v>0</v>
      </c>
      <c r="DG412" s="339">
        <v>0</v>
      </c>
      <c r="DH412" s="155">
        <v>0</v>
      </c>
      <c r="DI412" s="156">
        <v>0</v>
      </c>
      <c r="DJ412" s="155">
        <v>2770.11</v>
      </c>
      <c r="DK412" s="100"/>
      <c r="DL412" s="155">
        <v>0</v>
      </c>
      <c r="DM412" s="366">
        <v>0</v>
      </c>
      <c r="DN412" s="339">
        <v>0</v>
      </c>
      <c r="DO412" s="155">
        <v>0</v>
      </c>
      <c r="DP412" s="156">
        <v>0</v>
      </c>
      <c r="DQ412" s="155">
        <v>2770.11</v>
      </c>
    </row>
    <row r="413" spans="1:121" ht="51" x14ac:dyDescent="0.25">
      <c r="A413" s="17" t="s">
        <v>1069</v>
      </c>
      <c r="B413" s="18" t="s">
        <v>1070</v>
      </c>
      <c r="C413" s="17" t="s">
        <v>27</v>
      </c>
      <c r="D413" s="17" t="s">
        <v>1071</v>
      </c>
      <c r="E413" s="19" t="s">
        <v>42</v>
      </c>
      <c r="F413" s="19">
        <v>12</v>
      </c>
      <c r="G413" s="20">
        <v>123.42</v>
      </c>
      <c r="H413" s="20">
        <v>154.54</v>
      </c>
      <c r="I413" s="390">
        <v>1854.48</v>
      </c>
      <c r="J413" s="100">
        <v>0</v>
      </c>
      <c r="K413" s="155">
        <v>0</v>
      </c>
      <c r="L413" s="366">
        <v>0</v>
      </c>
      <c r="M413" s="339">
        <v>0</v>
      </c>
      <c r="N413" s="155">
        <v>0</v>
      </c>
      <c r="O413" s="156">
        <v>0</v>
      </c>
      <c r="P413" s="155">
        <v>1854.48</v>
      </c>
      <c r="Q413" s="100"/>
      <c r="R413" s="155">
        <v>0</v>
      </c>
      <c r="S413" s="366">
        <v>0</v>
      </c>
      <c r="T413" s="339">
        <v>0</v>
      </c>
      <c r="U413" s="155">
        <v>0</v>
      </c>
      <c r="V413" s="156">
        <v>0</v>
      </c>
      <c r="W413" s="155">
        <v>1854.48</v>
      </c>
      <c r="X413" s="100"/>
      <c r="Y413" s="155">
        <v>0</v>
      </c>
      <c r="Z413" s="366">
        <v>0</v>
      </c>
      <c r="AA413" s="339">
        <v>0</v>
      </c>
      <c r="AB413" s="155">
        <v>0</v>
      </c>
      <c r="AC413" s="156">
        <v>0</v>
      </c>
      <c r="AD413" s="155">
        <v>1854.48</v>
      </c>
      <c r="AE413" s="100"/>
      <c r="AF413" s="155">
        <v>0</v>
      </c>
      <c r="AG413" s="366">
        <v>0</v>
      </c>
      <c r="AH413" s="339">
        <v>0</v>
      </c>
      <c r="AI413" s="155">
        <v>0</v>
      </c>
      <c r="AJ413" s="156">
        <v>0</v>
      </c>
      <c r="AK413" s="155">
        <v>1854.48</v>
      </c>
      <c r="AL413" s="100"/>
      <c r="AM413" s="155">
        <v>0</v>
      </c>
      <c r="AN413" s="366">
        <v>0</v>
      </c>
      <c r="AO413" s="339">
        <v>0</v>
      </c>
      <c r="AP413" s="155">
        <v>0</v>
      </c>
      <c r="AQ413" s="156">
        <v>0</v>
      </c>
      <c r="AR413" s="155">
        <v>1854.48</v>
      </c>
      <c r="AS413" s="100"/>
      <c r="AT413" s="155">
        <v>0</v>
      </c>
      <c r="AU413" s="366">
        <v>0</v>
      </c>
      <c r="AV413" s="339">
        <v>0</v>
      </c>
      <c r="AW413" s="155">
        <v>0</v>
      </c>
      <c r="AX413" s="156">
        <v>0</v>
      </c>
      <c r="AY413" s="155">
        <v>1854.48</v>
      </c>
      <c r="AZ413" s="100"/>
      <c r="BA413" s="155">
        <v>0</v>
      </c>
      <c r="BB413" s="366">
        <v>0</v>
      </c>
      <c r="BC413" s="339">
        <v>0</v>
      </c>
      <c r="BD413" s="155">
        <v>0</v>
      </c>
      <c r="BE413" s="156">
        <v>0</v>
      </c>
      <c r="BF413" s="155">
        <v>1854.48</v>
      </c>
      <c r="BG413" s="100"/>
      <c r="BH413" s="155">
        <v>0</v>
      </c>
      <c r="BI413" s="366">
        <v>0</v>
      </c>
      <c r="BJ413" s="339">
        <v>0</v>
      </c>
      <c r="BK413" s="155">
        <v>0</v>
      </c>
      <c r="BL413" s="156">
        <v>0</v>
      </c>
      <c r="BM413" s="155">
        <v>1854.48</v>
      </c>
      <c r="BN413" s="100"/>
      <c r="BO413" s="155">
        <v>0</v>
      </c>
      <c r="BP413" s="366">
        <v>0</v>
      </c>
      <c r="BQ413" s="339">
        <v>0</v>
      </c>
      <c r="BR413" s="155">
        <v>0</v>
      </c>
      <c r="BS413" s="156">
        <v>0</v>
      </c>
      <c r="BT413" s="155">
        <v>1854.48</v>
      </c>
      <c r="BU413" s="100"/>
      <c r="BV413" s="155">
        <v>0</v>
      </c>
      <c r="BW413" s="366">
        <v>0</v>
      </c>
      <c r="BX413" s="339">
        <v>0</v>
      </c>
      <c r="BY413" s="155">
        <v>0</v>
      </c>
      <c r="BZ413" s="156">
        <v>0</v>
      </c>
      <c r="CA413" s="155">
        <v>1854.48</v>
      </c>
      <c r="CB413" s="100"/>
      <c r="CC413" s="155">
        <v>0</v>
      </c>
      <c r="CD413" s="366">
        <v>0</v>
      </c>
      <c r="CE413" s="339">
        <v>0</v>
      </c>
      <c r="CF413" s="155">
        <v>0</v>
      </c>
      <c r="CG413" s="156">
        <v>0</v>
      </c>
      <c r="CH413" s="155">
        <v>1854.48</v>
      </c>
      <c r="CI413" s="100"/>
      <c r="CJ413" s="155">
        <v>0</v>
      </c>
      <c r="CK413" s="366">
        <v>0</v>
      </c>
      <c r="CL413" s="339">
        <v>0</v>
      </c>
      <c r="CM413" s="155">
        <v>0</v>
      </c>
      <c r="CN413" s="156">
        <v>0</v>
      </c>
      <c r="CO413" s="155">
        <v>1854.48</v>
      </c>
      <c r="CP413" s="100"/>
      <c r="CQ413" s="155">
        <v>0</v>
      </c>
      <c r="CR413" s="366">
        <v>0</v>
      </c>
      <c r="CS413" s="339">
        <v>0</v>
      </c>
      <c r="CT413" s="155">
        <v>0</v>
      </c>
      <c r="CU413" s="156">
        <v>0</v>
      </c>
      <c r="CV413" s="155">
        <v>1854.48</v>
      </c>
      <c r="CW413" s="277">
        <v>9</v>
      </c>
      <c r="CX413" s="155">
        <v>1390.86</v>
      </c>
      <c r="CY413" s="366">
        <v>0.74999999999999989</v>
      </c>
      <c r="CZ413" s="339">
        <v>9</v>
      </c>
      <c r="DA413" s="155">
        <v>1390.86</v>
      </c>
      <c r="DB413" s="156">
        <v>0.74999999999999989</v>
      </c>
      <c r="DC413" s="155">
        <v>463.62000000000012</v>
      </c>
      <c r="DD413" s="100"/>
      <c r="DE413" s="155">
        <v>0</v>
      </c>
      <c r="DF413" s="366">
        <v>0</v>
      </c>
      <c r="DG413" s="339">
        <v>9</v>
      </c>
      <c r="DH413" s="155">
        <v>1390.86</v>
      </c>
      <c r="DI413" s="156">
        <v>0.74999999999999989</v>
      </c>
      <c r="DJ413" s="155">
        <v>463.62000000000012</v>
      </c>
      <c r="DK413" s="100"/>
      <c r="DL413" s="155">
        <v>0</v>
      </c>
      <c r="DM413" s="366">
        <v>0</v>
      </c>
      <c r="DN413" s="339">
        <v>9</v>
      </c>
      <c r="DO413" s="155">
        <v>1390.86</v>
      </c>
      <c r="DP413" s="156">
        <v>0.74999999999999989</v>
      </c>
      <c r="DQ413" s="155">
        <v>463.62000000000012</v>
      </c>
    </row>
    <row r="414" spans="1:121" ht="51" x14ac:dyDescent="0.25">
      <c r="A414" s="17" t="s">
        <v>1072</v>
      </c>
      <c r="B414" s="18" t="s">
        <v>1073</v>
      </c>
      <c r="C414" s="17" t="s">
        <v>27</v>
      </c>
      <c r="D414" s="17" t="s">
        <v>1074</v>
      </c>
      <c r="E414" s="19" t="s">
        <v>42</v>
      </c>
      <c r="F414" s="19">
        <v>26</v>
      </c>
      <c r="G414" s="20">
        <v>9.84</v>
      </c>
      <c r="H414" s="20">
        <v>12.32</v>
      </c>
      <c r="I414" s="390">
        <v>320.32</v>
      </c>
      <c r="J414" s="100">
        <v>0</v>
      </c>
      <c r="K414" s="155">
        <v>0</v>
      </c>
      <c r="L414" s="366">
        <v>0</v>
      </c>
      <c r="M414" s="339">
        <v>0</v>
      </c>
      <c r="N414" s="155">
        <v>0</v>
      </c>
      <c r="O414" s="156">
        <v>0</v>
      </c>
      <c r="P414" s="155">
        <v>320.32</v>
      </c>
      <c r="Q414" s="100"/>
      <c r="R414" s="155">
        <v>0</v>
      </c>
      <c r="S414" s="366">
        <v>0</v>
      </c>
      <c r="T414" s="339">
        <v>0</v>
      </c>
      <c r="U414" s="155">
        <v>0</v>
      </c>
      <c r="V414" s="156">
        <v>0</v>
      </c>
      <c r="W414" s="155">
        <v>320.32</v>
      </c>
      <c r="X414" s="100"/>
      <c r="Y414" s="155">
        <v>0</v>
      </c>
      <c r="Z414" s="366">
        <v>0</v>
      </c>
      <c r="AA414" s="339">
        <v>0</v>
      </c>
      <c r="AB414" s="155">
        <v>0</v>
      </c>
      <c r="AC414" s="156">
        <v>0</v>
      </c>
      <c r="AD414" s="155">
        <v>320.32</v>
      </c>
      <c r="AE414" s="100"/>
      <c r="AF414" s="155">
        <v>0</v>
      </c>
      <c r="AG414" s="366">
        <v>0</v>
      </c>
      <c r="AH414" s="339">
        <v>0</v>
      </c>
      <c r="AI414" s="155">
        <v>0</v>
      </c>
      <c r="AJ414" s="156">
        <v>0</v>
      </c>
      <c r="AK414" s="155">
        <v>320.32</v>
      </c>
      <c r="AL414" s="100"/>
      <c r="AM414" s="155">
        <v>0</v>
      </c>
      <c r="AN414" s="366">
        <v>0</v>
      </c>
      <c r="AO414" s="339">
        <v>0</v>
      </c>
      <c r="AP414" s="155">
        <v>0</v>
      </c>
      <c r="AQ414" s="156">
        <v>0</v>
      </c>
      <c r="AR414" s="155">
        <v>320.32</v>
      </c>
      <c r="AS414" s="100"/>
      <c r="AT414" s="155">
        <v>0</v>
      </c>
      <c r="AU414" s="366">
        <v>0</v>
      </c>
      <c r="AV414" s="339">
        <v>0</v>
      </c>
      <c r="AW414" s="155">
        <v>0</v>
      </c>
      <c r="AX414" s="156">
        <v>0</v>
      </c>
      <c r="AY414" s="155">
        <v>320.32</v>
      </c>
      <c r="AZ414" s="100"/>
      <c r="BA414" s="155">
        <v>0</v>
      </c>
      <c r="BB414" s="366">
        <v>0</v>
      </c>
      <c r="BC414" s="339">
        <v>0</v>
      </c>
      <c r="BD414" s="155">
        <v>0</v>
      </c>
      <c r="BE414" s="156">
        <v>0</v>
      </c>
      <c r="BF414" s="155">
        <v>320.32</v>
      </c>
      <c r="BG414" s="100"/>
      <c r="BH414" s="155">
        <v>0</v>
      </c>
      <c r="BI414" s="366">
        <v>0</v>
      </c>
      <c r="BJ414" s="339">
        <v>0</v>
      </c>
      <c r="BK414" s="155">
        <v>0</v>
      </c>
      <c r="BL414" s="156">
        <v>0</v>
      </c>
      <c r="BM414" s="155">
        <v>320.32</v>
      </c>
      <c r="BN414" s="100"/>
      <c r="BO414" s="155">
        <v>0</v>
      </c>
      <c r="BP414" s="366">
        <v>0</v>
      </c>
      <c r="BQ414" s="339">
        <v>0</v>
      </c>
      <c r="BR414" s="155">
        <v>0</v>
      </c>
      <c r="BS414" s="156">
        <v>0</v>
      </c>
      <c r="BT414" s="155">
        <v>320.32</v>
      </c>
      <c r="BU414" s="100"/>
      <c r="BV414" s="155">
        <v>0</v>
      </c>
      <c r="BW414" s="366">
        <v>0</v>
      </c>
      <c r="BX414" s="339">
        <v>0</v>
      </c>
      <c r="BY414" s="155">
        <v>0</v>
      </c>
      <c r="BZ414" s="156">
        <v>0</v>
      </c>
      <c r="CA414" s="155">
        <v>320.32</v>
      </c>
      <c r="CB414" s="277">
        <v>14</v>
      </c>
      <c r="CC414" s="155">
        <v>172.48000000000002</v>
      </c>
      <c r="CD414" s="366">
        <v>0.53846153846153855</v>
      </c>
      <c r="CE414" s="339">
        <v>14</v>
      </c>
      <c r="CF414" s="155">
        <v>172.48000000000002</v>
      </c>
      <c r="CG414" s="156">
        <v>0.53846153846153855</v>
      </c>
      <c r="CH414" s="155">
        <v>147.83999999999997</v>
      </c>
      <c r="CI414" s="100"/>
      <c r="CJ414" s="155">
        <v>0</v>
      </c>
      <c r="CK414" s="366">
        <v>0</v>
      </c>
      <c r="CL414" s="339">
        <v>14</v>
      </c>
      <c r="CM414" s="155">
        <v>172.48000000000002</v>
      </c>
      <c r="CN414" s="156">
        <v>0.53846153846153855</v>
      </c>
      <c r="CO414" s="155">
        <v>147.83999999999997</v>
      </c>
      <c r="CP414" s="277">
        <v>12</v>
      </c>
      <c r="CQ414" s="155">
        <v>147.84</v>
      </c>
      <c r="CR414" s="366">
        <v>0.46153846153846156</v>
      </c>
      <c r="CS414" s="339">
        <v>26</v>
      </c>
      <c r="CT414" s="155">
        <v>320.32000000000005</v>
      </c>
      <c r="CU414" s="156">
        <v>1.0000000000000002</v>
      </c>
      <c r="CV414" s="155">
        <v>0</v>
      </c>
      <c r="CW414" s="277"/>
      <c r="CX414" s="155">
        <v>0</v>
      </c>
      <c r="CY414" s="366">
        <v>0</v>
      </c>
      <c r="CZ414" s="339">
        <v>26</v>
      </c>
      <c r="DA414" s="155">
        <v>320.32000000000005</v>
      </c>
      <c r="DB414" s="156">
        <v>1.0000000000000002</v>
      </c>
      <c r="DC414" s="155">
        <v>0</v>
      </c>
      <c r="DD414" s="277"/>
      <c r="DE414" s="155">
        <v>0</v>
      </c>
      <c r="DF414" s="366">
        <v>0</v>
      </c>
      <c r="DG414" s="339">
        <v>26</v>
      </c>
      <c r="DH414" s="155">
        <v>320.32000000000005</v>
      </c>
      <c r="DI414" s="156">
        <v>1.0000000000000002</v>
      </c>
      <c r="DJ414" s="155">
        <v>0</v>
      </c>
      <c r="DK414" s="277"/>
      <c r="DL414" s="155">
        <v>0</v>
      </c>
      <c r="DM414" s="366">
        <v>0</v>
      </c>
      <c r="DN414" s="339">
        <v>26</v>
      </c>
      <c r="DO414" s="155">
        <v>320.32000000000005</v>
      </c>
      <c r="DP414" s="156">
        <v>1.0000000000000002</v>
      </c>
      <c r="DQ414" s="155">
        <v>0</v>
      </c>
    </row>
    <row r="415" spans="1:121" ht="51" x14ac:dyDescent="0.25">
      <c r="A415" s="17" t="s">
        <v>1075</v>
      </c>
      <c r="B415" s="18" t="s">
        <v>1076</v>
      </c>
      <c r="C415" s="17" t="s">
        <v>27</v>
      </c>
      <c r="D415" s="17" t="s">
        <v>1077</v>
      </c>
      <c r="E415" s="19" t="s">
        <v>42</v>
      </c>
      <c r="F415" s="19">
        <v>30</v>
      </c>
      <c r="G415" s="20">
        <v>175.09</v>
      </c>
      <c r="H415" s="20">
        <v>219.24</v>
      </c>
      <c r="I415" s="390">
        <v>6577.2</v>
      </c>
      <c r="J415" s="100">
        <v>0</v>
      </c>
      <c r="K415" s="155">
        <v>0</v>
      </c>
      <c r="L415" s="366">
        <v>0</v>
      </c>
      <c r="M415" s="339">
        <v>0</v>
      </c>
      <c r="N415" s="155">
        <v>0</v>
      </c>
      <c r="O415" s="156">
        <v>0</v>
      </c>
      <c r="P415" s="155">
        <v>6577.2</v>
      </c>
      <c r="Q415" s="100"/>
      <c r="R415" s="155">
        <v>0</v>
      </c>
      <c r="S415" s="366">
        <v>0</v>
      </c>
      <c r="T415" s="339">
        <v>0</v>
      </c>
      <c r="U415" s="155">
        <v>0</v>
      </c>
      <c r="V415" s="156">
        <v>0</v>
      </c>
      <c r="W415" s="155">
        <v>6577.2</v>
      </c>
      <c r="X415" s="100"/>
      <c r="Y415" s="155">
        <v>0</v>
      </c>
      <c r="Z415" s="366">
        <v>0</v>
      </c>
      <c r="AA415" s="339">
        <v>0</v>
      </c>
      <c r="AB415" s="155">
        <v>0</v>
      </c>
      <c r="AC415" s="156">
        <v>0</v>
      </c>
      <c r="AD415" s="155">
        <v>6577.2</v>
      </c>
      <c r="AE415" s="100"/>
      <c r="AF415" s="155">
        <v>0</v>
      </c>
      <c r="AG415" s="366">
        <v>0</v>
      </c>
      <c r="AH415" s="339">
        <v>0</v>
      </c>
      <c r="AI415" s="155">
        <v>0</v>
      </c>
      <c r="AJ415" s="156">
        <v>0</v>
      </c>
      <c r="AK415" s="155">
        <v>6577.2</v>
      </c>
      <c r="AL415" s="100"/>
      <c r="AM415" s="155">
        <v>0</v>
      </c>
      <c r="AN415" s="366">
        <v>0</v>
      </c>
      <c r="AO415" s="339">
        <v>0</v>
      </c>
      <c r="AP415" s="155">
        <v>0</v>
      </c>
      <c r="AQ415" s="156">
        <v>0</v>
      </c>
      <c r="AR415" s="155">
        <v>6577.2</v>
      </c>
      <c r="AS415" s="100"/>
      <c r="AT415" s="155">
        <v>0</v>
      </c>
      <c r="AU415" s="366">
        <v>0</v>
      </c>
      <c r="AV415" s="339">
        <v>0</v>
      </c>
      <c r="AW415" s="155">
        <v>0</v>
      </c>
      <c r="AX415" s="156">
        <v>0</v>
      </c>
      <c r="AY415" s="155">
        <v>6577.2</v>
      </c>
      <c r="AZ415" s="100"/>
      <c r="BA415" s="155">
        <v>0</v>
      </c>
      <c r="BB415" s="366">
        <v>0</v>
      </c>
      <c r="BC415" s="339">
        <v>0</v>
      </c>
      <c r="BD415" s="155">
        <v>0</v>
      </c>
      <c r="BE415" s="156">
        <v>0</v>
      </c>
      <c r="BF415" s="155">
        <v>6577.2</v>
      </c>
      <c r="BG415" s="100"/>
      <c r="BH415" s="155">
        <v>0</v>
      </c>
      <c r="BI415" s="366">
        <v>0</v>
      </c>
      <c r="BJ415" s="339">
        <v>0</v>
      </c>
      <c r="BK415" s="155">
        <v>0</v>
      </c>
      <c r="BL415" s="156">
        <v>0</v>
      </c>
      <c r="BM415" s="155">
        <v>6577.2</v>
      </c>
      <c r="BN415" s="100"/>
      <c r="BO415" s="155">
        <v>0</v>
      </c>
      <c r="BP415" s="366">
        <v>0</v>
      </c>
      <c r="BQ415" s="339">
        <v>0</v>
      </c>
      <c r="BR415" s="155">
        <v>0</v>
      </c>
      <c r="BS415" s="156">
        <v>0</v>
      </c>
      <c r="BT415" s="155">
        <v>6577.2</v>
      </c>
      <c r="BU415" s="100"/>
      <c r="BV415" s="155">
        <v>0</v>
      </c>
      <c r="BW415" s="366">
        <v>0</v>
      </c>
      <c r="BX415" s="339">
        <v>0</v>
      </c>
      <c r="BY415" s="155">
        <v>0</v>
      </c>
      <c r="BZ415" s="156">
        <v>0</v>
      </c>
      <c r="CA415" s="155">
        <v>6577.2</v>
      </c>
      <c r="CB415" s="277"/>
      <c r="CC415" s="155">
        <v>0</v>
      </c>
      <c r="CD415" s="366">
        <v>0</v>
      </c>
      <c r="CE415" s="339">
        <v>0</v>
      </c>
      <c r="CF415" s="155">
        <v>0</v>
      </c>
      <c r="CG415" s="156">
        <v>0</v>
      </c>
      <c r="CH415" s="155">
        <v>6577.2</v>
      </c>
      <c r="CI415" s="100"/>
      <c r="CJ415" s="155">
        <v>0</v>
      </c>
      <c r="CK415" s="366">
        <v>0</v>
      </c>
      <c r="CL415" s="339">
        <v>0</v>
      </c>
      <c r="CM415" s="155">
        <v>0</v>
      </c>
      <c r="CN415" s="156">
        <v>0</v>
      </c>
      <c r="CO415" s="155">
        <v>6577.2</v>
      </c>
      <c r="CP415" s="100"/>
      <c r="CQ415" s="155">
        <v>0</v>
      </c>
      <c r="CR415" s="366">
        <v>0</v>
      </c>
      <c r="CS415" s="339">
        <v>0</v>
      </c>
      <c r="CT415" s="155">
        <v>0</v>
      </c>
      <c r="CU415" s="156">
        <v>0</v>
      </c>
      <c r="CV415" s="155">
        <v>6577.2</v>
      </c>
      <c r="CW415" s="277">
        <v>30</v>
      </c>
      <c r="CX415" s="155">
        <v>6577.2000000000007</v>
      </c>
      <c r="CY415" s="366">
        <v>1.0000000000000002</v>
      </c>
      <c r="CZ415" s="339">
        <v>30</v>
      </c>
      <c r="DA415" s="155">
        <v>6577.2000000000007</v>
      </c>
      <c r="DB415" s="156">
        <v>1.0000000000000002</v>
      </c>
      <c r="DC415" s="155">
        <v>0</v>
      </c>
      <c r="DD415" s="100"/>
      <c r="DE415" s="155">
        <v>0</v>
      </c>
      <c r="DF415" s="366">
        <v>0</v>
      </c>
      <c r="DG415" s="339">
        <v>30</v>
      </c>
      <c r="DH415" s="155">
        <v>6577.2000000000007</v>
      </c>
      <c r="DI415" s="156">
        <v>1.0000000000000002</v>
      </c>
      <c r="DJ415" s="155">
        <v>0</v>
      </c>
      <c r="DK415" s="100"/>
      <c r="DL415" s="155">
        <v>0</v>
      </c>
      <c r="DM415" s="366">
        <v>0</v>
      </c>
      <c r="DN415" s="339">
        <v>30</v>
      </c>
      <c r="DO415" s="155">
        <v>6577.2000000000007</v>
      </c>
      <c r="DP415" s="156">
        <v>1.0000000000000002</v>
      </c>
      <c r="DQ415" s="155">
        <v>0</v>
      </c>
    </row>
    <row r="416" spans="1:121" ht="38.25" x14ac:dyDescent="0.25">
      <c r="A416" s="17" t="s">
        <v>1078</v>
      </c>
      <c r="B416" s="18" t="s">
        <v>1079</v>
      </c>
      <c r="C416" s="17" t="s">
        <v>27</v>
      </c>
      <c r="D416" s="17" t="s">
        <v>1080</v>
      </c>
      <c r="E416" s="19" t="s">
        <v>42</v>
      </c>
      <c r="F416" s="19">
        <v>2</v>
      </c>
      <c r="G416" s="20">
        <v>67.89</v>
      </c>
      <c r="H416" s="20">
        <v>85.01</v>
      </c>
      <c r="I416" s="390">
        <v>170.02</v>
      </c>
      <c r="J416" s="100">
        <v>0</v>
      </c>
      <c r="K416" s="155">
        <v>0</v>
      </c>
      <c r="L416" s="366">
        <v>0</v>
      </c>
      <c r="M416" s="339">
        <v>0</v>
      </c>
      <c r="N416" s="155">
        <v>0</v>
      </c>
      <c r="O416" s="156">
        <v>0</v>
      </c>
      <c r="P416" s="155">
        <v>170.02</v>
      </c>
      <c r="Q416" s="100"/>
      <c r="R416" s="155">
        <v>0</v>
      </c>
      <c r="S416" s="366">
        <v>0</v>
      </c>
      <c r="T416" s="339">
        <v>0</v>
      </c>
      <c r="U416" s="155">
        <v>0</v>
      </c>
      <c r="V416" s="156">
        <v>0</v>
      </c>
      <c r="W416" s="155">
        <v>170.02</v>
      </c>
      <c r="X416" s="100"/>
      <c r="Y416" s="155">
        <v>0</v>
      </c>
      <c r="Z416" s="366">
        <v>0</v>
      </c>
      <c r="AA416" s="339">
        <v>0</v>
      </c>
      <c r="AB416" s="155">
        <v>0</v>
      </c>
      <c r="AC416" s="156">
        <v>0</v>
      </c>
      <c r="AD416" s="155">
        <v>170.02</v>
      </c>
      <c r="AE416" s="100"/>
      <c r="AF416" s="155">
        <v>0</v>
      </c>
      <c r="AG416" s="366">
        <v>0</v>
      </c>
      <c r="AH416" s="339">
        <v>0</v>
      </c>
      <c r="AI416" s="155">
        <v>0</v>
      </c>
      <c r="AJ416" s="156">
        <v>0</v>
      </c>
      <c r="AK416" s="155">
        <v>170.02</v>
      </c>
      <c r="AL416" s="100"/>
      <c r="AM416" s="155">
        <v>0</v>
      </c>
      <c r="AN416" s="366">
        <v>0</v>
      </c>
      <c r="AO416" s="339">
        <v>0</v>
      </c>
      <c r="AP416" s="155">
        <v>0</v>
      </c>
      <c r="AQ416" s="156">
        <v>0</v>
      </c>
      <c r="AR416" s="155">
        <v>170.02</v>
      </c>
      <c r="AS416" s="100"/>
      <c r="AT416" s="155">
        <v>0</v>
      </c>
      <c r="AU416" s="366">
        <v>0</v>
      </c>
      <c r="AV416" s="339">
        <v>0</v>
      </c>
      <c r="AW416" s="155">
        <v>0</v>
      </c>
      <c r="AX416" s="156">
        <v>0</v>
      </c>
      <c r="AY416" s="155">
        <v>170.02</v>
      </c>
      <c r="AZ416" s="100"/>
      <c r="BA416" s="155">
        <v>0</v>
      </c>
      <c r="BB416" s="366">
        <v>0</v>
      </c>
      <c r="BC416" s="339">
        <v>0</v>
      </c>
      <c r="BD416" s="155">
        <v>0</v>
      </c>
      <c r="BE416" s="156">
        <v>0</v>
      </c>
      <c r="BF416" s="155">
        <v>170.02</v>
      </c>
      <c r="BG416" s="100"/>
      <c r="BH416" s="155">
        <v>0</v>
      </c>
      <c r="BI416" s="366">
        <v>0</v>
      </c>
      <c r="BJ416" s="339">
        <v>0</v>
      </c>
      <c r="BK416" s="155">
        <v>0</v>
      </c>
      <c r="BL416" s="156">
        <v>0</v>
      </c>
      <c r="BM416" s="155">
        <v>170.02</v>
      </c>
      <c r="BN416" s="100"/>
      <c r="BO416" s="155">
        <v>0</v>
      </c>
      <c r="BP416" s="366">
        <v>0</v>
      </c>
      <c r="BQ416" s="339">
        <v>0</v>
      </c>
      <c r="BR416" s="155">
        <v>0</v>
      </c>
      <c r="BS416" s="156">
        <v>0</v>
      </c>
      <c r="BT416" s="155">
        <v>170.02</v>
      </c>
      <c r="BU416" s="100"/>
      <c r="BV416" s="155">
        <v>0</v>
      </c>
      <c r="BW416" s="366">
        <v>0</v>
      </c>
      <c r="BX416" s="339">
        <v>0</v>
      </c>
      <c r="BY416" s="155">
        <v>0</v>
      </c>
      <c r="BZ416" s="156">
        <v>0</v>
      </c>
      <c r="CA416" s="155">
        <v>170.02</v>
      </c>
      <c r="CB416" s="277"/>
      <c r="CC416" s="155">
        <v>0</v>
      </c>
      <c r="CD416" s="366">
        <v>0</v>
      </c>
      <c r="CE416" s="339">
        <v>0</v>
      </c>
      <c r="CF416" s="155">
        <v>0</v>
      </c>
      <c r="CG416" s="156">
        <v>0</v>
      </c>
      <c r="CH416" s="155">
        <v>170.02</v>
      </c>
      <c r="CI416" s="100"/>
      <c r="CJ416" s="155">
        <v>0</v>
      </c>
      <c r="CK416" s="366">
        <v>0</v>
      </c>
      <c r="CL416" s="339">
        <v>0</v>
      </c>
      <c r="CM416" s="155">
        <v>0</v>
      </c>
      <c r="CN416" s="156">
        <v>0</v>
      </c>
      <c r="CO416" s="155">
        <v>170.02</v>
      </c>
      <c r="CP416" s="100"/>
      <c r="CQ416" s="155">
        <v>0</v>
      </c>
      <c r="CR416" s="366">
        <v>0</v>
      </c>
      <c r="CS416" s="339">
        <v>0</v>
      </c>
      <c r="CT416" s="155">
        <v>0</v>
      </c>
      <c r="CU416" s="156">
        <v>0</v>
      </c>
      <c r="CV416" s="155">
        <v>170.02</v>
      </c>
      <c r="CW416" s="277"/>
      <c r="CX416" s="155">
        <v>0</v>
      </c>
      <c r="CY416" s="366">
        <v>0</v>
      </c>
      <c r="CZ416" s="339">
        <v>0</v>
      </c>
      <c r="DA416" s="155">
        <v>0</v>
      </c>
      <c r="DB416" s="156">
        <v>0</v>
      </c>
      <c r="DC416" s="155">
        <v>170.02</v>
      </c>
      <c r="DD416" s="100"/>
      <c r="DE416" s="155">
        <v>0</v>
      </c>
      <c r="DF416" s="366">
        <v>0</v>
      </c>
      <c r="DG416" s="339">
        <v>0</v>
      </c>
      <c r="DH416" s="155">
        <v>0</v>
      </c>
      <c r="DI416" s="156">
        <v>0</v>
      </c>
      <c r="DJ416" s="155">
        <v>170.02</v>
      </c>
      <c r="DK416" s="100"/>
      <c r="DL416" s="155">
        <v>0</v>
      </c>
      <c r="DM416" s="366">
        <v>0</v>
      </c>
      <c r="DN416" s="339">
        <v>0</v>
      </c>
      <c r="DO416" s="155">
        <v>0</v>
      </c>
      <c r="DP416" s="156">
        <v>0</v>
      </c>
      <c r="DQ416" s="155">
        <v>170.02</v>
      </c>
    </row>
    <row r="417" spans="1:121" ht="51" x14ac:dyDescent="0.25">
      <c r="A417" s="17" t="s">
        <v>1081</v>
      </c>
      <c r="B417" s="18" t="s">
        <v>1082</v>
      </c>
      <c r="C417" s="17" t="s">
        <v>27</v>
      </c>
      <c r="D417" s="17" t="s">
        <v>1083</v>
      </c>
      <c r="E417" s="19" t="s">
        <v>42</v>
      </c>
      <c r="F417" s="19">
        <v>262</v>
      </c>
      <c r="G417" s="20">
        <v>9.84</v>
      </c>
      <c r="H417" s="20">
        <v>12.32</v>
      </c>
      <c r="I417" s="390">
        <v>3227.84</v>
      </c>
      <c r="J417" s="100">
        <v>0</v>
      </c>
      <c r="K417" s="155">
        <v>0</v>
      </c>
      <c r="L417" s="366">
        <v>0</v>
      </c>
      <c r="M417" s="339">
        <v>0</v>
      </c>
      <c r="N417" s="155">
        <v>0</v>
      </c>
      <c r="O417" s="156">
        <v>0</v>
      </c>
      <c r="P417" s="155">
        <v>3227.84</v>
      </c>
      <c r="Q417" s="100"/>
      <c r="R417" s="155">
        <v>0</v>
      </c>
      <c r="S417" s="366">
        <v>0</v>
      </c>
      <c r="T417" s="339">
        <v>0</v>
      </c>
      <c r="U417" s="155">
        <v>0</v>
      </c>
      <c r="V417" s="156">
        <v>0</v>
      </c>
      <c r="W417" s="155">
        <v>3227.84</v>
      </c>
      <c r="X417" s="100"/>
      <c r="Y417" s="155">
        <v>0</v>
      </c>
      <c r="Z417" s="366">
        <v>0</v>
      </c>
      <c r="AA417" s="339">
        <v>0</v>
      </c>
      <c r="AB417" s="155">
        <v>0</v>
      </c>
      <c r="AC417" s="156">
        <v>0</v>
      </c>
      <c r="AD417" s="155">
        <v>3227.84</v>
      </c>
      <c r="AE417" s="100"/>
      <c r="AF417" s="155">
        <v>0</v>
      </c>
      <c r="AG417" s="366">
        <v>0</v>
      </c>
      <c r="AH417" s="339">
        <v>0</v>
      </c>
      <c r="AI417" s="155">
        <v>0</v>
      </c>
      <c r="AJ417" s="156">
        <v>0</v>
      </c>
      <c r="AK417" s="155">
        <v>3227.84</v>
      </c>
      <c r="AL417" s="100"/>
      <c r="AM417" s="155">
        <v>0</v>
      </c>
      <c r="AN417" s="366">
        <v>0</v>
      </c>
      <c r="AO417" s="339">
        <v>0</v>
      </c>
      <c r="AP417" s="155">
        <v>0</v>
      </c>
      <c r="AQ417" s="156">
        <v>0</v>
      </c>
      <c r="AR417" s="155">
        <v>3227.84</v>
      </c>
      <c r="AS417" s="100"/>
      <c r="AT417" s="155">
        <v>0</v>
      </c>
      <c r="AU417" s="366">
        <v>0</v>
      </c>
      <c r="AV417" s="339">
        <v>0</v>
      </c>
      <c r="AW417" s="155">
        <v>0</v>
      </c>
      <c r="AX417" s="156">
        <v>0</v>
      </c>
      <c r="AY417" s="155">
        <v>3227.84</v>
      </c>
      <c r="AZ417" s="100"/>
      <c r="BA417" s="155">
        <v>0</v>
      </c>
      <c r="BB417" s="366">
        <v>0</v>
      </c>
      <c r="BC417" s="339">
        <v>0</v>
      </c>
      <c r="BD417" s="155">
        <v>0</v>
      </c>
      <c r="BE417" s="156">
        <v>0</v>
      </c>
      <c r="BF417" s="155">
        <v>3227.84</v>
      </c>
      <c r="BG417" s="100"/>
      <c r="BH417" s="155">
        <v>0</v>
      </c>
      <c r="BI417" s="366">
        <v>0</v>
      </c>
      <c r="BJ417" s="339">
        <v>0</v>
      </c>
      <c r="BK417" s="155">
        <v>0</v>
      </c>
      <c r="BL417" s="156">
        <v>0</v>
      </c>
      <c r="BM417" s="155">
        <v>3227.84</v>
      </c>
      <c r="BN417" s="100"/>
      <c r="BO417" s="155">
        <v>0</v>
      </c>
      <c r="BP417" s="366">
        <v>0</v>
      </c>
      <c r="BQ417" s="339">
        <v>0</v>
      </c>
      <c r="BR417" s="155">
        <v>0</v>
      </c>
      <c r="BS417" s="156">
        <v>0</v>
      </c>
      <c r="BT417" s="155">
        <v>3227.84</v>
      </c>
      <c r="BU417" s="100"/>
      <c r="BV417" s="155">
        <v>0</v>
      </c>
      <c r="BW417" s="366">
        <v>0</v>
      </c>
      <c r="BX417" s="339">
        <v>0</v>
      </c>
      <c r="BY417" s="155">
        <v>0</v>
      </c>
      <c r="BZ417" s="156">
        <v>0</v>
      </c>
      <c r="CA417" s="155">
        <v>3227.84</v>
      </c>
      <c r="CB417" s="277">
        <v>187</v>
      </c>
      <c r="CC417" s="155">
        <v>2303.84</v>
      </c>
      <c r="CD417" s="366">
        <v>0.7137404580152672</v>
      </c>
      <c r="CE417" s="339">
        <v>187</v>
      </c>
      <c r="CF417" s="155">
        <v>2303.84</v>
      </c>
      <c r="CG417" s="156">
        <v>0.7137404580152672</v>
      </c>
      <c r="CH417" s="155">
        <v>924</v>
      </c>
      <c r="CI417" s="100"/>
      <c r="CJ417" s="155">
        <v>0</v>
      </c>
      <c r="CK417" s="366">
        <v>0</v>
      </c>
      <c r="CL417" s="339">
        <v>187</v>
      </c>
      <c r="CM417" s="155">
        <v>2303.84</v>
      </c>
      <c r="CN417" s="156">
        <v>0.7137404580152672</v>
      </c>
      <c r="CO417" s="155">
        <v>924</v>
      </c>
      <c r="CP417" s="277">
        <v>68</v>
      </c>
      <c r="CQ417" s="155">
        <v>837.76</v>
      </c>
      <c r="CR417" s="366">
        <v>0.25954198473282442</v>
      </c>
      <c r="CS417" s="339">
        <v>255</v>
      </c>
      <c r="CT417" s="155">
        <v>3141.6000000000004</v>
      </c>
      <c r="CU417" s="156">
        <v>0.97328244274809173</v>
      </c>
      <c r="CV417" s="155">
        <v>86.239999999999782</v>
      </c>
      <c r="CW417" s="277">
        <v>7</v>
      </c>
      <c r="CX417" s="155">
        <v>86.240000000000009</v>
      </c>
      <c r="CY417" s="366">
        <v>2.67175572519084E-2</v>
      </c>
      <c r="CZ417" s="339">
        <v>262</v>
      </c>
      <c r="DA417" s="155">
        <v>3227.84</v>
      </c>
      <c r="DB417" s="156">
        <v>1</v>
      </c>
      <c r="DC417" s="155">
        <v>0</v>
      </c>
      <c r="DD417" s="277"/>
      <c r="DE417" s="155">
        <v>0</v>
      </c>
      <c r="DF417" s="366">
        <v>0</v>
      </c>
      <c r="DG417" s="339">
        <v>262</v>
      </c>
      <c r="DH417" s="155">
        <v>3227.84</v>
      </c>
      <c r="DI417" s="156">
        <v>1</v>
      </c>
      <c r="DJ417" s="155">
        <v>0</v>
      </c>
      <c r="DK417" s="277"/>
      <c r="DL417" s="155">
        <v>0</v>
      </c>
      <c r="DM417" s="366">
        <v>0</v>
      </c>
      <c r="DN417" s="339">
        <v>262</v>
      </c>
      <c r="DO417" s="155">
        <v>3227.84</v>
      </c>
      <c r="DP417" s="156">
        <v>1</v>
      </c>
      <c r="DQ417" s="155">
        <v>0</v>
      </c>
    </row>
    <row r="418" spans="1:121" ht="25.5" x14ac:dyDescent="0.25">
      <c r="A418" s="17" t="s">
        <v>1084</v>
      </c>
      <c r="B418" s="18" t="s">
        <v>1085</v>
      </c>
      <c r="C418" s="17" t="s">
        <v>27</v>
      </c>
      <c r="D418" s="17" t="s">
        <v>1086</v>
      </c>
      <c r="E418" s="19" t="s">
        <v>42</v>
      </c>
      <c r="F418" s="19">
        <v>2</v>
      </c>
      <c r="G418" s="20">
        <v>666.52</v>
      </c>
      <c r="H418" s="20">
        <v>834.61</v>
      </c>
      <c r="I418" s="390">
        <v>1669.22</v>
      </c>
      <c r="J418" s="100">
        <v>0</v>
      </c>
      <c r="K418" s="155">
        <v>0</v>
      </c>
      <c r="L418" s="366">
        <v>0</v>
      </c>
      <c r="M418" s="339">
        <v>0</v>
      </c>
      <c r="N418" s="155">
        <v>0</v>
      </c>
      <c r="O418" s="156">
        <v>0</v>
      </c>
      <c r="P418" s="155">
        <v>1669.22</v>
      </c>
      <c r="Q418" s="100"/>
      <c r="R418" s="155">
        <v>0</v>
      </c>
      <c r="S418" s="366">
        <v>0</v>
      </c>
      <c r="T418" s="339">
        <v>0</v>
      </c>
      <c r="U418" s="155">
        <v>0</v>
      </c>
      <c r="V418" s="156">
        <v>0</v>
      </c>
      <c r="W418" s="155">
        <v>1669.22</v>
      </c>
      <c r="X418" s="100"/>
      <c r="Y418" s="155">
        <v>0</v>
      </c>
      <c r="Z418" s="366">
        <v>0</v>
      </c>
      <c r="AA418" s="339">
        <v>0</v>
      </c>
      <c r="AB418" s="155">
        <v>0</v>
      </c>
      <c r="AC418" s="156">
        <v>0</v>
      </c>
      <c r="AD418" s="155">
        <v>1669.22</v>
      </c>
      <c r="AE418" s="100"/>
      <c r="AF418" s="155">
        <v>0</v>
      </c>
      <c r="AG418" s="366">
        <v>0</v>
      </c>
      <c r="AH418" s="339">
        <v>0</v>
      </c>
      <c r="AI418" s="155">
        <v>0</v>
      </c>
      <c r="AJ418" s="156">
        <v>0</v>
      </c>
      <c r="AK418" s="155">
        <v>1669.22</v>
      </c>
      <c r="AL418" s="100"/>
      <c r="AM418" s="155">
        <v>0</v>
      </c>
      <c r="AN418" s="366">
        <v>0</v>
      </c>
      <c r="AO418" s="339">
        <v>0</v>
      </c>
      <c r="AP418" s="155">
        <v>0</v>
      </c>
      <c r="AQ418" s="156">
        <v>0</v>
      </c>
      <c r="AR418" s="155">
        <v>1669.22</v>
      </c>
      <c r="AS418" s="100"/>
      <c r="AT418" s="155">
        <v>0</v>
      </c>
      <c r="AU418" s="366">
        <v>0</v>
      </c>
      <c r="AV418" s="339">
        <v>0</v>
      </c>
      <c r="AW418" s="155">
        <v>0</v>
      </c>
      <c r="AX418" s="156">
        <v>0</v>
      </c>
      <c r="AY418" s="155">
        <v>1669.22</v>
      </c>
      <c r="AZ418" s="100"/>
      <c r="BA418" s="155">
        <v>0</v>
      </c>
      <c r="BB418" s="366">
        <v>0</v>
      </c>
      <c r="BC418" s="339">
        <v>0</v>
      </c>
      <c r="BD418" s="155">
        <v>0</v>
      </c>
      <c r="BE418" s="156">
        <v>0</v>
      </c>
      <c r="BF418" s="155">
        <v>1669.22</v>
      </c>
      <c r="BG418" s="100"/>
      <c r="BH418" s="155">
        <v>0</v>
      </c>
      <c r="BI418" s="366">
        <v>0</v>
      </c>
      <c r="BJ418" s="339">
        <v>0</v>
      </c>
      <c r="BK418" s="155">
        <v>0</v>
      </c>
      <c r="BL418" s="156">
        <v>0</v>
      </c>
      <c r="BM418" s="155">
        <v>1669.22</v>
      </c>
      <c r="BN418" s="100"/>
      <c r="BO418" s="155">
        <v>0</v>
      </c>
      <c r="BP418" s="366">
        <v>0</v>
      </c>
      <c r="BQ418" s="339">
        <v>0</v>
      </c>
      <c r="BR418" s="155">
        <v>0</v>
      </c>
      <c r="BS418" s="156">
        <v>0</v>
      </c>
      <c r="BT418" s="155">
        <v>1669.22</v>
      </c>
      <c r="BU418" s="100"/>
      <c r="BV418" s="155">
        <v>0</v>
      </c>
      <c r="BW418" s="366">
        <v>0</v>
      </c>
      <c r="BX418" s="339">
        <v>0</v>
      </c>
      <c r="BY418" s="155">
        <v>0</v>
      </c>
      <c r="BZ418" s="156">
        <v>0</v>
      </c>
      <c r="CA418" s="155">
        <v>1669.22</v>
      </c>
      <c r="CB418" s="277"/>
      <c r="CC418" s="155">
        <v>0</v>
      </c>
      <c r="CD418" s="366">
        <v>0</v>
      </c>
      <c r="CE418" s="339">
        <v>0</v>
      </c>
      <c r="CF418" s="155">
        <v>0</v>
      </c>
      <c r="CG418" s="156">
        <v>0</v>
      </c>
      <c r="CH418" s="155">
        <v>1669.22</v>
      </c>
      <c r="CI418" s="100"/>
      <c r="CJ418" s="155">
        <v>0</v>
      </c>
      <c r="CK418" s="366">
        <v>0</v>
      </c>
      <c r="CL418" s="339">
        <v>0</v>
      </c>
      <c r="CM418" s="155">
        <v>0</v>
      </c>
      <c r="CN418" s="156">
        <v>0</v>
      </c>
      <c r="CO418" s="155">
        <v>1669.22</v>
      </c>
      <c r="CP418" s="100"/>
      <c r="CQ418" s="155">
        <v>0</v>
      </c>
      <c r="CR418" s="366">
        <v>0</v>
      </c>
      <c r="CS418" s="339">
        <v>0</v>
      </c>
      <c r="CT418" s="155">
        <v>0</v>
      </c>
      <c r="CU418" s="156">
        <v>0</v>
      </c>
      <c r="CV418" s="155">
        <v>1669.22</v>
      </c>
      <c r="CW418" s="100"/>
      <c r="CX418" s="155">
        <v>0</v>
      </c>
      <c r="CY418" s="366">
        <v>0</v>
      </c>
      <c r="CZ418" s="339">
        <v>0</v>
      </c>
      <c r="DA418" s="155">
        <v>0</v>
      </c>
      <c r="DB418" s="156">
        <v>0</v>
      </c>
      <c r="DC418" s="155">
        <v>1669.22</v>
      </c>
      <c r="DD418" s="100"/>
      <c r="DE418" s="155">
        <v>0</v>
      </c>
      <c r="DF418" s="366">
        <v>0</v>
      </c>
      <c r="DG418" s="339">
        <v>0</v>
      </c>
      <c r="DH418" s="155">
        <v>0</v>
      </c>
      <c r="DI418" s="156">
        <v>0</v>
      </c>
      <c r="DJ418" s="155">
        <v>1669.22</v>
      </c>
      <c r="DK418" s="100"/>
      <c r="DL418" s="155">
        <v>0</v>
      </c>
      <c r="DM418" s="366">
        <v>0</v>
      </c>
      <c r="DN418" s="339">
        <v>0</v>
      </c>
      <c r="DO418" s="155">
        <v>0</v>
      </c>
      <c r="DP418" s="156">
        <v>0</v>
      </c>
      <c r="DQ418" s="155">
        <v>1669.22</v>
      </c>
    </row>
    <row r="419" spans="1:121" ht="25.5" x14ac:dyDescent="0.25">
      <c r="A419" s="17" t="s">
        <v>1087</v>
      </c>
      <c r="B419" s="18" t="s">
        <v>1088</v>
      </c>
      <c r="C419" s="17" t="s">
        <v>27</v>
      </c>
      <c r="D419" s="17" t="s">
        <v>1089</v>
      </c>
      <c r="E419" s="19" t="s">
        <v>42</v>
      </c>
      <c r="F419" s="19">
        <v>2</v>
      </c>
      <c r="G419" s="20">
        <v>459.24</v>
      </c>
      <c r="H419" s="20">
        <v>575.05999999999995</v>
      </c>
      <c r="I419" s="390">
        <v>1150.1199999999999</v>
      </c>
      <c r="J419" s="100">
        <v>0</v>
      </c>
      <c r="K419" s="155">
        <v>0</v>
      </c>
      <c r="L419" s="366">
        <v>0</v>
      </c>
      <c r="M419" s="339">
        <v>0</v>
      </c>
      <c r="N419" s="155">
        <v>0</v>
      </c>
      <c r="O419" s="156">
        <v>0</v>
      </c>
      <c r="P419" s="155">
        <v>1150.1199999999999</v>
      </c>
      <c r="Q419" s="100"/>
      <c r="R419" s="155">
        <v>0</v>
      </c>
      <c r="S419" s="366">
        <v>0</v>
      </c>
      <c r="T419" s="339">
        <v>0</v>
      </c>
      <c r="U419" s="155">
        <v>0</v>
      </c>
      <c r="V419" s="156">
        <v>0</v>
      </c>
      <c r="W419" s="155">
        <v>1150.1199999999999</v>
      </c>
      <c r="X419" s="100"/>
      <c r="Y419" s="155">
        <v>0</v>
      </c>
      <c r="Z419" s="366">
        <v>0</v>
      </c>
      <c r="AA419" s="339">
        <v>0</v>
      </c>
      <c r="AB419" s="155">
        <v>0</v>
      </c>
      <c r="AC419" s="156">
        <v>0</v>
      </c>
      <c r="AD419" s="155">
        <v>1150.1199999999999</v>
      </c>
      <c r="AE419" s="100"/>
      <c r="AF419" s="155">
        <v>0</v>
      </c>
      <c r="AG419" s="366">
        <v>0</v>
      </c>
      <c r="AH419" s="339">
        <v>0</v>
      </c>
      <c r="AI419" s="155">
        <v>0</v>
      </c>
      <c r="AJ419" s="156">
        <v>0</v>
      </c>
      <c r="AK419" s="155">
        <v>1150.1199999999999</v>
      </c>
      <c r="AL419" s="100"/>
      <c r="AM419" s="155">
        <v>0</v>
      </c>
      <c r="AN419" s="366">
        <v>0</v>
      </c>
      <c r="AO419" s="339">
        <v>0</v>
      </c>
      <c r="AP419" s="155">
        <v>0</v>
      </c>
      <c r="AQ419" s="156">
        <v>0</v>
      </c>
      <c r="AR419" s="155">
        <v>1150.1199999999999</v>
      </c>
      <c r="AS419" s="100"/>
      <c r="AT419" s="155">
        <v>0</v>
      </c>
      <c r="AU419" s="366">
        <v>0</v>
      </c>
      <c r="AV419" s="339">
        <v>0</v>
      </c>
      <c r="AW419" s="155">
        <v>0</v>
      </c>
      <c r="AX419" s="156">
        <v>0</v>
      </c>
      <c r="AY419" s="155">
        <v>1150.1199999999999</v>
      </c>
      <c r="AZ419" s="100"/>
      <c r="BA419" s="155">
        <v>0</v>
      </c>
      <c r="BB419" s="366">
        <v>0</v>
      </c>
      <c r="BC419" s="339">
        <v>0</v>
      </c>
      <c r="BD419" s="155">
        <v>0</v>
      </c>
      <c r="BE419" s="156">
        <v>0</v>
      </c>
      <c r="BF419" s="155">
        <v>1150.1199999999999</v>
      </c>
      <c r="BG419" s="100"/>
      <c r="BH419" s="155">
        <v>0</v>
      </c>
      <c r="BI419" s="366">
        <v>0</v>
      </c>
      <c r="BJ419" s="339">
        <v>0</v>
      </c>
      <c r="BK419" s="155">
        <v>0</v>
      </c>
      <c r="BL419" s="156">
        <v>0</v>
      </c>
      <c r="BM419" s="155">
        <v>1150.1199999999999</v>
      </c>
      <c r="BN419" s="100"/>
      <c r="BO419" s="155">
        <v>0</v>
      </c>
      <c r="BP419" s="366">
        <v>0</v>
      </c>
      <c r="BQ419" s="339">
        <v>0</v>
      </c>
      <c r="BR419" s="155">
        <v>0</v>
      </c>
      <c r="BS419" s="156">
        <v>0</v>
      </c>
      <c r="BT419" s="155">
        <v>1150.1199999999999</v>
      </c>
      <c r="BU419" s="100"/>
      <c r="BV419" s="155">
        <v>0</v>
      </c>
      <c r="BW419" s="366">
        <v>0</v>
      </c>
      <c r="BX419" s="339">
        <v>0</v>
      </c>
      <c r="BY419" s="155">
        <v>0</v>
      </c>
      <c r="BZ419" s="156">
        <v>0</v>
      </c>
      <c r="CA419" s="155">
        <v>1150.1199999999999</v>
      </c>
      <c r="CB419" s="100"/>
      <c r="CC419" s="155">
        <v>0</v>
      </c>
      <c r="CD419" s="366">
        <v>0</v>
      </c>
      <c r="CE419" s="339">
        <v>0</v>
      </c>
      <c r="CF419" s="155">
        <v>0</v>
      </c>
      <c r="CG419" s="156">
        <v>0</v>
      </c>
      <c r="CH419" s="155">
        <v>1150.1199999999999</v>
      </c>
      <c r="CI419" s="100"/>
      <c r="CJ419" s="155">
        <v>0</v>
      </c>
      <c r="CK419" s="366">
        <v>0</v>
      </c>
      <c r="CL419" s="339">
        <v>0</v>
      </c>
      <c r="CM419" s="155">
        <v>0</v>
      </c>
      <c r="CN419" s="156">
        <v>0</v>
      </c>
      <c r="CO419" s="155">
        <v>1150.1199999999999</v>
      </c>
      <c r="CP419" s="100"/>
      <c r="CQ419" s="155">
        <v>0</v>
      </c>
      <c r="CR419" s="366">
        <v>0</v>
      </c>
      <c r="CS419" s="339">
        <v>0</v>
      </c>
      <c r="CT419" s="155">
        <v>0</v>
      </c>
      <c r="CU419" s="156">
        <v>0</v>
      </c>
      <c r="CV419" s="155">
        <v>1150.1199999999999</v>
      </c>
      <c r="CW419" s="100"/>
      <c r="CX419" s="155">
        <v>0</v>
      </c>
      <c r="CY419" s="366">
        <v>0</v>
      </c>
      <c r="CZ419" s="339">
        <v>0</v>
      </c>
      <c r="DA419" s="155">
        <v>0</v>
      </c>
      <c r="DB419" s="156">
        <v>0</v>
      </c>
      <c r="DC419" s="155">
        <v>1150.1199999999999</v>
      </c>
      <c r="DD419" s="100"/>
      <c r="DE419" s="155">
        <v>0</v>
      </c>
      <c r="DF419" s="366">
        <v>0</v>
      </c>
      <c r="DG419" s="339">
        <v>0</v>
      </c>
      <c r="DH419" s="155">
        <v>0</v>
      </c>
      <c r="DI419" s="156">
        <v>0</v>
      </c>
      <c r="DJ419" s="155">
        <v>1150.1199999999999</v>
      </c>
      <c r="DK419" s="100"/>
      <c r="DL419" s="155">
        <v>0</v>
      </c>
      <c r="DM419" s="366">
        <v>0</v>
      </c>
      <c r="DN419" s="339">
        <v>0</v>
      </c>
      <c r="DO419" s="155">
        <v>0</v>
      </c>
      <c r="DP419" s="156">
        <v>0</v>
      </c>
      <c r="DQ419" s="155">
        <v>1150.1199999999999</v>
      </c>
    </row>
    <row r="420" spans="1:121" ht="38.25" x14ac:dyDescent="0.25">
      <c r="A420" s="17" t="s">
        <v>1090</v>
      </c>
      <c r="B420" s="18" t="s">
        <v>1091</v>
      </c>
      <c r="C420" s="17" t="s">
        <v>27</v>
      </c>
      <c r="D420" s="17" t="s">
        <v>1092</v>
      </c>
      <c r="E420" s="19" t="s">
        <v>42</v>
      </c>
      <c r="F420" s="19">
        <v>59</v>
      </c>
      <c r="G420" s="20">
        <v>23.47</v>
      </c>
      <c r="H420" s="20">
        <v>29.38</v>
      </c>
      <c r="I420" s="390">
        <v>1733.42</v>
      </c>
      <c r="J420" s="100">
        <v>0</v>
      </c>
      <c r="K420" s="155">
        <v>0</v>
      </c>
      <c r="L420" s="366">
        <v>0</v>
      </c>
      <c r="M420" s="339">
        <v>0</v>
      </c>
      <c r="N420" s="155">
        <v>0</v>
      </c>
      <c r="O420" s="156">
        <v>0</v>
      </c>
      <c r="P420" s="155">
        <v>1733.42</v>
      </c>
      <c r="Q420" s="100"/>
      <c r="R420" s="155">
        <v>0</v>
      </c>
      <c r="S420" s="366">
        <v>0</v>
      </c>
      <c r="T420" s="339">
        <v>0</v>
      </c>
      <c r="U420" s="155">
        <v>0</v>
      </c>
      <c r="V420" s="156">
        <v>0</v>
      </c>
      <c r="W420" s="155">
        <v>1733.42</v>
      </c>
      <c r="X420" s="100"/>
      <c r="Y420" s="155">
        <v>0</v>
      </c>
      <c r="Z420" s="366">
        <v>0</v>
      </c>
      <c r="AA420" s="339">
        <v>0</v>
      </c>
      <c r="AB420" s="155">
        <v>0</v>
      </c>
      <c r="AC420" s="156">
        <v>0</v>
      </c>
      <c r="AD420" s="155">
        <v>1733.42</v>
      </c>
      <c r="AE420" s="100"/>
      <c r="AF420" s="155">
        <v>0</v>
      </c>
      <c r="AG420" s="366">
        <v>0</v>
      </c>
      <c r="AH420" s="339">
        <v>0</v>
      </c>
      <c r="AI420" s="155">
        <v>0</v>
      </c>
      <c r="AJ420" s="156">
        <v>0</v>
      </c>
      <c r="AK420" s="155">
        <v>1733.42</v>
      </c>
      <c r="AL420" s="100"/>
      <c r="AM420" s="155">
        <v>0</v>
      </c>
      <c r="AN420" s="366">
        <v>0</v>
      </c>
      <c r="AO420" s="339">
        <v>0</v>
      </c>
      <c r="AP420" s="155">
        <v>0</v>
      </c>
      <c r="AQ420" s="156">
        <v>0</v>
      </c>
      <c r="AR420" s="155">
        <v>1733.42</v>
      </c>
      <c r="AS420" s="100"/>
      <c r="AT420" s="155">
        <v>0</v>
      </c>
      <c r="AU420" s="366">
        <v>0</v>
      </c>
      <c r="AV420" s="339">
        <v>0</v>
      </c>
      <c r="AW420" s="155">
        <v>0</v>
      </c>
      <c r="AX420" s="156">
        <v>0</v>
      </c>
      <c r="AY420" s="155">
        <v>1733.42</v>
      </c>
      <c r="AZ420" s="100"/>
      <c r="BA420" s="155">
        <v>0</v>
      </c>
      <c r="BB420" s="366">
        <v>0</v>
      </c>
      <c r="BC420" s="339">
        <v>0</v>
      </c>
      <c r="BD420" s="155">
        <v>0</v>
      </c>
      <c r="BE420" s="156">
        <v>0</v>
      </c>
      <c r="BF420" s="155">
        <v>1733.42</v>
      </c>
      <c r="BG420" s="100"/>
      <c r="BH420" s="155">
        <v>0</v>
      </c>
      <c r="BI420" s="366">
        <v>0</v>
      </c>
      <c r="BJ420" s="339">
        <v>0</v>
      </c>
      <c r="BK420" s="155">
        <v>0</v>
      </c>
      <c r="BL420" s="156">
        <v>0</v>
      </c>
      <c r="BM420" s="155">
        <v>1733.42</v>
      </c>
      <c r="BN420" s="100"/>
      <c r="BO420" s="155">
        <v>0</v>
      </c>
      <c r="BP420" s="366">
        <v>0</v>
      </c>
      <c r="BQ420" s="339">
        <v>0</v>
      </c>
      <c r="BR420" s="155">
        <v>0</v>
      </c>
      <c r="BS420" s="156">
        <v>0</v>
      </c>
      <c r="BT420" s="155">
        <v>1733.42</v>
      </c>
      <c r="BU420" s="100"/>
      <c r="BV420" s="155">
        <v>0</v>
      </c>
      <c r="BW420" s="366">
        <v>0</v>
      </c>
      <c r="BX420" s="339">
        <v>0</v>
      </c>
      <c r="BY420" s="155">
        <v>0</v>
      </c>
      <c r="BZ420" s="156">
        <v>0</v>
      </c>
      <c r="CA420" s="155">
        <v>1733.42</v>
      </c>
      <c r="CB420" s="100"/>
      <c r="CC420" s="155">
        <v>0</v>
      </c>
      <c r="CD420" s="366">
        <v>0</v>
      </c>
      <c r="CE420" s="339">
        <v>0</v>
      </c>
      <c r="CF420" s="155">
        <v>0</v>
      </c>
      <c r="CG420" s="156">
        <v>0</v>
      </c>
      <c r="CH420" s="155">
        <v>1733.42</v>
      </c>
      <c r="CI420" s="100"/>
      <c r="CJ420" s="155">
        <v>0</v>
      </c>
      <c r="CK420" s="366">
        <v>0</v>
      </c>
      <c r="CL420" s="339">
        <v>0</v>
      </c>
      <c r="CM420" s="155">
        <v>0</v>
      </c>
      <c r="CN420" s="156">
        <v>0</v>
      </c>
      <c r="CO420" s="155">
        <v>1733.42</v>
      </c>
      <c r="CP420" s="100"/>
      <c r="CQ420" s="155">
        <v>0</v>
      </c>
      <c r="CR420" s="366">
        <v>0</v>
      </c>
      <c r="CS420" s="339">
        <v>0</v>
      </c>
      <c r="CT420" s="155">
        <v>0</v>
      </c>
      <c r="CU420" s="156">
        <v>0</v>
      </c>
      <c r="CV420" s="155">
        <v>1733.42</v>
      </c>
      <c r="CW420" s="277">
        <v>28</v>
      </c>
      <c r="CX420" s="155">
        <v>822.64</v>
      </c>
      <c r="CY420" s="366">
        <v>0.47457627118644063</v>
      </c>
      <c r="CZ420" s="339">
        <v>28</v>
      </c>
      <c r="DA420" s="155">
        <v>822.64</v>
      </c>
      <c r="DB420" s="156">
        <v>0.47457627118644063</v>
      </c>
      <c r="DC420" s="155">
        <v>910.78000000000009</v>
      </c>
      <c r="DD420" s="100"/>
      <c r="DE420" s="155">
        <v>0</v>
      </c>
      <c r="DF420" s="366">
        <v>0</v>
      </c>
      <c r="DG420" s="339">
        <v>28</v>
      </c>
      <c r="DH420" s="155">
        <v>822.64</v>
      </c>
      <c r="DI420" s="156">
        <v>0.47457627118644063</v>
      </c>
      <c r="DJ420" s="155">
        <v>910.78000000000009</v>
      </c>
      <c r="DK420" s="100"/>
      <c r="DL420" s="155">
        <v>0</v>
      </c>
      <c r="DM420" s="366">
        <v>0</v>
      </c>
      <c r="DN420" s="339">
        <v>28</v>
      </c>
      <c r="DO420" s="155">
        <v>822.64</v>
      </c>
      <c r="DP420" s="156">
        <v>0.47457627118644063</v>
      </c>
      <c r="DQ420" s="155">
        <v>910.78000000000009</v>
      </c>
    </row>
    <row r="421" spans="1:121" ht="38.25" x14ac:dyDescent="0.25">
      <c r="A421" s="17" t="s">
        <v>1093</v>
      </c>
      <c r="B421" s="18" t="s">
        <v>1094</v>
      </c>
      <c r="C421" s="17" t="s">
        <v>27</v>
      </c>
      <c r="D421" s="17" t="s">
        <v>1095</v>
      </c>
      <c r="E421" s="19" t="s">
        <v>42</v>
      </c>
      <c r="F421" s="19">
        <v>2</v>
      </c>
      <c r="G421" s="20">
        <v>929.1</v>
      </c>
      <c r="H421" s="20">
        <v>1163.4100000000001</v>
      </c>
      <c r="I421" s="390">
        <v>2326.8200000000002</v>
      </c>
      <c r="J421" s="100">
        <v>0</v>
      </c>
      <c r="K421" s="155">
        <v>0</v>
      </c>
      <c r="L421" s="366">
        <v>0</v>
      </c>
      <c r="M421" s="339">
        <v>0</v>
      </c>
      <c r="N421" s="155">
        <v>0</v>
      </c>
      <c r="O421" s="156">
        <v>0</v>
      </c>
      <c r="P421" s="155">
        <v>2326.8200000000002</v>
      </c>
      <c r="Q421" s="100"/>
      <c r="R421" s="155">
        <v>0</v>
      </c>
      <c r="S421" s="366">
        <v>0</v>
      </c>
      <c r="T421" s="339">
        <v>0</v>
      </c>
      <c r="U421" s="155">
        <v>0</v>
      </c>
      <c r="V421" s="156">
        <v>0</v>
      </c>
      <c r="W421" s="155">
        <v>2326.8200000000002</v>
      </c>
      <c r="X421" s="100"/>
      <c r="Y421" s="155">
        <v>0</v>
      </c>
      <c r="Z421" s="366">
        <v>0</v>
      </c>
      <c r="AA421" s="339">
        <v>0</v>
      </c>
      <c r="AB421" s="155">
        <v>0</v>
      </c>
      <c r="AC421" s="156">
        <v>0</v>
      </c>
      <c r="AD421" s="155">
        <v>2326.8200000000002</v>
      </c>
      <c r="AE421" s="100"/>
      <c r="AF421" s="155">
        <v>0</v>
      </c>
      <c r="AG421" s="366">
        <v>0</v>
      </c>
      <c r="AH421" s="339">
        <v>0</v>
      </c>
      <c r="AI421" s="155">
        <v>0</v>
      </c>
      <c r="AJ421" s="156">
        <v>0</v>
      </c>
      <c r="AK421" s="155">
        <v>2326.8200000000002</v>
      </c>
      <c r="AL421" s="100"/>
      <c r="AM421" s="155">
        <v>0</v>
      </c>
      <c r="AN421" s="366">
        <v>0</v>
      </c>
      <c r="AO421" s="339">
        <v>0</v>
      </c>
      <c r="AP421" s="155">
        <v>0</v>
      </c>
      <c r="AQ421" s="156">
        <v>0</v>
      </c>
      <c r="AR421" s="155">
        <v>2326.8200000000002</v>
      </c>
      <c r="AS421" s="100"/>
      <c r="AT421" s="155">
        <v>0</v>
      </c>
      <c r="AU421" s="366">
        <v>0</v>
      </c>
      <c r="AV421" s="339">
        <v>0</v>
      </c>
      <c r="AW421" s="155">
        <v>0</v>
      </c>
      <c r="AX421" s="156">
        <v>0</v>
      </c>
      <c r="AY421" s="155">
        <v>2326.8200000000002</v>
      </c>
      <c r="AZ421" s="100"/>
      <c r="BA421" s="155">
        <v>0</v>
      </c>
      <c r="BB421" s="366">
        <v>0</v>
      </c>
      <c r="BC421" s="339">
        <v>0</v>
      </c>
      <c r="BD421" s="155">
        <v>0</v>
      </c>
      <c r="BE421" s="156">
        <v>0</v>
      </c>
      <c r="BF421" s="155">
        <v>2326.8200000000002</v>
      </c>
      <c r="BG421" s="100"/>
      <c r="BH421" s="155">
        <v>0</v>
      </c>
      <c r="BI421" s="366">
        <v>0</v>
      </c>
      <c r="BJ421" s="339">
        <v>0</v>
      </c>
      <c r="BK421" s="155">
        <v>0</v>
      </c>
      <c r="BL421" s="156">
        <v>0</v>
      </c>
      <c r="BM421" s="155">
        <v>2326.8200000000002</v>
      </c>
      <c r="BN421" s="100"/>
      <c r="BO421" s="155">
        <v>0</v>
      </c>
      <c r="BP421" s="366">
        <v>0</v>
      </c>
      <c r="BQ421" s="339">
        <v>0</v>
      </c>
      <c r="BR421" s="155">
        <v>0</v>
      </c>
      <c r="BS421" s="156">
        <v>0</v>
      </c>
      <c r="BT421" s="155">
        <v>2326.8200000000002</v>
      </c>
      <c r="BU421" s="100"/>
      <c r="BV421" s="155">
        <v>0</v>
      </c>
      <c r="BW421" s="366">
        <v>0</v>
      </c>
      <c r="BX421" s="339">
        <v>0</v>
      </c>
      <c r="BY421" s="155">
        <v>0</v>
      </c>
      <c r="BZ421" s="156">
        <v>0</v>
      </c>
      <c r="CA421" s="155">
        <v>2326.8200000000002</v>
      </c>
      <c r="CB421" s="100"/>
      <c r="CC421" s="155">
        <v>0</v>
      </c>
      <c r="CD421" s="366">
        <v>0</v>
      </c>
      <c r="CE421" s="339">
        <v>0</v>
      </c>
      <c r="CF421" s="155">
        <v>0</v>
      </c>
      <c r="CG421" s="156">
        <v>0</v>
      </c>
      <c r="CH421" s="155">
        <v>2326.8200000000002</v>
      </c>
      <c r="CI421" s="100"/>
      <c r="CJ421" s="155">
        <v>0</v>
      </c>
      <c r="CK421" s="366">
        <v>0</v>
      </c>
      <c r="CL421" s="339">
        <v>0</v>
      </c>
      <c r="CM421" s="155">
        <v>0</v>
      </c>
      <c r="CN421" s="156">
        <v>0</v>
      </c>
      <c r="CO421" s="155">
        <v>2326.8200000000002</v>
      </c>
      <c r="CP421" s="100"/>
      <c r="CQ421" s="155">
        <v>0</v>
      </c>
      <c r="CR421" s="366">
        <v>0</v>
      </c>
      <c r="CS421" s="339">
        <v>0</v>
      </c>
      <c r="CT421" s="155">
        <v>0</v>
      </c>
      <c r="CU421" s="156">
        <v>0</v>
      </c>
      <c r="CV421" s="155">
        <v>2326.8200000000002</v>
      </c>
      <c r="CW421" s="100"/>
      <c r="CX421" s="155">
        <v>0</v>
      </c>
      <c r="CY421" s="366">
        <v>0</v>
      </c>
      <c r="CZ421" s="339">
        <v>0</v>
      </c>
      <c r="DA421" s="155">
        <v>0</v>
      </c>
      <c r="DB421" s="156">
        <v>0</v>
      </c>
      <c r="DC421" s="155">
        <v>2326.8200000000002</v>
      </c>
      <c r="DD421" s="100"/>
      <c r="DE421" s="155">
        <v>0</v>
      </c>
      <c r="DF421" s="366">
        <v>0</v>
      </c>
      <c r="DG421" s="339">
        <v>0</v>
      </c>
      <c r="DH421" s="155">
        <v>0</v>
      </c>
      <c r="DI421" s="156">
        <v>0</v>
      </c>
      <c r="DJ421" s="155">
        <v>2326.8200000000002</v>
      </c>
      <c r="DK421" s="100"/>
      <c r="DL421" s="155">
        <v>0</v>
      </c>
      <c r="DM421" s="366">
        <v>0</v>
      </c>
      <c r="DN421" s="339">
        <v>0</v>
      </c>
      <c r="DO421" s="155">
        <v>0</v>
      </c>
      <c r="DP421" s="156">
        <v>0</v>
      </c>
      <c r="DQ421" s="155">
        <v>2326.8200000000002</v>
      </c>
    </row>
    <row r="422" spans="1:121" ht="38.25" x14ac:dyDescent="0.25">
      <c r="A422" s="17" t="s">
        <v>1096</v>
      </c>
      <c r="B422" s="18" t="s">
        <v>1097</v>
      </c>
      <c r="C422" s="17" t="s">
        <v>27</v>
      </c>
      <c r="D422" s="17" t="s">
        <v>1098</v>
      </c>
      <c r="E422" s="19" t="s">
        <v>42</v>
      </c>
      <c r="F422" s="19">
        <v>20</v>
      </c>
      <c r="G422" s="20">
        <v>123.95</v>
      </c>
      <c r="H422" s="20">
        <v>155.21</v>
      </c>
      <c r="I422" s="390">
        <v>3104.2</v>
      </c>
      <c r="J422" s="100">
        <v>0</v>
      </c>
      <c r="K422" s="155">
        <v>0</v>
      </c>
      <c r="L422" s="366">
        <v>0</v>
      </c>
      <c r="M422" s="339">
        <v>0</v>
      </c>
      <c r="N422" s="155">
        <v>0</v>
      </c>
      <c r="O422" s="156">
        <v>0</v>
      </c>
      <c r="P422" s="155">
        <v>3104.2</v>
      </c>
      <c r="Q422" s="100"/>
      <c r="R422" s="155">
        <v>0</v>
      </c>
      <c r="S422" s="366">
        <v>0</v>
      </c>
      <c r="T422" s="339">
        <v>0</v>
      </c>
      <c r="U422" s="155">
        <v>0</v>
      </c>
      <c r="V422" s="156">
        <v>0</v>
      </c>
      <c r="W422" s="155">
        <v>3104.2</v>
      </c>
      <c r="X422" s="100"/>
      <c r="Y422" s="155">
        <v>0</v>
      </c>
      <c r="Z422" s="366">
        <v>0</v>
      </c>
      <c r="AA422" s="339">
        <v>0</v>
      </c>
      <c r="AB422" s="155">
        <v>0</v>
      </c>
      <c r="AC422" s="156">
        <v>0</v>
      </c>
      <c r="AD422" s="155">
        <v>3104.2</v>
      </c>
      <c r="AE422" s="100"/>
      <c r="AF422" s="155">
        <v>0</v>
      </c>
      <c r="AG422" s="366">
        <v>0</v>
      </c>
      <c r="AH422" s="339">
        <v>0</v>
      </c>
      <c r="AI422" s="155">
        <v>0</v>
      </c>
      <c r="AJ422" s="156">
        <v>0</v>
      </c>
      <c r="AK422" s="155">
        <v>3104.2</v>
      </c>
      <c r="AL422" s="100"/>
      <c r="AM422" s="155">
        <v>0</v>
      </c>
      <c r="AN422" s="366">
        <v>0</v>
      </c>
      <c r="AO422" s="339">
        <v>0</v>
      </c>
      <c r="AP422" s="155">
        <v>0</v>
      </c>
      <c r="AQ422" s="156">
        <v>0</v>
      </c>
      <c r="AR422" s="155">
        <v>3104.2</v>
      </c>
      <c r="AS422" s="100"/>
      <c r="AT422" s="155">
        <v>0</v>
      </c>
      <c r="AU422" s="366">
        <v>0</v>
      </c>
      <c r="AV422" s="339">
        <v>0</v>
      </c>
      <c r="AW422" s="155">
        <v>0</v>
      </c>
      <c r="AX422" s="156">
        <v>0</v>
      </c>
      <c r="AY422" s="155">
        <v>3104.2</v>
      </c>
      <c r="AZ422" s="100"/>
      <c r="BA422" s="155">
        <v>0</v>
      </c>
      <c r="BB422" s="366">
        <v>0</v>
      </c>
      <c r="BC422" s="339">
        <v>0</v>
      </c>
      <c r="BD422" s="155">
        <v>0</v>
      </c>
      <c r="BE422" s="156">
        <v>0</v>
      </c>
      <c r="BF422" s="155">
        <v>3104.2</v>
      </c>
      <c r="BG422" s="100"/>
      <c r="BH422" s="155">
        <v>0</v>
      </c>
      <c r="BI422" s="366">
        <v>0</v>
      </c>
      <c r="BJ422" s="339">
        <v>0</v>
      </c>
      <c r="BK422" s="155">
        <v>0</v>
      </c>
      <c r="BL422" s="156">
        <v>0</v>
      </c>
      <c r="BM422" s="155">
        <v>3104.2</v>
      </c>
      <c r="BN422" s="100"/>
      <c r="BO422" s="155">
        <v>0</v>
      </c>
      <c r="BP422" s="366">
        <v>0</v>
      </c>
      <c r="BQ422" s="339">
        <v>0</v>
      </c>
      <c r="BR422" s="155">
        <v>0</v>
      </c>
      <c r="BS422" s="156">
        <v>0</v>
      </c>
      <c r="BT422" s="155">
        <v>3104.2</v>
      </c>
      <c r="BU422" s="100"/>
      <c r="BV422" s="155">
        <v>0</v>
      </c>
      <c r="BW422" s="366">
        <v>0</v>
      </c>
      <c r="BX422" s="339">
        <v>0</v>
      </c>
      <c r="BY422" s="155">
        <v>0</v>
      </c>
      <c r="BZ422" s="156">
        <v>0</v>
      </c>
      <c r="CA422" s="155">
        <v>3104.2</v>
      </c>
      <c r="CB422" s="100"/>
      <c r="CC422" s="155">
        <v>0</v>
      </c>
      <c r="CD422" s="366">
        <v>0</v>
      </c>
      <c r="CE422" s="339">
        <v>0</v>
      </c>
      <c r="CF422" s="155">
        <v>0</v>
      </c>
      <c r="CG422" s="156">
        <v>0</v>
      </c>
      <c r="CH422" s="155">
        <v>3104.2</v>
      </c>
      <c r="CI422" s="100"/>
      <c r="CJ422" s="155">
        <v>0</v>
      </c>
      <c r="CK422" s="366">
        <v>0</v>
      </c>
      <c r="CL422" s="339">
        <v>0</v>
      </c>
      <c r="CM422" s="155">
        <v>0</v>
      </c>
      <c r="CN422" s="156">
        <v>0</v>
      </c>
      <c r="CO422" s="155">
        <v>3104.2</v>
      </c>
      <c r="CP422" s="100"/>
      <c r="CQ422" s="155">
        <v>0</v>
      </c>
      <c r="CR422" s="366">
        <v>0</v>
      </c>
      <c r="CS422" s="339">
        <v>0</v>
      </c>
      <c r="CT422" s="155">
        <v>0</v>
      </c>
      <c r="CU422" s="156">
        <v>0</v>
      </c>
      <c r="CV422" s="155">
        <v>3104.2</v>
      </c>
      <c r="CW422" s="100"/>
      <c r="CX422" s="155">
        <v>0</v>
      </c>
      <c r="CY422" s="366">
        <v>0</v>
      </c>
      <c r="CZ422" s="339">
        <v>0</v>
      </c>
      <c r="DA422" s="155">
        <v>0</v>
      </c>
      <c r="DB422" s="156">
        <v>0</v>
      </c>
      <c r="DC422" s="155">
        <v>3104.2</v>
      </c>
      <c r="DD422" s="100"/>
      <c r="DE422" s="155">
        <v>0</v>
      </c>
      <c r="DF422" s="366">
        <v>0</v>
      </c>
      <c r="DG422" s="339">
        <v>0</v>
      </c>
      <c r="DH422" s="155">
        <v>0</v>
      </c>
      <c r="DI422" s="156">
        <v>0</v>
      </c>
      <c r="DJ422" s="155">
        <v>3104.2</v>
      </c>
      <c r="DK422" s="100"/>
      <c r="DL422" s="155">
        <v>0</v>
      </c>
      <c r="DM422" s="366">
        <v>0</v>
      </c>
      <c r="DN422" s="339">
        <v>0</v>
      </c>
      <c r="DO422" s="155">
        <v>0</v>
      </c>
      <c r="DP422" s="156">
        <v>0</v>
      </c>
      <c r="DQ422" s="155">
        <v>3104.2</v>
      </c>
    </row>
    <row r="423" spans="1:121" ht="25.5" x14ac:dyDescent="0.25">
      <c r="A423" s="17" t="s">
        <v>1099</v>
      </c>
      <c r="B423" s="18" t="s">
        <v>1100</v>
      </c>
      <c r="C423" s="17" t="s">
        <v>27</v>
      </c>
      <c r="D423" s="17" t="s">
        <v>1101</v>
      </c>
      <c r="E423" s="19" t="s">
        <v>42</v>
      </c>
      <c r="F423" s="19">
        <v>4</v>
      </c>
      <c r="G423" s="20">
        <v>856.42</v>
      </c>
      <c r="H423" s="20">
        <v>1072.4000000000001</v>
      </c>
      <c r="I423" s="390">
        <v>4289.6000000000004</v>
      </c>
      <c r="J423" s="100">
        <v>0</v>
      </c>
      <c r="K423" s="155">
        <v>0</v>
      </c>
      <c r="L423" s="366">
        <v>0</v>
      </c>
      <c r="M423" s="339">
        <v>0</v>
      </c>
      <c r="N423" s="155">
        <v>0</v>
      </c>
      <c r="O423" s="156">
        <v>0</v>
      </c>
      <c r="P423" s="155">
        <v>4289.6000000000004</v>
      </c>
      <c r="Q423" s="100"/>
      <c r="R423" s="155">
        <v>0</v>
      </c>
      <c r="S423" s="366">
        <v>0</v>
      </c>
      <c r="T423" s="339">
        <v>0</v>
      </c>
      <c r="U423" s="155">
        <v>0</v>
      </c>
      <c r="V423" s="156">
        <v>0</v>
      </c>
      <c r="W423" s="155">
        <v>4289.6000000000004</v>
      </c>
      <c r="X423" s="100"/>
      <c r="Y423" s="155">
        <v>0</v>
      </c>
      <c r="Z423" s="366">
        <v>0</v>
      </c>
      <c r="AA423" s="339">
        <v>0</v>
      </c>
      <c r="AB423" s="155">
        <v>0</v>
      </c>
      <c r="AC423" s="156">
        <v>0</v>
      </c>
      <c r="AD423" s="155">
        <v>4289.6000000000004</v>
      </c>
      <c r="AE423" s="100"/>
      <c r="AF423" s="155">
        <v>0</v>
      </c>
      <c r="AG423" s="366">
        <v>0</v>
      </c>
      <c r="AH423" s="339">
        <v>0</v>
      </c>
      <c r="AI423" s="155">
        <v>0</v>
      </c>
      <c r="AJ423" s="156">
        <v>0</v>
      </c>
      <c r="AK423" s="155">
        <v>4289.6000000000004</v>
      </c>
      <c r="AL423" s="100"/>
      <c r="AM423" s="155">
        <v>0</v>
      </c>
      <c r="AN423" s="366">
        <v>0</v>
      </c>
      <c r="AO423" s="339">
        <v>0</v>
      </c>
      <c r="AP423" s="155">
        <v>0</v>
      </c>
      <c r="AQ423" s="156">
        <v>0</v>
      </c>
      <c r="AR423" s="155">
        <v>4289.6000000000004</v>
      </c>
      <c r="AS423" s="100"/>
      <c r="AT423" s="155">
        <v>0</v>
      </c>
      <c r="AU423" s="366">
        <v>0</v>
      </c>
      <c r="AV423" s="339">
        <v>0</v>
      </c>
      <c r="AW423" s="155">
        <v>0</v>
      </c>
      <c r="AX423" s="156">
        <v>0</v>
      </c>
      <c r="AY423" s="155">
        <v>4289.6000000000004</v>
      </c>
      <c r="AZ423" s="100"/>
      <c r="BA423" s="155">
        <v>0</v>
      </c>
      <c r="BB423" s="366">
        <v>0</v>
      </c>
      <c r="BC423" s="339">
        <v>0</v>
      </c>
      <c r="BD423" s="155">
        <v>0</v>
      </c>
      <c r="BE423" s="156">
        <v>0</v>
      </c>
      <c r="BF423" s="155">
        <v>4289.6000000000004</v>
      </c>
      <c r="BG423" s="100"/>
      <c r="BH423" s="155">
        <v>0</v>
      </c>
      <c r="BI423" s="366">
        <v>0</v>
      </c>
      <c r="BJ423" s="339">
        <v>0</v>
      </c>
      <c r="BK423" s="155">
        <v>0</v>
      </c>
      <c r="BL423" s="156">
        <v>0</v>
      </c>
      <c r="BM423" s="155">
        <v>4289.6000000000004</v>
      </c>
      <c r="BN423" s="100"/>
      <c r="BO423" s="155">
        <v>0</v>
      </c>
      <c r="BP423" s="366">
        <v>0</v>
      </c>
      <c r="BQ423" s="339">
        <v>0</v>
      </c>
      <c r="BR423" s="155">
        <v>0</v>
      </c>
      <c r="BS423" s="156">
        <v>0</v>
      </c>
      <c r="BT423" s="155">
        <v>4289.6000000000004</v>
      </c>
      <c r="BU423" s="100"/>
      <c r="BV423" s="155">
        <v>0</v>
      </c>
      <c r="BW423" s="366">
        <v>0</v>
      </c>
      <c r="BX423" s="339">
        <v>0</v>
      </c>
      <c r="BY423" s="155">
        <v>0</v>
      </c>
      <c r="BZ423" s="156">
        <v>0</v>
      </c>
      <c r="CA423" s="155">
        <v>4289.6000000000004</v>
      </c>
      <c r="CB423" s="100"/>
      <c r="CC423" s="155">
        <v>0</v>
      </c>
      <c r="CD423" s="366">
        <v>0</v>
      </c>
      <c r="CE423" s="339">
        <v>0</v>
      </c>
      <c r="CF423" s="155">
        <v>0</v>
      </c>
      <c r="CG423" s="156">
        <v>0</v>
      </c>
      <c r="CH423" s="155">
        <v>4289.6000000000004</v>
      </c>
      <c r="CI423" s="100"/>
      <c r="CJ423" s="155">
        <v>0</v>
      </c>
      <c r="CK423" s="366">
        <v>0</v>
      </c>
      <c r="CL423" s="339">
        <v>0</v>
      </c>
      <c r="CM423" s="155">
        <v>0</v>
      </c>
      <c r="CN423" s="156">
        <v>0</v>
      </c>
      <c r="CO423" s="155">
        <v>4289.6000000000004</v>
      </c>
      <c r="CP423" s="100"/>
      <c r="CQ423" s="155">
        <v>0</v>
      </c>
      <c r="CR423" s="366">
        <v>0</v>
      </c>
      <c r="CS423" s="339">
        <v>0</v>
      </c>
      <c r="CT423" s="155">
        <v>0</v>
      </c>
      <c r="CU423" s="156">
        <v>0</v>
      </c>
      <c r="CV423" s="155">
        <v>4289.6000000000004</v>
      </c>
      <c r="CW423" s="100"/>
      <c r="CX423" s="155">
        <v>0</v>
      </c>
      <c r="CY423" s="366">
        <v>0</v>
      </c>
      <c r="CZ423" s="339">
        <v>0</v>
      </c>
      <c r="DA423" s="155">
        <v>0</v>
      </c>
      <c r="DB423" s="156">
        <v>0</v>
      </c>
      <c r="DC423" s="155">
        <v>4289.6000000000004</v>
      </c>
      <c r="DD423" s="100"/>
      <c r="DE423" s="155">
        <v>0</v>
      </c>
      <c r="DF423" s="366">
        <v>0</v>
      </c>
      <c r="DG423" s="339">
        <v>0</v>
      </c>
      <c r="DH423" s="155">
        <v>0</v>
      </c>
      <c r="DI423" s="156">
        <v>0</v>
      </c>
      <c r="DJ423" s="155">
        <v>4289.6000000000004</v>
      </c>
      <c r="DK423" s="100"/>
      <c r="DL423" s="155">
        <v>0</v>
      </c>
      <c r="DM423" s="366">
        <v>0</v>
      </c>
      <c r="DN423" s="339">
        <v>0</v>
      </c>
      <c r="DO423" s="155">
        <v>0</v>
      </c>
      <c r="DP423" s="156">
        <v>0</v>
      </c>
      <c r="DQ423" s="155">
        <v>4289.6000000000004</v>
      </c>
    </row>
    <row r="424" spans="1:121" ht="25.5" x14ac:dyDescent="0.25">
      <c r="A424" s="17" t="s">
        <v>1102</v>
      </c>
      <c r="B424" s="18" t="s">
        <v>1103</v>
      </c>
      <c r="C424" s="17" t="s">
        <v>27</v>
      </c>
      <c r="D424" s="17" t="s">
        <v>1104</v>
      </c>
      <c r="E424" s="19" t="s">
        <v>42</v>
      </c>
      <c r="F424" s="19">
        <v>5</v>
      </c>
      <c r="G424" s="20">
        <v>63.74</v>
      </c>
      <c r="H424" s="20">
        <v>79.81</v>
      </c>
      <c r="I424" s="390">
        <v>399.05</v>
      </c>
      <c r="J424" s="100">
        <v>0</v>
      </c>
      <c r="K424" s="155">
        <v>0</v>
      </c>
      <c r="L424" s="366">
        <v>0</v>
      </c>
      <c r="M424" s="339">
        <v>0</v>
      </c>
      <c r="N424" s="155">
        <v>0</v>
      </c>
      <c r="O424" s="156">
        <v>0</v>
      </c>
      <c r="P424" s="155">
        <v>399.05</v>
      </c>
      <c r="Q424" s="100"/>
      <c r="R424" s="155">
        <v>0</v>
      </c>
      <c r="S424" s="366">
        <v>0</v>
      </c>
      <c r="T424" s="339">
        <v>0</v>
      </c>
      <c r="U424" s="155">
        <v>0</v>
      </c>
      <c r="V424" s="156">
        <v>0</v>
      </c>
      <c r="W424" s="155">
        <v>399.05</v>
      </c>
      <c r="X424" s="100"/>
      <c r="Y424" s="155">
        <v>0</v>
      </c>
      <c r="Z424" s="366">
        <v>0</v>
      </c>
      <c r="AA424" s="339">
        <v>0</v>
      </c>
      <c r="AB424" s="155">
        <v>0</v>
      </c>
      <c r="AC424" s="156">
        <v>0</v>
      </c>
      <c r="AD424" s="155">
        <v>399.05</v>
      </c>
      <c r="AE424" s="100"/>
      <c r="AF424" s="155">
        <v>0</v>
      </c>
      <c r="AG424" s="366">
        <v>0</v>
      </c>
      <c r="AH424" s="339">
        <v>0</v>
      </c>
      <c r="AI424" s="155">
        <v>0</v>
      </c>
      <c r="AJ424" s="156">
        <v>0</v>
      </c>
      <c r="AK424" s="155">
        <v>399.05</v>
      </c>
      <c r="AL424" s="100"/>
      <c r="AM424" s="155">
        <v>0</v>
      </c>
      <c r="AN424" s="366">
        <v>0</v>
      </c>
      <c r="AO424" s="339">
        <v>0</v>
      </c>
      <c r="AP424" s="155">
        <v>0</v>
      </c>
      <c r="AQ424" s="156">
        <v>0</v>
      </c>
      <c r="AR424" s="155">
        <v>399.05</v>
      </c>
      <c r="AS424" s="100"/>
      <c r="AT424" s="155">
        <v>0</v>
      </c>
      <c r="AU424" s="366">
        <v>0</v>
      </c>
      <c r="AV424" s="339">
        <v>0</v>
      </c>
      <c r="AW424" s="155">
        <v>0</v>
      </c>
      <c r="AX424" s="156">
        <v>0</v>
      </c>
      <c r="AY424" s="155">
        <v>399.05</v>
      </c>
      <c r="AZ424" s="100"/>
      <c r="BA424" s="155">
        <v>0</v>
      </c>
      <c r="BB424" s="366">
        <v>0</v>
      </c>
      <c r="BC424" s="339">
        <v>0</v>
      </c>
      <c r="BD424" s="155">
        <v>0</v>
      </c>
      <c r="BE424" s="156">
        <v>0</v>
      </c>
      <c r="BF424" s="155">
        <v>399.05</v>
      </c>
      <c r="BG424" s="100"/>
      <c r="BH424" s="155">
        <v>0</v>
      </c>
      <c r="BI424" s="366">
        <v>0</v>
      </c>
      <c r="BJ424" s="339">
        <v>0</v>
      </c>
      <c r="BK424" s="155">
        <v>0</v>
      </c>
      <c r="BL424" s="156">
        <v>0</v>
      </c>
      <c r="BM424" s="155">
        <v>399.05</v>
      </c>
      <c r="BN424" s="100"/>
      <c r="BO424" s="155">
        <v>0</v>
      </c>
      <c r="BP424" s="366">
        <v>0</v>
      </c>
      <c r="BQ424" s="339">
        <v>0</v>
      </c>
      <c r="BR424" s="155">
        <v>0</v>
      </c>
      <c r="BS424" s="156">
        <v>0</v>
      </c>
      <c r="BT424" s="155">
        <v>399.05</v>
      </c>
      <c r="BU424" s="100"/>
      <c r="BV424" s="155">
        <v>0</v>
      </c>
      <c r="BW424" s="366">
        <v>0</v>
      </c>
      <c r="BX424" s="339">
        <v>0</v>
      </c>
      <c r="BY424" s="155">
        <v>0</v>
      </c>
      <c r="BZ424" s="156">
        <v>0</v>
      </c>
      <c r="CA424" s="155">
        <v>399.05</v>
      </c>
      <c r="CB424" s="100"/>
      <c r="CC424" s="155">
        <v>0</v>
      </c>
      <c r="CD424" s="366">
        <v>0</v>
      </c>
      <c r="CE424" s="339">
        <v>0</v>
      </c>
      <c r="CF424" s="155">
        <v>0</v>
      </c>
      <c r="CG424" s="156">
        <v>0</v>
      </c>
      <c r="CH424" s="155">
        <v>399.05</v>
      </c>
      <c r="CI424" s="100"/>
      <c r="CJ424" s="155">
        <v>0</v>
      </c>
      <c r="CK424" s="366">
        <v>0</v>
      </c>
      <c r="CL424" s="339">
        <v>0</v>
      </c>
      <c r="CM424" s="155">
        <v>0</v>
      </c>
      <c r="CN424" s="156">
        <v>0</v>
      </c>
      <c r="CO424" s="155">
        <v>399.05</v>
      </c>
      <c r="CP424" s="100"/>
      <c r="CQ424" s="155">
        <v>0</v>
      </c>
      <c r="CR424" s="366">
        <v>0</v>
      </c>
      <c r="CS424" s="339">
        <v>0</v>
      </c>
      <c r="CT424" s="155">
        <v>0</v>
      </c>
      <c r="CU424" s="156">
        <v>0</v>
      </c>
      <c r="CV424" s="155">
        <v>399.05</v>
      </c>
      <c r="CW424" s="100"/>
      <c r="CX424" s="155">
        <v>0</v>
      </c>
      <c r="CY424" s="366">
        <v>0</v>
      </c>
      <c r="CZ424" s="339">
        <v>0</v>
      </c>
      <c r="DA424" s="155">
        <v>0</v>
      </c>
      <c r="DB424" s="156">
        <v>0</v>
      </c>
      <c r="DC424" s="155">
        <v>399.05</v>
      </c>
      <c r="DD424" s="100"/>
      <c r="DE424" s="155">
        <v>0</v>
      </c>
      <c r="DF424" s="366">
        <v>0</v>
      </c>
      <c r="DG424" s="339">
        <v>0</v>
      </c>
      <c r="DH424" s="155">
        <v>0</v>
      </c>
      <c r="DI424" s="156">
        <v>0</v>
      </c>
      <c r="DJ424" s="155">
        <v>399.05</v>
      </c>
      <c r="DK424" s="100"/>
      <c r="DL424" s="155">
        <v>0</v>
      </c>
      <c r="DM424" s="366">
        <v>0</v>
      </c>
      <c r="DN424" s="339">
        <v>0</v>
      </c>
      <c r="DO424" s="155">
        <v>0</v>
      </c>
      <c r="DP424" s="156">
        <v>0</v>
      </c>
      <c r="DQ424" s="155">
        <v>399.05</v>
      </c>
    </row>
    <row r="425" spans="1:121" ht="38.25" x14ac:dyDescent="0.25">
      <c r="A425" s="17" t="s">
        <v>1105</v>
      </c>
      <c r="B425" s="18" t="s">
        <v>1106</v>
      </c>
      <c r="C425" s="17" t="s">
        <v>27</v>
      </c>
      <c r="D425" s="17" t="s">
        <v>1107</v>
      </c>
      <c r="E425" s="19" t="s">
        <v>42</v>
      </c>
      <c r="F425" s="19">
        <v>110</v>
      </c>
      <c r="G425" s="20">
        <v>237.09</v>
      </c>
      <c r="H425" s="20">
        <v>296.88</v>
      </c>
      <c r="I425" s="390">
        <v>32656.799999999999</v>
      </c>
      <c r="J425" s="100">
        <v>0</v>
      </c>
      <c r="K425" s="155">
        <v>0</v>
      </c>
      <c r="L425" s="366">
        <v>0</v>
      </c>
      <c r="M425" s="339">
        <v>0</v>
      </c>
      <c r="N425" s="155">
        <v>0</v>
      </c>
      <c r="O425" s="156">
        <v>0</v>
      </c>
      <c r="P425" s="155">
        <v>32656.799999999999</v>
      </c>
      <c r="Q425" s="100"/>
      <c r="R425" s="155">
        <v>0</v>
      </c>
      <c r="S425" s="366">
        <v>0</v>
      </c>
      <c r="T425" s="339">
        <v>0</v>
      </c>
      <c r="U425" s="155">
        <v>0</v>
      </c>
      <c r="V425" s="156">
        <v>0</v>
      </c>
      <c r="W425" s="155">
        <v>32656.799999999999</v>
      </c>
      <c r="X425" s="100"/>
      <c r="Y425" s="155">
        <v>0</v>
      </c>
      <c r="Z425" s="366">
        <v>0</v>
      </c>
      <c r="AA425" s="339">
        <v>0</v>
      </c>
      <c r="AB425" s="155">
        <v>0</v>
      </c>
      <c r="AC425" s="156">
        <v>0</v>
      </c>
      <c r="AD425" s="155">
        <v>32656.799999999999</v>
      </c>
      <c r="AE425" s="100"/>
      <c r="AF425" s="155">
        <v>0</v>
      </c>
      <c r="AG425" s="366">
        <v>0</v>
      </c>
      <c r="AH425" s="339">
        <v>0</v>
      </c>
      <c r="AI425" s="155">
        <v>0</v>
      </c>
      <c r="AJ425" s="156">
        <v>0</v>
      </c>
      <c r="AK425" s="155">
        <v>32656.799999999999</v>
      </c>
      <c r="AL425" s="100"/>
      <c r="AM425" s="155">
        <v>0</v>
      </c>
      <c r="AN425" s="366">
        <v>0</v>
      </c>
      <c r="AO425" s="339">
        <v>0</v>
      </c>
      <c r="AP425" s="155">
        <v>0</v>
      </c>
      <c r="AQ425" s="156">
        <v>0</v>
      </c>
      <c r="AR425" s="155">
        <v>32656.799999999999</v>
      </c>
      <c r="AS425" s="100"/>
      <c r="AT425" s="155">
        <v>0</v>
      </c>
      <c r="AU425" s="366">
        <v>0</v>
      </c>
      <c r="AV425" s="339">
        <v>0</v>
      </c>
      <c r="AW425" s="155">
        <v>0</v>
      </c>
      <c r="AX425" s="156">
        <v>0</v>
      </c>
      <c r="AY425" s="155">
        <v>32656.799999999999</v>
      </c>
      <c r="AZ425" s="100"/>
      <c r="BA425" s="155">
        <v>0</v>
      </c>
      <c r="BB425" s="366">
        <v>0</v>
      </c>
      <c r="BC425" s="339">
        <v>0</v>
      </c>
      <c r="BD425" s="155">
        <v>0</v>
      </c>
      <c r="BE425" s="156">
        <v>0</v>
      </c>
      <c r="BF425" s="155">
        <v>32656.799999999999</v>
      </c>
      <c r="BG425" s="100"/>
      <c r="BH425" s="155">
        <v>0</v>
      </c>
      <c r="BI425" s="366">
        <v>0</v>
      </c>
      <c r="BJ425" s="339">
        <v>0</v>
      </c>
      <c r="BK425" s="155">
        <v>0</v>
      </c>
      <c r="BL425" s="156">
        <v>0</v>
      </c>
      <c r="BM425" s="155">
        <v>32656.799999999999</v>
      </c>
      <c r="BN425" s="100"/>
      <c r="BO425" s="155">
        <v>0</v>
      </c>
      <c r="BP425" s="366">
        <v>0</v>
      </c>
      <c r="BQ425" s="339">
        <v>0</v>
      </c>
      <c r="BR425" s="155">
        <v>0</v>
      </c>
      <c r="BS425" s="156">
        <v>0</v>
      </c>
      <c r="BT425" s="155">
        <v>32656.799999999999</v>
      </c>
      <c r="BU425" s="100"/>
      <c r="BV425" s="155">
        <v>0</v>
      </c>
      <c r="BW425" s="366">
        <v>0</v>
      </c>
      <c r="BX425" s="339">
        <v>0</v>
      </c>
      <c r="BY425" s="155">
        <v>0</v>
      </c>
      <c r="BZ425" s="156">
        <v>0</v>
      </c>
      <c r="CA425" s="155">
        <v>32656.799999999999</v>
      </c>
      <c r="CB425" s="100"/>
      <c r="CC425" s="155">
        <v>0</v>
      </c>
      <c r="CD425" s="366">
        <v>0</v>
      </c>
      <c r="CE425" s="339">
        <v>0</v>
      </c>
      <c r="CF425" s="155">
        <v>0</v>
      </c>
      <c r="CG425" s="156">
        <v>0</v>
      </c>
      <c r="CH425" s="155">
        <v>32656.799999999999</v>
      </c>
      <c r="CI425" s="100"/>
      <c r="CJ425" s="155">
        <v>0</v>
      </c>
      <c r="CK425" s="366">
        <v>0</v>
      </c>
      <c r="CL425" s="339">
        <v>0</v>
      </c>
      <c r="CM425" s="155">
        <v>0</v>
      </c>
      <c r="CN425" s="156">
        <v>0</v>
      </c>
      <c r="CO425" s="155">
        <v>32656.799999999999</v>
      </c>
      <c r="CP425" s="100"/>
      <c r="CQ425" s="155">
        <v>0</v>
      </c>
      <c r="CR425" s="366">
        <v>0</v>
      </c>
      <c r="CS425" s="339">
        <v>0</v>
      </c>
      <c r="CT425" s="155">
        <v>0</v>
      </c>
      <c r="CU425" s="156">
        <v>0</v>
      </c>
      <c r="CV425" s="155">
        <v>32656.799999999999</v>
      </c>
      <c r="CW425" s="100"/>
      <c r="CX425" s="155">
        <v>0</v>
      </c>
      <c r="CY425" s="366">
        <v>0</v>
      </c>
      <c r="CZ425" s="339">
        <v>0</v>
      </c>
      <c r="DA425" s="155">
        <v>0</v>
      </c>
      <c r="DB425" s="156">
        <v>0</v>
      </c>
      <c r="DC425" s="155">
        <v>32656.799999999999</v>
      </c>
      <c r="DD425" s="100"/>
      <c r="DE425" s="155">
        <v>0</v>
      </c>
      <c r="DF425" s="366">
        <v>0</v>
      </c>
      <c r="DG425" s="339">
        <v>0</v>
      </c>
      <c r="DH425" s="155">
        <v>0</v>
      </c>
      <c r="DI425" s="156">
        <v>0</v>
      </c>
      <c r="DJ425" s="155">
        <v>32656.799999999999</v>
      </c>
      <c r="DK425" s="100"/>
      <c r="DL425" s="155">
        <v>0</v>
      </c>
      <c r="DM425" s="366">
        <v>0</v>
      </c>
      <c r="DN425" s="339">
        <v>0</v>
      </c>
      <c r="DO425" s="155">
        <v>0</v>
      </c>
      <c r="DP425" s="156">
        <v>0</v>
      </c>
      <c r="DQ425" s="155">
        <v>32656.799999999999</v>
      </c>
    </row>
    <row r="426" spans="1:121" ht="25.5" x14ac:dyDescent="0.25">
      <c r="A426" s="17" t="s">
        <v>1108</v>
      </c>
      <c r="B426" s="18" t="s">
        <v>1109</v>
      </c>
      <c r="C426" s="17" t="s">
        <v>27</v>
      </c>
      <c r="D426" s="17" t="s">
        <v>1110</v>
      </c>
      <c r="E426" s="19" t="s">
        <v>42</v>
      </c>
      <c r="F426" s="19">
        <v>18</v>
      </c>
      <c r="G426" s="20">
        <v>54.21</v>
      </c>
      <c r="H426" s="20">
        <v>67.88</v>
      </c>
      <c r="I426" s="390">
        <v>1221.8399999999999</v>
      </c>
      <c r="J426" s="100">
        <v>0</v>
      </c>
      <c r="K426" s="155">
        <v>0</v>
      </c>
      <c r="L426" s="366">
        <v>0</v>
      </c>
      <c r="M426" s="339">
        <v>0</v>
      </c>
      <c r="N426" s="155">
        <v>0</v>
      </c>
      <c r="O426" s="156">
        <v>0</v>
      </c>
      <c r="P426" s="155">
        <v>1221.8399999999999</v>
      </c>
      <c r="Q426" s="100"/>
      <c r="R426" s="155">
        <v>0</v>
      </c>
      <c r="S426" s="366">
        <v>0</v>
      </c>
      <c r="T426" s="339">
        <v>0</v>
      </c>
      <c r="U426" s="155">
        <v>0</v>
      </c>
      <c r="V426" s="156">
        <v>0</v>
      </c>
      <c r="W426" s="155">
        <v>1221.8399999999999</v>
      </c>
      <c r="X426" s="100"/>
      <c r="Y426" s="155">
        <v>0</v>
      </c>
      <c r="Z426" s="366">
        <v>0</v>
      </c>
      <c r="AA426" s="339">
        <v>0</v>
      </c>
      <c r="AB426" s="155">
        <v>0</v>
      </c>
      <c r="AC426" s="156">
        <v>0</v>
      </c>
      <c r="AD426" s="155">
        <v>1221.8399999999999</v>
      </c>
      <c r="AE426" s="100"/>
      <c r="AF426" s="155">
        <v>0</v>
      </c>
      <c r="AG426" s="366">
        <v>0</v>
      </c>
      <c r="AH426" s="339">
        <v>0</v>
      </c>
      <c r="AI426" s="155">
        <v>0</v>
      </c>
      <c r="AJ426" s="156">
        <v>0</v>
      </c>
      <c r="AK426" s="155">
        <v>1221.8399999999999</v>
      </c>
      <c r="AL426" s="100"/>
      <c r="AM426" s="155">
        <v>0</v>
      </c>
      <c r="AN426" s="366">
        <v>0</v>
      </c>
      <c r="AO426" s="339">
        <v>0</v>
      </c>
      <c r="AP426" s="155">
        <v>0</v>
      </c>
      <c r="AQ426" s="156">
        <v>0</v>
      </c>
      <c r="AR426" s="155">
        <v>1221.8399999999999</v>
      </c>
      <c r="AS426" s="100"/>
      <c r="AT426" s="155">
        <v>0</v>
      </c>
      <c r="AU426" s="366">
        <v>0</v>
      </c>
      <c r="AV426" s="339">
        <v>0</v>
      </c>
      <c r="AW426" s="155">
        <v>0</v>
      </c>
      <c r="AX426" s="156">
        <v>0</v>
      </c>
      <c r="AY426" s="155">
        <v>1221.8399999999999</v>
      </c>
      <c r="AZ426" s="100"/>
      <c r="BA426" s="155">
        <v>0</v>
      </c>
      <c r="BB426" s="366">
        <v>0</v>
      </c>
      <c r="BC426" s="339">
        <v>0</v>
      </c>
      <c r="BD426" s="155">
        <v>0</v>
      </c>
      <c r="BE426" s="156">
        <v>0</v>
      </c>
      <c r="BF426" s="155">
        <v>1221.8399999999999</v>
      </c>
      <c r="BG426" s="100"/>
      <c r="BH426" s="155">
        <v>0</v>
      </c>
      <c r="BI426" s="366">
        <v>0</v>
      </c>
      <c r="BJ426" s="339">
        <v>0</v>
      </c>
      <c r="BK426" s="155">
        <v>0</v>
      </c>
      <c r="BL426" s="156">
        <v>0</v>
      </c>
      <c r="BM426" s="155">
        <v>1221.8399999999999</v>
      </c>
      <c r="BN426" s="100"/>
      <c r="BO426" s="155">
        <v>0</v>
      </c>
      <c r="BP426" s="366">
        <v>0</v>
      </c>
      <c r="BQ426" s="339">
        <v>0</v>
      </c>
      <c r="BR426" s="155">
        <v>0</v>
      </c>
      <c r="BS426" s="156">
        <v>0</v>
      </c>
      <c r="BT426" s="155">
        <v>1221.8399999999999</v>
      </c>
      <c r="BU426" s="100"/>
      <c r="BV426" s="155">
        <v>0</v>
      </c>
      <c r="BW426" s="366">
        <v>0</v>
      </c>
      <c r="BX426" s="339">
        <v>0</v>
      </c>
      <c r="BY426" s="155">
        <v>0</v>
      </c>
      <c r="BZ426" s="156">
        <v>0</v>
      </c>
      <c r="CA426" s="155">
        <v>1221.8399999999999</v>
      </c>
      <c r="CB426" s="100"/>
      <c r="CC426" s="155">
        <v>0</v>
      </c>
      <c r="CD426" s="366">
        <v>0</v>
      </c>
      <c r="CE426" s="339">
        <v>0</v>
      </c>
      <c r="CF426" s="155">
        <v>0</v>
      </c>
      <c r="CG426" s="156">
        <v>0</v>
      </c>
      <c r="CH426" s="155">
        <v>1221.8399999999999</v>
      </c>
      <c r="CI426" s="100"/>
      <c r="CJ426" s="155">
        <v>0</v>
      </c>
      <c r="CK426" s="366">
        <v>0</v>
      </c>
      <c r="CL426" s="339">
        <v>0</v>
      </c>
      <c r="CM426" s="155">
        <v>0</v>
      </c>
      <c r="CN426" s="156">
        <v>0</v>
      </c>
      <c r="CO426" s="155">
        <v>1221.8399999999999</v>
      </c>
      <c r="CP426" s="100"/>
      <c r="CQ426" s="155">
        <v>0</v>
      </c>
      <c r="CR426" s="366">
        <v>0</v>
      </c>
      <c r="CS426" s="339">
        <v>0</v>
      </c>
      <c r="CT426" s="155">
        <v>0</v>
      </c>
      <c r="CU426" s="156">
        <v>0</v>
      </c>
      <c r="CV426" s="155">
        <v>1221.8399999999999</v>
      </c>
      <c r="CW426" s="100">
        <v>15</v>
      </c>
      <c r="CX426" s="155">
        <v>1018.1999999999999</v>
      </c>
      <c r="CY426" s="366">
        <v>0.83333333333333337</v>
      </c>
      <c r="CZ426" s="339">
        <v>15</v>
      </c>
      <c r="DA426" s="155">
        <v>1018.1999999999999</v>
      </c>
      <c r="DB426" s="156">
        <v>0.83333333333333337</v>
      </c>
      <c r="DC426" s="155">
        <v>203.64</v>
      </c>
      <c r="DD426" s="100"/>
      <c r="DE426" s="155">
        <v>0</v>
      </c>
      <c r="DF426" s="366">
        <v>0</v>
      </c>
      <c r="DG426" s="339">
        <v>15</v>
      </c>
      <c r="DH426" s="155">
        <v>1018.1999999999999</v>
      </c>
      <c r="DI426" s="156">
        <v>0.83333333333333337</v>
      </c>
      <c r="DJ426" s="155">
        <v>203.64</v>
      </c>
      <c r="DK426" s="100"/>
      <c r="DL426" s="155">
        <v>0</v>
      </c>
      <c r="DM426" s="366">
        <v>0</v>
      </c>
      <c r="DN426" s="339">
        <v>15</v>
      </c>
      <c r="DO426" s="155">
        <v>1018.1999999999999</v>
      </c>
      <c r="DP426" s="156">
        <v>0.83333333333333337</v>
      </c>
      <c r="DQ426" s="155">
        <v>203.64</v>
      </c>
    </row>
    <row r="427" spans="1:121" ht="51" x14ac:dyDescent="0.25">
      <c r="A427" s="17" t="s">
        <v>1111</v>
      </c>
      <c r="B427" s="18" t="s">
        <v>1112</v>
      </c>
      <c r="C427" s="17" t="s">
        <v>27</v>
      </c>
      <c r="D427" s="17" t="s">
        <v>1113</v>
      </c>
      <c r="E427" s="19" t="s">
        <v>42</v>
      </c>
      <c r="F427" s="19">
        <v>16</v>
      </c>
      <c r="G427" s="20">
        <v>230.89</v>
      </c>
      <c r="H427" s="20">
        <v>289.12</v>
      </c>
      <c r="I427" s="390">
        <v>4625.92</v>
      </c>
      <c r="J427" s="100">
        <v>0</v>
      </c>
      <c r="K427" s="155">
        <v>0</v>
      </c>
      <c r="L427" s="366">
        <v>0</v>
      </c>
      <c r="M427" s="339">
        <v>0</v>
      </c>
      <c r="N427" s="155">
        <v>0</v>
      </c>
      <c r="O427" s="156">
        <v>0</v>
      </c>
      <c r="P427" s="155">
        <v>4625.92</v>
      </c>
      <c r="Q427" s="100"/>
      <c r="R427" s="155">
        <v>0</v>
      </c>
      <c r="S427" s="366">
        <v>0</v>
      </c>
      <c r="T427" s="339">
        <v>0</v>
      </c>
      <c r="U427" s="155">
        <v>0</v>
      </c>
      <c r="V427" s="156">
        <v>0</v>
      </c>
      <c r="W427" s="155">
        <v>4625.92</v>
      </c>
      <c r="X427" s="100"/>
      <c r="Y427" s="155">
        <v>0</v>
      </c>
      <c r="Z427" s="366">
        <v>0</v>
      </c>
      <c r="AA427" s="339">
        <v>0</v>
      </c>
      <c r="AB427" s="155">
        <v>0</v>
      </c>
      <c r="AC427" s="156">
        <v>0</v>
      </c>
      <c r="AD427" s="155">
        <v>4625.92</v>
      </c>
      <c r="AE427" s="100"/>
      <c r="AF427" s="155">
        <v>0</v>
      </c>
      <c r="AG427" s="366">
        <v>0</v>
      </c>
      <c r="AH427" s="339">
        <v>0</v>
      </c>
      <c r="AI427" s="155">
        <v>0</v>
      </c>
      <c r="AJ427" s="156">
        <v>0</v>
      </c>
      <c r="AK427" s="155">
        <v>4625.92</v>
      </c>
      <c r="AL427" s="100"/>
      <c r="AM427" s="155">
        <v>0</v>
      </c>
      <c r="AN427" s="366">
        <v>0</v>
      </c>
      <c r="AO427" s="339">
        <v>0</v>
      </c>
      <c r="AP427" s="155">
        <v>0</v>
      </c>
      <c r="AQ427" s="156">
        <v>0</v>
      </c>
      <c r="AR427" s="155">
        <v>4625.92</v>
      </c>
      <c r="AS427" s="100"/>
      <c r="AT427" s="155">
        <v>0</v>
      </c>
      <c r="AU427" s="366">
        <v>0</v>
      </c>
      <c r="AV427" s="339">
        <v>0</v>
      </c>
      <c r="AW427" s="155">
        <v>0</v>
      </c>
      <c r="AX427" s="156">
        <v>0</v>
      </c>
      <c r="AY427" s="155">
        <v>4625.92</v>
      </c>
      <c r="AZ427" s="100"/>
      <c r="BA427" s="155">
        <v>0</v>
      </c>
      <c r="BB427" s="366">
        <v>0</v>
      </c>
      <c r="BC427" s="339">
        <v>0</v>
      </c>
      <c r="BD427" s="155">
        <v>0</v>
      </c>
      <c r="BE427" s="156">
        <v>0</v>
      </c>
      <c r="BF427" s="155">
        <v>4625.92</v>
      </c>
      <c r="BG427" s="100"/>
      <c r="BH427" s="155">
        <v>0</v>
      </c>
      <c r="BI427" s="366">
        <v>0</v>
      </c>
      <c r="BJ427" s="339">
        <v>0</v>
      </c>
      <c r="BK427" s="155">
        <v>0</v>
      </c>
      <c r="BL427" s="156">
        <v>0</v>
      </c>
      <c r="BM427" s="155">
        <v>4625.92</v>
      </c>
      <c r="BN427" s="100"/>
      <c r="BO427" s="155">
        <v>0</v>
      </c>
      <c r="BP427" s="366">
        <v>0</v>
      </c>
      <c r="BQ427" s="339">
        <v>0</v>
      </c>
      <c r="BR427" s="155">
        <v>0</v>
      </c>
      <c r="BS427" s="156">
        <v>0</v>
      </c>
      <c r="BT427" s="155">
        <v>4625.92</v>
      </c>
      <c r="BU427" s="100"/>
      <c r="BV427" s="155">
        <v>0</v>
      </c>
      <c r="BW427" s="366">
        <v>0</v>
      </c>
      <c r="BX427" s="339">
        <v>0</v>
      </c>
      <c r="BY427" s="155">
        <v>0</v>
      </c>
      <c r="BZ427" s="156">
        <v>0</v>
      </c>
      <c r="CA427" s="155">
        <v>4625.92</v>
      </c>
      <c r="CB427" s="100"/>
      <c r="CC427" s="155">
        <v>0</v>
      </c>
      <c r="CD427" s="366">
        <v>0</v>
      </c>
      <c r="CE427" s="339">
        <v>0</v>
      </c>
      <c r="CF427" s="155">
        <v>0</v>
      </c>
      <c r="CG427" s="156">
        <v>0</v>
      </c>
      <c r="CH427" s="155">
        <v>4625.92</v>
      </c>
      <c r="CI427" s="100"/>
      <c r="CJ427" s="155">
        <v>0</v>
      </c>
      <c r="CK427" s="366">
        <v>0</v>
      </c>
      <c r="CL427" s="339">
        <v>0</v>
      </c>
      <c r="CM427" s="155">
        <v>0</v>
      </c>
      <c r="CN427" s="156">
        <v>0</v>
      </c>
      <c r="CO427" s="155">
        <v>4625.92</v>
      </c>
      <c r="CP427" s="100"/>
      <c r="CQ427" s="155">
        <v>0</v>
      </c>
      <c r="CR427" s="366">
        <v>0</v>
      </c>
      <c r="CS427" s="339">
        <v>0</v>
      </c>
      <c r="CT427" s="155">
        <v>0</v>
      </c>
      <c r="CU427" s="156">
        <v>0</v>
      </c>
      <c r="CV427" s="155">
        <v>4625.92</v>
      </c>
      <c r="CW427" s="100"/>
      <c r="CX427" s="155">
        <v>0</v>
      </c>
      <c r="CY427" s="366">
        <v>0</v>
      </c>
      <c r="CZ427" s="339">
        <v>0</v>
      </c>
      <c r="DA427" s="155">
        <v>0</v>
      </c>
      <c r="DB427" s="156">
        <v>0</v>
      </c>
      <c r="DC427" s="155">
        <v>4625.92</v>
      </c>
      <c r="DD427" s="100"/>
      <c r="DE427" s="155">
        <v>0</v>
      </c>
      <c r="DF427" s="366">
        <v>0</v>
      </c>
      <c r="DG427" s="339">
        <v>0</v>
      </c>
      <c r="DH427" s="155">
        <v>0</v>
      </c>
      <c r="DI427" s="156">
        <v>0</v>
      </c>
      <c r="DJ427" s="155">
        <v>4625.92</v>
      </c>
      <c r="DK427" s="100"/>
      <c r="DL427" s="155">
        <v>0</v>
      </c>
      <c r="DM427" s="366">
        <v>0</v>
      </c>
      <c r="DN427" s="339">
        <v>0</v>
      </c>
      <c r="DO427" s="155">
        <v>0</v>
      </c>
      <c r="DP427" s="156">
        <v>0</v>
      </c>
      <c r="DQ427" s="155">
        <v>4625.92</v>
      </c>
    </row>
    <row r="428" spans="1:121" ht="38.25" x14ac:dyDescent="0.25">
      <c r="A428" s="17" t="s">
        <v>1114</v>
      </c>
      <c r="B428" s="18" t="s">
        <v>1115</v>
      </c>
      <c r="C428" s="17" t="s">
        <v>27</v>
      </c>
      <c r="D428" s="17" t="s">
        <v>1116</v>
      </c>
      <c r="E428" s="19" t="s">
        <v>522</v>
      </c>
      <c r="F428" s="19">
        <v>15</v>
      </c>
      <c r="G428" s="20">
        <v>135.11000000000001</v>
      </c>
      <c r="H428" s="20">
        <v>169.18</v>
      </c>
      <c r="I428" s="390">
        <v>2537.6999999999998</v>
      </c>
      <c r="J428" s="391">
        <v>0</v>
      </c>
      <c r="K428" s="155">
        <v>0</v>
      </c>
      <c r="L428" s="366">
        <v>0</v>
      </c>
      <c r="M428" s="339">
        <v>0</v>
      </c>
      <c r="N428" s="155">
        <v>0</v>
      </c>
      <c r="O428" s="156">
        <v>0</v>
      </c>
      <c r="P428" s="155">
        <v>2537.6999999999998</v>
      </c>
      <c r="Q428" s="391"/>
      <c r="R428" s="155">
        <v>0</v>
      </c>
      <c r="S428" s="366">
        <v>0</v>
      </c>
      <c r="T428" s="339">
        <v>0</v>
      </c>
      <c r="U428" s="155">
        <v>0</v>
      </c>
      <c r="V428" s="156">
        <v>0</v>
      </c>
      <c r="W428" s="155">
        <v>2537.6999999999998</v>
      </c>
      <c r="X428" s="391"/>
      <c r="Y428" s="155">
        <v>0</v>
      </c>
      <c r="Z428" s="366">
        <v>0</v>
      </c>
      <c r="AA428" s="339">
        <v>0</v>
      </c>
      <c r="AB428" s="155">
        <v>0</v>
      </c>
      <c r="AC428" s="156">
        <v>0</v>
      </c>
      <c r="AD428" s="155">
        <v>2537.6999999999998</v>
      </c>
      <c r="AE428" s="391"/>
      <c r="AF428" s="155">
        <v>0</v>
      </c>
      <c r="AG428" s="366">
        <v>0</v>
      </c>
      <c r="AH428" s="339">
        <v>0</v>
      </c>
      <c r="AI428" s="155">
        <v>0</v>
      </c>
      <c r="AJ428" s="156">
        <v>0</v>
      </c>
      <c r="AK428" s="155">
        <v>2537.6999999999998</v>
      </c>
      <c r="AL428" s="391"/>
      <c r="AM428" s="155">
        <v>0</v>
      </c>
      <c r="AN428" s="366">
        <v>0</v>
      </c>
      <c r="AO428" s="339">
        <v>0</v>
      </c>
      <c r="AP428" s="155">
        <v>0</v>
      </c>
      <c r="AQ428" s="156">
        <v>0</v>
      </c>
      <c r="AR428" s="155">
        <v>2537.6999999999998</v>
      </c>
      <c r="AS428" s="391"/>
      <c r="AT428" s="155">
        <v>0</v>
      </c>
      <c r="AU428" s="366">
        <v>0</v>
      </c>
      <c r="AV428" s="339">
        <v>0</v>
      </c>
      <c r="AW428" s="155">
        <v>0</v>
      </c>
      <c r="AX428" s="156">
        <v>0</v>
      </c>
      <c r="AY428" s="155">
        <v>2537.6999999999998</v>
      </c>
      <c r="AZ428" s="391"/>
      <c r="BA428" s="155">
        <v>0</v>
      </c>
      <c r="BB428" s="366">
        <v>0</v>
      </c>
      <c r="BC428" s="339">
        <v>0</v>
      </c>
      <c r="BD428" s="155">
        <v>0</v>
      </c>
      <c r="BE428" s="156">
        <v>0</v>
      </c>
      <c r="BF428" s="155">
        <v>2537.6999999999998</v>
      </c>
      <c r="BG428" s="391"/>
      <c r="BH428" s="155">
        <v>0</v>
      </c>
      <c r="BI428" s="366">
        <v>0</v>
      </c>
      <c r="BJ428" s="339">
        <v>0</v>
      </c>
      <c r="BK428" s="155">
        <v>0</v>
      </c>
      <c r="BL428" s="156">
        <v>0</v>
      </c>
      <c r="BM428" s="155">
        <v>2537.6999999999998</v>
      </c>
      <c r="BN428" s="391"/>
      <c r="BO428" s="155">
        <v>0</v>
      </c>
      <c r="BP428" s="366">
        <v>0</v>
      </c>
      <c r="BQ428" s="339">
        <v>0</v>
      </c>
      <c r="BR428" s="155">
        <v>0</v>
      </c>
      <c r="BS428" s="156">
        <v>0</v>
      </c>
      <c r="BT428" s="155">
        <v>2537.6999999999998</v>
      </c>
      <c r="BU428" s="391"/>
      <c r="BV428" s="155">
        <v>0</v>
      </c>
      <c r="BW428" s="366">
        <v>0</v>
      </c>
      <c r="BX428" s="339">
        <v>0</v>
      </c>
      <c r="BY428" s="155">
        <v>0</v>
      </c>
      <c r="BZ428" s="156">
        <v>0</v>
      </c>
      <c r="CA428" s="155">
        <v>2537.6999999999998</v>
      </c>
      <c r="CB428" s="391"/>
      <c r="CC428" s="155">
        <v>0</v>
      </c>
      <c r="CD428" s="366">
        <v>0</v>
      </c>
      <c r="CE428" s="339">
        <v>0</v>
      </c>
      <c r="CF428" s="155">
        <v>0</v>
      </c>
      <c r="CG428" s="156">
        <v>0</v>
      </c>
      <c r="CH428" s="155">
        <v>2537.6999999999998</v>
      </c>
      <c r="CI428" s="391"/>
      <c r="CJ428" s="155">
        <v>0</v>
      </c>
      <c r="CK428" s="366">
        <v>0</v>
      </c>
      <c r="CL428" s="339">
        <v>0</v>
      </c>
      <c r="CM428" s="155">
        <v>0</v>
      </c>
      <c r="CN428" s="156">
        <v>0</v>
      </c>
      <c r="CO428" s="155">
        <v>2537.6999999999998</v>
      </c>
      <c r="CP428" s="391"/>
      <c r="CQ428" s="155">
        <v>0</v>
      </c>
      <c r="CR428" s="366">
        <v>0</v>
      </c>
      <c r="CS428" s="339">
        <v>0</v>
      </c>
      <c r="CT428" s="155">
        <v>0</v>
      </c>
      <c r="CU428" s="156">
        <v>0</v>
      </c>
      <c r="CV428" s="155">
        <v>2537.6999999999998</v>
      </c>
      <c r="CW428" s="391"/>
      <c r="CX428" s="155">
        <v>0</v>
      </c>
      <c r="CY428" s="366">
        <v>0</v>
      </c>
      <c r="CZ428" s="339">
        <v>0</v>
      </c>
      <c r="DA428" s="155">
        <v>0</v>
      </c>
      <c r="DB428" s="156">
        <v>0</v>
      </c>
      <c r="DC428" s="155">
        <v>2537.6999999999998</v>
      </c>
      <c r="DD428" s="391"/>
      <c r="DE428" s="155">
        <v>0</v>
      </c>
      <c r="DF428" s="366">
        <v>0</v>
      </c>
      <c r="DG428" s="339">
        <v>0</v>
      </c>
      <c r="DH428" s="155">
        <v>0</v>
      </c>
      <c r="DI428" s="156">
        <v>0</v>
      </c>
      <c r="DJ428" s="155">
        <v>2537.6999999999998</v>
      </c>
      <c r="DK428" s="391"/>
      <c r="DL428" s="155">
        <v>0</v>
      </c>
      <c r="DM428" s="366">
        <v>0</v>
      </c>
      <c r="DN428" s="339">
        <v>0</v>
      </c>
      <c r="DO428" s="155">
        <v>0</v>
      </c>
      <c r="DP428" s="156">
        <v>0</v>
      </c>
      <c r="DQ428" s="155">
        <v>2537.6999999999998</v>
      </c>
    </row>
    <row r="429" spans="1:121" ht="38.25" customHeight="1" x14ac:dyDescent="0.25">
      <c r="A429" s="12">
        <v>8</v>
      </c>
      <c r="B429" s="12"/>
      <c r="C429" s="12"/>
      <c r="D429" s="12" t="s">
        <v>1117</v>
      </c>
      <c r="E429" s="12"/>
      <c r="F429" s="94"/>
      <c r="G429" s="14"/>
      <c r="H429" s="14"/>
      <c r="I429" s="388">
        <v>0</v>
      </c>
      <c r="J429" s="96"/>
      <c r="K429" s="388">
        <v>0</v>
      </c>
      <c r="L429" s="172" t="e">
        <v>#DIV/0!</v>
      </c>
      <c r="M429" s="389"/>
      <c r="N429" s="388">
        <v>0</v>
      </c>
      <c r="O429" s="158" t="e">
        <v>#DIV/0!</v>
      </c>
      <c r="P429" s="388">
        <v>36711.624999999993</v>
      </c>
      <c r="Q429" s="96"/>
      <c r="R429" s="388">
        <v>0</v>
      </c>
      <c r="S429" s="172" t="e">
        <v>#DIV/0!</v>
      </c>
      <c r="T429" s="389"/>
      <c r="U429" s="388">
        <v>0</v>
      </c>
      <c r="V429" s="158" t="e">
        <v>#DIV/0!</v>
      </c>
      <c r="W429" s="388">
        <v>36711.624999999993</v>
      </c>
      <c r="X429" s="96"/>
      <c r="Y429" s="388">
        <v>0</v>
      </c>
      <c r="Z429" s="172" t="e">
        <v>#DIV/0!</v>
      </c>
      <c r="AA429" s="389"/>
      <c r="AB429" s="388">
        <v>0</v>
      </c>
      <c r="AC429" s="158" t="e">
        <v>#DIV/0!</v>
      </c>
      <c r="AD429" s="388">
        <v>36711.624999999993</v>
      </c>
      <c r="AE429" s="96"/>
      <c r="AF429" s="388">
        <v>0</v>
      </c>
      <c r="AG429" s="172" t="e">
        <v>#DIV/0!</v>
      </c>
      <c r="AH429" s="389"/>
      <c r="AI429" s="388">
        <v>0</v>
      </c>
      <c r="AJ429" s="158" t="e">
        <v>#DIV/0!</v>
      </c>
      <c r="AK429" s="388">
        <v>36711.624999999993</v>
      </c>
      <c r="AL429" s="96"/>
      <c r="AM429" s="388">
        <v>0</v>
      </c>
      <c r="AN429" s="172" t="e">
        <v>#DIV/0!</v>
      </c>
      <c r="AO429" s="389"/>
      <c r="AP429" s="388">
        <v>0</v>
      </c>
      <c r="AQ429" s="158" t="e">
        <v>#DIV/0!</v>
      </c>
      <c r="AR429" s="388">
        <v>36711.624999999993</v>
      </c>
      <c r="AS429" s="96"/>
      <c r="AT429" s="388">
        <v>0</v>
      </c>
      <c r="AU429" s="172" t="e">
        <v>#DIV/0!</v>
      </c>
      <c r="AV429" s="389"/>
      <c r="AW429" s="388">
        <v>0</v>
      </c>
      <c r="AX429" s="158" t="e">
        <v>#DIV/0!</v>
      </c>
      <c r="AY429" s="388">
        <v>36711.624999999993</v>
      </c>
      <c r="AZ429" s="96"/>
      <c r="BA429" s="388">
        <v>3757.9712</v>
      </c>
      <c r="BB429" s="172" t="e">
        <v>#DIV/0!</v>
      </c>
      <c r="BC429" s="389"/>
      <c r="BD429" s="388">
        <v>3757.9712</v>
      </c>
      <c r="BE429" s="158" t="e">
        <v>#DIV/0!</v>
      </c>
      <c r="BF429" s="388">
        <v>32953.653799999993</v>
      </c>
      <c r="BG429" s="96"/>
      <c r="BH429" s="388">
        <v>0</v>
      </c>
      <c r="BI429" s="172" t="e">
        <v>#DIV/0!</v>
      </c>
      <c r="BJ429" s="389"/>
      <c r="BK429" s="388">
        <v>3757.9712</v>
      </c>
      <c r="BL429" s="158" t="e">
        <v>#DIV/0!</v>
      </c>
      <c r="BM429" s="388">
        <v>32953.653799999993</v>
      </c>
      <c r="BN429" s="96"/>
      <c r="BO429" s="388">
        <v>437.262</v>
      </c>
      <c r="BP429" s="172" t="e">
        <v>#DIV/0!</v>
      </c>
      <c r="BQ429" s="389"/>
      <c r="BR429" s="388">
        <v>4195.2331999999997</v>
      </c>
      <c r="BS429" s="158" t="e">
        <v>#DIV/0!</v>
      </c>
      <c r="BT429" s="388">
        <v>32516.391799999998</v>
      </c>
      <c r="BU429" s="96"/>
      <c r="BV429" s="388">
        <v>0</v>
      </c>
      <c r="BW429" s="172" t="e">
        <v>#DIV/0!</v>
      </c>
      <c r="BX429" s="389"/>
      <c r="BY429" s="388">
        <v>4195.2331999999997</v>
      </c>
      <c r="BZ429" s="158" t="e">
        <v>#DIV/0!</v>
      </c>
      <c r="CA429" s="388">
        <v>32516.391799999998</v>
      </c>
      <c r="CB429" s="96"/>
      <c r="CC429" s="388">
        <v>0</v>
      </c>
      <c r="CD429" s="172" t="e">
        <v>#DIV/0!</v>
      </c>
      <c r="CE429" s="389"/>
      <c r="CF429" s="388">
        <v>4195.2331999999997</v>
      </c>
      <c r="CG429" s="158" t="e">
        <v>#DIV/0!</v>
      </c>
      <c r="CH429" s="388">
        <v>32516.391799999998</v>
      </c>
      <c r="CI429" s="96"/>
      <c r="CJ429" s="388">
        <v>11500.702400000002</v>
      </c>
      <c r="CK429" s="172" t="e">
        <v>#DIV/0!</v>
      </c>
      <c r="CL429" s="389"/>
      <c r="CM429" s="388">
        <v>15695.935600000003</v>
      </c>
      <c r="CN429" s="158">
        <v>0</v>
      </c>
      <c r="CO429" s="388">
        <v>21015.689400000007</v>
      </c>
      <c r="CP429" s="96"/>
      <c r="CQ429" s="388">
        <v>0</v>
      </c>
      <c r="CR429" s="172"/>
      <c r="CS429" s="389"/>
      <c r="CT429" s="388">
        <v>15695.935600000003</v>
      </c>
      <c r="CU429" s="158"/>
      <c r="CV429" s="388">
        <v>21015.689400000007</v>
      </c>
      <c r="CW429" s="96"/>
      <c r="CX429" s="388">
        <v>115.59</v>
      </c>
      <c r="CY429" s="172"/>
      <c r="CZ429" s="389"/>
      <c r="DA429" s="388">
        <v>15811.525600000001</v>
      </c>
      <c r="DB429" s="158"/>
      <c r="DC429" s="388">
        <v>20900.099400000006</v>
      </c>
      <c r="DD429" s="96"/>
      <c r="DE429" s="388">
        <v>0</v>
      </c>
      <c r="DF429" s="172"/>
      <c r="DG429" s="389"/>
      <c r="DH429" s="388">
        <v>15811.525600000001</v>
      </c>
      <c r="DI429" s="158"/>
      <c r="DJ429" s="388">
        <v>20900.099400000006</v>
      </c>
      <c r="DK429" s="96"/>
      <c r="DL429" s="388">
        <v>0</v>
      </c>
      <c r="DM429" s="172"/>
      <c r="DN429" s="389"/>
      <c r="DO429" s="388">
        <v>15811.525600000001</v>
      </c>
      <c r="DP429" s="158"/>
      <c r="DQ429" s="388">
        <v>20900.099400000006</v>
      </c>
    </row>
    <row r="430" spans="1:121" ht="63.75" x14ac:dyDescent="0.25">
      <c r="A430" s="17" t="s">
        <v>1118</v>
      </c>
      <c r="B430" s="18" t="s">
        <v>1119</v>
      </c>
      <c r="C430" s="17" t="s">
        <v>32</v>
      </c>
      <c r="D430" s="17" t="s">
        <v>1120</v>
      </c>
      <c r="E430" s="19" t="s">
        <v>42</v>
      </c>
      <c r="F430" s="19">
        <v>4</v>
      </c>
      <c r="G430" s="20">
        <v>1493.44</v>
      </c>
      <c r="H430" s="20">
        <v>1870.08</v>
      </c>
      <c r="I430" s="390">
        <v>7480.32</v>
      </c>
      <c r="J430" s="154">
        <v>0</v>
      </c>
      <c r="K430" s="155">
        <v>0</v>
      </c>
      <c r="L430" s="366">
        <v>0</v>
      </c>
      <c r="M430" s="339">
        <v>0</v>
      </c>
      <c r="N430" s="155">
        <v>0</v>
      </c>
      <c r="O430" s="156">
        <v>0</v>
      </c>
      <c r="P430" s="155">
        <v>7480.32</v>
      </c>
      <c r="Q430" s="154"/>
      <c r="R430" s="155">
        <v>0</v>
      </c>
      <c r="S430" s="366">
        <v>0</v>
      </c>
      <c r="T430" s="339">
        <v>0</v>
      </c>
      <c r="U430" s="155">
        <v>0</v>
      </c>
      <c r="V430" s="156">
        <v>0</v>
      </c>
      <c r="W430" s="155">
        <v>7480.32</v>
      </c>
      <c r="X430" s="154"/>
      <c r="Y430" s="155">
        <v>0</v>
      </c>
      <c r="Z430" s="366">
        <v>0</v>
      </c>
      <c r="AA430" s="339">
        <v>0</v>
      </c>
      <c r="AB430" s="155">
        <v>0</v>
      </c>
      <c r="AC430" s="156">
        <v>0</v>
      </c>
      <c r="AD430" s="155">
        <v>7480.32</v>
      </c>
      <c r="AE430" s="154"/>
      <c r="AF430" s="155">
        <v>0</v>
      </c>
      <c r="AG430" s="366">
        <v>0</v>
      </c>
      <c r="AH430" s="339">
        <v>0</v>
      </c>
      <c r="AI430" s="155">
        <v>0</v>
      </c>
      <c r="AJ430" s="156">
        <v>0</v>
      </c>
      <c r="AK430" s="155">
        <v>7480.32</v>
      </c>
      <c r="AL430" s="154"/>
      <c r="AM430" s="155">
        <v>0</v>
      </c>
      <c r="AN430" s="366">
        <v>0</v>
      </c>
      <c r="AO430" s="339">
        <v>0</v>
      </c>
      <c r="AP430" s="155">
        <v>0</v>
      </c>
      <c r="AQ430" s="156">
        <v>0</v>
      </c>
      <c r="AR430" s="155">
        <v>7480.32</v>
      </c>
      <c r="AS430" s="154"/>
      <c r="AT430" s="155">
        <v>0</v>
      </c>
      <c r="AU430" s="366">
        <v>0</v>
      </c>
      <c r="AV430" s="339">
        <v>0</v>
      </c>
      <c r="AW430" s="155">
        <v>0</v>
      </c>
      <c r="AX430" s="156">
        <v>0</v>
      </c>
      <c r="AY430" s="155">
        <v>7480.32</v>
      </c>
      <c r="AZ430" s="154"/>
      <c r="BA430" s="155">
        <v>0</v>
      </c>
      <c r="BB430" s="366">
        <v>0</v>
      </c>
      <c r="BC430" s="339">
        <v>0</v>
      </c>
      <c r="BD430" s="155">
        <v>0</v>
      </c>
      <c r="BE430" s="156">
        <v>0</v>
      </c>
      <c r="BF430" s="155">
        <v>7480.32</v>
      </c>
      <c r="BG430" s="154"/>
      <c r="BH430" s="155">
        <v>0</v>
      </c>
      <c r="BI430" s="366">
        <v>0</v>
      </c>
      <c r="BJ430" s="339">
        <v>0</v>
      </c>
      <c r="BK430" s="155">
        <v>0</v>
      </c>
      <c r="BL430" s="156">
        <v>0</v>
      </c>
      <c r="BM430" s="155">
        <v>7480.32</v>
      </c>
      <c r="BN430" s="154"/>
      <c r="BO430" s="155">
        <v>0</v>
      </c>
      <c r="BP430" s="366">
        <v>0</v>
      </c>
      <c r="BQ430" s="339">
        <v>0</v>
      </c>
      <c r="BR430" s="155">
        <v>0</v>
      </c>
      <c r="BS430" s="156">
        <v>0</v>
      </c>
      <c r="BT430" s="155">
        <v>7480.32</v>
      </c>
      <c r="BU430" s="154"/>
      <c r="BV430" s="155">
        <v>0</v>
      </c>
      <c r="BW430" s="366">
        <v>0</v>
      </c>
      <c r="BX430" s="339">
        <v>0</v>
      </c>
      <c r="BY430" s="155">
        <v>0</v>
      </c>
      <c r="BZ430" s="156">
        <v>0</v>
      </c>
      <c r="CA430" s="155">
        <v>7480.32</v>
      </c>
      <c r="CB430" s="154"/>
      <c r="CC430" s="155">
        <v>0</v>
      </c>
      <c r="CD430" s="366">
        <v>0</v>
      </c>
      <c r="CE430" s="339">
        <v>0</v>
      </c>
      <c r="CF430" s="155">
        <v>0</v>
      </c>
      <c r="CG430" s="156">
        <v>0</v>
      </c>
      <c r="CH430" s="155">
        <v>7480.32</v>
      </c>
      <c r="CI430" s="154">
        <v>1</v>
      </c>
      <c r="CJ430" s="155">
        <v>1870.08</v>
      </c>
      <c r="CK430" s="366">
        <v>0.25</v>
      </c>
      <c r="CL430" s="339">
        <v>1</v>
      </c>
      <c r="CM430" s="155">
        <v>1870.08</v>
      </c>
      <c r="CN430" s="156">
        <v>0.25</v>
      </c>
      <c r="CO430" s="155">
        <v>5610.24</v>
      </c>
      <c r="CP430" s="154"/>
      <c r="CQ430" s="155">
        <v>0</v>
      </c>
      <c r="CR430" s="366">
        <v>0</v>
      </c>
      <c r="CS430" s="339">
        <v>1</v>
      </c>
      <c r="CT430" s="155">
        <v>1870.08</v>
      </c>
      <c r="CU430" s="156">
        <v>0.25</v>
      </c>
      <c r="CV430" s="155">
        <v>5610.24</v>
      </c>
      <c r="CW430" s="154"/>
      <c r="CX430" s="155">
        <v>0</v>
      </c>
      <c r="CY430" s="366">
        <v>0</v>
      </c>
      <c r="CZ430" s="339">
        <v>1</v>
      </c>
      <c r="DA430" s="155">
        <v>1870.08</v>
      </c>
      <c r="DB430" s="156">
        <v>0.25</v>
      </c>
      <c r="DC430" s="155">
        <v>5610.24</v>
      </c>
      <c r="DD430" s="154"/>
      <c r="DE430" s="155">
        <v>0</v>
      </c>
      <c r="DF430" s="366">
        <v>0</v>
      </c>
      <c r="DG430" s="339">
        <v>1</v>
      </c>
      <c r="DH430" s="155">
        <v>1870.08</v>
      </c>
      <c r="DI430" s="156">
        <v>0.25</v>
      </c>
      <c r="DJ430" s="155">
        <v>5610.24</v>
      </c>
      <c r="DK430" s="154"/>
      <c r="DL430" s="155">
        <v>0</v>
      </c>
      <c r="DM430" s="366">
        <v>0</v>
      </c>
      <c r="DN430" s="339">
        <v>1</v>
      </c>
      <c r="DO430" s="155">
        <v>1870.08</v>
      </c>
      <c r="DP430" s="156">
        <v>0.25</v>
      </c>
      <c r="DQ430" s="155">
        <v>5610.24</v>
      </c>
    </row>
    <row r="431" spans="1:121" ht="38.25" x14ac:dyDescent="0.25">
      <c r="A431" s="17" t="s">
        <v>1121</v>
      </c>
      <c r="B431" s="18" t="s">
        <v>1122</v>
      </c>
      <c r="C431" s="17" t="s">
        <v>27</v>
      </c>
      <c r="D431" s="17" t="s">
        <v>1123</v>
      </c>
      <c r="E431" s="19" t="s">
        <v>42</v>
      </c>
      <c r="F431" s="19">
        <v>1</v>
      </c>
      <c r="G431" s="20">
        <v>92.31</v>
      </c>
      <c r="H431" s="20">
        <v>115.59</v>
      </c>
      <c r="I431" s="390">
        <v>115.59</v>
      </c>
      <c r="J431" s="100">
        <v>0</v>
      </c>
      <c r="K431" s="155">
        <v>0</v>
      </c>
      <c r="L431" s="366">
        <v>0</v>
      </c>
      <c r="M431" s="339">
        <v>0</v>
      </c>
      <c r="N431" s="155">
        <v>0</v>
      </c>
      <c r="O431" s="156">
        <v>0</v>
      </c>
      <c r="P431" s="155">
        <v>115.59</v>
      </c>
      <c r="Q431" s="100"/>
      <c r="R431" s="155">
        <v>0</v>
      </c>
      <c r="S431" s="366">
        <v>0</v>
      </c>
      <c r="T431" s="339">
        <v>0</v>
      </c>
      <c r="U431" s="155">
        <v>0</v>
      </c>
      <c r="V431" s="156">
        <v>0</v>
      </c>
      <c r="W431" s="155">
        <v>115.59</v>
      </c>
      <c r="X431" s="100"/>
      <c r="Y431" s="155">
        <v>0</v>
      </c>
      <c r="Z431" s="366">
        <v>0</v>
      </c>
      <c r="AA431" s="339">
        <v>0</v>
      </c>
      <c r="AB431" s="155">
        <v>0</v>
      </c>
      <c r="AC431" s="156">
        <v>0</v>
      </c>
      <c r="AD431" s="155">
        <v>115.59</v>
      </c>
      <c r="AE431" s="100"/>
      <c r="AF431" s="155">
        <v>0</v>
      </c>
      <c r="AG431" s="366">
        <v>0</v>
      </c>
      <c r="AH431" s="339">
        <v>0</v>
      </c>
      <c r="AI431" s="155">
        <v>0</v>
      </c>
      <c r="AJ431" s="156">
        <v>0</v>
      </c>
      <c r="AK431" s="155">
        <v>115.59</v>
      </c>
      <c r="AL431" s="100"/>
      <c r="AM431" s="155">
        <v>0</v>
      </c>
      <c r="AN431" s="366">
        <v>0</v>
      </c>
      <c r="AO431" s="339">
        <v>0</v>
      </c>
      <c r="AP431" s="155">
        <v>0</v>
      </c>
      <c r="AQ431" s="156">
        <v>0</v>
      </c>
      <c r="AR431" s="155">
        <v>115.59</v>
      </c>
      <c r="AS431" s="100"/>
      <c r="AT431" s="155">
        <v>0</v>
      </c>
      <c r="AU431" s="366">
        <v>0</v>
      </c>
      <c r="AV431" s="339">
        <v>0</v>
      </c>
      <c r="AW431" s="155">
        <v>0</v>
      </c>
      <c r="AX431" s="156">
        <v>0</v>
      </c>
      <c r="AY431" s="155">
        <v>115.59</v>
      </c>
      <c r="AZ431" s="100"/>
      <c r="BA431" s="155">
        <v>0</v>
      </c>
      <c r="BB431" s="366">
        <v>0</v>
      </c>
      <c r="BC431" s="339">
        <v>0</v>
      </c>
      <c r="BD431" s="155">
        <v>0</v>
      </c>
      <c r="BE431" s="156">
        <v>0</v>
      </c>
      <c r="BF431" s="155">
        <v>115.59</v>
      </c>
      <c r="BG431" s="100"/>
      <c r="BH431" s="155">
        <v>0</v>
      </c>
      <c r="BI431" s="366">
        <v>0</v>
      </c>
      <c r="BJ431" s="339">
        <v>0</v>
      </c>
      <c r="BK431" s="155">
        <v>0</v>
      </c>
      <c r="BL431" s="156">
        <v>0</v>
      </c>
      <c r="BM431" s="155">
        <v>115.59</v>
      </c>
      <c r="BN431" s="100"/>
      <c r="BO431" s="155">
        <v>0</v>
      </c>
      <c r="BP431" s="366">
        <v>0</v>
      </c>
      <c r="BQ431" s="339">
        <v>0</v>
      </c>
      <c r="BR431" s="155">
        <v>0</v>
      </c>
      <c r="BS431" s="156">
        <v>0</v>
      </c>
      <c r="BT431" s="155">
        <v>115.59</v>
      </c>
      <c r="BU431" s="100"/>
      <c r="BV431" s="155">
        <v>0</v>
      </c>
      <c r="BW431" s="366">
        <v>0</v>
      </c>
      <c r="BX431" s="339">
        <v>0</v>
      </c>
      <c r="BY431" s="155">
        <v>0</v>
      </c>
      <c r="BZ431" s="156">
        <v>0</v>
      </c>
      <c r="CA431" s="155">
        <v>115.59</v>
      </c>
      <c r="CB431" s="100"/>
      <c r="CC431" s="155">
        <v>0</v>
      </c>
      <c r="CD431" s="366">
        <v>0</v>
      </c>
      <c r="CE431" s="339">
        <v>0</v>
      </c>
      <c r="CF431" s="155">
        <v>0</v>
      </c>
      <c r="CG431" s="156">
        <v>0</v>
      </c>
      <c r="CH431" s="155">
        <v>115.59</v>
      </c>
      <c r="CI431" s="100">
        <v>1</v>
      </c>
      <c r="CJ431" s="155">
        <v>115.59</v>
      </c>
      <c r="CK431" s="366">
        <v>1</v>
      </c>
      <c r="CL431" s="339">
        <v>1</v>
      </c>
      <c r="CM431" s="155">
        <v>115.59</v>
      </c>
      <c r="CN431" s="156">
        <v>1</v>
      </c>
      <c r="CO431" s="155">
        <v>0</v>
      </c>
      <c r="CP431" s="100"/>
      <c r="CQ431" s="155">
        <v>0</v>
      </c>
      <c r="CR431" s="366">
        <v>0</v>
      </c>
      <c r="CS431" s="339">
        <v>1</v>
      </c>
      <c r="CT431" s="155">
        <v>115.59</v>
      </c>
      <c r="CU431" s="156">
        <v>1</v>
      </c>
      <c r="CV431" s="155">
        <v>0</v>
      </c>
      <c r="CW431" s="100">
        <v>1</v>
      </c>
      <c r="CX431" s="155">
        <v>115.59</v>
      </c>
      <c r="CY431" s="366">
        <v>1</v>
      </c>
      <c r="CZ431" s="339">
        <v>2</v>
      </c>
      <c r="DA431" s="155">
        <v>231.18</v>
      </c>
      <c r="DB431" s="156">
        <v>2</v>
      </c>
      <c r="DC431" s="155">
        <v>-115.59</v>
      </c>
      <c r="DD431" s="100"/>
      <c r="DE431" s="155">
        <v>0</v>
      </c>
      <c r="DF431" s="366">
        <v>0</v>
      </c>
      <c r="DG431" s="339">
        <v>2</v>
      </c>
      <c r="DH431" s="155">
        <v>231.18</v>
      </c>
      <c r="DI431" s="156">
        <v>2</v>
      </c>
      <c r="DJ431" s="155">
        <v>-115.59</v>
      </c>
      <c r="DK431" s="100"/>
      <c r="DL431" s="155">
        <v>0</v>
      </c>
      <c r="DM431" s="366">
        <v>0</v>
      </c>
      <c r="DN431" s="339">
        <v>2</v>
      </c>
      <c r="DO431" s="155">
        <v>231.18</v>
      </c>
      <c r="DP431" s="156">
        <v>2</v>
      </c>
      <c r="DQ431" s="155">
        <v>-115.59</v>
      </c>
    </row>
    <row r="432" spans="1:121" ht="38.25" x14ac:dyDescent="0.25">
      <c r="A432" s="17" t="s">
        <v>1124</v>
      </c>
      <c r="B432" s="18" t="s">
        <v>1125</v>
      </c>
      <c r="C432" s="17" t="s">
        <v>32</v>
      </c>
      <c r="D432" s="17" t="s">
        <v>1126</v>
      </c>
      <c r="E432" s="19" t="s">
        <v>42</v>
      </c>
      <c r="F432" s="19">
        <v>90</v>
      </c>
      <c r="G432" s="20">
        <v>19.260000000000002</v>
      </c>
      <c r="H432" s="20">
        <v>24.11</v>
      </c>
      <c r="I432" s="390">
        <v>2169.9</v>
      </c>
      <c r="J432" s="100">
        <v>0</v>
      </c>
      <c r="K432" s="155">
        <v>0</v>
      </c>
      <c r="L432" s="366">
        <v>0</v>
      </c>
      <c r="M432" s="339">
        <v>0</v>
      </c>
      <c r="N432" s="155">
        <v>0</v>
      </c>
      <c r="O432" s="156">
        <v>0</v>
      </c>
      <c r="P432" s="155">
        <v>2169.9</v>
      </c>
      <c r="Q432" s="100"/>
      <c r="R432" s="155">
        <v>0</v>
      </c>
      <c r="S432" s="366">
        <v>0</v>
      </c>
      <c r="T432" s="339">
        <v>0</v>
      </c>
      <c r="U432" s="155">
        <v>0</v>
      </c>
      <c r="V432" s="156">
        <v>0</v>
      </c>
      <c r="W432" s="155">
        <v>2169.9</v>
      </c>
      <c r="X432" s="100"/>
      <c r="Y432" s="155">
        <v>0</v>
      </c>
      <c r="Z432" s="366">
        <v>0</v>
      </c>
      <c r="AA432" s="339">
        <v>0</v>
      </c>
      <c r="AB432" s="155">
        <v>0</v>
      </c>
      <c r="AC432" s="156">
        <v>0</v>
      </c>
      <c r="AD432" s="155">
        <v>2169.9</v>
      </c>
      <c r="AE432" s="100"/>
      <c r="AF432" s="155">
        <v>0</v>
      </c>
      <c r="AG432" s="366">
        <v>0</v>
      </c>
      <c r="AH432" s="339">
        <v>0</v>
      </c>
      <c r="AI432" s="155">
        <v>0</v>
      </c>
      <c r="AJ432" s="156">
        <v>0</v>
      </c>
      <c r="AK432" s="155">
        <v>2169.9</v>
      </c>
      <c r="AL432" s="100"/>
      <c r="AM432" s="155">
        <v>0</v>
      </c>
      <c r="AN432" s="366">
        <v>0</v>
      </c>
      <c r="AO432" s="339">
        <v>0</v>
      </c>
      <c r="AP432" s="155">
        <v>0</v>
      </c>
      <c r="AQ432" s="156">
        <v>0</v>
      </c>
      <c r="AR432" s="155">
        <v>2169.9</v>
      </c>
      <c r="AS432" s="100"/>
      <c r="AT432" s="155">
        <v>0</v>
      </c>
      <c r="AU432" s="366">
        <v>0</v>
      </c>
      <c r="AV432" s="339">
        <v>0</v>
      </c>
      <c r="AW432" s="155">
        <v>0</v>
      </c>
      <c r="AX432" s="156">
        <v>0</v>
      </c>
      <c r="AY432" s="155">
        <v>2169.9</v>
      </c>
      <c r="AZ432" s="100"/>
      <c r="BA432" s="155">
        <v>0</v>
      </c>
      <c r="BB432" s="366">
        <v>0</v>
      </c>
      <c r="BC432" s="339">
        <v>0</v>
      </c>
      <c r="BD432" s="155">
        <v>0</v>
      </c>
      <c r="BE432" s="156">
        <v>0</v>
      </c>
      <c r="BF432" s="155">
        <v>2169.9</v>
      </c>
      <c r="BG432" s="100"/>
      <c r="BH432" s="155">
        <v>0</v>
      </c>
      <c r="BI432" s="366">
        <v>0</v>
      </c>
      <c r="BJ432" s="339">
        <v>0</v>
      </c>
      <c r="BK432" s="155">
        <v>0</v>
      </c>
      <c r="BL432" s="156">
        <v>0</v>
      </c>
      <c r="BM432" s="155">
        <v>2169.9</v>
      </c>
      <c r="BN432" s="100"/>
      <c r="BO432" s="155">
        <v>0</v>
      </c>
      <c r="BP432" s="366">
        <v>0</v>
      </c>
      <c r="BQ432" s="339">
        <v>0</v>
      </c>
      <c r="BR432" s="155">
        <v>0</v>
      </c>
      <c r="BS432" s="156">
        <v>0</v>
      </c>
      <c r="BT432" s="155">
        <v>2169.9</v>
      </c>
      <c r="BU432" s="100"/>
      <c r="BV432" s="155">
        <v>0</v>
      </c>
      <c r="BW432" s="366">
        <v>0</v>
      </c>
      <c r="BX432" s="339">
        <v>0</v>
      </c>
      <c r="BY432" s="155">
        <v>0</v>
      </c>
      <c r="BZ432" s="156">
        <v>0</v>
      </c>
      <c r="CA432" s="155">
        <v>2169.9</v>
      </c>
      <c r="CB432" s="100"/>
      <c r="CC432" s="155">
        <v>0</v>
      </c>
      <c r="CD432" s="366">
        <v>0</v>
      </c>
      <c r="CE432" s="339">
        <v>0</v>
      </c>
      <c r="CF432" s="155">
        <v>0</v>
      </c>
      <c r="CG432" s="156">
        <v>0</v>
      </c>
      <c r="CH432" s="155">
        <v>2169.9</v>
      </c>
      <c r="CI432" s="100"/>
      <c r="CJ432" s="155">
        <v>0</v>
      </c>
      <c r="CK432" s="366">
        <v>0</v>
      </c>
      <c r="CL432" s="339">
        <v>0</v>
      </c>
      <c r="CM432" s="155">
        <v>0</v>
      </c>
      <c r="CN432" s="156">
        <v>0</v>
      </c>
      <c r="CO432" s="155">
        <v>2169.9</v>
      </c>
      <c r="CP432" s="100"/>
      <c r="CQ432" s="155">
        <v>0</v>
      </c>
      <c r="CR432" s="366">
        <v>0</v>
      </c>
      <c r="CS432" s="339">
        <v>0</v>
      </c>
      <c r="CT432" s="155">
        <v>0</v>
      </c>
      <c r="CU432" s="156">
        <v>0</v>
      </c>
      <c r="CV432" s="155">
        <v>2169.9</v>
      </c>
      <c r="CW432" s="100"/>
      <c r="CX432" s="155">
        <v>0</v>
      </c>
      <c r="CY432" s="366">
        <v>0</v>
      </c>
      <c r="CZ432" s="339">
        <v>0</v>
      </c>
      <c r="DA432" s="155">
        <v>0</v>
      </c>
      <c r="DB432" s="156">
        <v>0</v>
      </c>
      <c r="DC432" s="155">
        <v>2169.9</v>
      </c>
      <c r="DD432" s="100"/>
      <c r="DE432" s="155">
        <v>0</v>
      </c>
      <c r="DF432" s="366">
        <v>0</v>
      </c>
      <c r="DG432" s="339">
        <v>0</v>
      </c>
      <c r="DH432" s="155">
        <v>0</v>
      </c>
      <c r="DI432" s="156">
        <v>0</v>
      </c>
      <c r="DJ432" s="155">
        <v>2169.9</v>
      </c>
      <c r="DK432" s="100"/>
      <c r="DL432" s="155">
        <v>0</v>
      </c>
      <c r="DM432" s="366">
        <v>0</v>
      </c>
      <c r="DN432" s="339">
        <v>0</v>
      </c>
      <c r="DO432" s="155">
        <v>0</v>
      </c>
      <c r="DP432" s="156">
        <v>0</v>
      </c>
      <c r="DQ432" s="155">
        <v>2169.9</v>
      </c>
    </row>
    <row r="433" spans="1:121" ht="63.75" x14ac:dyDescent="0.25">
      <c r="A433" s="17" t="s">
        <v>1127</v>
      </c>
      <c r="B433" s="18" t="s">
        <v>1128</v>
      </c>
      <c r="C433" s="17" t="s">
        <v>32</v>
      </c>
      <c r="D433" s="17" t="s">
        <v>1129</v>
      </c>
      <c r="E433" s="19" t="s">
        <v>109</v>
      </c>
      <c r="F433" s="19">
        <v>95.56</v>
      </c>
      <c r="G433" s="20">
        <v>88.38</v>
      </c>
      <c r="H433" s="20">
        <v>110.66</v>
      </c>
      <c r="I433" s="390">
        <v>10574.669</v>
      </c>
      <c r="J433" s="100">
        <v>0</v>
      </c>
      <c r="K433" s="155">
        <v>0</v>
      </c>
      <c r="L433" s="366">
        <v>0</v>
      </c>
      <c r="M433" s="339">
        <v>0</v>
      </c>
      <c r="N433" s="155">
        <v>0</v>
      </c>
      <c r="O433" s="156">
        <v>0</v>
      </c>
      <c r="P433" s="155">
        <v>10574.669</v>
      </c>
      <c r="Q433" s="100"/>
      <c r="R433" s="155">
        <v>0</v>
      </c>
      <c r="S433" s="366">
        <v>0</v>
      </c>
      <c r="T433" s="339">
        <v>0</v>
      </c>
      <c r="U433" s="155">
        <v>0</v>
      </c>
      <c r="V433" s="156">
        <v>0</v>
      </c>
      <c r="W433" s="155">
        <v>10574.669</v>
      </c>
      <c r="X433" s="100"/>
      <c r="Y433" s="155">
        <v>0</v>
      </c>
      <c r="Z433" s="366">
        <v>0</v>
      </c>
      <c r="AA433" s="339">
        <v>0</v>
      </c>
      <c r="AB433" s="155">
        <v>0</v>
      </c>
      <c r="AC433" s="156">
        <v>0</v>
      </c>
      <c r="AD433" s="155">
        <v>10574.669</v>
      </c>
      <c r="AE433" s="100"/>
      <c r="AF433" s="155">
        <v>0</v>
      </c>
      <c r="AG433" s="366">
        <v>0</v>
      </c>
      <c r="AH433" s="339">
        <v>0</v>
      </c>
      <c r="AI433" s="155">
        <v>0</v>
      </c>
      <c r="AJ433" s="156">
        <v>0</v>
      </c>
      <c r="AK433" s="155">
        <v>10574.669</v>
      </c>
      <c r="AL433" s="100"/>
      <c r="AM433" s="155">
        <v>0</v>
      </c>
      <c r="AN433" s="366">
        <v>0</v>
      </c>
      <c r="AO433" s="339">
        <v>0</v>
      </c>
      <c r="AP433" s="155">
        <v>0</v>
      </c>
      <c r="AQ433" s="156">
        <v>0</v>
      </c>
      <c r="AR433" s="155">
        <v>10574.669</v>
      </c>
      <c r="AS433" s="100"/>
      <c r="AT433" s="155">
        <v>0</v>
      </c>
      <c r="AU433" s="366">
        <v>0</v>
      </c>
      <c r="AV433" s="339">
        <v>0</v>
      </c>
      <c r="AW433" s="155">
        <v>0</v>
      </c>
      <c r="AX433" s="156">
        <v>0</v>
      </c>
      <c r="AY433" s="155">
        <v>10574.669</v>
      </c>
      <c r="AZ433" s="100">
        <v>22.22</v>
      </c>
      <c r="BA433" s="155">
        <v>2458.8651999999997</v>
      </c>
      <c r="BB433" s="366">
        <v>0.23252408184123774</v>
      </c>
      <c r="BC433" s="339">
        <v>22.22</v>
      </c>
      <c r="BD433" s="155">
        <v>2458.8651999999997</v>
      </c>
      <c r="BE433" s="156">
        <v>0.23252408184123774</v>
      </c>
      <c r="BF433" s="155">
        <v>8115.8037999999997</v>
      </c>
      <c r="BG433" s="100"/>
      <c r="BH433" s="155">
        <v>0</v>
      </c>
      <c r="BI433" s="366">
        <v>0</v>
      </c>
      <c r="BJ433" s="339">
        <v>22.22</v>
      </c>
      <c r="BK433" s="155">
        <v>2458.8651999999997</v>
      </c>
      <c r="BL433" s="156">
        <v>0.23252408184123774</v>
      </c>
      <c r="BM433" s="155">
        <v>8115.8037999999997</v>
      </c>
      <c r="BN433" s="100"/>
      <c r="BO433" s="155">
        <v>0</v>
      </c>
      <c r="BP433" s="366">
        <v>0</v>
      </c>
      <c r="BQ433" s="339">
        <v>22.22</v>
      </c>
      <c r="BR433" s="155">
        <v>2458.8651999999997</v>
      </c>
      <c r="BS433" s="156">
        <v>0.23252408184123774</v>
      </c>
      <c r="BT433" s="155">
        <v>8115.8037999999997</v>
      </c>
      <c r="BU433" s="100"/>
      <c r="BV433" s="155">
        <v>0</v>
      </c>
      <c r="BW433" s="366">
        <v>0</v>
      </c>
      <c r="BX433" s="339">
        <v>22.22</v>
      </c>
      <c r="BY433" s="155">
        <v>2458.8651999999997</v>
      </c>
      <c r="BZ433" s="156">
        <v>0.23252408184123774</v>
      </c>
      <c r="CA433" s="155">
        <v>8115.8037999999997</v>
      </c>
      <c r="CB433" s="100"/>
      <c r="CC433" s="155">
        <v>0</v>
      </c>
      <c r="CD433" s="366">
        <v>0</v>
      </c>
      <c r="CE433" s="339">
        <v>22.22</v>
      </c>
      <c r="CF433" s="155">
        <v>2458.8651999999997</v>
      </c>
      <c r="CG433" s="156">
        <v>0.23252408184123774</v>
      </c>
      <c r="CH433" s="155">
        <v>8115.8037999999997</v>
      </c>
      <c r="CI433" s="100">
        <v>20.309999999999999</v>
      </c>
      <c r="CJ433" s="155">
        <v>2247.5045999999998</v>
      </c>
      <c r="CK433" s="366">
        <v>0.2125366382626255</v>
      </c>
      <c r="CL433" s="339">
        <v>42.53</v>
      </c>
      <c r="CM433" s="155">
        <v>4706.3697999999995</v>
      </c>
      <c r="CN433" s="156">
        <v>0.44506072010386327</v>
      </c>
      <c r="CO433" s="155">
        <v>5868.2992000000004</v>
      </c>
      <c r="CP433" s="100"/>
      <c r="CQ433" s="155">
        <v>0</v>
      </c>
      <c r="CR433" s="366">
        <v>0</v>
      </c>
      <c r="CS433" s="339">
        <v>42.53</v>
      </c>
      <c r="CT433" s="155">
        <v>4706.3697999999995</v>
      </c>
      <c r="CU433" s="156">
        <v>0.44506072010386327</v>
      </c>
      <c r="CV433" s="155">
        <v>5868.2992000000004</v>
      </c>
      <c r="CW433" s="100"/>
      <c r="CX433" s="155">
        <v>0</v>
      </c>
      <c r="CY433" s="366">
        <v>0</v>
      </c>
      <c r="CZ433" s="339">
        <v>42.53</v>
      </c>
      <c r="DA433" s="155">
        <v>4706.3697999999995</v>
      </c>
      <c r="DB433" s="156">
        <v>0.44506072010386327</v>
      </c>
      <c r="DC433" s="155">
        <v>5868.2992000000004</v>
      </c>
      <c r="DD433" s="100"/>
      <c r="DE433" s="155">
        <v>0</v>
      </c>
      <c r="DF433" s="366">
        <v>0</v>
      </c>
      <c r="DG433" s="339">
        <v>42.53</v>
      </c>
      <c r="DH433" s="155">
        <v>4706.3697999999995</v>
      </c>
      <c r="DI433" s="156">
        <v>0.44506072010386327</v>
      </c>
      <c r="DJ433" s="155">
        <v>5868.2992000000004</v>
      </c>
      <c r="DK433" s="100"/>
      <c r="DL433" s="155">
        <v>0</v>
      </c>
      <c r="DM433" s="366">
        <v>0</v>
      </c>
      <c r="DN433" s="339">
        <v>42.53</v>
      </c>
      <c r="DO433" s="155">
        <v>4706.3697999999995</v>
      </c>
      <c r="DP433" s="156">
        <v>0.44506072010386327</v>
      </c>
      <c r="DQ433" s="155">
        <v>5868.2992000000004</v>
      </c>
    </row>
    <row r="434" spans="1:121" ht="25.5" x14ac:dyDescent="0.25">
      <c r="A434" s="17" t="s">
        <v>1130</v>
      </c>
      <c r="B434" s="18" t="s">
        <v>1131</v>
      </c>
      <c r="C434" s="17" t="s">
        <v>27</v>
      </c>
      <c r="D434" s="17" t="s">
        <v>1132</v>
      </c>
      <c r="E434" s="19" t="s">
        <v>109</v>
      </c>
      <c r="F434" s="19">
        <v>95.6</v>
      </c>
      <c r="G434" s="20">
        <v>6.15</v>
      </c>
      <c r="H434" s="20">
        <v>7.7</v>
      </c>
      <c r="I434" s="390">
        <v>736.12</v>
      </c>
      <c r="J434" s="100">
        <v>0</v>
      </c>
      <c r="K434" s="155">
        <v>0</v>
      </c>
      <c r="L434" s="366">
        <v>0</v>
      </c>
      <c r="M434" s="339">
        <v>0</v>
      </c>
      <c r="N434" s="155">
        <v>0</v>
      </c>
      <c r="O434" s="156">
        <v>0</v>
      </c>
      <c r="P434" s="155">
        <v>736.12</v>
      </c>
      <c r="Q434" s="100"/>
      <c r="R434" s="155">
        <v>0</v>
      </c>
      <c r="S434" s="366">
        <v>0</v>
      </c>
      <c r="T434" s="339">
        <v>0</v>
      </c>
      <c r="U434" s="155">
        <v>0</v>
      </c>
      <c r="V434" s="156">
        <v>0</v>
      </c>
      <c r="W434" s="155">
        <v>736.12</v>
      </c>
      <c r="X434" s="100"/>
      <c r="Y434" s="155">
        <v>0</v>
      </c>
      <c r="Z434" s="366">
        <v>0</v>
      </c>
      <c r="AA434" s="339">
        <v>0</v>
      </c>
      <c r="AB434" s="155">
        <v>0</v>
      </c>
      <c r="AC434" s="156">
        <v>0</v>
      </c>
      <c r="AD434" s="155">
        <v>736.12</v>
      </c>
      <c r="AE434" s="100"/>
      <c r="AF434" s="155">
        <v>0</v>
      </c>
      <c r="AG434" s="366">
        <v>0</v>
      </c>
      <c r="AH434" s="339">
        <v>0</v>
      </c>
      <c r="AI434" s="155">
        <v>0</v>
      </c>
      <c r="AJ434" s="156">
        <v>0</v>
      </c>
      <c r="AK434" s="155">
        <v>736.12</v>
      </c>
      <c r="AL434" s="100"/>
      <c r="AM434" s="155">
        <v>0</v>
      </c>
      <c r="AN434" s="366">
        <v>0</v>
      </c>
      <c r="AO434" s="339">
        <v>0</v>
      </c>
      <c r="AP434" s="155">
        <v>0</v>
      </c>
      <c r="AQ434" s="156">
        <v>0</v>
      </c>
      <c r="AR434" s="155">
        <v>736.12</v>
      </c>
      <c r="AS434" s="100"/>
      <c r="AT434" s="155">
        <v>0</v>
      </c>
      <c r="AU434" s="366">
        <v>0</v>
      </c>
      <c r="AV434" s="339">
        <v>0</v>
      </c>
      <c r="AW434" s="155">
        <v>0</v>
      </c>
      <c r="AX434" s="156">
        <v>0</v>
      </c>
      <c r="AY434" s="155">
        <v>736.12</v>
      </c>
      <c r="AZ434" s="100"/>
      <c r="BA434" s="155">
        <v>0</v>
      </c>
      <c r="BB434" s="366">
        <v>0</v>
      </c>
      <c r="BC434" s="339">
        <v>0</v>
      </c>
      <c r="BD434" s="155">
        <v>0</v>
      </c>
      <c r="BE434" s="156">
        <v>0</v>
      </c>
      <c r="BF434" s="155">
        <v>736.12</v>
      </c>
      <c r="BG434" s="100"/>
      <c r="BH434" s="155">
        <v>0</v>
      </c>
      <c r="BI434" s="366">
        <v>0</v>
      </c>
      <c r="BJ434" s="339">
        <v>0</v>
      </c>
      <c r="BK434" s="155">
        <v>0</v>
      </c>
      <c r="BL434" s="156">
        <v>0</v>
      </c>
      <c r="BM434" s="155">
        <v>736.12</v>
      </c>
      <c r="BN434" s="100"/>
      <c r="BO434" s="155">
        <v>0</v>
      </c>
      <c r="BP434" s="366">
        <v>0</v>
      </c>
      <c r="BQ434" s="339">
        <v>0</v>
      </c>
      <c r="BR434" s="155">
        <v>0</v>
      </c>
      <c r="BS434" s="156">
        <v>0</v>
      </c>
      <c r="BT434" s="155">
        <v>736.12</v>
      </c>
      <c r="BU434" s="100"/>
      <c r="BV434" s="155">
        <v>0</v>
      </c>
      <c r="BW434" s="366">
        <v>0</v>
      </c>
      <c r="BX434" s="339">
        <v>0</v>
      </c>
      <c r="BY434" s="155">
        <v>0</v>
      </c>
      <c r="BZ434" s="156">
        <v>0</v>
      </c>
      <c r="CA434" s="155">
        <v>736.12</v>
      </c>
      <c r="CB434" s="100"/>
      <c r="CC434" s="155">
        <v>0</v>
      </c>
      <c r="CD434" s="366">
        <v>0</v>
      </c>
      <c r="CE434" s="339">
        <v>0</v>
      </c>
      <c r="CF434" s="155">
        <v>0</v>
      </c>
      <c r="CG434" s="156">
        <v>0</v>
      </c>
      <c r="CH434" s="155">
        <v>736.12</v>
      </c>
      <c r="CI434" s="100">
        <v>71.699999999999989</v>
      </c>
      <c r="CJ434" s="155">
        <v>552.08999999999992</v>
      </c>
      <c r="CK434" s="366">
        <v>0.74999999999999989</v>
      </c>
      <c r="CL434" s="339">
        <v>71.699999999999989</v>
      </c>
      <c r="CM434" s="155">
        <v>552.08999999999992</v>
      </c>
      <c r="CN434" s="156">
        <v>0.74999999999999989</v>
      </c>
      <c r="CO434" s="155">
        <v>184.03000000000009</v>
      </c>
      <c r="CP434" s="100"/>
      <c r="CQ434" s="155">
        <v>0</v>
      </c>
      <c r="CR434" s="366">
        <v>0</v>
      </c>
      <c r="CS434" s="339">
        <v>71.699999999999989</v>
      </c>
      <c r="CT434" s="155">
        <v>552.08999999999992</v>
      </c>
      <c r="CU434" s="156">
        <v>0.74999999999999989</v>
      </c>
      <c r="CV434" s="155">
        <v>184.03000000000009</v>
      </c>
      <c r="CW434" s="100"/>
      <c r="CX434" s="155">
        <v>0</v>
      </c>
      <c r="CY434" s="366">
        <v>0</v>
      </c>
      <c r="CZ434" s="339">
        <v>71.699999999999989</v>
      </c>
      <c r="DA434" s="155">
        <v>552.08999999999992</v>
      </c>
      <c r="DB434" s="156">
        <v>0.74999999999999989</v>
      </c>
      <c r="DC434" s="155">
        <v>184.03000000000009</v>
      </c>
      <c r="DD434" s="100"/>
      <c r="DE434" s="155">
        <v>0</v>
      </c>
      <c r="DF434" s="366">
        <v>0</v>
      </c>
      <c r="DG434" s="339">
        <v>71.699999999999989</v>
      </c>
      <c r="DH434" s="155">
        <v>552.08999999999992</v>
      </c>
      <c r="DI434" s="156">
        <v>0.74999999999999989</v>
      </c>
      <c r="DJ434" s="155">
        <v>184.03000000000009</v>
      </c>
      <c r="DK434" s="100"/>
      <c r="DL434" s="155">
        <v>0</v>
      </c>
      <c r="DM434" s="366">
        <v>0</v>
      </c>
      <c r="DN434" s="339">
        <v>71.699999999999989</v>
      </c>
      <c r="DO434" s="155">
        <v>552.08999999999992</v>
      </c>
      <c r="DP434" s="156">
        <v>0.74999999999999989</v>
      </c>
      <c r="DQ434" s="155">
        <v>184.03000000000009</v>
      </c>
    </row>
    <row r="435" spans="1:121" ht="25.5" x14ac:dyDescent="0.25">
      <c r="A435" s="17" t="s">
        <v>1133</v>
      </c>
      <c r="B435" s="18" t="s">
        <v>1134</v>
      </c>
      <c r="C435" s="17" t="s">
        <v>27</v>
      </c>
      <c r="D435" s="17" t="s">
        <v>1135</v>
      </c>
      <c r="E435" s="19" t="s">
        <v>109</v>
      </c>
      <c r="F435" s="19">
        <v>138.80000000000001</v>
      </c>
      <c r="G435" s="20">
        <v>9.82</v>
      </c>
      <c r="H435" s="20">
        <v>12.29</v>
      </c>
      <c r="I435" s="390">
        <v>1705.8520000000001</v>
      </c>
      <c r="J435" s="100">
        <v>0</v>
      </c>
      <c r="K435" s="155">
        <v>0</v>
      </c>
      <c r="L435" s="366">
        <v>0</v>
      </c>
      <c r="M435" s="339">
        <v>0</v>
      </c>
      <c r="N435" s="155">
        <v>0</v>
      </c>
      <c r="O435" s="156">
        <v>0</v>
      </c>
      <c r="P435" s="155">
        <v>1705.8520000000001</v>
      </c>
      <c r="Q435" s="100"/>
      <c r="R435" s="155">
        <v>0</v>
      </c>
      <c r="S435" s="366">
        <v>0</v>
      </c>
      <c r="T435" s="339">
        <v>0</v>
      </c>
      <c r="U435" s="155">
        <v>0</v>
      </c>
      <c r="V435" s="156">
        <v>0</v>
      </c>
      <c r="W435" s="155">
        <v>1705.8520000000001</v>
      </c>
      <c r="X435" s="100"/>
      <c r="Y435" s="155">
        <v>0</v>
      </c>
      <c r="Z435" s="366">
        <v>0</v>
      </c>
      <c r="AA435" s="339">
        <v>0</v>
      </c>
      <c r="AB435" s="155">
        <v>0</v>
      </c>
      <c r="AC435" s="156">
        <v>0</v>
      </c>
      <c r="AD435" s="155">
        <v>1705.8520000000001</v>
      </c>
      <c r="AE435" s="100"/>
      <c r="AF435" s="155">
        <v>0</v>
      </c>
      <c r="AG435" s="366">
        <v>0</v>
      </c>
      <c r="AH435" s="339">
        <v>0</v>
      </c>
      <c r="AI435" s="155">
        <v>0</v>
      </c>
      <c r="AJ435" s="156">
        <v>0</v>
      </c>
      <c r="AK435" s="155">
        <v>1705.8520000000001</v>
      </c>
      <c r="AL435" s="100"/>
      <c r="AM435" s="155">
        <v>0</v>
      </c>
      <c r="AN435" s="366">
        <v>0</v>
      </c>
      <c r="AO435" s="339">
        <v>0</v>
      </c>
      <c r="AP435" s="155">
        <v>0</v>
      </c>
      <c r="AQ435" s="156">
        <v>0</v>
      </c>
      <c r="AR435" s="155">
        <v>1705.8520000000001</v>
      </c>
      <c r="AS435" s="100"/>
      <c r="AT435" s="155">
        <v>0</v>
      </c>
      <c r="AU435" s="366">
        <v>0</v>
      </c>
      <c r="AV435" s="339">
        <v>0</v>
      </c>
      <c r="AW435" s="155">
        <v>0</v>
      </c>
      <c r="AX435" s="156">
        <v>0</v>
      </c>
      <c r="AY435" s="155">
        <v>1705.8520000000001</v>
      </c>
      <c r="AZ435" s="100"/>
      <c r="BA435" s="155">
        <v>0</v>
      </c>
      <c r="BB435" s="366">
        <v>0</v>
      </c>
      <c r="BC435" s="339">
        <v>0</v>
      </c>
      <c r="BD435" s="155">
        <v>0</v>
      </c>
      <c r="BE435" s="156">
        <v>0</v>
      </c>
      <c r="BF435" s="155">
        <v>1705.8520000000001</v>
      </c>
      <c r="BG435" s="100"/>
      <c r="BH435" s="155">
        <v>0</v>
      </c>
      <c r="BI435" s="366">
        <v>0</v>
      </c>
      <c r="BJ435" s="339">
        <v>0</v>
      </c>
      <c r="BK435" s="155">
        <v>0</v>
      </c>
      <c r="BL435" s="156">
        <v>0</v>
      </c>
      <c r="BM435" s="155">
        <v>1705.8520000000001</v>
      </c>
      <c r="BN435" s="100"/>
      <c r="BO435" s="155">
        <v>0</v>
      </c>
      <c r="BP435" s="366">
        <v>0</v>
      </c>
      <c r="BQ435" s="339">
        <v>0</v>
      </c>
      <c r="BR435" s="155">
        <v>0</v>
      </c>
      <c r="BS435" s="156">
        <v>0</v>
      </c>
      <c r="BT435" s="155">
        <v>1705.8520000000001</v>
      </c>
      <c r="BU435" s="100"/>
      <c r="BV435" s="155">
        <v>0</v>
      </c>
      <c r="BW435" s="366">
        <v>0</v>
      </c>
      <c r="BX435" s="339">
        <v>0</v>
      </c>
      <c r="BY435" s="155">
        <v>0</v>
      </c>
      <c r="BZ435" s="156">
        <v>0</v>
      </c>
      <c r="CA435" s="155">
        <v>1705.8520000000001</v>
      </c>
      <c r="CB435" s="100"/>
      <c r="CC435" s="155">
        <v>0</v>
      </c>
      <c r="CD435" s="366">
        <v>0</v>
      </c>
      <c r="CE435" s="339">
        <v>0</v>
      </c>
      <c r="CF435" s="155">
        <v>0</v>
      </c>
      <c r="CG435" s="156">
        <v>0</v>
      </c>
      <c r="CH435" s="155">
        <v>1705.8520000000001</v>
      </c>
      <c r="CI435" s="100">
        <v>103.5</v>
      </c>
      <c r="CJ435" s="155">
        <v>1272.0149999999999</v>
      </c>
      <c r="CK435" s="366">
        <v>0.74567723342939474</v>
      </c>
      <c r="CL435" s="339">
        <v>103.5</v>
      </c>
      <c r="CM435" s="155">
        <v>1272.0149999999999</v>
      </c>
      <c r="CN435" s="156">
        <v>0.74567723342939474</v>
      </c>
      <c r="CO435" s="155">
        <v>433.83700000000022</v>
      </c>
      <c r="CP435" s="100"/>
      <c r="CQ435" s="155">
        <v>0</v>
      </c>
      <c r="CR435" s="366">
        <v>0</v>
      </c>
      <c r="CS435" s="339">
        <v>103.5</v>
      </c>
      <c r="CT435" s="155">
        <v>1272.0149999999999</v>
      </c>
      <c r="CU435" s="156">
        <v>0.74567723342939474</v>
      </c>
      <c r="CV435" s="155">
        <v>433.83700000000022</v>
      </c>
      <c r="CW435" s="100"/>
      <c r="CX435" s="155">
        <v>0</v>
      </c>
      <c r="CY435" s="366">
        <v>0</v>
      </c>
      <c r="CZ435" s="339">
        <v>103.5</v>
      </c>
      <c r="DA435" s="155">
        <v>1272.0149999999999</v>
      </c>
      <c r="DB435" s="156">
        <v>0.74567723342939474</v>
      </c>
      <c r="DC435" s="155">
        <v>433.83700000000022</v>
      </c>
      <c r="DD435" s="100"/>
      <c r="DE435" s="155">
        <v>0</v>
      </c>
      <c r="DF435" s="366">
        <v>0</v>
      </c>
      <c r="DG435" s="339">
        <v>103.5</v>
      </c>
      <c r="DH435" s="155">
        <v>1272.0149999999999</v>
      </c>
      <c r="DI435" s="156">
        <v>0.74567723342939474</v>
      </c>
      <c r="DJ435" s="155">
        <v>433.83700000000022</v>
      </c>
      <c r="DK435" s="100"/>
      <c r="DL435" s="155">
        <v>0</v>
      </c>
      <c r="DM435" s="366">
        <v>0</v>
      </c>
      <c r="DN435" s="339">
        <v>103.5</v>
      </c>
      <c r="DO435" s="155">
        <v>1272.0149999999999</v>
      </c>
      <c r="DP435" s="156">
        <v>0.74567723342939474</v>
      </c>
      <c r="DQ435" s="155">
        <v>433.83700000000022</v>
      </c>
    </row>
    <row r="436" spans="1:121" x14ac:dyDescent="0.25">
      <c r="A436" s="17" t="s">
        <v>1136</v>
      </c>
      <c r="B436" s="18" t="s">
        <v>1137</v>
      </c>
      <c r="C436" s="17" t="s">
        <v>40</v>
      </c>
      <c r="D436" s="17" t="s">
        <v>1138</v>
      </c>
      <c r="E436" s="19" t="s">
        <v>42</v>
      </c>
      <c r="F436" s="19">
        <v>2</v>
      </c>
      <c r="G436" s="20">
        <v>71.790000000000006</v>
      </c>
      <c r="H436" s="20">
        <v>89.89</v>
      </c>
      <c r="I436" s="390">
        <v>179.78</v>
      </c>
      <c r="J436" s="100">
        <v>0</v>
      </c>
      <c r="K436" s="155">
        <v>0</v>
      </c>
      <c r="L436" s="366">
        <v>0</v>
      </c>
      <c r="M436" s="339">
        <v>0</v>
      </c>
      <c r="N436" s="155">
        <v>0</v>
      </c>
      <c r="O436" s="156">
        <v>0</v>
      </c>
      <c r="P436" s="155">
        <v>179.78</v>
      </c>
      <c r="Q436" s="100"/>
      <c r="R436" s="155">
        <v>0</v>
      </c>
      <c r="S436" s="366">
        <v>0</v>
      </c>
      <c r="T436" s="339">
        <v>0</v>
      </c>
      <c r="U436" s="155">
        <v>0</v>
      </c>
      <c r="V436" s="156">
        <v>0</v>
      </c>
      <c r="W436" s="155">
        <v>179.78</v>
      </c>
      <c r="X436" s="100"/>
      <c r="Y436" s="155">
        <v>0</v>
      </c>
      <c r="Z436" s="366">
        <v>0</v>
      </c>
      <c r="AA436" s="339">
        <v>0</v>
      </c>
      <c r="AB436" s="155">
        <v>0</v>
      </c>
      <c r="AC436" s="156">
        <v>0</v>
      </c>
      <c r="AD436" s="155">
        <v>179.78</v>
      </c>
      <c r="AE436" s="100"/>
      <c r="AF436" s="155">
        <v>0</v>
      </c>
      <c r="AG436" s="366">
        <v>0</v>
      </c>
      <c r="AH436" s="339">
        <v>0</v>
      </c>
      <c r="AI436" s="155">
        <v>0</v>
      </c>
      <c r="AJ436" s="156">
        <v>0</v>
      </c>
      <c r="AK436" s="155">
        <v>179.78</v>
      </c>
      <c r="AL436" s="100"/>
      <c r="AM436" s="155">
        <v>0</v>
      </c>
      <c r="AN436" s="366">
        <v>0</v>
      </c>
      <c r="AO436" s="339">
        <v>0</v>
      </c>
      <c r="AP436" s="155">
        <v>0</v>
      </c>
      <c r="AQ436" s="156">
        <v>0</v>
      </c>
      <c r="AR436" s="155">
        <v>179.78</v>
      </c>
      <c r="AS436" s="100"/>
      <c r="AT436" s="155">
        <v>0</v>
      </c>
      <c r="AU436" s="366">
        <v>0</v>
      </c>
      <c r="AV436" s="339">
        <v>0</v>
      </c>
      <c r="AW436" s="155">
        <v>0</v>
      </c>
      <c r="AX436" s="156">
        <v>0</v>
      </c>
      <c r="AY436" s="155">
        <v>179.78</v>
      </c>
      <c r="AZ436" s="100"/>
      <c r="BA436" s="155">
        <v>0</v>
      </c>
      <c r="BB436" s="366">
        <v>0</v>
      </c>
      <c r="BC436" s="339">
        <v>0</v>
      </c>
      <c r="BD436" s="155">
        <v>0</v>
      </c>
      <c r="BE436" s="156">
        <v>0</v>
      </c>
      <c r="BF436" s="155">
        <v>179.78</v>
      </c>
      <c r="BG436" s="100"/>
      <c r="BH436" s="155">
        <v>0</v>
      </c>
      <c r="BI436" s="366">
        <v>0</v>
      </c>
      <c r="BJ436" s="339">
        <v>0</v>
      </c>
      <c r="BK436" s="155">
        <v>0</v>
      </c>
      <c r="BL436" s="156">
        <v>0</v>
      </c>
      <c r="BM436" s="155">
        <v>179.78</v>
      </c>
      <c r="BN436" s="100"/>
      <c r="BO436" s="155">
        <v>0</v>
      </c>
      <c r="BP436" s="366">
        <v>0</v>
      </c>
      <c r="BQ436" s="339">
        <v>0</v>
      </c>
      <c r="BR436" s="155">
        <v>0</v>
      </c>
      <c r="BS436" s="156">
        <v>0</v>
      </c>
      <c r="BT436" s="155">
        <v>179.78</v>
      </c>
      <c r="BU436" s="100"/>
      <c r="BV436" s="155">
        <v>0</v>
      </c>
      <c r="BW436" s="366">
        <v>0</v>
      </c>
      <c r="BX436" s="339">
        <v>0</v>
      </c>
      <c r="BY436" s="155">
        <v>0</v>
      </c>
      <c r="BZ436" s="156">
        <v>0</v>
      </c>
      <c r="CA436" s="155">
        <v>179.78</v>
      </c>
      <c r="CB436" s="100"/>
      <c r="CC436" s="155">
        <v>0</v>
      </c>
      <c r="CD436" s="366">
        <v>0</v>
      </c>
      <c r="CE436" s="339">
        <v>0</v>
      </c>
      <c r="CF436" s="155">
        <v>0</v>
      </c>
      <c r="CG436" s="156">
        <v>0</v>
      </c>
      <c r="CH436" s="155">
        <v>179.78</v>
      </c>
      <c r="CI436" s="100">
        <v>2</v>
      </c>
      <c r="CJ436" s="155">
        <v>179.78</v>
      </c>
      <c r="CK436" s="366">
        <v>1</v>
      </c>
      <c r="CL436" s="339">
        <v>2</v>
      </c>
      <c r="CM436" s="155">
        <v>179.78</v>
      </c>
      <c r="CN436" s="156">
        <v>1</v>
      </c>
      <c r="CO436" s="155">
        <v>0</v>
      </c>
      <c r="CP436" s="100"/>
      <c r="CQ436" s="155">
        <v>0</v>
      </c>
      <c r="CR436" s="366">
        <v>0</v>
      </c>
      <c r="CS436" s="339">
        <v>2</v>
      </c>
      <c r="CT436" s="155">
        <v>179.78</v>
      </c>
      <c r="CU436" s="156">
        <v>1</v>
      </c>
      <c r="CV436" s="155">
        <v>0</v>
      </c>
      <c r="CW436" s="100"/>
      <c r="CX436" s="155">
        <v>0</v>
      </c>
      <c r="CY436" s="366">
        <v>0</v>
      </c>
      <c r="CZ436" s="339">
        <v>2</v>
      </c>
      <c r="DA436" s="155">
        <v>179.78</v>
      </c>
      <c r="DB436" s="156">
        <v>1</v>
      </c>
      <c r="DC436" s="155">
        <v>0</v>
      </c>
      <c r="DD436" s="100"/>
      <c r="DE436" s="155">
        <v>0</v>
      </c>
      <c r="DF436" s="366">
        <v>0</v>
      </c>
      <c r="DG436" s="339">
        <v>2</v>
      </c>
      <c r="DH436" s="155">
        <v>179.78</v>
      </c>
      <c r="DI436" s="156">
        <v>1</v>
      </c>
      <c r="DJ436" s="155">
        <v>0</v>
      </c>
      <c r="DK436" s="100"/>
      <c r="DL436" s="155">
        <v>0</v>
      </c>
      <c r="DM436" s="366">
        <v>0</v>
      </c>
      <c r="DN436" s="339">
        <v>2</v>
      </c>
      <c r="DO436" s="155">
        <v>179.78</v>
      </c>
      <c r="DP436" s="156">
        <v>1</v>
      </c>
      <c r="DQ436" s="155">
        <v>0</v>
      </c>
    </row>
    <row r="437" spans="1:121" ht="25.5" x14ac:dyDescent="0.25">
      <c r="A437" s="17" t="s">
        <v>1139</v>
      </c>
      <c r="B437" s="18" t="s">
        <v>1140</v>
      </c>
      <c r="C437" s="17" t="s">
        <v>40</v>
      </c>
      <c r="D437" s="17" t="s">
        <v>1141</v>
      </c>
      <c r="E437" s="19" t="s">
        <v>42</v>
      </c>
      <c r="F437" s="19">
        <v>2</v>
      </c>
      <c r="G437" s="20">
        <v>136.52000000000001</v>
      </c>
      <c r="H437" s="20">
        <v>170.95</v>
      </c>
      <c r="I437" s="390">
        <v>341.9</v>
      </c>
      <c r="J437" s="100">
        <v>0</v>
      </c>
      <c r="K437" s="155">
        <v>0</v>
      </c>
      <c r="L437" s="366">
        <v>0</v>
      </c>
      <c r="M437" s="339">
        <v>0</v>
      </c>
      <c r="N437" s="155">
        <v>0</v>
      </c>
      <c r="O437" s="156">
        <v>0</v>
      </c>
      <c r="P437" s="155">
        <v>341.9</v>
      </c>
      <c r="Q437" s="100"/>
      <c r="R437" s="155">
        <v>0</v>
      </c>
      <c r="S437" s="366">
        <v>0</v>
      </c>
      <c r="T437" s="339">
        <v>0</v>
      </c>
      <c r="U437" s="155">
        <v>0</v>
      </c>
      <c r="V437" s="156">
        <v>0</v>
      </c>
      <c r="W437" s="155">
        <v>341.9</v>
      </c>
      <c r="X437" s="100"/>
      <c r="Y437" s="155">
        <v>0</v>
      </c>
      <c r="Z437" s="366">
        <v>0</v>
      </c>
      <c r="AA437" s="339">
        <v>0</v>
      </c>
      <c r="AB437" s="155">
        <v>0</v>
      </c>
      <c r="AC437" s="156">
        <v>0</v>
      </c>
      <c r="AD437" s="155">
        <v>341.9</v>
      </c>
      <c r="AE437" s="100"/>
      <c r="AF437" s="155">
        <v>0</v>
      </c>
      <c r="AG437" s="366">
        <v>0</v>
      </c>
      <c r="AH437" s="339">
        <v>0</v>
      </c>
      <c r="AI437" s="155">
        <v>0</v>
      </c>
      <c r="AJ437" s="156">
        <v>0</v>
      </c>
      <c r="AK437" s="155">
        <v>341.9</v>
      </c>
      <c r="AL437" s="100"/>
      <c r="AM437" s="155">
        <v>0</v>
      </c>
      <c r="AN437" s="366">
        <v>0</v>
      </c>
      <c r="AO437" s="339">
        <v>0</v>
      </c>
      <c r="AP437" s="155">
        <v>0</v>
      </c>
      <c r="AQ437" s="156">
        <v>0</v>
      </c>
      <c r="AR437" s="155">
        <v>341.9</v>
      </c>
      <c r="AS437" s="100"/>
      <c r="AT437" s="155">
        <v>0</v>
      </c>
      <c r="AU437" s="366">
        <v>0</v>
      </c>
      <c r="AV437" s="339">
        <v>0</v>
      </c>
      <c r="AW437" s="155">
        <v>0</v>
      </c>
      <c r="AX437" s="156">
        <v>0</v>
      </c>
      <c r="AY437" s="155">
        <v>341.9</v>
      </c>
      <c r="AZ437" s="100"/>
      <c r="BA437" s="155">
        <v>0</v>
      </c>
      <c r="BB437" s="366">
        <v>0</v>
      </c>
      <c r="BC437" s="339">
        <v>0</v>
      </c>
      <c r="BD437" s="155">
        <v>0</v>
      </c>
      <c r="BE437" s="156">
        <v>0</v>
      </c>
      <c r="BF437" s="155">
        <v>341.9</v>
      </c>
      <c r="BG437" s="100"/>
      <c r="BH437" s="155">
        <v>0</v>
      </c>
      <c r="BI437" s="366">
        <v>0</v>
      </c>
      <c r="BJ437" s="339">
        <v>0</v>
      </c>
      <c r="BK437" s="155">
        <v>0</v>
      </c>
      <c r="BL437" s="156">
        <v>0</v>
      </c>
      <c r="BM437" s="155">
        <v>341.9</v>
      </c>
      <c r="BN437" s="100"/>
      <c r="BO437" s="155">
        <v>0</v>
      </c>
      <c r="BP437" s="366">
        <v>0</v>
      </c>
      <c r="BQ437" s="339">
        <v>0</v>
      </c>
      <c r="BR437" s="155">
        <v>0</v>
      </c>
      <c r="BS437" s="156">
        <v>0</v>
      </c>
      <c r="BT437" s="155">
        <v>341.9</v>
      </c>
      <c r="BU437" s="100"/>
      <c r="BV437" s="155">
        <v>0</v>
      </c>
      <c r="BW437" s="366">
        <v>0</v>
      </c>
      <c r="BX437" s="339">
        <v>0</v>
      </c>
      <c r="BY437" s="155">
        <v>0</v>
      </c>
      <c r="BZ437" s="156">
        <v>0</v>
      </c>
      <c r="CA437" s="155">
        <v>341.9</v>
      </c>
      <c r="CB437" s="100"/>
      <c r="CC437" s="155">
        <v>0</v>
      </c>
      <c r="CD437" s="366">
        <v>0</v>
      </c>
      <c r="CE437" s="339">
        <v>0</v>
      </c>
      <c r="CF437" s="155">
        <v>0</v>
      </c>
      <c r="CG437" s="156">
        <v>0</v>
      </c>
      <c r="CH437" s="155">
        <v>341.9</v>
      </c>
      <c r="CI437" s="100">
        <v>1</v>
      </c>
      <c r="CJ437" s="155">
        <v>170.95</v>
      </c>
      <c r="CK437" s="366">
        <v>0.5</v>
      </c>
      <c r="CL437" s="339">
        <v>1</v>
      </c>
      <c r="CM437" s="155">
        <v>170.95</v>
      </c>
      <c r="CN437" s="156">
        <v>0.5</v>
      </c>
      <c r="CO437" s="155">
        <v>170.95</v>
      </c>
      <c r="CP437" s="100"/>
      <c r="CQ437" s="155">
        <v>0</v>
      </c>
      <c r="CR437" s="366">
        <v>0</v>
      </c>
      <c r="CS437" s="339">
        <v>1</v>
      </c>
      <c r="CT437" s="155">
        <v>170.95</v>
      </c>
      <c r="CU437" s="156">
        <v>0.5</v>
      </c>
      <c r="CV437" s="155">
        <v>170.95</v>
      </c>
      <c r="CW437" s="100"/>
      <c r="CX437" s="155">
        <v>0</v>
      </c>
      <c r="CY437" s="366">
        <v>0</v>
      </c>
      <c r="CZ437" s="339">
        <v>1</v>
      </c>
      <c r="DA437" s="155">
        <v>170.95</v>
      </c>
      <c r="DB437" s="156">
        <v>0.5</v>
      </c>
      <c r="DC437" s="155">
        <v>170.95</v>
      </c>
      <c r="DD437" s="100"/>
      <c r="DE437" s="155">
        <v>0</v>
      </c>
      <c r="DF437" s="366">
        <v>0</v>
      </c>
      <c r="DG437" s="339">
        <v>1</v>
      </c>
      <c r="DH437" s="155">
        <v>170.95</v>
      </c>
      <c r="DI437" s="156">
        <v>0.5</v>
      </c>
      <c r="DJ437" s="155">
        <v>170.95</v>
      </c>
      <c r="DK437" s="100"/>
      <c r="DL437" s="155">
        <v>0</v>
      </c>
      <c r="DM437" s="366">
        <v>0</v>
      </c>
      <c r="DN437" s="339">
        <v>1</v>
      </c>
      <c r="DO437" s="155">
        <v>170.95</v>
      </c>
      <c r="DP437" s="156">
        <v>0.5</v>
      </c>
      <c r="DQ437" s="155">
        <v>170.95</v>
      </c>
    </row>
    <row r="438" spans="1:121" ht="25.5" x14ac:dyDescent="0.25">
      <c r="A438" s="17" t="s">
        <v>1142</v>
      </c>
      <c r="B438" s="18" t="s">
        <v>1143</v>
      </c>
      <c r="C438" s="17" t="s">
        <v>32</v>
      </c>
      <c r="D438" s="17" t="s">
        <v>1144</v>
      </c>
      <c r="E438" s="19" t="s">
        <v>42</v>
      </c>
      <c r="F438" s="19">
        <v>2</v>
      </c>
      <c r="G438" s="20">
        <v>184.98</v>
      </c>
      <c r="H438" s="20">
        <v>231.63</v>
      </c>
      <c r="I438" s="390">
        <v>463.26</v>
      </c>
      <c r="J438" s="100">
        <v>0</v>
      </c>
      <c r="K438" s="155">
        <v>0</v>
      </c>
      <c r="L438" s="366">
        <v>0</v>
      </c>
      <c r="M438" s="339">
        <v>0</v>
      </c>
      <c r="N438" s="155">
        <v>0</v>
      </c>
      <c r="O438" s="156">
        <v>0</v>
      </c>
      <c r="P438" s="155">
        <v>463.26</v>
      </c>
      <c r="Q438" s="100"/>
      <c r="R438" s="155">
        <v>0</v>
      </c>
      <c r="S438" s="366">
        <v>0</v>
      </c>
      <c r="T438" s="339">
        <v>0</v>
      </c>
      <c r="U438" s="155">
        <v>0</v>
      </c>
      <c r="V438" s="156">
        <v>0</v>
      </c>
      <c r="W438" s="155">
        <v>463.26</v>
      </c>
      <c r="X438" s="100"/>
      <c r="Y438" s="155">
        <v>0</v>
      </c>
      <c r="Z438" s="366">
        <v>0</v>
      </c>
      <c r="AA438" s="339">
        <v>0</v>
      </c>
      <c r="AB438" s="155">
        <v>0</v>
      </c>
      <c r="AC438" s="156">
        <v>0</v>
      </c>
      <c r="AD438" s="155">
        <v>463.26</v>
      </c>
      <c r="AE438" s="100"/>
      <c r="AF438" s="155">
        <v>0</v>
      </c>
      <c r="AG438" s="366">
        <v>0</v>
      </c>
      <c r="AH438" s="339">
        <v>0</v>
      </c>
      <c r="AI438" s="155">
        <v>0</v>
      </c>
      <c r="AJ438" s="156">
        <v>0</v>
      </c>
      <c r="AK438" s="155">
        <v>463.26</v>
      </c>
      <c r="AL438" s="100"/>
      <c r="AM438" s="155">
        <v>0</v>
      </c>
      <c r="AN438" s="366">
        <v>0</v>
      </c>
      <c r="AO438" s="339">
        <v>0</v>
      </c>
      <c r="AP438" s="155">
        <v>0</v>
      </c>
      <c r="AQ438" s="156">
        <v>0</v>
      </c>
      <c r="AR438" s="155">
        <v>463.26</v>
      </c>
      <c r="AS438" s="100"/>
      <c r="AT438" s="155">
        <v>0</v>
      </c>
      <c r="AU438" s="366">
        <v>0</v>
      </c>
      <c r="AV438" s="339">
        <v>0</v>
      </c>
      <c r="AW438" s="155">
        <v>0</v>
      </c>
      <c r="AX438" s="156">
        <v>0</v>
      </c>
      <c r="AY438" s="155">
        <v>463.26</v>
      </c>
      <c r="AZ438" s="100"/>
      <c r="BA438" s="155">
        <v>0</v>
      </c>
      <c r="BB438" s="366">
        <v>0</v>
      </c>
      <c r="BC438" s="339">
        <v>0</v>
      </c>
      <c r="BD438" s="155">
        <v>0</v>
      </c>
      <c r="BE438" s="156">
        <v>0</v>
      </c>
      <c r="BF438" s="155">
        <v>463.26</v>
      </c>
      <c r="BG438" s="100"/>
      <c r="BH438" s="155">
        <v>0</v>
      </c>
      <c r="BI438" s="366">
        <v>0</v>
      </c>
      <c r="BJ438" s="339">
        <v>0</v>
      </c>
      <c r="BK438" s="155">
        <v>0</v>
      </c>
      <c r="BL438" s="156">
        <v>0</v>
      </c>
      <c r="BM438" s="155">
        <v>463.26</v>
      </c>
      <c r="BN438" s="100"/>
      <c r="BO438" s="155">
        <v>0</v>
      </c>
      <c r="BP438" s="366">
        <v>0</v>
      </c>
      <c r="BQ438" s="339">
        <v>0</v>
      </c>
      <c r="BR438" s="155">
        <v>0</v>
      </c>
      <c r="BS438" s="156">
        <v>0</v>
      </c>
      <c r="BT438" s="155">
        <v>463.26</v>
      </c>
      <c r="BU438" s="100"/>
      <c r="BV438" s="155">
        <v>0</v>
      </c>
      <c r="BW438" s="366">
        <v>0</v>
      </c>
      <c r="BX438" s="339">
        <v>0</v>
      </c>
      <c r="BY438" s="155">
        <v>0</v>
      </c>
      <c r="BZ438" s="156">
        <v>0</v>
      </c>
      <c r="CA438" s="155">
        <v>463.26</v>
      </c>
      <c r="CB438" s="100"/>
      <c r="CC438" s="155">
        <v>0</v>
      </c>
      <c r="CD438" s="366">
        <v>0</v>
      </c>
      <c r="CE438" s="339">
        <v>0</v>
      </c>
      <c r="CF438" s="155">
        <v>0</v>
      </c>
      <c r="CG438" s="156">
        <v>0</v>
      </c>
      <c r="CH438" s="155">
        <v>463.26</v>
      </c>
      <c r="CI438" s="100">
        <v>2</v>
      </c>
      <c r="CJ438" s="155">
        <v>463.26</v>
      </c>
      <c r="CK438" s="366">
        <v>1</v>
      </c>
      <c r="CL438" s="339">
        <v>2</v>
      </c>
      <c r="CM438" s="155">
        <v>463.26</v>
      </c>
      <c r="CN438" s="156">
        <v>1</v>
      </c>
      <c r="CO438" s="155">
        <v>0</v>
      </c>
      <c r="CP438" s="100"/>
      <c r="CQ438" s="155">
        <v>0</v>
      </c>
      <c r="CR438" s="366">
        <v>0</v>
      </c>
      <c r="CS438" s="339">
        <v>2</v>
      </c>
      <c r="CT438" s="155">
        <v>463.26</v>
      </c>
      <c r="CU438" s="156">
        <v>1</v>
      </c>
      <c r="CV438" s="155">
        <v>0</v>
      </c>
      <c r="CW438" s="100"/>
      <c r="CX438" s="155">
        <v>0</v>
      </c>
      <c r="CY438" s="366">
        <v>0</v>
      </c>
      <c r="CZ438" s="339">
        <v>2</v>
      </c>
      <c r="DA438" s="155">
        <v>463.26</v>
      </c>
      <c r="DB438" s="156">
        <v>1</v>
      </c>
      <c r="DC438" s="155">
        <v>0</v>
      </c>
      <c r="DD438" s="100"/>
      <c r="DE438" s="155">
        <v>0</v>
      </c>
      <c r="DF438" s="366">
        <v>0</v>
      </c>
      <c r="DG438" s="339">
        <v>2</v>
      </c>
      <c r="DH438" s="155">
        <v>463.26</v>
      </c>
      <c r="DI438" s="156">
        <v>1</v>
      </c>
      <c r="DJ438" s="155">
        <v>0</v>
      </c>
      <c r="DK438" s="100"/>
      <c r="DL438" s="155">
        <v>0</v>
      </c>
      <c r="DM438" s="366">
        <v>0</v>
      </c>
      <c r="DN438" s="339">
        <v>2</v>
      </c>
      <c r="DO438" s="155">
        <v>463.26</v>
      </c>
      <c r="DP438" s="156">
        <v>1</v>
      </c>
      <c r="DQ438" s="155">
        <v>0</v>
      </c>
    </row>
    <row r="439" spans="1:121" ht="38.25" x14ac:dyDescent="0.25">
      <c r="A439" s="17" t="s">
        <v>1145</v>
      </c>
      <c r="B439" s="18" t="s">
        <v>1146</v>
      </c>
      <c r="C439" s="17" t="s">
        <v>32</v>
      </c>
      <c r="D439" s="17" t="s">
        <v>1147</v>
      </c>
      <c r="E439" s="19" t="s">
        <v>42</v>
      </c>
      <c r="F439" s="19">
        <v>2</v>
      </c>
      <c r="G439" s="20">
        <v>428.58</v>
      </c>
      <c r="H439" s="20">
        <v>536.66</v>
      </c>
      <c r="I439" s="390">
        <v>1073.32</v>
      </c>
      <c r="J439" s="100">
        <v>0</v>
      </c>
      <c r="K439" s="155">
        <v>0</v>
      </c>
      <c r="L439" s="366">
        <v>0</v>
      </c>
      <c r="M439" s="339">
        <v>0</v>
      </c>
      <c r="N439" s="155">
        <v>0</v>
      </c>
      <c r="O439" s="156">
        <v>0</v>
      </c>
      <c r="P439" s="155">
        <v>1073.32</v>
      </c>
      <c r="Q439" s="100"/>
      <c r="R439" s="155">
        <v>0</v>
      </c>
      <c r="S439" s="366">
        <v>0</v>
      </c>
      <c r="T439" s="339">
        <v>0</v>
      </c>
      <c r="U439" s="155">
        <v>0</v>
      </c>
      <c r="V439" s="156">
        <v>0</v>
      </c>
      <c r="W439" s="155">
        <v>1073.32</v>
      </c>
      <c r="X439" s="100"/>
      <c r="Y439" s="155">
        <v>0</v>
      </c>
      <c r="Z439" s="366">
        <v>0</v>
      </c>
      <c r="AA439" s="339">
        <v>0</v>
      </c>
      <c r="AB439" s="155">
        <v>0</v>
      </c>
      <c r="AC439" s="156">
        <v>0</v>
      </c>
      <c r="AD439" s="155">
        <v>1073.32</v>
      </c>
      <c r="AE439" s="100"/>
      <c r="AF439" s="155">
        <v>0</v>
      </c>
      <c r="AG439" s="366">
        <v>0</v>
      </c>
      <c r="AH439" s="339">
        <v>0</v>
      </c>
      <c r="AI439" s="155">
        <v>0</v>
      </c>
      <c r="AJ439" s="156">
        <v>0</v>
      </c>
      <c r="AK439" s="155">
        <v>1073.32</v>
      </c>
      <c r="AL439" s="100"/>
      <c r="AM439" s="155">
        <v>0</v>
      </c>
      <c r="AN439" s="366">
        <v>0</v>
      </c>
      <c r="AO439" s="339">
        <v>0</v>
      </c>
      <c r="AP439" s="155">
        <v>0</v>
      </c>
      <c r="AQ439" s="156">
        <v>0</v>
      </c>
      <c r="AR439" s="155">
        <v>1073.32</v>
      </c>
      <c r="AS439" s="100"/>
      <c r="AT439" s="155">
        <v>0</v>
      </c>
      <c r="AU439" s="366">
        <v>0</v>
      </c>
      <c r="AV439" s="339">
        <v>0</v>
      </c>
      <c r="AW439" s="155">
        <v>0</v>
      </c>
      <c r="AX439" s="156">
        <v>0</v>
      </c>
      <c r="AY439" s="155">
        <v>1073.32</v>
      </c>
      <c r="AZ439" s="100"/>
      <c r="BA439" s="155">
        <v>0</v>
      </c>
      <c r="BB439" s="366">
        <v>0</v>
      </c>
      <c r="BC439" s="339">
        <v>0</v>
      </c>
      <c r="BD439" s="155">
        <v>0</v>
      </c>
      <c r="BE439" s="156">
        <v>0</v>
      </c>
      <c r="BF439" s="155">
        <v>1073.32</v>
      </c>
      <c r="BG439" s="100"/>
      <c r="BH439" s="155">
        <v>0</v>
      </c>
      <c r="BI439" s="366">
        <v>0</v>
      </c>
      <c r="BJ439" s="339">
        <v>0</v>
      </c>
      <c r="BK439" s="155">
        <v>0</v>
      </c>
      <c r="BL439" s="156">
        <v>0</v>
      </c>
      <c r="BM439" s="155">
        <v>1073.32</v>
      </c>
      <c r="BN439" s="100"/>
      <c r="BO439" s="155">
        <v>0</v>
      </c>
      <c r="BP439" s="366">
        <v>0</v>
      </c>
      <c r="BQ439" s="339">
        <v>0</v>
      </c>
      <c r="BR439" s="155">
        <v>0</v>
      </c>
      <c r="BS439" s="156">
        <v>0</v>
      </c>
      <c r="BT439" s="155">
        <v>1073.32</v>
      </c>
      <c r="BU439" s="100"/>
      <c r="BV439" s="155">
        <v>0</v>
      </c>
      <c r="BW439" s="366">
        <v>0</v>
      </c>
      <c r="BX439" s="339">
        <v>0</v>
      </c>
      <c r="BY439" s="155">
        <v>0</v>
      </c>
      <c r="BZ439" s="156">
        <v>0</v>
      </c>
      <c r="CA439" s="155">
        <v>1073.32</v>
      </c>
      <c r="CB439" s="100"/>
      <c r="CC439" s="155">
        <v>0</v>
      </c>
      <c r="CD439" s="366">
        <v>0</v>
      </c>
      <c r="CE439" s="339">
        <v>0</v>
      </c>
      <c r="CF439" s="155">
        <v>0</v>
      </c>
      <c r="CG439" s="156">
        <v>0</v>
      </c>
      <c r="CH439" s="155">
        <v>1073.32</v>
      </c>
      <c r="CI439" s="100">
        <v>2</v>
      </c>
      <c r="CJ439" s="155">
        <v>1073.32</v>
      </c>
      <c r="CK439" s="366">
        <v>1</v>
      </c>
      <c r="CL439" s="339">
        <v>2</v>
      </c>
      <c r="CM439" s="155">
        <v>1073.32</v>
      </c>
      <c r="CN439" s="156">
        <v>1</v>
      </c>
      <c r="CO439" s="155">
        <v>0</v>
      </c>
      <c r="CP439" s="100"/>
      <c r="CQ439" s="155">
        <v>0</v>
      </c>
      <c r="CR439" s="366">
        <v>0</v>
      </c>
      <c r="CS439" s="339">
        <v>2</v>
      </c>
      <c r="CT439" s="155">
        <v>1073.32</v>
      </c>
      <c r="CU439" s="156">
        <v>1</v>
      </c>
      <c r="CV439" s="155">
        <v>0</v>
      </c>
      <c r="CW439" s="100"/>
      <c r="CX439" s="155">
        <v>0</v>
      </c>
      <c r="CY439" s="366">
        <v>0</v>
      </c>
      <c r="CZ439" s="339">
        <v>2</v>
      </c>
      <c r="DA439" s="155">
        <v>1073.32</v>
      </c>
      <c r="DB439" s="156">
        <v>1</v>
      </c>
      <c r="DC439" s="155">
        <v>0</v>
      </c>
      <c r="DD439" s="100"/>
      <c r="DE439" s="155">
        <v>0</v>
      </c>
      <c r="DF439" s="366">
        <v>0</v>
      </c>
      <c r="DG439" s="339">
        <v>2</v>
      </c>
      <c r="DH439" s="155">
        <v>1073.32</v>
      </c>
      <c r="DI439" s="156">
        <v>1</v>
      </c>
      <c r="DJ439" s="155">
        <v>0</v>
      </c>
      <c r="DK439" s="100"/>
      <c r="DL439" s="155">
        <v>0</v>
      </c>
      <c r="DM439" s="366">
        <v>0</v>
      </c>
      <c r="DN439" s="339">
        <v>2</v>
      </c>
      <c r="DO439" s="155">
        <v>1073.32</v>
      </c>
      <c r="DP439" s="156">
        <v>1</v>
      </c>
      <c r="DQ439" s="155">
        <v>0</v>
      </c>
    </row>
    <row r="440" spans="1:121" ht="38.25" x14ac:dyDescent="0.25">
      <c r="A440" s="17" t="s">
        <v>1148</v>
      </c>
      <c r="B440" s="18" t="s">
        <v>408</v>
      </c>
      <c r="C440" s="17" t="s">
        <v>32</v>
      </c>
      <c r="D440" s="17" t="s">
        <v>409</v>
      </c>
      <c r="E440" s="19" t="s">
        <v>42</v>
      </c>
      <c r="F440" s="19">
        <v>1</v>
      </c>
      <c r="G440" s="20">
        <v>25.63</v>
      </c>
      <c r="H440" s="20">
        <v>32.090000000000003</v>
      </c>
      <c r="I440" s="390">
        <v>32.090000000000003</v>
      </c>
      <c r="J440" s="100">
        <v>0</v>
      </c>
      <c r="K440" s="155">
        <v>0</v>
      </c>
      <c r="L440" s="366">
        <v>0</v>
      </c>
      <c r="M440" s="339">
        <v>0</v>
      </c>
      <c r="N440" s="155">
        <v>0</v>
      </c>
      <c r="O440" s="156">
        <v>0</v>
      </c>
      <c r="P440" s="155">
        <v>32.090000000000003</v>
      </c>
      <c r="Q440" s="100"/>
      <c r="R440" s="155">
        <v>0</v>
      </c>
      <c r="S440" s="366">
        <v>0</v>
      </c>
      <c r="T440" s="339">
        <v>0</v>
      </c>
      <c r="U440" s="155">
        <v>0</v>
      </c>
      <c r="V440" s="156">
        <v>0</v>
      </c>
      <c r="W440" s="155">
        <v>32.090000000000003</v>
      </c>
      <c r="X440" s="100"/>
      <c r="Y440" s="155">
        <v>0</v>
      </c>
      <c r="Z440" s="366">
        <v>0</v>
      </c>
      <c r="AA440" s="339">
        <v>0</v>
      </c>
      <c r="AB440" s="155">
        <v>0</v>
      </c>
      <c r="AC440" s="156">
        <v>0</v>
      </c>
      <c r="AD440" s="155">
        <v>32.090000000000003</v>
      </c>
      <c r="AE440" s="100"/>
      <c r="AF440" s="155">
        <v>0</v>
      </c>
      <c r="AG440" s="366">
        <v>0</v>
      </c>
      <c r="AH440" s="339">
        <v>0</v>
      </c>
      <c r="AI440" s="155">
        <v>0</v>
      </c>
      <c r="AJ440" s="156">
        <v>0</v>
      </c>
      <c r="AK440" s="155">
        <v>32.090000000000003</v>
      </c>
      <c r="AL440" s="100"/>
      <c r="AM440" s="155">
        <v>0</v>
      </c>
      <c r="AN440" s="366">
        <v>0</v>
      </c>
      <c r="AO440" s="339">
        <v>0</v>
      </c>
      <c r="AP440" s="155">
        <v>0</v>
      </c>
      <c r="AQ440" s="156">
        <v>0</v>
      </c>
      <c r="AR440" s="155">
        <v>32.090000000000003</v>
      </c>
      <c r="AS440" s="100"/>
      <c r="AT440" s="155">
        <v>0</v>
      </c>
      <c r="AU440" s="366">
        <v>0</v>
      </c>
      <c r="AV440" s="339">
        <v>0</v>
      </c>
      <c r="AW440" s="155">
        <v>0</v>
      </c>
      <c r="AX440" s="156">
        <v>0</v>
      </c>
      <c r="AY440" s="155">
        <v>32.090000000000003</v>
      </c>
      <c r="AZ440" s="100"/>
      <c r="BA440" s="155">
        <v>0</v>
      </c>
      <c r="BB440" s="366">
        <v>0</v>
      </c>
      <c r="BC440" s="339">
        <v>0</v>
      </c>
      <c r="BD440" s="155">
        <v>0</v>
      </c>
      <c r="BE440" s="156">
        <v>0</v>
      </c>
      <c r="BF440" s="155">
        <v>32.090000000000003</v>
      </c>
      <c r="BG440" s="100"/>
      <c r="BH440" s="155">
        <v>0</v>
      </c>
      <c r="BI440" s="366">
        <v>0</v>
      </c>
      <c r="BJ440" s="339">
        <v>0</v>
      </c>
      <c r="BK440" s="155">
        <v>0</v>
      </c>
      <c r="BL440" s="156">
        <v>0</v>
      </c>
      <c r="BM440" s="155">
        <v>32.090000000000003</v>
      </c>
      <c r="BN440" s="100"/>
      <c r="BO440" s="155">
        <v>0</v>
      </c>
      <c r="BP440" s="366">
        <v>0</v>
      </c>
      <c r="BQ440" s="339">
        <v>0</v>
      </c>
      <c r="BR440" s="155">
        <v>0</v>
      </c>
      <c r="BS440" s="156">
        <v>0</v>
      </c>
      <c r="BT440" s="155">
        <v>32.090000000000003</v>
      </c>
      <c r="BU440" s="100"/>
      <c r="BV440" s="155">
        <v>0</v>
      </c>
      <c r="BW440" s="366">
        <v>0</v>
      </c>
      <c r="BX440" s="339">
        <v>0</v>
      </c>
      <c r="BY440" s="155">
        <v>0</v>
      </c>
      <c r="BZ440" s="156">
        <v>0</v>
      </c>
      <c r="CA440" s="155">
        <v>32.090000000000003</v>
      </c>
      <c r="CB440" s="100"/>
      <c r="CC440" s="155">
        <v>0</v>
      </c>
      <c r="CD440" s="366">
        <v>0</v>
      </c>
      <c r="CE440" s="339">
        <v>0</v>
      </c>
      <c r="CF440" s="155">
        <v>0</v>
      </c>
      <c r="CG440" s="156">
        <v>0</v>
      </c>
      <c r="CH440" s="155">
        <v>32.090000000000003</v>
      </c>
      <c r="CI440" s="100">
        <v>1</v>
      </c>
      <c r="CJ440" s="155">
        <v>32.090000000000003</v>
      </c>
      <c r="CK440" s="366">
        <v>1</v>
      </c>
      <c r="CL440" s="339">
        <v>1</v>
      </c>
      <c r="CM440" s="155">
        <v>32.090000000000003</v>
      </c>
      <c r="CN440" s="156">
        <v>1</v>
      </c>
      <c r="CO440" s="155">
        <v>0</v>
      </c>
      <c r="CP440" s="100"/>
      <c r="CQ440" s="155">
        <v>0</v>
      </c>
      <c r="CR440" s="366">
        <v>0</v>
      </c>
      <c r="CS440" s="339">
        <v>1</v>
      </c>
      <c r="CT440" s="155">
        <v>32.090000000000003</v>
      </c>
      <c r="CU440" s="156">
        <v>1</v>
      </c>
      <c r="CV440" s="155">
        <v>0</v>
      </c>
      <c r="CW440" s="100"/>
      <c r="CX440" s="155">
        <v>0</v>
      </c>
      <c r="CY440" s="366">
        <v>0</v>
      </c>
      <c r="CZ440" s="339">
        <v>1</v>
      </c>
      <c r="DA440" s="155">
        <v>32.090000000000003</v>
      </c>
      <c r="DB440" s="156">
        <v>1</v>
      </c>
      <c r="DC440" s="155">
        <v>0</v>
      </c>
      <c r="DD440" s="100"/>
      <c r="DE440" s="155">
        <v>0</v>
      </c>
      <c r="DF440" s="366">
        <v>0</v>
      </c>
      <c r="DG440" s="339">
        <v>1</v>
      </c>
      <c r="DH440" s="155">
        <v>32.090000000000003</v>
      </c>
      <c r="DI440" s="156">
        <v>1</v>
      </c>
      <c r="DJ440" s="155">
        <v>0</v>
      </c>
      <c r="DK440" s="100"/>
      <c r="DL440" s="155">
        <v>0</v>
      </c>
      <c r="DM440" s="366">
        <v>0</v>
      </c>
      <c r="DN440" s="339">
        <v>1</v>
      </c>
      <c r="DO440" s="155">
        <v>32.090000000000003</v>
      </c>
      <c r="DP440" s="156">
        <v>1</v>
      </c>
      <c r="DQ440" s="155">
        <v>0</v>
      </c>
    </row>
    <row r="441" spans="1:121" ht="63.75" x14ac:dyDescent="0.25">
      <c r="A441" s="17" t="s">
        <v>1149</v>
      </c>
      <c r="B441" s="18" t="s">
        <v>1150</v>
      </c>
      <c r="C441" s="17" t="s">
        <v>27</v>
      </c>
      <c r="D441" s="17" t="s">
        <v>1151</v>
      </c>
      <c r="E441" s="19" t="s">
        <v>42</v>
      </c>
      <c r="F441" s="19">
        <v>5</v>
      </c>
      <c r="G441" s="20">
        <v>44.52</v>
      </c>
      <c r="H441" s="20">
        <v>55.74</v>
      </c>
      <c r="I441" s="390">
        <v>278.7</v>
      </c>
      <c r="J441" s="100">
        <v>0</v>
      </c>
      <c r="K441" s="155">
        <v>0</v>
      </c>
      <c r="L441" s="366">
        <v>0</v>
      </c>
      <c r="M441" s="339">
        <v>0</v>
      </c>
      <c r="N441" s="155">
        <v>0</v>
      </c>
      <c r="O441" s="156">
        <v>0</v>
      </c>
      <c r="P441" s="155">
        <v>278.7</v>
      </c>
      <c r="Q441" s="100"/>
      <c r="R441" s="155">
        <v>0</v>
      </c>
      <c r="S441" s="366">
        <v>0</v>
      </c>
      <c r="T441" s="339">
        <v>0</v>
      </c>
      <c r="U441" s="155">
        <v>0</v>
      </c>
      <c r="V441" s="156">
        <v>0</v>
      </c>
      <c r="W441" s="155">
        <v>278.7</v>
      </c>
      <c r="X441" s="100"/>
      <c r="Y441" s="155">
        <v>0</v>
      </c>
      <c r="Z441" s="366">
        <v>0</v>
      </c>
      <c r="AA441" s="339">
        <v>0</v>
      </c>
      <c r="AB441" s="155">
        <v>0</v>
      </c>
      <c r="AC441" s="156">
        <v>0</v>
      </c>
      <c r="AD441" s="155">
        <v>278.7</v>
      </c>
      <c r="AE441" s="100"/>
      <c r="AF441" s="155">
        <v>0</v>
      </c>
      <c r="AG441" s="366">
        <v>0</v>
      </c>
      <c r="AH441" s="339">
        <v>0</v>
      </c>
      <c r="AI441" s="155">
        <v>0</v>
      </c>
      <c r="AJ441" s="156">
        <v>0</v>
      </c>
      <c r="AK441" s="155">
        <v>278.7</v>
      </c>
      <c r="AL441" s="100"/>
      <c r="AM441" s="155">
        <v>0</v>
      </c>
      <c r="AN441" s="366">
        <v>0</v>
      </c>
      <c r="AO441" s="339">
        <v>0</v>
      </c>
      <c r="AP441" s="155">
        <v>0</v>
      </c>
      <c r="AQ441" s="156">
        <v>0</v>
      </c>
      <c r="AR441" s="155">
        <v>278.7</v>
      </c>
      <c r="AS441" s="100"/>
      <c r="AT441" s="155">
        <v>0</v>
      </c>
      <c r="AU441" s="366">
        <v>0</v>
      </c>
      <c r="AV441" s="339">
        <v>0</v>
      </c>
      <c r="AW441" s="155">
        <v>0</v>
      </c>
      <c r="AX441" s="156">
        <v>0</v>
      </c>
      <c r="AY441" s="155">
        <v>278.7</v>
      </c>
      <c r="AZ441" s="100"/>
      <c r="BA441" s="155">
        <v>0</v>
      </c>
      <c r="BB441" s="366">
        <v>0</v>
      </c>
      <c r="BC441" s="339">
        <v>0</v>
      </c>
      <c r="BD441" s="155">
        <v>0</v>
      </c>
      <c r="BE441" s="156">
        <v>0</v>
      </c>
      <c r="BF441" s="155">
        <v>278.7</v>
      </c>
      <c r="BG441" s="100"/>
      <c r="BH441" s="155">
        <v>0</v>
      </c>
      <c r="BI441" s="366">
        <v>0</v>
      </c>
      <c r="BJ441" s="339">
        <v>0</v>
      </c>
      <c r="BK441" s="155">
        <v>0</v>
      </c>
      <c r="BL441" s="156">
        <v>0</v>
      </c>
      <c r="BM441" s="155">
        <v>278.7</v>
      </c>
      <c r="BN441" s="100"/>
      <c r="BO441" s="155">
        <v>0</v>
      </c>
      <c r="BP441" s="366">
        <v>0</v>
      </c>
      <c r="BQ441" s="339">
        <v>0</v>
      </c>
      <c r="BR441" s="155">
        <v>0</v>
      </c>
      <c r="BS441" s="156">
        <v>0</v>
      </c>
      <c r="BT441" s="155">
        <v>278.7</v>
      </c>
      <c r="BU441" s="100"/>
      <c r="BV441" s="155">
        <v>0</v>
      </c>
      <c r="BW441" s="366">
        <v>0</v>
      </c>
      <c r="BX441" s="339">
        <v>0</v>
      </c>
      <c r="BY441" s="155">
        <v>0</v>
      </c>
      <c r="BZ441" s="156">
        <v>0</v>
      </c>
      <c r="CA441" s="155">
        <v>278.7</v>
      </c>
      <c r="CB441" s="100"/>
      <c r="CC441" s="155">
        <v>0</v>
      </c>
      <c r="CD441" s="366">
        <v>0</v>
      </c>
      <c r="CE441" s="339">
        <v>0</v>
      </c>
      <c r="CF441" s="155">
        <v>0</v>
      </c>
      <c r="CG441" s="156">
        <v>0</v>
      </c>
      <c r="CH441" s="155">
        <v>278.7</v>
      </c>
      <c r="CI441" s="100"/>
      <c r="CJ441" s="155">
        <v>0</v>
      </c>
      <c r="CK441" s="366">
        <v>0</v>
      </c>
      <c r="CL441" s="339">
        <v>0</v>
      </c>
      <c r="CM441" s="155">
        <v>0</v>
      </c>
      <c r="CN441" s="156">
        <v>0</v>
      </c>
      <c r="CO441" s="155">
        <v>278.7</v>
      </c>
      <c r="CP441" s="100"/>
      <c r="CQ441" s="155">
        <v>0</v>
      </c>
      <c r="CR441" s="366">
        <v>0</v>
      </c>
      <c r="CS441" s="339">
        <v>0</v>
      </c>
      <c r="CT441" s="155">
        <v>0</v>
      </c>
      <c r="CU441" s="156">
        <v>0</v>
      </c>
      <c r="CV441" s="155">
        <v>278.7</v>
      </c>
      <c r="CW441" s="100"/>
      <c r="CX441" s="155">
        <v>0</v>
      </c>
      <c r="CY441" s="366">
        <v>0</v>
      </c>
      <c r="CZ441" s="339">
        <v>0</v>
      </c>
      <c r="DA441" s="155">
        <v>0</v>
      </c>
      <c r="DB441" s="156">
        <v>0</v>
      </c>
      <c r="DC441" s="155">
        <v>278.7</v>
      </c>
      <c r="DD441" s="100"/>
      <c r="DE441" s="155">
        <v>0</v>
      </c>
      <c r="DF441" s="366">
        <v>0</v>
      </c>
      <c r="DG441" s="339">
        <v>0</v>
      </c>
      <c r="DH441" s="155">
        <v>0</v>
      </c>
      <c r="DI441" s="156">
        <v>0</v>
      </c>
      <c r="DJ441" s="155">
        <v>278.7</v>
      </c>
      <c r="DK441" s="100"/>
      <c r="DL441" s="155">
        <v>0</v>
      </c>
      <c r="DM441" s="366">
        <v>0</v>
      </c>
      <c r="DN441" s="339">
        <v>0</v>
      </c>
      <c r="DO441" s="155">
        <v>0</v>
      </c>
      <c r="DP441" s="156">
        <v>0</v>
      </c>
      <c r="DQ441" s="155">
        <v>278.7</v>
      </c>
    </row>
    <row r="442" spans="1:121" ht="63.75" x14ac:dyDescent="0.25">
      <c r="A442" s="17" t="s">
        <v>1152</v>
      </c>
      <c r="B442" s="18" t="s">
        <v>1153</v>
      </c>
      <c r="C442" s="17" t="s">
        <v>27</v>
      </c>
      <c r="D442" s="17" t="s">
        <v>1154</v>
      </c>
      <c r="E442" s="19" t="s">
        <v>42</v>
      </c>
      <c r="F442" s="19">
        <v>7</v>
      </c>
      <c r="G442" s="20">
        <v>44.52</v>
      </c>
      <c r="H442" s="20">
        <v>55.74</v>
      </c>
      <c r="I442" s="390">
        <v>390.18</v>
      </c>
      <c r="J442" s="100">
        <v>0</v>
      </c>
      <c r="K442" s="155">
        <v>0</v>
      </c>
      <c r="L442" s="366">
        <v>0</v>
      </c>
      <c r="M442" s="339">
        <v>0</v>
      </c>
      <c r="N442" s="155">
        <v>0</v>
      </c>
      <c r="O442" s="156">
        <v>0</v>
      </c>
      <c r="P442" s="155">
        <v>390.18</v>
      </c>
      <c r="Q442" s="100"/>
      <c r="R442" s="155">
        <v>0</v>
      </c>
      <c r="S442" s="366">
        <v>0</v>
      </c>
      <c r="T442" s="339">
        <v>0</v>
      </c>
      <c r="U442" s="155">
        <v>0</v>
      </c>
      <c r="V442" s="156">
        <v>0</v>
      </c>
      <c r="W442" s="155">
        <v>390.18</v>
      </c>
      <c r="X442" s="100"/>
      <c r="Y442" s="155">
        <v>0</v>
      </c>
      <c r="Z442" s="366">
        <v>0</v>
      </c>
      <c r="AA442" s="339">
        <v>0</v>
      </c>
      <c r="AB442" s="155">
        <v>0</v>
      </c>
      <c r="AC442" s="156">
        <v>0</v>
      </c>
      <c r="AD442" s="155">
        <v>390.18</v>
      </c>
      <c r="AE442" s="100"/>
      <c r="AF442" s="155">
        <v>0</v>
      </c>
      <c r="AG442" s="366">
        <v>0</v>
      </c>
      <c r="AH442" s="339">
        <v>0</v>
      </c>
      <c r="AI442" s="155">
        <v>0</v>
      </c>
      <c r="AJ442" s="156">
        <v>0</v>
      </c>
      <c r="AK442" s="155">
        <v>390.18</v>
      </c>
      <c r="AL442" s="100"/>
      <c r="AM442" s="155">
        <v>0</v>
      </c>
      <c r="AN442" s="366">
        <v>0</v>
      </c>
      <c r="AO442" s="339">
        <v>0</v>
      </c>
      <c r="AP442" s="155">
        <v>0</v>
      </c>
      <c r="AQ442" s="156">
        <v>0</v>
      </c>
      <c r="AR442" s="155">
        <v>390.18</v>
      </c>
      <c r="AS442" s="100"/>
      <c r="AT442" s="155">
        <v>0</v>
      </c>
      <c r="AU442" s="366">
        <v>0</v>
      </c>
      <c r="AV442" s="339">
        <v>0</v>
      </c>
      <c r="AW442" s="155">
        <v>0</v>
      </c>
      <c r="AX442" s="156">
        <v>0</v>
      </c>
      <c r="AY442" s="155">
        <v>390.18</v>
      </c>
      <c r="AZ442" s="100"/>
      <c r="BA442" s="155">
        <v>0</v>
      </c>
      <c r="BB442" s="366">
        <v>0</v>
      </c>
      <c r="BC442" s="339">
        <v>0</v>
      </c>
      <c r="BD442" s="155">
        <v>0</v>
      </c>
      <c r="BE442" s="156">
        <v>0</v>
      </c>
      <c r="BF442" s="155">
        <v>390.18</v>
      </c>
      <c r="BG442" s="100"/>
      <c r="BH442" s="155">
        <v>0</v>
      </c>
      <c r="BI442" s="366">
        <v>0</v>
      </c>
      <c r="BJ442" s="339">
        <v>0</v>
      </c>
      <c r="BK442" s="155">
        <v>0</v>
      </c>
      <c r="BL442" s="156">
        <v>0</v>
      </c>
      <c r="BM442" s="155">
        <v>390.18</v>
      </c>
      <c r="BN442" s="100"/>
      <c r="BO442" s="155">
        <v>0</v>
      </c>
      <c r="BP442" s="366">
        <v>0</v>
      </c>
      <c r="BQ442" s="339">
        <v>0</v>
      </c>
      <c r="BR442" s="155">
        <v>0</v>
      </c>
      <c r="BS442" s="156">
        <v>0</v>
      </c>
      <c r="BT442" s="155">
        <v>390.18</v>
      </c>
      <c r="BU442" s="100"/>
      <c r="BV442" s="155">
        <v>0</v>
      </c>
      <c r="BW442" s="366">
        <v>0</v>
      </c>
      <c r="BX442" s="339">
        <v>0</v>
      </c>
      <c r="BY442" s="155">
        <v>0</v>
      </c>
      <c r="BZ442" s="156">
        <v>0</v>
      </c>
      <c r="CA442" s="155">
        <v>390.18</v>
      </c>
      <c r="CB442" s="100"/>
      <c r="CC442" s="155">
        <v>0</v>
      </c>
      <c r="CD442" s="366">
        <v>0</v>
      </c>
      <c r="CE442" s="339">
        <v>0</v>
      </c>
      <c r="CF442" s="155">
        <v>0</v>
      </c>
      <c r="CG442" s="156">
        <v>0</v>
      </c>
      <c r="CH442" s="155">
        <v>390.18</v>
      </c>
      <c r="CI442" s="100"/>
      <c r="CJ442" s="155">
        <v>0</v>
      </c>
      <c r="CK442" s="366">
        <v>0</v>
      </c>
      <c r="CL442" s="339">
        <v>0</v>
      </c>
      <c r="CM442" s="155">
        <v>0</v>
      </c>
      <c r="CN442" s="156">
        <v>0</v>
      </c>
      <c r="CO442" s="155">
        <v>390.18</v>
      </c>
      <c r="CP442" s="100"/>
      <c r="CQ442" s="155">
        <v>0</v>
      </c>
      <c r="CR442" s="366">
        <v>0</v>
      </c>
      <c r="CS442" s="339">
        <v>0</v>
      </c>
      <c r="CT442" s="155">
        <v>0</v>
      </c>
      <c r="CU442" s="156">
        <v>0</v>
      </c>
      <c r="CV442" s="155">
        <v>390.18</v>
      </c>
      <c r="CW442" s="100"/>
      <c r="CX442" s="155">
        <v>0</v>
      </c>
      <c r="CY442" s="366">
        <v>0</v>
      </c>
      <c r="CZ442" s="339">
        <v>0</v>
      </c>
      <c r="DA442" s="155">
        <v>0</v>
      </c>
      <c r="DB442" s="156">
        <v>0</v>
      </c>
      <c r="DC442" s="155">
        <v>390.18</v>
      </c>
      <c r="DD442" s="100"/>
      <c r="DE442" s="155">
        <v>0</v>
      </c>
      <c r="DF442" s="366">
        <v>0</v>
      </c>
      <c r="DG442" s="339">
        <v>0</v>
      </c>
      <c r="DH442" s="155">
        <v>0</v>
      </c>
      <c r="DI442" s="156">
        <v>0</v>
      </c>
      <c r="DJ442" s="155">
        <v>390.18</v>
      </c>
      <c r="DK442" s="100"/>
      <c r="DL442" s="155">
        <v>0</v>
      </c>
      <c r="DM442" s="366">
        <v>0</v>
      </c>
      <c r="DN442" s="339">
        <v>0</v>
      </c>
      <c r="DO442" s="155">
        <v>0</v>
      </c>
      <c r="DP442" s="156">
        <v>0</v>
      </c>
      <c r="DQ442" s="155">
        <v>390.18</v>
      </c>
    </row>
    <row r="443" spans="1:121" ht="63.75" x14ac:dyDescent="0.25">
      <c r="A443" s="17" t="s">
        <v>1155</v>
      </c>
      <c r="B443" s="18" t="s">
        <v>1156</v>
      </c>
      <c r="C443" s="17" t="s">
        <v>27</v>
      </c>
      <c r="D443" s="17" t="s">
        <v>1157</v>
      </c>
      <c r="E443" s="19" t="s">
        <v>42</v>
      </c>
      <c r="F443" s="19">
        <v>12</v>
      </c>
      <c r="G443" s="20">
        <v>44.52</v>
      </c>
      <c r="H443" s="20">
        <v>55.74</v>
      </c>
      <c r="I443" s="390">
        <v>668.88</v>
      </c>
      <c r="J443" s="100">
        <v>0</v>
      </c>
      <c r="K443" s="155">
        <v>0</v>
      </c>
      <c r="L443" s="366">
        <v>0</v>
      </c>
      <c r="M443" s="339">
        <v>0</v>
      </c>
      <c r="N443" s="155">
        <v>0</v>
      </c>
      <c r="O443" s="156">
        <v>0</v>
      </c>
      <c r="P443" s="155">
        <v>668.88</v>
      </c>
      <c r="Q443" s="100"/>
      <c r="R443" s="155">
        <v>0</v>
      </c>
      <c r="S443" s="366">
        <v>0</v>
      </c>
      <c r="T443" s="339">
        <v>0</v>
      </c>
      <c r="U443" s="155">
        <v>0</v>
      </c>
      <c r="V443" s="156">
        <v>0</v>
      </c>
      <c r="W443" s="155">
        <v>668.88</v>
      </c>
      <c r="X443" s="100"/>
      <c r="Y443" s="155">
        <v>0</v>
      </c>
      <c r="Z443" s="366">
        <v>0</v>
      </c>
      <c r="AA443" s="339">
        <v>0</v>
      </c>
      <c r="AB443" s="155">
        <v>0</v>
      </c>
      <c r="AC443" s="156">
        <v>0</v>
      </c>
      <c r="AD443" s="155">
        <v>668.88</v>
      </c>
      <c r="AE443" s="100"/>
      <c r="AF443" s="155">
        <v>0</v>
      </c>
      <c r="AG443" s="366">
        <v>0</v>
      </c>
      <c r="AH443" s="339">
        <v>0</v>
      </c>
      <c r="AI443" s="155">
        <v>0</v>
      </c>
      <c r="AJ443" s="156">
        <v>0</v>
      </c>
      <c r="AK443" s="155">
        <v>668.88</v>
      </c>
      <c r="AL443" s="100"/>
      <c r="AM443" s="155">
        <v>0</v>
      </c>
      <c r="AN443" s="366">
        <v>0</v>
      </c>
      <c r="AO443" s="339">
        <v>0</v>
      </c>
      <c r="AP443" s="155">
        <v>0</v>
      </c>
      <c r="AQ443" s="156">
        <v>0</v>
      </c>
      <c r="AR443" s="155">
        <v>668.88</v>
      </c>
      <c r="AS443" s="100"/>
      <c r="AT443" s="155">
        <v>0</v>
      </c>
      <c r="AU443" s="366">
        <v>0</v>
      </c>
      <c r="AV443" s="339">
        <v>0</v>
      </c>
      <c r="AW443" s="155">
        <v>0</v>
      </c>
      <c r="AX443" s="156">
        <v>0</v>
      </c>
      <c r="AY443" s="155">
        <v>668.88</v>
      </c>
      <c r="AZ443" s="100"/>
      <c r="BA443" s="155">
        <v>0</v>
      </c>
      <c r="BB443" s="366">
        <v>0</v>
      </c>
      <c r="BC443" s="339">
        <v>0</v>
      </c>
      <c r="BD443" s="155">
        <v>0</v>
      </c>
      <c r="BE443" s="156">
        <v>0</v>
      </c>
      <c r="BF443" s="155">
        <v>668.88</v>
      </c>
      <c r="BG443" s="100"/>
      <c r="BH443" s="155">
        <v>0</v>
      </c>
      <c r="BI443" s="366">
        <v>0</v>
      </c>
      <c r="BJ443" s="339">
        <v>0</v>
      </c>
      <c r="BK443" s="155">
        <v>0</v>
      </c>
      <c r="BL443" s="156">
        <v>0</v>
      </c>
      <c r="BM443" s="155">
        <v>668.88</v>
      </c>
      <c r="BN443" s="100"/>
      <c r="BO443" s="155">
        <v>0</v>
      </c>
      <c r="BP443" s="366">
        <v>0</v>
      </c>
      <c r="BQ443" s="339">
        <v>0</v>
      </c>
      <c r="BR443" s="155">
        <v>0</v>
      </c>
      <c r="BS443" s="156">
        <v>0</v>
      </c>
      <c r="BT443" s="155">
        <v>668.88</v>
      </c>
      <c r="BU443" s="100"/>
      <c r="BV443" s="155">
        <v>0</v>
      </c>
      <c r="BW443" s="366">
        <v>0</v>
      </c>
      <c r="BX443" s="339">
        <v>0</v>
      </c>
      <c r="BY443" s="155">
        <v>0</v>
      </c>
      <c r="BZ443" s="156">
        <v>0</v>
      </c>
      <c r="CA443" s="155">
        <v>668.88</v>
      </c>
      <c r="CB443" s="100"/>
      <c r="CC443" s="155">
        <v>0</v>
      </c>
      <c r="CD443" s="366">
        <v>0</v>
      </c>
      <c r="CE443" s="339">
        <v>0</v>
      </c>
      <c r="CF443" s="155">
        <v>0</v>
      </c>
      <c r="CG443" s="156">
        <v>0</v>
      </c>
      <c r="CH443" s="155">
        <v>668.88</v>
      </c>
      <c r="CI443" s="100"/>
      <c r="CJ443" s="155">
        <v>0</v>
      </c>
      <c r="CK443" s="366">
        <v>0</v>
      </c>
      <c r="CL443" s="339">
        <v>0</v>
      </c>
      <c r="CM443" s="155">
        <v>0</v>
      </c>
      <c r="CN443" s="156">
        <v>0</v>
      </c>
      <c r="CO443" s="155">
        <v>668.88</v>
      </c>
      <c r="CP443" s="100"/>
      <c r="CQ443" s="155">
        <v>0</v>
      </c>
      <c r="CR443" s="366">
        <v>0</v>
      </c>
      <c r="CS443" s="339">
        <v>0</v>
      </c>
      <c r="CT443" s="155">
        <v>0</v>
      </c>
      <c r="CU443" s="156">
        <v>0</v>
      </c>
      <c r="CV443" s="155">
        <v>668.88</v>
      </c>
      <c r="CW443" s="100"/>
      <c r="CX443" s="155">
        <v>0</v>
      </c>
      <c r="CY443" s="366">
        <v>0</v>
      </c>
      <c r="CZ443" s="339">
        <v>0</v>
      </c>
      <c r="DA443" s="155">
        <v>0</v>
      </c>
      <c r="DB443" s="156">
        <v>0</v>
      </c>
      <c r="DC443" s="155">
        <v>668.88</v>
      </c>
      <c r="DD443" s="100"/>
      <c r="DE443" s="155">
        <v>0</v>
      </c>
      <c r="DF443" s="366">
        <v>0</v>
      </c>
      <c r="DG443" s="339">
        <v>0</v>
      </c>
      <c r="DH443" s="155">
        <v>0</v>
      </c>
      <c r="DI443" s="156">
        <v>0</v>
      </c>
      <c r="DJ443" s="155">
        <v>668.88</v>
      </c>
      <c r="DK443" s="100"/>
      <c r="DL443" s="155">
        <v>0</v>
      </c>
      <c r="DM443" s="366">
        <v>0</v>
      </c>
      <c r="DN443" s="339">
        <v>0</v>
      </c>
      <c r="DO443" s="155">
        <v>0</v>
      </c>
      <c r="DP443" s="156">
        <v>0</v>
      </c>
      <c r="DQ443" s="155">
        <v>668.88</v>
      </c>
    </row>
    <row r="444" spans="1:121" ht="63.75" x14ac:dyDescent="0.25">
      <c r="A444" s="17" t="s">
        <v>1158</v>
      </c>
      <c r="B444" s="18" t="s">
        <v>1159</v>
      </c>
      <c r="C444" s="17" t="s">
        <v>32</v>
      </c>
      <c r="D444" s="17" t="s">
        <v>1160</v>
      </c>
      <c r="E444" s="19" t="s">
        <v>34</v>
      </c>
      <c r="F444" s="19">
        <v>46.83</v>
      </c>
      <c r="G444" s="20">
        <v>17.54</v>
      </c>
      <c r="H444" s="20">
        <v>21.96</v>
      </c>
      <c r="I444" s="390">
        <v>1028.386</v>
      </c>
      <c r="J444" s="100">
        <v>0</v>
      </c>
      <c r="K444" s="155">
        <v>0</v>
      </c>
      <c r="L444" s="366">
        <v>0</v>
      </c>
      <c r="M444" s="339">
        <v>0</v>
      </c>
      <c r="N444" s="155">
        <v>0</v>
      </c>
      <c r="O444" s="156">
        <v>0</v>
      </c>
      <c r="P444" s="155">
        <v>1028.386</v>
      </c>
      <c r="Q444" s="100"/>
      <c r="R444" s="155">
        <v>0</v>
      </c>
      <c r="S444" s="366">
        <v>0</v>
      </c>
      <c r="T444" s="339">
        <v>0</v>
      </c>
      <c r="U444" s="155">
        <v>0</v>
      </c>
      <c r="V444" s="156">
        <v>0</v>
      </c>
      <c r="W444" s="155">
        <v>1028.386</v>
      </c>
      <c r="X444" s="100"/>
      <c r="Y444" s="155">
        <v>0</v>
      </c>
      <c r="Z444" s="366">
        <v>0</v>
      </c>
      <c r="AA444" s="339">
        <v>0</v>
      </c>
      <c r="AB444" s="155">
        <v>0</v>
      </c>
      <c r="AC444" s="156">
        <v>0</v>
      </c>
      <c r="AD444" s="155">
        <v>1028.386</v>
      </c>
      <c r="AE444" s="100"/>
      <c r="AF444" s="155">
        <v>0</v>
      </c>
      <c r="AG444" s="366">
        <v>0</v>
      </c>
      <c r="AH444" s="339">
        <v>0</v>
      </c>
      <c r="AI444" s="155">
        <v>0</v>
      </c>
      <c r="AJ444" s="156">
        <v>0</v>
      </c>
      <c r="AK444" s="155">
        <v>1028.386</v>
      </c>
      <c r="AL444" s="100"/>
      <c r="AM444" s="155">
        <v>0</v>
      </c>
      <c r="AN444" s="366">
        <v>0</v>
      </c>
      <c r="AO444" s="339">
        <v>0</v>
      </c>
      <c r="AP444" s="155">
        <v>0</v>
      </c>
      <c r="AQ444" s="156">
        <v>0</v>
      </c>
      <c r="AR444" s="155">
        <v>1028.386</v>
      </c>
      <c r="AS444" s="100"/>
      <c r="AT444" s="155">
        <v>0</v>
      </c>
      <c r="AU444" s="366">
        <v>0</v>
      </c>
      <c r="AV444" s="339">
        <v>0</v>
      </c>
      <c r="AW444" s="155">
        <v>0</v>
      </c>
      <c r="AX444" s="156">
        <v>0</v>
      </c>
      <c r="AY444" s="155">
        <v>1028.386</v>
      </c>
      <c r="AZ444" s="100"/>
      <c r="BA444" s="155">
        <v>0</v>
      </c>
      <c r="BB444" s="366">
        <v>0</v>
      </c>
      <c r="BC444" s="339">
        <v>0</v>
      </c>
      <c r="BD444" s="155">
        <v>0</v>
      </c>
      <c r="BE444" s="156">
        <v>0</v>
      </c>
      <c r="BF444" s="155">
        <v>1028.386</v>
      </c>
      <c r="BG444" s="100"/>
      <c r="BH444" s="155">
        <v>0</v>
      </c>
      <c r="BI444" s="366">
        <v>0</v>
      </c>
      <c r="BJ444" s="339">
        <v>0</v>
      </c>
      <c r="BK444" s="155">
        <v>0</v>
      </c>
      <c r="BL444" s="156">
        <v>0</v>
      </c>
      <c r="BM444" s="155">
        <v>1028.386</v>
      </c>
      <c r="BN444" s="100"/>
      <c r="BO444" s="155">
        <v>0</v>
      </c>
      <c r="BP444" s="366">
        <v>0</v>
      </c>
      <c r="BQ444" s="339">
        <v>0</v>
      </c>
      <c r="BR444" s="155">
        <v>0</v>
      </c>
      <c r="BS444" s="156">
        <v>0</v>
      </c>
      <c r="BT444" s="155">
        <v>1028.386</v>
      </c>
      <c r="BU444" s="100"/>
      <c r="BV444" s="155">
        <v>0</v>
      </c>
      <c r="BW444" s="366">
        <v>0</v>
      </c>
      <c r="BX444" s="339">
        <v>0</v>
      </c>
      <c r="BY444" s="155">
        <v>0</v>
      </c>
      <c r="BZ444" s="156">
        <v>0</v>
      </c>
      <c r="CA444" s="155">
        <v>1028.386</v>
      </c>
      <c r="CB444" s="100"/>
      <c r="CC444" s="155">
        <v>0</v>
      </c>
      <c r="CD444" s="366">
        <v>0</v>
      </c>
      <c r="CE444" s="339">
        <v>0</v>
      </c>
      <c r="CF444" s="155">
        <v>0</v>
      </c>
      <c r="CG444" s="156">
        <v>0</v>
      </c>
      <c r="CH444" s="155">
        <v>1028.386</v>
      </c>
      <c r="CI444" s="100">
        <v>8.68</v>
      </c>
      <c r="CJ444" s="155">
        <v>190.61279999999999</v>
      </c>
      <c r="CK444" s="366">
        <v>0.18535141474115749</v>
      </c>
      <c r="CL444" s="339">
        <v>8.68</v>
      </c>
      <c r="CM444" s="155">
        <v>190.61279999999999</v>
      </c>
      <c r="CN444" s="156">
        <v>0.18535141474115749</v>
      </c>
      <c r="CO444" s="155">
        <v>837.77319999999997</v>
      </c>
      <c r="CP444" s="100"/>
      <c r="CQ444" s="155">
        <v>0</v>
      </c>
      <c r="CR444" s="366">
        <v>0</v>
      </c>
      <c r="CS444" s="339">
        <v>8.68</v>
      </c>
      <c r="CT444" s="155">
        <v>190.61279999999999</v>
      </c>
      <c r="CU444" s="156">
        <v>0.18535141474115749</v>
      </c>
      <c r="CV444" s="155">
        <v>837.77319999999997</v>
      </c>
      <c r="CW444" s="100"/>
      <c r="CX444" s="155">
        <v>0</v>
      </c>
      <c r="CY444" s="366">
        <v>0</v>
      </c>
      <c r="CZ444" s="339">
        <v>8.68</v>
      </c>
      <c r="DA444" s="155">
        <v>190.61279999999999</v>
      </c>
      <c r="DB444" s="156">
        <v>0.18535141474115749</v>
      </c>
      <c r="DC444" s="155">
        <v>837.77319999999997</v>
      </c>
      <c r="DD444" s="100"/>
      <c r="DE444" s="155">
        <v>0</v>
      </c>
      <c r="DF444" s="366">
        <v>0</v>
      </c>
      <c r="DG444" s="339">
        <v>8.68</v>
      </c>
      <c r="DH444" s="155">
        <v>190.61279999999999</v>
      </c>
      <c r="DI444" s="156">
        <v>0.18535141474115749</v>
      </c>
      <c r="DJ444" s="155">
        <v>837.77319999999997</v>
      </c>
      <c r="DK444" s="100"/>
      <c r="DL444" s="155">
        <v>0</v>
      </c>
      <c r="DM444" s="366">
        <v>0</v>
      </c>
      <c r="DN444" s="339">
        <v>8.68</v>
      </c>
      <c r="DO444" s="155">
        <v>190.61279999999999</v>
      </c>
      <c r="DP444" s="156">
        <v>0.18535141474115749</v>
      </c>
      <c r="DQ444" s="155">
        <v>837.77319999999997</v>
      </c>
    </row>
    <row r="445" spans="1:121" ht="51" x14ac:dyDescent="0.25">
      <c r="A445" s="17" t="s">
        <v>1161</v>
      </c>
      <c r="B445" s="18" t="s">
        <v>1162</v>
      </c>
      <c r="C445" s="17" t="s">
        <v>32</v>
      </c>
      <c r="D445" s="17" t="s">
        <v>1163</v>
      </c>
      <c r="E445" s="19" t="s">
        <v>42</v>
      </c>
      <c r="F445" s="19">
        <v>6</v>
      </c>
      <c r="G445" s="20">
        <v>380.35</v>
      </c>
      <c r="H445" s="20">
        <v>476.27</v>
      </c>
      <c r="I445" s="390">
        <v>2857.62</v>
      </c>
      <c r="J445" s="100">
        <v>0</v>
      </c>
      <c r="K445" s="155">
        <v>0</v>
      </c>
      <c r="L445" s="366">
        <v>0</v>
      </c>
      <c r="M445" s="339">
        <v>0</v>
      </c>
      <c r="N445" s="155">
        <v>0</v>
      </c>
      <c r="O445" s="156">
        <v>0</v>
      </c>
      <c r="P445" s="155">
        <v>2857.62</v>
      </c>
      <c r="Q445" s="100"/>
      <c r="R445" s="155">
        <v>0</v>
      </c>
      <c r="S445" s="366">
        <v>0</v>
      </c>
      <c r="T445" s="339">
        <v>0</v>
      </c>
      <c r="U445" s="155">
        <v>0</v>
      </c>
      <c r="V445" s="156">
        <v>0</v>
      </c>
      <c r="W445" s="155">
        <v>2857.62</v>
      </c>
      <c r="X445" s="100"/>
      <c r="Y445" s="155">
        <v>0</v>
      </c>
      <c r="Z445" s="366">
        <v>0</v>
      </c>
      <c r="AA445" s="339">
        <v>0</v>
      </c>
      <c r="AB445" s="155">
        <v>0</v>
      </c>
      <c r="AC445" s="156">
        <v>0</v>
      </c>
      <c r="AD445" s="155">
        <v>2857.62</v>
      </c>
      <c r="AE445" s="100"/>
      <c r="AF445" s="155">
        <v>0</v>
      </c>
      <c r="AG445" s="366">
        <v>0</v>
      </c>
      <c r="AH445" s="339">
        <v>0</v>
      </c>
      <c r="AI445" s="155">
        <v>0</v>
      </c>
      <c r="AJ445" s="156">
        <v>0</v>
      </c>
      <c r="AK445" s="155">
        <v>2857.62</v>
      </c>
      <c r="AL445" s="100"/>
      <c r="AM445" s="155">
        <v>0</v>
      </c>
      <c r="AN445" s="366">
        <v>0</v>
      </c>
      <c r="AO445" s="339">
        <v>0</v>
      </c>
      <c r="AP445" s="155">
        <v>0</v>
      </c>
      <c r="AQ445" s="156">
        <v>0</v>
      </c>
      <c r="AR445" s="155">
        <v>2857.62</v>
      </c>
      <c r="AS445" s="100"/>
      <c r="AT445" s="155">
        <v>0</v>
      </c>
      <c r="AU445" s="366">
        <v>0</v>
      </c>
      <c r="AV445" s="339">
        <v>0</v>
      </c>
      <c r="AW445" s="155">
        <v>0</v>
      </c>
      <c r="AX445" s="156">
        <v>0</v>
      </c>
      <c r="AY445" s="155">
        <v>2857.62</v>
      </c>
      <c r="AZ445" s="100">
        <v>1</v>
      </c>
      <c r="BA445" s="155">
        <v>476.27</v>
      </c>
      <c r="BB445" s="366">
        <v>0.16666666666666666</v>
      </c>
      <c r="BC445" s="339">
        <v>1</v>
      </c>
      <c r="BD445" s="155">
        <v>476.27</v>
      </c>
      <c r="BE445" s="156">
        <v>0.16666666666666666</v>
      </c>
      <c r="BF445" s="155">
        <v>2381.35</v>
      </c>
      <c r="BG445" s="100"/>
      <c r="BH445" s="155">
        <v>0</v>
      </c>
      <c r="BI445" s="366">
        <v>0</v>
      </c>
      <c r="BJ445" s="339">
        <v>1</v>
      </c>
      <c r="BK445" s="155">
        <v>476.27</v>
      </c>
      <c r="BL445" s="156">
        <v>0.16666666666666666</v>
      </c>
      <c r="BM445" s="155">
        <v>2381.35</v>
      </c>
      <c r="BN445" s="100"/>
      <c r="BO445" s="155">
        <v>0</v>
      </c>
      <c r="BP445" s="366">
        <v>0</v>
      </c>
      <c r="BQ445" s="339">
        <v>1</v>
      </c>
      <c r="BR445" s="155">
        <v>476.27</v>
      </c>
      <c r="BS445" s="156">
        <v>0.16666666666666666</v>
      </c>
      <c r="BT445" s="155">
        <v>2381.35</v>
      </c>
      <c r="BU445" s="100"/>
      <c r="BV445" s="155">
        <v>0</v>
      </c>
      <c r="BW445" s="366">
        <v>0</v>
      </c>
      <c r="BX445" s="339">
        <v>1</v>
      </c>
      <c r="BY445" s="155">
        <v>476.27</v>
      </c>
      <c r="BZ445" s="156">
        <v>0.16666666666666666</v>
      </c>
      <c r="CA445" s="155">
        <v>2381.35</v>
      </c>
      <c r="CB445" s="100"/>
      <c r="CC445" s="155">
        <v>0</v>
      </c>
      <c r="CD445" s="366">
        <v>0</v>
      </c>
      <c r="CE445" s="339">
        <v>1</v>
      </c>
      <c r="CF445" s="155">
        <v>476.27</v>
      </c>
      <c r="CG445" s="156">
        <v>0.16666666666666666</v>
      </c>
      <c r="CH445" s="155">
        <v>2381.35</v>
      </c>
      <c r="CI445" s="100">
        <v>4</v>
      </c>
      <c r="CJ445" s="155">
        <v>1905.08</v>
      </c>
      <c r="CK445" s="366">
        <v>0.66666666666666663</v>
      </c>
      <c r="CL445" s="339">
        <v>5</v>
      </c>
      <c r="CM445" s="155">
        <v>2381.35</v>
      </c>
      <c r="CN445" s="156">
        <v>0.83333333333333337</v>
      </c>
      <c r="CO445" s="155">
        <v>476.27</v>
      </c>
      <c r="CP445" s="100"/>
      <c r="CQ445" s="155">
        <v>0</v>
      </c>
      <c r="CR445" s="366">
        <v>0</v>
      </c>
      <c r="CS445" s="339">
        <v>5</v>
      </c>
      <c r="CT445" s="155">
        <v>2381.35</v>
      </c>
      <c r="CU445" s="156">
        <v>0.83333333333333337</v>
      </c>
      <c r="CV445" s="155">
        <v>476.27</v>
      </c>
      <c r="CW445" s="100"/>
      <c r="CX445" s="155">
        <v>0</v>
      </c>
      <c r="CY445" s="366">
        <v>0</v>
      </c>
      <c r="CZ445" s="339">
        <v>5</v>
      </c>
      <c r="DA445" s="155">
        <v>2381.35</v>
      </c>
      <c r="DB445" s="156">
        <v>0.83333333333333337</v>
      </c>
      <c r="DC445" s="155">
        <v>476.27</v>
      </c>
      <c r="DD445" s="100"/>
      <c r="DE445" s="155">
        <v>0</v>
      </c>
      <c r="DF445" s="366">
        <v>0</v>
      </c>
      <c r="DG445" s="339">
        <v>5</v>
      </c>
      <c r="DH445" s="155">
        <v>2381.35</v>
      </c>
      <c r="DI445" s="156">
        <v>0.83333333333333337</v>
      </c>
      <c r="DJ445" s="155">
        <v>476.27</v>
      </c>
      <c r="DK445" s="100"/>
      <c r="DL445" s="155">
        <v>0</v>
      </c>
      <c r="DM445" s="366">
        <v>0</v>
      </c>
      <c r="DN445" s="339">
        <v>5</v>
      </c>
      <c r="DO445" s="155">
        <v>2381.35</v>
      </c>
      <c r="DP445" s="156">
        <v>0.83333333333333337</v>
      </c>
      <c r="DQ445" s="155">
        <v>476.27</v>
      </c>
    </row>
    <row r="446" spans="1:121" ht="51" x14ac:dyDescent="0.25">
      <c r="A446" s="17" t="s">
        <v>1164</v>
      </c>
      <c r="B446" s="18" t="s">
        <v>1165</v>
      </c>
      <c r="C446" s="17" t="s">
        <v>32</v>
      </c>
      <c r="D446" s="17" t="s">
        <v>1166</v>
      </c>
      <c r="E446" s="19" t="s">
        <v>42</v>
      </c>
      <c r="F446" s="19">
        <v>4</v>
      </c>
      <c r="G446" s="20">
        <v>139.25</v>
      </c>
      <c r="H446" s="20">
        <v>174.36</v>
      </c>
      <c r="I446" s="390">
        <v>697.44</v>
      </c>
      <c r="J446" s="100">
        <v>0</v>
      </c>
      <c r="K446" s="155">
        <v>0</v>
      </c>
      <c r="L446" s="366">
        <v>0</v>
      </c>
      <c r="M446" s="339">
        <v>0</v>
      </c>
      <c r="N446" s="155">
        <v>0</v>
      </c>
      <c r="O446" s="156">
        <v>0</v>
      </c>
      <c r="P446" s="155">
        <v>697.44</v>
      </c>
      <c r="Q446" s="100"/>
      <c r="R446" s="155">
        <v>0</v>
      </c>
      <c r="S446" s="366">
        <v>0</v>
      </c>
      <c r="T446" s="339">
        <v>0</v>
      </c>
      <c r="U446" s="155">
        <v>0</v>
      </c>
      <c r="V446" s="156">
        <v>0</v>
      </c>
      <c r="W446" s="155">
        <v>697.44</v>
      </c>
      <c r="X446" s="100"/>
      <c r="Y446" s="155">
        <v>0</v>
      </c>
      <c r="Z446" s="366">
        <v>0</v>
      </c>
      <c r="AA446" s="339">
        <v>0</v>
      </c>
      <c r="AB446" s="155">
        <v>0</v>
      </c>
      <c r="AC446" s="156">
        <v>0</v>
      </c>
      <c r="AD446" s="155">
        <v>697.44</v>
      </c>
      <c r="AE446" s="100"/>
      <c r="AF446" s="155">
        <v>0</v>
      </c>
      <c r="AG446" s="366">
        <v>0</v>
      </c>
      <c r="AH446" s="339">
        <v>0</v>
      </c>
      <c r="AI446" s="155">
        <v>0</v>
      </c>
      <c r="AJ446" s="156">
        <v>0</v>
      </c>
      <c r="AK446" s="155">
        <v>697.44</v>
      </c>
      <c r="AL446" s="100"/>
      <c r="AM446" s="155">
        <v>0</v>
      </c>
      <c r="AN446" s="366">
        <v>0</v>
      </c>
      <c r="AO446" s="339">
        <v>0</v>
      </c>
      <c r="AP446" s="155">
        <v>0</v>
      </c>
      <c r="AQ446" s="156">
        <v>0</v>
      </c>
      <c r="AR446" s="155">
        <v>697.44</v>
      </c>
      <c r="AS446" s="100"/>
      <c r="AT446" s="155">
        <v>0</v>
      </c>
      <c r="AU446" s="366">
        <v>0</v>
      </c>
      <c r="AV446" s="339">
        <v>0</v>
      </c>
      <c r="AW446" s="155">
        <v>0</v>
      </c>
      <c r="AX446" s="156">
        <v>0</v>
      </c>
      <c r="AY446" s="155">
        <v>697.44</v>
      </c>
      <c r="AZ446" s="100">
        <v>1</v>
      </c>
      <c r="BA446" s="155">
        <v>174.36</v>
      </c>
      <c r="BB446" s="366">
        <v>0.25</v>
      </c>
      <c r="BC446" s="339">
        <v>1</v>
      </c>
      <c r="BD446" s="155">
        <v>174.36</v>
      </c>
      <c r="BE446" s="156">
        <v>0.25</v>
      </c>
      <c r="BF446" s="155">
        <v>523.08000000000004</v>
      </c>
      <c r="BG446" s="100"/>
      <c r="BH446" s="155">
        <v>0</v>
      </c>
      <c r="BI446" s="366">
        <v>0</v>
      </c>
      <c r="BJ446" s="339">
        <v>1</v>
      </c>
      <c r="BK446" s="155">
        <v>174.36</v>
      </c>
      <c r="BL446" s="156">
        <v>0.25</v>
      </c>
      <c r="BM446" s="155">
        <v>523.08000000000004</v>
      </c>
      <c r="BN446" s="100"/>
      <c r="BO446" s="155">
        <v>0</v>
      </c>
      <c r="BP446" s="366">
        <v>0</v>
      </c>
      <c r="BQ446" s="339">
        <v>1</v>
      </c>
      <c r="BR446" s="155">
        <v>174.36</v>
      </c>
      <c r="BS446" s="156">
        <v>0.25</v>
      </c>
      <c r="BT446" s="155">
        <v>523.08000000000004</v>
      </c>
      <c r="BU446" s="100"/>
      <c r="BV446" s="155">
        <v>0</v>
      </c>
      <c r="BW446" s="366">
        <v>0</v>
      </c>
      <c r="BX446" s="339">
        <v>1</v>
      </c>
      <c r="BY446" s="155">
        <v>174.36</v>
      </c>
      <c r="BZ446" s="156">
        <v>0.25</v>
      </c>
      <c r="CA446" s="155">
        <v>523.08000000000004</v>
      </c>
      <c r="CB446" s="100"/>
      <c r="CC446" s="155">
        <v>0</v>
      </c>
      <c r="CD446" s="366">
        <v>0</v>
      </c>
      <c r="CE446" s="339">
        <v>1</v>
      </c>
      <c r="CF446" s="155">
        <v>174.36</v>
      </c>
      <c r="CG446" s="156">
        <v>0.25</v>
      </c>
      <c r="CH446" s="155">
        <v>523.08000000000004</v>
      </c>
      <c r="CI446" s="100">
        <v>1</v>
      </c>
      <c r="CJ446" s="155">
        <v>174.36</v>
      </c>
      <c r="CK446" s="366">
        <v>0.25</v>
      </c>
      <c r="CL446" s="339">
        <v>2</v>
      </c>
      <c r="CM446" s="155">
        <v>348.72</v>
      </c>
      <c r="CN446" s="156">
        <v>0.5</v>
      </c>
      <c r="CO446" s="155">
        <v>348.72</v>
      </c>
      <c r="CP446" s="100"/>
      <c r="CQ446" s="155">
        <v>0</v>
      </c>
      <c r="CR446" s="366">
        <v>0</v>
      </c>
      <c r="CS446" s="339">
        <v>2</v>
      </c>
      <c r="CT446" s="155">
        <v>348.72</v>
      </c>
      <c r="CU446" s="156">
        <v>0.5</v>
      </c>
      <c r="CV446" s="155">
        <v>348.72</v>
      </c>
      <c r="CW446" s="100"/>
      <c r="CX446" s="155">
        <v>0</v>
      </c>
      <c r="CY446" s="366">
        <v>0</v>
      </c>
      <c r="CZ446" s="339">
        <v>2</v>
      </c>
      <c r="DA446" s="155">
        <v>348.72</v>
      </c>
      <c r="DB446" s="156">
        <v>0.5</v>
      </c>
      <c r="DC446" s="155">
        <v>348.72</v>
      </c>
      <c r="DD446" s="100"/>
      <c r="DE446" s="155">
        <v>0</v>
      </c>
      <c r="DF446" s="366">
        <v>0</v>
      </c>
      <c r="DG446" s="339">
        <v>2</v>
      </c>
      <c r="DH446" s="155">
        <v>348.72</v>
      </c>
      <c r="DI446" s="156">
        <v>0.5</v>
      </c>
      <c r="DJ446" s="155">
        <v>348.72</v>
      </c>
      <c r="DK446" s="100"/>
      <c r="DL446" s="155">
        <v>0</v>
      </c>
      <c r="DM446" s="366">
        <v>0</v>
      </c>
      <c r="DN446" s="339">
        <v>2</v>
      </c>
      <c r="DO446" s="155">
        <v>348.72</v>
      </c>
      <c r="DP446" s="156">
        <v>0.5</v>
      </c>
      <c r="DQ446" s="155">
        <v>348.72</v>
      </c>
    </row>
    <row r="447" spans="1:121" ht="51" x14ac:dyDescent="0.25">
      <c r="A447" s="17" t="s">
        <v>1167</v>
      </c>
      <c r="B447" s="18" t="s">
        <v>1168</v>
      </c>
      <c r="C447" s="17" t="s">
        <v>32</v>
      </c>
      <c r="D447" s="17" t="s">
        <v>1169</v>
      </c>
      <c r="E447" s="19" t="s">
        <v>42</v>
      </c>
      <c r="F447" s="19">
        <v>11</v>
      </c>
      <c r="G447" s="20">
        <v>98.96</v>
      </c>
      <c r="H447" s="20">
        <v>123.91</v>
      </c>
      <c r="I447" s="390">
        <v>1363.01</v>
      </c>
      <c r="J447" s="100">
        <v>0</v>
      </c>
      <c r="K447" s="155">
        <v>0</v>
      </c>
      <c r="L447" s="366">
        <v>0</v>
      </c>
      <c r="M447" s="339">
        <v>0</v>
      </c>
      <c r="N447" s="155">
        <v>0</v>
      </c>
      <c r="O447" s="156">
        <v>0</v>
      </c>
      <c r="P447" s="155">
        <v>1363.01</v>
      </c>
      <c r="Q447" s="100"/>
      <c r="R447" s="155">
        <v>0</v>
      </c>
      <c r="S447" s="366">
        <v>0</v>
      </c>
      <c r="T447" s="339">
        <v>0</v>
      </c>
      <c r="U447" s="155">
        <v>0</v>
      </c>
      <c r="V447" s="156">
        <v>0</v>
      </c>
      <c r="W447" s="155">
        <v>1363.01</v>
      </c>
      <c r="X447" s="100"/>
      <c r="Y447" s="155">
        <v>0</v>
      </c>
      <c r="Z447" s="366">
        <v>0</v>
      </c>
      <c r="AA447" s="339">
        <v>0</v>
      </c>
      <c r="AB447" s="155">
        <v>0</v>
      </c>
      <c r="AC447" s="156">
        <v>0</v>
      </c>
      <c r="AD447" s="155">
        <v>1363.01</v>
      </c>
      <c r="AE447" s="100"/>
      <c r="AF447" s="155">
        <v>0</v>
      </c>
      <c r="AG447" s="366">
        <v>0</v>
      </c>
      <c r="AH447" s="339">
        <v>0</v>
      </c>
      <c r="AI447" s="155">
        <v>0</v>
      </c>
      <c r="AJ447" s="156">
        <v>0</v>
      </c>
      <c r="AK447" s="155">
        <v>1363.01</v>
      </c>
      <c r="AL447" s="100"/>
      <c r="AM447" s="155">
        <v>0</v>
      </c>
      <c r="AN447" s="366">
        <v>0</v>
      </c>
      <c r="AO447" s="339">
        <v>0</v>
      </c>
      <c r="AP447" s="155">
        <v>0</v>
      </c>
      <c r="AQ447" s="156">
        <v>0</v>
      </c>
      <c r="AR447" s="155">
        <v>1363.01</v>
      </c>
      <c r="AS447" s="100"/>
      <c r="AT447" s="155">
        <v>0</v>
      </c>
      <c r="AU447" s="366">
        <v>0</v>
      </c>
      <c r="AV447" s="339">
        <v>0</v>
      </c>
      <c r="AW447" s="155">
        <v>0</v>
      </c>
      <c r="AX447" s="156">
        <v>0</v>
      </c>
      <c r="AY447" s="155">
        <v>1363.01</v>
      </c>
      <c r="AZ447" s="100">
        <v>4</v>
      </c>
      <c r="BA447" s="155">
        <v>495.64</v>
      </c>
      <c r="BB447" s="366">
        <v>0.36363636363636365</v>
      </c>
      <c r="BC447" s="339">
        <v>4</v>
      </c>
      <c r="BD447" s="155">
        <v>495.64</v>
      </c>
      <c r="BE447" s="156">
        <v>0.36363636363636365</v>
      </c>
      <c r="BF447" s="155">
        <v>867.37</v>
      </c>
      <c r="BG447" s="100"/>
      <c r="BH447" s="155">
        <v>0</v>
      </c>
      <c r="BI447" s="366">
        <v>0</v>
      </c>
      <c r="BJ447" s="339">
        <v>4</v>
      </c>
      <c r="BK447" s="155">
        <v>495.64</v>
      </c>
      <c r="BL447" s="156">
        <v>0.36363636363636365</v>
      </c>
      <c r="BM447" s="155">
        <v>867.37</v>
      </c>
      <c r="BN447" s="100"/>
      <c r="BO447" s="155">
        <v>0</v>
      </c>
      <c r="BP447" s="366">
        <v>0</v>
      </c>
      <c r="BQ447" s="339">
        <v>4</v>
      </c>
      <c r="BR447" s="155">
        <v>495.64</v>
      </c>
      <c r="BS447" s="156">
        <v>0.36363636363636365</v>
      </c>
      <c r="BT447" s="155">
        <v>867.37</v>
      </c>
      <c r="BU447" s="100"/>
      <c r="BV447" s="155">
        <v>0</v>
      </c>
      <c r="BW447" s="366">
        <v>0</v>
      </c>
      <c r="BX447" s="339">
        <v>4</v>
      </c>
      <c r="BY447" s="155">
        <v>495.64</v>
      </c>
      <c r="BZ447" s="156">
        <v>0.36363636363636365</v>
      </c>
      <c r="CA447" s="155">
        <v>867.37</v>
      </c>
      <c r="CB447" s="100"/>
      <c r="CC447" s="155">
        <v>0</v>
      </c>
      <c r="CD447" s="366">
        <v>0</v>
      </c>
      <c r="CE447" s="339">
        <v>4</v>
      </c>
      <c r="CF447" s="155">
        <v>495.64</v>
      </c>
      <c r="CG447" s="156">
        <v>0.36363636363636365</v>
      </c>
      <c r="CH447" s="155">
        <v>867.37</v>
      </c>
      <c r="CI447" s="100">
        <v>7</v>
      </c>
      <c r="CJ447" s="155">
        <v>867.37</v>
      </c>
      <c r="CK447" s="366">
        <v>0.63636363636363635</v>
      </c>
      <c r="CL447" s="339">
        <v>11</v>
      </c>
      <c r="CM447" s="155">
        <v>1363.01</v>
      </c>
      <c r="CN447" s="156">
        <v>1</v>
      </c>
      <c r="CO447" s="155">
        <v>0</v>
      </c>
      <c r="CP447" s="100"/>
      <c r="CQ447" s="155">
        <v>0</v>
      </c>
      <c r="CR447" s="366">
        <v>0</v>
      </c>
      <c r="CS447" s="339">
        <v>11</v>
      </c>
      <c r="CT447" s="155">
        <v>1363.01</v>
      </c>
      <c r="CU447" s="156">
        <v>1</v>
      </c>
      <c r="CV447" s="155">
        <v>0</v>
      </c>
      <c r="CW447" s="100"/>
      <c r="CX447" s="155">
        <v>0</v>
      </c>
      <c r="CY447" s="366">
        <v>0</v>
      </c>
      <c r="CZ447" s="339">
        <v>11</v>
      </c>
      <c r="DA447" s="155">
        <v>1363.01</v>
      </c>
      <c r="DB447" s="156">
        <v>1</v>
      </c>
      <c r="DC447" s="155">
        <v>0</v>
      </c>
      <c r="DD447" s="100"/>
      <c r="DE447" s="155">
        <v>0</v>
      </c>
      <c r="DF447" s="366">
        <v>0</v>
      </c>
      <c r="DG447" s="339">
        <v>11</v>
      </c>
      <c r="DH447" s="155">
        <v>1363.01</v>
      </c>
      <c r="DI447" s="156">
        <v>1</v>
      </c>
      <c r="DJ447" s="155">
        <v>0</v>
      </c>
      <c r="DK447" s="100"/>
      <c r="DL447" s="155">
        <v>0</v>
      </c>
      <c r="DM447" s="366">
        <v>0</v>
      </c>
      <c r="DN447" s="339">
        <v>11</v>
      </c>
      <c r="DO447" s="155">
        <v>1363.01</v>
      </c>
      <c r="DP447" s="156">
        <v>1</v>
      </c>
      <c r="DQ447" s="155">
        <v>0</v>
      </c>
    </row>
    <row r="448" spans="1:121" ht="51" x14ac:dyDescent="0.25">
      <c r="A448" s="17" t="s">
        <v>1170</v>
      </c>
      <c r="B448" s="18" t="s">
        <v>1171</v>
      </c>
      <c r="C448" s="17" t="s">
        <v>32</v>
      </c>
      <c r="D448" s="17" t="s">
        <v>1172</v>
      </c>
      <c r="E448" s="19" t="s">
        <v>42</v>
      </c>
      <c r="F448" s="19">
        <v>6</v>
      </c>
      <c r="G448" s="20">
        <v>61.75</v>
      </c>
      <c r="H448" s="20">
        <v>77.319999999999993</v>
      </c>
      <c r="I448" s="390">
        <v>463.92</v>
      </c>
      <c r="J448" s="100">
        <v>0</v>
      </c>
      <c r="K448" s="155">
        <v>0</v>
      </c>
      <c r="L448" s="366">
        <v>0</v>
      </c>
      <c r="M448" s="339">
        <v>0</v>
      </c>
      <c r="N448" s="155">
        <v>0</v>
      </c>
      <c r="O448" s="156">
        <v>0</v>
      </c>
      <c r="P448" s="155">
        <v>463.92</v>
      </c>
      <c r="Q448" s="100"/>
      <c r="R448" s="155">
        <v>0</v>
      </c>
      <c r="S448" s="366">
        <v>0</v>
      </c>
      <c r="T448" s="339">
        <v>0</v>
      </c>
      <c r="U448" s="155">
        <v>0</v>
      </c>
      <c r="V448" s="156">
        <v>0</v>
      </c>
      <c r="W448" s="155">
        <v>463.92</v>
      </c>
      <c r="X448" s="100"/>
      <c r="Y448" s="155">
        <v>0</v>
      </c>
      <c r="Z448" s="366">
        <v>0</v>
      </c>
      <c r="AA448" s="339">
        <v>0</v>
      </c>
      <c r="AB448" s="155">
        <v>0</v>
      </c>
      <c r="AC448" s="156">
        <v>0</v>
      </c>
      <c r="AD448" s="155">
        <v>463.92</v>
      </c>
      <c r="AE448" s="100"/>
      <c r="AF448" s="155">
        <v>0</v>
      </c>
      <c r="AG448" s="366">
        <v>0</v>
      </c>
      <c r="AH448" s="339">
        <v>0</v>
      </c>
      <c r="AI448" s="155">
        <v>0</v>
      </c>
      <c r="AJ448" s="156">
        <v>0</v>
      </c>
      <c r="AK448" s="155">
        <v>463.92</v>
      </c>
      <c r="AL448" s="100"/>
      <c r="AM448" s="155">
        <v>0</v>
      </c>
      <c r="AN448" s="366">
        <v>0</v>
      </c>
      <c r="AO448" s="339">
        <v>0</v>
      </c>
      <c r="AP448" s="155">
        <v>0</v>
      </c>
      <c r="AQ448" s="156">
        <v>0</v>
      </c>
      <c r="AR448" s="155">
        <v>463.92</v>
      </c>
      <c r="AS448" s="100"/>
      <c r="AT448" s="155">
        <v>0</v>
      </c>
      <c r="AU448" s="366">
        <v>0</v>
      </c>
      <c r="AV448" s="339">
        <v>0</v>
      </c>
      <c r="AW448" s="155">
        <v>0</v>
      </c>
      <c r="AX448" s="156">
        <v>0</v>
      </c>
      <c r="AY448" s="155">
        <v>463.92</v>
      </c>
      <c r="AZ448" s="100">
        <v>1</v>
      </c>
      <c r="BA448" s="155">
        <v>77.319999999999993</v>
      </c>
      <c r="BB448" s="366">
        <v>0.16666666666666666</v>
      </c>
      <c r="BC448" s="339">
        <v>1</v>
      </c>
      <c r="BD448" s="155">
        <v>77.319999999999993</v>
      </c>
      <c r="BE448" s="156">
        <v>0.16666666666666666</v>
      </c>
      <c r="BF448" s="155">
        <v>386.6</v>
      </c>
      <c r="BG448" s="100"/>
      <c r="BH448" s="155">
        <v>0</v>
      </c>
      <c r="BI448" s="366">
        <v>0</v>
      </c>
      <c r="BJ448" s="339">
        <v>1</v>
      </c>
      <c r="BK448" s="155">
        <v>77.319999999999993</v>
      </c>
      <c r="BL448" s="156">
        <v>0.16666666666666666</v>
      </c>
      <c r="BM448" s="155">
        <v>386.6</v>
      </c>
      <c r="BN448" s="100"/>
      <c r="BO448" s="155">
        <v>0</v>
      </c>
      <c r="BP448" s="366">
        <v>0</v>
      </c>
      <c r="BQ448" s="339">
        <v>1</v>
      </c>
      <c r="BR448" s="155">
        <v>77.319999999999993</v>
      </c>
      <c r="BS448" s="156">
        <v>0.16666666666666666</v>
      </c>
      <c r="BT448" s="155">
        <v>386.6</v>
      </c>
      <c r="BU448" s="100"/>
      <c r="BV448" s="155">
        <v>0</v>
      </c>
      <c r="BW448" s="366">
        <v>0</v>
      </c>
      <c r="BX448" s="339">
        <v>1</v>
      </c>
      <c r="BY448" s="155">
        <v>77.319999999999993</v>
      </c>
      <c r="BZ448" s="156">
        <v>0.16666666666666666</v>
      </c>
      <c r="CA448" s="155">
        <v>386.6</v>
      </c>
      <c r="CB448" s="100"/>
      <c r="CC448" s="155">
        <v>0</v>
      </c>
      <c r="CD448" s="366">
        <v>0</v>
      </c>
      <c r="CE448" s="339">
        <v>1</v>
      </c>
      <c r="CF448" s="155">
        <v>77.319999999999993</v>
      </c>
      <c r="CG448" s="156">
        <v>0.16666666666666666</v>
      </c>
      <c r="CH448" s="155">
        <v>386.6</v>
      </c>
      <c r="CI448" s="100">
        <v>5</v>
      </c>
      <c r="CJ448" s="155">
        <v>386.59999999999997</v>
      </c>
      <c r="CK448" s="366">
        <v>0.83333333333333326</v>
      </c>
      <c r="CL448" s="339">
        <v>6</v>
      </c>
      <c r="CM448" s="155">
        <v>463.91999999999996</v>
      </c>
      <c r="CN448" s="156">
        <v>0.99999999999999989</v>
      </c>
      <c r="CO448" s="155">
        <v>0</v>
      </c>
      <c r="CP448" s="100"/>
      <c r="CQ448" s="155">
        <v>0</v>
      </c>
      <c r="CR448" s="366">
        <v>0</v>
      </c>
      <c r="CS448" s="339">
        <v>6</v>
      </c>
      <c r="CT448" s="155">
        <v>463.91999999999996</v>
      </c>
      <c r="CU448" s="156">
        <v>0.99999999999999989</v>
      </c>
      <c r="CV448" s="155">
        <v>0</v>
      </c>
      <c r="CW448" s="100"/>
      <c r="CX448" s="155">
        <v>0</v>
      </c>
      <c r="CY448" s="366">
        <v>0</v>
      </c>
      <c r="CZ448" s="339">
        <v>6</v>
      </c>
      <c r="DA448" s="155">
        <v>463.91999999999996</v>
      </c>
      <c r="DB448" s="156">
        <v>0.99999999999999989</v>
      </c>
      <c r="DC448" s="155">
        <v>0</v>
      </c>
      <c r="DD448" s="100"/>
      <c r="DE448" s="155">
        <v>0</v>
      </c>
      <c r="DF448" s="366">
        <v>0</v>
      </c>
      <c r="DG448" s="339">
        <v>6</v>
      </c>
      <c r="DH448" s="155">
        <v>463.91999999999996</v>
      </c>
      <c r="DI448" s="156">
        <v>0.99999999999999989</v>
      </c>
      <c r="DJ448" s="155">
        <v>0</v>
      </c>
      <c r="DK448" s="100"/>
      <c r="DL448" s="155">
        <v>0</v>
      </c>
      <c r="DM448" s="366">
        <v>0</v>
      </c>
      <c r="DN448" s="339">
        <v>6</v>
      </c>
      <c r="DO448" s="155">
        <v>463.91999999999996</v>
      </c>
      <c r="DP448" s="156">
        <v>0.99999999999999989</v>
      </c>
      <c r="DQ448" s="155">
        <v>0</v>
      </c>
    </row>
    <row r="449" spans="1:121" x14ac:dyDescent="0.25">
      <c r="A449" s="17" t="s">
        <v>1173</v>
      </c>
      <c r="B449" s="18" t="s">
        <v>1174</v>
      </c>
      <c r="C449" s="17" t="s">
        <v>40</v>
      </c>
      <c r="D449" s="17" t="s">
        <v>1175</v>
      </c>
      <c r="E449" s="19" t="s">
        <v>109</v>
      </c>
      <c r="F449" s="19">
        <v>95.6</v>
      </c>
      <c r="G449" s="20">
        <v>9.73</v>
      </c>
      <c r="H449" s="20">
        <v>12.18</v>
      </c>
      <c r="I449" s="390">
        <v>1164.4079999999999</v>
      </c>
      <c r="J449" s="100">
        <v>0</v>
      </c>
      <c r="K449" s="155">
        <v>0</v>
      </c>
      <c r="L449" s="366">
        <v>0</v>
      </c>
      <c r="M449" s="339">
        <v>0</v>
      </c>
      <c r="N449" s="155">
        <v>0</v>
      </c>
      <c r="O449" s="156">
        <v>0</v>
      </c>
      <c r="P449" s="155">
        <v>1164.4079999999999</v>
      </c>
      <c r="Q449" s="100"/>
      <c r="R449" s="155">
        <v>0</v>
      </c>
      <c r="S449" s="366">
        <v>0</v>
      </c>
      <c r="T449" s="339">
        <v>0</v>
      </c>
      <c r="U449" s="155">
        <v>0</v>
      </c>
      <c r="V449" s="156">
        <v>0</v>
      </c>
      <c r="W449" s="155">
        <v>1164.4079999999999</v>
      </c>
      <c r="X449" s="100"/>
      <c r="Y449" s="155">
        <v>0</v>
      </c>
      <c r="Z449" s="366">
        <v>0</v>
      </c>
      <c r="AA449" s="339">
        <v>0</v>
      </c>
      <c r="AB449" s="155">
        <v>0</v>
      </c>
      <c r="AC449" s="156">
        <v>0</v>
      </c>
      <c r="AD449" s="155">
        <v>1164.4079999999999</v>
      </c>
      <c r="AE449" s="100"/>
      <c r="AF449" s="155">
        <v>0</v>
      </c>
      <c r="AG449" s="366">
        <v>0</v>
      </c>
      <c r="AH449" s="339">
        <v>0</v>
      </c>
      <c r="AI449" s="155">
        <v>0</v>
      </c>
      <c r="AJ449" s="156">
        <v>0</v>
      </c>
      <c r="AK449" s="155">
        <v>1164.4079999999999</v>
      </c>
      <c r="AL449" s="100"/>
      <c r="AM449" s="155">
        <v>0</v>
      </c>
      <c r="AN449" s="366">
        <v>0</v>
      </c>
      <c r="AO449" s="339">
        <v>0</v>
      </c>
      <c r="AP449" s="155">
        <v>0</v>
      </c>
      <c r="AQ449" s="156">
        <v>0</v>
      </c>
      <c r="AR449" s="155">
        <v>1164.4079999999999</v>
      </c>
      <c r="AS449" s="100"/>
      <c r="AT449" s="155">
        <v>0</v>
      </c>
      <c r="AU449" s="366">
        <v>0</v>
      </c>
      <c r="AV449" s="339">
        <v>0</v>
      </c>
      <c r="AW449" s="155">
        <v>0</v>
      </c>
      <c r="AX449" s="156">
        <v>0</v>
      </c>
      <c r="AY449" s="155">
        <v>1164.4079999999999</v>
      </c>
      <c r="AZ449" s="100">
        <v>6.2</v>
      </c>
      <c r="BA449" s="155">
        <v>75.516000000000005</v>
      </c>
      <c r="BB449" s="366">
        <v>6.4853556485355665E-2</v>
      </c>
      <c r="BC449" s="339">
        <v>6.2</v>
      </c>
      <c r="BD449" s="155">
        <v>75.516000000000005</v>
      </c>
      <c r="BE449" s="156">
        <v>6.4853556485355665E-2</v>
      </c>
      <c r="BF449" s="155">
        <v>1088.8919999999998</v>
      </c>
      <c r="BG449" s="100"/>
      <c r="BH449" s="155">
        <v>0</v>
      </c>
      <c r="BI449" s="366">
        <v>0</v>
      </c>
      <c r="BJ449" s="339">
        <v>6.2</v>
      </c>
      <c r="BK449" s="155">
        <v>75.516000000000005</v>
      </c>
      <c r="BL449" s="156">
        <v>6.4853556485355665E-2</v>
      </c>
      <c r="BM449" s="155">
        <v>1088.8919999999998</v>
      </c>
      <c r="BN449" s="100">
        <v>35.9</v>
      </c>
      <c r="BO449" s="155">
        <v>437.262</v>
      </c>
      <c r="BP449" s="366">
        <v>0.37552301255230131</v>
      </c>
      <c r="BQ449" s="339">
        <v>42.1</v>
      </c>
      <c r="BR449" s="155">
        <v>512.77800000000002</v>
      </c>
      <c r="BS449" s="156">
        <v>0.44037656903765698</v>
      </c>
      <c r="BT449" s="155">
        <v>651.62999999999988</v>
      </c>
      <c r="BU449" s="100"/>
      <c r="BV449" s="155">
        <v>0</v>
      </c>
      <c r="BW449" s="366">
        <v>0</v>
      </c>
      <c r="BX449" s="339">
        <v>42.1</v>
      </c>
      <c r="BY449" s="155">
        <v>512.77800000000002</v>
      </c>
      <c r="BZ449" s="156">
        <v>0.44037656903765698</v>
      </c>
      <c r="CA449" s="155">
        <v>651.62999999999988</v>
      </c>
      <c r="CB449" s="100"/>
      <c r="CC449" s="155">
        <v>0</v>
      </c>
      <c r="CD449" s="366">
        <v>0</v>
      </c>
      <c r="CE449" s="339">
        <v>42.1</v>
      </c>
      <c r="CF449" s="155">
        <v>512.77800000000002</v>
      </c>
      <c r="CG449" s="156">
        <v>0.44037656903765698</v>
      </c>
      <c r="CH449" s="155">
        <v>651.62999999999988</v>
      </c>
      <c r="CI449" s="100"/>
      <c r="CJ449" s="155">
        <v>0</v>
      </c>
      <c r="CK449" s="366">
        <v>0</v>
      </c>
      <c r="CL449" s="339">
        <v>42.1</v>
      </c>
      <c r="CM449" s="155">
        <v>512.77800000000002</v>
      </c>
      <c r="CN449" s="156">
        <v>0.44037656903765698</v>
      </c>
      <c r="CO449" s="155">
        <v>651.62999999999988</v>
      </c>
      <c r="CP449" s="100"/>
      <c r="CQ449" s="155">
        <v>0</v>
      </c>
      <c r="CR449" s="366">
        <v>0</v>
      </c>
      <c r="CS449" s="339">
        <v>42.1</v>
      </c>
      <c r="CT449" s="155">
        <v>512.77800000000002</v>
      </c>
      <c r="CU449" s="156">
        <v>0.44037656903765698</v>
      </c>
      <c r="CV449" s="155">
        <v>651.62999999999988</v>
      </c>
      <c r="CW449" s="100"/>
      <c r="CX449" s="155">
        <v>0</v>
      </c>
      <c r="CY449" s="366">
        <v>0</v>
      </c>
      <c r="CZ449" s="339">
        <v>42.1</v>
      </c>
      <c r="DA449" s="155">
        <v>512.77800000000002</v>
      </c>
      <c r="DB449" s="156">
        <v>0.44037656903765698</v>
      </c>
      <c r="DC449" s="155">
        <v>651.62999999999988</v>
      </c>
      <c r="DD449" s="100"/>
      <c r="DE449" s="155">
        <v>0</v>
      </c>
      <c r="DF449" s="366">
        <v>0</v>
      </c>
      <c r="DG449" s="339">
        <v>42.1</v>
      </c>
      <c r="DH449" s="155">
        <v>512.77800000000002</v>
      </c>
      <c r="DI449" s="156">
        <v>0.44037656903765698</v>
      </c>
      <c r="DJ449" s="155">
        <v>651.62999999999988</v>
      </c>
      <c r="DK449" s="100"/>
      <c r="DL449" s="155">
        <v>0</v>
      </c>
      <c r="DM449" s="366">
        <v>0</v>
      </c>
      <c r="DN449" s="339">
        <v>42.1</v>
      </c>
      <c r="DO449" s="155">
        <v>512.77800000000002</v>
      </c>
      <c r="DP449" s="156">
        <v>0.44037656903765698</v>
      </c>
      <c r="DQ449" s="155">
        <v>651.62999999999988</v>
      </c>
    </row>
    <row r="450" spans="1:121" ht="38.25" x14ac:dyDescent="0.25">
      <c r="A450" s="17" t="s">
        <v>1176</v>
      </c>
      <c r="B450" s="18" t="s">
        <v>1177</v>
      </c>
      <c r="C450" s="17" t="s">
        <v>32</v>
      </c>
      <c r="D450" s="17" t="s">
        <v>1178</v>
      </c>
      <c r="E450" s="19" t="s">
        <v>42</v>
      </c>
      <c r="F450" s="19">
        <v>1</v>
      </c>
      <c r="G450" s="20">
        <v>1813.61</v>
      </c>
      <c r="H450" s="20">
        <v>2271</v>
      </c>
      <c r="I450" s="390">
        <v>2271</v>
      </c>
      <c r="J450" s="100">
        <v>0</v>
      </c>
      <c r="K450" s="155">
        <v>0</v>
      </c>
      <c r="L450" s="366">
        <v>0</v>
      </c>
      <c r="M450" s="339">
        <v>0</v>
      </c>
      <c r="N450" s="155">
        <v>0</v>
      </c>
      <c r="O450" s="156">
        <v>0</v>
      </c>
      <c r="P450" s="155">
        <v>2271</v>
      </c>
      <c r="Q450" s="100"/>
      <c r="R450" s="155">
        <v>0</v>
      </c>
      <c r="S450" s="366">
        <v>0</v>
      </c>
      <c r="T450" s="339">
        <v>0</v>
      </c>
      <c r="U450" s="155">
        <v>0</v>
      </c>
      <c r="V450" s="156">
        <v>0</v>
      </c>
      <c r="W450" s="155">
        <v>2271</v>
      </c>
      <c r="X450" s="100"/>
      <c r="Y450" s="155">
        <v>0</v>
      </c>
      <c r="Z450" s="366">
        <v>0</v>
      </c>
      <c r="AA450" s="339">
        <v>0</v>
      </c>
      <c r="AB450" s="155">
        <v>0</v>
      </c>
      <c r="AC450" s="156">
        <v>0</v>
      </c>
      <c r="AD450" s="155">
        <v>2271</v>
      </c>
      <c r="AE450" s="100"/>
      <c r="AF450" s="155">
        <v>0</v>
      </c>
      <c r="AG450" s="366">
        <v>0</v>
      </c>
      <c r="AH450" s="339">
        <v>0</v>
      </c>
      <c r="AI450" s="155">
        <v>0</v>
      </c>
      <c r="AJ450" s="156">
        <v>0</v>
      </c>
      <c r="AK450" s="155">
        <v>2271</v>
      </c>
      <c r="AL450" s="100"/>
      <c r="AM450" s="155">
        <v>0</v>
      </c>
      <c r="AN450" s="366">
        <v>0</v>
      </c>
      <c r="AO450" s="339">
        <v>0</v>
      </c>
      <c r="AP450" s="155">
        <v>0</v>
      </c>
      <c r="AQ450" s="156">
        <v>0</v>
      </c>
      <c r="AR450" s="155">
        <v>2271</v>
      </c>
      <c r="AS450" s="100"/>
      <c r="AT450" s="155">
        <v>0</v>
      </c>
      <c r="AU450" s="366">
        <v>0</v>
      </c>
      <c r="AV450" s="339">
        <v>0</v>
      </c>
      <c r="AW450" s="155">
        <v>0</v>
      </c>
      <c r="AX450" s="156">
        <v>0</v>
      </c>
      <c r="AY450" s="155">
        <v>2271</v>
      </c>
      <c r="AZ450" s="100"/>
      <c r="BA450" s="155">
        <v>0</v>
      </c>
      <c r="BB450" s="366">
        <v>0</v>
      </c>
      <c r="BC450" s="339">
        <v>0</v>
      </c>
      <c r="BD450" s="155">
        <v>0</v>
      </c>
      <c r="BE450" s="156">
        <v>0</v>
      </c>
      <c r="BF450" s="155">
        <v>2271</v>
      </c>
      <c r="BG450" s="100"/>
      <c r="BH450" s="155">
        <v>0</v>
      </c>
      <c r="BI450" s="366">
        <v>0</v>
      </c>
      <c r="BJ450" s="339">
        <v>0</v>
      </c>
      <c r="BK450" s="155">
        <v>0</v>
      </c>
      <c r="BL450" s="156">
        <v>0</v>
      </c>
      <c r="BM450" s="155">
        <v>2271</v>
      </c>
      <c r="BN450" s="100"/>
      <c r="BO450" s="155">
        <v>0</v>
      </c>
      <c r="BP450" s="366">
        <v>0</v>
      </c>
      <c r="BQ450" s="339">
        <v>0</v>
      </c>
      <c r="BR450" s="155">
        <v>0</v>
      </c>
      <c r="BS450" s="156">
        <v>0</v>
      </c>
      <c r="BT450" s="155">
        <v>2271</v>
      </c>
      <c r="BU450" s="100"/>
      <c r="BV450" s="155">
        <v>0</v>
      </c>
      <c r="BW450" s="366">
        <v>0</v>
      </c>
      <c r="BX450" s="339">
        <v>0</v>
      </c>
      <c r="BY450" s="155">
        <v>0</v>
      </c>
      <c r="BZ450" s="156">
        <v>0</v>
      </c>
      <c r="CA450" s="155">
        <v>2271</v>
      </c>
      <c r="CB450" s="100"/>
      <c r="CC450" s="155">
        <v>0</v>
      </c>
      <c r="CD450" s="366">
        <v>0</v>
      </c>
      <c r="CE450" s="339">
        <v>0</v>
      </c>
      <c r="CF450" s="155">
        <v>0</v>
      </c>
      <c r="CG450" s="156">
        <v>0</v>
      </c>
      <c r="CH450" s="155">
        <v>2271</v>
      </c>
      <c r="CI450" s="100"/>
      <c r="CJ450" s="155">
        <v>0</v>
      </c>
      <c r="CK450" s="366">
        <v>0</v>
      </c>
      <c r="CL450" s="339">
        <v>0</v>
      </c>
      <c r="CM450" s="155">
        <v>0</v>
      </c>
      <c r="CN450" s="156">
        <v>0</v>
      </c>
      <c r="CO450" s="155">
        <v>2271</v>
      </c>
      <c r="CP450" s="100"/>
      <c r="CQ450" s="155">
        <v>0</v>
      </c>
      <c r="CR450" s="366">
        <v>0</v>
      </c>
      <c r="CS450" s="339">
        <v>0</v>
      </c>
      <c r="CT450" s="155">
        <v>0</v>
      </c>
      <c r="CU450" s="156">
        <v>0</v>
      </c>
      <c r="CV450" s="155">
        <v>2271</v>
      </c>
      <c r="CW450" s="100"/>
      <c r="CX450" s="155">
        <v>0</v>
      </c>
      <c r="CY450" s="366">
        <v>0</v>
      </c>
      <c r="CZ450" s="339">
        <v>0</v>
      </c>
      <c r="DA450" s="155">
        <v>0</v>
      </c>
      <c r="DB450" s="156">
        <v>0</v>
      </c>
      <c r="DC450" s="155">
        <v>2271</v>
      </c>
      <c r="DD450" s="100"/>
      <c r="DE450" s="155">
        <v>0</v>
      </c>
      <c r="DF450" s="366">
        <v>0</v>
      </c>
      <c r="DG450" s="339">
        <v>0</v>
      </c>
      <c r="DH450" s="155">
        <v>0</v>
      </c>
      <c r="DI450" s="156">
        <v>0</v>
      </c>
      <c r="DJ450" s="155">
        <v>2271</v>
      </c>
      <c r="DK450" s="100"/>
      <c r="DL450" s="155">
        <v>0</v>
      </c>
      <c r="DM450" s="366">
        <v>0</v>
      </c>
      <c r="DN450" s="339">
        <v>0</v>
      </c>
      <c r="DO450" s="155">
        <v>0</v>
      </c>
      <c r="DP450" s="156">
        <v>0</v>
      </c>
      <c r="DQ450" s="155">
        <v>2271</v>
      </c>
    </row>
    <row r="451" spans="1:121" ht="25.5" x14ac:dyDescent="0.25">
      <c r="A451" s="17" t="s">
        <v>1179</v>
      </c>
      <c r="B451" s="18" t="s">
        <v>1180</v>
      </c>
      <c r="C451" s="17" t="s">
        <v>32</v>
      </c>
      <c r="D451" s="17" t="s">
        <v>1181</v>
      </c>
      <c r="E451" s="19" t="s">
        <v>42</v>
      </c>
      <c r="F451" s="19">
        <v>1</v>
      </c>
      <c r="G451" s="20">
        <v>114.18</v>
      </c>
      <c r="H451" s="20">
        <v>142.97</v>
      </c>
      <c r="I451" s="390">
        <v>142.97</v>
      </c>
      <c r="J451" s="100">
        <v>0</v>
      </c>
      <c r="K451" s="155">
        <v>0</v>
      </c>
      <c r="L451" s="366">
        <v>0</v>
      </c>
      <c r="M451" s="339">
        <v>0</v>
      </c>
      <c r="N451" s="155">
        <v>0</v>
      </c>
      <c r="O451" s="156">
        <v>0</v>
      </c>
      <c r="P451" s="155">
        <v>142.97</v>
      </c>
      <c r="Q451" s="100"/>
      <c r="R451" s="155">
        <v>0</v>
      </c>
      <c r="S451" s="366">
        <v>0</v>
      </c>
      <c r="T451" s="339">
        <v>0</v>
      </c>
      <c r="U451" s="155">
        <v>0</v>
      </c>
      <c r="V451" s="156">
        <v>0</v>
      </c>
      <c r="W451" s="155">
        <v>142.97</v>
      </c>
      <c r="X451" s="100"/>
      <c r="Y451" s="155">
        <v>0</v>
      </c>
      <c r="Z451" s="366">
        <v>0</v>
      </c>
      <c r="AA451" s="339">
        <v>0</v>
      </c>
      <c r="AB451" s="155">
        <v>0</v>
      </c>
      <c r="AC451" s="156">
        <v>0</v>
      </c>
      <c r="AD451" s="155">
        <v>142.97</v>
      </c>
      <c r="AE451" s="100"/>
      <c r="AF451" s="155">
        <v>0</v>
      </c>
      <c r="AG451" s="366">
        <v>0</v>
      </c>
      <c r="AH451" s="339">
        <v>0</v>
      </c>
      <c r="AI451" s="155">
        <v>0</v>
      </c>
      <c r="AJ451" s="156">
        <v>0</v>
      </c>
      <c r="AK451" s="155">
        <v>142.97</v>
      </c>
      <c r="AL451" s="100"/>
      <c r="AM451" s="155">
        <v>0</v>
      </c>
      <c r="AN451" s="366">
        <v>0</v>
      </c>
      <c r="AO451" s="339">
        <v>0</v>
      </c>
      <c r="AP451" s="155">
        <v>0</v>
      </c>
      <c r="AQ451" s="156">
        <v>0</v>
      </c>
      <c r="AR451" s="155">
        <v>142.97</v>
      </c>
      <c r="AS451" s="100"/>
      <c r="AT451" s="155">
        <v>0</v>
      </c>
      <c r="AU451" s="366">
        <v>0</v>
      </c>
      <c r="AV451" s="339">
        <v>0</v>
      </c>
      <c r="AW451" s="155">
        <v>0</v>
      </c>
      <c r="AX451" s="156">
        <v>0</v>
      </c>
      <c r="AY451" s="155">
        <v>142.97</v>
      </c>
      <c r="AZ451" s="100"/>
      <c r="BA451" s="155">
        <v>0</v>
      </c>
      <c r="BB451" s="366">
        <v>0</v>
      </c>
      <c r="BC451" s="339">
        <v>0</v>
      </c>
      <c r="BD451" s="155">
        <v>0</v>
      </c>
      <c r="BE451" s="156">
        <v>0</v>
      </c>
      <c r="BF451" s="155">
        <v>142.97</v>
      </c>
      <c r="BG451" s="100"/>
      <c r="BH451" s="155">
        <v>0</v>
      </c>
      <c r="BI451" s="366">
        <v>0</v>
      </c>
      <c r="BJ451" s="339">
        <v>0</v>
      </c>
      <c r="BK451" s="155">
        <v>0</v>
      </c>
      <c r="BL451" s="156">
        <v>0</v>
      </c>
      <c r="BM451" s="155">
        <v>142.97</v>
      </c>
      <c r="BN451" s="100"/>
      <c r="BO451" s="155">
        <v>0</v>
      </c>
      <c r="BP451" s="366">
        <v>0</v>
      </c>
      <c r="BQ451" s="339">
        <v>0</v>
      </c>
      <c r="BR451" s="155">
        <v>0</v>
      </c>
      <c r="BS451" s="156">
        <v>0</v>
      </c>
      <c r="BT451" s="155">
        <v>142.97</v>
      </c>
      <c r="BU451" s="100"/>
      <c r="BV451" s="155">
        <v>0</v>
      </c>
      <c r="BW451" s="366">
        <v>0</v>
      </c>
      <c r="BX451" s="339">
        <v>0</v>
      </c>
      <c r="BY451" s="155">
        <v>0</v>
      </c>
      <c r="BZ451" s="156">
        <v>0</v>
      </c>
      <c r="CA451" s="155">
        <v>142.97</v>
      </c>
      <c r="CB451" s="100"/>
      <c r="CC451" s="155">
        <v>0</v>
      </c>
      <c r="CD451" s="366">
        <v>0</v>
      </c>
      <c r="CE451" s="339">
        <v>0</v>
      </c>
      <c r="CF451" s="155">
        <v>0</v>
      </c>
      <c r="CG451" s="156">
        <v>0</v>
      </c>
      <c r="CH451" s="155">
        <v>142.97</v>
      </c>
      <c r="CI451" s="100"/>
      <c r="CJ451" s="155">
        <v>0</v>
      </c>
      <c r="CK451" s="366">
        <v>0</v>
      </c>
      <c r="CL451" s="339">
        <v>0</v>
      </c>
      <c r="CM451" s="155">
        <v>0</v>
      </c>
      <c r="CN451" s="156">
        <v>0</v>
      </c>
      <c r="CO451" s="155">
        <v>142.97</v>
      </c>
      <c r="CP451" s="100"/>
      <c r="CQ451" s="155">
        <v>0</v>
      </c>
      <c r="CR451" s="366">
        <v>0</v>
      </c>
      <c r="CS451" s="339">
        <v>0</v>
      </c>
      <c r="CT451" s="155">
        <v>0</v>
      </c>
      <c r="CU451" s="156">
        <v>0</v>
      </c>
      <c r="CV451" s="155">
        <v>142.97</v>
      </c>
      <c r="CW451" s="100"/>
      <c r="CX451" s="155">
        <v>0</v>
      </c>
      <c r="CY451" s="366">
        <v>0</v>
      </c>
      <c r="CZ451" s="339">
        <v>0</v>
      </c>
      <c r="DA451" s="155">
        <v>0</v>
      </c>
      <c r="DB451" s="156">
        <v>0</v>
      </c>
      <c r="DC451" s="155">
        <v>142.97</v>
      </c>
      <c r="DD451" s="100"/>
      <c r="DE451" s="155">
        <v>0</v>
      </c>
      <c r="DF451" s="366">
        <v>0</v>
      </c>
      <c r="DG451" s="339">
        <v>0</v>
      </c>
      <c r="DH451" s="155">
        <v>0</v>
      </c>
      <c r="DI451" s="156">
        <v>0</v>
      </c>
      <c r="DJ451" s="155">
        <v>142.97</v>
      </c>
      <c r="DK451" s="100"/>
      <c r="DL451" s="155">
        <v>0</v>
      </c>
      <c r="DM451" s="366">
        <v>0</v>
      </c>
      <c r="DN451" s="339">
        <v>0</v>
      </c>
      <c r="DO451" s="155">
        <v>0</v>
      </c>
      <c r="DP451" s="156">
        <v>0</v>
      </c>
      <c r="DQ451" s="155">
        <v>142.97</v>
      </c>
    </row>
    <row r="452" spans="1:121" ht="25.5" x14ac:dyDescent="0.25">
      <c r="A452" s="17" t="s">
        <v>1182</v>
      </c>
      <c r="B452" s="18" t="s">
        <v>1183</v>
      </c>
      <c r="C452" s="17" t="s">
        <v>40</v>
      </c>
      <c r="D452" s="17" t="s">
        <v>1184</v>
      </c>
      <c r="E452" s="19" t="s">
        <v>42</v>
      </c>
      <c r="F452" s="19">
        <v>1</v>
      </c>
      <c r="G452" s="20">
        <v>409.13</v>
      </c>
      <c r="H452" s="20">
        <v>512.30999999999995</v>
      </c>
      <c r="I452" s="390">
        <v>512.30999999999995</v>
      </c>
      <c r="J452" s="391">
        <v>0</v>
      </c>
      <c r="K452" s="155">
        <v>0</v>
      </c>
      <c r="L452" s="366">
        <v>0</v>
      </c>
      <c r="M452" s="339">
        <v>0</v>
      </c>
      <c r="N452" s="155">
        <v>0</v>
      </c>
      <c r="O452" s="156">
        <v>0</v>
      </c>
      <c r="P452" s="155">
        <v>512.30999999999995</v>
      </c>
      <c r="Q452" s="391"/>
      <c r="R452" s="155">
        <v>0</v>
      </c>
      <c r="S452" s="366">
        <v>0</v>
      </c>
      <c r="T452" s="339">
        <v>0</v>
      </c>
      <c r="U452" s="155">
        <v>0</v>
      </c>
      <c r="V452" s="156">
        <v>0</v>
      </c>
      <c r="W452" s="155">
        <v>512.30999999999995</v>
      </c>
      <c r="X452" s="391"/>
      <c r="Y452" s="155">
        <v>0</v>
      </c>
      <c r="Z452" s="366">
        <v>0</v>
      </c>
      <c r="AA452" s="339">
        <v>0</v>
      </c>
      <c r="AB452" s="155">
        <v>0</v>
      </c>
      <c r="AC452" s="156">
        <v>0</v>
      </c>
      <c r="AD452" s="155">
        <v>512.30999999999995</v>
      </c>
      <c r="AE452" s="391"/>
      <c r="AF452" s="155">
        <v>0</v>
      </c>
      <c r="AG452" s="366">
        <v>0</v>
      </c>
      <c r="AH452" s="339">
        <v>0</v>
      </c>
      <c r="AI452" s="155">
        <v>0</v>
      </c>
      <c r="AJ452" s="156">
        <v>0</v>
      </c>
      <c r="AK452" s="155">
        <v>512.30999999999995</v>
      </c>
      <c r="AL452" s="391"/>
      <c r="AM452" s="155">
        <v>0</v>
      </c>
      <c r="AN452" s="366">
        <v>0</v>
      </c>
      <c r="AO452" s="339">
        <v>0</v>
      </c>
      <c r="AP452" s="155">
        <v>0</v>
      </c>
      <c r="AQ452" s="156">
        <v>0</v>
      </c>
      <c r="AR452" s="155">
        <v>512.30999999999995</v>
      </c>
      <c r="AS452" s="391"/>
      <c r="AT452" s="155">
        <v>0</v>
      </c>
      <c r="AU452" s="366">
        <v>0</v>
      </c>
      <c r="AV452" s="339">
        <v>0</v>
      </c>
      <c r="AW452" s="155">
        <v>0</v>
      </c>
      <c r="AX452" s="156">
        <v>0</v>
      </c>
      <c r="AY452" s="155">
        <v>512.30999999999995</v>
      </c>
      <c r="AZ452" s="391"/>
      <c r="BA452" s="155">
        <v>0</v>
      </c>
      <c r="BB452" s="366">
        <v>0</v>
      </c>
      <c r="BC452" s="339">
        <v>0</v>
      </c>
      <c r="BD452" s="155">
        <v>0</v>
      </c>
      <c r="BE452" s="156">
        <v>0</v>
      </c>
      <c r="BF452" s="155">
        <v>512.30999999999995</v>
      </c>
      <c r="BG452" s="391"/>
      <c r="BH452" s="155">
        <v>0</v>
      </c>
      <c r="BI452" s="366">
        <v>0</v>
      </c>
      <c r="BJ452" s="339">
        <v>0</v>
      </c>
      <c r="BK452" s="155">
        <v>0</v>
      </c>
      <c r="BL452" s="156">
        <v>0</v>
      </c>
      <c r="BM452" s="155">
        <v>512.30999999999995</v>
      </c>
      <c r="BN452" s="391"/>
      <c r="BO452" s="155">
        <v>0</v>
      </c>
      <c r="BP452" s="366">
        <v>0</v>
      </c>
      <c r="BQ452" s="339">
        <v>0</v>
      </c>
      <c r="BR452" s="155">
        <v>0</v>
      </c>
      <c r="BS452" s="156">
        <v>0</v>
      </c>
      <c r="BT452" s="155">
        <v>512.30999999999995</v>
      </c>
      <c r="BU452" s="391"/>
      <c r="BV452" s="155">
        <v>0</v>
      </c>
      <c r="BW452" s="366">
        <v>0</v>
      </c>
      <c r="BX452" s="339">
        <v>0</v>
      </c>
      <c r="BY452" s="155">
        <v>0</v>
      </c>
      <c r="BZ452" s="156">
        <v>0</v>
      </c>
      <c r="CA452" s="155">
        <v>512.30999999999995</v>
      </c>
      <c r="CB452" s="391"/>
      <c r="CC452" s="155">
        <v>0</v>
      </c>
      <c r="CD452" s="366">
        <v>0</v>
      </c>
      <c r="CE452" s="339">
        <v>0</v>
      </c>
      <c r="CF452" s="155">
        <v>0</v>
      </c>
      <c r="CG452" s="156">
        <v>0</v>
      </c>
      <c r="CH452" s="155">
        <v>512.30999999999995</v>
      </c>
      <c r="CI452" s="391"/>
      <c r="CJ452" s="155">
        <v>0</v>
      </c>
      <c r="CK452" s="366">
        <v>0</v>
      </c>
      <c r="CL452" s="339">
        <v>0</v>
      </c>
      <c r="CM452" s="155">
        <v>0</v>
      </c>
      <c r="CN452" s="156">
        <v>0</v>
      </c>
      <c r="CO452" s="155">
        <v>512.30999999999995</v>
      </c>
      <c r="CP452" s="391"/>
      <c r="CQ452" s="155">
        <v>0</v>
      </c>
      <c r="CR452" s="366">
        <v>0</v>
      </c>
      <c r="CS452" s="339">
        <v>0</v>
      </c>
      <c r="CT452" s="155">
        <v>0</v>
      </c>
      <c r="CU452" s="156">
        <v>0</v>
      </c>
      <c r="CV452" s="155">
        <v>512.30999999999995</v>
      </c>
      <c r="CW452" s="391"/>
      <c r="CX452" s="155">
        <v>0</v>
      </c>
      <c r="CY452" s="366">
        <v>0</v>
      </c>
      <c r="CZ452" s="339">
        <v>0</v>
      </c>
      <c r="DA452" s="155">
        <v>0</v>
      </c>
      <c r="DB452" s="156">
        <v>0</v>
      </c>
      <c r="DC452" s="155">
        <v>512.30999999999995</v>
      </c>
      <c r="DD452" s="391"/>
      <c r="DE452" s="155">
        <v>0</v>
      </c>
      <c r="DF452" s="366">
        <v>0</v>
      </c>
      <c r="DG452" s="339">
        <v>0</v>
      </c>
      <c r="DH452" s="155">
        <v>0</v>
      </c>
      <c r="DI452" s="156">
        <v>0</v>
      </c>
      <c r="DJ452" s="155">
        <v>512.30999999999995</v>
      </c>
      <c r="DK452" s="391"/>
      <c r="DL452" s="155">
        <v>0</v>
      </c>
      <c r="DM452" s="366">
        <v>0</v>
      </c>
      <c r="DN452" s="339">
        <v>0</v>
      </c>
      <c r="DO452" s="155">
        <v>0</v>
      </c>
      <c r="DP452" s="156">
        <v>0</v>
      </c>
      <c r="DQ452" s="155">
        <v>512.30999999999995</v>
      </c>
    </row>
    <row r="453" spans="1:121" x14ac:dyDescent="0.25">
      <c r="A453" s="12">
        <v>9</v>
      </c>
      <c r="B453" s="12"/>
      <c r="C453" s="12"/>
      <c r="D453" s="12" t="s">
        <v>1185</v>
      </c>
      <c r="E453" s="12"/>
      <c r="F453" s="94"/>
      <c r="G453" s="14"/>
      <c r="H453" s="14"/>
      <c r="I453" s="388">
        <v>0</v>
      </c>
      <c r="J453" s="96"/>
      <c r="K453" s="388">
        <v>2227.1679000000004</v>
      </c>
      <c r="L453" s="172" t="e">
        <v>#DIV/0!</v>
      </c>
      <c r="M453" s="389"/>
      <c r="N453" s="388">
        <v>2227.1679000000004</v>
      </c>
      <c r="O453" s="158" t="e">
        <v>#DIV/0!</v>
      </c>
      <c r="P453" s="388">
        <v>236133.98209999999</v>
      </c>
      <c r="Q453" s="96"/>
      <c r="R453" s="388">
        <v>20824.754399999998</v>
      </c>
      <c r="S453" s="172" t="e">
        <v>#DIV/0!</v>
      </c>
      <c r="T453" s="389"/>
      <c r="U453" s="388">
        <v>23051.922299999998</v>
      </c>
      <c r="V453" s="158" t="e">
        <v>#DIV/0!</v>
      </c>
      <c r="W453" s="388">
        <v>215309.22769999999</v>
      </c>
      <c r="X453" s="96"/>
      <c r="Y453" s="388">
        <v>44309.142399999997</v>
      </c>
      <c r="Z453" s="172" t="e">
        <v>#DIV/0!</v>
      </c>
      <c r="AA453" s="389"/>
      <c r="AB453" s="388">
        <v>67361.064699999988</v>
      </c>
      <c r="AC453" s="158" t="e">
        <v>#DIV/0!</v>
      </c>
      <c r="AD453" s="388">
        <v>171000.08530000001</v>
      </c>
      <c r="AE453" s="96"/>
      <c r="AF453" s="388">
        <v>3012.6941999999999</v>
      </c>
      <c r="AG453" s="172" t="e">
        <v>#DIV/0!</v>
      </c>
      <c r="AH453" s="389"/>
      <c r="AI453" s="388">
        <v>70373.758899999986</v>
      </c>
      <c r="AJ453" s="158" t="e">
        <v>#DIV/0!</v>
      </c>
      <c r="AK453" s="388">
        <v>167987.39110000001</v>
      </c>
      <c r="AL453" s="96"/>
      <c r="AM453" s="388">
        <v>6932.4712</v>
      </c>
      <c r="AN453" s="172" t="e">
        <v>#DIV/0!</v>
      </c>
      <c r="AO453" s="389"/>
      <c r="AP453" s="388">
        <v>77306.230100000001</v>
      </c>
      <c r="AQ453" s="158" t="e">
        <v>#DIV/0!</v>
      </c>
      <c r="AR453" s="388">
        <v>161054.91990000004</v>
      </c>
      <c r="AS453" s="96"/>
      <c r="AT453" s="388">
        <v>14222.161399999999</v>
      </c>
      <c r="AU453" s="172" t="e">
        <v>#DIV/0!</v>
      </c>
      <c r="AV453" s="389"/>
      <c r="AW453" s="388">
        <v>91528.391499999998</v>
      </c>
      <c r="AX453" s="158" t="e">
        <v>#DIV/0!</v>
      </c>
      <c r="AY453" s="388">
        <v>146832.7585</v>
      </c>
      <c r="AZ453" s="96"/>
      <c r="BA453" s="388">
        <v>0</v>
      </c>
      <c r="BB453" s="172" t="e">
        <v>#DIV/0!</v>
      </c>
      <c r="BC453" s="389"/>
      <c r="BD453" s="388">
        <v>91528.391499999998</v>
      </c>
      <c r="BE453" s="158" t="e">
        <v>#DIV/0!</v>
      </c>
      <c r="BF453" s="388">
        <v>146832.7585</v>
      </c>
      <c r="BG453" s="96"/>
      <c r="BH453" s="388">
        <v>0</v>
      </c>
      <c r="BI453" s="172" t="e">
        <v>#DIV/0!</v>
      </c>
      <c r="BJ453" s="389"/>
      <c r="BK453" s="388">
        <v>91528.391499999998</v>
      </c>
      <c r="BL453" s="158" t="e">
        <v>#DIV/0!</v>
      </c>
      <c r="BM453" s="388">
        <v>146832.7585</v>
      </c>
      <c r="BN453" s="96"/>
      <c r="BO453" s="388">
        <v>2908.9259999999999</v>
      </c>
      <c r="BP453" s="172" t="e">
        <v>#DIV/0!</v>
      </c>
      <c r="BQ453" s="389"/>
      <c r="BR453" s="388">
        <v>94437.317500000005</v>
      </c>
      <c r="BS453" s="158" t="e">
        <v>#DIV/0!</v>
      </c>
      <c r="BT453" s="388">
        <v>143923.83250000002</v>
      </c>
      <c r="BU453" s="96"/>
      <c r="BV453" s="388">
        <v>16600.406999999999</v>
      </c>
      <c r="BW453" s="172" t="e">
        <v>#DIV/0!</v>
      </c>
      <c r="BX453" s="389"/>
      <c r="BY453" s="388">
        <v>111037.72449999998</v>
      </c>
      <c r="BZ453" s="158" t="e">
        <v>#DIV/0!</v>
      </c>
      <c r="CA453" s="388">
        <v>127323.42550000001</v>
      </c>
      <c r="CB453" s="96"/>
      <c r="CC453" s="388">
        <v>10808.933599999998</v>
      </c>
      <c r="CD453" s="172" t="e">
        <v>#DIV/0!</v>
      </c>
      <c r="CE453" s="389"/>
      <c r="CF453" s="388">
        <v>121846.6581</v>
      </c>
      <c r="CG453" s="158" t="e">
        <v>#DIV/0!</v>
      </c>
      <c r="CH453" s="388">
        <v>116514.49190000001</v>
      </c>
      <c r="CI453" s="96"/>
      <c r="CJ453" s="388">
        <v>16890.346800000003</v>
      </c>
      <c r="CK453" s="172" t="e">
        <v>#DIV/0!</v>
      </c>
      <c r="CL453" s="389"/>
      <c r="CM453" s="388">
        <v>138737.0349</v>
      </c>
      <c r="CN453" s="158">
        <v>0</v>
      </c>
      <c r="CO453" s="388">
        <v>99624.11510000001</v>
      </c>
      <c r="CP453" s="96"/>
      <c r="CQ453" s="388">
        <v>11370.7994</v>
      </c>
      <c r="CR453" s="172"/>
      <c r="CS453" s="389"/>
      <c r="CT453" s="388">
        <v>150107.83429999999</v>
      </c>
      <c r="CU453" s="158"/>
      <c r="CV453" s="388">
        <v>88253.315700000006</v>
      </c>
      <c r="CW453" s="96"/>
      <c r="CX453" s="388">
        <v>0.01</v>
      </c>
      <c r="CY453" s="172"/>
      <c r="CZ453" s="389"/>
      <c r="DA453" s="388">
        <v>150107.8443</v>
      </c>
      <c r="DB453" s="158"/>
      <c r="DC453" s="388">
        <v>88253.305700000012</v>
      </c>
      <c r="DD453" s="96"/>
      <c r="DE453" s="388">
        <v>0</v>
      </c>
      <c r="DF453" s="172"/>
      <c r="DG453" s="389"/>
      <c r="DH453" s="388">
        <v>150107.8443</v>
      </c>
      <c r="DI453" s="158"/>
      <c r="DJ453" s="388">
        <v>88253.305700000012</v>
      </c>
      <c r="DK453" s="96"/>
      <c r="DL453" s="388">
        <v>0</v>
      </c>
      <c r="DM453" s="172"/>
      <c r="DN453" s="389"/>
      <c r="DO453" s="388">
        <v>150107.8443</v>
      </c>
      <c r="DP453" s="158"/>
      <c r="DQ453" s="388">
        <v>88253.305700000012</v>
      </c>
    </row>
    <row r="454" spans="1:121" ht="38.25" x14ac:dyDescent="0.25">
      <c r="A454" s="17" t="s">
        <v>1186</v>
      </c>
      <c r="B454" s="18" t="s">
        <v>1187</v>
      </c>
      <c r="C454" s="17" t="s">
        <v>27</v>
      </c>
      <c r="D454" s="17" t="s">
        <v>1188</v>
      </c>
      <c r="E454" s="19" t="s">
        <v>34</v>
      </c>
      <c r="F454" s="19">
        <v>2196.7199999999998</v>
      </c>
      <c r="G454" s="20">
        <v>5.35</v>
      </c>
      <c r="H454" s="20">
        <v>6.69</v>
      </c>
      <c r="I454" s="390">
        <v>14696.056</v>
      </c>
      <c r="J454" s="154">
        <v>332.91</v>
      </c>
      <c r="K454" s="155">
        <v>2227.1679000000004</v>
      </c>
      <c r="L454" s="366">
        <v>0.1515486808161319</v>
      </c>
      <c r="M454" s="339">
        <v>332.91</v>
      </c>
      <c r="N454" s="155">
        <v>2227.1679000000004</v>
      </c>
      <c r="O454" s="156">
        <v>0.1515486808161319</v>
      </c>
      <c r="P454" s="155">
        <v>12468.8881</v>
      </c>
      <c r="Q454" s="154">
        <v>627.58000000000004</v>
      </c>
      <c r="R454" s="155">
        <v>4198.5102000000006</v>
      </c>
      <c r="S454" s="366">
        <v>0.28568958909791853</v>
      </c>
      <c r="T454" s="339">
        <v>960.49</v>
      </c>
      <c r="U454" s="155">
        <v>6425.678100000001</v>
      </c>
      <c r="V454" s="156">
        <v>0.43723826991405046</v>
      </c>
      <c r="W454" s="155">
        <v>8270.3778999999995</v>
      </c>
      <c r="X454" s="154">
        <v>840.49</v>
      </c>
      <c r="Y454" s="155">
        <v>5622.8781000000008</v>
      </c>
      <c r="Z454" s="366">
        <v>0.38261136865564477</v>
      </c>
      <c r="AA454" s="339">
        <v>1800.98</v>
      </c>
      <c r="AB454" s="155">
        <v>12048.556200000003</v>
      </c>
      <c r="AC454" s="156">
        <v>0.81984963856969528</v>
      </c>
      <c r="AD454" s="155">
        <v>2647.4997999999978</v>
      </c>
      <c r="AE454" s="154"/>
      <c r="AF454" s="155">
        <v>0</v>
      </c>
      <c r="AG454" s="366">
        <v>0</v>
      </c>
      <c r="AH454" s="339">
        <v>1800.98</v>
      </c>
      <c r="AI454" s="155">
        <v>12048.556200000003</v>
      </c>
      <c r="AJ454" s="156">
        <v>0.81984963856969528</v>
      </c>
      <c r="AK454" s="155">
        <v>2647.4997999999978</v>
      </c>
      <c r="AL454" s="154">
        <v>174.62</v>
      </c>
      <c r="AM454" s="155">
        <v>1168.2078000000001</v>
      </c>
      <c r="AN454" s="366">
        <v>7.9491245814523298E-2</v>
      </c>
      <c r="AO454" s="339">
        <v>1975.6</v>
      </c>
      <c r="AP454" s="155">
        <v>13216.764000000003</v>
      </c>
      <c r="AQ454" s="156">
        <v>0.89934088438421866</v>
      </c>
      <c r="AR454" s="155">
        <v>1479.2919999999976</v>
      </c>
      <c r="AS454" s="154">
        <v>221.12</v>
      </c>
      <c r="AT454" s="155">
        <v>1479.2928000000002</v>
      </c>
      <c r="AU454" s="366">
        <v>0.10065917005215549</v>
      </c>
      <c r="AV454" s="339">
        <v>2196.7199999999998</v>
      </c>
      <c r="AW454" s="155">
        <v>14696.056800000002</v>
      </c>
      <c r="AX454" s="156">
        <v>1.0000000544363741</v>
      </c>
      <c r="AY454" s="155">
        <v>-8.0000000161817297E-4</v>
      </c>
      <c r="AZ454" s="154"/>
      <c r="BA454" s="155">
        <v>0</v>
      </c>
      <c r="BB454" s="366">
        <v>0</v>
      </c>
      <c r="BC454" s="339">
        <v>2196.7199999999998</v>
      </c>
      <c r="BD454" s="155">
        <v>14696.056800000002</v>
      </c>
      <c r="BE454" s="156">
        <v>1.0000000544363741</v>
      </c>
      <c r="BF454" s="155">
        <v>-8.0000000161817297E-4</v>
      </c>
      <c r="BG454" s="154"/>
      <c r="BH454" s="155">
        <v>0</v>
      </c>
      <c r="BI454" s="366">
        <v>0</v>
      </c>
      <c r="BJ454" s="339">
        <v>2196.7199999999998</v>
      </c>
      <c r="BK454" s="155">
        <v>14696.056800000002</v>
      </c>
      <c r="BL454" s="156">
        <v>1.0000000544363741</v>
      </c>
      <c r="BM454" s="155">
        <v>-8.0000000161817297E-4</v>
      </c>
      <c r="BN454" s="154"/>
      <c r="BO454" s="155">
        <v>0</v>
      </c>
      <c r="BP454" s="366">
        <v>0</v>
      </c>
      <c r="BQ454" s="339">
        <v>2196.7199999999998</v>
      </c>
      <c r="BR454" s="155">
        <v>14696.056800000002</v>
      </c>
      <c r="BS454" s="156">
        <v>1.0000000544363741</v>
      </c>
      <c r="BT454" s="155">
        <v>-8.0000000161817297E-4</v>
      </c>
      <c r="BU454" s="154"/>
      <c r="BV454" s="155">
        <v>0</v>
      </c>
      <c r="BW454" s="366">
        <v>0</v>
      </c>
      <c r="BX454" s="339">
        <v>2196.7199999999998</v>
      </c>
      <c r="BY454" s="155">
        <v>14696.056800000002</v>
      </c>
      <c r="BZ454" s="156">
        <v>1.0000000544363741</v>
      </c>
      <c r="CA454" s="155">
        <v>-8.0000000161817297E-4</v>
      </c>
      <c r="CB454" s="154"/>
      <c r="CC454" s="155">
        <v>-0.01</v>
      </c>
      <c r="CD454" s="366">
        <v>-6.8045467436977646E-7</v>
      </c>
      <c r="CE454" s="339">
        <v>2196.7199999999998</v>
      </c>
      <c r="CF454" s="155">
        <v>14696.046800000002</v>
      </c>
      <c r="CG454" s="156">
        <v>0.99999937398169969</v>
      </c>
      <c r="CH454" s="155">
        <v>9.1999999986001058E-3</v>
      </c>
      <c r="CI454" s="154"/>
      <c r="CJ454" s="155">
        <v>0</v>
      </c>
      <c r="CK454" s="366">
        <v>0</v>
      </c>
      <c r="CL454" s="339">
        <v>2196.7199999999998</v>
      </c>
      <c r="CM454" s="155">
        <v>14696.046800000002</v>
      </c>
      <c r="CN454" s="156">
        <v>0.99999937398169969</v>
      </c>
      <c r="CO454" s="155">
        <v>9.1999999986001058E-3</v>
      </c>
      <c r="CP454" s="154"/>
      <c r="CQ454" s="155">
        <v>0</v>
      </c>
      <c r="CR454" s="366">
        <v>0</v>
      </c>
      <c r="CS454" s="339">
        <v>2196.7199999999998</v>
      </c>
      <c r="CT454" s="155">
        <v>14696.046800000002</v>
      </c>
      <c r="CU454" s="156">
        <v>0.99999937398169969</v>
      </c>
      <c r="CV454" s="155">
        <v>9.1999999986001058E-3</v>
      </c>
      <c r="CW454" s="154"/>
      <c r="CX454" s="155">
        <v>0.01</v>
      </c>
      <c r="CY454" s="366">
        <v>6.8045467436977646E-7</v>
      </c>
      <c r="CZ454" s="339">
        <v>2196.7199999999998</v>
      </c>
      <c r="DA454" s="155">
        <v>14696.056800000002</v>
      </c>
      <c r="DB454" s="156">
        <v>1.0000000544363741</v>
      </c>
      <c r="DC454" s="155">
        <v>-8.0000000161817297E-4</v>
      </c>
      <c r="DD454" s="154"/>
      <c r="DE454" s="155">
        <v>0</v>
      </c>
      <c r="DF454" s="366">
        <v>0</v>
      </c>
      <c r="DG454" s="339">
        <v>2196.7199999999998</v>
      </c>
      <c r="DH454" s="155">
        <v>14696.056800000002</v>
      </c>
      <c r="DI454" s="156">
        <v>1.0000000544363741</v>
      </c>
      <c r="DJ454" s="155">
        <v>-8.0000000161817297E-4</v>
      </c>
      <c r="DK454" s="154"/>
      <c r="DL454" s="155">
        <v>0</v>
      </c>
      <c r="DM454" s="366">
        <v>0</v>
      </c>
      <c r="DN454" s="339">
        <v>2196.7199999999998</v>
      </c>
      <c r="DO454" s="155">
        <v>14696.056800000002</v>
      </c>
      <c r="DP454" s="156">
        <v>1.0000000544363741</v>
      </c>
      <c r="DQ454" s="155">
        <v>-8.0000000161817297E-4</v>
      </c>
    </row>
    <row r="455" spans="1:121" ht="38.25" x14ac:dyDescent="0.25">
      <c r="A455" s="17" t="s">
        <v>1189</v>
      </c>
      <c r="B455" s="18" t="s">
        <v>1190</v>
      </c>
      <c r="C455" s="17" t="s">
        <v>27</v>
      </c>
      <c r="D455" s="17" t="s">
        <v>1191</v>
      </c>
      <c r="E455" s="19" t="s">
        <v>34</v>
      </c>
      <c r="F455" s="19">
        <v>2025.53</v>
      </c>
      <c r="G455" s="20">
        <v>7.82</v>
      </c>
      <c r="H455" s="20">
        <v>9.7899999999999991</v>
      </c>
      <c r="I455" s="390">
        <v>19829.937999999998</v>
      </c>
      <c r="J455" s="100"/>
      <c r="K455" s="155">
        <v>0</v>
      </c>
      <c r="L455" s="366">
        <v>0</v>
      </c>
      <c r="M455" s="339">
        <v>0</v>
      </c>
      <c r="N455" s="155">
        <v>0</v>
      </c>
      <c r="O455" s="156">
        <v>0</v>
      </c>
      <c r="P455" s="155">
        <v>19829.937999999998</v>
      </c>
      <c r="Q455" s="100">
        <v>568.5</v>
      </c>
      <c r="R455" s="155">
        <v>5565.6149999999998</v>
      </c>
      <c r="S455" s="366">
        <v>0.28066729205103919</v>
      </c>
      <c r="T455" s="339">
        <v>568.5</v>
      </c>
      <c r="U455" s="155">
        <v>5565.6149999999998</v>
      </c>
      <c r="V455" s="156">
        <v>0.28066729205103919</v>
      </c>
      <c r="W455" s="155">
        <v>14264.322999999999</v>
      </c>
      <c r="X455" s="100">
        <v>715.59</v>
      </c>
      <c r="Y455" s="155">
        <v>7005.6260999999995</v>
      </c>
      <c r="Z455" s="366">
        <v>0.35328532545084107</v>
      </c>
      <c r="AA455" s="339">
        <v>1284.0900000000001</v>
      </c>
      <c r="AB455" s="155">
        <v>12571.241099999999</v>
      </c>
      <c r="AC455" s="156">
        <v>0.63395261750188026</v>
      </c>
      <c r="AD455" s="155">
        <v>7258.696899999999</v>
      </c>
      <c r="AE455" s="100">
        <v>183.98</v>
      </c>
      <c r="AF455" s="155">
        <v>1801.1641999999997</v>
      </c>
      <c r="AG455" s="366">
        <v>9.0830551260422498E-2</v>
      </c>
      <c r="AH455" s="339">
        <v>1468.0700000000002</v>
      </c>
      <c r="AI455" s="155">
        <v>14372.405299999999</v>
      </c>
      <c r="AJ455" s="156">
        <v>0.72478316876230275</v>
      </c>
      <c r="AK455" s="155">
        <v>5457.5326999999997</v>
      </c>
      <c r="AL455" s="100">
        <v>174.62</v>
      </c>
      <c r="AM455" s="155">
        <v>1709.5297999999998</v>
      </c>
      <c r="AN455" s="366">
        <v>8.6209538325334151E-2</v>
      </c>
      <c r="AO455" s="339">
        <v>1642.69</v>
      </c>
      <c r="AP455" s="155">
        <v>16081.935099999999</v>
      </c>
      <c r="AQ455" s="156">
        <v>0.81099270708763693</v>
      </c>
      <c r="AR455" s="155">
        <v>3748.0028999999995</v>
      </c>
      <c r="AS455" s="100"/>
      <c r="AT455" s="155">
        <v>0</v>
      </c>
      <c r="AU455" s="366">
        <v>0</v>
      </c>
      <c r="AV455" s="339">
        <v>1642.69</v>
      </c>
      <c r="AW455" s="155">
        <v>16081.935099999999</v>
      </c>
      <c r="AX455" s="156">
        <v>0.81099270708763693</v>
      </c>
      <c r="AY455" s="155">
        <v>3748.0028999999995</v>
      </c>
      <c r="AZ455" s="100"/>
      <c r="BA455" s="155">
        <v>0</v>
      </c>
      <c r="BB455" s="366">
        <v>0</v>
      </c>
      <c r="BC455" s="339">
        <v>1642.69</v>
      </c>
      <c r="BD455" s="155">
        <v>16081.935099999999</v>
      </c>
      <c r="BE455" s="156">
        <v>0.81099270708763693</v>
      </c>
      <c r="BF455" s="155">
        <v>3748.0028999999995</v>
      </c>
      <c r="BG455" s="100"/>
      <c r="BH455" s="155">
        <v>0</v>
      </c>
      <c r="BI455" s="366">
        <v>0</v>
      </c>
      <c r="BJ455" s="339">
        <v>1642.69</v>
      </c>
      <c r="BK455" s="155">
        <v>16081.935099999999</v>
      </c>
      <c r="BL455" s="156">
        <v>0.81099270708763693</v>
      </c>
      <c r="BM455" s="155">
        <v>3748.0028999999995</v>
      </c>
      <c r="BN455" s="100"/>
      <c r="BO455" s="155">
        <v>0</v>
      </c>
      <c r="BP455" s="366">
        <v>0</v>
      </c>
      <c r="BQ455" s="339">
        <v>1642.69</v>
      </c>
      <c r="BR455" s="155">
        <v>16081.935099999999</v>
      </c>
      <c r="BS455" s="156">
        <v>0.81099270708763693</v>
      </c>
      <c r="BT455" s="155">
        <v>3748.0028999999995</v>
      </c>
      <c r="BU455" s="100"/>
      <c r="BV455" s="155">
        <v>0</v>
      </c>
      <c r="BW455" s="366">
        <v>0</v>
      </c>
      <c r="BX455" s="339">
        <v>1642.69</v>
      </c>
      <c r="BY455" s="155">
        <v>16081.935099999999</v>
      </c>
      <c r="BZ455" s="156">
        <v>0.81099270708763693</v>
      </c>
      <c r="CA455" s="155">
        <v>3748.0028999999995</v>
      </c>
      <c r="CB455" s="100"/>
      <c r="CC455" s="155">
        <v>0</v>
      </c>
      <c r="CD455" s="366">
        <v>0</v>
      </c>
      <c r="CE455" s="339">
        <v>1642.69</v>
      </c>
      <c r="CF455" s="155">
        <v>16081.935099999999</v>
      </c>
      <c r="CG455" s="156">
        <v>0.81099270708763693</v>
      </c>
      <c r="CH455" s="155">
        <v>3748.0028999999995</v>
      </c>
      <c r="CI455" s="100">
        <v>382.84</v>
      </c>
      <c r="CJ455" s="155">
        <v>3747.99</v>
      </c>
      <c r="CK455" s="366">
        <v>0.18900664238082843</v>
      </c>
      <c r="CL455" s="339">
        <v>2025.53</v>
      </c>
      <c r="CM455" s="155">
        <v>19829.935099999999</v>
      </c>
      <c r="CN455" s="156">
        <v>0.99999985375647671</v>
      </c>
      <c r="CO455" s="155">
        <v>2.8999999994994141E-3</v>
      </c>
      <c r="CP455" s="100"/>
      <c r="CQ455" s="155">
        <v>0</v>
      </c>
      <c r="CR455" s="366">
        <v>0</v>
      </c>
      <c r="CS455" s="339">
        <v>2025.53</v>
      </c>
      <c r="CT455" s="155">
        <v>19829.935099999999</v>
      </c>
      <c r="CU455" s="156">
        <v>0.99999985375647671</v>
      </c>
      <c r="CV455" s="155">
        <v>2.8999999994994141E-3</v>
      </c>
      <c r="CW455" s="100"/>
      <c r="CX455" s="155">
        <v>0</v>
      </c>
      <c r="CY455" s="366">
        <v>0</v>
      </c>
      <c r="CZ455" s="339">
        <v>2025.53</v>
      </c>
      <c r="DA455" s="155">
        <v>19829.935099999999</v>
      </c>
      <c r="DB455" s="156">
        <v>0.99999985375647671</v>
      </c>
      <c r="DC455" s="155">
        <v>2.8999999994994141E-3</v>
      </c>
      <c r="DD455" s="100"/>
      <c r="DE455" s="155">
        <v>0</v>
      </c>
      <c r="DF455" s="366">
        <v>0</v>
      </c>
      <c r="DG455" s="339">
        <v>2025.53</v>
      </c>
      <c r="DH455" s="155">
        <v>19829.935099999999</v>
      </c>
      <c r="DI455" s="156">
        <v>0.99999985375647671</v>
      </c>
      <c r="DJ455" s="155">
        <v>2.8999999994994141E-3</v>
      </c>
      <c r="DK455" s="100"/>
      <c r="DL455" s="155">
        <v>0</v>
      </c>
      <c r="DM455" s="366">
        <v>0</v>
      </c>
      <c r="DN455" s="339">
        <v>2025.53</v>
      </c>
      <c r="DO455" s="155">
        <v>19829.935099999999</v>
      </c>
      <c r="DP455" s="156">
        <v>0.99999985375647671</v>
      </c>
      <c r="DQ455" s="155">
        <v>2.8999999994994141E-3</v>
      </c>
    </row>
    <row r="456" spans="1:121" ht="38.25" x14ac:dyDescent="0.25">
      <c r="A456" s="17" t="s">
        <v>1192</v>
      </c>
      <c r="B456" s="18" t="s">
        <v>1193</v>
      </c>
      <c r="C456" s="17" t="s">
        <v>32</v>
      </c>
      <c r="D456" s="17" t="s">
        <v>1194</v>
      </c>
      <c r="E456" s="19" t="s">
        <v>109</v>
      </c>
      <c r="F456" s="19">
        <v>59.95</v>
      </c>
      <c r="G456" s="20">
        <v>72.5</v>
      </c>
      <c r="H456" s="20">
        <v>90.78</v>
      </c>
      <c r="I456" s="390">
        <v>5442.2610000000004</v>
      </c>
      <c r="J456" s="100"/>
      <c r="K456" s="155">
        <v>0</v>
      </c>
      <c r="L456" s="366">
        <v>0</v>
      </c>
      <c r="M456" s="339">
        <v>0</v>
      </c>
      <c r="N456" s="155">
        <v>0</v>
      </c>
      <c r="O456" s="156">
        <v>0</v>
      </c>
      <c r="P456" s="155">
        <v>5442.2610000000004</v>
      </c>
      <c r="Q456" s="100"/>
      <c r="R456" s="155">
        <v>0</v>
      </c>
      <c r="S456" s="366">
        <v>0</v>
      </c>
      <c r="T456" s="339">
        <v>0</v>
      </c>
      <c r="U456" s="155">
        <v>0</v>
      </c>
      <c r="V456" s="156">
        <v>0</v>
      </c>
      <c r="W456" s="155">
        <v>5442.2610000000004</v>
      </c>
      <c r="X456" s="100"/>
      <c r="Y456" s="155">
        <v>0</v>
      </c>
      <c r="Z456" s="366">
        <v>0</v>
      </c>
      <c r="AA456" s="339">
        <v>0</v>
      </c>
      <c r="AB456" s="155">
        <v>0</v>
      </c>
      <c r="AC456" s="156">
        <v>0</v>
      </c>
      <c r="AD456" s="155">
        <v>5442.2610000000004</v>
      </c>
      <c r="AE456" s="100"/>
      <c r="AF456" s="155">
        <v>0</v>
      </c>
      <c r="AG456" s="366">
        <v>0</v>
      </c>
      <c r="AH456" s="339">
        <v>0</v>
      </c>
      <c r="AI456" s="155">
        <v>0</v>
      </c>
      <c r="AJ456" s="156">
        <v>0</v>
      </c>
      <c r="AK456" s="155">
        <v>5442.2610000000004</v>
      </c>
      <c r="AL456" s="100"/>
      <c r="AM456" s="155">
        <v>0</v>
      </c>
      <c r="AN456" s="366">
        <v>0</v>
      </c>
      <c r="AO456" s="339">
        <v>0</v>
      </c>
      <c r="AP456" s="155">
        <v>0</v>
      </c>
      <c r="AQ456" s="156">
        <v>0</v>
      </c>
      <c r="AR456" s="155">
        <v>5442.2610000000004</v>
      </c>
      <c r="AS456" s="100"/>
      <c r="AT456" s="155">
        <v>0</v>
      </c>
      <c r="AU456" s="366">
        <v>0</v>
      </c>
      <c r="AV456" s="339">
        <v>0</v>
      </c>
      <c r="AW456" s="155">
        <v>0</v>
      </c>
      <c r="AX456" s="156">
        <v>0</v>
      </c>
      <c r="AY456" s="155">
        <v>5442.2610000000004</v>
      </c>
      <c r="AZ456" s="100"/>
      <c r="BA456" s="155">
        <v>0</v>
      </c>
      <c r="BB456" s="366">
        <v>0</v>
      </c>
      <c r="BC456" s="339">
        <v>0</v>
      </c>
      <c r="BD456" s="155">
        <v>0</v>
      </c>
      <c r="BE456" s="156">
        <v>0</v>
      </c>
      <c r="BF456" s="155">
        <v>5442.2610000000004</v>
      </c>
      <c r="BG456" s="100"/>
      <c r="BH456" s="155">
        <v>0</v>
      </c>
      <c r="BI456" s="366">
        <v>0</v>
      </c>
      <c r="BJ456" s="339">
        <v>0</v>
      </c>
      <c r="BK456" s="155">
        <v>0</v>
      </c>
      <c r="BL456" s="156">
        <v>0</v>
      </c>
      <c r="BM456" s="155">
        <v>5442.2610000000004</v>
      </c>
      <c r="BN456" s="100"/>
      <c r="BO456" s="155">
        <v>0</v>
      </c>
      <c r="BP456" s="366">
        <v>0</v>
      </c>
      <c r="BQ456" s="339">
        <v>0</v>
      </c>
      <c r="BR456" s="155">
        <v>0</v>
      </c>
      <c r="BS456" s="156">
        <v>0</v>
      </c>
      <c r="BT456" s="155">
        <v>5442.2610000000004</v>
      </c>
      <c r="BU456" s="100"/>
      <c r="BV456" s="155">
        <v>0</v>
      </c>
      <c r="BW456" s="366">
        <v>0</v>
      </c>
      <c r="BX456" s="339">
        <v>0</v>
      </c>
      <c r="BY456" s="155">
        <v>0</v>
      </c>
      <c r="BZ456" s="156">
        <v>0</v>
      </c>
      <c r="CA456" s="155">
        <v>5442.2610000000004</v>
      </c>
      <c r="CB456" s="100"/>
      <c r="CC456" s="155">
        <v>0</v>
      </c>
      <c r="CD456" s="366">
        <v>0</v>
      </c>
      <c r="CE456" s="339">
        <v>0</v>
      </c>
      <c r="CF456" s="155">
        <v>0</v>
      </c>
      <c r="CG456" s="156">
        <v>0</v>
      </c>
      <c r="CH456" s="155">
        <v>5442.2610000000004</v>
      </c>
      <c r="CI456" s="100">
        <v>16.02</v>
      </c>
      <c r="CJ456" s="155">
        <v>1454.2955999999999</v>
      </c>
      <c r="CK456" s="366">
        <v>0.2672226855713094</v>
      </c>
      <c r="CL456" s="339">
        <v>16.02</v>
      </c>
      <c r="CM456" s="155">
        <v>1454.2955999999999</v>
      </c>
      <c r="CN456" s="156">
        <v>0.2672226855713094</v>
      </c>
      <c r="CO456" s="155">
        <v>3987.9654000000005</v>
      </c>
      <c r="CP456" s="100">
        <v>43.93</v>
      </c>
      <c r="CQ456" s="155">
        <v>3987.9654</v>
      </c>
      <c r="CR456" s="366">
        <v>0.73277731442869054</v>
      </c>
      <c r="CS456" s="339">
        <v>59.95</v>
      </c>
      <c r="CT456" s="155">
        <v>5442.2610000000004</v>
      </c>
      <c r="CU456" s="156">
        <v>1</v>
      </c>
      <c r="CV456" s="155">
        <v>0</v>
      </c>
      <c r="CW456" s="100"/>
      <c r="CX456" s="155">
        <v>0</v>
      </c>
      <c r="CY456" s="366">
        <v>0</v>
      </c>
      <c r="CZ456" s="339">
        <v>59.95</v>
      </c>
      <c r="DA456" s="155">
        <v>5442.2610000000004</v>
      </c>
      <c r="DB456" s="156">
        <v>1</v>
      </c>
      <c r="DC456" s="155">
        <v>0</v>
      </c>
      <c r="DD456" s="100"/>
      <c r="DE456" s="155">
        <v>0</v>
      </c>
      <c r="DF456" s="366">
        <v>0</v>
      </c>
      <c r="DG456" s="339">
        <v>59.95</v>
      </c>
      <c r="DH456" s="155">
        <v>5442.2610000000004</v>
      </c>
      <c r="DI456" s="156">
        <v>1</v>
      </c>
      <c r="DJ456" s="155">
        <v>0</v>
      </c>
      <c r="DK456" s="100"/>
      <c r="DL456" s="155">
        <v>0</v>
      </c>
      <c r="DM456" s="366">
        <v>0</v>
      </c>
      <c r="DN456" s="339">
        <v>59.95</v>
      </c>
      <c r="DO456" s="155">
        <v>5442.2610000000004</v>
      </c>
      <c r="DP456" s="156">
        <v>1</v>
      </c>
      <c r="DQ456" s="155">
        <v>0</v>
      </c>
    </row>
    <row r="457" spans="1:121" ht="38.25" x14ac:dyDescent="0.25">
      <c r="A457" s="17" t="s">
        <v>1195</v>
      </c>
      <c r="B457" s="18" t="s">
        <v>1196</v>
      </c>
      <c r="C457" s="17" t="s">
        <v>32</v>
      </c>
      <c r="D457" s="17" t="s">
        <v>1197</v>
      </c>
      <c r="E457" s="19" t="s">
        <v>109</v>
      </c>
      <c r="F457" s="19">
        <v>236.33</v>
      </c>
      <c r="G457" s="20">
        <v>140.13999999999999</v>
      </c>
      <c r="H457" s="20">
        <v>175.48</v>
      </c>
      <c r="I457" s="390">
        <v>41471.188000000002</v>
      </c>
      <c r="J457" s="100"/>
      <c r="K457" s="155">
        <v>0</v>
      </c>
      <c r="L457" s="366">
        <v>0</v>
      </c>
      <c r="M457" s="339">
        <v>0</v>
      </c>
      <c r="N457" s="155">
        <v>0</v>
      </c>
      <c r="O457" s="156">
        <v>0</v>
      </c>
      <c r="P457" s="155">
        <v>41471.188000000002</v>
      </c>
      <c r="Q457" s="100">
        <v>28.34</v>
      </c>
      <c r="R457" s="155">
        <v>4973.1031999999996</v>
      </c>
      <c r="S457" s="366">
        <v>0.11991706627743579</v>
      </c>
      <c r="T457" s="339">
        <v>28.34</v>
      </c>
      <c r="U457" s="155">
        <v>4973.1031999999996</v>
      </c>
      <c r="V457" s="156">
        <v>0.11991706627743579</v>
      </c>
      <c r="W457" s="155">
        <v>36498.084800000004</v>
      </c>
      <c r="X457" s="100">
        <v>125.23</v>
      </c>
      <c r="Y457" s="155">
        <v>21975.360399999998</v>
      </c>
      <c r="Z457" s="366">
        <v>0.52989464396341857</v>
      </c>
      <c r="AA457" s="339">
        <v>153.57</v>
      </c>
      <c r="AB457" s="155">
        <v>26948.463599999995</v>
      </c>
      <c r="AC457" s="156">
        <v>0.64981171024085427</v>
      </c>
      <c r="AD457" s="155">
        <v>14522.724400000006</v>
      </c>
      <c r="AE457" s="100"/>
      <c r="AF457" s="155">
        <v>0</v>
      </c>
      <c r="AG457" s="366">
        <v>0</v>
      </c>
      <c r="AH457" s="339">
        <v>153.57</v>
      </c>
      <c r="AI457" s="155">
        <v>26948.463599999995</v>
      </c>
      <c r="AJ457" s="156">
        <v>0.64981171024085427</v>
      </c>
      <c r="AK457" s="155">
        <v>14522.724400000006</v>
      </c>
      <c r="AL457" s="100">
        <v>13.82</v>
      </c>
      <c r="AM457" s="155">
        <v>2425.1336000000001</v>
      </c>
      <c r="AN457" s="366">
        <v>5.8477553138820138E-2</v>
      </c>
      <c r="AO457" s="339">
        <v>167.39</v>
      </c>
      <c r="AP457" s="155">
        <v>29373.597199999997</v>
      </c>
      <c r="AQ457" s="156">
        <v>0.70828926337967446</v>
      </c>
      <c r="AR457" s="155">
        <v>12097.590800000005</v>
      </c>
      <c r="AS457" s="100">
        <v>33.659999999999997</v>
      </c>
      <c r="AT457" s="155">
        <v>5906.6567999999988</v>
      </c>
      <c r="AU457" s="366">
        <v>0.14242796227588173</v>
      </c>
      <c r="AV457" s="339">
        <v>201.04999999999998</v>
      </c>
      <c r="AW457" s="155">
        <v>35280.253999999994</v>
      </c>
      <c r="AX457" s="156">
        <v>0.85071722565555619</v>
      </c>
      <c r="AY457" s="155">
        <v>6190.9340000000084</v>
      </c>
      <c r="AZ457" s="100"/>
      <c r="BA457" s="155">
        <v>0</v>
      </c>
      <c r="BB457" s="366">
        <v>0</v>
      </c>
      <c r="BC457" s="339">
        <v>201.04999999999998</v>
      </c>
      <c r="BD457" s="155">
        <v>35280.253999999994</v>
      </c>
      <c r="BE457" s="156">
        <v>0.85071722565555619</v>
      </c>
      <c r="BF457" s="155">
        <v>6190.9340000000084</v>
      </c>
      <c r="BG457" s="100"/>
      <c r="BH457" s="155">
        <v>0</v>
      </c>
      <c r="BI457" s="366">
        <v>0</v>
      </c>
      <c r="BJ457" s="339">
        <v>201.04999999999998</v>
      </c>
      <c r="BK457" s="155">
        <v>35280.253999999994</v>
      </c>
      <c r="BL457" s="156">
        <v>0.85071722565555619</v>
      </c>
      <c r="BM457" s="155">
        <v>6190.9340000000084</v>
      </c>
      <c r="BN457" s="100"/>
      <c r="BO457" s="155">
        <v>0</v>
      </c>
      <c r="BP457" s="366">
        <v>0</v>
      </c>
      <c r="BQ457" s="339">
        <v>201.04999999999998</v>
      </c>
      <c r="BR457" s="155">
        <v>35280.253999999994</v>
      </c>
      <c r="BS457" s="156">
        <v>0.85071722565555619</v>
      </c>
      <c r="BT457" s="155">
        <v>6190.9340000000084</v>
      </c>
      <c r="BU457" s="100"/>
      <c r="BV457" s="155">
        <v>0</v>
      </c>
      <c r="BW457" s="366">
        <v>0</v>
      </c>
      <c r="BX457" s="339">
        <v>201.04999999999998</v>
      </c>
      <c r="BY457" s="155">
        <v>35280.253999999994</v>
      </c>
      <c r="BZ457" s="156">
        <v>0.85071722565555619</v>
      </c>
      <c r="CA457" s="155">
        <v>6190.9340000000084</v>
      </c>
      <c r="CB457" s="100"/>
      <c r="CC457" s="155">
        <v>0</v>
      </c>
      <c r="CD457" s="366">
        <v>0</v>
      </c>
      <c r="CE457" s="339">
        <v>201.04999999999998</v>
      </c>
      <c r="CF457" s="155">
        <v>35280.253999999994</v>
      </c>
      <c r="CG457" s="156">
        <v>0.85071722565555619</v>
      </c>
      <c r="CH457" s="155">
        <v>6190.9340000000084</v>
      </c>
      <c r="CI457" s="100">
        <v>35.28</v>
      </c>
      <c r="CJ457" s="155">
        <v>6190.93</v>
      </c>
      <c r="CK457" s="366">
        <v>0.14928267789193789</v>
      </c>
      <c r="CL457" s="339">
        <v>236.32999999999998</v>
      </c>
      <c r="CM457" s="155">
        <v>41471.183999999994</v>
      </c>
      <c r="CN457" s="156">
        <v>0.99999990354749402</v>
      </c>
      <c r="CO457" s="155">
        <v>4.0000000080908649E-3</v>
      </c>
      <c r="CP457" s="100"/>
      <c r="CQ457" s="155">
        <v>0</v>
      </c>
      <c r="CR457" s="366">
        <v>0</v>
      </c>
      <c r="CS457" s="339">
        <v>236.32999999999998</v>
      </c>
      <c r="CT457" s="155">
        <v>41471.183999999994</v>
      </c>
      <c r="CU457" s="156">
        <v>0.99999990354749402</v>
      </c>
      <c r="CV457" s="155">
        <v>4.0000000080908649E-3</v>
      </c>
      <c r="CW457" s="100"/>
      <c r="CX457" s="155">
        <v>0</v>
      </c>
      <c r="CY457" s="366">
        <v>0</v>
      </c>
      <c r="CZ457" s="339">
        <v>236.32999999999998</v>
      </c>
      <c r="DA457" s="155">
        <v>41471.183999999994</v>
      </c>
      <c r="DB457" s="156">
        <v>0.99999990354749402</v>
      </c>
      <c r="DC457" s="155">
        <v>4.0000000080908649E-3</v>
      </c>
      <c r="DD457" s="100"/>
      <c r="DE457" s="155">
        <v>0</v>
      </c>
      <c r="DF457" s="366">
        <v>0</v>
      </c>
      <c r="DG457" s="339">
        <v>236.32999999999998</v>
      </c>
      <c r="DH457" s="155">
        <v>41471.183999999994</v>
      </c>
      <c r="DI457" s="156">
        <v>0.99999990354749402</v>
      </c>
      <c r="DJ457" s="155">
        <v>4.0000000080908649E-3</v>
      </c>
      <c r="DK457" s="100"/>
      <c r="DL457" s="155">
        <v>0</v>
      </c>
      <c r="DM457" s="366">
        <v>0</v>
      </c>
      <c r="DN457" s="339">
        <v>236.32999999999998</v>
      </c>
      <c r="DO457" s="155">
        <v>41471.183999999994</v>
      </c>
      <c r="DP457" s="156">
        <v>0.99999990354749402</v>
      </c>
      <c r="DQ457" s="155">
        <v>4.0000000080908649E-3</v>
      </c>
    </row>
    <row r="458" spans="1:121" ht="38.25" x14ac:dyDescent="0.25">
      <c r="A458" s="17" t="s">
        <v>1198</v>
      </c>
      <c r="B458" s="18" t="s">
        <v>1199</v>
      </c>
      <c r="C458" s="17" t="s">
        <v>32</v>
      </c>
      <c r="D458" s="17" t="s">
        <v>1200</v>
      </c>
      <c r="E458" s="19" t="s">
        <v>109</v>
      </c>
      <c r="F458" s="19">
        <v>237.13</v>
      </c>
      <c r="G458" s="20">
        <v>44.42</v>
      </c>
      <c r="H458" s="20">
        <v>55.62</v>
      </c>
      <c r="I458" s="390">
        <v>13189.17</v>
      </c>
      <c r="J458" s="100">
        <v>0</v>
      </c>
      <c r="K458" s="155">
        <v>0</v>
      </c>
      <c r="L458" s="366">
        <v>0</v>
      </c>
      <c r="M458" s="339">
        <v>0</v>
      </c>
      <c r="N458" s="155">
        <v>0</v>
      </c>
      <c r="O458" s="156">
        <v>0</v>
      </c>
      <c r="P458" s="155">
        <v>13189.17</v>
      </c>
      <c r="Q458" s="100"/>
      <c r="R458" s="155">
        <v>0</v>
      </c>
      <c r="S458" s="366">
        <v>0</v>
      </c>
      <c r="T458" s="339">
        <v>0</v>
      </c>
      <c r="U458" s="155">
        <v>0</v>
      </c>
      <c r="V458" s="156">
        <v>0</v>
      </c>
      <c r="W458" s="155">
        <v>13189.17</v>
      </c>
      <c r="X458" s="100"/>
      <c r="Y458" s="155">
        <v>0</v>
      </c>
      <c r="Z458" s="366">
        <v>0</v>
      </c>
      <c r="AA458" s="339">
        <v>0</v>
      </c>
      <c r="AB458" s="155">
        <v>0</v>
      </c>
      <c r="AC458" s="156">
        <v>0</v>
      </c>
      <c r="AD458" s="155">
        <v>13189.17</v>
      </c>
      <c r="AE458" s="100"/>
      <c r="AF458" s="155">
        <v>0</v>
      </c>
      <c r="AG458" s="366">
        <v>0</v>
      </c>
      <c r="AH458" s="339">
        <v>0</v>
      </c>
      <c r="AI458" s="155">
        <v>0</v>
      </c>
      <c r="AJ458" s="156">
        <v>0</v>
      </c>
      <c r="AK458" s="155">
        <v>13189.17</v>
      </c>
      <c r="AL458" s="100"/>
      <c r="AM458" s="155">
        <v>0</v>
      </c>
      <c r="AN458" s="366">
        <v>0</v>
      </c>
      <c r="AO458" s="339">
        <v>0</v>
      </c>
      <c r="AP458" s="155">
        <v>0</v>
      </c>
      <c r="AQ458" s="156">
        <v>0</v>
      </c>
      <c r="AR458" s="155">
        <v>13189.17</v>
      </c>
      <c r="AS458" s="100"/>
      <c r="AT458" s="155">
        <v>0</v>
      </c>
      <c r="AU458" s="366">
        <v>0</v>
      </c>
      <c r="AV458" s="339">
        <v>0</v>
      </c>
      <c r="AW458" s="155">
        <v>0</v>
      </c>
      <c r="AX458" s="156">
        <v>0</v>
      </c>
      <c r="AY458" s="155">
        <v>13189.17</v>
      </c>
      <c r="AZ458" s="100"/>
      <c r="BA458" s="155">
        <v>0</v>
      </c>
      <c r="BB458" s="366">
        <v>0</v>
      </c>
      <c r="BC458" s="339">
        <v>0</v>
      </c>
      <c r="BD458" s="155">
        <v>0</v>
      </c>
      <c r="BE458" s="156">
        <v>0</v>
      </c>
      <c r="BF458" s="155">
        <v>13189.17</v>
      </c>
      <c r="BG458" s="100"/>
      <c r="BH458" s="155">
        <v>0</v>
      </c>
      <c r="BI458" s="366">
        <v>0</v>
      </c>
      <c r="BJ458" s="339">
        <v>0</v>
      </c>
      <c r="BK458" s="155">
        <v>0</v>
      </c>
      <c r="BL458" s="156">
        <v>0</v>
      </c>
      <c r="BM458" s="155">
        <v>13189.17</v>
      </c>
      <c r="BN458" s="100">
        <v>52.3</v>
      </c>
      <c r="BO458" s="155">
        <v>2908.9259999999999</v>
      </c>
      <c r="BP458" s="366">
        <v>0.22055413646196084</v>
      </c>
      <c r="BQ458" s="339">
        <v>52.3</v>
      </c>
      <c r="BR458" s="155">
        <v>2908.9259999999999</v>
      </c>
      <c r="BS458" s="156">
        <v>0.22055413646196084</v>
      </c>
      <c r="BT458" s="155">
        <v>10280.244000000001</v>
      </c>
      <c r="BU458" s="100"/>
      <c r="BV458" s="155">
        <v>0</v>
      </c>
      <c r="BW458" s="366">
        <v>0</v>
      </c>
      <c r="BX458" s="339">
        <v>52.3</v>
      </c>
      <c r="BY458" s="155">
        <v>2908.9259999999999</v>
      </c>
      <c r="BZ458" s="156">
        <v>0.22055413646196084</v>
      </c>
      <c r="CA458" s="155">
        <v>10280.244000000001</v>
      </c>
      <c r="CB458" s="100"/>
      <c r="CC458" s="155">
        <v>0</v>
      </c>
      <c r="CD458" s="366">
        <v>0</v>
      </c>
      <c r="CE458" s="339">
        <v>52.3</v>
      </c>
      <c r="CF458" s="155">
        <v>2908.9259999999999</v>
      </c>
      <c r="CG458" s="156">
        <v>0.22055413646196084</v>
      </c>
      <c r="CH458" s="155">
        <v>10280.244000000001</v>
      </c>
      <c r="CI458" s="100">
        <v>65.400000000000006</v>
      </c>
      <c r="CJ458" s="155">
        <v>3637.5480000000002</v>
      </c>
      <c r="CK458" s="366">
        <v>0.27579809798493765</v>
      </c>
      <c r="CL458" s="339">
        <v>117.7</v>
      </c>
      <c r="CM458" s="155">
        <v>6546.4740000000002</v>
      </c>
      <c r="CN458" s="156">
        <v>0.49635223444689847</v>
      </c>
      <c r="CO458" s="155">
        <v>6642.6959999999999</v>
      </c>
      <c r="CP458" s="100">
        <v>119.43</v>
      </c>
      <c r="CQ458" s="155">
        <v>6642.6966000000002</v>
      </c>
      <c r="CR458" s="366">
        <v>0.50364781104497103</v>
      </c>
      <c r="CS458" s="339">
        <v>237.13</v>
      </c>
      <c r="CT458" s="155">
        <v>13189.170600000001</v>
      </c>
      <c r="CU458" s="156">
        <v>1.0000000454918696</v>
      </c>
      <c r="CV458" s="155">
        <v>-6.0000000121362973E-4</v>
      </c>
      <c r="CW458" s="100"/>
      <c r="CX458" s="155">
        <v>0</v>
      </c>
      <c r="CY458" s="366">
        <v>0</v>
      </c>
      <c r="CZ458" s="339">
        <v>237.13</v>
      </c>
      <c r="DA458" s="155">
        <v>13189.170600000001</v>
      </c>
      <c r="DB458" s="156">
        <v>1.0000000454918696</v>
      </c>
      <c r="DC458" s="155">
        <v>-6.0000000121362973E-4</v>
      </c>
      <c r="DD458" s="100"/>
      <c r="DE458" s="155">
        <v>0</v>
      </c>
      <c r="DF458" s="366">
        <v>0</v>
      </c>
      <c r="DG458" s="339">
        <v>237.13</v>
      </c>
      <c r="DH458" s="155">
        <v>13189.170600000001</v>
      </c>
      <c r="DI458" s="156">
        <v>1.0000000454918696</v>
      </c>
      <c r="DJ458" s="155">
        <v>-6.0000000121362973E-4</v>
      </c>
      <c r="DK458" s="100"/>
      <c r="DL458" s="155">
        <v>0</v>
      </c>
      <c r="DM458" s="366">
        <v>0</v>
      </c>
      <c r="DN458" s="339">
        <v>237.13</v>
      </c>
      <c r="DO458" s="155">
        <v>13189.170600000001</v>
      </c>
      <c r="DP458" s="156">
        <v>1.0000000454918696</v>
      </c>
      <c r="DQ458" s="155">
        <v>-6.0000000121362973E-4</v>
      </c>
    </row>
    <row r="459" spans="1:121" ht="63.75" x14ac:dyDescent="0.25">
      <c r="A459" s="17" t="s">
        <v>1201</v>
      </c>
      <c r="B459" s="18" t="s">
        <v>1202</v>
      </c>
      <c r="C459" s="17" t="s">
        <v>32</v>
      </c>
      <c r="D459" s="17" t="s">
        <v>1203</v>
      </c>
      <c r="E459" s="19" t="s">
        <v>34</v>
      </c>
      <c r="F459" s="19">
        <v>469.91999999999996</v>
      </c>
      <c r="G459" s="20">
        <v>51</v>
      </c>
      <c r="H459" s="20">
        <v>63.86</v>
      </c>
      <c r="I459" s="390">
        <v>30009.091</v>
      </c>
      <c r="J459" s="100">
        <v>0</v>
      </c>
      <c r="K459" s="155">
        <v>0</v>
      </c>
      <c r="L459" s="366">
        <v>0</v>
      </c>
      <c r="M459" s="339">
        <v>0</v>
      </c>
      <c r="N459" s="155">
        <v>0</v>
      </c>
      <c r="O459" s="156">
        <v>0</v>
      </c>
      <c r="P459" s="155">
        <v>30009.091</v>
      </c>
      <c r="Q459" s="100"/>
      <c r="R459" s="155">
        <v>0</v>
      </c>
      <c r="S459" s="366">
        <v>0</v>
      </c>
      <c r="T459" s="339">
        <v>0</v>
      </c>
      <c r="U459" s="155">
        <v>0</v>
      </c>
      <c r="V459" s="156">
        <v>0</v>
      </c>
      <c r="W459" s="155">
        <v>30009.091</v>
      </c>
      <c r="X459" s="100"/>
      <c r="Y459" s="155">
        <v>0</v>
      </c>
      <c r="Z459" s="366">
        <v>0</v>
      </c>
      <c r="AA459" s="339">
        <v>0</v>
      </c>
      <c r="AB459" s="155">
        <v>0</v>
      </c>
      <c r="AC459" s="156">
        <v>0</v>
      </c>
      <c r="AD459" s="155">
        <v>30009.091</v>
      </c>
      <c r="AE459" s="100"/>
      <c r="AF459" s="155">
        <v>0</v>
      </c>
      <c r="AG459" s="366">
        <v>0</v>
      </c>
      <c r="AH459" s="339">
        <v>0</v>
      </c>
      <c r="AI459" s="155">
        <v>0</v>
      </c>
      <c r="AJ459" s="156">
        <v>0</v>
      </c>
      <c r="AK459" s="155">
        <v>30009.091</v>
      </c>
      <c r="AL459" s="100"/>
      <c r="AM459" s="155">
        <v>0</v>
      </c>
      <c r="AN459" s="366">
        <v>0</v>
      </c>
      <c r="AO459" s="339">
        <v>0</v>
      </c>
      <c r="AP459" s="155">
        <v>0</v>
      </c>
      <c r="AQ459" s="156">
        <v>0</v>
      </c>
      <c r="AR459" s="155">
        <v>30009.091</v>
      </c>
      <c r="AS459" s="100"/>
      <c r="AT459" s="155">
        <v>0</v>
      </c>
      <c r="AU459" s="366">
        <v>0</v>
      </c>
      <c r="AV459" s="339">
        <v>0</v>
      </c>
      <c r="AW459" s="155">
        <v>0</v>
      </c>
      <c r="AX459" s="156">
        <v>0</v>
      </c>
      <c r="AY459" s="155">
        <v>30009.091</v>
      </c>
      <c r="AZ459" s="100"/>
      <c r="BA459" s="155">
        <v>0</v>
      </c>
      <c r="BB459" s="366">
        <v>0</v>
      </c>
      <c r="BC459" s="339">
        <v>0</v>
      </c>
      <c r="BD459" s="155">
        <v>0</v>
      </c>
      <c r="BE459" s="156">
        <v>0</v>
      </c>
      <c r="BF459" s="155">
        <v>30009.091</v>
      </c>
      <c r="BG459" s="100"/>
      <c r="BH459" s="155">
        <v>0</v>
      </c>
      <c r="BI459" s="366">
        <v>0</v>
      </c>
      <c r="BJ459" s="339">
        <v>0</v>
      </c>
      <c r="BK459" s="155">
        <v>0</v>
      </c>
      <c r="BL459" s="156">
        <v>0</v>
      </c>
      <c r="BM459" s="155">
        <v>30009.091</v>
      </c>
      <c r="BN459" s="100"/>
      <c r="BO459" s="155">
        <v>0</v>
      </c>
      <c r="BP459" s="366">
        <v>0</v>
      </c>
      <c r="BQ459" s="339">
        <v>0</v>
      </c>
      <c r="BR459" s="155">
        <v>0</v>
      </c>
      <c r="BS459" s="156">
        <v>0</v>
      </c>
      <c r="BT459" s="155">
        <v>30009.091</v>
      </c>
      <c r="BU459" s="100">
        <v>259.95</v>
      </c>
      <c r="BV459" s="155">
        <v>16600.406999999999</v>
      </c>
      <c r="BW459" s="366">
        <v>0.55317926824241359</v>
      </c>
      <c r="BX459" s="339">
        <v>259.95</v>
      </c>
      <c r="BY459" s="155">
        <v>16600.406999999999</v>
      </c>
      <c r="BZ459" s="156">
        <v>0.55317926824241359</v>
      </c>
      <c r="CA459" s="155">
        <v>13408.684000000001</v>
      </c>
      <c r="CB459" s="100">
        <v>169.26</v>
      </c>
      <c r="CC459" s="155">
        <v>10808.943599999999</v>
      </c>
      <c r="CD459" s="366">
        <v>0.36018897073556805</v>
      </c>
      <c r="CE459" s="339">
        <v>429.21</v>
      </c>
      <c r="CF459" s="155">
        <v>27409.350599999998</v>
      </c>
      <c r="CG459" s="156">
        <v>0.91336823897798158</v>
      </c>
      <c r="CH459" s="155">
        <v>2599.7404000000024</v>
      </c>
      <c r="CI459" s="100">
        <v>29.12</v>
      </c>
      <c r="CJ459" s="155">
        <v>1859.6032</v>
      </c>
      <c r="CK459" s="366">
        <v>6.1967994965259031E-2</v>
      </c>
      <c r="CL459" s="339">
        <v>458.33</v>
      </c>
      <c r="CM459" s="155">
        <v>29268.953799999999</v>
      </c>
      <c r="CN459" s="156">
        <v>0.97533623394324065</v>
      </c>
      <c r="CO459" s="155">
        <v>740.13720000000103</v>
      </c>
      <c r="CP459" s="100">
        <v>11.59</v>
      </c>
      <c r="CQ459" s="155">
        <v>740.13739999999996</v>
      </c>
      <c r="CR459" s="366">
        <v>2.4663772721406321E-2</v>
      </c>
      <c r="CS459" s="339">
        <v>469.91999999999996</v>
      </c>
      <c r="CT459" s="155">
        <v>30009.091199999999</v>
      </c>
      <c r="CU459" s="156">
        <v>1.0000000066646471</v>
      </c>
      <c r="CV459" s="155">
        <v>-1.9999999858555384E-4</v>
      </c>
      <c r="CW459" s="100"/>
      <c r="CX459" s="155">
        <v>0</v>
      </c>
      <c r="CY459" s="366">
        <v>0</v>
      </c>
      <c r="CZ459" s="339">
        <v>469.91999999999996</v>
      </c>
      <c r="DA459" s="155">
        <v>30009.091199999999</v>
      </c>
      <c r="DB459" s="156">
        <v>1.0000000066646471</v>
      </c>
      <c r="DC459" s="155">
        <v>-1.9999999858555384E-4</v>
      </c>
      <c r="DD459" s="100"/>
      <c r="DE459" s="155">
        <v>0</v>
      </c>
      <c r="DF459" s="366">
        <v>0</v>
      </c>
      <c r="DG459" s="339">
        <v>469.91999999999996</v>
      </c>
      <c r="DH459" s="155">
        <v>30009.091199999999</v>
      </c>
      <c r="DI459" s="156">
        <v>1.0000000066646471</v>
      </c>
      <c r="DJ459" s="155">
        <v>-1.9999999858555384E-4</v>
      </c>
      <c r="DK459" s="100"/>
      <c r="DL459" s="155">
        <v>0</v>
      </c>
      <c r="DM459" s="366">
        <v>0</v>
      </c>
      <c r="DN459" s="339">
        <v>469.91999999999996</v>
      </c>
      <c r="DO459" s="155">
        <v>30009.091199999999</v>
      </c>
      <c r="DP459" s="156">
        <v>1.0000000066646471</v>
      </c>
      <c r="DQ459" s="155">
        <v>-1.9999999858555384E-4</v>
      </c>
    </row>
    <row r="460" spans="1:121" ht="38.25" x14ac:dyDescent="0.25">
      <c r="A460" s="17" t="s">
        <v>1204</v>
      </c>
      <c r="B460" s="18" t="s">
        <v>1205</v>
      </c>
      <c r="C460" s="17" t="s">
        <v>27</v>
      </c>
      <c r="D460" s="17" t="s">
        <v>1206</v>
      </c>
      <c r="E460" s="19" t="s">
        <v>34</v>
      </c>
      <c r="F460" s="19">
        <v>2055.88</v>
      </c>
      <c r="G460" s="20">
        <v>7.75</v>
      </c>
      <c r="H460" s="20">
        <v>9.6999999999999993</v>
      </c>
      <c r="I460" s="390">
        <v>19942.036</v>
      </c>
      <c r="J460" s="100">
        <v>0</v>
      </c>
      <c r="K460" s="155">
        <v>0</v>
      </c>
      <c r="L460" s="366">
        <v>0</v>
      </c>
      <c r="M460" s="339">
        <v>0</v>
      </c>
      <c r="N460" s="155">
        <v>0</v>
      </c>
      <c r="O460" s="156">
        <v>0</v>
      </c>
      <c r="P460" s="155">
        <v>19942.036</v>
      </c>
      <c r="Q460" s="100">
        <v>627.58000000000004</v>
      </c>
      <c r="R460" s="155">
        <v>6087.5259999999998</v>
      </c>
      <c r="S460" s="366">
        <v>0.3052610074517968</v>
      </c>
      <c r="T460" s="339">
        <v>627.58000000000004</v>
      </c>
      <c r="U460" s="155">
        <v>6087.5259999999998</v>
      </c>
      <c r="V460" s="156">
        <v>0.3052610074517968</v>
      </c>
      <c r="W460" s="155">
        <v>13854.51</v>
      </c>
      <c r="X460" s="100">
        <v>715.59</v>
      </c>
      <c r="Y460" s="155">
        <v>6941.223</v>
      </c>
      <c r="Z460" s="366">
        <v>0.34806992626028754</v>
      </c>
      <c r="AA460" s="339">
        <v>1343.17</v>
      </c>
      <c r="AB460" s="155">
        <v>13028.749</v>
      </c>
      <c r="AC460" s="156">
        <v>0.65333093371208439</v>
      </c>
      <c r="AD460" s="155">
        <v>6913.2870000000003</v>
      </c>
      <c r="AE460" s="100">
        <v>124.9</v>
      </c>
      <c r="AF460" s="155">
        <v>1211.53</v>
      </c>
      <c r="AG460" s="366">
        <v>6.0752573107379804E-2</v>
      </c>
      <c r="AH460" s="339">
        <v>1468.0700000000002</v>
      </c>
      <c r="AI460" s="155">
        <v>14240.279</v>
      </c>
      <c r="AJ460" s="156">
        <v>0.7140835068194642</v>
      </c>
      <c r="AK460" s="155">
        <v>5701.7569999999996</v>
      </c>
      <c r="AL460" s="100">
        <v>168</v>
      </c>
      <c r="AM460" s="155">
        <v>1629.6</v>
      </c>
      <c r="AN460" s="366">
        <v>8.1716831721695818E-2</v>
      </c>
      <c r="AO460" s="339">
        <v>1636.0700000000002</v>
      </c>
      <c r="AP460" s="155">
        <v>15869.879000000001</v>
      </c>
      <c r="AQ460" s="156">
        <v>0.79580033854116006</v>
      </c>
      <c r="AR460" s="155">
        <v>4072.1569999999992</v>
      </c>
      <c r="AS460" s="100">
        <v>419.81</v>
      </c>
      <c r="AT460" s="155">
        <v>4072.1569999999997</v>
      </c>
      <c r="AU460" s="366">
        <v>0.20419966145884</v>
      </c>
      <c r="AV460" s="339">
        <v>2055.88</v>
      </c>
      <c r="AW460" s="155">
        <v>19942.036</v>
      </c>
      <c r="AX460" s="156">
        <v>1</v>
      </c>
      <c r="AY460" s="155">
        <v>0</v>
      </c>
      <c r="AZ460" s="100"/>
      <c r="BA460" s="155">
        <v>0</v>
      </c>
      <c r="BB460" s="366">
        <v>0</v>
      </c>
      <c r="BC460" s="339">
        <v>2055.88</v>
      </c>
      <c r="BD460" s="155">
        <v>19942.036</v>
      </c>
      <c r="BE460" s="156">
        <v>1</v>
      </c>
      <c r="BF460" s="155">
        <v>0</v>
      </c>
      <c r="BG460" s="100"/>
      <c r="BH460" s="155">
        <v>0</v>
      </c>
      <c r="BI460" s="366">
        <v>0</v>
      </c>
      <c r="BJ460" s="339">
        <v>2055.88</v>
      </c>
      <c r="BK460" s="155">
        <v>19942.036</v>
      </c>
      <c r="BL460" s="156">
        <v>1</v>
      </c>
      <c r="BM460" s="155">
        <v>0</v>
      </c>
      <c r="BN460" s="100"/>
      <c r="BO460" s="155">
        <v>0</v>
      </c>
      <c r="BP460" s="366">
        <v>0</v>
      </c>
      <c r="BQ460" s="339">
        <v>2055.88</v>
      </c>
      <c r="BR460" s="155">
        <v>19942.036</v>
      </c>
      <c r="BS460" s="156">
        <v>1</v>
      </c>
      <c r="BT460" s="155">
        <v>0</v>
      </c>
      <c r="BU460" s="100"/>
      <c r="BV460" s="155">
        <v>0</v>
      </c>
      <c r="BW460" s="366">
        <v>0</v>
      </c>
      <c r="BX460" s="339">
        <v>2055.88</v>
      </c>
      <c r="BY460" s="155">
        <v>19942.036</v>
      </c>
      <c r="BZ460" s="156">
        <v>1</v>
      </c>
      <c r="CA460" s="155">
        <v>0</v>
      </c>
      <c r="CB460" s="100"/>
      <c r="CC460" s="155">
        <v>0</v>
      </c>
      <c r="CD460" s="366">
        <v>0</v>
      </c>
      <c r="CE460" s="339">
        <v>2055.88</v>
      </c>
      <c r="CF460" s="155">
        <v>19942.036</v>
      </c>
      <c r="CG460" s="156">
        <v>1</v>
      </c>
      <c r="CH460" s="155">
        <v>0</v>
      </c>
      <c r="CI460" s="100"/>
      <c r="CJ460" s="155">
        <v>-0.01</v>
      </c>
      <c r="CK460" s="366">
        <v>-5.0145331198880596E-7</v>
      </c>
      <c r="CL460" s="339">
        <v>2055.88</v>
      </c>
      <c r="CM460" s="155">
        <v>19942.036</v>
      </c>
      <c r="CN460" s="156">
        <v>1</v>
      </c>
      <c r="CO460" s="155">
        <v>0</v>
      </c>
      <c r="CP460" s="100"/>
      <c r="CQ460" s="155">
        <v>0</v>
      </c>
      <c r="CR460" s="366">
        <v>0</v>
      </c>
      <c r="CS460" s="339">
        <v>2055.88</v>
      </c>
      <c r="CT460" s="155">
        <v>19942.036</v>
      </c>
      <c r="CU460" s="156">
        <v>1</v>
      </c>
      <c r="CV460" s="155">
        <v>0</v>
      </c>
      <c r="CW460" s="100"/>
      <c r="CX460" s="155">
        <v>0</v>
      </c>
      <c r="CY460" s="366">
        <v>0</v>
      </c>
      <c r="CZ460" s="339">
        <v>2055.88</v>
      </c>
      <c r="DA460" s="155">
        <v>19942.036</v>
      </c>
      <c r="DB460" s="156">
        <v>1</v>
      </c>
      <c r="DC460" s="155">
        <v>0</v>
      </c>
      <c r="DD460" s="100"/>
      <c r="DE460" s="155">
        <v>0</v>
      </c>
      <c r="DF460" s="366">
        <v>0</v>
      </c>
      <c r="DG460" s="339">
        <v>2055.88</v>
      </c>
      <c r="DH460" s="155">
        <v>19942.036</v>
      </c>
      <c r="DI460" s="156">
        <v>1</v>
      </c>
      <c r="DJ460" s="155">
        <v>0</v>
      </c>
      <c r="DK460" s="100"/>
      <c r="DL460" s="155">
        <v>0</v>
      </c>
      <c r="DM460" s="366">
        <v>0</v>
      </c>
      <c r="DN460" s="339">
        <v>2055.88</v>
      </c>
      <c r="DO460" s="155">
        <v>19942.036</v>
      </c>
      <c r="DP460" s="156">
        <v>1</v>
      </c>
      <c r="DQ460" s="155">
        <v>0</v>
      </c>
    </row>
    <row r="461" spans="1:121" ht="38.25" x14ac:dyDescent="0.25">
      <c r="A461" s="17" t="s">
        <v>1207</v>
      </c>
      <c r="B461" s="18" t="s">
        <v>1208</v>
      </c>
      <c r="C461" s="17" t="s">
        <v>27</v>
      </c>
      <c r="D461" s="17" t="s">
        <v>1209</v>
      </c>
      <c r="E461" s="19" t="s">
        <v>34</v>
      </c>
      <c r="F461" s="19">
        <v>28.08</v>
      </c>
      <c r="G461" s="20">
        <v>157.22</v>
      </c>
      <c r="H461" s="20">
        <v>196.87</v>
      </c>
      <c r="I461" s="390">
        <v>5528.1090000000004</v>
      </c>
      <c r="J461" s="100">
        <v>0</v>
      </c>
      <c r="K461" s="155">
        <v>0</v>
      </c>
      <c r="L461" s="366">
        <v>0</v>
      </c>
      <c r="M461" s="339">
        <v>0</v>
      </c>
      <c r="N461" s="155">
        <v>0</v>
      </c>
      <c r="O461" s="156">
        <v>0</v>
      </c>
      <c r="P461" s="155">
        <v>5528.1090000000004</v>
      </c>
      <c r="Q461" s="100"/>
      <c r="R461" s="155">
        <v>0</v>
      </c>
      <c r="S461" s="366">
        <v>0</v>
      </c>
      <c r="T461" s="339">
        <v>0</v>
      </c>
      <c r="U461" s="155">
        <v>0</v>
      </c>
      <c r="V461" s="156">
        <v>0</v>
      </c>
      <c r="W461" s="155">
        <v>5528.1090000000004</v>
      </c>
      <c r="X461" s="100">
        <v>14.04</v>
      </c>
      <c r="Y461" s="155">
        <v>2764.0547999999999</v>
      </c>
      <c r="Z461" s="366">
        <v>0.50000005426810501</v>
      </c>
      <c r="AA461" s="339">
        <v>14.04</v>
      </c>
      <c r="AB461" s="155">
        <v>2764.0547999999999</v>
      </c>
      <c r="AC461" s="156">
        <v>0.50000005426810501</v>
      </c>
      <c r="AD461" s="155">
        <v>2764.0542000000005</v>
      </c>
      <c r="AE461" s="100"/>
      <c r="AF461" s="155">
        <v>0</v>
      </c>
      <c r="AG461" s="366">
        <v>0</v>
      </c>
      <c r="AH461" s="339">
        <v>14.04</v>
      </c>
      <c r="AI461" s="155">
        <v>2764.0547999999999</v>
      </c>
      <c r="AJ461" s="156">
        <v>0.50000005426810501</v>
      </c>
      <c r="AK461" s="155">
        <v>2764.0542000000005</v>
      </c>
      <c r="AL461" s="100"/>
      <c r="AM461" s="155">
        <v>0</v>
      </c>
      <c r="AN461" s="366">
        <v>0</v>
      </c>
      <c r="AO461" s="339">
        <v>14.04</v>
      </c>
      <c r="AP461" s="155">
        <v>2764.0547999999999</v>
      </c>
      <c r="AQ461" s="156">
        <v>0.50000005426810501</v>
      </c>
      <c r="AR461" s="155">
        <v>2764.0542000000005</v>
      </c>
      <c r="AS461" s="100">
        <v>14.04</v>
      </c>
      <c r="AT461" s="155">
        <v>2764.0547999999999</v>
      </c>
      <c r="AU461" s="366">
        <v>0.50000005426810501</v>
      </c>
      <c r="AV461" s="339">
        <v>28.08</v>
      </c>
      <c r="AW461" s="155">
        <v>5528.1095999999998</v>
      </c>
      <c r="AX461" s="156">
        <v>1.00000010853621</v>
      </c>
      <c r="AY461" s="155">
        <v>-5.9999999939464033E-4</v>
      </c>
      <c r="AZ461" s="100"/>
      <c r="BA461" s="155">
        <v>0</v>
      </c>
      <c r="BB461" s="366">
        <v>0</v>
      </c>
      <c r="BC461" s="339">
        <v>28.08</v>
      </c>
      <c r="BD461" s="155">
        <v>5528.1095999999998</v>
      </c>
      <c r="BE461" s="156">
        <v>1.00000010853621</v>
      </c>
      <c r="BF461" s="155">
        <v>-5.9999999939464033E-4</v>
      </c>
      <c r="BG461" s="100"/>
      <c r="BH461" s="155">
        <v>0</v>
      </c>
      <c r="BI461" s="366">
        <v>0</v>
      </c>
      <c r="BJ461" s="339">
        <v>28.08</v>
      </c>
      <c r="BK461" s="155">
        <v>5528.1095999999998</v>
      </c>
      <c r="BL461" s="156">
        <v>1.00000010853621</v>
      </c>
      <c r="BM461" s="155">
        <v>-5.9999999939464033E-4</v>
      </c>
      <c r="BN461" s="100"/>
      <c r="BO461" s="155">
        <v>0</v>
      </c>
      <c r="BP461" s="366">
        <v>0</v>
      </c>
      <c r="BQ461" s="339">
        <v>28.08</v>
      </c>
      <c r="BR461" s="155">
        <v>5528.1095999999998</v>
      </c>
      <c r="BS461" s="156">
        <v>1.00000010853621</v>
      </c>
      <c r="BT461" s="155">
        <v>-5.9999999939464033E-4</v>
      </c>
      <c r="BU461" s="100"/>
      <c r="BV461" s="155">
        <v>0</v>
      </c>
      <c r="BW461" s="366">
        <v>0</v>
      </c>
      <c r="BX461" s="339">
        <v>28.08</v>
      </c>
      <c r="BY461" s="155">
        <v>5528.1095999999998</v>
      </c>
      <c r="BZ461" s="156">
        <v>1.00000010853621</v>
      </c>
      <c r="CA461" s="155">
        <v>-5.9999999939464033E-4</v>
      </c>
      <c r="CB461" s="100"/>
      <c r="CC461" s="155">
        <v>0</v>
      </c>
      <c r="CD461" s="366">
        <v>0</v>
      </c>
      <c r="CE461" s="339">
        <v>28.08</v>
      </c>
      <c r="CF461" s="155">
        <v>5528.1095999999998</v>
      </c>
      <c r="CG461" s="156">
        <v>1.00000010853621</v>
      </c>
      <c r="CH461" s="155">
        <v>-5.9999999939464033E-4</v>
      </c>
      <c r="CI461" s="100"/>
      <c r="CJ461" s="155">
        <v>-0.01</v>
      </c>
      <c r="CK461" s="366">
        <v>-1.808936835362689E-6</v>
      </c>
      <c r="CL461" s="339">
        <v>28.08</v>
      </c>
      <c r="CM461" s="155">
        <v>5528.1095999999998</v>
      </c>
      <c r="CN461" s="156">
        <v>1.00000010853621</v>
      </c>
      <c r="CO461" s="155">
        <v>-5.9999999939464033E-4</v>
      </c>
      <c r="CP461" s="100"/>
      <c r="CQ461" s="155">
        <v>0</v>
      </c>
      <c r="CR461" s="366">
        <v>0</v>
      </c>
      <c r="CS461" s="339">
        <v>28.08</v>
      </c>
      <c r="CT461" s="155">
        <v>5528.1095999999998</v>
      </c>
      <c r="CU461" s="156">
        <v>1.00000010853621</v>
      </c>
      <c r="CV461" s="155">
        <v>-5.9999999939464033E-4</v>
      </c>
      <c r="CW461" s="100"/>
      <c r="CX461" s="155">
        <v>0</v>
      </c>
      <c r="CY461" s="366">
        <v>0</v>
      </c>
      <c r="CZ461" s="339">
        <v>28.08</v>
      </c>
      <c r="DA461" s="155">
        <v>5528.1095999999998</v>
      </c>
      <c r="DB461" s="156">
        <v>1.00000010853621</v>
      </c>
      <c r="DC461" s="155">
        <v>-5.9999999939464033E-4</v>
      </c>
      <c r="DD461" s="100"/>
      <c r="DE461" s="155">
        <v>0</v>
      </c>
      <c r="DF461" s="366">
        <v>0</v>
      </c>
      <c r="DG461" s="339">
        <v>28.08</v>
      </c>
      <c r="DH461" s="155">
        <v>5528.1095999999998</v>
      </c>
      <c r="DI461" s="156">
        <v>1.00000010853621</v>
      </c>
      <c r="DJ461" s="155">
        <v>-5.9999999939464033E-4</v>
      </c>
      <c r="DK461" s="100"/>
      <c r="DL461" s="155">
        <v>0</v>
      </c>
      <c r="DM461" s="366">
        <v>0</v>
      </c>
      <c r="DN461" s="339">
        <v>28.08</v>
      </c>
      <c r="DO461" s="155">
        <v>5528.1095999999998</v>
      </c>
      <c r="DP461" s="156">
        <v>1.00000010853621</v>
      </c>
      <c r="DQ461" s="155">
        <v>-5.9999999939464033E-4</v>
      </c>
    </row>
    <row r="462" spans="1:121" ht="25.5" x14ac:dyDescent="0.25">
      <c r="A462" s="17" t="s">
        <v>1210</v>
      </c>
      <c r="B462" s="18" t="s">
        <v>1211</v>
      </c>
      <c r="C462" s="17" t="s">
        <v>27</v>
      </c>
      <c r="D462" s="17" t="s">
        <v>1212</v>
      </c>
      <c r="E462" s="19" t="s">
        <v>34</v>
      </c>
      <c r="F462" s="19">
        <v>30</v>
      </c>
      <c r="G462" s="20">
        <v>41.47</v>
      </c>
      <c r="H462" s="20">
        <v>51.92</v>
      </c>
      <c r="I462" s="390">
        <v>1557.6</v>
      </c>
      <c r="J462" s="100">
        <v>0</v>
      </c>
      <c r="K462" s="155">
        <v>0</v>
      </c>
      <c r="L462" s="366">
        <v>0</v>
      </c>
      <c r="M462" s="339">
        <v>0</v>
      </c>
      <c r="N462" s="155">
        <v>0</v>
      </c>
      <c r="O462" s="156">
        <v>0</v>
      </c>
      <c r="P462" s="155">
        <v>1557.6</v>
      </c>
      <c r="Q462" s="100"/>
      <c r="R462" s="155">
        <v>0</v>
      </c>
      <c r="S462" s="366">
        <v>0</v>
      </c>
      <c r="T462" s="339">
        <v>0</v>
      </c>
      <c r="U462" s="155">
        <v>0</v>
      </c>
      <c r="V462" s="156">
        <v>0</v>
      </c>
      <c r="W462" s="155">
        <v>1557.6</v>
      </c>
      <c r="X462" s="100"/>
      <c r="Y462" s="155">
        <v>0</v>
      </c>
      <c r="Z462" s="366">
        <v>0</v>
      </c>
      <c r="AA462" s="339">
        <v>0</v>
      </c>
      <c r="AB462" s="155">
        <v>0</v>
      </c>
      <c r="AC462" s="156">
        <v>0</v>
      </c>
      <c r="AD462" s="155">
        <v>1557.6</v>
      </c>
      <c r="AE462" s="100"/>
      <c r="AF462" s="155">
        <v>0</v>
      </c>
      <c r="AG462" s="366">
        <v>0</v>
      </c>
      <c r="AH462" s="339">
        <v>0</v>
      </c>
      <c r="AI462" s="155">
        <v>0</v>
      </c>
      <c r="AJ462" s="156">
        <v>0</v>
      </c>
      <c r="AK462" s="155">
        <v>1557.6</v>
      </c>
      <c r="AL462" s="100"/>
      <c r="AM462" s="155">
        <v>0</v>
      </c>
      <c r="AN462" s="366">
        <v>0</v>
      </c>
      <c r="AO462" s="339">
        <v>0</v>
      </c>
      <c r="AP462" s="155">
        <v>0</v>
      </c>
      <c r="AQ462" s="156">
        <v>0</v>
      </c>
      <c r="AR462" s="155">
        <v>1557.6</v>
      </c>
      <c r="AS462" s="100"/>
      <c r="AT462" s="155">
        <v>0</v>
      </c>
      <c r="AU462" s="366">
        <v>0</v>
      </c>
      <c r="AV462" s="339">
        <v>0</v>
      </c>
      <c r="AW462" s="155">
        <v>0</v>
      </c>
      <c r="AX462" s="156">
        <v>0</v>
      </c>
      <c r="AY462" s="155">
        <v>1557.6</v>
      </c>
      <c r="AZ462" s="100"/>
      <c r="BA462" s="155">
        <v>0</v>
      </c>
      <c r="BB462" s="366">
        <v>0</v>
      </c>
      <c r="BC462" s="339">
        <v>0</v>
      </c>
      <c r="BD462" s="155">
        <v>0</v>
      </c>
      <c r="BE462" s="156">
        <v>0</v>
      </c>
      <c r="BF462" s="155">
        <v>1557.6</v>
      </c>
      <c r="BG462" s="100"/>
      <c r="BH462" s="155">
        <v>0</v>
      </c>
      <c r="BI462" s="366">
        <v>0</v>
      </c>
      <c r="BJ462" s="339">
        <v>0</v>
      </c>
      <c r="BK462" s="155">
        <v>0</v>
      </c>
      <c r="BL462" s="156">
        <v>0</v>
      </c>
      <c r="BM462" s="155">
        <v>1557.6</v>
      </c>
      <c r="BN462" s="100"/>
      <c r="BO462" s="155">
        <v>0</v>
      </c>
      <c r="BP462" s="366">
        <v>0</v>
      </c>
      <c r="BQ462" s="339">
        <v>0</v>
      </c>
      <c r="BR462" s="155">
        <v>0</v>
      </c>
      <c r="BS462" s="156">
        <v>0</v>
      </c>
      <c r="BT462" s="155">
        <v>1557.6</v>
      </c>
      <c r="BU462" s="100"/>
      <c r="BV462" s="155">
        <v>0</v>
      </c>
      <c r="BW462" s="366">
        <v>0</v>
      </c>
      <c r="BX462" s="339">
        <v>0</v>
      </c>
      <c r="BY462" s="155">
        <v>0</v>
      </c>
      <c r="BZ462" s="156">
        <v>0</v>
      </c>
      <c r="CA462" s="155">
        <v>1557.6</v>
      </c>
      <c r="CB462" s="100"/>
      <c r="CC462" s="155">
        <v>0</v>
      </c>
      <c r="CD462" s="366">
        <v>0</v>
      </c>
      <c r="CE462" s="339">
        <v>0</v>
      </c>
      <c r="CF462" s="155">
        <v>0</v>
      </c>
      <c r="CG462" s="156">
        <v>0</v>
      </c>
      <c r="CH462" s="155">
        <v>1557.6</v>
      </c>
      <c r="CI462" s="100"/>
      <c r="CJ462" s="155">
        <v>0</v>
      </c>
      <c r="CK462" s="366">
        <v>0</v>
      </c>
      <c r="CL462" s="339">
        <v>0</v>
      </c>
      <c r="CM462" s="155">
        <v>0</v>
      </c>
      <c r="CN462" s="156">
        <v>0</v>
      </c>
      <c r="CO462" s="155">
        <v>1557.6</v>
      </c>
      <c r="CP462" s="100"/>
      <c r="CQ462" s="155">
        <v>0</v>
      </c>
      <c r="CR462" s="366">
        <v>0</v>
      </c>
      <c r="CS462" s="339">
        <v>0</v>
      </c>
      <c r="CT462" s="155">
        <v>0</v>
      </c>
      <c r="CU462" s="156">
        <v>0</v>
      </c>
      <c r="CV462" s="155">
        <v>1557.6</v>
      </c>
      <c r="CW462" s="100"/>
      <c r="CX462" s="155">
        <v>0</v>
      </c>
      <c r="CY462" s="366">
        <v>0</v>
      </c>
      <c r="CZ462" s="339">
        <v>0</v>
      </c>
      <c r="DA462" s="155">
        <v>0</v>
      </c>
      <c r="DB462" s="156">
        <v>0</v>
      </c>
      <c r="DC462" s="155">
        <v>1557.6</v>
      </c>
      <c r="DD462" s="100"/>
      <c r="DE462" s="155">
        <v>0</v>
      </c>
      <c r="DF462" s="366">
        <v>0</v>
      </c>
      <c r="DG462" s="339">
        <v>0</v>
      </c>
      <c r="DH462" s="155">
        <v>0</v>
      </c>
      <c r="DI462" s="156">
        <v>0</v>
      </c>
      <c r="DJ462" s="155">
        <v>1557.6</v>
      </c>
      <c r="DK462" s="100"/>
      <c r="DL462" s="155">
        <v>0</v>
      </c>
      <c r="DM462" s="366">
        <v>0</v>
      </c>
      <c r="DN462" s="339">
        <v>0</v>
      </c>
      <c r="DO462" s="155">
        <v>0</v>
      </c>
      <c r="DP462" s="156">
        <v>0</v>
      </c>
      <c r="DQ462" s="155">
        <v>1557.6</v>
      </c>
    </row>
    <row r="463" spans="1:121" ht="38.25" x14ac:dyDescent="0.25">
      <c r="A463" s="17" t="s">
        <v>1213</v>
      </c>
      <c r="B463" s="18" t="s">
        <v>1214</v>
      </c>
      <c r="C463" s="17" t="s">
        <v>32</v>
      </c>
      <c r="D463" s="17" t="s">
        <v>1215</v>
      </c>
      <c r="E463" s="19" t="s">
        <v>34</v>
      </c>
      <c r="F463" s="19">
        <v>452.78999999999996</v>
      </c>
      <c r="G463" s="20">
        <v>152.91</v>
      </c>
      <c r="H463" s="20">
        <v>191.47</v>
      </c>
      <c r="I463" s="390">
        <v>86695.701000000001</v>
      </c>
      <c r="J463" s="391">
        <v>0</v>
      </c>
      <c r="K463" s="155">
        <v>0</v>
      </c>
      <c r="L463" s="366">
        <v>0</v>
      </c>
      <c r="M463" s="339">
        <v>0</v>
      </c>
      <c r="N463" s="155">
        <v>0</v>
      </c>
      <c r="O463" s="156">
        <v>0</v>
      </c>
      <c r="P463" s="155">
        <v>86695.701000000001</v>
      </c>
      <c r="Q463" s="391"/>
      <c r="R463" s="155">
        <v>0</v>
      </c>
      <c r="S463" s="366">
        <v>0</v>
      </c>
      <c r="T463" s="339">
        <v>0</v>
      </c>
      <c r="U463" s="155">
        <v>0</v>
      </c>
      <c r="V463" s="156">
        <v>0</v>
      </c>
      <c r="W463" s="155">
        <v>86695.701000000001</v>
      </c>
      <c r="X463" s="391"/>
      <c r="Y463" s="155">
        <v>0</v>
      </c>
      <c r="Z463" s="366">
        <v>0</v>
      </c>
      <c r="AA463" s="339">
        <v>0</v>
      </c>
      <c r="AB463" s="155">
        <v>0</v>
      </c>
      <c r="AC463" s="156">
        <v>0</v>
      </c>
      <c r="AD463" s="155">
        <v>86695.701000000001</v>
      </c>
      <c r="AE463" s="391"/>
      <c r="AF463" s="155">
        <v>0</v>
      </c>
      <c r="AG463" s="366">
        <v>0</v>
      </c>
      <c r="AH463" s="339">
        <v>0</v>
      </c>
      <c r="AI463" s="155">
        <v>0</v>
      </c>
      <c r="AJ463" s="156">
        <v>0</v>
      </c>
      <c r="AK463" s="155">
        <v>86695.701000000001</v>
      </c>
      <c r="AL463" s="391"/>
      <c r="AM463" s="155">
        <v>0</v>
      </c>
      <c r="AN463" s="366">
        <v>0</v>
      </c>
      <c r="AO463" s="339">
        <v>0</v>
      </c>
      <c r="AP463" s="155">
        <v>0</v>
      </c>
      <c r="AQ463" s="156">
        <v>0</v>
      </c>
      <c r="AR463" s="155">
        <v>86695.701000000001</v>
      </c>
      <c r="AS463" s="391"/>
      <c r="AT463" s="155">
        <v>0</v>
      </c>
      <c r="AU463" s="366">
        <v>0</v>
      </c>
      <c r="AV463" s="339">
        <v>0</v>
      </c>
      <c r="AW463" s="155">
        <v>0</v>
      </c>
      <c r="AX463" s="156">
        <v>0</v>
      </c>
      <c r="AY463" s="155">
        <v>86695.701000000001</v>
      </c>
      <c r="AZ463" s="391"/>
      <c r="BA463" s="155">
        <v>0</v>
      </c>
      <c r="BB463" s="366">
        <v>0</v>
      </c>
      <c r="BC463" s="339">
        <v>0</v>
      </c>
      <c r="BD463" s="155">
        <v>0</v>
      </c>
      <c r="BE463" s="156">
        <v>0</v>
      </c>
      <c r="BF463" s="155">
        <v>86695.701000000001</v>
      </c>
      <c r="BG463" s="391"/>
      <c r="BH463" s="155">
        <v>0</v>
      </c>
      <c r="BI463" s="366">
        <v>0</v>
      </c>
      <c r="BJ463" s="339">
        <v>0</v>
      </c>
      <c r="BK463" s="155">
        <v>0</v>
      </c>
      <c r="BL463" s="156">
        <v>0</v>
      </c>
      <c r="BM463" s="155">
        <v>86695.701000000001</v>
      </c>
      <c r="BN463" s="391"/>
      <c r="BO463" s="155">
        <v>0</v>
      </c>
      <c r="BP463" s="366">
        <v>0</v>
      </c>
      <c r="BQ463" s="339">
        <v>0</v>
      </c>
      <c r="BR463" s="155">
        <v>0</v>
      </c>
      <c r="BS463" s="156">
        <v>0</v>
      </c>
      <c r="BT463" s="155">
        <v>86695.701000000001</v>
      </c>
      <c r="BU463" s="391"/>
      <c r="BV463" s="155">
        <v>0</v>
      </c>
      <c r="BW463" s="366">
        <v>0</v>
      </c>
      <c r="BX463" s="339">
        <v>0</v>
      </c>
      <c r="BY463" s="155">
        <v>0</v>
      </c>
      <c r="BZ463" s="156">
        <v>0</v>
      </c>
      <c r="CA463" s="155">
        <v>86695.701000000001</v>
      </c>
      <c r="CB463" s="391"/>
      <c r="CC463" s="155">
        <v>0</v>
      </c>
      <c r="CD463" s="366">
        <v>0</v>
      </c>
      <c r="CE463" s="339">
        <v>0</v>
      </c>
      <c r="CF463" s="155">
        <v>0</v>
      </c>
      <c r="CG463" s="156">
        <v>0</v>
      </c>
      <c r="CH463" s="155">
        <v>86695.701000000001</v>
      </c>
      <c r="CI463" s="391"/>
      <c r="CJ463" s="155">
        <v>0</v>
      </c>
      <c r="CK463" s="366">
        <v>0</v>
      </c>
      <c r="CL463" s="339">
        <v>0</v>
      </c>
      <c r="CM463" s="155">
        <v>0</v>
      </c>
      <c r="CN463" s="156">
        <v>0</v>
      </c>
      <c r="CO463" s="155">
        <v>86695.701000000001</v>
      </c>
      <c r="CP463" s="391"/>
      <c r="CQ463" s="155">
        <v>0</v>
      </c>
      <c r="CR463" s="366">
        <v>0</v>
      </c>
      <c r="CS463" s="339">
        <v>0</v>
      </c>
      <c r="CT463" s="155">
        <v>0</v>
      </c>
      <c r="CU463" s="156">
        <v>0</v>
      </c>
      <c r="CV463" s="155">
        <v>86695.701000000001</v>
      </c>
      <c r="CW463" s="391"/>
      <c r="CX463" s="155">
        <v>0</v>
      </c>
      <c r="CY463" s="366">
        <v>0</v>
      </c>
      <c r="CZ463" s="339">
        <v>0</v>
      </c>
      <c r="DA463" s="155">
        <v>0</v>
      </c>
      <c r="DB463" s="156">
        <v>0</v>
      </c>
      <c r="DC463" s="155">
        <v>86695.701000000001</v>
      </c>
      <c r="DD463" s="391"/>
      <c r="DE463" s="155">
        <v>0</v>
      </c>
      <c r="DF463" s="366">
        <v>0</v>
      </c>
      <c r="DG463" s="339">
        <v>0</v>
      </c>
      <c r="DH463" s="155">
        <v>0</v>
      </c>
      <c r="DI463" s="156">
        <v>0</v>
      </c>
      <c r="DJ463" s="155">
        <v>86695.701000000001</v>
      </c>
      <c r="DK463" s="391"/>
      <c r="DL463" s="155">
        <v>0</v>
      </c>
      <c r="DM463" s="366">
        <v>0</v>
      </c>
      <c r="DN463" s="339">
        <v>0</v>
      </c>
      <c r="DO463" s="155">
        <v>0</v>
      </c>
      <c r="DP463" s="156">
        <v>0</v>
      </c>
      <c r="DQ463" s="155">
        <v>86695.701000000001</v>
      </c>
    </row>
    <row r="464" spans="1:121" x14ac:dyDescent="0.25">
      <c r="A464" s="12">
        <v>10</v>
      </c>
      <c r="B464" s="12"/>
      <c r="C464" s="12"/>
      <c r="D464" s="12" t="s">
        <v>1216</v>
      </c>
      <c r="E464" s="12"/>
      <c r="F464" s="94"/>
      <c r="G464" s="14"/>
      <c r="H464" s="14"/>
      <c r="I464" s="388">
        <v>0</v>
      </c>
      <c r="J464" s="96"/>
      <c r="K464" s="388">
        <v>0</v>
      </c>
      <c r="L464" s="172" t="e">
        <v>#DIV/0!</v>
      </c>
      <c r="M464" s="389"/>
      <c r="N464" s="388">
        <v>0</v>
      </c>
      <c r="O464" s="158" t="e">
        <v>#DIV/0!</v>
      </c>
      <c r="P464" s="388">
        <v>23027.430000000004</v>
      </c>
      <c r="Q464" s="96"/>
      <c r="R464" s="388">
        <v>0</v>
      </c>
      <c r="S464" s="172" t="e">
        <v>#DIV/0!</v>
      </c>
      <c r="T464" s="389"/>
      <c r="U464" s="388">
        <v>0</v>
      </c>
      <c r="V464" s="158" t="e">
        <v>#DIV/0!</v>
      </c>
      <c r="W464" s="388">
        <v>23027.430000000004</v>
      </c>
      <c r="X464" s="96"/>
      <c r="Y464" s="388">
        <v>0</v>
      </c>
      <c r="Z464" s="172" t="e">
        <v>#DIV/0!</v>
      </c>
      <c r="AA464" s="389"/>
      <c r="AB464" s="388">
        <v>0</v>
      </c>
      <c r="AC464" s="158" t="e">
        <v>#DIV/0!</v>
      </c>
      <c r="AD464" s="388">
        <v>23027.430000000004</v>
      </c>
      <c r="AE464" s="96"/>
      <c r="AF464" s="388">
        <v>0</v>
      </c>
      <c r="AG464" s="172" t="e">
        <v>#DIV/0!</v>
      </c>
      <c r="AH464" s="389"/>
      <c r="AI464" s="388">
        <v>0</v>
      </c>
      <c r="AJ464" s="158" t="e">
        <v>#DIV/0!</v>
      </c>
      <c r="AK464" s="388">
        <v>23027.430000000004</v>
      </c>
      <c r="AL464" s="96"/>
      <c r="AM464" s="388">
        <v>0</v>
      </c>
      <c r="AN464" s="172" t="e">
        <v>#DIV/0!</v>
      </c>
      <c r="AO464" s="389"/>
      <c r="AP464" s="388">
        <v>0</v>
      </c>
      <c r="AQ464" s="158" t="e">
        <v>#DIV/0!</v>
      </c>
      <c r="AR464" s="388">
        <v>23027.430000000004</v>
      </c>
      <c r="AS464" s="96"/>
      <c r="AT464" s="388">
        <v>0</v>
      </c>
      <c r="AU464" s="172" t="e">
        <v>#DIV/0!</v>
      </c>
      <c r="AV464" s="389"/>
      <c r="AW464" s="388">
        <v>0</v>
      </c>
      <c r="AX464" s="158" t="e">
        <v>#DIV/0!</v>
      </c>
      <c r="AY464" s="388">
        <v>23027.430000000004</v>
      </c>
      <c r="AZ464" s="96"/>
      <c r="BA464" s="388">
        <v>0</v>
      </c>
      <c r="BB464" s="172" t="e">
        <v>#DIV/0!</v>
      </c>
      <c r="BC464" s="389"/>
      <c r="BD464" s="388">
        <v>0</v>
      </c>
      <c r="BE464" s="158" t="e">
        <v>#DIV/0!</v>
      </c>
      <c r="BF464" s="388">
        <v>23027.430000000004</v>
      </c>
      <c r="BG464" s="96"/>
      <c r="BH464" s="388">
        <v>0</v>
      </c>
      <c r="BI464" s="172" t="e">
        <v>#DIV/0!</v>
      </c>
      <c r="BJ464" s="389"/>
      <c r="BK464" s="388">
        <v>0</v>
      </c>
      <c r="BL464" s="158" t="e">
        <v>#DIV/0!</v>
      </c>
      <c r="BM464" s="388">
        <v>23027.430000000004</v>
      </c>
      <c r="BN464" s="96"/>
      <c r="BO464" s="388">
        <v>0</v>
      </c>
      <c r="BP464" s="172" t="e">
        <v>#DIV/0!</v>
      </c>
      <c r="BQ464" s="389"/>
      <c r="BR464" s="388">
        <v>0</v>
      </c>
      <c r="BS464" s="158" t="e">
        <v>#DIV/0!</v>
      </c>
      <c r="BT464" s="388">
        <v>23027.430000000004</v>
      </c>
      <c r="BU464" s="96"/>
      <c r="BV464" s="388">
        <v>0</v>
      </c>
      <c r="BW464" s="172" t="e">
        <v>#DIV/0!</v>
      </c>
      <c r="BX464" s="389"/>
      <c r="BY464" s="388">
        <v>0</v>
      </c>
      <c r="BZ464" s="158" t="e">
        <v>#DIV/0!</v>
      </c>
      <c r="CA464" s="388">
        <v>23027.430000000004</v>
      </c>
      <c r="CB464" s="96"/>
      <c r="CC464" s="388">
        <v>6995.0199999999986</v>
      </c>
      <c r="CD464" s="172" t="e">
        <v>#DIV/0!</v>
      </c>
      <c r="CE464" s="389"/>
      <c r="CF464" s="388">
        <v>6995.0199999999986</v>
      </c>
      <c r="CG464" s="158" t="e">
        <v>#DIV/0!</v>
      </c>
      <c r="CH464" s="388">
        <v>16032.41</v>
      </c>
      <c r="CI464" s="96"/>
      <c r="CJ464" s="388">
        <v>2249.3200000000002</v>
      </c>
      <c r="CK464" s="172" t="e">
        <v>#DIV/0!</v>
      </c>
      <c r="CL464" s="389"/>
      <c r="CM464" s="388">
        <v>9244.34</v>
      </c>
      <c r="CN464" s="158">
        <v>0</v>
      </c>
      <c r="CO464" s="388">
        <v>13783.09</v>
      </c>
      <c r="CP464" s="96"/>
      <c r="CQ464" s="388">
        <v>7042.0250000000005</v>
      </c>
      <c r="CR464" s="172"/>
      <c r="CS464" s="389"/>
      <c r="CT464" s="388">
        <v>16286.365</v>
      </c>
      <c r="CU464" s="158"/>
      <c r="CV464" s="388">
        <v>6741.0650000000005</v>
      </c>
      <c r="CW464" s="96"/>
      <c r="CX464" s="388">
        <v>85.5</v>
      </c>
      <c r="CY464" s="172"/>
      <c r="CZ464" s="389"/>
      <c r="DA464" s="388">
        <v>16371.865000000002</v>
      </c>
      <c r="DB464" s="158"/>
      <c r="DC464" s="388">
        <v>6655.5650000000005</v>
      </c>
      <c r="DD464" s="96"/>
      <c r="DE464" s="388">
        <v>0</v>
      </c>
      <c r="DF464" s="172"/>
      <c r="DG464" s="389"/>
      <c r="DH464" s="388">
        <v>16371.865000000002</v>
      </c>
      <c r="DI464" s="158"/>
      <c r="DJ464" s="388">
        <v>6655.5650000000005</v>
      </c>
      <c r="DK464" s="96"/>
      <c r="DL464" s="388">
        <v>0</v>
      </c>
      <c r="DM464" s="172"/>
      <c r="DN464" s="389"/>
      <c r="DO464" s="388">
        <v>16371.865000000002</v>
      </c>
      <c r="DP464" s="158"/>
      <c r="DQ464" s="388">
        <v>6655.5650000000005</v>
      </c>
    </row>
    <row r="465" spans="1:121" ht="51" x14ac:dyDescent="0.25">
      <c r="A465" s="17" t="s">
        <v>1217</v>
      </c>
      <c r="B465" s="18" t="s">
        <v>333</v>
      </c>
      <c r="C465" s="17" t="s">
        <v>32</v>
      </c>
      <c r="D465" s="17" t="s">
        <v>334</v>
      </c>
      <c r="E465" s="19" t="s">
        <v>109</v>
      </c>
      <c r="F465" s="19">
        <v>78.5</v>
      </c>
      <c r="G465" s="20">
        <v>12.02</v>
      </c>
      <c r="H465" s="20">
        <v>15.05</v>
      </c>
      <c r="I465" s="390">
        <v>1181.425</v>
      </c>
      <c r="J465" s="154"/>
      <c r="K465" s="155">
        <v>0</v>
      </c>
      <c r="L465" s="366">
        <v>0</v>
      </c>
      <c r="M465" s="339">
        <v>0</v>
      </c>
      <c r="N465" s="155">
        <v>0</v>
      </c>
      <c r="O465" s="156">
        <v>0</v>
      </c>
      <c r="P465" s="155">
        <v>1181.425</v>
      </c>
      <c r="Q465" s="154"/>
      <c r="R465" s="155">
        <v>0</v>
      </c>
      <c r="S465" s="366">
        <v>0</v>
      </c>
      <c r="T465" s="339">
        <v>0</v>
      </c>
      <c r="U465" s="155">
        <v>0</v>
      </c>
      <c r="V465" s="156">
        <v>0</v>
      </c>
      <c r="W465" s="155">
        <v>1181.425</v>
      </c>
      <c r="X465" s="154"/>
      <c r="Y465" s="155">
        <v>0</v>
      </c>
      <c r="Z465" s="366">
        <v>0</v>
      </c>
      <c r="AA465" s="339">
        <v>0</v>
      </c>
      <c r="AB465" s="155">
        <v>0</v>
      </c>
      <c r="AC465" s="156">
        <v>0</v>
      </c>
      <c r="AD465" s="155">
        <v>1181.425</v>
      </c>
      <c r="AE465" s="154"/>
      <c r="AF465" s="155">
        <v>0</v>
      </c>
      <c r="AG465" s="366">
        <v>0</v>
      </c>
      <c r="AH465" s="339">
        <v>0</v>
      </c>
      <c r="AI465" s="155">
        <v>0</v>
      </c>
      <c r="AJ465" s="156">
        <v>0</v>
      </c>
      <c r="AK465" s="155">
        <v>1181.425</v>
      </c>
      <c r="AL465" s="154"/>
      <c r="AM465" s="155">
        <v>0</v>
      </c>
      <c r="AN465" s="366">
        <v>0</v>
      </c>
      <c r="AO465" s="339">
        <v>0</v>
      </c>
      <c r="AP465" s="155">
        <v>0</v>
      </c>
      <c r="AQ465" s="156">
        <v>0</v>
      </c>
      <c r="AR465" s="155">
        <v>1181.425</v>
      </c>
      <c r="AS465" s="154"/>
      <c r="AT465" s="155">
        <v>0</v>
      </c>
      <c r="AU465" s="366">
        <v>0</v>
      </c>
      <c r="AV465" s="339">
        <v>0</v>
      </c>
      <c r="AW465" s="155">
        <v>0</v>
      </c>
      <c r="AX465" s="156">
        <v>0</v>
      </c>
      <c r="AY465" s="155">
        <v>1181.425</v>
      </c>
      <c r="AZ465" s="154"/>
      <c r="BA465" s="155">
        <v>0</v>
      </c>
      <c r="BB465" s="366">
        <v>0</v>
      </c>
      <c r="BC465" s="339">
        <v>0</v>
      </c>
      <c r="BD465" s="155">
        <v>0</v>
      </c>
      <c r="BE465" s="156">
        <v>0</v>
      </c>
      <c r="BF465" s="155">
        <v>1181.425</v>
      </c>
      <c r="BG465" s="154"/>
      <c r="BH465" s="155">
        <v>0</v>
      </c>
      <c r="BI465" s="366">
        <v>0</v>
      </c>
      <c r="BJ465" s="339">
        <v>0</v>
      </c>
      <c r="BK465" s="155">
        <v>0</v>
      </c>
      <c r="BL465" s="156">
        <v>0</v>
      </c>
      <c r="BM465" s="155">
        <v>1181.425</v>
      </c>
      <c r="BN465" s="154"/>
      <c r="BO465" s="155">
        <v>0</v>
      </c>
      <c r="BP465" s="366">
        <v>0</v>
      </c>
      <c r="BQ465" s="339">
        <v>0</v>
      </c>
      <c r="BR465" s="155">
        <v>0</v>
      </c>
      <c r="BS465" s="156">
        <v>0</v>
      </c>
      <c r="BT465" s="155">
        <v>1181.425</v>
      </c>
      <c r="BU465" s="154"/>
      <c r="BV465" s="155">
        <v>0</v>
      </c>
      <c r="BW465" s="366">
        <v>0</v>
      </c>
      <c r="BX465" s="339">
        <v>0</v>
      </c>
      <c r="BY465" s="155">
        <v>0</v>
      </c>
      <c r="BZ465" s="156">
        <v>0</v>
      </c>
      <c r="CA465" s="155">
        <v>1181.425</v>
      </c>
      <c r="CB465" s="154"/>
      <c r="CC465" s="155">
        <v>0</v>
      </c>
      <c r="CD465" s="366">
        <v>0</v>
      </c>
      <c r="CE465" s="339">
        <v>0</v>
      </c>
      <c r="CF465" s="155">
        <v>0</v>
      </c>
      <c r="CG465" s="156">
        <v>0</v>
      </c>
      <c r="CH465" s="155">
        <v>1181.425</v>
      </c>
      <c r="CI465" s="154">
        <v>73</v>
      </c>
      <c r="CJ465" s="155">
        <v>1098.6500000000001</v>
      </c>
      <c r="CK465" s="366">
        <v>0.9299363057324842</v>
      </c>
      <c r="CL465" s="339">
        <v>73</v>
      </c>
      <c r="CM465" s="155">
        <v>1098.6500000000001</v>
      </c>
      <c r="CN465" s="156">
        <v>0.9299363057324842</v>
      </c>
      <c r="CO465" s="155">
        <v>82.774999999999864</v>
      </c>
      <c r="CP465" s="154">
        <v>5.5</v>
      </c>
      <c r="CQ465" s="155">
        <v>82.775000000000006</v>
      </c>
      <c r="CR465" s="366">
        <v>7.0063694267515936E-2</v>
      </c>
      <c r="CS465" s="339">
        <v>78.5</v>
      </c>
      <c r="CT465" s="155">
        <v>1181.4250000000002</v>
      </c>
      <c r="CU465" s="156">
        <v>1.0000000000000002</v>
      </c>
      <c r="CV465" s="155">
        <v>0</v>
      </c>
      <c r="CW465" s="154"/>
      <c r="CX465" s="155">
        <v>0</v>
      </c>
      <c r="CY465" s="366">
        <v>0</v>
      </c>
      <c r="CZ465" s="339">
        <v>78.5</v>
      </c>
      <c r="DA465" s="155">
        <v>1181.4250000000002</v>
      </c>
      <c r="DB465" s="156">
        <v>1.0000000000000002</v>
      </c>
      <c r="DC465" s="155">
        <v>0</v>
      </c>
      <c r="DD465" s="154"/>
      <c r="DE465" s="155">
        <v>0</v>
      </c>
      <c r="DF465" s="366">
        <v>0</v>
      </c>
      <c r="DG465" s="339">
        <v>78.5</v>
      </c>
      <c r="DH465" s="155">
        <v>1181.4250000000002</v>
      </c>
      <c r="DI465" s="156">
        <v>1.0000000000000002</v>
      </c>
      <c r="DJ465" s="155">
        <v>0</v>
      </c>
      <c r="DK465" s="154"/>
      <c r="DL465" s="155">
        <v>0</v>
      </c>
      <c r="DM465" s="366">
        <v>0</v>
      </c>
      <c r="DN465" s="339">
        <v>78.5</v>
      </c>
      <c r="DO465" s="155">
        <v>1181.4250000000002</v>
      </c>
      <c r="DP465" s="156">
        <v>1.0000000000000002</v>
      </c>
      <c r="DQ465" s="155">
        <v>0</v>
      </c>
    </row>
    <row r="466" spans="1:121" ht="51" x14ac:dyDescent="0.25">
      <c r="A466" s="17" t="s">
        <v>1218</v>
      </c>
      <c r="B466" s="18" t="s">
        <v>370</v>
      </c>
      <c r="C466" s="17" t="s">
        <v>32</v>
      </c>
      <c r="D466" s="17" t="s">
        <v>371</v>
      </c>
      <c r="E466" s="19" t="s">
        <v>109</v>
      </c>
      <c r="F466" s="19">
        <v>78.5</v>
      </c>
      <c r="G466" s="20">
        <v>9.6999999999999993</v>
      </c>
      <c r="H466" s="20">
        <v>12.14</v>
      </c>
      <c r="I466" s="390">
        <v>952.99</v>
      </c>
      <c r="J466" s="100"/>
      <c r="K466" s="155">
        <v>0</v>
      </c>
      <c r="L466" s="366">
        <v>0</v>
      </c>
      <c r="M466" s="339">
        <v>0</v>
      </c>
      <c r="N466" s="155">
        <v>0</v>
      </c>
      <c r="O466" s="156">
        <v>0</v>
      </c>
      <c r="P466" s="155">
        <v>952.99</v>
      </c>
      <c r="Q466" s="100"/>
      <c r="R466" s="155">
        <v>0</v>
      </c>
      <c r="S466" s="366">
        <v>0</v>
      </c>
      <c r="T466" s="339">
        <v>0</v>
      </c>
      <c r="U466" s="155">
        <v>0</v>
      </c>
      <c r="V466" s="156">
        <v>0</v>
      </c>
      <c r="W466" s="155">
        <v>952.99</v>
      </c>
      <c r="X466" s="100"/>
      <c r="Y466" s="155">
        <v>0</v>
      </c>
      <c r="Z466" s="366">
        <v>0</v>
      </c>
      <c r="AA466" s="339">
        <v>0</v>
      </c>
      <c r="AB466" s="155">
        <v>0</v>
      </c>
      <c r="AC466" s="156">
        <v>0</v>
      </c>
      <c r="AD466" s="155">
        <v>952.99</v>
      </c>
      <c r="AE466" s="100"/>
      <c r="AF466" s="155">
        <v>0</v>
      </c>
      <c r="AG466" s="366">
        <v>0</v>
      </c>
      <c r="AH466" s="339">
        <v>0</v>
      </c>
      <c r="AI466" s="155">
        <v>0</v>
      </c>
      <c r="AJ466" s="156">
        <v>0</v>
      </c>
      <c r="AK466" s="155">
        <v>952.99</v>
      </c>
      <c r="AL466" s="100"/>
      <c r="AM466" s="155">
        <v>0</v>
      </c>
      <c r="AN466" s="366">
        <v>0</v>
      </c>
      <c r="AO466" s="339">
        <v>0</v>
      </c>
      <c r="AP466" s="155">
        <v>0</v>
      </c>
      <c r="AQ466" s="156">
        <v>0</v>
      </c>
      <c r="AR466" s="155">
        <v>952.99</v>
      </c>
      <c r="AS466" s="100"/>
      <c r="AT466" s="155">
        <v>0</v>
      </c>
      <c r="AU466" s="366">
        <v>0</v>
      </c>
      <c r="AV466" s="339">
        <v>0</v>
      </c>
      <c r="AW466" s="155">
        <v>0</v>
      </c>
      <c r="AX466" s="156">
        <v>0</v>
      </c>
      <c r="AY466" s="155">
        <v>952.99</v>
      </c>
      <c r="AZ466" s="100"/>
      <c r="BA466" s="155">
        <v>0</v>
      </c>
      <c r="BB466" s="366">
        <v>0</v>
      </c>
      <c r="BC466" s="339">
        <v>0</v>
      </c>
      <c r="BD466" s="155">
        <v>0</v>
      </c>
      <c r="BE466" s="156">
        <v>0</v>
      </c>
      <c r="BF466" s="155">
        <v>952.99</v>
      </c>
      <c r="BG466" s="100"/>
      <c r="BH466" s="155">
        <v>0</v>
      </c>
      <c r="BI466" s="366">
        <v>0</v>
      </c>
      <c r="BJ466" s="339">
        <v>0</v>
      </c>
      <c r="BK466" s="155">
        <v>0</v>
      </c>
      <c r="BL466" s="156">
        <v>0</v>
      </c>
      <c r="BM466" s="155">
        <v>952.99</v>
      </c>
      <c r="BN466" s="100"/>
      <c r="BO466" s="155">
        <v>0</v>
      </c>
      <c r="BP466" s="366">
        <v>0</v>
      </c>
      <c r="BQ466" s="339">
        <v>0</v>
      </c>
      <c r="BR466" s="155">
        <v>0</v>
      </c>
      <c r="BS466" s="156">
        <v>0</v>
      </c>
      <c r="BT466" s="155">
        <v>952.99</v>
      </c>
      <c r="BU466" s="100"/>
      <c r="BV466" s="155">
        <v>0</v>
      </c>
      <c r="BW466" s="366">
        <v>0</v>
      </c>
      <c r="BX466" s="339">
        <v>0</v>
      </c>
      <c r="BY466" s="155">
        <v>0</v>
      </c>
      <c r="BZ466" s="156">
        <v>0</v>
      </c>
      <c r="CA466" s="155">
        <v>952.99</v>
      </c>
      <c r="CB466" s="100"/>
      <c r="CC466" s="155">
        <v>0</v>
      </c>
      <c r="CD466" s="366">
        <v>0</v>
      </c>
      <c r="CE466" s="339">
        <v>0</v>
      </c>
      <c r="CF466" s="155">
        <v>0</v>
      </c>
      <c r="CG466" s="156">
        <v>0</v>
      </c>
      <c r="CH466" s="155">
        <v>952.99</v>
      </c>
      <c r="CI466" s="100">
        <v>73</v>
      </c>
      <c r="CJ466" s="155">
        <v>886.22</v>
      </c>
      <c r="CK466" s="366">
        <v>0.92993630573248409</v>
      </c>
      <c r="CL466" s="339">
        <v>73</v>
      </c>
      <c r="CM466" s="155">
        <v>886.22</v>
      </c>
      <c r="CN466" s="156">
        <v>0.92993630573248409</v>
      </c>
      <c r="CO466" s="155">
        <v>66.769999999999982</v>
      </c>
      <c r="CP466" s="100">
        <v>5.5</v>
      </c>
      <c r="CQ466" s="155">
        <v>66.77000000000001</v>
      </c>
      <c r="CR466" s="366">
        <v>7.0063694267515936E-2</v>
      </c>
      <c r="CS466" s="339">
        <v>78.5</v>
      </c>
      <c r="CT466" s="155">
        <v>952.99</v>
      </c>
      <c r="CU466" s="156">
        <v>1</v>
      </c>
      <c r="CV466" s="155">
        <v>0</v>
      </c>
      <c r="CW466" s="100"/>
      <c r="CX466" s="155">
        <v>0</v>
      </c>
      <c r="CY466" s="366">
        <v>0</v>
      </c>
      <c r="CZ466" s="339">
        <v>78.5</v>
      </c>
      <c r="DA466" s="155">
        <v>952.99</v>
      </c>
      <c r="DB466" s="156">
        <v>1</v>
      </c>
      <c r="DC466" s="155">
        <v>0</v>
      </c>
      <c r="DD466" s="100"/>
      <c r="DE466" s="155">
        <v>0</v>
      </c>
      <c r="DF466" s="366">
        <v>0</v>
      </c>
      <c r="DG466" s="339">
        <v>78.5</v>
      </c>
      <c r="DH466" s="155">
        <v>952.99</v>
      </c>
      <c r="DI466" s="156">
        <v>1</v>
      </c>
      <c r="DJ466" s="155">
        <v>0</v>
      </c>
      <c r="DK466" s="100"/>
      <c r="DL466" s="155">
        <v>0</v>
      </c>
      <c r="DM466" s="366">
        <v>0</v>
      </c>
      <c r="DN466" s="339">
        <v>78.5</v>
      </c>
      <c r="DO466" s="155">
        <v>952.99</v>
      </c>
      <c r="DP466" s="156">
        <v>1</v>
      </c>
      <c r="DQ466" s="155">
        <v>0</v>
      </c>
    </row>
    <row r="467" spans="1:121" ht="38.25" x14ac:dyDescent="0.25">
      <c r="A467" s="17" t="s">
        <v>1219</v>
      </c>
      <c r="B467" s="18" t="s">
        <v>1220</v>
      </c>
      <c r="C467" s="17" t="s">
        <v>32</v>
      </c>
      <c r="D467" s="17" t="s">
        <v>1221</v>
      </c>
      <c r="E467" s="19" t="s">
        <v>42</v>
      </c>
      <c r="F467" s="19">
        <v>18</v>
      </c>
      <c r="G467" s="20">
        <v>44.34</v>
      </c>
      <c r="H467" s="20">
        <v>55.52</v>
      </c>
      <c r="I467" s="390">
        <v>999.36</v>
      </c>
      <c r="J467" s="100">
        <v>0</v>
      </c>
      <c r="K467" s="155">
        <v>0</v>
      </c>
      <c r="L467" s="366">
        <v>0</v>
      </c>
      <c r="M467" s="339">
        <v>0</v>
      </c>
      <c r="N467" s="155">
        <v>0</v>
      </c>
      <c r="O467" s="156">
        <v>0</v>
      </c>
      <c r="P467" s="155">
        <v>999.36</v>
      </c>
      <c r="Q467" s="100"/>
      <c r="R467" s="155">
        <v>0</v>
      </c>
      <c r="S467" s="366">
        <v>0</v>
      </c>
      <c r="T467" s="339">
        <v>0</v>
      </c>
      <c r="U467" s="155">
        <v>0</v>
      </c>
      <c r="V467" s="156">
        <v>0</v>
      </c>
      <c r="W467" s="155">
        <v>999.36</v>
      </c>
      <c r="X467" s="100"/>
      <c r="Y467" s="155">
        <v>0</v>
      </c>
      <c r="Z467" s="366">
        <v>0</v>
      </c>
      <c r="AA467" s="339">
        <v>0</v>
      </c>
      <c r="AB467" s="155">
        <v>0</v>
      </c>
      <c r="AC467" s="156">
        <v>0</v>
      </c>
      <c r="AD467" s="155">
        <v>999.36</v>
      </c>
      <c r="AE467" s="100"/>
      <c r="AF467" s="155">
        <v>0</v>
      </c>
      <c r="AG467" s="366">
        <v>0</v>
      </c>
      <c r="AH467" s="339">
        <v>0</v>
      </c>
      <c r="AI467" s="155">
        <v>0</v>
      </c>
      <c r="AJ467" s="156">
        <v>0</v>
      </c>
      <c r="AK467" s="155">
        <v>999.36</v>
      </c>
      <c r="AL467" s="100"/>
      <c r="AM467" s="155">
        <v>0</v>
      </c>
      <c r="AN467" s="366">
        <v>0</v>
      </c>
      <c r="AO467" s="339">
        <v>0</v>
      </c>
      <c r="AP467" s="155">
        <v>0</v>
      </c>
      <c r="AQ467" s="156">
        <v>0</v>
      </c>
      <c r="AR467" s="155">
        <v>999.36</v>
      </c>
      <c r="AS467" s="100"/>
      <c r="AT467" s="155">
        <v>0</v>
      </c>
      <c r="AU467" s="366">
        <v>0</v>
      </c>
      <c r="AV467" s="339">
        <v>0</v>
      </c>
      <c r="AW467" s="155">
        <v>0</v>
      </c>
      <c r="AX467" s="156">
        <v>0</v>
      </c>
      <c r="AY467" s="155">
        <v>999.36</v>
      </c>
      <c r="AZ467" s="100"/>
      <c r="BA467" s="155">
        <v>0</v>
      </c>
      <c r="BB467" s="366">
        <v>0</v>
      </c>
      <c r="BC467" s="339">
        <v>0</v>
      </c>
      <c r="BD467" s="155">
        <v>0</v>
      </c>
      <c r="BE467" s="156">
        <v>0</v>
      </c>
      <c r="BF467" s="155">
        <v>999.36</v>
      </c>
      <c r="BG467" s="100"/>
      <c r="BH467" s="155">
        <v>0</v>
      </c>
      <c r="BI467" s="366">
        <v>0</v>
      </c>
      <c r="BJ467" s="339">
        <v>0</v>
      </c>
      <c r="BK467" s="155">
        <v>0</v>
      </c>
      <c r="BL467" s="156">
        <v>0</v>
      </c>
      <c r="BM467" s="155">
        <v>999.36</v>
      </c>
      <c r="BN467" s="100"/>
      <c r="BO467" s="155">
        <v>0</v>
      </c>
      <c r="BP467" s="366">
        <v>0</v>
      </c>
      <c r="BQ467" s="339">
        <v>0</v>
      </c>
      <c r="BR467" s="155">
        <v>0</v>
      </c>
      <c r="BS467" s="156">
        <v>0</v>
      </c>
      <c r="BT467" s="155">
        <v>999.36</v>
      </c>
      <c r="BU467" s="100"/>
      <c r="BV467" s="155">
        <v>0</v>
      </c>
      <c r="BW467" s="366">
        <v>0</v>
      </c>
      <c r="BX467" s="339">
        <v>0</v>
      </c>
      <c r="BY467" s="155">
        <v>0</v>
      </c>
      <c r="BZ467" s="156">
        <v>0</v>
      </c>
      <c r="CA467" s="155">
        <v>999.36</v>
      </c>
      <c r="CB467" s="100">
        <v>11</v>
      </c>
      <c r="CC467" s="155">
        <v>610.72</v>
      </c>
      <c r="CD467" s="366">
        <v>0.61111111111111116</v>
      </c>
      <c r="CE467" s="339">
        <v>11</v>
      </c>
      <c r="CF467" s="155">
        <v>610.72</v>
      </c>
      <c r="CG467" s="156">
        <v>0.61111111111111116</v>
      </c>
      <c r="CH467" s="155">
        <v>388.64</v>
      </c>
      <c r="CI467" s="100"/>
      <c r="CJ467" s="155">
        <v>0</v>
      </c>
      <c r="CK467" s="366">
        <v>0</v>
      </c>
      <c r="CL467" s="339">
        <v>11</v>
      </c>
      <c r="CM467" s="155">
        <v>610.72</v>
      </c>
      <c r="CN467" s="156">
        <v>0.61111111111111116</v>
      </c>
      <c r="CO467" s="155">
        <v>388.64</v>
      </c>
      <c r="CP467" s="277">
        <v>7</v>
      </c>
      <c r="CQ467" s="155">
        <v>388.64000000000004</v>
      </c>
      <c r="CR467" s="366">
        <v>0.38888888888888895</v>
      </c>
      <c r="CS467" s="339">
        <v>18</v>
      </c>
      <c r="CT467" s="155">
        <v>999.36000000000013</v>
      </c>
      <c r="CU467" s="156">
        <v>1.0000000000000002</v>
      </c>
      <c r="CV467" s="155">
        <v>0</v>
      </c>
      <c r="CW467" s="277"/>
      <c r="CX467" s="155">
        <v>0</v>
      </c>
      <c r="CY467" s="366">
        <v>0</v>
      </c>
      <c r="CZ467" s="339">
        <v>18</v>
      </c>
      <c r="DA467" s="155">
        <v>999.36000000000013</v>
      </c>
      <c r="DB467" s="156">
        <v>1.0000000000000002</v>
      </c>
      <c r="DC467" s="155">
        <v>0</v>
      </c>
      <c r="DD467" s="277"/>
      <c r="DE467" s="155">
        <v>0</v>
      </c>
      <c r="DF467" s="366">
        <v>0</v>
      </c>
      <c r="DG467" s="339">
        <v>18</v>
      </c>
      <c r="DH467" s="155">
        <v>999.36000000000013</v>
      </c>
      <c r="DI467" s="156">
        <v>1.0000000000000002</v>
      </c>
      <c r="DJ467" s="155">
        <v>0</v>
      </c>
      <c r="DK467" s="277"/>
      <c r="DL467" s="155">
        <v>0</v>
      </c>
      <c r="DM467" s="366">
        <v>0</v>
      </c>
      <c r="DN467" s="339">
        <v>18</v>
      </c>
      <c r="DO467" s="155">
        <v>999.36000000000013</v>
      </c>
      <c r="DP467" s="156">
        <v>1.0000000000000002</v>
      </c>
      <c r="DQ467" s="155">
        <v>0</v>
      </c>
    </row>
    <row r="468" spans="1:121" x14ac:dyDescent="0.25">
      <c r="A468" s="17" t="s">
        <v>1222</v>
      </c>
      <c r="B468" s="18" t="s">
        <v>845</v>
      </c>
      <c r="C468" s="17" t="s">
        <v>40</v>
      </c>
      <c r="D468" s="17" t="s">
        <v>846</v>
      </c>
      <c r="E468" s="19" t="s">
        <v>109</v>
      </c>
      <c r="F468" s="19">
        <v>82.8</v>
      </c>
      <c r="G468" s="20">
        <v>26.36</v>
      </c>
      <c r="H468" s="20">
        <v>33</v>
      </c>
      <c r="I468" s="390">
        <v>2732.4</v>
      </c>
      <c r="J468" s="100">
        <v>0</v>
      </c>
      <c r="K468" s="155">
        <v>0</v>
      </c>
      <c r="L468" s="366">
        <v>0</v>
      </c>
      <c r="M468" s="339">
        <v>0</v>
      </c>
      <c r="N468" s="155">
        <v>0</v>
      </c>
      <c r="O468" s="156">
        <v>0</v>
      </c>
      <c r="P468" s="155">
        <v>2732.4</v>
      </c>
      <c r="Q468" s="100"/>
      <c r="R468" s="155">
        <v>0</v>
      </c>
      <c r="S468" s="366">
        <v>0</v>
      </c>
      <c r="T468" s="339">
        <v>0</v>
      </c>
      <c r="U468" s="155">
        <v>0</v>
      </c>
      <c r="V468" s="156">
        <v>0</v>
      </c>
      <c r="W468" s="155">
        <v>2732.4</v>
      </c>
      <c r="X468" s="100"/>
      <c r="Y468" s="155">
        <v>0</v>
      </c>
      <c r="Z468" s="366">
        <v>0</v>
      </c>
      <c r="AA468" s="339">
        <v>0</v>
      </c>
      <c r="AB468" s="155">
        <v>0</v>
      </c>
      <c r="AC468" s="156">
        <v>0</v>
      </c>
      <c r="AD468" s="155">
        <v>2732.4</v>
      </c>
      <c r="AE468" s="100"/>
      <c r="AF468" s="155">
        <v>0</v>
      </c>
      <c r="AG468" s="366">
        <v>0</v>
      </c>
      <c r="AH468" s="339">
        <v>0</v>
      </c>
      <c r="AI468" s="155">
        <v>0</v>
      </c>
      <c r="AJ468" s="156">
        <v>0</v>
      </c>
      <c r="AK468" s="155">
        <v>2732.4</v>
      </c>
      <c r="AL468" s="100"/>
      <c r="AM468" s="155">
        <v>0</v>
      </c>
      <c r="AN468" s="366">
        <v>0</v>
      </c>
      <c r="AO468" s="339">
        <v>0</v>
      </c>
      <c r="AP468" s="155">
        <v>0</v>
      </c>
      <c r="AQ468" s="156">
        <v>0</v>
      </c>
      <c r="AR468" s="155">
        <v>2732.4</v>
      </c>
      <c r="AS468" s="100"/>
      <c r="AT468" s="155">
        <v>0</v>
      </c>
      <c r="AU468" s="366">
        <v>0</v>
      </c>
      <c r="AV468" s="339">
        <v>0</v>
      </c>
      <c r="AW468" s="155">
        <v>0</v>
      </c>
      <c r="AX468" s="156">
        <v>0</v>
      </c>
      <c r="AY468" s="155">
        <v>2732.4</v>
      </c>
      <c r="AZ468" s="100"/>
      <c r="BA468" s="155">
        <v>0</v>
      </c>
      <c r="BB468" s="366">
        <v>0</v>
      </c>
      <c r="BC468" s="339">
        <v>0</v>
      </c>
      <c r="BD468" s="155">
        <v>0</v>
      </c>
      <c r="BE468" s="156">
        <v>0</v>
      </c>
      <c r="BF468" s="155">
        <v>2732.4</v>
      </c>
      <c r="BG468" s="100"/>
      <c r="BH468" s="155">
        <v>0</v>
      </c>
      <c r="BI468" s="366">
        <v>0</v>
      </c>
      <c r="BJ468" s="339">
        <v>0</v>
      </c>
      <c r="BK468" s="155">
        <v>0</v>
      </c>
      <c r="BL468" s="156">
        <v>0</v>
      </c>
      <c r="BM468" s="155">
        <v>2732.4</v>
      </c>
      <c r="BN468" s="100"/>
      <c r="BO468" s="155">
        <v>0</v>
      </c>
      <c r="BP468" s="366">
        <v>0</v>
      </c>
      <c r="BQ468" s="339">
        <v>0</v>
      </c>
      <c r="BR468" s="155">
        <v>0</v>
      </c>
      <c r="BS468" s="156">
        <v>0</v>
      </c>
      <c r="BT468" s="155">
        <v>2732.4</v>
      </c>
      <c r="BU468" s="100"/>
      <c r="BV468" s="155">
        <v>0</v>
      </c>
      <c r="BW468" s="366">
        <v>0</v>
      </c>
      <c r="BX468" s="339">
        <v>0</v>
      </c>
      <c r="BY468" s="155">
        <v>0</v>
      </c>
      <c r="BZ468" s="156">
        <v>0</v>
      </c>
      <c r="CA468" s="155">
        <v>2732.4</v>
      </c>
      <c r="CB468" s="100">
        <v>49.8</v>
      </c>
      <c r="CC468" s="155">
        <v>1643.3999999999999</v>
      </c>
      <c r="CD468" s="366">
        <v>0.60144927536231874</v>
      </c>
      <c r="CE468" s="339">
        <v>49.8</v>
      </c>
      <c r="CF468" s="155">
        <v>1643.3999999999999</v>
      </c>
      <c r="CG468" s="156">
        <v>0.60144927536231874</v>
      </c>
      <c r="CH468" s="155">
        <v>1089.0000000000002</v>
      </c>
      <c r="CI468" s="100"/>
      <c r="CJ468" s="155">
        <v>0</v>
      </c>
      <c r="CK468" s="366">
        <v>0</v>
      </c>
      <c r="CL468" s="339">
        <v>49.8</v>
      </c>
      <c r="CM468" s="155">
        <v>1643.3999999999999</v>
      </c>
      <c r="CN468" s="156">
        <v>0.60144927536231874</v>
      </c>
      <c r="CO468" s="155">
        <v>1089.0000000000002</v>
      </c>
      <c r="CP468" s="277">
        <v>28.5</v>
      </c>
      <c r="CQ468" s="155">
        <v>940.5</v>
      </c>
      <c r="CR468" s="366">
        <v>0.34420289855072461</v>
      </c>
      <c r="CS468" s="339">
        <v>78.3</v>
      </c>
      <c r="CT468" s="155">
        <v>2583.8999999999996</v>
      </c>
      <c r="CU468" s="156">
        <v>0.94565217391304335</v>
      </c>
      <c r="CV468" s="155">
        <v>148.50000000000045</v>
      </c>
      <c r="CW468" s="277"/>
      <c r="CX468" s="155">
        <v>0</v>
      </c>
      <c r="CY468" s="366">
        <v>0</v>
      </c>
      <c r="CZ468" s="339">
        <v>78.3</v>
      </c>
      <c r="DA468" s="155">
        <v>2583.8999999999996</v>
      </c>
      <c r="DB468" s="156">
        <v>0.94565217391304335</v>
      </c>
      <c r="DC468" s="155">
        <v>148.50000000000045</v>
      </c>
      <c r="DD468" s="277"/>
      <c r="DE468" s="155">
        <v>0</v>
      </c>
      <c r="DF468" s="366">
        <v>0</v>
      </c>
      <c r="DG468" s="339">
        <v>78.3</v>
      </c>
      <c r="DH468" s="155">
        <v>2583.8999999999996</v>
      </c>
      <c r="DI468" s="156">
        <v>0.94565217391304335</v>
      </c>
      <c r="DJ468" s="155">
        <v>148.50000000000045</v>
      </c>
      <c r="DK468" s="277"/>
      <c r="DL468" s="155">
        <v>0</v>
      </c>
      <c r="DM468" s="366">
        <v>0</v>
      </c>
      <c r="DN468" s="339">
        <v>78.3</v>
      </c>
      <c r="DO468" s="155">
        <v>2583.8999999999996</v>
      </c>
      <c r="DP468" s="156">
        <v>0.94565217391304335</v>
      </c>
      <c r="DQ468" s="155">
        <v>148.50000000000045</v>
      </c>
    </row>
    <row r="469" spans="1:121" x14ac:dyDescent="0.25">
      <c r="A469" s="17" t="s">
        <v>1223</v>
      </c>
      <c r="B469" s="18" t="s">
        <v>1224</v>
      </c>
      <c r="C469" s="17" t="s">
        <v>40</v>
      </c>
      <c r="D469" s="17" t="s">
        <v>1225</v>
      </c>
      <c r="E469" s="19" t="s">
        <v>109</v>
      </c>
      <c r="F469" s="19">
        <v>78.5</v>
      </c>
      <c r="G469" s="20">
        <v>32.07</v>
      </c>
      <c r="H469" s="20">
        <v>40.15</v>
      </c>
      <c r="I469" s="390">
        <v>3151.7750000000001</v>
      </c>
      <c r="J469" s="100">
        <v>0</v>
      </c>
      <c r="K469" s="155">
        <v>0</v>
      </c>
      <c r="L469" s="366">
        <v>0</v>
      </c>
      <c r="M469" s="339">
        <v>0</v>
      </c>
      <c r="N469" s="155">
        <v>0</v>
      </c>
      <c r="O469" s="156">
        <v>0</v>
      </c>
      <c r="P469" s="155">
        <v>3151.7750000000001</v>
      </c>
      <c r="Q469" s="100"/>
      <c r="R469" s="155">
        <v>0</v>
      </c>
      <c r="S469" s="366">
        <v>0</v>
      </c>
      <c r="T469" s="339">
        <v>0</v>
      </c>
      <c r="U469" s="155">
        <v>0</v>
      </c>
      <c r="V469" s="156">
        <v>0</v>
      </c>
      <c r="W469" s="155">
        <v>3151.7750000000001</v>
      </c>
      <c r="X469" s="100"/>
      <c r="Y469" s="155">
        <v>0</v>
      </c>
      <c r="Z469" s="366">
        <v>0</v>
      </c>
      <c r="AA469" s="339">
        <v>0</v>
      </c>
      <c r="AB469" s="155">
        <v>0</v>
      </c>
      <c r="AC469" s="156">
        <v>0</v>
      </c>
      <c r="AD469" s="155">
        <v>3151.7750000000001</v>
      </c>
      <c r="AE469" s="100"/>
      <c r="AF469" s="155">
        <v>0</v>
      </c>
      <c r="AG469" s="366">
        <v>0</v>
      </c>
      <c r="AH469" s="339">
        <v>0</v>
      </c>
      <c r="AI469" s="155">
        <v>0</v>
      </c>
      <c r="AJ469" s="156">
        <v>0</v>
      </c>
      <c r="AK469" s="155">
        <v>3151.7750000000001</v>
      </c>
      <c r="AL469" s="100"/>
      <c r="AM469" s="155">
        <v>0</v>
      </c>
      <c r="AN469" s="366">
        <v>0</v>
      </c>
      <c r="AO469" s="339">
        <v>0</v>
      </c>
      <c r="AP469" s="155">
        <v>0</v>
      </c>
      <c r="AQ469" s="156">
        <v>0</v>
      </c>
      <c r="AR469" s="155">
        <v>3151.7750000000001</v>
      </c>
      <c r="AS469" s="100"/>
      <c r="AT469" s="155">
        <v>0</v>
      </c>
      <c r="AU469" s="366">
        <v>0</v>
      </c>
      <c r="AV469" s="339">
        <v>0</v>
      </c>
      <c r="AW469" s="155">
        <v>0</v>
      </c>
      <c r="AX469" s="156">
        <v>0</v>
      </c>
      <c r="AY469" s="155">
        <v>3151.7750000000001</v>
      </c>
      <c r="AZ469" s="100"/>
      <c r="BA469" s="155">
        <v>0</v>
      </c>
      <c r="BB469" s="366">
        <v>0</v>
      </c>
      <c r="BC469" s="339">
        <v>0</v>
      </c>
      <c r="BD469" s="155">
        <v>0</v>
      </c>
      <c r="BE469" s="156">
        <v>0</v>
      </c>
      <c r="BF469" s="155">
        <v>3151.7750000000001</v>
      </c>
      <c r="BG469" s="100"/>
      <c r="BH469" s="155">
        <v>0</v>
      </c>
      <c r="BI469" s="366">
        <v>0</v>
      </c>
      <c r="BJ469" s="339">
        <v>0</v>
      </c>
      <c r="BK469" s="155">
        <v>0</v>
      </c>
      <c r="BL469" s="156">
        <v>0</v>
      </c>
      <c r="BM469" s="155">
        <v>3151.7750000000001</v>
      </c>
      <c r="BN469" s="100"/>
      <c r="BO469" s="155">
        <v>0</v>
      </c>
      <c r="BP469" s="366">
        <v>0</v>
      </c>
      <c r="BQ469" s="339">
        <v>0</v>
      </c>
      <c r="BR469" s="155">
        <v>0</v>
      </c>
      <c r="BS469" s="156">
        <v>0</v>
      </c>
      <c r="BT469" s="155">
        <v>3151.7750000000001</v>
      </c>
      <c r="BU469" s="100"/>
      <c r="BV469" s="155">
        <v>0</v>
      </c>
      <c r="BW469" s="366">
        <v>0</v>
      </c>
      <c r="BX469" s="339">
        <v>0</v>
      </c>
      <c r="BY469" s="155">
        <v>0</v>
      </c>
      <c r="BZ469" s="156">
        <v>0</v>
      </c>
      <c r="CA469" s="155">
        <v>3151.7750000000001</v>
      </c>
      <c r="CB469" s="100">
        <v>78.5</v>
      </c>
      <c r="CC469" s="1">
        <v>3151.77</v>
      </c>
      <c r="CD469" s="366">
        <v>0.99999841359234076</v>
      </c>
      <c r="CE469" s="339">
        <v>78.5</v>
      </c>
      <c r="CF469" s="155">
        <v>3151.77</v>
      </c>
      <c r="CG469" s="156">
        <v>0.99999841359234076</v>
      </c>
      <c r="CH469" s="155">
        <v>5.0000000001091394E-3</v>
      </c>
      <c r="CI469" s="100"/>
      <c r="CJ469" s="155">
        <v>0</v>
      </c>
      <c r="CK469" s="366">
        <v>0</v>
      </c>
      <c r="CL469" s="339">
        <v>78.5</v>
      </c>
      <c r="CM469" s="155">
        <v>3151.77</v>
      </c>
      <c r="CN469" s="156">
        <v>0.99999841359234076</v>
      </c>
      <c r="CO469" s="155">
        <v>5.0000000001091394E-3</v>
      </c>
      <c r="CP469" s="100"/>
      <c r="CQ469" s="155">
        <v>0</v>
      </c>
      <c r="CR469" s="366">
        <v>0</v>
      </c>
      <c r="CS469" s="339">
        <v>78.5</v>
      </c>
      <c r="CT469" s="155">
        <v>3151.77</v>
      </c>
      <c r="CU469" s="156">
        <v>0.99999841359234076</v>
      </c>
      <c r="CV469" s="155">
        <v>5.0000000001091394E-3</v>
      </c>
      <c r="CW469" s="100"/>
      <c r="CX469" s="155"/>
      <c r="CY469" s="366">
        <v>0</v>
      </c>
      <c r="CZ469" s="339">
        <v>78.5</v>
      </c>
      <c r="DA469" s="155">
        <v>3151.77</v>
      </c>
      <c r="DB469" s="156">
        <v>0.99999841359234076</v>
      </c>
      <c r="DC469" s="155">
        <v>5.0000000001091394E-3</v>
      </c>
      <c r="DD469" s="100"/>
      <c r="DE469" s="155">
        <v>0</v>
      </c>
      <c r="DF469" s="366">
        <v>0</v>
      </c>
      <c r="DG469" s="339">
        <v>78.5</v>
      </c>
      <c r="DH469" s="155">
        <v>3151.77</v>
      </c>
      <c r="DI469" s="156">
        <v>0.99999841359234076</v>
      </c>
      <c r="DJ469" s="155">
        <v>5.0000000001091394E-3</v>
      </c>
      <c r="DK469" s="100"/>
      <c r="DL469" s="155">
        <v>0</v>
      </c>
      <c r="DM469" s="366">
        <v>0</v>
      </c>
      <c r="DN469" s="339">
        <v>78.5</v>
      </c>
      <c r="DO469" s="155">
        <v>3151.77</v>
      </c>
      <c r="DP469" s="156">
        <v>0.99999841359234076</v>
      </c>
      <c r="DQ469" s="155">
        <v>5.0000000001091394E-3</v>
      </c>
    </row>
    <row r="470" spans="1:121" ht="25.5" x14ac:dyDescent="0.25">
      <c r="A470" s="17" t="s">
        <v>1226</v>
      </c>
      <c r="B470" s="18" t="s">
        <v>1227</v>
      </c>
      <c r="C470" s="17" t="s">
        <v>32</v>
      </c>
      <c r="D470" s="17" t="s">
        <v>1228</v>
      </c>
      <c r="E470" s="19" t="s">
        <v>42</v>
      </c>
      <c r="F470" s="19">
        <v>7</v>
      </c>
      <c r="G470" s="20">
        <v>57.04</v>
      </c>
      <c r="H470" s="20">
        <v>71.42</v>
      </c>
      <c r="I470" s="390">
        <v>499.94</v>
      </c>
      <c r="J470" s="100">
        <v>0</v>
      </c>
      <c r="K470" s="155">
        <v>0</v>
      </c>
      <c r="L470" s="366">
        <v>0</v>
      </c>
      <c r="M470" s="339">
        <v>0</v>
      </c>
      <c r="N470" s="155">
        <v>0</v>
      </c>
      <c r="O470" s="156">
        <v>0</v>
      </c>
      <c r="P470" s="155">
        <v>499.94</v>
      </c>
      <c r="Q470" s="100"/>
      <c r="R470" s="155">
        <v>0</v>
      </c>
      <c r="S470" s="366">
        <v>0</v>
      </c>
      <c r="T470" s="339">
        <v>0</v>
      </c>
      <c r="U470" s="155">
        <v>0</v>
      </c>
      <c r="V470" s="156">
        <v>0</v>
      </c>
      <c r="W470" s="155">
        <v>499.94</v>
      </c>
      <c r="X470" s="100"/>
      <c r="Y470" s="155">
        <v>0</v>
      </c>
      <c r="Z470" s="366">
        <v>0</v>
      </c>
      <c r="AA470" s="339">
        <v>0</v>
      </c>
      <c r="AB470" s="155">
        <v>0</v>
      </c>
      <c r="AC470" s="156">
        <v>0</v>
      </c>
      <c r="AD470" s="155">
        <v>499.94</v>
      </c>
      <c r="AE470" s="100"/>
      <c r="AF470" s="155">
        <v>0</v>
      </c>
      <c r="AG470" s="366">
        <v>0</v>
      </c>
      <c r="AH470" s="339">
        <v>0</v>
      </c>
      <c r="AI470" s="155">
        <v>0</v>
      </c>
      <c r="AJ470" s="156">
        <v>0</v>
      </c>
      <c r="AK470" s="155">
        <v>499.94</v>
      </c>
      <c r="AL470" s="100"/>
      <c r="AM470" s="155">
        <v>0</v>
      </c>
      <c r="AN470" s="366">
        <v>0</v>
      </c>
      <c r="AO470" s="339">
        <v>0</v>
      </c>
      <c r="AP470" s="155">
        <v>0</v>
      </c>
      <c r="AQ470" s="156">
        <v>0</v>
      </c>
      <c r="AR470" s="155">
        <v>499.94</v>
      </c>
      <c r="AS470" s="100"/>
      <c r="AT470" s="155">
        <v>0</v>
      </c>
      <c r="AU470" s="366">
        <v>0</v>
      </c>
      <c r="AV470" s="339">
        <v>0</v>
      </c>
      <c r="AW470" s="155">
        <v>0</v>
      </c>
      <c r="AX470" s="156">
        <v>0</v>
      </c>
      <c r="AY470" s="155">
        <v>499.94</v>
      </c>
      <c r="AZ470" s="100"/>
      <c r="BA470" s="155">
        <v>0</v>
      </c>
      <c r="BB470" s="366">
        <v>0</v>
      </c>
      <c r="BC470" s="339">
        <v>0</v>
      </c>
      <c r="BD470" s="155">
        <v>0</v>
      </c>
      <c r="BE470" s="156">
        <v>0</v>
      </c>
      <c r="BF470" s="155">
        <v>499.94</v>
      </c>
      <c r="BG470" s="100"/>
      <c r="BH470" s="155">
        <v>0</v>
      </c>
      <c r="BI470" s="366">
        <v>0</v>
      </c>
      <c r="BJ470" s="339">
        <v>0</v>
      </c>
      <c r="BK470" s="155">
        <v>0</v>
      </c>
      <c r="BL470" s="156">
        <v>0</v>
      </c>
      <c r="BM470" s="155">
        <v>499.94</v>
      </c>
      <c r="BN470" s="100"/>
      <c r="BO470" s="155">
        <v>0</v>
      </c>
      <c r="BP470" s="366">
        <v>0</v>
      </c>
      <c r="BQ470" s="339">
        <v>0</v>
      </c>
      <c r="BR470" s="155">
        <v>0</v>
      </c>
      <c r="BS470" s="156">
        <v>0</v>
      </c>
      <c r="BT470" s="155">
        <v>499.94</v>
      </c>
      <c r="BU470" s="100"/>
      <c r="BV470" s="155">
        <v>0</v>
      </c>
      <c r="BW470" s="366">
        <v>0</v>
      </c>
      <c r="BX470" s="339">
        <v>0</v>
      </c>
      <c r="BY470" s="155">
        <v>0</v>
      </c>
      <c r="BZ470" s="156">
        <v>0</v>
      </c>
      <c r="CA470" s="155">
        <v>499.94</v>
      </c>
      <c r="CB470" s="100">
        <v>7</v>
      </c>
      <c r="CC470" s="155">
        <v>499.94</v>
      </c>
      <c r="CD470" s="366">
        <v>1</v>
      </c>
      <c r="CE470" s="339">
        <v>7</v>
      </c>
      <c r="CF470" s="155">
        <v>499.94</v>
      </c>
      <c r="CG470" s="156">
        <v>1</v>
      </c>
      <c r="CH470" s="155">
        <v>0</v>
      </c>
      <c r="CI470" s="100"/>
      <c r="CJ470" s="155">
        <v>0</v>
      </c>
      <c r="CK470" s="366">
        <v>0</v>
      </c>
      <c r="CL470" s="339">
        <v>7</v>
      </c>
      <c r="CM470" s="155">
        <v>499.94</v>
      </c>
      <c r="CN470" s="156">
        <v>1</v>
      </c>
      <c r="CO470" s="155">
        <v>0</v>
      </c>
      <c r="CP470" s="100"/>
      <c r="CQ470" s="155">
        <v>0</v>
      </c>
      <c r="CR470" s="366">
        <v>0</v>
      </c>
      <c r="CS470" s="339">
        <v>7</v>
      </c>
      <c r="CT470" s="155">
        <v>499.94</v>
      </c>
      <c r="CU470" s="156">
        <v>1</v>
      </c>
      <c r="CV470" s="155">
        <v>0</v>
      </c>
      <c r="CW470" s="100"/>
      <c r="CX470" s="155">
        <v>0</v>
      </c>
      <c r="CY470" s="366">
        <v>0</v>
      </c>
      <c r="CZ470" s="339">
        <v>7</v>
      </c>
      <c r="DA470" s="155">
        <v>499.94</v>
      </c>
      <c r="DB470" s="156">
        <v>1</v>
      </c>
      <c r="DC470" s="155">
        <v>0</v>
      </c>
      <c r="DD470" s="100"/>
      <c r="DE470" s="155">
        <v>0</v>
      </c>
      <c r="DF470" s="366">
        <v>0</v>
      </c>
      <c r="DG470" s="339">
        <v>7</v>
      </c>
      <c r="DH470" s="155">
        <v>499.94</v>
      </c>
      <c r="DI470" s="156">
        <v>1</v>
      </c>
      <c r="DJ470" s="155">
        <v>0</v>
      </c>
      <c r="DK470" s="100"/>
      <c r="DL470" s="155">
        <v>0</v>
      </c>
      <c r="DM470" s="366">
        <v>0</v>
      </c>
      <c r="DN470" s="339">
        <v>7</v>
      </c>
      <c r="DO470" s="155">
        <v>499.94</v>
      </c>
      <c r="DP470" s="156">
        <v>1</v>
      </c>
      <c r="DQ470" s="155">
        <v>0</v>
      </c>
    </row>
    <row r="471" spans="1:121" x14ac:dyDescent="0.25">
      <c r="A471" s="17" t="s">
        <v>1229</v>
      </c>
      <c r="B471" s="18" t="s">
        <v>1230</v>
      </c>
      <c r="C471" s="17" t="s">
        <v>40</v>
      </c>
      <c r="D471" s="17" t="s">
        <v>1231</v>
      </c>
      <c r="E471" s="19" t="s">
        <v>42</v>
      </c>
      <c r="F471" s="19">
        <v>7</v>
      </c>
      <c r="G471" s="20">
        <v>41.54</v>
      </c>
      <c r="H471" s="20">
        <v>52.01</v>
      </c>
      <c r="I471" s="390">
        <v>364.07</v>
      </c>
      <c r="J471" s="100">
        <v>0</v>
      </c>
      <c r="K471" s="155">
        <v>0</v>
      </c>
      <c r="L471" s="366">
        <v>0</v>
      </c>
      <c r="M471" s="339">
        <v>0</v>
      </c>
      <c r="N471" s="155">
        <v>0</v>
      </c>
      <c r="O471" s="156">
        <v>0</v>
      </c>
      <c r="P471" s="155">
        <v>364.07</v>
      </c>
      <c r="Q471" s="100"/>
      <c r="R471" s="155">
        <v>0</v>
      </c>
      <c r="S471" s="366">
        <v>0</v>
      </c>
      <c r="T471" s="339">
        <v>0</v>
      </c>
      <c r="U471" s="155">
        <v>0</v>
      </c>
      <c r="V471" s="156">
        <v>0</v>
      </c>
      <c r="W471" s="155">
        <v>364.07</v>
      </c>
      <c r="X471" s="100"/>
      <c r="Y471" s="155">
        <v>0</v>
      </c>
      <c r="Z471" s="366">
        <v>0</v>
      </c>
      <c r="AA471" s="339">
        <v>0</v>
      </c>
      <c r="AB471" s="155">
        <v>0</v>
      </c>
      <c r="AC471" s="156">
        <v>0</v>
      </c>
      <c r="AD471" s="155">
        <v>364.07</v>
      </c>
      <c r="AE471" s="100"/>
      <c r="AF471" s="155">
        <v>0</v>
      </c>
      <c r="AG471" s="366">
        <v>0</v>
      </c>
      <c r="AH471" s="339">
        <v>0</v>
      </c>
      <c r="AI471" s="155">
        <v>0</v>
      </c>
      <c r="AJ471" s="156">
        <v>0</v>
      </c>
      <c r="AK471" s="155">
        <v>364.07</v>
      </c>
      <c r="AL471" s="100"/>
      <c r="AM471" s="155">
        <v>0</v>
      </c>
      <c r="AN471" s="366">
        <v>0</v>
      </c>
      <c r="AO471" s="339">
        <v>0</v>
      </c>
      <c r="AP471" s="155">
        <v>0</v>
      </c>
      <c r="AQ471" s="156">
        <v>0</v>
      </c>
      <c r="AR471" s="155">
        <v>364.07</v>
      </c>
      <c r="AS471" s="100"/>
      <c r="AT471" s="155">
        <v>0</v>
      </c>
      <c r="AU471" s="366">
        <v>0</v>
      </c>
      <c r="AV471" s="339">
        <v>0</v>
      </c>
      <c r="AW471" s="155">
        <v>0</v>
      </c>
      <c r="AX471" s="156">
        <v>0</v>
      </c>
      <c r="AY471" s="155">
        <v>364.07</v>
      </c>
      <c r="AZ471" s="100"/>
      <c r="BA471" s="155">
        <v>0</v>
      </c>
      <c r="BB471" s="366">
        <v>0</v>
      </c>
      <c r="BC471" s="339">
        <v>0</v>
      </c>
      <c r="BD471" s="155">
        <v>0</v>
      </c>
      <c r="BE471" s="156">
        <v>0</v>
      </c>
      <c r="BF471" s="155">
        <v>364.07</v>
      </c>
      <c r="BG471" s="100"/>
      <c r="BH471" s="155">
        <v>0</v>
      </c>
      <c r="BI471" s="366">
        <v>0</v>
      </c>
      <c r="BJ471" s="339">
        <v>0</v>
      </c>
      <c r="BK471" s="155">
        <v>0</v>
      </c>
      <c r="BL471" s="156">
        <v>0</v>
      </c>
      <c r="BM471" s="155">
        <v>364.07</v>
      </c>
      <c r="BN471" s="100"/>
      <c r="BO471" s="155">
        <v>0</v>
      </c>
      <c r="BP471" s="366">
        <v>0</v>
      </c>
      <c r="BQ471" s="339">
        <v>0</v>
      </c>
      <c r="BR471" s="155">
        <v>0</v>
      </c>
      <c r="BS471" s="156">
        <v>0</v>
      </c>
      <c r="BT471" s="155">
        <v>364.07</v>
      </c>
      <c r="BU471" s="100"/>
      <c r="BV471" s="155">
        <v>0</v>
      </c>
      <c r="BW471" s="366">
        <v>0</v>
      </c>
      <c r="BX471" s="339">
        <v>0</v>
      </c>
      <c r="BY471" s="155">
        <v>0</v>
      </c>
      <c r="BZ471" s="156">
        <v>0</v>
      </c>
      <c r="CA471" s="155">
        <v>364.07</v>
      </c>
      <c r="CB471" s="100">
        <v>7</v>
      </c>
      <c r="CC471" s="155">
        <v>364.07</v>
      </c>
      <c r="CD471" s="366">
        <v>1</v>
      </c>
      <c r="CE471" s="339">
        <v>7</v>
      </c>
      <c r="CF471" s="155">
        <v>364.07</v>
      </c>
      <c r="CG471" s="156">
        <v>1</v>
      </c>
      <c r="CH471" s="155">
        <v>0</v>
      </c>
      <c r="CI471" s="100"/>
      <c r="CJ471" s="155">
        <v>0</v>
      </c>
      <c r="CK471" s="366">
        <v>0</v>
      </c>
      <c r="CL471" s="339">
        <v>7</v>
      </c>
      <c r="CM471" s="155">
        <v>364.07</v>
      </c>
      <c r="CN471" s="156">
        <v>1</v>
      </c>
      <c r="CO471" s="155">
        <v>0</v>
      </c>
      <c r="CP471" s="100"/>
      <c r="CQ471" s="155">
        <v>0</v>
      </c>
      <c r="CR471" s="366">
        <v>0</v>
      </c>
      <c r="CS471" s="339">
        <v>7</v>
      </c>
      <c r="CT471" s="155">
        <v>364.07</v>
      </c>
      <c r="CU471" s="156">
        <v>1</v>
      </c>
      <c r="CV471" s="155">
        <v>0</v>
      </c>
      <c r="CW471" s="100"/>
      <c r="CX471" s="155">
        <v>0</v>
      </c>
      <c r="CY471" s="366">
        <v>0</v>
      </c>
      <c r="CZ471" s="339">
        <v>7</v>
      </c>
      <c r="DA471" s="155">
        <v>364.07</v>
      </c>
      <c r="DB471" s="156">
        <v>1</v>
      </c>
      <c r="DC471" s="155">
        <v>0</v>
      </c>
      <c r="DD471" s="100"/>
      <c r="DE471" s="155">
        <v>0</v>
      </c>
      <c r="DF471" s="366">
        <v>0</v>
      </c>
      <c r="DG471" s="339">
        <v>7</v>
      </c>
      <c r="DH471" s="155">
        <v>364.07</v>
      </c>
      <c r="DI471" s="156">
        <v>1</v>
      </c>
      <c r="DJ471" s="155">
        <v>0</v>
      </c>
      <c r="DK471" s="100"/>
      <c r="DL471" s="155">
        <v>0</v>
      </c>
      <c r="DM471" s="366">
        <v>0</v>
      </c>
      <c r="DN471" s="339">
        <v>7</v>
      </c>
      <c r="DO471" s="155">
        <v>364.07</v>
      </c>
      <c r="DP471" s="156">
        <v>1</v>
      </c>
      <c r="DQ471" s="155">
        <v>0</v>
      </c>
    </row>
    <row r="472" spans="1:121" ht="38.25" x14ac:dyDescent="0.25">
      <c r="A472" s="17" t="s">
        <v>1232</v>
      </c>
      <c r="B472" s="18" t="s">
        <v>1233</v>
      </c>
      <c r="C472" s="17" t="s">
        <v>32</v>
      </c>
      <c r="D472" s="17" t="s">
        <v>1234</v>
      </c>
      <c r="E472" s="19" t="s">
        <v>42</v>
      </c>
      <c r="F472" s="19">
        <v>5</v>
      </c>
      <c r="G472" s="20">
        <v>42.24</v>
      </c>
      <c r="H472" s="20">
        <v>52.89</v>
      </c>
      <c r="I472" s="390">
        <v>264.45</v>
      </c>
      <c r="J472" s="100">
        <v>0</v>
      </c>
      <c r="K472" s="155">
        <v>0</v>
      </c>
      <c r="L472" s="366">
        <v>0</v>
      </c>
      <c r="M472" s="339">
        <v>0</v>
      </c>
      <c r="N472" s="155">
        <v>0</v>
      </c>
      <c r="O472" s="156">
        <v>0</v>
      </c>
      <c r="P472" s="155">
        <v>264.45</v>
      </c>
      <c r="Q472" s="100"/>
      <c r="R472" s="155">
        <v>0</v>
      </c>
      <c r="S472" s="366">
        <v>0</v>
      </c>
      <c r="T472" s="339">
        <v>0</v>
      </c>
      <c r="U472" s="155">
        <v>0</v>
      </c>
      <c r="V472" s="156">
        <v>0</v>
      </c>
      <c r="W472" s="155">
        <v>264.45</v>
      </c>
      <c r="X472" s="100"/>
      <c r="Y472" s="155">
        <v>0</v>
      </c>
      <c r="Z472" s="366">
        <v>0</v>
      </c>
      <c r="AA472" s="339">
        <v>0</v>
      </c>
      <c r="AB472" s="155">
        <v>0</v>
      </c>
      <c r="AC472" s="156">
        <v>0</v>
      </c>
      <c r="AD472" s="155">
        <v>264.45</v>
      </c>
      <c r="AE472" s="100"/>
      <c r="AF472" s="155">
        <v>0</v>
      </c>
      <c r="AG472" s="366">
        <v>0</v>
      </c>
      <c r="AH472" s="339">
        <v>0</v>
      </c>
      <c r="AI472" s="155">
        <v>0</v>
      </c>
      <c r="AJ472" s="156">
        <v>0</v>
      </c>
      <c r="AK472" s="155">
        <v>264.45</v>
      </c>
      <c r="AL472" s="100"/>
      <c r="AM472" s="155">
        <v>0</v>
      </c>
      <c r="AN472" s="366">
        <v>0</v>
      </c>
      <c r="AO472" s="339">
        <v>0</v>
      </c>
      <c r="AP472" s="155">
        <v>0</v>
      </c>
      <c r="AQ472" s="156">
        <v>0</v>
      </c>
      <c r="AR472" s="155">
        <v>264.45</v>
      </c>
      <c r="AS472" s="100"/>
      <c r="AT472" s="155">
        <v>0</v>
      </c>
      <c r="AU472" s="366">
        <v>0</v>
      </c>
      <c r="AV472" s="339">
        <v>0</v>
      </c>
      <c r="AW472" s="155">
        <v>0</v>
      </c>
      <c r="AX472" s="156">
        <v>0</v>
      </c>
      <c r="AY472" s="155">
        <v>264.45</v>
      </c>
      <c r="AZ472" s="100"/>
      <c r="BA472" s="155">
        <v>0</v>
      </c>
      <c r="BB472" s="366">
        <v>0</v>
      </c>
      <c r="BC472" s="339">
        <v>0</v>
      </c>
      <c r="BD472" s="155">
        <v>0</v>
      </c>
      <c r="BE472" s="156">
        <v>0</v>
      </c>
      <c r="BF472" s="155">
        <v>264.45</v>
      </c>
      <c r="BG472" s="100"/>
      <c r="BH472" s="155">
        <v>0</v>
      </c>
      <c r="BI472" s="366">
        <v>0</v>
      </c>
      <c r="BJ472" s="339">
        <v>0</v>
      </c>
      <c r="BK472" s="155">
        <v>0</v>
      </c>
      <c r="BL472" s="156">
        <v>0</v>
      </c>
      <c r="BM472" s="155">
        <v>264.45</v>
      </c>
      <c r="BN472" s="100"/>
      <c r="BO472" s="155">
        <v>0</v>
      </c>
      <c r="BP472" s="366">
        <v>0</v>
      </c>
      <c r="BQ472" s="339">
        <v>0</v>
      </c>
      <c r="BR472" s="155">
        <v>0</v>
      </c>
      <c r="BS472" s="156">
        <v>0</v>
      </c>
      <c r="BT472" s="155">
        <v>264.45</v>
      </c>
      <c r="BU472" s="100"/>
      <c r="BV472" s="155">
        <v>0</v>
      </c>
      <c r="BW472" s="366">
        <v>0</v>
      </c>
      <c r="BX472" s="339">
        <v>0</v>
      </c>
      <c r="BY472" s="155">
        <v>0</v>
      </c>
      <c r="BZ472" s="156">
        <v>0</v>
      </c>
      <c r="CA472" s="155">
        <v>264.45</v>
      </c>
      <c r="CB472" s="100"/>
      <c r="CC472" s="155">
        <v>0</v>
      </c>
      <c r="CD472" s="366">
        <v>0</v>
      </c>
      <c r="CE472" s="339">
        <v>0</v>
      </c>
      <c r="CF472" s="155">
        <v>0</v>
      </c>
      <c r="CG472" s="156">
        <v>0</v>
      </c>
      <c r="CH472" s="155">
        <v>264.45</v>
      </c>
      <c r="CI472" s="100">
        <v>5</v>
      </c>
      <c r="CJ472" s="155">
        <v>264.45</v>
      </c>
      <c r="CK472" s="366">
        <v>1</v>
      </c>
      <c r="CL472" s="339">
        <v>5</v>
      </c>
      <c r="CM472" s="155">
        <v>264.45</v>
      </c>
      <c r="CN472" s="156">
        <v>1</v>
      </c>
      <c r="CO472" s="155">
        <v>0</v>
      </c>
      <c r="CP472" s="277"/>
      <c r="CQ472" s="155">
        <v>0</v>
      </c>
      <c r="CR472" s="366">
        <v>0</v>
      </c>
      <c r="CS472" s="339">
        <v>5</v>
      </c>
      <c r="CT472" s="155">
        <v>264.45</v>
      </c>
      <c r="CU472" s="156">
        <v>1</v>
      </c>
      <c r="CV472" s="155">
        <v>0</v>
      </c>
      <c r="CW472" s="277"/>
      <c r="CX472" s="155">
        <v>0</v>
      </c>
      <c r="CY472" s="366">
        <v>0</v>
      </c>
      <c r="CZ472" s="339">
        <v>5</v>
      </c>
      <c r="DA472" s="155">
        <v>264.45</v>
      </c>
      <c r="DB472" s="156">
        <v>1</v>
      </c>
      <c r="DC472" s="155">
        <v>0</v>
      </c>
      <c r="DD472" s="277"/>
      <c r="DE472" s="155">
        <v>0</v>
      </c>
      <c r="DF472" s="366">
        <v>0</v>
      </c>
      <c r="DG472" s="339">
        <v>5</v>
      </c>
      <c r="DH472" s="155">
        <v>264.45</v>
      </c>
      <c r="DI472" s="156">
        <v>1</v>
      </c>
      <c r="DJ472" s="155">
        <v>0</v>
      </c>
      <c r="DK472" s="277"/>
      <c r="DL472" s="155">
        <v>0</v>
      </c>
      <c r="DM472" s="366">
        <v>0</v>
      </c>
      <c r="DN472" s="339">
        <v>5</v>
      </c>
      <c r="DO472" s="155">
        <v>264.45</v>
      </c>
      <c r="DP472" s="156">
        <v>1</v>
      </c>
      <c r="DQ472" s="155">
        <v>0</v>
      </c>
    </row>
    <row r="473" spans="1:121" ht="25.5" x14ac:dyDescent="0.25">
      <c r="A473" s="17" t="s">
        <v>1235</v>
      </c>
      <c r="B473" s="18" t="s">
        <v>1236</v>
      </c>
      <c r="C473" s="17" t="s">
        <v>40</v>
      </c>
      <c r="D473" s="17" t="s">
        <v>1237</v>
      </c>
      <c r="E473" s="19" t="s">
        <v>42</v>
      </c>
      <c r="F473" s="19">
        <v>18</v>
      </c>
      <c r="G473" s="20">
        <v>41.05</v>
      </c>
      <c r="H473" s="20">
        <v>51.4</v>
      </c>
      <c r="I473" s="390">
        <v>925.2</v>
      </c>
      <c r="J473" s="100">
        <v>0</v>
      </c>
      <c r="K473" s="155">
        <v>0</v>
      </c>
      <c r="L473" s="366">
        <v>0</v>
      </c>
      <c r="M473" s="339">
        <v>0</v>
      </c>
      <c r="N473" s="155">
        <v>0</v>
      </c>
      <c r="O473" s="156">
        <v>0</v>
      </c>
      <c r="P473" s="155">
        <v>925.2</v>
      </c>
      <c r="Q473" s="100"/>
      <c r="R473" s="155">
        <v>0</v>
      </c>
      <c r="S473" s="366">
        <v>0</v>
      </c>
      <c r="T473" s="339">
        <v>0</v>
      </c>
      <c r="U473" s="155">
        <v>0</v>
      </c>
      <c r="V473" s="156">
        <v>0</v>
      </c>
      <c r="W473" s="155">
        <v>925.2</v>
      </c>
      <c r="X473" s="100"/>
      <c r="Y473" s="155">
        <v>0</v>
      </c>
      <c r="Z473" s="366">
        <v>0</v>
      </c>
      <c r="AA473" s="339">
        <v>0</v>
      </c>
      <c r="AB473" s="155">
        <v>0</v>
      </c>
      <c r="AC473" s="156">
        <v>0</v>
      </c>
      <c r="AD473" s="155">
        <v>925.2</v>
      </c>
      <c r="AE473" s="100"/>
      <c r="AF473" s="155">
        <v>0</v>
      </c>
      <c r="AG473" s="366">
        <v>0</v>
      </c>
      <c r="AH473" s="339">
        <v>0</v>
      </c>
      <c r="AI473" s="155">
        <v>0</v>
      </c>
      <c r="AJ473" s="156">
        <v>0</v>
      </c>
      <c r="AK473" s="155">
        <v>925.2</v>
      </c>
      <c r="AL473" s="100"/>
      <c r="AM473" s="155">
        <v>0</v>
      </c>
      <c r="AN473" s="366">
        <v>0</v>
      </c>
      <c r="AO473" s="339">
        <v>0</v>
      </c>
      <c r="AP473" s="155">
        <v>0</v>
      </c>
      <c r="AQ473" s="156">
        <v>0</v>
      </c>
      <c r="AR473" s="155">
        <v>925.2</v>
      </c>
      <c r="AS473" s="100"/>
      <c r="AT473" s="155">
        <v>0</v>
      </c>
      <c r="AU473" s="366">
        <v>0</v>
      </c>
      <c r="AV473" s="339">
        <v>0</v>
      </c>
      <c r="AW473" s="155">
        <v>0</v>
      </c>
      <c r="AX473" s="156">
        <v>0</v>
      </c>
      <c r="AY473" s="155">
        <v>925.2</v>
      </c>
      <c r="AZ473" s="100"/>
      <c r="BA473" s="155">
        <v>0</v>
      </c>
      <c r="BB473" s="366">
        <v>0</v>
      </c>
      <c r="BC473" s="339">
        <v>0</v>
      </c>
      <c r="BD473" s="155">
        <v>0</v>
      </c>
      <c r="BE473" s="156">
        <v>0</v>
      </c>
      <c r="BF473" s="155">
        <v>925.2</v>
      </c>
      <c r="BG473" s="100"/>
      <c r="BH473" s="155">
        <v>0</v>
      </c>
      <c r="BI473" s="366">
        <v>0</v>
      </c>
      <c r="BJ473" s="339">
        <v>0</v>
      </c>
      <c r="BK473" s="155">
        <v>0</v>
      </c>
      <c r="BL473" s="156">
        <v>0</v>
      </c>
      <c r="BM473" s="155">
        <v>925.2</v>
      </c>
      <c r="BN473" s="100"/>
      <c r="BO473" s="155">
        <v>0</v>
      </c>
      <c r="BP473" s="366">
        <v>0</v>
      </c>
      <c r="BQ473" s="339">
        <v>0</v>
      </c>
      <c r="BR473" s="155">
        <v>0</v>
      </c>
      <c r="BS473" s="156">
        <v>0</v>
      </c>
      <c r="BT473" s="155">
        <v>925.2</v>
      </c>
      <c r="BU473" s="100"/>
      <c r="BV473" s="155">
        <v>0</v>
      </c>
      <c r="BW473" s="366">
        <v>0</v>
      </c>
      <c r="BX473" s="339">
        <v>0</v>
      </c>
      <c r="BY473" s="155">
        <v>0</v>
      </c>
      <c r="BZ473" s="156">
        <v>0</v>
      </c>
      <c r="CA473" s="155">
        <v>925.2</v>
      </c>
      <c r="CB473" s="100">
        <v>11</v>
      </c>
      <c r="CC473" s="155">
        <v>565.4</v>
      </c>
      <c r="CD473" s="366">
        <v>0.61111111111111105</v>
      </c>
      <c r="CE473" s="339">
        <v>11</v>
      </c>
      <c r="CF473" s="155">
        <v>565.4</v>
      </c>
      <c r="CG473" s="156">
        <v>0.61111111111111105</v>
      </c>
      <c r="CH473" s="155">
        <v>359.80000000000007</v>
      </c>
      <c r="CI473" s="100"/>
      <c r="CJ473" s="155">
        <v>0</v>
      </c>
      <c r="CK473" s="366">
        <v>0</v>
      </c>
      <c r="CL473" s="339">
        <v>11</v>
      </c>
      <c r="CM473" s="155">
        <v>565.4</v>
      </c>
      <c r="CN473" s="156">
        <v>0.61111111111111105</v>
      </c>
      <c r="CO473" s="155">
        <v>359.80000000000007</v>
      </c>
      <c r="CP473" s="277">
        <v>6</v>
      </c>
      <c r="CQ473" s="155">
        <v>308.39999999999998</v>
      </c>
      <c r="CR473" s="366">
        <v>0.33333333333333331</v>
      </c>
      <c r="CS473" s="339">
        <v>17</v>
      </c>
      <c r="CT473" s="155">
        <v>873.8</v>
      </c>
      <c r="CU473" s="156">
        <v>0.94444444444444431</v>
      </c>
      <c r="CV473" s="155">
        <v>51.400000000000091</v>
      </c>
      <c r="CW473" s="277">
        <v>1</v>
      </c>
      <c r="CX473" s="155">
        <v>51.4</v>
      </c>
      <c r="CY473" s="366">
        <v>5.5555555555555552E-2</v>
      </c>
      <c r="CZ473" s="339">
        <v>18</v>
      </c>
      <c r="DA473" s="155">
        <v>925.19999999999993</v>
      </c>
      <c r="DB473" s="156">
        <v>0.99999999999999989</v>
      </c>
      <c r="DC473" s="155">
        <v>0</v>
      </c>
      <c r="DD473" s="277"/>
      <c r="DE473" s="155">
        <v>0</v>
      </c>
      <c r="DF473" s="366">
        <v>0</v>
      </c>
      <c r="DG473" s="339">
        <v>18</v>
      </c>
      <c r="DH473" s="155">
        <v>925.19999999999993</v>
      </c>
      <c r="DI473" s="156">
        <v>0.99999999999999989</v>
      </c>
      <c r="DJ473" s="155">
        <v>0</v>
      </c>
      <c r="DK473" s="277"/>
      <c r="DL473" s="155">
        <v>0</v>
      </c>
      <c r="DM473" s="366">
        <v>0</v>
      </c>
      <c r="DN473" s="339">
        <v>18</v>
      </c>
      <c r="DO473" s="155">
        <v>925.19999999999993</v>
      </c>
      <c r="DP473" s="156">
        <v>0.99999999999999989</v>
      </c>
      <c r="DQ473" s="155">
        <v>0</v>
      </c>
    </row>
    <row r="474" spans="1:121" ht="51" x14ac:dyDescent="0.25">
      <c r="A474" s="17" t="s">
        <v>1238</v>
      </c>
      <c r="B474" s="18" t="s">
        <v>1239</v>
      </c>
      <c r="C474" s="17" t="s">
        <v>32</v>
      </c>
      <c r="D474" s="17" t="s">
        <v>1240</v>
      </c>
      <c r="E474" s="19" t="s">
        <v>42</v>
      </c>
      <c r="F474" s="19">
        <v>18</v>
      </c>
      <c r="G474" s="20">
        <v>11.6</v>
      </c>
      <c r="H474" s="20">
        <v>14.52</v>
      </c>
      <c r="I474" s="390">
        <v>261.36</v>
      </c>
      <c r="J474" s="100">
        <v>0</v>
      </c>
      <c r="K474" s="155">
        <v>0</v>
      </c>
      <c r="L474" s="366">
        <v>0</v>
      </c>
      <c r="M474" s="339">
        <v>0</v>
      </c>
      <c r="N474" s="155">
        <v>0</v>
      </c>
      <c r="O474" s="156">
        <v>0</v>
      </c>
      <c r="P474" s="155">
        <v>261.36</v>
      </c>
      <c r="Q474" s="100"/>
      <c r="R474" s="155">
        <v>0</v>
      </c>
      <c r="S474" s="366">
        <v>0</v>
      </c>
      <c r="T474" s="339">
        <v>0</v>
      </c>
      <c r="U474" s="155">
        <v>0</v>
      </c>
      <c r="V474" s="156">
        <v>0</v>
      </c>
      <c r="W474" s="155">
        <v>261.36</v>
      </c>
      <c r="X474" s="100"/>
      <c r="Y474" s="155">
        <v>0</v>
      </c>
      <c r="Z474" s="366">
        <v>0</v>
      </c>
      <c r="AA474" s="339">
        <v>0</v>
      </c>
      <c r="AB474" s="155">
        <v>0</v>
      </c>
      <c r="AC474" s="156">
        <v>0</v>
      </c>
      <c r="AD474" s="155">
        <v>261.36</v>
      </c>
      <c r="AE474" s="100"/>
      <c r="AF474" s="155">
        <v>0</v>
      </c>
      <c r="AG474" s="366">
        <v>0</v>
      </c>
      <c r="AH474" s="339">
        <v>0</v>
      </c>
      <c r="AI474" s="155">
        <v>0</v>
      </c>
      <c r="AJ474" s="156">
        <v>0</v>
      </c>
      <c r="AK474" s="155">
        <v>261.36</v>
      </c>
      <c r="AL474" s="100"/>
      <c r="AM474" s="155">
        <v>0</v>
      </c>
      <c r="AN474" s="366">
        <v>0</v>
      </c>
      <c r="AO474" s="339">
        <v>0</v>
      </c>
      <c r="AP474" s="155">
        <v>0</v>
      </c>
      <c r="AQ474" s="156">
        <v>0</v>
      </c>
      <c r="AR474" s="155">
        <v>261.36</v>
      </c>
      <c r="AS474" s="100"/>
      <c r="AT474" s="155">
        <v>0</v>
      </c>
      <c r="AU474" s="366">
        <v>0</v>
      </c>
      <c r="AV474" s="339">
        <v>0</v>
      </c>
      <c r="AW474" s="155">
        <v>0</v>
      </c>
      <c r="AX474" s="156">
        <v>0</v>
      </c>
      <c r="AY474" s="155">
        <v>261.36</v>
      </c>
      <c r="AZ474" s="100"/>
      <c r="BA474" s="155">
        <v>0</v>
      </c>
      <c r="BB474" s="366">
        <v>0</v>
      </c>
      <c r="BC474" s="339">
        <v>0</v>
      </c>
      <c r="BD474" s="155">
        <v>0</v>
      </c>
      <c r="BE474" s="156">
        <v>0</v>
      </c>
      <c r="BF474" s="155">
        <v>261.36</v>
      </c>
      <c r="BG474" s="100"/>
      <c r="BH474" s="155">
        <v>0</v>
      </c>
      <c r="BI474" s="366">
        <v>0</v>
      </c>
      <c r="BJ474" s="339">
        <v>0</v>
      </c>
      <c r="BK474" s="155">
        <v>0</v>
      </c>
      <c r="BL474" s="156">
        <v>0</v>
      </c>
      <c r="BM474" s="155">
        <v>261.36</v>
      </c>
      <c r="BN474" s="100"/>
      <c r="BO474" s="155">
        <v>0</v>
      </c>
      <c r="BP474" s="366">
        <v>0</v>
      </c>
      <c r="BQ474" s="339">
        <v>0</v>
      </c>
      <c r="BR474" s="155">
        <v>0</v>
      </c>
      <c r="BS474" s="156">
        <v>0</v>
      </c>
      <c r="BT474" s="155">
        <v>261.36</v>
      </c>
      <c r="BU474" s="100"/>
      <c r="BV474" s="155">
        <v>0</v>
      </c>
      <c r="BW474" s="366">
        <v>0</v>
      </c>
      <c r="BX474" s="339">
        <v>0</v>
      </c>
      <c r="BY474" s="155">
        <v>0</v>
      </c>
      <c r="BZ474" s="156">
        <v>0</v>
      </c>
      <c r="CA474" s="155">
        <v>261.36</v>
      </c>
      <c r="CB474" s="100">
        <v>11</v>
      </c>
      <c r="CC474" s="155">
        <v>159.72</v>
      </c>
      <c r="CD474" s="366">
        <v>0.61111111111111105</v>
      </c>
      <c r="CE474" s="339">
        <v>11</v>
      </c>
      <c r="CF474" s="155">
        <v>159.72</v>
      </c>
      <c r="CG474" s="156">
        <v>0.61111111111111105</v>
      </c>
      <c r="CH474" s="155">
        <v>101.64000000000001</v>
      </c>
      <c r="CI474" s="100"/>
      <c r="CJ474" s="155">
        <v>0</v>
      </c>
      <c r="CK474" s="366">
        <v>0</v>
      </c>
      <c r="CL474" s="339">
        <v>11</v>
      </c>
      <c r="CM474" s="155">
        <v>159.72</v>
      </c>
      <c r="CN474" s="156">
        <v>0.61111111111111105</v>
      </c>
      <c r="CO474" s="155">
        <v>101.64000000000001</v>
      </c>
      <c r="CP474" s="277">
        <v>7</v>
      </c>
      <c r="CQ474" s="155">
        <v>101.64</v>
      </c>
      <c r="CR474" s="366">
        <v>0.3888888888888889</v>
      </c>
      <c r="CS474" s="339">
        <v>18</v>
      </c>
      <c r="CT474" s="155">
        <v>261.36</v>
      </c>
      <c r="CU474" s="156">
        <v>1</v>
      </c>
      <c r="CV474" s="155">
        <v>0</v>
      </c>
      <c r="CW474" s="277"/>
      <c r="CX474" s="155">
        <v>0</v>
      </c>
      <c r="CY474" s="366">
        <v>0</v>
      </c>
      <c r="CZ474" s="339">
        <v>18</v>
      </c>
      <c r="DA474" s="155">
        <v>261.36</v>
      </c>
      <c r="DB474" s="156">
        <v>1</v>
      </c>
      <c r="DC474" s="155">
        <v>0</v>
      </c>
      <c r="DD474" s="277"/>
      <c r="DE474" s="155">
        <v>0</v>
      </c>
      <c r="DF474" s="366">
        <v>0</v>
      </c>
      <c r="DG474" s="339">
        <v>18</v>
      </c>
      <c r="DH474" s="155">
        <v>261.36</v>
      </c>
      <c r="DI474" s="156">
        <v>1</v>
      </c>
      <c r="DJ474" s="155">
        <v>0</v>
      </c>
      <c r="DK474" s="277"/>
      <c r="DL474" s="155">
        <v>0</v>
      </c>
      <c r="DM474" s="366">
        <v>0</v>
      </c>
      <c r="DN474" s="339">
        <v>18</v>
      </c>
      <c r="DO474" s="155">
        <v>261.36</v>
      </c>
      <c r="DP474" s="156">
        <v>1</v>
      </c>
      <c r="DQ474" s="155">
        <v>0</v>
      </c>
    </row>
    <row r="475" spans="1:121" ht="25.5" x14ac:dyDescent="0.25">
      <c r="A475" s="17" t="s">
        <v>1241</v>
      </c>
      <c r="B475" s="18" t="s">
        <v>1242</v>
      </c>
      <c r="C475" s="17" t="s">
        <v>40</v>
      </c>
      <c r="D475" s="17" t="s">
        <v>1243</v>
      </c>
      <c r="E475" s="19" t="s">
        <v>42</v>
      </c>
      <c r="F475" s="19">
        <v>56</v>
      </c>
      <c r="G475" s="20">
        <v>31.08</v>
      </c>
      <c r="H475" s="20">
        <v>38.909999999999997</v>
      </c>
      <c r="I475" s="390">
        <v>2178.96</v>
      </c>
      <c r="J475" s="100">
        <v>0</v>
      </c>
      <c r="K475" s="155">
        <v>0</v>
      </c>
      <c r="L475" s="366">
        <v>0</v>
      </c>
      <c r="M475" s="339">
        <v>0</v>
      </c>
      <c r="N475" s="155">
        <v>0</v>
      </c>
      <c r="O475" s="156">
        <v>0</v>
      </c>
      <c r="P475" s="155">
        <v>2178.96</v>
      </c>
      <c r="Q475" s="100"/>
      <c r="R475" s="155">
        <v>0</v>
      </c>
      <c r="S475" s="366">
        <v>0</v>
      </c>
      <c r="T475" s="339">
        <v>0</v>
      </c>
      <c r="U475" s="155">
        <v>0</v>
      </c>
      <c r="V475" s="156">
        <v>0</v>
      </c>
      <c r="W475" s="155">
        <v>2178.96</v>
      </c>
      <c r="X475" s="100"/>
      <c r="Y475" s="155">
        <v>0</v>
      </c>
      <c r="Z475" s="366">
        <v>0</v>
      </c>
      <c r="AA475" s="339">
        <v>0</v>
      </c>
      <c r="AB475" s="155">
        <v>0</v>
      </c>
      <c r="AC475" s="156">
        <v>0</v>
      </c>
      <c r="AD475" s="155">
        <v>2178.96</v>
      </c>
      <c r="AE475" s="100"/>
      <c r="AF475" s="155">
        <v>0</v>
      </c>
      <c r="AG475" s="366">
        <v>0</v>
      </c>
      <c r="AH475" s="339">
        <v>0</v>
      </c>
      <c r="AI475" s="155">
        <v>0</v>
      </c>
      <c r="AJ475" s="156">
        <v>0</v>
      </c>
      <c r="AK475" s="155">
        <v>2178.96</v>
      </c>
      <c r="AL475" s="100"/>
      <c r="AM475" s="155">
        <v>0</v>
      </c>
      <c r="AN475" s="366">
        <v>0</v>
      </c>
      <c r="AO475" s="339">
        <v>0</v>
      </c>
      <c r="AP475" s="155">
        <v>0</v>
      </c>
      <c r="AQ475" s="156">
        <v>0</v>
      </c>
      <c r="AR475" s="155">
        <v>2178.96</v>
      </c>
      <c r="AS475" s="100"/>
      <c r="AT475" s="155">
        <v>0</v>
      </c>
      <c r="AU475" s="366">
        <v>0</v>
      </c>
      <c r="AV475" s="339">
        <v>0</v>
      </c>
      <c r="AW475" s="155">
        <v>0</v>
      </c>
      <c r="AX475" s="156">
        <v>0</v>
      </c>
      <c r="AY475" s="155">
        <v>2178.96</v>
      </c>
      <c r="AZ475" s="100"/>
      <c r="BA475" s="155">
        <v>0</v>
      </c>
      <c r="BB475" s="366">
        <v>0</v>
      </c>
      <c r="BC475" s="339">
        <v>0</v>
      </c>
      <c r="BD475" s="155">
        <v>0</v>
      </c>
      <c r="BE475" s="156">
        <v>0</v>
      </c>
      <c r="BF475" s="155">
        <v>2178.96</v>
      </c>
      <c r="BG475" s="100"/>
      <c r="BH475" s="155">
        <v>0</v>
      </c>
      <c r="BI475" s="366">
        <v>0</v>
      </c>
      <c r="BJ475" s="339">
        <v>0</v>
      </c>
      <c r="BK475" s="155">
        <v>0</v>
      </c>
      <c r="BL475" s="156">
        <v>0</v>
      </c>
      <c r="BM475" s="155">
        <v>2178.96</v>
      </c>
      <c r="BN475" s="100"/>
      <c r="BO475" s="155">
        <v>0</v>
      </c>
      <c r="BP475" s="366">
        <v>0</v>
      </c>
      <c r="BQ475" s="339">
        <v>0</v>
      </c>
      <c r="BR475" s="155">
        <v>0</v>
      </c>
      <c r="BS475" s="156">
        <v>0</v>
      </c>
      <c r="BT475" s="155">
        <v>2178.96</v>
      </c>
      <c r="BU475" s="100"/>
      <c r="BV475" s="155">
        <v>0</v>
      </c>
      <c r="BW475" s="366">
        <v>0</v>
      </c>
      <c r="BX475" s="339">
        <v>0</v>
      </c>
      <c r="BY475" s="155">
        <v>0</v>
      </c>
      <c r="BZ475" s="156">
        <v>0</v>
      </c>
      <c r="CA475" s="155">
        <v>2178.96</v>
      </c>
      <c r="CB475" s="100"/>
      <c r="CC475" s="155">
        <v>0</v>
      </c>
      <c r="CD475" s="366">
        <v>0</v>
      </c>
      <c r="CE475" s="339">
        <v>0</v>
      </c>
      <c r="CF475" s="155">
        <v>0</v>
      </c>
      <c r="CG475" s="156">
        <v>0</v>
      </c>
      <c r="CH475" s="155">
        <v>2178.96</v>
      </c>
      <c r="CI475" s="100"/>
      <c r="CJ475" s="155">
        <v>0</v>
      </c>
      <c r="CK475" s="366">
        <v>0</v>
      </c>
      <c r="CL475" s="339">
        <v>0</v>
      </c>
      <c r="CM475" s="155">
        <v>0</v>
      </c>
      <c r="CN475" s="156">
        <v>0</v>
      </c>
      <c r="CO475" s="155">
        <v>2178.96</v>
      </c>
      <c r="CP475" s="100"/>
      <c r="CQ475" s="155">
        <v>0</v>
      </c>
      <c r="CR475" s="366">
        <v>0</v>
      </c>
      <c r="CS475" s="339">
        <v>0</v>
      </c>
      <c r="CT475" s="155">
        <v>0</v>
      </c>
      <c r="CU475" s="156">
        <v>0</v>
      </c>
      <c r="CV475" s="155">
        <v>2178.96</v>
      </c>
      <c r="CW475" s="277"/>
      <c r="CX475" s="155">
        <v>0</v>
      </c>
      <c r="CY475" s="366">
        <v>0</v>
      </c>
      <c r="CZ475" s="339">
        <v>0</v>
      </c>
      <c r="DA475" s="155">
        <v>0</v>
      </c>
      <c r="DB475" s="156">
        <v>0</v>
      </c>
      <c r="DC475" s="155">
        <v>2178.96</v>
      </c>
      <c r="DD475" s="100"/>
      <c r="DE475" s="155">
        <v>0</v>
      </c>
      <c r="DF475" s="366">
        <v>0</v>
      </c>
      <c r="DG475" s="339">
        <v>0</v>
      </c>
      <c r="DH475" s="155">
        <v>0</v>
      </c>
      <c r="DI475" s="156">
        <v>0</v>
      </c>
      <c r="DJ475" s="155">
        <v>2178.96</v>
      </c>
      <c r="DK475" s="100"/>
      <c r="DL475" s="155">
        <v>0</v>
      </c>
      <c r="DM475" s="366">
        <v>0</v>
      </c>
      <c r="DN475" s="339">
        <v>0</v>
      </c>
      <c r="DO475" s="155">
        <v>0</v>
      </c>
      <c r="DP475" s="156">
        <v>0</v>
      </c>
      <c r="DQ475" s="155">
        <v>2178.96</v>
      </c>
    </row>
    <row r="476" spans="1:121" ht="25.5" x14ac:dyDescent="0.25">
      <c r="A476" s="17" t="s">
        <v>1244</v>
      </c>
      <c r="B476" s="18" t="s">
        <v>1245</v>
      </c>
      <c r="C476" s="17" t="s">
        <v>27</v>
      </c>
      <c r="D476" s="17" t="s">
        <v>1246</v>
      </c>
      <c r="E476" s="19" t="s">
        <v>1247</v>
      </c>
      <c r="F476" s="19">
        <v>578</v>
      </c>
      <c r="G476" s="20">
        <v>11.36</v>
      </c>
      <c r="H476" s="20">
        <v>14.22</v>
      </c>
      <c r="I476" s="390">
        <v>8219.16</v>
      </c>
      <c r="J476" s="100">
        <v>0</v>
      </c>
      <c r="K476" s="155">
        <v>0</v>
      </c>
      <c r="L476" s="366">
        <v>0</v>
      </c>
      <c r="M476" s="339">
        <v>0</v>
      </c>
      <c r="N476" s="155">
        <v>0</v>
      </c>
      <c r="O476" s="156">
        <v>0</v>
      </c>
      <c r="P476" s="155">
        <v>8219.16</v>
      </c>
      <c r="Q476" s="100"/>
      <c r="R476" s="155">
        <v>0</v>
      </c>
      <c r="S476" s="366">
        <v>0</v>
      </c>
      <c r="T476" s="339">
        <v>0</v>
      </c>
      <c r="U476" s="155">
        <v>0</v>
      </c>
      <c r="V476" s="156">
        <v>0</v>
      </c>
      <c r="W476" s="155">
        <v>8219.16</v>
      </c>
      <c r="X476" s="100"/>
      <c r="Y476" s="155">
        <v>0</v>
      </c>
      <c r="Z476" s="366">
        <v>0</v>
      </c>
      <c r="AA476" s="339">
        <v>0</v>
      </c>
      <c r="AB476" s="155">
        <v>0</v>
      </c>
      <c r="AC476" s="156">
        <v>0</v>
      </c>
      <c r="AD476" s="155">
        <v>8219.16</v>
      </c>
      <c r="AE476" s="100"/>
      <c r="AF476" s="155">
        <v>0</v>
      </c>
      <c r="AG476" s="366">
        <v>0</v>
      </c>
      <c r="AH476" s="339">
        <v>0</v>
      </c>
      <c r="AI476" s="155">
        <v>0</v>
      </c>
      <c r="AJ476" s="156">
        <v>0</v>
      </c>
      <c r="AK476" s="155">
        <v>8219.16</v>
      </c>
      <c r="AL476" s="100"/>
      <c r="AM476" s="155">
        <v>0</v>
      </c>
      <c r="AN476" s="366">
        <v>0</v>
      </c>
      <c r="AO476" s="339">
        <v>0</v>
      </c>
      <c r="AP476" s="155">
        <v>0</v>
      </c>
      <c r="AQ476" s="156">
        <v>0</v>
      </c>
      <c r="AR476" s="155">
        <v>8219.16</v>
      </c>
      <c r="AS476" s="100"/>
      <c r="AT476" s="155">
        <v>0</v>
      </c>
      <c r="AU476" s="366">
        <v>0</v>
      </c>
      <c r="AV476" s="339">
        <v>0</v>
      </c>
      <c r="AW476" s="155">
        <v>0</v>
      </c>
      <c r="AX476" s="156">
        <v>0</v>
      </c>
      <c r="AY476" s="155">
        <v>8219.16</v>
      </c>
      <c r="AZ476" s="100"/>
      <c r="BA476" s="155">
        <v>0</v>
      </c>
      <c r="BB476" s="366">
        <v>0</v>
      </c>
      <c r="BC476" s="339">
        <v>0</v>
      </c>
      <c r="BD476" s="155">
        <v>0</v>
      </c>
      <c r="BE476" s="156">
        <v>0</v>
      </c>
      <c r="BF476" s="155">
        <v>8219.16</v>
      </c>
      <c r="BG476" s="100"/>
      <c r="BH476" s="155">
        <v>0</v>
      </c>
      <c r="BI476" s="366">
        <v>0</v>
      </c>
      <c r="BJ476" s="339">
        <v>0</v>
      </c>
      <c r="BK476" s="155">
        <v>0</v>
      </c>
      <c r="BL476" s="156">
        <v>0</v>
      </c>
      <c r="BM476" s="155">
        <v>8219.16</v>
      </c>
      <c r="BN476" s="100"/>
      <c r="BO476" s="155">
        <v>0</v>
      </c>
      <c r="BP476" s="366">
        <v>0</v>
      </c>
      <c r="BQ476" s="339">
        <v>0</v>
      </c>
      <c r="BR476" s="155">
        <v>0</v>
      </c>
      <c r="BS476" s="156">
        <v>0</v>
      </c>
      <c r="BT476" s="155">
        <v>8219.16</v>
      </c>
      <c r="BU476" s="100"/>
      <c r="BV476" s="155">
        <v>0</v>
      </c>
      <c r="BW476" s="366">
        <v>0</v>
      </c>
      <c r="BX476" s="339">
        <v>0</v>
      </c>
      <c r="BY476" s="155">
        <v>0</v>
      </c>
      <c r="BZ476" s="156">
        <v>0</v>
      </c>
      <c r="CA476" s="155">
        <v>8219.16</v>
      </c>
      <c r="CB476" s="100"/>
      <c r="CC476" s="155">
        <v>0</v>
      </c>
      <c r="CD476" s="366">
        <v>0</v>
      </c>
      <c r="CE476" s="339">
        <v>0</v>
      </c>
      <c r="CF476" s="155">
        <v>0</v>
      </c>
      <c r="CG476" s="156">
        <v>0</v>
      </c>
      <c r="CH476" s="155">
        <v>8219.16</v>
      </c>
      <c r="CI476" s="100"/>
      <c r="CJ476" s="155">
        <v>0</v>
      </c>
      <c r="CK476" s="366">
        <v>0</v>
      </c>
      <c r="CL476" s="339">
        <v>0</v>
      </c>
      <c r="CM476" s="155">
        <v>0</v>
      </c>
      <c r="CN476" s="156">
        <v>0</v>
      </c>
      <c r="CO476" s="155">
        <v>8219.16</v>
      </c>
      <c r="CP476" s="100">
        <v>360</v>
      </c>
      <c r="CQ476" s="155">
        <v>5119.2</v>
      </c>
      <c r="CR476" s="366">
        <v>0.62283737024221453</v>
      </c>
      <c r="CS476" s="339">
        <v>360</v>
      </c>
      <c r="CT476" s="155">
        <v>5119.2</v>
      </c>
      <c r="CU476" s="156">
        <v>0.62283737024221453</v>
      </c>
      <c r="CV476" s="155">
        <v>3099.96</v>
      </c>
      <c r="CW476" s="277"/>
      <c r="CX476" s="155">
        <v>0</v>
      </c>
      <c r="CY476" s="366">
        <v>0</v>
      </c>
      <c r="CZ476" s="339">
        <v>360</v>
      </c>
      <c r="DA476" s="155">
        <v>5119.2</v>
      </c>
      <c r="DB476" s="156">
        <v>0.62283737024221453</v>
      </c>
      <c r="DC476" s="155">
        <v>3099.96</v>
      </c>
      <c r="DD476" s="100"/>
      <c r="DE476" s="155">
        <v>0</v>
      </c>
      <c r="DF476" s="366">
        <v>0</v>
      </c>
      <c r="DG476" s="339">
        <v>360</v>
      </c>
      <c r="DH476" s="155">
        <v>5119.2</v>
      </c>
      <c r="DI476" s="156">
        <v>0.62283737024221453</v>
      </c>
      <c r="DJ476" s="155">
        <v>3099.96</v>
      </c>
      <c r="DK476" s="100"/>
      <c r="DL476" s="155">
        <v>0</v>
      </c>
      <c r="DM476" s="366">
        <v>0</v>
      </c>
      <c r="DN476" s="339">
        <v>360</v>
      </c>
      <c r="DO476" s="155">
        <v>5119.2</v>
      </c>
      <c r="DP476" s="156">
        <v>0.62283737024221453</v>
      </c>
      <c r="DQ476" s="155">
        <v>3099.96</v>
      </c>
    </row>
    <row r="477" spans="1:121" ht="25.5" x14ac:dyDescent="0.25">
      <c r="A477" s="17" t="s">
        <v>1248</v>
      </c>
      <c r="B477" s="18" t="s">
        <v>1249</v>
      </c>
      <c r="C477" s="17" t="s">
        <v>27</v>
      </c>
      <c r="D477" s="17" t="s">
        <v>1250</v>
      </c>
      <c r="E477" s="19" t="s">
        <v>42</v>
      </c>
      <c r="F477" s="19">
        <v>18</v>
      </c>
      <c r="G477" s="20">
        <v>13.62</v>
      </c>
      <c r="H477" s="20">
        <v>17.05</v>
      </c>
      <c r="I477" s="390">
        <v>306.89999999999998</v>
      </c>
      <c r="J477" s="100">
        <v>0</v>
      </c>
      <c r="K477" s="155">
        <v>0</v>
      </c>
      <c r="L477" s="366">
        <v>0</v>
      </c>
      <c r="M477" s="339">
        <v>0</v>
      </c>
      <c r="N477" s="155">
        <v>0</v>
      </c>
      <c r="O477" s="156">
        <v>0</v>
      </c>
      <c r="P477" s="155">
        <v>306.89999999999998</v>
      </c>
      <c r="Q477" s="100"/>
      <c r="R477" s="155">
        <v>0</v>
      </c>
      <c r="S477" s="366">
        <v>0</v>
      </c>
      <c r="T477" s="339">
        <v>0</v>
      </c>
      <c r="U477" s="155">
        <v>0</v>
      </c>
      <c r="V477" s="156">
        <v>0</v>
      </c>
      <c r="W477" s="155">
        <v>306.89999999999998</v>
      </c>
      <c r="X477" s="100"/>
      <c r="Y477" s="155">
        <v>0</v>
      </c>
      <c r="Z477" s="366">
        <v>0</v>
      </c>
      <c r="AA477" s="339">
        <v>0</v>
      </c>
      <c r="AB477" s="155">
        <v>0</v>
      </c>
      <c r="AC477" s="156">
        <v>0</v>
      </c>
      <c r="AD477" s="155">
        <v>306.89999999999998</v>
      </c>
      <c r="AE477" s="100"/>
      <c r="AF477" s="155">
        <v>0</v>
      </c>
      <c r="AG477" s="366">
        <v>0</v>
      </c>
      <c r="AH477" s="339">
        <v>0</v>
      </c>
      <c r="AI477" s="155">
        <v>0</v>
      </c>
      <c r="AJ477" s="156">
        <v>0</v>
      </c>
      <c r="AK477" s="155">
        <v>306.89999999999998</v>
      </c>
      <c r="AL477" s="100"/>
      <c r="AM477" s="155">
        <v>0</v>
      </c>
      <c r="AN477" s="366">
        <v>0</v>
      </c>
      <c r="AO477" s="339">
        <v>0</v>
      </c>
      <c r="AP477" s="155">
        <v>0</v>
      </c>
      <c r="AQ477" s="156">
        <v>0</v>
      </c>
      <c r="AR477" s="155">
        <v>306.89999999999998</v>
      </c>
      <c r="AS477" s="100"/>
      <c r="AT477" s="155">
        <v>0</v>
      </c>
      <c r="AU477" s="366">
        <v>0</v>
      </c>
      <c r="AV477" s="339">
        <v>0</v>
      </c>
      <c r="AW477" s="155">
        <v>0</v>
      </c>
      <c r="AX477" s="156">
        <v>0</v>
      </c>
      <c r="AY477" s="155">
        <v>306.89999999999998</v>
      </c>
      <c r="AZ477" s="100"/>
      <c r="BA477" s="155">
        <v>0</v>
      </c>
      <c r="BB477" s="366">
        <v>0</v>
      </c>
      <c r="BC477" s="339">
        <v>0</v>
      </c>
      <c r="BD477" s="155">
        <v>0</v>
      </c>
      <c r="BE477" s="156">
        <v>0</v>
      </c>
      <c r="BF477" s="155">
        <v>306.89999999999998</v>
      </c>
      <c r="BG477" s="100"/>
      <c r="BH477" s="155">
        <v>0</v>
      </c>
      <c r="BI477" s="366">
        <v>0</v>
      </c>
      <c r="BJ477" s="339">
        <v>0</v>
      </c>
      <c r="BK477" s="155">
        <v>0</v>
      </c>
      <c r="BL477" s="156">
        <v>0</v>
      </c>
      <c r="BM477" s="155">
        <v>306.89999999999998</v>
      </c>
      <c r="BN477" s="100"/>
      <c r="BO477" s="155">
        <v>0</v>
      </c>
      <c r="BP477" s="366">
        <v>0</v>
      </c>
      <c r="BQ477" s="339">
        <v>0</v>
      </c>
      <c r="BR477" s="155">
        <v>0</v>
      </c>
      <c r="BS477" s="156">
        <v>0</v>
      </c>
      <c r="BT477" s="155">
        <v>306.89999999999998</v>
      </c>
      <c r="BU477" s="100"/>
      <c r="BV477" s="155">
        <v>0</v>
      </c>
      <c r="BW477" s="366">
        <v>0</v>
      </c>
      <c r="BX477" s="339">
        <v>0</v>
      </c>
      <c r="BY477" s="155">
        <v>0</v>
      </c>
      <c r="BZ477" s="156">
        <v>0</v>
      </c>
      <c r="CA477" s="155">
        <v>306.89999999999998</v>
      </c>
      <c r="CB477" s="100"/>
      <c r="CC477" s="155">
        <v>0</v>
      </c>
      <c r="CD477" s="366">
        <v>0</v>
      </c>
      <c r="CE477" s="339">
        <v>0</v>
      </c>
      <c r="CF477" s="155">
        <v>0</v>
      </c>
      <c r="CG477" s="156">
        <v>0</v>
      </c>
      <c r="CH477" s="155">
        <v>306.89999999999998</v>
      </c>
      <c r="CI477" s="100"/>
      <c r="CJ477" s="155">
        <v>0</v>
      </c>
      <c r="CK477" s="366">
        <v>0</v>
      </c>
      <c r="CL477" s="339">
        <v>0</v>
      </c>
      <c r="CM477" s="155">
        <v>0</v>
      </c>
      <c r="CN477" s="156">
        <v>0</v>
      </c>
      <c r="CO477" s="155">
        <v>306.89999999999998</v>
      </c>
      <c r="CP477" s="100">
        <v>2</v>
      </c>
      <c r="CQ477" s="155">
        <v>34.1</v>
      </c>
      <c r="CR477" s="366">
        <v>0.11111111111111112</v>
      </c>
      <c r="CS477" s="339">
        <v>2</v>
      </c>
      <c r="CT477" s="155">
        <v>34.1</v>
      </c>
      <c r="CU477" s="156">
        <v>0.11111111111111112</v>
      </c>
      <c r="CV477" s="155">
        <v>272.79999999999995</v>
      </c>
      <c r="CW477" s="277">
        <v>2</v>
      </c>
      <c r="CX477" s="155">
        <v>34.1</v>
      </c>
      <c r="CY477" s="366">
        <v>0.11111111111111112</v>
      </c>
      <c r="CZ477" s="339">
        <v>4</v>
      </c>
      <c r="DA477" s="155">
        <v>68.2</v>
      </c>
      <c r="DB477" s="156">
        <v>0.22222222222222224</v>
      </c>
      <c r="DC477" s="155">
        <v>238.7</v>
      </c>
      <c r="DD477" s="100"/>
      <c r="DE477" s="155">
        <v>0</v>
      </c>
      <c r="DF477" s="366">
        <v>0</v>
      </c>
      <c r="DG477" s="339">
        <v>4</v>
      </c>
      <c r="DH477" s="155">
        <v>68.2</v>
      </c>
      <c r="DI477" s="156">
        <v>0.22222222222222224</v>
      </c>
      <c r="DJ477" s="155">
        <v>238.7</v>
      </c>
      <c r="DK477" s="100"/>
      <c r="DL477" s="155">
        <v>0</v>
      </c>
      <c r="DM477" s="366">
        <v>0</v>
      </c>
      <c r="DN477" s="339">
        <v>4</v>
      </c>
      <c r="DO477" s="155">
        <v>68.2</v>
      </c>
      <c r="DP477" s="156">
        <v>0.22222222222222224</v>
      </c>
      <c r="DQ477" s="155">
        <v>238.7</v>
      </c>
    </row>
    <row r="478" spans="1:121" ht="25.5" x14ac:dyDescent="0.25">
      <c r="A478" s="17" t="s">
        <v>1251</v>
      </c>
      <c r="B478" s="18" t="s">
        <v>1252</v>
      </c>
      <c r="C478" s="17" t="s">
        <v>27</v>
      </c>
      <c r="D478" s="17" t="s">
        <v>1253</v>
      </c>
      <c r="E478" s="19" t="s">
        <v>42</v>
      </c>
      <c r="F478" s="19">
        <v>32</v>
      </c>
      <c r="G478" s="20">
        <v>24.7</v>
      </c>
      <c r="H478" s="20">
        <v>30.92</v>
      </c>
      <c r="I478" s="390">
        <v>989.44</v>
      </c>
      <c r="J478" s="391">
        <v>0</v>
      </c>
      <c r="K478" s="155">
        <v>0</v>
      </c>
      <c r="L478" s="366">
        <v>0</v>
      </c>
      <c r="M478" s="339">
        <v>0</v>
      </c>
      <c r="N478" s="155">
        <v>0</v>
      </c>
      <c r="O478" s="156">
        <v>0</v>
      </c>
      <c r="P478" s="155">
        <v>989.44</v>
      </c>
      <c r="Q478" s="391"/>
      <c r="R478" s="155">
        <v>0</v>
      </c>
      <c r="S478" s="366">
        <v>0</v>
      </c>
      <c r="T478" s="339">
        <v>0</v>
      </c>
      <c r="U478" s="155">
        <v>0</v>
      </c>
      <c r="V478" s="156">
        <v>0</v>
      </c>
      <c r="W478" s="155">
        <v>989.44</v>
      </c>
      <c r="X478" s="391"/>
      <c r="Y478" s="155">
        <v>0</v>
      </c>
      <c r="Z478" s="366">
        <v>0</v>
      </c>
      <c r="AA478" s="339">
        <v>0</v>
      </c>
      <c r="AB478" s="155">
        <v>0</v>
      </c>
      <c r="AC478" s="156">
        <v>0</v>
      </c>
      <c r="AD478" s="155">
        <v>989.44</v>
      </c>
      <c r="AE478" s="391"/>
      <c r="AF478" s="155">
        <v>0</v>
      </c>
      <c r="AG478" s="366">
        <v>0</v>
      </c>
      <c r="AH478" s="339">
        <v>0</v>
      </c>
      <c r="AI478" s="155">
        <v>0</v>
      </c>
      <c r="AJ478" s="156">
        <v>0</v>
      </c>
      <c r="AK478" s="155">
        <v>989.44</v>
      </c>
      <c r="AL478" s="391"/>
      <c r="AM478" s="155">
        <v>0</v>
      </c>
      <c r="AN478" s="366">
        <v>0</v>
      </c>
      <c r="AO478" s="339">
        <v>0</v>
      </c>
      <c r="AP478" s="155">
        <v>0</v>
      </c>
      <c r="AQ478" s="156">
        <v>0</v>
      </c>
      <c r="AR478" s="155">
        <v>989.44</v>
      </c>
      <c r="AS478" s="391"/>
      <c r="AT478" s="155">
        <v>0</v>
      </c>
      <c r="AU478" s="366">
        <v>0</v>
      </c>
      <c r="AV478" s="339">
        <v>0</v>
      </c>
      <c r="AW478" s="155">
        <v>0</v>
      </c>
      <c r="AX478" s="156">
        <v>0</v>
      </c>
      <c r="AY478" s="155">
        <v>989.44</v>
      </c>
      <c r="AZ478" s="391"/>
      <c r="BA478" s="155">
        <v>0</v>
      </c>
      <c r="BB478" s="366">
        <v>0</v>
      </c>
      <c r="BC478" s="339">
        <v>0</v>
      </c>
      <c r="BD478" s="155">
        <v>0</v>
      </c>
      <c r="BE478" s="156">
        <v>0</v>
      </c>
      <c r="BF478" s="155">
        <v>989.44</v>
      </c>
      <c r="BG478" s="391"/>
      <c r="BH478" s="155">
        <v>0</v>
      </c>
      <c r="BI478" s="366">
        <v>0</v>
      </c>
      <c r="BJ478" s="339">
        <v>0</v>
      </c>
      <c r="BK478" s="155">
        <v>0</v>
      </c>
      <c r="BL478" s="156">
        <v>0</v>
      </c>
      <c r="BM478" s="155">
        <v>989.44</v>
      </c>
      <c r="BN478" s="391"/>
      <c r="BO478" s="155">
        <v>0</v>
      </c>
      <c r="BP478" s="366">
        <v>0</v>
      </c>
      <c r="BQ478" s="339">
        <v>0</v>
      </c>
      <c r="BR478" s="155">
        <v>0</v>
      </c>
      <c r="BS478" s="156">
        <v>0</v>
      </c>
      <c r="BT478" s="155">
        <v>989.44</v>
      </c>
      <c r="BU478" s="391"/>
      <c r="BV478" s="155">
        <v>0</v>
      </c>
      <c r="BW478" s="366">
        <v>0</v>
      </c>
      <c r="BX478" s="339">
        <v>0</v>
      </c>
      <c r="BY478" s="155">
        <v>0</v>
      </c>
      <c r="BZ478" s="156">
        <v>0</v>
      </c>
      <c r="CA478" s="155">
        <v>989.44</v>
      </c>
      <c r="CB478" s="391"/>
      <c r="CC478" s="155">
        <v>0</v>
      </c>
      <c r="CD478" s="366">
        <v>0</v>
      </c>
      <c r="CE478" s="339">
        <v>0</v>
      </c>
      <c r="CF478" s="155">
        <v>0</v>
      </c>
      <c r="CG478" s="156">
        <v>0</v>
      </c>
      <c r="CH478" s="155">
        <v>989.44</v>
      </c>
      <c r="CI478" s="391"/>
      <c r="CJ478" s="155">
        <v>0</v>
      </c>
      <c r="CK478" s="366">
        <v>0</v>
      </c>
      <c r="CL478" s="339">
        <v>0</v>
      </c>
      <c r="CM478" s="155">
        <v>0</v>
      </c>
      <c r="CN478" s="156">
        <v>0</v>
      </c>
      <c r="CO478" s="155">
        <v>989.44</v>
      </c>
      <c r="CP478" s="391"/>
      <c r="CQ478" s="155">
        <v>0</v>
      </c>
      <c r="CR478" s="366">
        <v>0</v>
      </c>
      <c r="CS478" s="339">
        <v>0</v>
      </c>
      <c r="CT478" s="155">
        <v>0</v>
      </c>
      <c r="CU478" s="156">
        <v>0</v>
      </c>
      <c r="CV478" s="155">
        <v>989.44</v>
      </c>
      <c r="CW478" s="391"/>
      <c r="CX478" s="155">
        <v>0</v>
      </c>
      <c r="CY478" s="366">
        <v>0</v>
      </c>
      <c r="CZ478" s="339">
        <v>0</v>
      </c>
      <c r="DA478" s="155">
        <v>0</v>
      </c>
      <c r="DB478" s="156">
        <v>0</v>
      </c>
      <c r="DC478" s="155">
        <v>989.44</v>
      </c>
      <c r="DD478" s="391"/>
      <c r="DE478" s="155">
        <v>0</v>
      </c>
      <c r="DF478" s="366">
        <v>0</v>
      </c>
      <c r="DG478" s="339">
        <v>0</v>
      </c>
      <c r="DH478" s="155">
        <v>0</v>
      </c>
      <c r="DI478" s="156">
        <v>0</v>
      </c>
      <c r="DJ478" s="155">
        <v>989.44</v>
      </c>
      <c r="DK478" s="391"/>
      <c r="DL478" s="155">
        <v>0</v>
      </c>
      <c r="DM478" s="366">
        <v>0</v>
      </c>
      <c r="DN478" s="339">
        <v>0</v>
      </c>
      <c r="DO478" s="155">
        <v>0</v>
      </c>
      <c r="DP478" s="156">
        <v>0</v>
      </c>
      <c r="DQ478" s="155">
        <v>989.44</v>
      </c>
    </row>
    <row r="479" spans="1:121" x14ac:dyDescent="0.25">
      <c r="A479" s="12">
        <v>11</v>
      </c>
      <c r="B479" s="12"/>
      <c r="C479" s="12"/>
      <c r="D479" s="12" t="s">
        <v>1254</v>
      </c>
      <c r="E479" s="12"/>
      <c r="F479" s="94"/>
      <c r="G479" s="14"/>
      <c r="H479" s="14"/>
      <c r="I479" s="388">
        <v>0</v>
      </c>
      <c r="J479" s="96"/>
      <c r="K479" s="388">
        <v>0</v>
      </c>
      <c r="L479" s="172" t="e">
        <v>#DIV/0!</v>
      </c>
      <c r="M479" s="389"/>
      <c r="N479" s="388">
        <v>0</v>
      </c>
      <c r="O479" s="158" t="e">
        <v>#DIV/0!</v>
      </c>
      <c r="P479" s="388">
        <v>689598.16799999995</v>
      </c>
      <c r="Q479" s="96"/>
      <c r="R479" s="388">
        <v>0</v>
      </c>
      <c r="S479" s="172" t="e">
        <v>#DIV/0!</v>
      </c>
      <c r="T479" s="389"/>
      <c r="U479" s="388">
        <v>0</v>
      </c>
      <c r="V479" s="158" t="e">
        <v>#DIV/0!</v>
      </c>
      <c r="W479" s="388">
        <v>689598.16799999995</v>
      </c>
      <c r="X479" s="96"/>
      <c r="Y479" s="388">
        <v>0</v>
      </c>
      <c r="Z479" s="172" t="e">
        <v>#DIV/0!</v>
      </c>
      <c r="AA479" s="389"/>
      <c r="AB479" s="388">
        <v>0</v>
      </c>
      <c r="AC479" s="158" t="e">
        <v>#DIV/0!</v>
      </c>
      <c r="AD479" s="388">
        <v>689598.16799999995</v>
      </c>
      <c r="AE479" s="96"/>
      <c r="AF479" s="388">
        <v>0</v>
      </c>
      <c r="AG479" s="172" t="e">
        <v>#DIV/0!</v>
      </c>
      <c r="AH479" s="389"/>
      <c r="AI479" s="388">
        <v>0</v>
      </c>
      <c r="AJ479" s="158" t="e">
        <v>#DIV/0!</v>
      </c>
      <c r="AK479" s="388">
        <v>689598.16799999995</v>
      </c>
      <c r="AL479" s="96"/>
      <c r="AM479" s="388">
        <v>0</v>
      </c>
      <c r="AN479" s="172" t="e">
        <v>#DIV/0!</v>
      </c>
      <c r="AO479" s="389"/>
      <c r="AP479" s="388">
        <v>0</v>
      </c>
      <c r="AQ479" s="158" t="e">
        <v>#DIV/0!</v>
      </c>
      <c r="AR479" s="388">
        <v>689598.16799999995</v>
      </c>
      <c r="AS479" s="96"/>
      <c r="AT479" s="388">
        <v>0</v>
      </c>
      <c r="AU479" s="172" t="e">
        <v>#DIV/0!</v>
      </c>
      <c r="AV479" s="389"/>
      <c r="AW479" s="388">
        <v>0</v>
      </c>
      <c r="AX479" s="158" t="e">
        <v>#DIV/0!</v>
      </c>
      <c r="AY479" s="388">
        <v>689598.16799999995</v>
      </c>
      <c r="AZ479" s="96"/>
      <c r="BA479" s="388">
        <v>0</v>
      </c>
      <c r="BB479" s="172" t="e">
        <v>#DIV/0!</v>
      </c>
      <c r="BC479" s="389"/>
      <c r="BD479" s="388">
        <v>0</v>
      </c>
      <c r="BE479" s="158" t="e">
        <v>#DIV/0!</v>
      </c>
      <c r="BF479" s="388">
        <v>689598.16799999995</v>
      </c>
      <c r="BG479" s="96"/>
      <c r="BH479" s="388">
        <v>10159.199000000001</v>
      </c>
      <c r="BI479" s="172" t="e">
        <v>#DIV/0!</v>
      </c>
      <c r="BJ479" s="389"/>
      <c r="BK479" s="388">
        <v>10159.199000000001</v>
      </c>
      <c r="BL479" s="158" t="e">
        <v>#DIV/0!</v>
      </c>
      <c r="BM479" s="388">
        <v>679438.96900000016</v>
      </c>
      <c r="BN479" s="96"/>
      <c r="BO479" s="388">
        <v>1405.1288</v>
      </c>
      <c r="BP479" s="172" t="e">
        <v>#DIV/0!</v>
      </c>
      <c r="BQ479" s="389"/>
      <c r="BR479" s="388">
        <v>11564.327800000001</v>
      </c>
      <c r="BS479" s="158" t="e">
        <v>#DIV/0!</v>
      </c>
      <c r="BT479" s="388">
        <v>678033.84020000009</v>
      </c>
      <c r="BU479" s="96"/>
      <c r="BV479" s="388">
        <v>12245.057000000001</v>
      </c>
      <c r="BW479" s="172" t="e">
        <v>#DIV/0!</v>
      </c>
      <c r="BX479" s="389"/>
      <c r="BY479" s="388">
        <v>23809.3848</v>
      </c>
      <c r="BZ479" s="158" t="e">
        <v>#DIV/0!</v>
      </c>
      <c r="CA479" s="388">
        <v>665788.78320000006</v>
      </c>
      <c r="CB479" s="96"/>
      <c r="CC479" s="388">
        <v>0</v>
      </c>
      <c r="CD479" s="172" t="e">
        <v>#DIV/0!</v>
      </c>
      <c r="CE479" s="389"/>
      <c r="CF479" s="388">
        <v>23809.3848</v>
      </c>
      <c r="CG479" s="158" t="e">
        <v>#DIV/0!</v>
      </c>
      <c r="CH479" s="388">
        <v>665788.78320000006</v>
      </c>
      <c r="CI479" s="96"/>
      <c r="CJ479" s="388">
        <v>37393.496099999997</v>
      </c>
      <c r="CK479" s="172" t="e">
        <v>#DIV/0!</v>
      </c>
      <c r="CL479" s="389"/>
      <c r="CM479" s="388">
        <v>61202.880899999989</v>
      </c>
      <c r="CN479" s="158">
        <v>0</v>
      </c>
      <c r="CO479" s="388">
        <v>628395.28709999996</v>
      </c>
      <c r="CP479" s="96"/>
      <c r="CQ479" s="388">
        <v>88134.213399999993</v>
      </c>
      <c r="CR479" s="172"/>
      <c r="CS479" s="389"/>
      <c r="CT479" s="388">
        <v>149337.0943</v>
      </c>
      <c r="CU479" s="158"/>
      <c r="CV479" s="388">
        <v>540261.07370000018</v>
      </c>
      <c r="CW479" s="96"/>
      <c r="CX479" s="388">
        <v>86134.8174</v>
      </c>
      <c r="CY479" s="172"/>
      <c r="CZ479" s="389"/>
      <c r="DA479" s="388">
        <v>235471.91169999997</v>
      </c>
      <c r="DB479" s="158"/>
      <c r="DC479" s="388">
        <v>454126.25629999995</v>
      </c>
      <c r="DD479" s="96"/>
      <c r="DE479" s="388">
        <v>0</v>
      </c>
      <c r="DF479" s="172"/>
      <c r="DG479" s="389"/>
      <c r="DH479" s="388">
        <v>235471.91169999997</v>
      </c>
      <c r="DI479" s="158"/>
      <c r="DJ479" s="388">
        <v>454126.25629999995</v>
      </c>
      <c r="DK479" s="96"/>
      <c r="DL479" s="388">
        <v>0</v>
      </c>
      <c r="DM479" s="172"/>
      <c r="DN479" s="389"/>
      <c r="DO479" s="388">
        <v>235471.91169999997</v>
      </c>
      <c r="DP479" s="158"/>
      <c r="DQ479" s="388">
        <v>454126.25629999995</v>
      </c>
    </row>
    <row r="480" spans="1:121" x14ac:dyDescent="0.25">
      <c r="A480" s="25" t="s">
        <v>1255</v>
      </c>
      <c r="B480" s="25"/>
      <c r="C480" s="25"/>
      <c r="D480" s="25" t="s">
        <v>1256</v>
      </c>
      <c r="E480" s="25"/>
      <c r="F480" s="25"/>
      <c r="G480" s="26"/>
      <c r="H480" s="26"/>
      <c r="I480" s="392">
        <v>0</v>
      </c>
      <c r="J480" s="157"/>
      <c r="K480" s="392">
        <v>0</v>
      </c>
      <c r="L480" s="369" t="e">
        <v>#DIV/0!</v>
      </c>
      <c r="M480" s="370"/>
      <c r="N480" s="392">
        <v>0</v>
      </c>
      <c r="O480" s="161" t="e">
        <v>#DIV/0!</v>
      </c>
      <c r="P480" s="392">
        <v>200764.891</v>
      </c>
      <c r="Q480" s="157"/>
      <c r="R480" s="392">
        <v>0</v>
      </c>
      <c r="S480" s="369" t="e">
        <v>#DIV/0!</v>
      </c>
      <c r="T480" s="370"/>
      <c r="U480" s="392">
        <v>0</v>
      </c>
      <c r="V480" s="161" t="e">
        <v>#DIV/0!</v>
      </c>
      <c r="W480" s="392">
        <v>200764.891</v>
      </c>
      <c r="X480" s="157"/>
      <c r="Y480" s="392">
        <v>0</v>
      </c>
      <c r="Z480" s="369" t="e">
        <v>#DIV/0!</v>
      </c>
      <c r="AA480" s="370"/>
      <c r="AB480" s="392">
        <v>0</v>
      </c>
      <c r="AC480" s="161" t="e">
        <v>#DIV/0!</v>
      </c>
      <c r="AD480" s="392">
        <v>200764.891</v>
      </c>
      <c r="AE480" s="157"/>
      <c r="AF480" s="392">
        <v>0</v>
      </c>
      <c r="AG480" s="369" t="e">
        <v>#DIV/0!</v>
      </c>
      <c r="AH480" s="370"/>
      <c r="AI480" s="392">
        <v>0</v>
      </c>
      <c r="AJ480" s="161" t="e">
        <v>#DIV/0!</v>
      </c>
      <c r="AK480" s="392">
        <v>200764.891</v>
      </c>
      <c r="AL480" s="157"/>
      <c r="AM480" s="392">
        <v>0</v>
      </c>
      <c r="AN480" s="369" t="e">
        <v>#DIV/0!</v>
      </c>
      <c r="AO480" s="370"/>
      <c r="AP480" s="392">
        <v>0</v>
      </c>
      <c r="AQ480" s="161" t="e">
        <v>#DIV/0!</v>
      </c>
      <c r="AR480" s="392">
        <v>200764.891</v>
      </c>
      <c r="AS480" s="157"/>
      <c r="AT480" s="392">
        <v>0</v>
      </c>
      <c r="AU480" s="369" t="e">
        <v>#DIV/0!</v>
      </c>
      <c r="AV480" s="370"/>
      <c r="AW480" s="392">
        <v>0</v>
      </c>
      <c r="AX480" s="161" t="e">
        <v>#DIV/0!</v>
      </c>
      <c r="AY480" s="392">
        <v>200764.891</v>
      </c>
      <c r="AZ480" s="157"/>
      <c r="BA480" s="392">
        <v>0</v>
      </c>
      <c r="BB480" s="369" t="e">
        <v>#DIV/0!</v>
      </c>
      <c r="BC480" s="370"/>
      <c r="BD480" s="392">
        <v>0</v>
      </c>
      <c r="BE480" s="161" t="e">
        <v>#DIV/0!</v>
      </c>
      <c r="BF480" s="392">
        <v>200764.891</v>
      </c>
      <c r="BG480" s="157"/>
      <c r="BH480" s="392">
        <v>10159.199000000001</v>
      </c>
      <c r="BI480" s="369" t="e">
        <v>#DIV/0!</v>
      </c>
      <c r="BJ480" s="370"/>
      <c r="BK480" s="392">
        <v>10159.199000000001</v>
      </c>
      <c r="BL480" s="161" t="e">
        <v>#DIV/0!</v>
      </c>
      <c r="BM480" s="392">
        <v>190605.69200000001</v>
      </c>
      <c r="BN480" s="157"/>
      <c r="BO480" s="392">
        <v>0</v>
      </c>
      <c r="BP480" s="369" t="e">
        <v>#DIV/0!</v>
      </c>
      <c r="BQ480" s="370"/>
      <c r="BR480" s="392">
        <v>10159.199000000001</v>
      </c>
      <c r="BS480" s="161" t="e">
        <v>#DIV/0!</v>
      </c>
      <c r="BT480" s="392">
        <v>190605.69200000001</v>
      </c>
      <c r="BU480" s="157"/>
      <c r="BV480" s="392">
        <v>12245.057000000001</v>
      </c>
      <c r="BW480" s="369" t="e">
        <v>#DIV/0!</v>
      </c>
      <c r="BX480" s="370"/>
      <c r="BY480" s="392">
        <v>22404.256000000001</v>
      </c>
      <c r="BZ480" s="161" t="e">
        <v>#DIV/0!</v>
      </c>
      <c r="CA480" s="392">
        <v>178360.63500000001</v>
      </c>
      <c r="CB480" s="157"/>
      <c r="CC480" s="392">
        <v>0</v>
      </c>
      <c r="CD480" s="369" t="e">
        <v>#DIV/0!</v>
      </c>
      <c r="CE480" s="370"/>
      <c r="CF480" s="392">
        <v>22404.256000000001</v>
      </c>
      <c r="CG480" s="161" t="e">
        <v>#DIV/0!</v>
      </c>
      <c r="CH480" s="392">
        <v>178360.63500000001</v>
      </c>
      <c r="CI480" s="157"/>
      <c r="CJ480" s="392">
        <v>25606.053700000004</v>
      </c>
      <c r="CK480" s="369" t="e">
        <v>#DIV/0!</v>
      </c>
      <c r="CL480" s="370"/>
      <c r="CM480" s="392">
        <v>48010.309699999991</v>
      </c>
      <c r="CN480" s="161">
        <v>0</v>
      </c>
      <c r="CO480" s="392">
        <v>152754.58130000002</v>
      </c>
      <c r="CP480" s="157"/>
      <c r="CQ480" s="392">
        <v>0</v>
      </c>
      <c r="CR480" s="369"/>
      <c r="CS480" s="370"/>
      <c r="CT480" s="392">
        <v>48010.309699999991</v>
      </c>
      <c r="CU480" s="161"/>
      <c r="CV480" s="392">
        <v>152754.58130000002</v>
      </c>
      <c r="CW480" s="157"/>
      <c r="CX480" s="392">
        <v>0</v>
      </c>
      <c r="CY480" s="369"/>
      <c r="CZ480" s="370"/>
      <c r="DA480" s="392">
        <v>48010.309699999991</v>
      </c>
      <c r="DB480" s="161"/>
      <c r="DC480" s="392">
        <v>152754.58130000002</v>
      </c>
      <c r="DD480" s="157"/>
      <c r="DE480" s="392">
        <v>0</v>
      </c>
      <c r="DF480" s="369"/>
      <c r="DG480" s="370"/>
      <c r="DH480" s="392">
        <v>48010.309699999991</v>
      </c>
      <c r="DI480" s="161"/>
      <c r="DJ480" s="392">
        <v>152754.58130000002</v>
      </c>
      <c r="DK480" s="157"/>
      <c r="DL480" s="392">
        <v>0</v>
      </c>
      <c r="DM480" s="369"/>
      <c r="DN480" s="370"/>
      <c r="DO480" s="392">
        <v>48010.309699999991</v>
      </c>
      <c r="DP480" s="161"/>
      <c r="DQ480" s="392">
        <v>152754.58130000002</v>
      </c>
    </row>
    <row r="481" spans="1:121" ht="51" x14ac:dyDescent="0.25">
      <c r="A481" s="17" t="s">
        <v>1257</v>
      </c>
      <c r="B481" s="18" t="s">
        <v>1258</v>
      </c>
      <c r="C481" s="17" t="s">
        <v>32</v>
      </c>
      <c r="D481" s="17" t="s">
        <v>1259</v>
      </c>
      <c r="E481" s="19" t="s">
        <v>109</v>
      </c>
      <c r="F481" s="19">
        <v>474.87</v>
      </c>
      <c r="G481" s="20">
        <v>24.15</v>
      </c>
      <c r="H481" s="20">
        <v>30.24</v>
      </c>
      <c r="I481" s="390">
        <v>14360.067999999999</v>
      </c>
      <c r="J481" s="100">
        <v>0</v>
      </c>
      <c r="K481" s="155">
        <v>0</v>
      </c>
      <c r="L481" s="366">
        <v>0</v>
      </c>
      <c r="M481" s="339">
        <v>0</v>
      </c>
      <c r="N481" s="155">
        <v>0</v>
      </c>
      <c r="O481" s="156">
        <v>0</v>
      </c>
      <c r="P481" s="155">
        <v>14360.067999999999</v>
      </c>
      <c r="Q481" s="100"/>
      <c r="R481" s="155">
        <v>0</v>
      </c>
      <c r="S481" s="366">
        <v>0</v>
      </c>
      <c r="T481" s="339">
        <v>0</v>
      </c>
      <c r="U481" s="155">
        <v>0</v>
      </c>
      <c r="V481" s="156">
        <v>0</v>
      </c>
      <c r="W481" s="155">
        <v>14360.067999999999</v>
      </c>
      <c r="X481" s="100"/>
      <c r="Y481" s="155">
        <v>0</v>
      </c>
      <c r="Z481" s="366">
        <v>0</v>
      </c>
      <c r="AA481" s="339">
        <v>0</v>
      </c>
      <c r="AB481" s="155">
        <v>0</v>
      </c>
      <c r="AC481" s="156">
        <v>0</v>
      </c>
      <c r="AD481" s="155">
        <v>14360.067999999999</v>
      </c>
      <c r="AE481" s="100"/>
      <c r="AF481" s="155">
        <v>0</v>
      </c>
      <c r="AG481" s="366">
        <v>0</v>
      </c>
      <c r="AH481" s="339">
        <v>0</v>
      </c>
      <c r="AI481" s="155">
        <v>0</v>
      </c>
      <c r="AJ481" s="156">
        <v>0</v>
      </c>
      <c r="AK481" s="155">
        <v>14360.067999999999</v>
      </c>
      <c r="AL481" s="100"/>
      <c r="AM481" s="155">
        <v>0</v>
      </c>
      <c r="AN481" s="366">
        <v>0</v>
      </c>
      <c r="AO481" s="339">
        <v>0</v>
      </c>
      <c r="AP481" s="155">
        <v>0</v>
      </c>
      <c r="AQ481" s="156">
        <v>0</v>
      </c>
      <c r="AR481" s="155">
        <v>14360.067999999999</v>
      </c>
      <c r="AS481" s="100"/>
      <c r="AT481" s="155">
        <v>0</v>
      </c>
      <c r="AU481" s="366">
        <v>0</v>
      </c>
      <c r="AV481" s="339">
        <v>0</v>
      </c>
      <c r="AW481" s="155">
        <v>0</v>
      </c>
      <c r="AX481" s="156">
        <v>0</v>
      </c>
      <c r="AY481" s="155">
        <v>14360.067999999999</v>
      </c>
      <c r="AZ481" s="100"/>
      <c r="BA481" s="155">
        <v>0</v>
      </c>
      <c r="BB481" s="366">
        <v>0</v>
      </c>
      <c r="BC481" s="339">
        <v>0</v>
      </c>
      <c r="BD481" s="155">
        <v>0</v>
      </c>
      <c r="BE481" s="156">
        <v>0</v>
      </c>
      <c r="BF481" s="155">
        <v>14360.067999999999</v>
      </c>
      <c r="BG481" s="100">
        <v>102.98</v>
      </c>
      <c r="BH481" s="155">
        <v>3114.1152000000002</v>
      </c>
      <c r="BI481" s="366">
        <v>0.21685936306151199</v>
      </c>
      <c r="BJ481" s="339">
        <v>102.98</v>
      </c>
      <c r="BK481" s="155">
        <v>3114.1152000000002</v>
      </c>
      <c r="BL481" s="156">
        <v>0.21685936306151199</v>
      </c>
      <c r="BM481" s="155">
        <v>11245.952799999999</v>
      </c>
      <c r="BN481" s="100"/>
      <c r="BO481" s="155">
        <v>0</v>
      </c>
      <c r="BP481" s="366">
        <v>0</v>
      </c>
      <c r="BQ481" s="339">
        <v>102.98</v>
      </c>
      <c r="BR481" s="155">
        <v>3114.1152000000002</v>
      </c>
      <c r="BS481" s="156">
        <v>0.21685936306151199</v>
      </c>
      <c r="BT481" s="155">
        <v>11245.952799999999</v>
      </c>
      <c r="BU481" s="100">
        <v>122.21</v>
      </c>
      <c r="BV481" s="155">
        <v>3695.6303999999996</v>
      </c>
      <c r="BW481" s="366">
        <v>0.25735465876623981</v>
      </c>
      <c r="BX481" s="339">
        <v>225.19</v>
      </c>
      <c r="BY481" s="155">
        <v>6809.7456000000002</v>
      </c>
      <c r="BZ481" s="156">
        <v>0.47421402182775185</v>
      </c>
      <c r="CA481" s="155">
        <v>7550.3223999999991</v>
      </c>
      <c r="CB481" s="100"/>
      <c r="CC481" s="155">
        <v>0</v>
      </c>
      <c r="CD481" s="366">
        <v>0</v>
      </c>
      <c r="CE481" s="339">
        <v>225.19</v>
      </c>
      <c r="CF481" s="155">
        <v>6809.7456000000002</v>
      </c>
      <c r="CG481" s="156">
        <v>0.47421402182775185</v>
      </c>
      <c r="CH481" s="155">
        <v>7550.3223999999991</v>
      </c>
      <c r="CI481" s="100">
        <v>74.87</v>
      </c>
      <c r="CJ481" s="155">
        <v>2264.0688</v>
      </c>
      <c r="CK481" s="366">
        <v>0.15766421161793942</v>
      </c>
      <c r="CL481" s="339">
        <v>300.06</v>
      </c>
      <c r="CM481" s="155">
        <v>9073.8143999999993</v>
      </c>
      <c r="CN481" s="156">
        <v>0.63187823344569116</v>
      </c>
      <c r="CO481" s="155">
        <v>5286.2536</v>
      </c>
      <c r="CP481" s="100"/>
      <c r="CQ481" s="155">
        <v>0</v>
      </c>
      <c r="CR481" s="366">
        <v>0</v>
      </c>
      <c r="CS481" s="339">
        <v>300.06</v>
      </c>
      <c r="CT481" s="155">
        <v>9073.8143999999993</v>
      </c>
      <c r="CU481" s="156">
        <v>0.63187823344569116</v>
      </c>
      <c r="CV481" s="155">
        <v>5286.2536</v>
      </c>
      <c r="CW481" s="100"/>
      <c r="CX481" s="155">
        <v>0</v>
      </c>
      <c r="CY481" s="366">
        <v>0</v>
      </c>
      <c r="CZ481" s="339">
        <v>300.06</v>
      </c>
      <c r="DA481" s="155">
        <v>9073.8143999999993</v>
      </c>
      <c r="DB481" s="156">
        <v>0.63187823344569116</v>
      </c>
      <c r="DC481" s="155">
        <v>5286.2536</v>
      </c>
      <c r="DD481" s="100"/>
      <c r="DE481" s="155">
        <v>0</v>
      </c>
      <c r="DF481" s="366">
        <v>0</v>
      </c>
      <c r="DG481" s="339">
        <v>300.06</v>
      </c>
      <c r="DH481" s="155">
        <v>9073.8143999999993</v>
      </c>
      <c r="DI481" s="156">
        <v>0.63187823344569116</v>
      </c>
      <c r="DJ481" s="155">
        <v>5286.2536</v>
      </c>
      <c r="DK481" s="100"/>
      <c r="DL481" s="155">
        <v>0</v>
      </c>
      <c r="DM481" s="366">
        <v>0</v>
      </c>
      <c r="DN481" s="339">
        <v>300.06</v>
      </c>
      <c r="DO481" s="155">
        <v>9073.8143999999993</v>
      </c>
      <c r="DP481" s="156">
        <v>0.63187823344569116</v>
      </c>
      <c r="DQ481" s="155">
        <v>5286.2536</v>
      </c>
    </row>
    <row r="482" spans="1:121" ht="63.75" x14ac:dyDescent="0.25">
      <c r="A482" s="17" t="s">
        <v>1260</v>
      </c>
      <c r="B482" s="18" t="s">
        <v>1261</v>
      </c>
      <c r="C482" s="17" t="s">
        <v>32</v>
      </c>
      <c r="D482" s="17" t="s">
        <v>1262</v>
      </c>
      <c r="E482" s="19" t="s">
        <v>109</v>
      </c>
      <c r="F482" s="19">
        <v>1074.9000000000001</v>
      </c>
      <c r="G482" s="20">
        <v>43.43</v>
      </c>
      <c r="H482" s="20">
        <v>54.38</v>
      </c>
      <c r="I482" s="390">
        <v>58453.061999999998</v>
      </c>
      <c r="J482" s="100">
        <v>0</v>
      </c>
      <c r="K482" s="155">
        <v>0</v>
      </c>
      <c r="L482" s="366">
        <v>0</v>
      </c>
      <c r="M482" s="339">
        <v>0</v>
      </c>
      <c r="N482" s="155">
        <v>0</v>
      </c>
      <c r="O482" s="156">
        <v>0</v>
      </c>
      <c r="P482" s="155">
        <v>58453.061999999998</v>
      </c>
      <c r="Q482" s="100"/>
      <c r="R482" s="155">
        <v>0</v>
      </c>
      <c r="S482" s="366">
        <v>0</v>
      </c>
      <c r="T482" s="339">
        <v>0</v>
      </c>
      <c r="U482" s="155">
        <v>0</v>
      </c>
      <c r="V482" s="156">
        <v>0</v>
      </c>
      <c r="W482" s="155">
        <v>58453.061999999998</v>
      </c>
      <c r="X482" s="100"/>
      <c r="Y482" s="155">
        <v>0</v>
      </c>
      <c r="Z482" s="366">
        <v>0</v>
      </c>
      <c r="AA482" s="339">
        <v>0</v>
      </c>
      <c r="AB482" s="155">
        <v>0</v>
      </c>
      <c r="AC482" s="156">
        <v>0</v>
      </c>
      <c r="AD482" s="155">
        <v>58453.061999999998</v>
      </c>
      <c r="AE482" s="100"/>
      <c r="AF482" s="155">
        <v>0</v>
      </c>
      <c r="AG482" s="366">
        <v>0</v>
      </c>
      <c r="AH482" s="339">
        <v>0</v>
      </c>
      <c r="AI482" s="155">
        <v>0</v>
      </c>
      <c r="AJ482" s="156">
        <v>0</v>
      </c>
      <c r="AK482" s="155">
        <v>58453.061999999998</v>
      </c>
      <c r="AL482" s="100"/>
      <c r="AM482" s="155">
        <v>0</v>
      </c>
      <c r="AN482" s="366">
        <v>0</v>
      </c>
      <c r="AO482" s="339">
        <v>0</v>
      </c>
      <c r="AP482" s="155">
        <v>0</v>
      </c>
      <c r="AQ482" s="156">
        <v>0</v>
      </c>
      <c r="AR482" s="155">
        <v>58453.061999999998</v>
      </c>
      <c r="AS482" s="100"/>
      <c r="AT482" s="155">
        <v>0</v>
      </c>
      <c r="AU482" s="366">
        <v>0</v>
      </c>
      <c r="AV482" s="339">
        <v>0</v>
      </c>
      <c r="AW482" s="155">
        <v>0</v>
      </c>
      <c r="AX482" s="156">
        <v>0</v>
      </c>
      <c r="AY482" s="155">
        <v>58453.061999999998</v>
      </c>
      <c r="AZ482" s="100"/>
      <c r="BA482" s="155">
        <v>0</v>
      </c>
      <c r="BB482" s="366">
        <v>0</v>
      </c>
      <c r="BC482" s="339">
        <v>0</v>
      </c>
      <c r="BD482" s="155">
        <v>0</v>
      </c>
      <c r="BE482" s="156">
        <v>0</v>
      </c>
      <c r="BF482" s="155">
        <v>58453.061999999998</v>
      </c>
      <c r="BG482" s="100">
        <v>86.49</v>
      </c>
      <c r="BH482" s="155">
        <v>4703.3261999999995</v>
      </c>
      <c r="BI482" s="366">
        <v>8.0463298911526648E-2</v>
      </c>
      <c r="BJ482" s="339">
        <v>86.49</v>
      </c>
      <c r="BK482" s="155">
        <v>4703.3261999999995</v>
      </c>
      <c r="BL482" s="156">
        <v>8.0463298911526648E-2</v>
      </c>
      <c r="BM482" s="155">
        <v>53749.735799999995</v>
      </c>
      <c r="BN482" s="100"/>
      <c r="BO482" s="155">
        <v>0</v>
      </c>
      <c r="BP482" s="366">
        <v>0</v>
      </c>
      <c r="BQ482" s="339">
        <v>86.49</v>
      </c>
      <c r="BR482" s="155">
        <v>4703.3261999999995</v>
      </c>
      <c r="BS482" s="156">
        <v>8.0463298911526648E-2</v>
      </c>
      <c r="BT482" s="155">
        <v>53749.735799999995</v>
      </c>
      <c r="BU482" s="100">
        <v>95.43</v>
      </c>
      <c r="BV482" s="155">
        <v>5189.483400000001</v>
      </c>
      <c r="BW482" s="366">
        <v>8.8780351660619608E-2</v>
      </c>
      <c r="BX482" s="339">
        <v>181.92000000000002</v>
      </c>
      <c r="BY482" s="155">
        <v>9892.8096000000005</v>
      </c>
      <c r="BZ482" s="156">
        <v>0.16924365057214627</v>
      </c>
      <c r="CA482" s="155">
        <v>48560.252399999998</v>
      </c>
      <c r="CB482" s="100"/>
      <c r="CC482" s="155">
        <v>0</v>
      </c>
      <c r="CD482" s="366">
        <v>0</v>
      </c>
      <c r="CE482" s="339">
        <v>181.92000000000002</v>
      </c>
      <c r="CF482" s="155">
        <v>9892.8096000000005</v>
      </c>
      <c r="CG482" s="156">
        <v>0.16924365057214627</v>
      </c>
      <c r="CH482" s="155">
        <v>48560.252399999998</v>
      </c>
      <c r="CI482" s="100">
        <v>137.9</v>
      </c>
      <c r="CJ482" s="155">
        <v>7499.0020000000004</v>
      </c>
      <c r="CK482" s="366">
        <v>0.12829100381430833</v>
      </c>
      <c r="CL482" s="339">
        <v>319.82000000000005</v>
      </c>
      <c r="CM482" s="155">
        <v>17391.811600000001</v>
      </c>
      <c r="CN482" s="156">
        <v>0.2975346543864546</v>
      </c>
      <c r="CO482" s="155">
        <v>41061.250399999997</v>
      </c>
      <c r="CP482" s="100"/>
      <c r="CQ482" s="155">
        <v>0</v>
      </c>
      <c r="CR482" s="366">
        <v>0</v>
      </c>
      <c r="CS482" s="339">
        <v>319.82000000000005</v>
      </c>
      <c r="CT482" s="155">
        <v>17391.811600000001</v>
      </c>
      <c r="CU482" s="156">
        <v>0.2975346543864546</v>
      </c>
      <c r="CV482" s="155">
        <v>41061.250399999997</v>
      </c>
      <c r="CW482" s="100"/>
      <c r="CX482" s="155">
        <v>0</v>
      </c>
      <c r="CY482" s="366">
        <v>0</v>
      </c>
      <c r="CZ482" s="339">
        <v>319.82000000000005</v>
      </c>
      <c r="DA482" s="155">
        <v>17391.811600000001</v>
      </c>
      <c r="DB482" s="156">
        <v>0.2975346543864546</v>
      </c>
      <c r="DC482" s="155">
        <v>41061.250399999997</v>
      </c>
      <c r="DD482" s="100"/>
      <c r="DE482" s="155">
        <v>0</v>
      </c>
      <c r="DF482" s="366">
        <v>0</v>
      </c>
      <c r="DG482" s="339">
        <v>319.82000000000005</v>
      </c>
      <c r="DH482" s="155">
        <v>17391.811600000001</v>
      </c>
      <c r="DI482" s="156">
        <v>0.2975346543864546</v>
      </c>
      <c r="DJ482" s="155">
        <v>41061.250399999997</v>
      </c>
      <c r="DK482" s="100"/>
      <c r="DL482" s="155">
        <v>0</v>
      </c>
      <c r="DM482" s="366">
        <v>0</v>
      </c>
      <c r="DN482" s="339">
        <v>319.82000000000005</v>
      </c>
      <c r="DO482" s="155">
        <v>17391.811600000001</v>
      </c>
      <c r="DP482" s="156">
        <v>0.2975346543864546</v>
      </c>
      <c r="DQ482" s="155">
        <v>41061.250399999997</v>
      </c>
    </row>
    <row r="483" spans="1:121" ht="51" x14ac:dyDescent="0.25">
      <c r="A483" s="17" t="s">
        <v>1263</v>
      </c>
      <c r="B483" s="18" t="s">
        <v>1264</v>
      </c>
      <c r="C483" s="17" t="s">
        <v>32</v>
      </c>
      <c r="D483" s="17" t="s">
        <v>1265</v>
      </c>
      <c r="E483" s="19" t="s">
        <v>109</v>
      </c>
      <c r="F483" s="19">
        <v>92.92</v>
      </c>
      <c r="G483" s="20">
        <v>64.34</v>
      </c>
      <c r="H483" s="20">
        <v>80.56</v>
      </c>
      <c r="I483" s="390">
        <v>7485.6350000000002</v>
      </c>
      <c r="J483" s="100">
        <v>0</v>
      </c>
      <c r="K483" s="155">
        <v>0</v>
      </c>
      <c r="L483" s="366">
        <v>0</v>
      </c>
      <c r="M483" s="339">
        <v>0</v>
      </c>
      <c r="N483" s="155">
        <v>0</v>
      </c>
      <c r="O483" s="156">
        <v>0</v>
      </c>
      <c r="P483" s="155">
        <v>7485.6350000000002</v>
      </c>
      <c r="Q483" s="100"/>
      <c r="R483" s="155">
        <v>0</v>
      </c>
      <c r="S483" s="366">
        <v>0</v>
      </c>
      <c r="T483" s="339">
        <v>0</v>
      </c>
      <c r="U483" s="155">
        <v>0</v>
      </c>
      <c r="V483" s="156">
        <v>0</v>
      </c>
      <c r="W483" s="155">
        <v>7485.6350000000002</v>
      </c>
      <c r="X483" s="100"/>
      <c r="Y483" s="155">
        <v>0</v>
      </c>
      <c r="Z483" s="366">
        <v>0</v>
      </c>
      <c r="AA483" s="339">
        <v>0</v>
      </c>
      <c r="AB483" s="155">
        <v>0</v>
      </c>
      <c r="AC483" s="156">
        <v>0</v>
      </c>
      <c r="AD483" s="155">
        <v>7485.6350000000002</v>
      </c>
      <c r="AE483" s="100"/>
      <c r="AF483" s="155">
        <v>0</v>
      </c>
      <c r="AG483" s="366">
        <v>0</v>
      </c>
      <c r="AH483" s="339">
        <v>0</v>
      </c>
      <c r="AI483" s="155">
        <v>0</v>
      </c>
      <c r="AJ483" s="156">
        <v>0</v>
      </c>
      <c r="AK483" s="155">
        <v>7485.6350000000002</v>
      </c>
      <c r="AL483" s="100"/>
      <c r="AM483" s="155">
        <v>0</v>
      </c>
      <c r="AN483" s="366">
        <v>0</v>
      </c>
      <c r="AO483" s="339">
        <v>0</v>
      </c>
      <c r="AP483" s="155">
        <v>0</v>
      </c>
      <c r="AQ483" s="156">
        <v>0</v>
      </c>
      <c r="AR483" s="155">
        <v>7485.6350000000002</v>
      </c>
      <c r="AS483" s="100"/>
      <c r="AT483" s="155">
        <v>0</v>
      </c>
      <c r="AU483" s="366">
        <v>0</v>
      </c>
      <c r="AV483" s="339">
        <v>0</v>
      </c>
      <c r="AW483" s="155">
        <v>0</v>
      </c>
      <c r="AX483" s="156">
        <v>0</v>
      </c>
      <c r="AY483" s="155">
        <v>7485.6350000000002</v>
      </c>
      <c r="AZ483" s="100"/>
      <c r="BA483" s="155">
        <v>0</v>
      </c>
      <c r="BB483" s="366">
        <v>0</v>
      </c>
      <c r="BC483" s="339">
        <v>0</v>
      </c>
      <c r="BD483" s="155">
        <v>0</v>
      </c>
      <c r="BE483" s="156">
        <v>0</v>
      </c>
      <c r="BF483" s="155">
        <v>7485.6350000000002</v>
      </c>
      <c r="BG483" s="100">
        <v>16.489999999999998</v>
      </c>
      <c r="BH483" s="155">
        <v>1328.4343999999999</v>
      </c>
      <c r="BI483" s="366">
        <v>0.17746449032046044</v>
      </c>
      <c r="BJ483" s="339">
        <v>16.489999999999998</v>
      </c>
      <c r="BK483" s="155">
        <v>1328.4343999999999</v>
      </c>
      <c r="BL483" s="156">
        <v>0.17746449032046044</v>
      </c>
      <c r="BM483" s="155">
        <v>6157.2006000000001</v>
      </c>
      <c r="BN483" s="100"/>
      <c r="BO483" s="155">
        <v>0</v>
      </c>
      <c r="BP483" s="366">
        <v>0</v>
      </c>
      <c r="BQ483" s="339">
        <v>16.489999999999998</v>
      </c>
      <c r="BR483" s="155">
        <v>1328.4343999999999</v>
      </c>
      <c r="BS483" s="156">
        <v>0.17746449032046044</v>
      </c>
      <c r="BT483" s="155">
        <v>6157.2006000000001</v>
      </c>
      <c r="BU483" s="100">
        <v>26.78</v>
      </c>
      <c r="BV483" s="155">
        <v>2157.3968</v>
      </c>
      <c r="BW483" s="366">
        <v>0.28820491514747915</v>
      </c>
      <c r="BX483" s="339">
        <v>43.269999999999996</v>
      </c>
      <c r="BY483" s="155">
        <v>3485.8311999999996</v>
      </c>
      <c r="BZ483" s="156">
        <v>0.46566940546793956</v>
      </c>
      <c r="CA483" s="155">
        <v>3999.8038000000006</v>
      </c>
      <c r="CB483" s="100"/>
      <c r="CC483" s="155">
        <v>0</v>
      </c>
      <c r="CD483" s="366">
        <v>0</v>
      </c>
      <c r="CE483" s="339">
        <v>43.269999999999996</v>
      </c>
      <c r="CF483" s="155">
        <v>3485.8311999999996</v>
      </c>
      <c r="CG483" s="156">
        <v>0.46566940546793956</v>
      </c>
      <c r="CH483" s="155">
        <v>3999.8038000000006</v>
      </c>
      <c r="CI483" s="100">
        <v>13.4</v>
      </c>
      <c r="CJ483" s="155">
        <v>1079.5040000000001</v>
      </c>
      <c r="CK483" s="366">
        <v>0.14421007703421287</v>
      </c>
      <c r="CL483" s="339">
        <v>56.669999999999995</v>
      </c>
      <c r="CM483" s="155">
        <v>4565.3351999999995</v>
      </c>
      <c r="CN483" s="156">
        <v>0.6098794825021524</v>
      </c>
      <c r="CO483" s="155">
        <v>2920.2998000000007</v>
      </c>
      <c r="CP483" s="100"/>
      <c r="CQ483" s="155">
        <v>0</v>
      </c>
      <c r="CR483" s="366">
        <v>0</v>
      </c>
      <c r="CS483" s="339">
        <v>56.669999999999995</v>
      </c>
      <c r="CT483" s="155">
        <v>4565.3351999999995</v>
      </c>
      <c r="CU483" s="156">
        <v>0.6098794825021524</v>
      </c>
      <c r="CV483" s="155">
        <v>2920.2998000000007</v>
      </c>
      <c r="CW483" s="100"/>
      <c r="CX483" s="155">
        <v>0</v>
      </c>
      <c r="CY483" s="366">
        <v>0</v>
      </c>
      <c r="CZ483" s="339">
        <v>56.669999999999995</v>
      </c>
      <c r="DA483" s="155">
        <v>4565.3351999999995</v>
      </c>
      <c r="DB483" s="156">
        <v>0.6098794825021524</v>
      </c>
      <c r="DC483" s="155">
        <v>2920.2998000000007</v>
      </c>
      <c r="DD483" s="100"/>
      <c r="DE483" s="155">
        <v>0</v>
      </c>
      <c r="DF483" s="366">
        <v>0</v>
      </c>
      <c r="DG483" s="339">
        <v>56.669999999999995</v>
      </c>
      <c r="DH483" s="155">
        <v>4565.3351999999995</v>
      </c>
      <c r="DI483" s="156">
        <v>0.6098794825021524</v>
      </c>
      <c r="DJ483" s="155">
        <v>2920.2998000000007</v>
      </c>
      <c r="DK483" s="100"/>
      <c r="DL483" s="155">
        <v>0</v>
      </c>
      <c r="DM483" s="366">
        <v>0</v>
      </c>
      <c r="DN483" s="339">
        <v>56.669999999999995</v>
      </c>
      <c r="DO483" s="155">
        <v>4565.3351999999995</v>
      </c>
      <c r="DP483" s="156">
        <v>0.6098794825021524</v>
      </c>
      <c r="DQ483" s="155">
        <v>2920.2998000000007</v>
      </c>
    </row>
    <row r="484" spans="1:121" ht="63.75" x14ac:dyDescent="0.25">
      <c r="A484" s="17" t="s">
        <v>1266</v>
      </c>
      <c r="B484" s="18" t="s">
        <v>1267</v>
      </c>
      <c r="C484" s="17" t="s">
        <v>27</v>
      </c>
      <c r="D484" s="17" t="s">
        <v>1268</v>
      </c>
      <c r="E484" s="19" t="s">
        <v>109</v>
      </c>
      <c r="F484" s="19">
        <v>113.91</v>
      </c>
      <c r="G484" s="20">
        <v>148.49</v>
      </c>
      <c r="H484" s="20">
        <v>185.93</v>
      </c>
      <c r="I484" s="390">
        <v>21179.286</v>
      </c>
      <c r="J484" s="100">
        <v>0</v>
      </c>
      <c r="K484" s="155">
        <v>0</v>
      </c>
      <c r="L484" s="366">
        <v>0</v>
      </c>
      <c r="M484" s="339">
        <v>0</v>
      </c>
      <c r="N484" s="155">
        <v>0</v>
      </c>
      <c r="O484" s="156">
        <v>0</v>
      </c>
      <c r="P484" s="155">
        <v>21179.286</v>
      </c>
      <c r="Q484" s="100"/>
      <c r="R484" s="155">
        <v>0</v>
      </c>
      <c r="S484" s="366">
        <v>0</v>
      </c>
      <c r="T484" s="339">
        <v>0</v>
      </c>
      <c r="U484" s="155">
        <v>0</v>
      </c>
      <c r="V484" s="156">
        <v>0</v>
      </c>
      <c r="W484" s="155">
        <v>21179.286</v>
      </c>
      <c r="X484" s="100"/>
      <c r="Y484" s="155">
        <v>0</v>
      </c>
      <c r="Z484" s="366">
        <v>0</v>
      </c>
      <c r="AA484" s="339">
        <v>0</v>
      </c>
      <c r="AB484" s="155">
        <v>0</v>
      </c>
      <c r="AC484" s="156">
        <v>0</v>
      </c>
      <c r="AD484" s="155">
        <v>21179.286</v>
      </c>
      <c r="AE484" s="100"/>
      <c r="AF484" s="155">
        <v>0</v>
      </c>
      <c r="AG484" s="366">
        <v>0</v>
      </c>
      <c r="AH484" s="339">
        <v>0</v>
      </c>
      <c r="AI484" s="155">
        <v>0</v>
      </c>
      <c r="AJ484" s="156">
        <v>0</v>
      </c>
      <c r="AK484" s="155">
        <v>21179.286</v>
      </c>
      <c r="AL484" s="100"/>
      <c r="AM484" s="155">
        <v>0</v>
      </c>
      <c r="AN484" s="366">
        <v>0</v>
      </c>
      <c r="AO484" s="339">
        <v>0</v>
      </c>
      <c r="AP484" s="155">
        <v>0</v>
      </c>
      <c r="AQ484" s="156">
        <v>0</v>
      </c>
      <c r="AR484" s="155">
        <v>21179.286</v>
      </c>
      <c r="AS484" s="100"/>
      <c r="AT484" s="155">
        <v>0</v>
      </c>
      <c r="AU484" s="366">
        <v>0</v>
      </c>
      <c r="AV484" s="339">
        <v>0</v>
      </c>
      <c r="AW484" s="155">
        <v>0</v>
      </c>
      <c r="AX484" s="156">
        <v>0</v>
      </c>
      <c r="AY484" s="155">
        <v>21179.286</v>
      </c>
      <c r="AZ484" s="100"/>
      <c r="BA484" s="155">
        <v>0</v>
      </c>
      <c r="BB484" s="366">
        <v>0</v>
      </c>
      <c r="BC484" s="339">
        <v>0</v>
      </c>
      <c r="BD484" s="155">
        <v>0</v>
      </c>
      <c r="BE484" s="156">
        <v>0</v>
      </c>
      <c r="BF484" s="155">
        <v>21179.286</v>
      </c>
      <c r="BG484" s="100"/>
      <c r="BH484" s="155">
        <v>0</v>
      </c>
      <c r="BI484" s="366">
        <v>0</v>
      </c>
      <c r="BJ484" s="339">
        <v>0</v>
      </c>
      <c r="BK484" s="155">
        <v>0</v>
      </c>
      <c r="BL484" s="156">
        <v>0</v>
      </c>
      <c r="BM484" s="155">
        <v>21179.286</v>
      </c>
      <c r="BN484" s="100"/>
      <c r="BO484" s="155">
        <v>0</v>
      </c>
      <c r="BP484" s="366">
        <v>0</v>
      </c>
      <c r="BQ484" s="339">
        <v>0</v>
      </c>
      <c r="BR484" s="155">
        <v>0</v>
      </c>
      <c r="BS484" s="156">
        <v>0</v>
      </c>
      <c r="BT484" s="155">
        <v>21179.286</v>
      </c>
      <c r="BU484" s="100"/>
      <c r="BV484" s="155">
        <v>0</v>
      </c>
      <c r="BW484" s="366">
        <v>0</v>
      </c>
      <c r="BX484" s="339">
        <v>0</v>
      </c>
      <c r="BY484" s="155">
        <v>0</v>
      </c>
      <c r="BZ484" s="156">
        <v>0</v>
      </c>
      <c r="CA484" s="155">
        <v>21179.286</v>
      </c>
      <c r="CB484" s="100"/>
      <c r="CC484" s="155">
        <v>0</v>
      </c>
      <c r="CD484" s="366">
        <v>0</v>
      </c>
      <c r="CE484" s="339">
        <v>0</v>
      </c>
      <c r="CF484" s="155">
        <v>0</v>
      </c>
      <c r="CG484" s="156">
        <v>0</v>
      </c>
      <c r="CH484" s="155">
        <v>21179.286</v>
      </c>
      <c r="CI484" s="100">
        <v>25.58</v>
      </c>
      <c r="CJ484" s="155">
        <v>4756.0893999999998</v>
      </c>
      <c r="CK484" s="366">
        <v>0.22456325487082046</v>
      </c>
      <c r="CL484" s="339">
        <v>25.58</v>
      </c>
      <c r="CM484" s="155">
        <v>4756.0893999999998</v>
      </c>
      <c r="CN484" s="156">
        <v>0.22456325487082046</v>
      </c>
      <c r="CO484" s="155">
        <v>16423.196599999999</v>
      </c>
      <c r="CP484" s="100"/>
      <c r="CQ484" s="155">
        <v>0</v>
      </c>
      <c r="CR484" s="366">
        <v>0</v>
      </c>
      <c r="CS484" s="339">
        <v>25.58</v>
      </c>
      <c r="CT484" s="155">
        <v>4756.0893999999998</v>
      </c>
      <c r="CU484" s="156">
        <v>0.22456325487082046</v>
      </c>
      <c r="CV484" s="155">
        <v>16423.196599999999</v>
      </c>
      <c r="CW484" s="100"/>
      <c r="CX484" s="155">
        <v>0</v>
      </c>
      <c r="CY484" s="366">
        <v>0</v>
      </c>
      <c r="CZ484" s="339">
        <v>25.58</v>
      </c>
      <c r="DA484" s="155">
        <v>4756.0893999999998</v>
      </c>
      <c r="DB484" s="156">
        <v>0.22456325487082046</v>
      </c>
      <c r="DC484" s="155">
        <v>16423.196599999999</v>
      </c>
      <c r="DD484" s="100"/>
      <c r="DE484" s="155">
        <v>0</v>
      </c>
      <c r="DF484" s="366">
        <v>0</v>
      </c>
      <c r="DG484" s="339">
        <v>25.58</v>
      </c>
      <c r="DH484" s="155">
        <v>4756.0893999999998</v>
      </c>
      <c r="DI484" s="156">
        <v>0.22456325487082046</v>
      </c>
      <c r="DJ484" s="155">
        <v>16423.196599999999</v>
      </c>
      <c r="DK484" s="100"/>
      <c r="DL484" s="155">
        <v>0</v>
      </c>
      <c r="DM484" s="366">
        <v>0</v>
      </c>
      <c r="DN484" s="339">
        <v>25.58</v>
      </c>
      <c r="DO484" s="155">
        <v>4756.0893999999998</v>
      </c>
      <c r="DP484" s="156">
        <v>0.22456325487082046</v>
      </c>
      <c r="DQ484" s="155">
        <v>16423.196599999999</v>
      </c>
    </row>
    <row r="485" spans="1:121" ht="25.5" x14ac:dyDescent="0.25">
      <c r="A485" s="17" t="s">
        <v>1269</v>
      </c>
      <c r="B485" s="18" t="s">
        <v>1270</v>
      </c>
      <c r="C485" s="17" t="s">
        <v>27</v>
      </c>
      <c r="D485" s="17" t="s">
        <v>1271</v>
      </c>
      <c r="E485" s="19" t="s">
        <v>109</v>
      </c>
      <c r="F485" s="19">
        <v>900.22</v>
      </c>
      <c r="G485" s="20">
        <v>7.86</v>
      </c>
      <c r="H485" s="20">
        <v>9.84</v>
      </c>
      <c r="I485" s="390">
        <v>8858.1640000000007</v>
      </c>
      <c r="J485" s="100">
        <v>0</v>
      </c>
      <c r="K485" s="155">
        <v>0</v>
      </c>
      <c r="L485" s="366">
        <v>0</v>
      </c>
      <c r="M485" s="339">
        <v>0</v>
      </c>
      <c r="N485" s="155">
        <v>0</v>
      </c>
      <c r="O485" s="156">
        <v>0</v>
      </c>
      <c r="P485" s="155">
        <v>8858.1640000000007</v>
      </c>
      <c r="Q485" s="100"/>
      <c r="R485" s="155">
        <v>0</v>
      </c>
      <c r="S485" s="366">
        <v>0</v>
      </c>
      <c r="T485" s="339">
        <v>0</v>
      </c>
      <c r="U485" s="155">
        <v>0</v>
      </c>
      <c r="V485" s="156">
        <v>0</v>
      </c>
      <c r="W485" s="155">
        <v>8858.1640000000007</v>
      </c>
      <c r="X485" s="100"/>
      <c r="Y485" s="155">
        <v>0</v>
      </c>
      <c r="Z485" s="366">
        <v>0</v>
      </c>
      <c r="AA485" s="339">
        <v>0</v>
      </c>
      <c r="AB485" s="155">
        <v>0</v>
      </c>
      <c r="AC485" s="156">
        <v>0</v>
      </c>
      <c r="AD485" s="155">
        <v>8858.1640000000007</v>
      </c>
      <c r="AE485" s="100"/>
      <c r="AF485" s="155">
        <v>0</v>
      </c>
      <c r="AG485" s="366">
        <v>0</v>
      </c>
      <c r="AH485" s="339">
        <v>0</v>
      </c>
      <c r="AI485" s="155">
        <v>0</v>
      </c>
      <c r="AJ485" s="156">
        <v>0</v>
      </c>
      <c r="AK485" s="155">
        <v>8858.1640000000007</v>
      </c>
      <c r="AL485" s="100"/>
      <c r="AM485" s="155">
        <v>0</v>
      </c>
      <c r="AN485" s="366">
        <v>0</v>
      </c>
      <c r="AO485" s="339">
        <v>0</v>
      </c>
      <c r="AP485" s="155">
        <v>0</v>
      </c>
      <c r="AQ485" s="156">
        <v>0</v>
      </c>
      <c r="AR485" s="155">
        <v>8858.1640000000007</v>
      </c>
      <c r="AS485" s="100"/>
      <c r="AT485" s="155">
        <v>0</v>
      </c>
      <c r="AU485" s="366">
        <v>0</v>
      </c>
      <c r="AV485" s="339">
        <v>0</v>
      </c>
      <c r="AW485" s="155">
        <v>0</v>
      </c>
      <c r="AX485" s="156">
        <v>0</v>
      </c>
      <c r="AY485" s="155">
        <v>8858.1640000000007</v>
      </c>
      <c r="AZ485" s="100"/>
      <c r="BA485" s="155">
        <v>0</v>
      </c>
      <c r="BB485" s="366">
        <v>0</v>
      </c>
      <c r="BC485" s="339">
        <v>0</v>
      </c>
      <c r="BD485" s="155">
        <v>0</v>
      </c>
      <c r="BE485" s="156">
        <v>0</v>
      </c>
      <c r="BF485" s="155">
        <v>8858.1640000000007</v>
      </c>
      <c r="BG485" s="100">
        <v>102.98</v>
      </c>
      <c r="BH485" s="155">
        <v>1013.3232</v>
      </c>
      <c r="BI485" s="366">
        <v>0.11439426951228268</v>
      </c>
      <c r="BJ485" s="339">
        <v>102.98</v>
      </c>
      <c r="BK485" s="155">
        <v>1013.3232</v>
      </c>
      <c r="BL485" s="156">
        <v>0.11439426951228268</v>
      </c>
      <c r="BM485" s="155">
        <v>7844.8408000000009</v>
      </c>
      <c r="BN485" s="100"/>
      <c r="BO485" s="155">
        <v>0</v>
      </c>
      <c r="BP485" s="366">
        <v>0</v>
      </c>
      <c r="BQ485" s="339">
        <v>102.98</v>
      </c>
      <c r="BR485" s="155">
        <v>1013.3232</v>
      </c>
      <c r="BS485" s="156">
        <v>0.11439426951228268</v>
      </c>
      <c r="BT485" s="155">
        <v>7844.8408000000009</v>
      </c>
      <c r="BU485" s="100">
        <v>122.21</v>
      </c>
      <c r="BV485" s="155">
        <v>1202.5463999999999</v>
      </c>
      <c r="BW485" s="366">
        <v>0.13575571642159706</v>
      </c>
      <c r="BX485" s="339">
        <v>225.19</v>
      </c>
      <c r="BY485" s="155">
        <v>2215.8696</v>
      </c>
      <c r="BZ485" s="156">
        <v>0.25014998593387971</v>
      </c>
      <c r="CA485" s="155">
        <v>6642.2944000000007</v>
      </c>
      <c r="CB485" s="100"/>
      <c r="CC485" s="155">
        <v>0</v>
      </c>
      <c r="CD485" s="366">
        <v>0</v>
      </c>
      <c r="CE485" s="339">
        <v>225.19</v>
      </c>
      <c r="CF485" s="155">
        <v>2215.8696</v>
      </c>
      <c r="CG485" s="156">
        <v>0.25014998593387971</v>
      </c>
      <c r="CH485" s="155">
        <v>6642.2944000000007</v>
      </c>
      <c r="CI485" s="100">
        <v>157.6</v>
      </c>
      <c r="CJ485" s="155">
        <v>1550.7839999999999</v>
      </c>
      <c r="CK485" s="366">
        <v>0.17506833244451106</v>
      </c>
      <c r="CL485" s="339">
        <v>382.78999999999996</v>
      </c>
      <c r="CM485" s="155">
        <v>3766.6535999999996</v>
      </c>
      <c r="CN485" s="156">
        <v>0.42521831837839075</v>
      </c>
      <c r="CO485" s="155">
        <v>5091.510400000001</v>
      </c>
      <c r="CP485" s="100"/>
      <c r="CQ485" s="155">
        <v>0</v>
      </c>
      <c r="CR485" s="366">
        <v>0</v>
      </c>
      <c r="CS485" s="339">
        <v>382.78999999999996</v>
      </c>
      <c r="CT485" s="155">
        <v>3766.6535999999996</v>
      </c>
      <c r="CU485" s="156">
        <v>0.42521831837839075</v>
      </c>
      <c r="CV485" s="155">
        <v>5091.510400000001</v>
      </c>
      <c r="CW485" s="100"/>
      <c r="CX485" s="155">
        <v>0</v>
      </c>
      <c r="CY485" s="366">
        <v>0</v>
      </c>
      <c r="CZ485" s="339">
        <v>382.78999999999996</v>
      </c>
      <c r="DA485" s="155">
        <v>3766.6535999999996</v>
      </c>
      <c r="DB485" s="156">
        <v>0.42521831837839075</v>
      </c>
      <c r="DC485" s="155">
        <v>5091.510400000001</v>
      </c>
      <c r="DD485" s="100"/>
      <c r="DE485" s="155">
        <v>0</v>
      </c>
      <c r="DF485" s="366">
        <v>0</v>
      </c>
      <c r="DG485" s="339">
        <v>382.78999999999996</v>
      </c>
      <c r="DH485" s="155">
        <v>3766.6535999999996</v>
      </c>
      <c r="DI485" s="156">
        <v>0.42521831837839075</v>
      </c>
      <c r="DJ485" s="155">
        <v>5091.510400000001</v>
      </c>
      <c r="DK485" s="100"/>
      <c r="DL485" s="155">
        <v>0</v>
      </c>
      <c r="DM485" s="366">
        <v>0</v>
      </c>
      <c r="DN485" s="339">
        <v>382.78999999999996</v>
      </c>
      <c r="DO485" s="155">
        <v>3766.6535999999996</v>
      </c>
      <c r="DP485" s="156">
        <v>0.42521831837839075</v>
      </c>
      <c r="DQ485" s="155">
        <v>5091.510400000001</v>
      </c>
    </row>
    <row r="486" spans="1:121" ht="63.75" x14ac:dyDescent="0.25">
      <c r="A486" s="17" t="s">
        <v>1272</v>
      </c>
      <c r="B486" s="18" t="s">
        <v>1273</v>
      </c>
      <c r="C486" s="17" t="s">
        <v>27</v>
      </c>
      <c r="D486" s="17" t="s">
        <v>1274</v>
      </c>
      <c r="E486" s="19" t="s">
        <v>109</v>
      </c>
      <c r="F486" s="19">
        <v>579.04</v>
      </c>
      <c r="G486" s="20">
        <v>124.72</v>
      </c>
      <c r="H486" s="20">
        <v>156.16999999999999</v>
      </c>
      <c r="I486" s="390">
        <v>90428.676000000007</v>
      </c>
      <c r="J486" s="100">
        <v>0</v>
      </c>
      <c r="K486" s="155">
        <v>0</v>
      </c>
      <c r="L486" s="366">
        <v>0</v>
      </c>
      <c r="M486" s="339">
        <v>0</v>
      </c>
      <c r="N486" s="155">
        <v>0</v>
      </c>
      <c r="O486" s="156">
        <v>0</v>
      </c>
      <c r="P486" s="155">
        <v>90428.676000000007</v>
      </c>
      <c r="Q486" s="100"/>
      <c r="R486" s="155">
        <v>0</v>
      </c>
      <c r="S486" s="366">
        <v>0</v>
      </c>
      <c r="T486" s="339">
        <v>0</v>
      </c>
      <c r="U486" s="155">
        <v>0</v>
      </c>
      <c r="V486" s="156">
        <v>0</v>
      </c>
      <c r="W486" s="155">
        <v>90428.676000000007</v>
      </c>
      <c r="X486" s="100"/>
      <c r="Y486" s="155">
        <v>0</v>
      </c>
      <c r="Z486" s="366">
        <v>0</v>
      </c>
      <c r="AA486" s="339">
        <v>0</v>
      </c>
      <c r="AB486" s="155">
        <v>0</v>
      </c>
      <c r="AC486" s="156">
        <v>0</v>
      </c>
      <c r="AD486" s="155">
        <v>90428.676000000007</v>
      </c>
      <c r="AE486" s="100"/>
      <c r="AF486" s="155">
        <v>0</v>
      </c>
      <c r="AG486" s="366">
        <v>0</v>
      </c>
      <c r="AH486" s="339">
        <v>0</v>
      </c>
      <c r="AI486" s="155">
        <v>0</v>
      </c>
      <c r="AJ486" s="156">
        <v>0</v>
      </c>
      <c r="AK486" s="155">
        <v>90428.676000000007</v>
      </c>
      <c r="AL486" s="100"/>
      <c r="AM486" s="155">
        <v>0</v>
      </c>
      <c r="AN486" s="366">
        <v>0</v>
      </c>
      <c r="AO486" s="339">
        <v>0</v>
      </c>
      <c r="AP486" s="155">
        <v>0</v>
      </c>
      <c r="AQ486" s="156">
        <v>0</v>
      </c>
      <c r="AR486" s="155">
        <v>90428.676000000007</v>
      </c>
      <c r="AS486" s="100"/>
      <c r="AT486" s="155">
        <v>0</v>
      </c>
      <c r="AU486" s="366">
        <v>0</v>
      </c>
      <c r="AV486" s="339">
        <v>0</v>
      </c>
      <c r="AW486" s="155">
        <v>0</v>
      </c>
      <c r="AX486" s="156">
        <v>0</v>
      </c>
      <c r="AY486" s="155">
        <v>90428.676000000007</v>
      </c>
      <c r="AZ486" s="100"/>
      <c r="BA486" s="155">
        <v>0</v>
      </c>
      <c r="BB486" s="366">
        <v>0</v>
      </c>
      <c r="BC486" s="339">
        <v>0</v>
      </c>
      <c r="BD486" s="155">
        <v>0</v>
      </c>
      <c r="BE486" s="156">
        <v>0</v>
      </c>
      <c r="BF486" s="155">
        <v>90428.676000000007</v>
      </c>
      <c r="BG486" s="100"/>
      <c r="BH486" s="155">
        <v>0</v>
      </c>
      <c r="BI486" s="366">
        <v>0</v>
      </c>
      <c r="BJ486" s="339">
        <v>0</v>
      </c>
      <c r="BK486" s="155">
        <v>0</v>
      </c>
      <c r="BL486" s="156">
        <v>0</v>
      </c>
      <c r="BM486" s="155">
        <v>90428.676000000007</v>
      </c>
      <c r="BN486" s="100"/>
      <c r="BO486" s="155">
        <v>0</v>
      </c>
      <c r="BP486" s="366">
        <v>0</v>
      </c>
      <c r="BQ486" s="339">
        <v>0</v>
      </c>
      <c r="BR486" s="155">
        <v>0</v>
      </c>
      <c r="BS486" s="156">
        <v>0</v>
      </c>
      <c r="BT486" s="155">
        <v>90428.676000000007</v>
      </c>
      <c r="BU486" s="100"/>
      <c r="BV486" s="155">
        <v>0</v>
      </c>
      <c r="BW486" s="366">
        <v>0</v>
      </c>
      <c r="BX486" s="339">
        <v>0</v>
      </c>
      <c r="BY486" s="155">
        <v>0</v>
      </c>
      <c r="BZ486" s="156">
        <v>0</v>
      </c>
      <c r="CA486" s="155">
        <v>90428.676000000007</v>
      </c>
      <c r="CB486" s="100"/>
      <c r="CC486" s="155">
        <v>0</v>
      </c>
      <c r="CD486" s="366">
        <v>0</v>
      </c>
      <c r="CE486" s="339">
        <v>0</v>
      </c>
      <c r="CF486" s="155">
        <v>0</v>
      </c>
      <c r="CG486" s="156">
        <v>0</v>
      </c>
      <c r="CH486" s="155">
        <v>90428.676000000007</v>
      </c>
      <c r="CI486" s="100">
        <v>54.15</v>
      </c>
      <c r="CJ486" s="155">
        <v>8456.6054999999997</v>
      </c>
      <c r="CK486" s="366">
        <v>9.3516856312260935E-2</v>
      </c>
      <c r="CL486" s="339">
        <v>54.15</v>
      </c>
      <c r="CM486" s="155">
        <v>8456.6054999999997</v>
      </c>
      <c r="CN486" s="156">
        <v>9.3516856312260935E-2</v>
      </c>
      <c r="CO486" s="155">
        <v>81972.070500000002</v>
      </c>
      <c r="CP486" s="100"/>
      <c r="CQ486" s="155">
        <v>0</v>
      </c>
      <c r="CR486" s="366">
        <v>0</v>
      </c>
      <c r="CS486" s="339">
        <v>54.15</v>
      </c>
      <c r="CT486" s="155">
        <v>8456.6054999999997</v>
      </c>
      <c r="CU486" s="156">
        <v>9.3516856312260935E-2</v>
      </c>
      <c r="CV486" s="155">
        <v>81972.070500000002</v>
      </c>
      <c r="CW486" s="100"/>
      <c r="CX486" s="155">
        <v>0</v>
      </c>
      <c r="CY486" s="366">
        <v>0</v>
      </c>
      <c r="CZ486" s="339">
        <v>54.15</v>
      </c>
      <c r="DA486" s="155">
        <v>8456.6054999999997</v>
      </c>
      <c r="DB486" s="156">
        <v>9.3516856312260935E-2</v>
      </c>
      <c r="DC486" s="155">
        <v>81972.070500000002</v>
      </c>
      <c r="DD486" s="100"/>
      <c r="DE486" s="155">
        <v>0</v>
      </c>
      <c r="DF486" s="366">
        <v>0</v>
      </c>
      <c r="DG486" s="339">
        <v>54.15</v>
      </c>
      <c r="DH486" s="155">
        <v>8456.6054999999997</v>
      </c>
      <c r="DI486" s="156">
        <v>9.3516856312260935E-2</v>
      </c>
      <c r="DJ486" s="155">
        <v>81972.070500000002</v>
      </c>
      <c r="DK486" s="100"/>
      <c r="DL486" s="155">
        <v>0</v>
      </c>
      <c r="DM486" s="366">
        <v>0</v>
      </c>
      <c r="DN486" s="339">
        <v>54.15</v>
      </c>
      <c r="DO486" s="155">
        <v>8456.6054999999997</v>
      </c>
      <c r="DP486" s="156">
        <v>9.3516856312260935E-2</v>
      </c>
      <c r="DQ486" s="155">
        <v>81972.070500000002</v>
      </c>
    </row>
    <row r="487" spans="1:121" x14ac:dyDescent="0.25">
      <c r="A487" s="25" t="s">
        <v>1275</v>
      </c>
      <c r="B487" s="25"/>
      <c r="C487" s="25"/>
      <c r="D487" s="25" t="s">
        <v>1276</v>
      </c>
      <c r="E487" s="25"/>
      <c r="F487" s="25"/>
      <c r="G487" s="26"/>
      <c r="H487" s="26"/>
      <c r="I487" s="392">
        <v>0</v>
      </c>
      <c r="J487" s="157"/>
      <c r="K487" s="392">
        <v>0</v>
      </c>
      <c r="L487" s="369" t="e">
        <v>#DIV/0!</v>
      </c>
      <c r="M487" s="370"/>
      <c r="N487" s="392">
        <v>0</v>
      </c>
      <c r="O487" s="161" t="e">
        <v>#DIV/0!</v>
      </c>
      <c r="P487" s="392">
        <v>143133.34700000001</v>
      </c>
      <c r="Q487" s="157"/>
      <c r="R487" s="392">
        <v>0</v>
      </c>
      <c r="S487" s="369" t="e">
        <v>#DIV/0!</v>
      </c>
      <c r="T487" s="370"/>
      <c r="U487" s="392">
        <v>0</v>
      </c>
      <c r="V487" s="161" t="e">
        <v>#DIV/0!</v>
      </c>
      <c r="W487" s="392">
        <v>143133.34700000001</v>
      </c>
      <c r="X487" s="157"/>
      <c r="Y487" s="392">
        <v>0</v>
      </c>
      <c r="Z487" s="369" t="e">
        <v>#DIV/0!</v>
      </c>
      <c r="AA487" s="370"/>
      <c r="AB487" s="392">
        <v>0</v>
      </c>
      <c r="AC487" s="161" t="e">
        <v>#DIV/0!</v>
      </c>
      <c r="AD487" s="392">
        <v>143133.34700000001</v>
      </c>
      <c r="AE487" s="157"/>
      <c r="AF487" s="392">
        <v>0</v>
      </c>
      <c r="AG487" s="369" t="e">
        <v>#DIV/0!</v>
      </c>
      <c r="AH487" s="370"/>
      <c r="AI487" s="392">
        <v>0</v>
      </c>
      <c r="AJ487" s="161" t="e">
        <v>#DIV/0!</v>
      </c>
      <c r="AK487" s="392">
        <v>143133.34700000001</v>
      </c>
      <c r="AL487" s="157"/>
      <c r="AM487" s="392">
        <v>0</v>
      </c>
      <c r="AN487" s="369" t="e">
        <v>#DIV/0!</v>
      </c>
      <c r="AO487" s="370"/>
      <c r="AP487" s="392">
        <v>0</v>
      </c>
      <c r="AQ487" s="161" t="e">
        <v>#DIV/0!</v>
      </c>
      <c r="AR487" s="392">
        <v>143133.34700000001</v>
      </c>
      <c r="AS487" s="157"/>
      <c r="AT487" s="392">
        <v>0</v>
      </c>
      <c r="AU487" s="369" t="e">
        <v>#DIV/0!</v>
      </c>
      <c r="AV487" s="370"/>
      <c r="AW487" s="392">
        <v>0</v>
      </c>
      <c r="AX487" s="161" t="e">
        <v>#DIV/0!</v>
      </c>
      <c r="AY487" s="392">
        <v>143133.34700000001</v>
      </c>
      <c r="AZ487" s="157"/>
      <c r="BA487" s="392">
        <v>0</v>
      </c>
      <c r="BB487" s="369" t="e">
        <v>#DIV/0!</v>
      </c>
      <c r="BC487" s="370"/>
      <c r="BD487" s="392">
        <v>0</v>
      </c>
      <c r="BE487" s="161" t="e">
        <v>#DIV/0!</v>
      </c>
      <c r="BF487" s="392">
        <v>143133.34700000001</v>
      </c>
      <c r="BG487" s="157"/>
      <c r="BH487" s="392">
        <v>0</v>
      </c>
      <c r="BI487" s="369" t="e">
        <v>#DIV/0!</v>
      </c>
      <c r="BJ487" s="370"/>
      <c r="BK487" s="392">
        <v>0</v>
      </c>
      <c r="BL487" s="161" t="e">
        <v>#DIV/0!</v>
      </c>
      <c r="BM487" s="392">
        <v>143133.34700000001</v>
      </c>
      <c r="BN487" s="157"/>
      <c r="BO487" s="392">
        <v>1405.1288</v>
      </c>
      <c r="BP487" s="369" t="e">
        <v>#DIV/0!</v>
      </c>
      <c r="BQ487" s="370"/>
      <c r="BR487" s="392">
        <v>1405.1288</v>
      </c>
      <c r="BS487" s="161" t="e">
        <v>#DIV/0!</v>
      </c>
      <c r="BT487" s="392">
        <v>141728.2182</v>
      </c>
      <c r="BU487" s="157"/>
      <c r="BV487" s="392">
        <v>0</v>
      </c>
      <c r="BW487" s="369" t="e">
        <v>#DIV/0!</v>
      </c>
      <c r="BX487" s="370"/>
      <c r="BY487" s="392">
        <v>1405.1288</v>
      </c>
      <c r="BZ487" s="161" t="e">
        <v>#DIV/0!</v>
      </c>
      <c r="CA487" s="392">
        <v>141728.2182</v>
      </c>
      <c r="CB487" s="157"/>
      <c r="CC487" s="392">
        <v>0</v>
      </c>
      <c r="CD487" s="369" t="e">
        <v>#DIV/0!</v>
      </c>
      <c r="CE487" s="370"/>
      <c r="CF487" s="392">
        <v>1405.1288</v>
      </c>
      <c r="CG487" s="161" t="e">
        <v>#DIV/0!</v>
      </c>
      <c r="CH487" s="392">
        <v>141728.2182</v>
      </c>
      <c r="CI487" s="157"/>
      <c r="CJ487" s="392">
        <v>2962.1023999999998</v>
      </c>
      <c r="CK487" s="369" t="e">
        <v>#DIV/0!</v>
      </c>
      <c r="CL487" s="370"/>
      <c r="CM487" s="392">
        <v>4367.2312000000002</v>
      </c>
      <c r="CN487" s="161">
        <v>0</v>
      </c>
      <c r="CO487" s="392">
        <v>138766.1158</v>
      </c>
      <c r="CP487" s="157"/>
      <c r="CQ487" s="392">
        <v>40512.8534</v>
      </c>
      <c r="CR487" s="369"/>
      <c r="CS487" s="370"/>
      <c r="CT487" s="392">
        <v>44880.084599999995</v>
      </c>
      <c r="CU487" s="161"/>
      <c r="CV487" s="392">
        <v>98253.262399999992</v>
      </c>
      <c r="CW487" s="157"/>
      <c r="CX487" s="392">
        <v>57369.517399999997</v>
      </c>
      <c r="CY487" s="369"/>
      <c r="CZ487" s="370"/>
      <c r="DA487" s="392">
        <v>102249.60199999998</v>
      </c>
      <c r="DB487" s="161"/>
      <c r="DC487" s="392">
        <v>40883.745000000003</v>
      </c>
      <c r="DD487" s="157"/>
      <c r="DE487" s="392">
        <v>0</v>
      </c>
      <c r="DF487" s="369"/>
      <c r="DG487" s="370"/>
      <c r="DH487" s="392">
        <v>102249.60199999998</v>
      </c>
      <c r="DI487" s="161"/>
      <c r="DJ487" s="392">
        <v>40883.745000000003</v>
      </c>
      <c r="DK487" s="157"/>
      <c r="DL487" s="392">
        <v>0</v>
      </c>
      <c r="DM487" s="369"/>
      <c r="DN487" s="370"/>
      <c r="DO487" s="392">
        <v>102249.60199999998</v>
      </c>
      <c r="DP487" s="161"/>
      <c r="DQ487" s="392">
        <v>40883.745000000003</v>
      </c>
    </row>
    <row r="488" spans="1:121" ht="63.75" x14ac:dyDescent="0.25">
      <c r="A488" s="17" t="s">
        <v>1277</v>
      </c>
      <c r="B488" s="18" t="s">
        <v>1278</v>
      </c>
      <c r="C488" s="17" t="s">
        <v>27</v>
      </c>
      <c r="D488" s="17" t="s">
        <v>1279</v>
      </c>
      <c r="E488" s="19" t="s">
        <v>34</v>
      </c>
      <c r="F488" s="19">
        <v>54.45</v>
      </c>
      <c r="G488" s="20">
        <v>684.03</v>
      </c>
      <c r="H488" s="20">
        <v>856.54</v>
      </c>
      <c r="I488" s="390">
        <v>46638.603000000003</v>
      </c>
      <c r="J488" s="100">
        <v>0</v>
      </c>
      <c r="K488" s="155">
        <v>0</v>
      </c>
      <c r="L488" s="366">
        <v>0</v>
      </c>
      <c r="M488" s="339">
        <v>0</v>
      </c>
      <c r="N488" s="155">
        <v>0</v>
      </c>
      <c r="O488" s="156">
        <v>0</v>
      </c>
      <c r="P488" s="155">
        <v>46638.603000000003</v>
      </c>
      <c r="Q488" s="100"/>
      <c r="R488" s="155">
        <v>0</v>
      </c>
      <c r="S488" s="366">
        <v>0</v>
      </c>
      <c r="T488" s="339">
        <v>0</v>
      </c>
      <c r="U488" s="155">
        <v>0</v>
      </c>
      <c r="V488" s="156">
        <v>0</v>
      </c>
      <c r="W488" s="155">
        <v>46638.603000000003</v>
      </c>
      <c r="X488" s="100"/>
      <c r="Y488" s="155">
        <v>0</v>
      </c>
      <c r="Z488" s="366">
        <v>0</v>
      </c>
      <c r="AA488" s="339">
        <v>0</v>
      </c>
      <c r="AB488" s="155">
        <v>0</v>
      </c>
      <c r="AC488" s="156">
        <v>0</v>
      </c>
      <c r="AD488" s="155">
        <v>46638.603000000003</v>
      </c>
      <c r="AE488" s="100"/>
      <c r="AF488" s="155">
        <v>0</v>
      </c>
      <c r="AG488" s="366">
        <v>0</v>
      </c>
      <c r="AH488" s="339">
        <v>0</v>
      </c>
      <c r="AI488" s="155">
        <v>0</v>
      </c>
      <c r="AJ488" s="156">
        <v>0</v>
      </c>
      <c r="AK488" s="155">
        <v>46638.603000000003</v>
      </c>
      <c r="AL488" s="100"/>
      <c r="AM488" s="155">
        <v>0</v>
      </c>
      <c r="AN488" s="366">
        <v>0</v>
      </c>
      <c r="AO488" s="339">
        <v>0</v>
      </c>
      <c r="AP488" s="155">
        <v>0</v>
      </c>
      <c r="AQ488" s="156">
        <v>0</v>
      </c>
      <c r="AR488" s="155">
        <v>46638.603000000003</v>
      </c>
      <c r="AS488" s="100"/>
      <c r="AT488" s="155">
        <v>0</v>
      </c>
      <c r="AU488" s="366">
        <v>0</v>
      </c>
      <c r="AV488" s="339">
        <v>0</v>
      </c>
      <c r="AW488" s="155">
        <v>0</v>
      </c>
      <c r="AX488" s="156">
        <v>0</v>
      </c>
      <c r="AY488" s="155">
        <v>46638.603000000003</v>
      </c>
      <c r="AZ488" s="100"/>
      <c r="BA488" s="155">
        <v>0</v>
      </c>
      <c r="BB488" s="366">
        <v>0</v>
      </c>
      <c r="BC488" s="339">
        <v>0</v>
      </c>
      <c r="BD488" s="155">
        <v>0</v>
      </c>
      <c r="BE488" s="156">
        <v>0</v>
      </c>
      <c r="BF488" s="155">
        <v>46638.603000000003</v>
      </c>
      <c r="BG488" s="100"/>
      <c r="BH488" s="155">
        <v>0</v>
      </c>
      <c r="BI488" s="366">
        <v>0</v>
      </c>
      <c r="BJ488" s="339">
        <v>0</v>
      </c>
      <c r="BK488" s="155">
        <v>0</v>
      </c>
      <c r="BL488" s="156">
        <v>0</v>
      </c>
      <c r="BM488" s="155">
        <v>46638.603000000003</v>
      </c>
      <c r="BN488" s="100"/>
      <c r="BO488" s="155">
        <v>0</v>
      </c>
      <c r="BP488" s="366">
        <v>0</v>
      </c>
      <c r="BQ488" s="339">
        <v>0</v>
      </c>
      <c r="BR488" s="155">
        <v>0</v>
      </c>
      <c r="BS488" s="156">
        <v>0</v>
      </c>
      <c r="BT488" s="155">
        <v>46638.603000000003</v>
      </c>
      <c r="BU488" s="100"/>
      <c r="BV488" s="155">
        <v>0</v>
      </c>
      <c r="BW488" s="366">
        <v>0</v>
      </c>
      <c r="BX488" s="339">
        <v>0</v>
      </c>
      <c r="BY488" s="155">
        <v>0</v>
      </c>
      <c r="BZ488" s="156">
        <v>0</v>
      </c>
      <c r="CA488" s="155">
        <v>46638.603000000003</v>
      </c>
      <c r="CB488" s="100"/>
      <c r="CC488" s="155">
        <v>0</v>
      </c>
      <c r="CD488" s="366">
        <v>0</v>
      </c>
      <c r="CE488" s="339">
        <v>0</v>
      </c>
      <c r="CF488" s="155">
        <v>0</v>
      </c>
      <c r="CG488" s="156">
        <v>0</v>
      </c>
      <c r="CH488" s="155">
        <v>46638.603000000003</v>
      </c>
      <c r="CI488" s="100"/>
      <c r="CJ488" s="155">
        <v>0</v>
      </c>
      <c r="CK488" s="366">
        <v>0</v>
      </c>
      <c r="CL488" s="339">
        <v>0</v>
      </c>
      <c r="CM488" s="155">
        <v>0</v>
      </c>
      <c r="CN488" s="156">
        <v>0</v>
      </c>
      <c r="CO488" s="155">
        <v>46638.603000000003</v>
      </c>
      <c r="CP488" s="100">
        <v>39.57</v>
      </c>
      <c r="CQ488" s="155">
        <v>33893.287799999998</v>
      </c>
      <c r="CR488" s="366">
        <v>0.72672176308539937</v>
      </c>
      <c r="CS488" s="339">
        <v>39.57</v>
      </c>
      <c r="CT488" s="155">
        <v>33893.287799999998</v>
      </c>
      <c r="CU488" s="156">
        <v>0.72672176308539937</v>
      </c>
      <c r="CV488" s="155">
        <v>12745.315200000005</v>
      </c>
      <c r="CW488" s="100">
        <v>14.88</v>
      </c>
      <c r="CX488" s="155">
        <v>12745.315200000001</v>
      </c>
      <c r="CY488" s="366">
        <v>0.27327823691460057</v>
      </c>
      <c r="CZ488" s="339">
        <v>54.45</v>
      </c>
      <c r="DA488" s="155">
        <v>46638.603000000003</v>
      </c>
      <c r="DB488" s="156">
        <v>1</v>
      </c>
      <c r="DC488" s="155">
        <v>0</v>
      </c>
      <c r="DD488" s="100"/>
      <c r="DE488" s="155">
        <v>0</v>
      </c>
      <c r="DF488" s="366">
        <v>0</v>
      </c>
      <c r="DG488" s="339">
        <v>54.45</v>
      </c>
      <c r="DH488" s="155">
        <v>46638.603000000003</v>
      </c>
      <c r="DI488" s="156">
        <v>1</v>
      </c>
      <c r="DJ488" s="155">
        <v>0</v>
      </c>
      <c r="DK488" s="100"/>
      <c r="DL488" s="155">
        <v>0</v>
      </c>
      <c r="DM488" s="366">
        <v>0</v>
      </c>
      <c r="DN488" s="339">
        <v>54.45</v>
      </c>
      <c r="DO488" s="155">
        <v>46638.603000000003</v>
      </c>
      <c r="DP488" s="156">
        <v>1</v>
      </c>
      <c r="DQ488" s="155">
        <v>0</v>
      </c>
    </row>
    <row r="489" spans="1:121" ht="63.75" x14ac:dyDescent="0.25">
      <c r="A489" s="17" t="s">
        <v>1280</v>
      </c>
      <c r="B489" s="18" t="s">
        <v>1281</v>
      </c>
      <c r="C489" s="17" t="s">
        <v>27</v>
      </c>
      <c r="D489" s="17" t="s">
        <v>1282</v>
      </c>
      <c r="E489" s="19" t="s">
        <v>34</v>
      </c>
      <c r="F489" s="19">
        <v>5.44</v>
      </c>
      <c r="G489" s="20">
        <v>737.34</v>
      </c>
      <c r="H489" s="20">
        <v>923.29</v>
      </c>
      <c r="I489" s="390">
        <v>5022.6970000000001</v>
      </c>
      <c r="J489" s="100">
        <v>0</v>
      </c>
      <c r="K489" s="155">
        <v>0</v>
      </c>
      <c r="L489" s="366">
        <v>0</v>
      </c>
      <c r="M489" s="339">
        <v>0</v>
      </c>
      <c r="N489" s="155">
        <v>0</v>
      </c>
      <c r="O489" s="156">
        <v>0</v>
      </c>
      <c r="P489" s="155">
        <v>5022.6970000000001</v>
      </c>
      <c r="Q489" s="100"/>
      <c r="R489" s="155">
        <v>0</v>
      </c>
      <c r="S489" s="366">
        <v>0</v>
      </c>
      <c r="T489" s="339">
        <v>0</v>
      </c>
      <c r="U489" s="155">
        <v>0</v>
      </c>
      <c r="V489" s="156">
        <v>0</v>
      </c>
      <c r="W489" s="155">
        <v>5022.6970000000001</v>
      </c>
      <c r="X489" s="100"/>
      <c r="Y489" s="155">
        <v>0</v>
      </c>
      <c r="Z489" s="366">
        <v>0</v>
      </c>
      <c r="AA489" s="339">
        <v>0</v>
      </c>
      <c r="AB489" s="155">
        <v>0</v>
      </c>
      <c r="AC489" s="156">
        <v>0</v>
      </c>
      <c r="AD489" s="155">
        <v>5022.6970000000001</v>
      </c>
      <c r="AE489" s="100"/>
      <c r="AF489" s="155">
        <v>0</v>
      </c>
      <c r="AG489" s="366">
        <v>0</v>
      </c>
      <c r="AH489" s="339">
        <v>0</v>
      </c>
      <c r="AI489" s="155">
        <v>0</v>
      </c>
      <c r="AJ489" s="156">
        <v>0</v>
      </c>
      <c r="AK489" s="155">
        <v>5022.6970000000001</v>
      </c>
      <c r="AL489" s="100"/>
      <c r="AM489" s="155">
        <v>0</v>
      </c>
      <c r="AN489" s="366">
        <v>0</v>
      </c>
      <c r="AO489" s="339">
        <v>0</v>
      </c>
      <c r="AP489" s="155">
        <v>0</v>
      </c>
      <c r="AQ489" s="156">
        <v>0</v>
      </c>
      <c r="AR489" s="155">
        <v>5022.6970000000001</v>
      </c>
      <c r="AS489" s="100"/>
      <c r="AT489" s="155">
        <v>0</v>
      </c>
      <c r="AU489" s="366">
        <v>0</v>
      </c>
      <c r="AV489" s="339">
        <v>0</v>
      </c>
      <c r="AW489" s="155">
        <v>0</v>
      </c>
      <c r="AX489" s="156">
        <v>0</v>
      </c>
      <c r="AY489" s="155">
        <v>5022.6970000000001</v>
      </c>
      <c r="AZ489" s="100"/>
      <c r="BA489" s="155">
        <v>0</v>
      </c>
      <c r="BB489" s="366">
        <v>0</v>
      </c>
      <c r="BC489" s="339">
        <v>0</v>
      </c>
      <c r="BD489" s="155">
        <v>0</v>
      </c>
      <c r="BE489" s="156">
        <v>0</v>
      </c>
      <c r="BF489" s="155">
        <v>5022.6970000000001</v>
      </c>
      <c r="BG489" s="100"/>
      <c r="BH489" s="155">
        <v>0</v>
      </c>
      <c r="BI489" s="366">
        <v>0</v>
      </c>
      <c r="BJ489" s="339">
        <v>0</v>
      </c>
      <c r="BK489" s="155">
        <v>0</v>
      </c>
      <c r="BL489" s="156">
        <v>0</v>
      </c>
      <c r="BM489" s="155">
        <v>5022.6970000000001</v>
      </c>
      <c r="BN489" s="100"/>
      <c r="BO489" s="155">
        <v>0</v>
      </c>
      <c r="BP489" s="366">
        <v>0</v>
      </c>
      <c r="BQ489" s="339">
        <v>0</v>
      </c>
      <c r="BR489" s="155">
        <v>0</v>
      </c>
      <c r="BS489" s="156">
        <v>0</v>
      </c>
      <c r="BT489" s="155">
        <v>5022.6970000000001</v>
      </c>
      <c r="BU489" s="100"/>
      <c r="BV489" s="155">
        <v>0</v>
      </c>
      <c r="BW489" s="366">
        <v>0</v>
      </c>
      <c r="BX489" s="339">
        <v>0</v>
      </c>
      <c r="BY489" s="155">
        <v>0</v>
      </c>
      <c r="BZ489" s="156">
        <v>0</v>
      </c>
      <c r="CA489" s="155">
        <v>5022.6970000000001</v>
      </c>
      <c r="CB489" s="100"/>
      <c r="CC489" s="155">
        <v>0</v>
      </c>
      <c r="CD489" s="366">
        <v>0</v>
      </c>
      <c r="CE489" s="339">
        <v>0</v>
      </c>
      <c r="CF489" s="155">
        <v>0</v>
      </c>
      <c r="CG489" s="156">
        <v>0</v>
      </c>
      <c r="CH489" s="155">
        <v>5022.6970000000001</v>
      </c>
      <c r="CI489" s="100"/>
      <c r="CJ489" s="155">
        <v>0</v>
      </c>
      <c r="CK489" s="366">
        <v>0</v>
      </c>
      <c r="CL489" s="339">
        <v>0</v>
      </c>
      <c r="CM489" s="155">
        <v>0</v>
      </c>
      <c r="CN489" s="156">
        <v>0</v>
      </c>
      <c r="CO489" s="155">
        <v>5022.6970000000001</v>
      </c>
      <c r="CP489" s="100">
        <v>5.44</v>
      </c>
      <c r="CQ489" s="155">
        <v>5022.6976000000004</v>
      </c>
      <c r="CR489" s="366">
        <v>1.0000001194577337</v>
      </c>
      <c r="CS489" s="339">
        <v>5.44</v>
      </c>
      <c r="CT489" s="155">
        <v>5022.6976000000004</v>
      </c>
      <c r="CU489" s="156">
        <v>1.0000001194577337</v>
      </c>
      <c r="CV489" s="155">
        <v>-6.0000000030413503E-4</v>
      </c>
      <c r="CW489" s="100"/>
      <c r="CX489" s="155">
        <v>0</v>
      </c>
      <c r="CY489" s="366">
        <v>0</v>
      </c>
      <c r="CZ489" s="339">
        <v>5.44</v>
      </c>
      <c r="DA489" s="155">
        <v>5022.6976000000004</v>
      </c>
      <c r="DB489" s="156">
        <v>1.0000001194577337</v>
      </c>
      <c r="DC489" s="155">
        <v>-6.0000000030413503E-4</v>
      </c>
      <c r="DD489" s="100"/>
      <c r="DE489" s="155">
        <v>0</v>
      </c>
      <c r="DF489" s="366">
        <v>0</v>
      </c>
      <c r="DG489" s="339">
        <v>5.44</v>
      </c>
      <c r="DH489" s="155">
        <v>5022.6976000000004</v>
      </c>
      <c r="DI489" s="156">
        <v>1.0000001194577337</v>
      </c>
      <c r="DJ489" s="155">
        <v>-6.0000000030413503E-4</v>
      </c>
      <c r="DK489" s="100"/>
      <c r="DL489" s="155">
        <v>0</v>
      </c>
      <c r="DM489" s="366">
        <v>0</v>
      </c>
      <c r="DN489" s="339">
        <v>5.44</v>
      </c>
      <c r="DO489" s="155">
        <v>5022.6976000000004</v>
      </c>
      <c r="DP489" s="156">
        <v>1.0000001194577337</v>
      </c>
      <c r="DQ489" s="155">
        <v>-6.0000000030413503E-4</v>
      </c>
    </row>
    <row r="490" spans="1:121" ht="38.25" x14ac:dyDescent="0.25">
      <c r="A490" s="17" t="s">
        <v>1283</v>
      </c>
      <c r="B490" s="18" t="s">
        <v>1284</v>
      </c>
      <c r="C490" s="17" t="s">
        <v>27</v>
      </c>
      <c r="D490" s="17" t="s">
        <v>1285</v>
      </c>
      <c r="E490" s="19" t="s">
        <v>42</v>
      </c>
      <c r="F490" s="19">
        <v>5</v>
      </c>
      <c r="G490" s="20">
        <v>947.24</v>
      </c>
      <c r="H490" s="20">
        <v>1186.1300000000001</v>
      </c>
      <c r="I490" s="390">
        <v>5930.65</v>
      </c>
      <c r="J490" s="100">
        <v>0</v>
      </c>
      <c r="K490" s="155">
        <v>0</v>
      </c>
      <c r="L490" s="366">
        <v>0</v>
      </c>
      <c r="M490" s="339">
        <v>0</v>
      </c>
      <c r="N490" s="155">
        <v>0</v>
      </c>
      <c r="O490" s="156">
        <v>0</v>
      </c>
      <c r="P490" s="155">
        <v>5930.65</v>
      </c>
      <c r="Q490" s="100"/>
      <c r="R490" s="155">
        <v>0</v>
      </c>
      <c r="S490" s="366">
        <v>0</v>
      </c>
      <c r="T490" s="339">
        <v>0</v>
      </c>
      <c r="U490" s="155">
        <v>0</v>
      </c>
      <c r="V490" s="156">
        <v>0</v>
      </c>
      <c r="W490" s="155">
        <v>5930.65</v>
      </c>
      <c r="X490" s="100"/>
      <c r="Y490" s="155">
        <v>0</v>
      </c>
      <c r="Z490" s="366">
        <v>0</v>
      </c>
      <c r="AA490" s="339">
        <v>0</v>
      </c>
      <c r="AB490" s="155">
        <v>0</v>
      </c>
      <c r="AC490" s="156">
        <v>0</v>
      </c>
      <c r="AD490" s="155">
        <v>5930.65</v>
      </c>
      <c r="AE490" s="100"/>
      <c r="AF490" s="155">
        <v>0</v>
      </c>
      <c r="AG490" s="366">
        <v>0</v>
      </c>
      <c r="AH490" s="339">
        <v>0</v>
      </c>
      <c r="AI490" s="155">
        <v>0</v>
      </c>
      <c r="AJ490" s="156">
        <v>0</v>
      </c>
      <c r="AK490" s="155">
        <v>5930.65</v>
      </c>
      <c r="AL490" s="100"/>
      <c r="AM490" s="155">
        <v>0</v>
      </c>
      <c r="AN490" s="366">
        <v>0</v>
      </c>
      <c r="AO490" s="339">
        <v>0</v>
      </c>
      <c r="AP490" s="155">
        <v>0</v>
      </c>
      <c r="AQ490" s="156">
        <v>0</v>
      </c>
      <c r="AR490" s="155">
        <v>5930.65</v>
      </c>
      <c r="AS490" s="100"/>
      <c r="AT490" s="155">
        <v>0</v>
      </c>
      <c r="AU490" s="366">
        <v>0</v>
      </c>
      <c r="AV490" s="339">
        <v>0</v>
      </c>
      <c r="AW490" s="155">
        <v>0</v>
      </c>
      <c r="AX490" s="156">
        <v>0</v>
      </c>
      <c r="AY490" s="155">
        <v>5930.65</v>
      </c>
      <c r="AZ490" s="100"/>
      <c r="BA490" s="155">
        <v>0</v>
      </c>
      <c r="BB490" s="366">
        <v>0</v>
      </c>
      <c r="BC490" s="339">
        <v>0</v>
      </c>
      <c r="BD490" s="155">
        <v>0</v>
      </c>
      <c r="BE490" s="156">
        <v>0</v>
      </c>
      <c r="BF490" s="155">
        <v>5930.65</v>
      </c>
      <c r="BG490" s="100"/>
      <c r="BH490" s="155">
        <v>0</v>
      </c>
      <c r="BI490" s="366">
        <v>0</v>
      </c>
      <c r="BJ490" s="339">
        <v>0</v>
      </c>
      <c r="BK490" s="155">
        <v>0</v>
      </c>
      <c r="BL490" s="156">
        <v>0</v>
      </c>
      <c r="BM490" s="155">
        <v>5930.65</v>
      </c>
      <c r="BN490" s="100"/>
      <c r="BO490" s="155">
        <v>0</v>
      </c>
      <c r="BP490" s="366">
        <v>0</v>
      </c>
      <c r="BQ490" s="339">
        <v>0</v>
      </c>
      <c r="BR490" s="155">
        <v>0</v>
      </c>
      <c r="BS490" s="156">
        <v>0</v>
      </c>
      <c r="BT490" s="155">
        <v>5930.65</v>
      </c>
      <c r="BU490" s="100"/>
      <c r="BV490" s="155">
        <v>0</v>
      </c>
      <c r="BW490" s="366">
        <v>0</v>
      </c>
      <c r="BX490" s="339">
        <v>0</v>
      </c>
      <c r="BY490" s="155">
        <v>0</v>
      </c>
      <c r="BZ490" s="156">
        <v>0</v>
      </c>
      <c r="CA490" s="155">
        <v>5930.65</v>
      </c>
      <c r="CB490" s="100"/>
      <c r="CC490" s="155">
        <v>0</v>
      </c>
      <c r="CD490" s="366">
        <v>0</v>
      </c>
      <c r="CE490" s="339">
        <v>0</v>
      </c>
      <c r="CF490" s="155">
        <v>0</v>
      </c>
      <c r="CG490" s="156">
        <v>0</v>
      </c>
      <c r="CH490" s="155">
        <v>5930.65</v>
      </c>
      <c r="CI490" s="100"/>
      <c r="CJ490" s="155">
        <v>0</v>
      </c>
      <c r="CK490" s="366">
        <v>0</v>
      </c>
      <c r="CL490" s="339">
        <v>0</v>
      </c>
      <c r="CM490" s="155">
        <v>0</v>
      </c>
      <c r="CN490" s="156">
        <v>0</v>
      </c>
      <c r="CO490" s="155">
        <v>5930.65</v>
      </c>
      <c r="CP490" s="100"/>
      <c r="CQ490" s="155">
        <v>0</v>
      </c>
      <c r="CR490" s="366">
        <v>0</v>
      </c>
      <c r="CS490" s="339">
        <v>0</v>
      </c>
      <c r="CT490" s="155">
        <v>0</v>
      </c>
      <c r="CU490" s="156">
        <v>0</v>
      </c>
      <c r="CV490" s="155">
        <v>5930.65</v>
      </c>
      <c r="CW490" s="100">
        <v>2</v>
      </c>
      <c r="CX490" s="155">
        <v>2372.2600000000002</v>
      </c>
      <c r="CY490" s="366">
        <v>0.40000000000000008</v>
      </c>
      <c r="CZ490" s="339">
        <v>2</v>
      </c>
      <c r="DA490" s="155">
        <v>2372.2600000000002</v>
      </c>
      <c r="DB490" s="156">
        <v>0.40000000000000008</v>
      </c>
      <c r="DC490" s="155">
        <v>3558.3899999999994</v>
      </c>
      <c r="DD490" s="100"/>
      <c r="DE490" s="155">
        <v>0</v>
      </c>
      <c r="DF490" s="366">
        <v>0</v>
      </c>
      <c r="DG490" s="339">
        <v>2</v>
      </c>
      <c r="DH490" s="155">
        <v>2372.2600000000002</v>
      </c>
      <c r="DI490" s="156">
        <v>0.40000000000000008</v>
      </c>
      <c r="DJ490" s="155">
        <v>3558.3899999999994</v>
      </c>
      <c r="DK490" s="100"/>
      <c r="DL490" s="155">
        <v>0</v>
      </c>
      <c r="DM490" s="366">
        <v>0</v>
      </c>
      <c r="DN490" s="339">
        <v>2</v>
      </c>
      <c r="DO490" s="155">
        <v>2372.2600000000002</v>
      </c>
      <c r="DP490" s="156">
        <v>0.40000000000000008</v>
      </c>
      <c r="DQ490" s="155">
        <v>3558.3899999999994</v>
      </c>
    </row>
    <row r="491" spans="1:121" ht="51" x14ac:dyDescent="0.25">
      <c r="A491" s="17" t="s">
        <v>1286</v>
      </c>
      <c r="B491" s="18" t="s">
        <v>286</v>
      </c>
      <c r="C491" s="17" t="s">
        <v>32</v>
      </c>
      <c r="D491" s="17" t="s">
        <v>287</v>
      </c>
      <c r="E491" s="19" t="s">
        <v>34</v>
      </c>
      <c r="F491" s="19">
        <v>99.15</v>
      </c>
      <c r="G491" s="20">
        <v>58.695324999999997</v>
      </c>
      <c r="H491" s="20">
        <v>73.489999999999995</v>
      </c>
      <c r="I491" s="390">
        <v>7286.5330000000004</v>
      </c>
      <c r="J491" s="100">
        <v>0</v>
      </c>
      <c r="K491" s="155">
        <v>0</v>
      </c>
      <c r="L491" s="366">
        <v>0</v>
      </c>
      <c r="M491" s="339">
        <v>0</v>
      </c>
      <c r="N491" s="155">
        <v>0</v>
      </c>
      <c r="O491" s="156">
        <v>0</v>
      </c>
      <c r="P491" s="155">
        <v>7286.5330000000004</v>
      </c>
      <c r="Q491" s="100"/>
      <c r="R491" s="155">
        <v>0</v>
      </c>
      <c r="S491" s="366">
        <v>0</v>
      </c>
      <c r="T491" s="339">
        <v>0</v>
      </c>
      <c r="U491" s="155">
        <v>0</v>
      </c>
      <c r="V491" s="156">
        <v>0</v>
      </c>
      <c r="W491" s="155">
        <v>7286.5330000000004</v>
      </c>
      <c r="X491" s="100"/>
      <c r="Y491" s="155">
        <v>0</v>
      </c>
      <c r="Z491" s="366">
        <v>0</v>
      </c>
      <c r="AA491" s="339">
        <v>0</v>
      </c>
      <c r="AB491" s="155">
        <v>0</v>
      </c>
      <c r="AC491" s="156">
        <v>0</v>
      </c>
      <c r="AD491" s="155">
        <v>7286.5330000000004</v>
      </c>
      <c r="AE491" s="100"/>
      <c r="AF491" s="155">
        <v>0</v>
      </c>
      <c r="AG491" s="366">
        <v>0</v>
      </c>
      <c r="AH491" s="339">
        <v>0</v>
      </c>
      <c r="AI491" s="155">
        <v>0</v>
      </c>
      <c r="AJ491" s="156">
        <v>0</v>
      </c>
      <c r="AK491" s="155">
        <v>7286.5330000000004</v>
      </c>
      <c r="AL491" s="100"/>
      <c r="AM491" s="155">
        <v>0</v>
      </c>
      <c r="AN491" s="366">
        <v>0</v>
      </c>
      <c r="AO491" s="339">
        <v>0</v>
      </c>
      <c r="AP491" s="155">
        <v>0</v>
      </c>
      <c r="AQ491" s="156">
        <v>0</v>
      </c>
      <c r="AR491" s="155">
        <v>7286.5330000000004</v>
      </c>
      <c r="AS491" s="100"/>
      <c r="AT491" s="155">
        <v>0</v>
      </c>
      <c r="AU491" s="366">
        <v>0</v>
      </c>
      <c r="AV491" s="339">
        <v>0</v>
      </c>
      <c r="AW491" s="155">
        <v>0</v>
      </c>
      <c r="AX491" s="156">
        <v>0</v>
      </c>
      <c r="AY491" s="155">
        <v>7286.5330000000004</v>
      </c>
      <c r="AZ491" s="100"/>
      <c r="BA491" s="155">
        <v>0</v>
      </c>
      <c r="BB491" s="366">
        <v>0</v>
      </c>
      <c r="BC491" s="339">
        <v>0</v>
      </c>
      <c r="BD491" s="155">
        <v>0</v>
      </c>
      <c r="BE491" s="156">
        <v>0</v>
      </c>
      <c r="BF491" s="155">
        <v>7286.5330000000004</v>
      </c>
      <c r="BG491" s="100"/>
      <c r="BH491" s="155">
        <v>0</v>
      </c>
      <c r="BI491" s="366">
        <v>0</v>
      </c>
      <c r="BJ491" s="339">
        <v>0</v>
      </c>
      <c r="BK491" s="155">
        <v>0</v>
      </c>
      <c r="BL491" s="156">
        <v>0</v>
      </c>
      <c r="BM491" s="155">
        <v>7286.5330000000004</v>
      </c>
      <c r="BN491" s="100">
        <v>19.12</v>
      </c>
      <c r="BO491" s="155">
        <v>1405.1288</v>
      </c>
      <c r="BP491" s="366">
        <v>0.19283914585990344</v>
      </c>
      <c r="BQ491" s="339">
        <v>19.12</v>
      </c>
      <c r="BR491" s="155">
        <v>1405.1288</v>
      </c>
      <c r="BS491" s="156">
        <v>0.19283914585990344</v>
      </c>
      <c r="BT491" s="155">
        <v>5881.4042000000009</v>
      </c>
      <c r="BU491" s="100"/>
      <c r="BV491" s="155">
        <v>0</v>
      </c>
      <c r="BW491" s="366">
        <v>0</v>
      </c>
      <c r="BX491" s="339">
        <v>19.12</v>
      </c>
      <c r="BY491" s="155">
        <v>1405.1288</v>
      </c>
      <c r="BZ491" s="156">
        <v>0.19283914585990344</v>
      </c>
      <c r="CA491" s="155">
        <v>5881.4042000000009</v>
      </c>
      <c r="CB491" s="100"/>
      <c r="CC491" s="155">
        <v>0</v>
      </c>
      <c r="CD491" s="366">
        <v>0</v>
      </c>
      <c r="CE491" s="339">
        <v>19.12</v>
      </c>
      <c r="CF491" s="155">
        <v>1405.1288</v>
      </c>
      <c r="CG491" s="156">
        <v>0.19283914585990344</v>
      </c>
      <c r="CH491" s="155">
        <v>5881.4042000000009</v>
      </c>
      <c r="CI491" s="100"/>
      <c r="CJ491" s="155">
        <v>0</v>
      </c>
      <c r="CK491" s="366">
        <v>0</v>
      </c>
      <c r="CL491" s="339">
        <v>19.12</v>
      </c>
      <c r="CM491" s="155">
        <v>1405.1288</v>
      </c>
      <c r="CN491" s="156">
        <v>0.19283914585990344</v>
      </c>
      <c r="CO491" s="155">
        <v>5881.4042000000009</v>
      </c>
      <c r="CP491" s="100"/>
      <c r="CQ491" s="155">
        <v>0</v>
      </c>
      <c r="CR491" s="366">
        <v>0</v>
      </c>
      <c r="CS491" s="339">
        <v>19.12</v>
      </c>
      <c r="CT491" s="155">
        <v>1405.1288</v>
      </c>
      <c r="CU491" s="156">
        <v>0.19283914585990344</v>
      </c>
      <c r="CV491" s="155">
        <v>5881.4042000000009</v>
      </c>
      <c r="CW491" s="100">
        <v>80.03</v>
      </c>
      <c r="CX491" s="155">
        <v>5881.4047</v>
      </c>
      <c r="CY491" s="366">
        <v>0.80716092275983653</v>
      </c>
      <c r="CZ491" s="339">
        <v>99.15</v>
      </c>
      <c r="DA491" s="155">
        <v>7286.5334999999995</v>
      </c>
      <c r="DB491" s="156">
        <v>1.0000000686197399</v>
      </c>
      <c r="DC491" s="155">
        <v>-4.999999991923687E-4</v>
      </c>
      <c r="DD491" s="100"/>
      <c r="DE491" s="155">
        <v>0</v>
      </c>
      <c r="DF491" s="366">
        <v>0</v>
      </c>
      <c r="DG491" s="339">
        <v>99.15</v>
      </c>
      <c r="DH491" s="155">
        <v>7286.5334999999995</v>
      </c>
      <c r="DI491" s="156">
        <v>1.0000000686197399</v>
      </c>
      <c r="DJ491" s="155">
        <v>-4.999999991923687E-4</v>
      </c>
      <c r="DK491" s="100"/>
      <c r="DL491" s="155">
        <v>0</v>
      </c>
      <c r="DM491" s="366">
        <v>0</v>
      </c>
      <c r="DN491" s="339">
        <v>99.15</v>
      </c>
      <c r="DO491" s="155">
        <v>7286.5334999999995</v>
      </c>
      <c r="DP491" s="156">
        <v>1.0000000686197399</v>
      </c>
      <c r="DQ491" s="155">
        <v>-4.999999991923687E-4</v>
      </c>
    </row>
    <row r="492" spans="1:121" ht="25.5" x14ac:dyDescent="0.25">
      <c r="A492" s="17" t="s">
        <v>1287</v>
      </c>
      <c r="B492" s="18" t="s">
        <v>1288</v>
      </c>
      <c r="C492" s="17" t="s">
        <v>27</v>
      </c>
      <c r="D492" s="17" t="s">
        <v>1289</v>
      </c>
      <c r="E492" s="19" t="s">
        <v>34</v>
      </c>
      <c r="F492" s="19">
        <v>163.92000000000002</v>
      </c>
      <c r="G492" s="20">
        <v>35.04</v>
      </c>
      <c r="H492" s="20">
        <v>43.87</v>
      </c>
      <c r="I492" s="390">
        <v>7191.17</v>
      </c>
      <c r="J492" s="100">
        <v>0</v>
      </c>
      <c r="K492" s="155">
        <v>0</v>
      </c>
      <c r="L492" s="366">
        <v>0</v>
      </c>
      <c r="M492" s="339">
        <v>0</v>
      </c>
      <c r="N492" s="155">
        <v>0</v>
      </c>
      <c r="O492" s="156">
        <v>0</v>
      </c>
      <c r="P492" s="155">
        <v>7191.17</v>
      </c>
      <c r="Q492" s="100"/>
      <c r="R492" s="155">
        <v>0</v>
      </c>
      <c r="S492" s="366">
        <v>0</v>
      </c>
      <c r="T492" s="339">
        <v>0</v>
      </c>
      <c r="U492" s="155">
        <v>0</v>
      </c>
      <c r="V492" s="156">
        <v>0</v>
      </c>
      <c r="W492" s="155">
        <v>7191.17</v>
      </c>
      <c r="X492" s="100"/>
      <c r="Y492" s="155">
        <v>0</v>
      </c>
      <c r="Z492" s="366">
        <v>0</v>
      </c>
      <c r="AA492" s="339">
        <v>0</v>
      </c>
      <c r="AB492" s="155">
        <v>0</v>
      </c>
      <c r="AC492" s="156">
        <v>0</v>
      </c>
      <c r="AD492" s="155">
        <v>7191.17</v>
      </c>
      <c r="AE492" s="100"/>
      <c r="AF492" s="155">
        <v>0</v>
      </c>
      <c r="AG492" s="366">
        <v>0</v>
      </c>
      <c r="AH492" s="339">
        <v>0</v>
      </c>
      <c r="AI492" s="155">
        <v>0</v>
      </c>
      <c r="AJ492" s="156">
        <v>0</v>
      </c>
      <c r="AK492" s="155">
        <v>7191.17</v>
      </c>
      <c r="AL492" s="100"/>
      <c r="AM492" s="155">
        <v>0</v>
      </c>
      <c r="AN492" s="366">
        <v>0</v>
      </c>
      <c r="AO492" s="339">
        <v>0</v>
      </c>
      <c r="AP492" s="155">
        <v>0</v>
      </c>
      <c r="AQ492" s="156">
        <v>0</v>
      </c>
      <c r="AR492" s="155">
        <v>7191.17</v>
      </c>
      <c r="AS492" s="100"/>
      <c r="AT492" s="155">
        <v>0</v>
      </c>
      <c r="AU492" s="366">
        <v>0</v>
      </c>
      <c r="AV492" s="339">
        <v>0</v>
      </c>
      <c r="AW492" s="155">
        <v>0</v>
      </c>
      <c r="AX492" s="156">
        <v>0</v>
      </c>
      <c r="AY492" s="155">
        <v>7191.17</v>
      </c>
      <c r="AZ492" s="100"/>
      <c r="BA492" s="155">
        <v>0</v>
      </c>
      <c r="BB492" s="366">
        <v>0</v>
      </c>
      <c r="BC492" s="339">
        <v>0</v>
      </c>
      <c r="BD492" s="155">
        <v>0</v>
      </c>
      <c r="BE492" s="156">
        <v>0</v>
      </c>
      <c r="BF492" s="155">
        <v>7191.17</v>
      </c>
      <c r="BG492" s="100"/>
      <c r="BH492" s="155">
        <v>0</v>
      </c>
      <c r="BI492" s="366">
        <v>0</v>
      </c>
      <c r="BJ492" s="339">
        <v>0</v>
      </c>
      <c r="BK492" s="155">
        <v>0</v>
      </c>
      <c r="BL492" s="156">
        <v>0</v>
      </c>
      <c r="BM492" s="155">
        <v>7191.17</v>
      </c>
      <c r="BN492" s="100"/>
      <c r="BO492" s="155">
        <v>0</v>
      </c>
      <c r="BP492" s="366">
        <v>0</v>
      </c>
      <c r="BQ492" s="339">
        <v>0</v>
      </c>
      <c r="BR492" s="155">
        <v>0</v>
      </c>
      <c r="BS492" s="156">
        <v>0</v>
      </c>
      <c r="BT492" s="155">
        <v>7191.17</v>
      </c>
      <c r="BU492" s="100"/>
      <c r="BV492" s="155">
        <v>0</v>
      </c>
      <c r="BW492" s="366">
        <v>0</v>
      </c>
      <c r="BX492" s="339">
        <v>0</v>
      </c>
      <c r="BY492" s="155">
        <v>0</v>
      </c>
      <c r="BZ492" s="156">
        <v>0</v>
      </c>
      <c r="CA492" s="155">
        <v>7191.17</v>
      </c>
      <c r="CB492" s="100"/>
      <c r="CC492" s="155">
        <v>0</v>
      </c>
      <c r="CD492" s="366">
        <v>0</v>
      </c>
      <c r="CE492" s="339">
        <v>0</v>
      </c>
      <c r="CF492" s="155">
        <v>0</v>
      </c>
      <c r="CG492" s="156">
        <v>0</v>
      </c>
      <c r="CH492" s="155">
        <v>7191.17</v>
      </c>
      <c r="CI492" s="100">
        <v>67.52</v>
      </c>
      <c r="CJ492" s="155">
        <v>2962.1023999999998</v>
      </c>
      <c r="CK492" s="366">
        <v>0.41190827083770787</v>
      </c>
      <c r="CL492" s="339">
        <v>67.52</v>
      </c>
      <c r="CM492" s="155">
        <v>2962.1023999999998</v>
      </c>
      <c r="CN492" s="156">
        <v>0.41190827083770787</v>
      </c>
      <c r="CO492" s="155">
        <v>4229.0676000000003</v>
      </c>
      <c r="CP492" s="100">
        <v>36.4</v>
      </c>
      <c r="CQ492" s="155">
        <v>1596.8679999999999</v>
      </c>
      <c r="CR492" s="366">
        <v>0.22205955359141835</v>
      </c>
      <c r="CS492" s="339">
        <v>103.91999999999999</v>
      </c>
      <c r="CT492" s="155">
        <v>4558.9704000000002</v>
      </c>
      <c r="CU492" s="156">
        <v>0.63396782442912625</v>
      </c>
      <c r="CV492" s="155">
        <v>2632.1995999999999</v>
      </c>
      <c r="CW492" s="100">
        <v>60</v>
      </c>
      <c r="CX492" s="155">
        <v>2632.2</v>
      </c>
      <c r="CY492" s="366">
        <v>0.36603223119464562</v>
      </c>
      <c r="CZ492" s="339">
        <v>163.92</v>
      </c>
      <c r="DA492" s="155">
        <v>7191.1704</v>
      </c>
      <c r="DB492" s="156">
        <v>1.0000000556237718</v>
      </c>
      <c r="DC492" s="155">
        <v>-3.9999999989959178E-4</v>
      </c>
      <c r="DD492" s="100"/>
      <c r="DE492" s="155">
        <v>0</v>
      </c>
      <c r="DF492" s="366">
        <v>0</v>
      </c>
      <c r="DG492" s="339">
        <v>163.92</v>
      </c>
      <c r="DH492" s="155">
        <v>7191.1704</v>
      </c>
      <c r="DI492" s="156">
        <v>1.0000000556237718</v>
      </c>
      <c r="DJ492" s="155">
        <v>-3.9999999989959178E-4</v>
      </c>
      <c r="DK492" s="100"/>
      <c r="DL492" s="155">
        <v>0</v>
      </c>
      <c r="DM492" s="366">
        <v>0</v>
      </c>
      <c r="DN492" s="339">
        <v>163.92</v>
      </c>
      <c r="DO492" s="155">
        <v>7191.1704</v>
      </c>
      <c r="DP492" s="156">
        <v>1.0000000556237718</v>
      </c>
      <c r="DQ492" s="155">
        <v>-3.9999999989959178E-4</v>
      </c>
    </row>
    <row r="493" spans="1:121" ht="63.75" x14ac:dyDescent="0.25">
      <c r="A493" s="17" t="s">
        <v>1290</v>
      </c>
      <c r="B493" s="18" t="s">
        <v>1291</v>
      </c>
      <c r="C493" s="17" t="s">
        <v>27</v>
      </c>
      <c r="D493" s="17" t="s">
        <v>1292</v>
      </c>
      <c r="E493" s="19" t="s">
        <v>109</v>
      </c>
      <c r="F493" s="19">
        <v>89.2</v>
      </c>
      <c r="G493" s="20">
        <v>242.58</v>
      </c>
      <c r="H493" s="20">
        <v>303.75</v>
      </c>
      <c r="I493" s="390">
        <v>27094.5</v>
      </c>
      <c r="J493" s="100">
        <v>0</v>
      </c>
      <c r="K493" s="155">
        <v>0</v>
      </c>
      <c r="L493" s="366">
        <v>0</v>
      </c>
      <c r="M493" s="339">
        <v>0</v>
      </c>
      <c r="N493" s="155">
        <v>0</v>
      </c>
      <c r="O493" s="156">
        <v>0</v>
      </c>
      <c r="P493" s="155">
        <v>27094.5</v>
      </c>
      <c r="Q493" s="100"/>
      <c r="R493" s="155">
        <v>0</v>
      </c>
      <c r="S493" s="366">
        <v>0</v>
      </c>
      <c r="T493" s="339">
        <v>0</v>
      </c>
      <c r="U493" s="155">
        <v>0</v>
      </c>
      <c r="V493" s="156">
        <v>0</v>
      </c>
      <c r="W493" s="155">
        <v>27094.5</v>
      </c>
      <c r="X493" s="100"/>
      <c r="Y493" s="155">
        <v>0</v>
      </c>
      <c r="Z493" s="366">
        <v>0</v>
      </c>
      <c r="AA493" s="339">
        <v>0</v>
      </c>
      <c r="AB493" s="155">
        <v>0</v>
      </c>
      <c r="AC493" s="156">
        <v>0</v>
      </c>
      <c r="AD493" s="155">
        <v>27094.5</v>
      </c>
      <c r="AE493" s="100"/>
      <c r="AF493" s="155">
        <v>0</v>
      </c>
      <c r="AG493" s="366">
        <v>0</v>
      </c>
      <c r="AH493" s="339">
        <v>0</v>
      </c>
      <c r="AI493" s="155">
        <v>0</v>
      </c>
      <c r="AJ493" s="156">
        <v>0</v>
      </c>
      <c r="AK493" s="155">
        <v>27094.5</v>
      </c>
      <c r="AL493" s="100"/>
      <c r="AM493" s="155">
        <v>0</v>
      </c>
      <c r="AN493" s="366">
        <v>0</v>
      </c>
      <c r="AO493" s="339">
        <v>0</v>
      </c>
      <c r="AP493" s="155">
        <v>0</v>
      </c>
      <c r="AQ493" s="156">
        <v>0</v>
      </c>
      <c r="AR493" s="155">
        <v>27094.5</v>
      </c>
      <c r="AS493" s="100"/>
      <c r="AT493" s="155">
        <v>0</v>
      </c>
      <c r="AU493" s="366">
        <v>0</v>
      </c>
      <c r="AV493" s="339">
        <v>0</v>
      </c>
      <c r="AW493" s="155">
        <v>0</v>
      </c>
      <c r="AX493" s="156">
        <v>0</v>
      </c>
      <c r="AY493" s="155">
        <v>27094.5</v>
      </c>
      <c r="AZ493" s="100"/>
      <c r="BA493" s="155">
        <v>0</v>
      </c>
      <c r="BB493" s="366">
        <v>0</v>
      </c>
      <c r="BC493" s="339">
        <v>0</v>
      </c>
      <c r="BD493" s="155">
        <v>0</v>
      </c>
      <c r="BE493" s="156">
        <v>0</v>
      </c>
      <c r="BF493" s="155">
        <v>27094.5</v>
      </c>
      <c r="BG493" s="100"/>
      <c r="BH493" s="155">
        <v>0</v>
      </c>
      <c r="BI493" s="366">
        <v>0</v>
      </c>
      <c r="BJ493" s="339">
        <v>0</v>
      </c>
      <c r="BK493" s="155">
        <v>0</v>
      </c>
      <c r="BL493" s="156">
        <v>0</v>
      </c>
      <c r="BM493" s="155">
        <v>27094.5</v>
      </c>
      <c r="BN493" s="100"/>
      <c r="BO493" s="155">
        <v>0</v>
      </c>
      <c r="BP493" s="366">
        <v>0</v>
      </c>
      <c r="BQ493" s="339">
        <v>0</v>
      </c>
      <c r="BR493" s="155">
        <v>0</v>
      </c>
      <c r="BS493" s="156">
        <v>0</v>
      </c>
      <c r="BT493" s="155">
        <v>27094.5</v>
      </c>
      <c r="BU493" s="100"/>
      <c r="BV493" s="155">
        <v>0</v>
      </c>
      <c r="BW493" s="366">
        <v>0</v>
      </c>
      <c r="BX493" s="339">
        <v>0</v>
      </c>
      <c r="BY493" s="155">
        <v>0</v>
      </c>
      <c r="BZ493" s="156">
        <v>0</v>
      </c>
      <c r="CA493" s="155">
        <v>27094.5</v>
      </c>
      <c r="CB493" s="100"/>
      <c r="CC493" s="155">
        <v>0</v>
      </c>
      <c r="CD493" s="366">
        <v>0</v>
      </c>
      <c r="CE493" s="339">
        <v>0</v>
      </c>
      <c r="CF493" s="155">
        <v>0</v>
      </c>
      <c r="CG493" s="156">
        <v>0</v>
      </c>
      <c r="CH493" s="155">
        <v>27094.5</v>
      </c>
      <c r="CI493" s="100"/>
      <c r="CJ493" s="155">
        <v>0</v>
      </c>
      <c r="CK493" s="366">
        <v>0</v>
      </c>
      <c r="CL493" s="339">
        <v>0</v>
      </c>
      <c r="CM493" s="155">
        <v>0</v>
      </c>
      <c r="CN493" s="156">
        <v>0</v>
      </c>
      <c r="CO493" s="155">
        <v>27094.5</v>
      </c>
      <c r="CP493" s="100"/>
      <c r="CQ493" s="155">
        <v>0</v>
      </c>
      <c r="CR493" s="366">
        <v>0</v>
      </c>
      <c r="CS493" s="339">
        <v>0</v>
      </c>
      <c r="CT493" s="155">
        <v>0</v>
      </c>
      <c r="CU493" s="156">
        <v>0</v>
      </c>
      <c r="CV493" s="155">
        <v>27094.5</v>
      </c>
      <c r="CW493" s="100">
        <v>41.269999999999996</v>
      </c>
      <c r="CX493" s="155">
        <v>12535.762499999999</v>
      </c>
      <c r="CY493" s="366">
        <v>0.46266816143497752</v>
      </c>
      <c r="CZ493" s="339">
        <v>41.269999999999996</v>
      </c>
      <c r="DA493" s="155">
        <v>12535.762499999999</v>
      </c>
      <c r="DB493" s="156">
        <v>0.46266816143497752</v>
      </c>
      <c r="DC493" s="155">
        <v>14558.737500000001</v>
      </c>
      <c r="DD493" s="100"/>
      <c r="DE493" s="155">
        <v>0</v>
      </c>
      <c r="DF493" s="366">
        <v>0</v>
      </c>
      <c r="DG493" s="339">
        <v>41.269999999999996</v>
      </c>
      <c r="DH493" s="155">
        <v>12535.762499999999</v>
      </c>
      <c r="DI493" s="156">
        <v>0.46266816143497752</v>
      </c>
      <c r="DJ493" s="155">
        <v>14558.737500000001</v>
      </c>
      <c r="DK493" s="100"/>
      <c r="DL493" s="155">
        <v>0</v>
      </c>
      <c r="DM493" s="366">
        <v>0</v>
      </c>
      <c r="DN493" s="339">
        <v>41.269999999999996</v>
      </c>
      <c r="DO493" s="155">
        <v>12535.762499999999</v>
      </c>
      <c r="DP493" s="156">
        <v>0.46266816143497752</v>
      </c>
      <c r="DQ493" s="155">
        <v>14558.737500000001</v>
      </c>
    </row>
    <row r="494" spans="1:121" ht="25.5" x14ac:dyDescent="0.25">
      <c r="A494" s="17" t="s">
        <v>1293</v>
      </c>
      <c r="B494" s="18" t="s">
        <v>1294</v>
      </c>
      <c r="C494" s="17" t="s">
        <v>27</v>
      </c>
      <c r="D494" s="17" t="s">
        <v>1295</v>
      </c>
      <c r="E494" s="19" t="s">
        <v>42</v>
      </c>
      <c r="F494" s="19">
        <v>3</v>
      </c>
      <c r="G494" s="20">
        <v>451.88</v>
      </c>
      <c r="H494" s="20">
        <v>565.84</v>
      </c>
      <c r="I494" s="390">
        <v>1697.52</v>
      </c>
      <c r="J494" s="100">
        <v>0</v>
      </c>
      <c r="K494" s="155">
        <v>0</v>
      </c>
      <c r="L494" s="366">
        <v>0</v>
      </c>
      <c r="M494" s="339">
        <v>0</v>
      </c>
      <c r="N494" s="155">
        <v>0</v>
      </c>
      <c r="O494" s="156">
        <v>0</v>
      </c>
      <c r="P494" s="155">
        <v>1697.52</v>
      </c>
      <c r="Q494" s="100"/>
      <c r="R494" s="155">
        <v>0</v>
      </c>
      <c r="S494" s="366">
        <v>0</v>
      </c>
      <c r="T494" s="339">
        <v>0</v>
      </c>
      <c r="U494" s="155">
        <v>0</v>
      </c>
      <c r="V494" s="156">
        <v>0</v>
      </c>
      <c r="W494" s="155">
        <v>1697.52</v>
      </c>
      <c r="X494" s="100"/>
      <c r="Y494" s="155">
        <v>0</v>
      </c>
      <c r="Z494" s="366">
        <v>0</v>
      </c>
      <c r="AA494" s="339">
        <v>0</v>
      </c>
      <c r="AB494" s="155">
        <v>0</v>
      </c>
      <c r="AC494" s="156">
        <v>0</v>
      </c>
      <c r="AD494" s="155">
        <v>1697.52</v>
      </c>
      <c r="AE494" s="100"/>
      <c r="AF494" s="155">
        <v>0</v>
      </c>
      <c r="AG494" s="366">
        <v>0</v>
      </c>
      <c r="AH494" s="339">
        <v>0</v>
      </c>
      <c r="AI494" s="155">
        <v>0</v>
      </c>
      <c r="AJ494" s="156">
        <v>0</v>
      </c>
      <c r="AK494" s="155">
        <v>1697.52</v>
      </c>
      <c r="AL494" s="100"/>
      <c r="AM494" s="155">
        <v>0</v>
      </c>
      <c r="AN494" s="366">
        <v>0</v>
      </c>
      <c r="AO494" s="339">
        <v>0</v>
      </c>
      <c r="AP494" s="155">
        <v>0</v>
      </c>
      <c r="AQ494" s="156">
        <v>0</v>
      </c>
      <c r="AR494" s="155">
        <v>1697.52</v>
      </c>
      <c r="AS494" s="100"/>
      <c r="AT494" s="155">
        <v>0</v>
      </c>
      <c r="AU494" s="366">
        <v>0</v>
      </c>
      <c r="AV494" s="339">
        <v>0</v>
      </c>
      <c r="AW494" s="155">
        <v>0</v>
      </c>
      <c r="AX494" s="156">
        <v>0</v>
      </c>
      <c r="AY494" s="155">
        <v>1697.52</v>
      </c>
      <c r="AZ494" s="100"/>
      <c r="BA494" s="155">
        <v>0</v>
      </c>
      <c r="BB494" s="366">
        <v>0</v>
      </c>
      <c r="BC494" s="339">
        <v>0</v>
      </c>
      <c r="BD494" s="155">
        <v>0</v>
      </c>
      <c r="BE494" s="156">
        <v>0</v>
      </c>
      <c r="BF494" s="155">
        <v>1697.52</v>
      </c>
      <c r="BG494" s="100"/>
      <c r="BH494" s="155">
        <v>0</v>
      </c>
      <c r="BI494" s="366">
        <v>0</v>
      </c>
      <c r="BJ494" s="339">
        <v>0</v>
      </c>
      <c r="BK494" s="155">
        <v>0</v>
      </c>
      <c r="BL494" s="156">
        <v>0</v>
      </c>
      <c r="BM494" s="155">
        <v>1697.52</v>
      </c>
      <c r="BN494" s="100"/>
      <c r="BO494" s="155">
        <v>0</v>
      </c>
      <c r="BP494" s="366">
        <v>0</v>
      </c>
      <c r="BQ494" s="339">
        <v>0</v>
      </c>
      <c r="BR494" s="155">
        <v>0</v>
      </c>
      <c r="BS494" s="156">
        <v>0</v>
      </c>
      <c r="BT494" s="155">
        <v>1697.52</v>
      </c>
      <c r="BU494" s="100"/>
      <c r="BV494" s="155">
        <v>0</v>
      </c>
      <c r="BW494" s="366">
        <v>0</v>
      </c>
      <c r="BX494" s="339">
        <v>0</v>
      </c>
      <c r="BY494" s="155">
        <v>0</v>
      </c>
      <c r="BZ494" s="156">
        <v>0</v>
      </c>
      <c r="CA494" s="155">
        <v>1697.52</v>
      </c>
      <c r="CB494" s="100"/>
      <c r="CC494" s="155">
        <v>0</v>
      </c>
      <c r="CD494" s="366">
        <v>0</v>
      </c>
      <c r="CE494" s="339">
        <v>0</v>
      </c>
      <c r="CF494" s="155">
        <v>0</v>
      </c>
      <c r="CG494" s="156">
        <v>0</v>
      </c>
      <c r="CH494" s="155">
        <v>1697.52</v>
      </c>
      <c r="CI494" s="100"/>
      <c r="CJ494" s="155">
        <v>0</v>
      </c>
      <c r="CK494" s="366">
        <v>0</v>
      </c>
      <c r="CL494" s="339">
        <v>0</v>
      </c>
      <c r="CM494" s="155">
        <v>0</v>
      </c>
      <c r="CN494" s="156">
        <v>0</v>
      </c>
      <c r="CO494" s="155">
        <v>1697.52</v>
      </c>
      <c r="CP494" s="100"/>
      <c r="CQ494" s="155">
        <v>0</v>
      </c>
      <c r="CR494" s="366">
        <v>0</v>
      </c>
      <c r="CS494" s="339">
        <v>0</v>
      </c>
      <c r="CT494" s="155">
        <v>0</v>
      </c>
      <c r="CU494" s="156">
        <v>0</v>
      </c>
      <c r="CV494" s="155">
        <v>1697.52</v>
      </c>
      <c r="CW494" s="100">
        <v>0</v>
      </c>
      <c r="CX494" s="155">
        <v>0</v>
      </c>
      <c r="CY494" s="366">
        <v>0</v>
      </c>
      <c r="CZ494" s="339">
        <v>0</v>
      </c>
      <c r="DA494" s="155">
        <v>0</v>
      </c>
      <c r="DB494" s="156">
        <v>0</v>
      </c>
      <c r="DC494" s="155">
        <v>1697.52</v>
      </c>
      <c r="DD494" s="100"/>
      <c r="DE494" s="155">
        <v>0</v>
      </c>
      <c r="DF494" s="366">
        <v>0</v>
      </c>
      <c r="DG494" s="339">
        <v>0</v>
      </c>
      <c r="DH494" s="155">
        <v>0</v>
      </c>
      <c r="DI494" s="156">
        <v>0</v>
      </c>
      <c r="DJ494" s="155">
        <v>1697.52</v>
      </c>
      <c r="DK494" s="100"/>
      <c r="DL494" s="155">
        <v>0</v>
      </c>
      <c r="DM494" s="366">
        <v>0</v>
      </c>
      <c r="DN494" s="339">
        <v>0</v>
      </c>
      <c r="DO494" s="155">
        <v>0</v>
      </c>
      <c r="DP494" s="156">
        <v>0</v>
      </c>
      <c r="DQ494" s="155">
        <v>1697.52</v>
      </c>
    </row>
    <row r="495" spans="1:121" ht="63.75" x14ac:dyDescent="0.25">
      <c r="A495" s="17" t="s">
        <v>1296</v>
      </c>
      <c r="B495" s="18" t="s">
        <v>1297</v>
      </c>
      <c r="C495" s="17" t="s">
        <v>32</v>
      </c>
      <c r="D495" s="17" t="s">
        <v>1298</v>
      </c>
      <c r="E495" s="19" t="s">
        <v>109</v>
      </c>
      <c r="F495" s="19">
        <v>89.2</v>
      </c>
      <c r="G495" s="20">
        <v>43.71</v>
      </c>
      <c r="H495" s="20">
        <v>54.73</v>
      </c>
      <c r="I495" s="390">
        <v>4881.9160000000002</v>
      </c>
      <c r="J495" s="100">
        <v>0</v>
      </c>
      <c r="K495" s="155">
        <v>0</v>
      </c>
      <c r="L495" s="366">
        <v>0</v>
      </c>
      <c r="M495" s="339">
        <v>0</v>
      </c>
      <c r="N495" s="155">
        <v>0</v>
      </c>
      <c r="O495" s="156">
        <v>0</v>
      </c>
      <c r="P495" s="155">
        <v>4881.9160000000002</v>
      </c>
      <c r="Q495" s="100"/>
      <c r="R495" s="155">
        <v>0</v>
      </c>
      <c r="S495" s="366">
        <v>0</v>
      </c>
      <c r="T495" s="339">
        <v>0</v>
      </c>
      <c r="U495" s="155">
        <v>0</v>
      </c>
      <c r="V495" s="156">
        <v>0</v>
      </c>
      <c r="W495" s="155">
        <v>4881.9160000000002</v>
      </c>
      <c r="X495" s="100"/>
      <c r="Y495" s="155">
        <v>0</v>
      </c>
      <c r="Z495" s="366">
        <v>0</v>
      </c>
      <c r="AA495" s="339">
        <v>0</v>
      </c>
      <c r="AB495" s="155">
        <v>0</v>
      </c>
      <c r="AC495" s="156">
        <v>0</v>
      </c>
      <c r="AD495" s="155">
        <v>4881.9160000000002</v>
      </c>
      <c r="AE495" s="100"/>
      <c r="AF495" s="155">
        <v>0</v>
      </c>
      <c r="AG495" s="366">
        <v>0</v>
      </c>
      <c r="AH495" s="339">
        <v>0</v>
      </c>
      <c r="AI495" s="155">
        <v>0</v>
      </c>
      <c r="AJ495" s="156">
        <v>0</v>
      </c>
      <c r="AK495" s="155">
        <v>4881.9160000000002</v>
      </c>
      <c r="AL495" s="100"/>
      <c r="AM495" s="155">
        <v>0</v>
      </c>
      <c r="AN495" s="366">
        <v>0</v>
      </c>
      <c r="AO495" s="339">
        <v>0</v>
      </c>
      <c r="AP495" s="155">
        <v>0</v>
      </c>
      <c r="AQ495" s="156">
        <v>0</v>
      </c>
      <c r="AR495" s="155">
        <v>4881.9160000000002</v>
      </c>
      <c r="AS495" s="100"/>
      <c r="AT495" s="155">
        <v>0</v>
      </c>
      <c r="AU495" s="366">
        <v>0</v>
      </c>
      <c r="AV495" s="339">
        <v>0</v>
      </c>
      <c r="AW495" s="155">
        <v>0</v>
      </c>
      <c r="AX495" s="156">
        <v>0</v>
      </c>
      <c r="AY495" s="155">
        <v>4881.9160000000002</v>
      </c>
      <c r="AZ495" s="100"/>
      <c r="BA495" s="155">
        <v>0</v>
      </c>
      <c r="BB495" s="366">
        <v>0</v>
      </c>
      <c r="BC495" s="339">
        <v>0</v>
      </c>
      <c r="BD495" s="155">
        <v>0</v>
      </c>
      <c r="BE495" s="156">
        <v>0</v>
      </c>
      <c r="BF495" s="155">
        <v>4881.9160000000002</v>
      </c>
      <c r="BG495" s="100"/>
      <c r="BH495" s="155">
        <v>0</v>
      </c>
      <c r="BI495" s="366">
        <v>0</v>
      </c>
      <c r="BJ495" s="339">
        <v>0</v>
      </c>
      <c r="BK495" s="155">
        <v>0</v>
      </c>
      <c r="BL495" s="156">
        <v>0</v>
      </c>
      <c r="BM495" s="155">
        <v>4881.9160000000002</v>
      </c>
      <c r="BN495" s="100"/>
      <c r="BO495" s="155">
        <v>0</v>
      </c>
      <c r="BP495" s="366">
        <v>0</v>
      </c>
      <c r="BQ495" s="339">
        <v>0</v>
      </c>
      <c r="BR495" s="155">
        <v>0</v>
      </c>
      <c r="BS495" s="156">
        <v>0</v>
      </c>
      <c r="BT495" s="155">
        <v>4881.9160000000002</v>
      </c>
      <c r="BU495" s="100"/>
      <c r="BV495" s="155">
        <v>0</v>
      </c>
      <c r="BW495" s="366">
        <v>0</v>
      </c>
      <c r="BX495" s="339">
        <v>0</v>
      </c>
      <c r="BY495" s="155">
        <v>0</v>
      </c>
      <c r="BZ495" s="156">
        <v>0</v>
      </c>
      <c r="CA495" s="155">
        <v>4881.9160000000002</v>
      </c>
      <c r="CB495" s="100"/>
      <c r="CC495" s="155">
        <v>0</v>
      </c>
      <c r="CD495" s="366">
        <v>0</v>
      </c>
      <c r="CE495" s="339">
        <v>0</v>
      </c>
      <c r="CF495" s="155">
        <v>0</v>
      </c>
      <c r="CG495" s="156">
        <v>0</v>
      </c>
      <c r="CH495" s="155">
        <v>4881.9160000000002</v>
      </c>
      <c r="CI495" s="100"/>
      <c r="CJ495" s="155">
        <v>0</v>
      </c>
      <c r="CK495" s="366">
        <v>0</v>
      </c>
      <c r="CL495" s="339">
        <v>0</v>
      </c>
      <c r="CM495" s="155">
        <v>0</v>
      </c>
      <c r="CN495" s="156">
        <v>0</v>
      </c>
      <c r="CO495" s="155">
        <v>4881.9160000000002</v>
      </c>
      <c r="CP495" s="100"/>
      <c r="CQ495" s="155">
        <v>0</v>
      </c>
      <c r="CR495" s="366">
        <v>0</v>
      </c>
      <c r="CS495" s="339">
        <v>0</v>
      </c>
      <c r="CT495" s="155">
        <v>0</v>
      </c>
      <c r="CU495" s="156">
        <v>0</v>
      </c>
      <c r="CV495" s="155">
        <v>4881.9160000000002</v>
      </c>
      <c r="CW495" s="100">
        <v>75.819999999999993</v>
      </c>
      <c r="CX495" s="155">
        <v>4149.6285999999991</v>
      </c>
      <c r="CY495" s="366">
        <v>0.84999999999999976</v>
      </c>
      <c r="CZ495" s="339">
        <v>75.819999999999993</v>
      </c>
      <c r="DA495" s="155">
        <v>4149.6285999999991</v>
      </c>
      <c r="DB495" s="156">
        <v>0.84999999999999976</v>
      </c>
      <c r="DC495" s="155">
        <v>732.28740000000107</v>
      </c>
      <c r="DD495" s="100"/>
      <c r="DE495" s="155">
        <v>0</v>
      </c>
      <c r="DF495" s="366">
        <v>0</v>
      </c>
      <c r="DG495" s="339">
        <v>75.819999999999993</v>
      </c>
      <c r="DH495" s="155">
        <v>4149.6285999999991</v>
      </c>
      <c r="DI495" s="156">
        <v>0.84999999999999976</v>
      </c>
      <c r="DJ495" s="155">
        <v>732.28740000000107</v>
      </c>
      <c r="DK495" s="100"/>
      <c r="DL495" s="155">
        <v>0</v>
      </c>
      <c r="DM495" s="366">
        <v>0</v>
      </c>
      <c r="DN495" s="339">
        <v>75.819999999999993</v>
      </c>
      <c r="DO495" s="155">
        <v>4149.6285999999991</v>
      </c>
      <c r="DP495" s="156">
        <v>0.84999999999999976</v>
      </c>
      <c r="DQ495" s="155">
        <v>732.28740000000107</v>
      </c>
    </row>
    <row r="496" spans="1:121" ht="51" x14ac:dyDescent="0.25">
      <c r="A496" s="17" t="s">
        <v>1299</v>
      </c>
      <c r="B496" s="18" t="s">
        <v>1300</v>
      </c>
      <c r="C496" s="17" t="s">
        <v>32</v>
      </c>
      <c r="D496" s="17" t="s">
        <v>1301</v>
      </c>
      <c r="E496" s="19" t="s">
        <v>109</v>
      </c>
      <c r="F496" s="19">
        <v>7.14</v>
      </c>
      <c r="G496" s="20">
        <v>21.33</v>
      </c>
      <c r="H496" s="20">
        <v>26.7</v>
      </c>
      <c r="I496" s="390">
        <v>190.63800000000001</v>
      </c>
      <c r="J496" s="100">
        <v>0</v>
      </c>
      <c r="K496" s="155">
        <v>0</v>
      </c>
      <c r="L496" s="366">
        <v>0</v>
      </c>
      <c r="M496" s="339">
        <v>0</v>
      </c>
      <c r="N496" s="155">
        <v>0</v>
      </c>
      <c r="O496" s="156">
        <v>0</v>
      </c>
      <c r="P496" s="155">
        <v>190.63800000000001</v>
      </c>
      <c r="Q496" s="100"/>
      <c r="R496" s="155">
        <v>0</v>
      </c>
      <c r="S496" s="366">
        <v>0</v>
      </c>
      <c r="T496" s="339">
        <v>0</v>
      </c>
      <c r="U496" s="155">
        <v>0</v>
      </c>
      <c r="V496" s="156">
        <v>0</v>
      </c>
      <c r="W496" s="155">
        <v>190.63800000000001</v>
      </c>
      <c r="X496" s="100"/>
      <c r="Y496" s="155">
        <v>0</v>
      </c>
      <c r="Z496" s="366">
        <v>0</v>
      </c>
      <c r="AA496" s="339">
        <v>0</v>
      </c>
      <c r="AB496" s="155">
        <v>0</v>
      </c>
      <c r="AC496" s="156">
        <v>0</v>
      </c>
      <c r="AD496" s="155">
        <v>190.63800000000001</v>
      </c>
      <c r="AE496" s="100"/>
      <c r="AF496" s="155">
        <v>0</v>
      </c>
      <c r="AG496" s="366">
        <v>0</v>
      </c>
      <c r="AH496" s="339">
        <v>0</v>
      </c>
      <c r="AI496" s="155">
        <v>0</v>
      </c>
      <c r="AJ496" s="156">
        <v>0</v>
      </c>
      <c r="AK496" s="155">
        <v>190.63800000000001</v>
      </c>
      <c r="AL496" s="100"/>
      <c r="AM496" s="155">
        <v>0</v>
      </c>
      <c r="AN496" s="366">
        <v>0</v>
      </c>
      <c r="AO496" s="339">
        <v>0</v>
      </c>
      <c r="AP496" s="155">
        <v>0</v>
      </c>
      <c r="AQ496" s="156">
        <v>0</v>
      </c>
      <c r="AR496" s="155">
        <v>190.63800000000001</v>
      </c>
      <c r="AS496" s="100"/>
      <c r="AT496" s="155">
        <v>0</v>
      </c>
      <c r="AU496" s="366">
        <v>0</v>
      </c>
      <c r="AV496" s="339">
        <v>0</v>
      </c>
      <c r="AW496" s="155">
        <v>0</v>
      </c>
      <c r="AX496" s="156">
        <v>0</v>
      </c>
      <c r="AY496" s="155">
        <v>190.63800000000001</v>
      </c>
      <c r="AZ496" s="100"/>
      <c r="BA496" s="155">
        <v>0</v>
      </c>
      <c r="BB496" s="366">
        <v>0</v>
      </c>
      <c r="BC496" s="339">
        <v>0</v>
      </c>
      <c r="BD496" s="155">
        <v>0</v>
      </c>
      <c r="BE496" s="156">
        <v>0</v>
      </c>
      <c r="BF496" s="155">
        <v>190.63800000000001</v>
      </c>
      <c r="BG496" s="100"/>
      <c r="BH496" s="155">
        <v>0</v>
      </c>
      <c r="BI496" s="366">
        <v>0</v>
      </c>
      <c r="BJ496" s="339">
        <v>0</v>
      </c>
      <c r="BK496" s="155">
        <v>0</v>
      </c>
      <c r="BL496" s="156">
        <v>0</v>
      </c>
      <c r="BM496" s="155">
        <v>190.63800000000001</v>
      </c>
      <c r="BN496" s="100"/>
      <c r="BO496" s="155">
        <v>0</v>
      </c>
      <c r="BP496" s="366">
        <v>0</v>
      </c>
      <c r="BQ496" s="339">
        <v>0</v>
      </c>
      <c r="BR496" s="155">
        <v>0</v>
      </c>
      <c r="BS496" s="156">
        <v>0</v>
      </c>
      <c r="BT496" s="155">
        <v>190.63800000000001</v>
      </c>
      <c r="BU496" s="100"/>
      <c r="BV496" s="155">
        <v>0</v>
      </c>
      <c r="BW496" s="366">
        <v>0</v>
      </c>
      <c r="BX496" s="339">
        <v>0</v>
      </c>
      <c r="BY496" s="155">
        <v>0</v>
      </c>
      <c r="BZ496" s="156">
        <v>0</v>
      </c>
      <c r="CA496" s="155">
        <v>190.63800000000001</v>
      </c>
      <c r="CB496" s="100"/>
      <c r="CC496" s="155">
        <v>0</v>
      </c>
      <c r="CD496" s="366">
        <v>0</v>
      </c>
      <c r="CE496" s="339">
        <v>0</v>
      </c>
      <c r="CF496" s="155">
        <v>0</v>
      </c>
      <c r="CG496" s="156">
        <v>0</v>
      </c>
      <c r="CH496" s="155">
        <v>190.63800000000001</v>
      </c>
      <c r="CI496" s="100"/>
      <c r="CJ496" s="155">
        <v>0</v>
      </c>
      <c r="CK496" s="366">
        <v>0</v>
      </c>
      <c r="CL496" s="339">
        <v>0</v>
      </c>
      <c r="CM496" s="155">
        <v>0</v>
      </c>
      <c r="CN496" s="156">
        <v>0</v>
      </c>
      <c r="CO496" s="155">
        <v>190.63800000000001</v>
      </c>
      <c r="CP496" s="100"/>
      <c r="CQ496" s="155">
        <v>0</v>
      </c>
      <c r="CR496" s="366">
        <v>0</v>
      </c>
      <c r="CS496" s="339">
        <v>0</v>
      </c>
      <c r="CT496" s="155">
        <v>0</v>
      </c>
      <c r="CU496" s="156">
        <v>0</v>
      </c>
      <c r="CV496" s="155">
        <v>190.63800000000001</v>
      </c>
      <c r="CW496" s="100">
        <v>7.14</v>
      </c>
      <c r="CX496" s="155">
        <v>190.63799999999998</v>
      </c>
      <c r="CY496" s="366">
        <v>0.99999999999999989</v>
      </c>
      <c r="CZ496" s="339">
        <v>7.14</v>
      </c>
      <c r="DA496" s="155">
        <v>190.63799999999998</v>
      </c>
      <c r="DB496" s="156">
        <v>0.99999999999999989</v>
      </c>
      <c r="DC496" s="155">
        <v>0</v>
      </c>
      <c r="DD496" s="100"/>
      <c r="DE496" s="155">
        <v>0</v>
      </c>
      <c r="DF496" s="366">
        <v>0</v>
      </c>
      <c r="DG496" s="339">
        <v>7.14</v>
      </c>
      <c r="DH496" s="155">
        <v>190.63799999999998</v>
      </c>
      <c r="DI496" s="156">
        <v>0.99999999999999989</v>
      </c>
      <c r="DJ496" s="155">
        <v>0</v>
      </c>
      <c r="DK496" s="100"/>
      <c r="DL496" s="155">
        <v>0</v>
      </c>
      <c r="DM496" s="366">
        <v>0</v>
      </c>
      <c r="DN496" s="339">
        <v>7.14</v>
      </c>
      <c r="DO496" s="155">
        <v>190.63799999999998</v>
      </c>
      <c r="DP496" s="156">
        <v>0.99999999999999989</v>
      </c>
      <c r="DQ496" s="155">
        <v>0</v>
      </c>
    </row>
    <row r="497" spans="1:121" ht="38.25" x14ac:dyDescent="0.25">
      <c r="A497" s="17" t="s">
        <v>1302</v>
      </c>
      <c r="B497" s="18" t="s">
        <v>1303</v>
      </c>
      <c r="C497" s="17" t="s">
        <v>27</v>
      </c>
      <c r="D497" s="17" t="s">
        <v>1304</v>
      </c>
      <c r="E497" s="19" t="s">
        <v>34</v>
      </c>
      <c r="F497" s="19">
        <v>20.37</v>
      </c>
      <c r="G497" s="20">
        <v>88.19</v>
      </c>
      <c r="H497" s="20">
        <v>110.43</v>
      </c>
      <c r="I497" s="390">
        <v>2249.4589999999998</v>
      </c>
      <c r="J497" s="100">
        <v>0</v>
      </c>
      <c r="K497" s="155">
        <v>0</v>
      </c>
      <c r="L497" s="366">
        <v>0</v>
      </c>
      <c r="M497" s="339">
        <v>0</v>
      </c>
      <c r="N497" s="155">
        <v>0</v>
      </c>
      <c r="O497" s="156">
        <v>0</v>
      </c>
      <c r="P497" s="155">
        <v>2249.4589999999998</v>
      </c>
      <c r="Q497" s="100"/>
      <c r="R497" s="155">
        <v>0</v>
      </c>
      <c r="S497" s="366">
        <v>0</v>
      </c>
      <c r="T497" s="339">
        <v>0</v>
      </c>
      <c r="U497" s="155">
        <v>0</v>
      </c>
      <c r="V497" s="156">
        <v>0</v>
      </c>
      <c r="W497" s="155">
        <v>2249.4589999999998</v>
      </c>
      <c r="X497" s="100"/>
      <c r="Y497" s="155">
        <v>0</v>
      </c>
      <c r="Z497" s="366">
        <v>0</v>
      </c>
      <c r="AA497" s="339">
        <v>0</v>
      </c>
      <c r="AB497" s="155">
        <v>0</v>
      </c>
      <c r="AC497" s="156">
        <v>0</v>
      </c>
      <c r="AD497" s="155">
        <v>2249.4589999999998</v>
      </c>
      <c r="AE497" s="100"/>
      <c r="AF497" s="155">
        <v>0</v>
      </c>
      <c r="AG497" s="366">
        <v>0</v>
      </c>
      <c r="AH497" s="339">
        <v>0</v>
      </c>
      <c r="AI497" s="155">
        <v>0</v>
      </c>
      <c r="AJ497" s="156">
        <v>0</v>
      </c>
      <c r="AK497" s="155">
        <v>2249.4589999999998</v>
      </c>
      <c r="AL497" s="100"/>
      <c r="AM497" s="155">
        <v>0</v>
      </c>
      <c r="AN497" s="366">
        <v>0</v>
      </c>
      <c r="AO497" s="339">
        <v>0</v>
      </c>
      <c r="AP497" s="155">
        <v>0</v>
      </c>
      <c r="AQ497" s="156">
        <v>0</v>
      </c>
      <c r="AR497" s="155">
        <v>2249.4589999999998</v>
      </c>
      <c r="AS497" s="100"/>
      <c r="AT497" s="155">
        <v>0</v>
      </c>
      <c r="AU497" s="366">
        <v>0</v>
      </c>
      <c r="AV497" s="339">
        <v>0</v>
      </c>
      <c r="AW497" s="155">
        <v>0</v>
      </c>
      <c r="AX497" s="156">
        <v>0</v>
      </c>
      <c r="AY497" s="155">
        <v>2249.4589999999998</v>
      </c>
      <c r="AZ497" s="100"/>
      <c r="BA497" s="155">
        <v>0</v>
      </c>
      <c r="BB497" s="366">
        <v>0</v>
      </c>
      <c r="BC497" s="339">
        <v>0</v>
      </c>
      <c r="BD497" s="155">
        <v>0</v>
      </c>
      <c r="BE497" s="156">
        <v>0</v>
      </c>
      <c r="BF497" s="155">
        <v>2249.4589999999998</v>
      </c>
      <c r="BG497" s="100"/>
      <c r="BH497" s="155">
        <v>0</v>
      </c>
      <c r="BI497" s="366">
        <v>0</v>
      </c>
      <c r="BJ497" s="339">
        <v>0</v>
      </c>
      <c r="BK497" s="155">
        <v>0</v>
      </c>
      <c r="BL497" s="156">
        <v>0</v>
      </c>
      <c r="BM497" s="155">
        <v>2249.4589999999998</v>
      </c>
      <c r="BN497" s="100"/>
      <c r="BO497" s="155">
        <v>0</v>
      </c>
      <c r="BP497" s="366">
        <v>0</v>
      </c>
      <c r="BQ497" s="339">
        <v>0</v>
      </c>
      <c r="BR497" s="155">
        <v>0</v>
      </c>
      <c r="BS497" s="156">
        <v>0</v>
      </c>
      <c r="BT497" s="155">
        <v>2249.4589999999998</v>
      </c>
      <c r="BU497" s="100"/>
      <c r="BV497" s="155">
        <v>0</v>
      </c>
      <c r="BW497" s="366">
        <v>0</v>
      </c>
      <c r="BX497" s="339">
        <v>0</v>
      </c>
      <c r="BY497" s="155">
        <v>0</v>
      </c>
      <c r="BZ497" s="156">
        <v>0</v>
      </c>
      <c r="CA497" s="155">
        <v>2249.4589999999998</v>
      </c>
      <c r="CB497" s="100"/>
      <c r="CC497" s="155">
        <v>0</v>
      </c>
      <c r="CD497" s="366">
        <v>0</v>
      </c>
      <c r="CE497" s="339">
        <v>0</v>
      </c>
      <c r="CF497" s="155">
        <v>0</v>
      </c>
      <c r="CG497" s="156">
        <v>0</v>
      </c>
      <c r="CH497" s="155">
        <v>2249.4589999999998</v>
      </c>
      <c r="CI497" s="100"/>
      <c r="CJ497" s="155">
        <v>0</v>
      </c>
      <c r="CK497" s="366">
        <v>0</v>
      </c>
      <c r="CL497" s="339">
        <v>0</v>
      </c>
      <c r="CM497" s="155">
        <v>0</v>
      </c>
      <c r="CN497" s="156">
        <v>0</v>
      </c>
      <c r="CO497" s="155">
        <v>2249.4589999999998</v>
      </c>
      <c r="CP497" s="100"/>
      <c r="CQ497" s="155">
        <v>0</v>
      </c>
      <c r="CR497" s="366">
        <v>0</v>
      </c>
      <c r="CS497" s="339">
        <v>0</v>
      </c>
      <c r="CT497" s="155">
        <v>0</v>
      </c>
      <c r="CU497" s="156">
        <v>0</v>
      </c>
      <c r="CV497" s="155">
        <v>2249.4589999999998</v>
      </c>
      <c r="CW497" s="100">
        <v>17.2</v>
      </c>
      <c r="CX497" s="155">
        <v>1899.396</v>
      </c>
      <c r="CY497" s="366">
        <v>0.84437902624586625</v>
      </c>
      <c r="CZ497" s="339">
        <v>17.2</v>
      </c>
      <c r="DA497" s="155">
        <v>1899.396</v>
      </c>
      <c r="DB497" s="156">
        <v>0.84437902624586625</v>
      </c>
      <c r="DC497" s="155">
        <v>350.06299999999987</v>
      </c>
      <c r="DD497" s="100"/>
      <c r="DE497" s="155">
        <v>0</v>
      </c>
      <c r="DF497" s="366">
        <v>0</v>
      </c>
      <c r="DG497" s="339">
        <v>17.2</v>
      </c>
      <c r="DH497" s="155">
        <v>1899.396</v>
      </c>
      <c r="DI497" s="156">
        <v>0.84437902624586625</v>
      </c>
      <c r="DJ497" s="155">
        <v>350.06299999999987</v>
      </c>
      <c r="DK497" s="100"/>
      <c r="DL497" s="155">
        <v>0</v>
      </c>
      <c r="DM497" s="366">
        <v>0</v>
      </c>
      <c r="DN497" s="339">
        <v>17.2</v>
      </c>
      <c r="DO497" s="155">
        <v>1899.396</v>
      </c>
      <c r="DP497" s="156">
        <v>0.84437902624586625</v>
      </c>
      <c r="DQ497" s="155">
        <v>350.06299999999987</v>
      </c>
    </row>
    <row r="498" spans="1:121" x14ac:dyDescent="0.25">
      <c r="A498" s="17" t="s">
        <v>1305</v>
      </c>
      <c r="B498" s="18" t="s">
        <v>1306</v>
      </c>
      <c r="C498" s="17" t="s">
        <v>40</v>
      </c>
      <c r="D498" s="17" t="s">
        <v>1307</v>
      </c>
      <c r="E498" s="19" t="s">
        <v>34</v>
      </c>
      <c r="F498" s="19">
        <v>28.9</v>
      </c>
      <c r="G498" s="20">
        <v>47.5</v>
      </c>
      <c r="H498" s="20">
        <v>59.47</v>
      </c>
      <c r="I498" s="390">
        <v>1718.683</v>
      </c>
      <c r="J498" s="100">
        <v>0</v>
      </c>
      <c r="K498" s="155">
        <v>0</v>
      </c>
      <c r="L498" s="366">
        <v>0</v>
      </c>
      <c r="M498" s="339">
        <v>0</v>
      </c>
      <c r="N498" s="155">
        <v>0</v>
      </c>
      <c r="O498" s="156">
        <v>0</v>
      </c>
      <c r="P498" s="155">
        <v>1718.683</v>
      </c>
      <c r="Q498" s="100"/>
      <c r="R498" s="155">
        <v>0</v>
      </c>
      <c r="S498" s="366">
        <v>0</v>
      </c>
      <c r="T498" s="339">
        <v>0</v>
      </c>
      <c r="U498" s="155">
        <v>0</v>
      </c>
      <c r="V498" s="156">
        <v>0</v>
      </c>
      <c r="W498" s="155">
        <v>1718.683</v>
      </c>
      <c r="X498" s="100"/>
      <c r="Y498" s="155">
        <v>0</v>
      </c>
      <c r="Z498" s="366">
        <v>0</v>
      </c>
      <c r="AA498" s="339">
        <v>0</v>
      </c>
      <c r="AB498" s="155">
        <v>0</v>
      </c>
      <c r="AC498" s="156">
        <v>0</v>
      </c>
      <c r="AD498" s="155">
        <v>1718.683</v>
      </c>
      <c r="AE498" s="100"/>
      <c r="AF498" s="155">
        <v>0</v>
      </c>
      <c r="AG498" s="366">
        <v>0</v>
      </c>
      <c r="AH498" s="339">
        <v>0</v>
      </c>
      <c r="AI498" s="155">
        <v>0</v>
      </c>
      <c r="AJ498" s="156">
        <v>0</v>
      </c>
      <c r="AK498" s="155">
        <v>1718.683</v>
      </c>
      <c r="AL498" s="100"/>
      <c r="AM498" s="155">
        <v>0</v>
      </c>
      <c r="AN498" s="366">
        <v>0</v>
      </c>
      <c r="AO498" s="339">
        <v>0</v>
      </c>
      <c r="AP498" s="155">
        <v>0</v>
      </c>
      <c r="AQ498" s="156">
        <v>0</v>
      </c>
      <c r="AR498" s="155">
        <v>1718.683</v>
      </c>
      <c r="AS498" s="100"/>
      <c r="AT498" s="155">
        <v>0</v>
      </c>
      <c r="AU498" s="366">
        <v>0</v>
      </c>
      <c r="AV498" s="339">
        <v>0</v>
      </c>
      <c r="AW498" s="155">
        <v>0</v>
      </c>
      <c r="AX498" s="156">
        <v>0</v>
      </c>
      <c r="AY498" s="155">
        <v>1718.683</v>
      </c>
      <c r="AZ498" s="100"/>
      <c r="BA498" s="155">
        <v>0</v>
      </c>
      <c r="BB498" s="366">
        <v>0</v>
      </c>
      <c r="BC498" s="339">
        <v>0</v>
      </c>
      <c r="BD498" s="155">
        <v>0</v>
      </c>
      <c r="BE498" s="156">
        <v>0</v>
      </c>
      <c r="BF498" s="155">
        <v>1718.683</v>
      </c>
      <c r="BG498" s="100"/>
      <c r="BH498" s="155">
        <v>0</v>
      </c>
      <c r="BI498" s="366">
        <v>0</v>
      </c>
      <c r="BJ498" s="339">
        <v>0</v>
      </c>
      <c r="BK498" s="155">
        <v>0</v>
      </c>
      <c r="BL498" s="156">
        <v>0</v>
      </c>
      <c r="BM498" s="155">
        <v>1718.683</v>
      </c>
      <c r="BN498" s="100"/>
      <c r="BO498" s="155">
        <v>0</v>
      </c>
      <c r="BP498" s="366">
        <v>0</v>
      </c>
      <c r="BQ498" s="339">
        <v>0</v>
      </c>
      <c r="BR498" s="155">
        <v>0</v>
      </c>
      <c r="BS498" s="156">
        <v>0</v>
      </c>
      <c r="BT498" s="155">
        <v>1718.683</v>
      </c>
      <c r="BU498" s="100"/>
      <c r="BV498" s="155">
        <v>0</v>
      </c>
      <c r="BW498" s="366">
        <v>0</v>
      </c>
      <c r="BX498" s="339">
        <v>0</v>
      </c>
      <c r="BY498" s="155">
        <v>0</v>
      </c>
      <c r="BZ498" s="156">
        <v>0</v>
      </c>
      <c r="CA498" s="155">
        <v>1718.683</v>
      </c>
      <c r="CB498" s="100"/>
      <c r="CC498" s="155">
        <v>0</v>
      </c>
      <c r="CD498" s="366">
        <v>0</v>
      </c>
      <c r="CE498" s="339">
        <v>0</v>
      </c>
      <c r="CF498" s="155">
        <v>0</v>
      </c>
      <c r="CG498" s="156">
        <v>0</v>
      </c>
      <c r="CH498" s="155">
        <v>1718.683</v>
      </c>
      <c r="CI498" s="100"/>
      <c r="CJ498" s="155">
        <v>0</v>
      </c>
      <c r="CK498" s="366">
        <v>0</v>
      </c>
      <c r="CL498" s="339">
        <v>0</v>
      </c>
      <c r="CM498" s="155">
        <v>0</v>
      </c>
      <c r="CN498" s="156">
        <v>0</v>
      </c>
      <c r="CO498" s="155">
        <v>1718.683</v>
      </c>
      <c r="CP498" s="100"/>
      <c r="CQ498" s="155">
        <v>0</v>
      </c>
      <c r="CR498" s="366">
        <v>0</v>
      </c>
      <c r="CS498" s="339">
        <v>0</v>
      </c>
      <c r="CT498" s="155">
        <v>0</v>
      </c>
      <c r="CU498" s="156">
        <v>0</v>
      </c>
      <c r="CV498" s="155">
        <v>1718.683</v>
      </c>
      <c r="CW498" s="100">
        <v>24.5</v>
      </c>
      <c r="CX498" s="155">
        <v>1457.0149999999999</v>
      </c>
      <c r="CY498" s="366">
        <v>0.847750865051903</v>
      </c>
      <c r="CZ498" s="339">
        <v>24.5</v>
      </c>
      <c r="DA498" s="155">
        <v>1457.0149999999999</v>
      </c>
      <c r="DB498" s="156">
        <v>0.847750865051903</v>
      </c>
      <c r="DC498" s="155">
        <v>261.66800000000012</v>
      </c>
      <c r="DD498" s="100"/>
      <c r="DE498" s="155">
        <v>0</v>
      </c>
      <c r="DF498" s="366">
        <v>0</v>
      </c>
      <c r="DG498" s="339">
        <v>24.5</v>
      </c>
      <c r="DH498" s="155">
        <v>1457.0149999999999</v>
      </c>
      <c r="DI498" s="156">
        <v>0.847750865051903</v>
      </c>
      <c r="DJ498" s="155">
        <v>261.66800000000012</v>
      </c>
      <c r="DK498" s="100"/>
      <c r="DL498" s="155">
        <v>0</v>
      </c>
      <c r="DM498" s="366">
        <v>0</v>
      </c>
      <c r="DN498" s="339">
        <v>24.5</v>
      </c>
      <c r="DO498" s="155">
        <v>1457.0149999999999</v>
      </c>
      <c r="DP498" s="156">
        <v>0.847750865051903</v>
      </c>
      <c r="DQ498" s="155">
        <v>261.66800000000012</v>
      </c>
    </row>
    <row r="499" spans="1:121" ht="63.75" x14ac:dyDescent="0.25">
      <c r="A499" s="17" t="s">
        <v>1308</v>
      </c>
      <c r="B499" s="18" t="s">
        <v>794</v>
      </c>
      <c r="C499" s="17" t="s">
        <v>32</v>
      </c>
      <c r="D499" s="17" t="s">
        <v>795</v>
      </c>
      <c r="E499" s="19" t="s">
        <v>109</v>
      </c>
      <c r="F499" s="19">
        <v>89.2</v>
      </c>
      <c r="G499" s="20">
        <v>10.44</v>
      </c>
      <c r="H499" s="20">
        <v>13.07</v>
      </c>
      <c r="I499" s="390">
        <v>1165.8440000000001</v>
      </c>
      <c r="J499" s="100">
        <v>0</v>
      </c>
      <c r="K499" s="155">
        <v>0</v>
      </c>
      <c r="L499" s="366">
        <v>0</v>
      </c>
      <c r="M499" s="339">
        <v>0</v>
      </c>
      <c r="N499" s="155">
        <v>0</v>
      </c>
      <c r="O499" s="156">
        <v>0</v>
      </c>
      <c r="P499" s="155">
        <v>1165.8440000000001</v>
      </c>
      <c r="Q499" s="100"/>
      <c r="R499" s="155">
        <v>0</v>
      </c>
      <c r="S499" s="366">
        <v>0</v>
      </c>
      <c r="T499" s="339">
        <v>0</v>
      </c>
      <c r="U499" s="155">
        <v>0</v>
      </c>
      <c r="V499" s="156">
        <v>0</v>
      </c>
      <c r="W499" s="155">
        <v>1165.8440000000001</v>
      </c>
      <c r="X499" s="100"/>
      <c r="Y499" s="155">
        <v>0</v>
      </c>
      <c r="Z499" s="366">
        <v>0</v>
      </c>
      <c r="AA499" s="339">
        <v>0</v>
      </c>
      <c r="AB499" s="155">
        <v>0</v>
      </c>
      <c r="AC499" s="156">
        <v>0</v>
      </c>
      <c r="AD499" s="155">
        <v>1165.8440000000001</v>
      </c>
      <c r="AE499" s="100"/>
      <c r="AF499" s="155">
        <v>0</v>
      </c>
      <c r="AG499" s="366">
        <v>0</v>
      </c>
      <c r="AH499" s="339">
        <v>0</v>
      </c>
      <c r="AI499" s="155">
        <v>0</v>
      </c>
      <c r="AJ499" s="156">
        <v>0</v>
      </c>
      <c r="AK499" s="155">
        <v>1165.8440000000001</v>
      </c>
      <c r="AL499" s="100"/>
      <c r="AM499" s="155">
        <v>0</v>
      </c>
      <c r="AN499" s="366">
        <v>0</v>
      </c>
      <c r="AO499" s="339">
        <v>0</v>
      </c>
      <c r="AP499" s="155">
        <v>0</v>
      </c>
      <c r="AQ499" s="156">
        <v>0</v>
      </c>
      <c r="AR499" s="155">
        <v>1165.8440000000001</v>
      </c>
      <c r="AS499" s="100"/>
      <c r="AT499" s="155">
        <v>0</v>
      </c>
      <c r="AU499" s="366">
        <v>0</v>
      </c>
      <c r="AV499" s="339">
        <v>0</v>
      </c>
      <c r="AW499" s="155">
        <v>0</v>
      </c>
      <c r="AX499" s="156">
        <v>0</v>
      </c>
      <c r="AY499" s="155">
        <v>1165.8440000000001</v>
      </c>
      <c r="AZ499" s="100"/>
      <c r="BA499" s="155">
        <v>0</v>
      </c>
      <c r="BB499" s="366">
        <v>0</v>
      </c>
      <c r="BC499" s="339">
        <v>0</v>
      </c>
      <c r="BD499" s="155">
        <v>0</v>
      </c>
      <c r="BE499" s="156">
        <v>0</v>
      </c>
      <c r="BF499" s="155">
        <v>1165.8440000000001</v>
      </c>
      <c r="BG499" s="100"/>
      <c r="BH499" s="155">
        <v>0</v>
      </c>
      <c r="BI499" s="366">
        <v>0</v>
      </c>
      <c r="BJ499" s="339">
        <v>0</v>
      </c>
      <c r="BK499" s="155">
        <v>0</v>
      </c>
      <c r="BL499" s="156">
        <v>0</v>
      </c>
      <c r="BM499" s="155">
        <v>1165.8440000000001</v>
      </c>
      <c r="BN499" s="100"/>
      <c r="BO499" s="155">
        <v>0</v>
      </c>
      <c r="BP499" s="366">
        <v>0</v>
      </c>
      <c r="BQ499" s="339">
        <v>0</v>
      </c>
      <c r="BR499" s="155">
        <v>0</v>
      </c>
      <c r="BS499" s="156">
        <v>0</v>
      </c>
      <c r="BT499" s="155">
        <v>1165.8440000000001</v>
      </c>
      <c r="BU499" s="100"/>
      <c r="BV499" s="155">
        <v>0</v>
      </c>
      <c r="BW499" s="366">
        <v>0</v>
      </c>
      <c r="BX499" s="339">
        <v>0</v>
      </c>
      <c r="BY499" s="155">
        <v>0</v>
      </c>
      <c r="BZ499" s="156">
        <v>0</v>
      </c>
      <c r="CA499" s="155">
        <v>1165.8440000000001</v>
      </c>
      <c r="CB499" s="100"/>
      <c r="CC499" s="155">
        <v>0</v>
      </c>
      <c r="CD499" s="366">
        <v>0</v>
      </c>
      <c r="CE499" s="339">
        <v>0</v>
      </c>
      <c r="CF499" s="155">
        <v>0</v>
      </c>
      <c r="CG499" s="156">
        <v>0</v>
      </c>
      <c r="CH499" s="155">
        <v>1165.8440000000001</v>
      </c>
      <c r="CI499" s="100"/>
      <c r="CJ499" s="155">
        <v>0</v>
      </c>
      <c r="CK499" s="366">
        <v>0</v>
      </c>
      <c r="CL499" s="339">
        <v>0</v>
      </c>
      <c r="CM499" s="155">
        <v>0</v>
      </c>
      <c r="CN499" s="156">
        <v>0</v>
      </c>
      <c r="CO499" s="155">
        <v>1165.8440000000001</v>
      </c>
      <c r="CP499" s="100"/>
      <c r="CQ499" s="155">
        <v>0</v>
      </c>
      <c r="CR499" s="366">
        <v>0</v>
      </c>
      <c r="CS499" s="339">
        <v>0</v>
      </c>
      <c r="CT499" s="155">
        <v>0</v>
      </c>
      <c r="CU499" s="156">
        <v>0</v>
      </c>
      <c r="CV499" s="155">
        <v>1165.8440000000001</v>
      </c>
      <c r="CW499" s="100">
        <v>75.819999999999993</v>
      </c>
      <c r="CX499" s="155">
        <v>990.96739999999988</v>
      </c>
      <c r="CY499" s="366">
        <v>0.84999999999999987</v>
      </c>
      <c r="CZ499" s="339">
        <v>75.819999999999993</v>
      </c>
      <c r="DA499" s="155">
        <v>990.96739999999988</v>
      </c>
      <c r="DB499" s="156">
        <v>0.84999999999999987</v>
      </c>
      <c r="DC499" s="155">
        <v>174.87660000000017</v>
      </c>
      <c r="DD499" s="100"/>
      <c r="DE499" s="155">
        <v>0</v>
      </c>
      <c r="DF499" s="366">
        <v>0</v>
      </c>
      <c r="DG499" s="339">
        <v>75.819999999999993</v>
      </c>
      <c r="DH499" s="155">
        <v>990.96739999999988</v>
      </c>
      <c r="DI499" s="156">
        <v>0.84999999999999987</v>
      </c>
      <c r="DJ499" s="155">
        <v>174.87660000000017</v>
      </c>
      <c r="DK499" s="100"/>
      <c r="DL499" s="155">
        <v>0</v>
      </c>
      <c r="DM499" s="366">
        <v>0</v>
      </c>
      <c r="DN499" s="339">
        <v>75.819999999999993</v>
      </c>
      <c r="DO499" s="155">
        <v>990.96739999999988</v>
      </c>
      <c r="DP499" s="156">
        <v>0.84999999999999987</v>
      </c>
      <c r="DQ499" s="155">
        <v>174.87660000000017</v>
      </c>
    </row>
    <row r="500" spans="1:121" x14ac:dyDescent="0.25">
      <c r="A500" s="17" t="s">
        <v>1309</v>
      </c>
      <c r="B500" s="18" t="s">
        <v>1310</v>
      </c>
      <c r="C500" s="17" t="s">
        <v>40</v>
      </c>
      <c r="D500" s="17" t="s">
        <v>1311</v>
      </c>
      <c r="E500" s="19" t="s">
        <v>109</v>
      </c>
      <c r="F500" s="19">
        <v>11</v>
      </c>
      <c r="G500" s="20">
        <v>17.940000000000001</v>
      </c>
      <c r="H500" s="20">
        <v>22.46</v>
      </c>
      <c r="I500" s="390">
        <v>247.06</v>
      </c>
      <c r="J500" s="100">
        <v>0</v>
      </c>
      <c r="K500" s="155">
        <v>0</v>
      </c>
      <c r="L500" s="366">
        <v>0</v>
      </c>
      <c r="M500" s="339">
        <v>0</v>
      </c>
      <c r="N500" s="155">
        <v>0</v>
      </c>
      <c r="O500" s="156">
        <v>0</v>
      </c>
      <c r="P500" s="155">
        <v>247.06</v>
      </c>
      <c r="Q500" s="100"/>
      <c r="R500" s="155">
        <v>0</v>
      </c>
      <c r="S500" s="366">
        <v>0</v>
      </c>
      <c r="T500" s="339">
        <v>0</v>
      </c>
      <c r="U500" s="155">
        <v>0</v>
      </c>
      <c r="V500" s="156">
        <v>0</v>
      </c>
      <c r="W500" s="155">
        <v>247.06</v>
      </c>
      <c r="X500" s="100"/>
      <c r="Y500" s="155">
        <v>0</v>
      </c>
      <c r="Z500" s="366">
        <v>0</v>
      </c>
      <c r="AA500" s="339">
        <v>0</v>
      </c>
      <c r="AB500" s="155">
        <v>0</v>
      </c>
      <c r="AC500" s="156">
        <v>0</v>
      </c>
      <c r="AD500" s="155">
        <v>247.06</v>
      </c>
      <c r="AE500" s="100"/>
      <c r="AF500" s="155">
        <v>0</v>
      </c>
      <c r="AG500" s="366">
        <v>0</v>
      </c>
      <c r="AH500" s="339">
        <v>0</v>
      </c>
      <c r="AI500" s="155">
        <v>0</v>
      </c>
      <c r="AJ500" s="156">
        <v>0</v>
      </c>
      <c r="AK500" s="155">
        <v>247.06</v>
      </c>
      <c r="AL500" s="100"/>
      <c r="AM500" s="155">
        <v>0</v>
      </c>
      <c r="AN500" s="366">
        <v>0</v>
      </c>
      <c r="AO500" s="339">
        <v>0</v>
      </c>
      <c r="AP500" s="155">
        <v>0</v>
      </c>
      <c r="AQ500" s="156">
        <v>0</v>
      </c>
      <c r="AR500" s="155">
        <v>247.06</v>
      </c>
      <c r="AS500" s="100"/>
      <c r="AT500" s="155">
        <v>0</v>
      </c>
      <c r="AU500" s="366">
        <v>0</v>
      </c>
      <c r="AV500" s="339">
        <v>0</v>
      </c>
      <c r="AW500" s="155">
        <v>0</v>
      </c>
      <c r="AX500" s="156">
        <v>0</v>
      </c>
      <c r="AY500" s="155">
        <v>247.06</v>
      </c>
      <c r="AZ500" s="100"/>
      <c r="BA500" s="155">
        <v>0</v>
      </c>
      <c r="BB500" s="366">
        <v>0</v>
      </c>
      <c r="BC500" s="339">
        <v>0</v>
      </c>
      <c r="BD500" s="155">
        <v>0</v>
      </c>
      <c r="BE500" s="156">
        <v>0</v>
      </c>
      <c r="BF500" s="155">
        <v>247.06</v>
      </c>
      <c r="BG500" s="100"/>
      <c r="BH500" s="155">
        <v>0</v>
      </c>
      <c r="BI500" s="366">
        <v>0</v>
      </c>
      <c r="BJ500" s="339">
        <v>0</v>
      </c>
      <c r="BK500" s="155">
        <v>0</v>
      </c>
      <c r="BL500" s="156">
        <v>0</v>
      </c>
      <c r="BM500" s="155">
        <v>247.06</v>
      </c>
      <c r="BN500" s="100"/>
      <c r="BO500" s="155">
        <v>0</v>
      </c>
      <c r="BP500" s="366">
        <v>0</v>
      </c>
      <c r="BQ500" s="339">
        <v>0</v>
      </c>
      <c r="BR500" s="155">
        <v>0</v>
      </c>
      <c r="BS500" s="156">
        <v>0</v>
      </c>
      <c r="BT500" s="155">
        <v>247.06</v>
      </c>
      <c r="BU500" s="100"/>
      <c r="BV500" s="155">
        <v>0</v>
      </c>
      <c r="BW500" s="366">
        <v>0</v>
      </c>
      <c r="BX500" s="339">
        <v>0</v>
      </c>
      <c r="BY500" s="155">
        <v>0</v>
      </c>
      <c r="BZ500" s="156">
        <v>0</v>
      </c>
      <c r="CA500" s="155">
        <v>247.06</v>
      </c>
      <c r="CB500" s="100"/>
      <c r="CC500" s="155">
        <v>0</v>
      </c>
      <c r="CD500" s="366">
        <v>0</v>
      </c>
      <c r="CE500" s="339">
        <v>0</v>
      </c>
      <c r="CF500" s="155">
        <v>0</v>
      </c>
      <c r="CG500" s="156">
        <v>0</v>
      </c>
      <c r="CH500" s="155">
        <v>247.06</v>
      </c>
      <c r="CI500" s="100"/>
      <c r="CJ500" s="155">
        <v>0</v>
      </c>
      <c r="CK500" s="366">
        <v>0</v>
      </c>
      <c r="CL500" s="339">
        <v>0</v>
      </c>
      <c r="CM500" s="155">
        <v>0</v>
      </c>
      <c r="CN500" s="156">
        <v>0</v>
      </c>
      <c r="CO500" s="155">
        <v>247.06</v>
      </c>
      <c r="CP500" s="100"/>
      <c r="CQ500" s="155">
        <v>0</v>
      </c>
      <c r="CR500" s="366">
        <v>0</v>
      </c>
      <c r="CS500" s="339">
        <v>0</v>
      </c>
      <c r="CT500" s="155">
        <v>0</v>
      </c>
      <c r="CU500" s="156">
        <v>0</v>
      </c>
      <c r="CV500" s="155">
        <v>247.06</v>
      </c>
      <c r="CW500" s="100">
        <v>9.5</v>
      </c>
      <c r="CX500" s="155">
        <v>213.37</v>
      </c>
      <c r="CY500" s="366">
        <v>0.86363636363636365</v>
      </c>
      <c r="CZ500" s="339">
        <v>9.5</v>
      </c>
      <c r="DA500" s="155">
        <v>213.37</v>
      </c>
      <c r="DB500" s="156">
        <v>0.86363636363636365</v>
      </c>
      <c r="DC500" s="155">
        <v>33.69</v>
      </c>
      <c r="DD500" s="100"/>
      <c r="DE500" s="155">
        <v>0</v>
      </c>
      <c r="DF500" s="366">
        <v>0</v>
      </c>
      <c r="DG500" s="339">
        <v>9.5</v>
      </c>
      <c r="DH500" s="155">
        <v>213.37</v>
      </c>
      <c r="DI500" s="156">
        <v>0.86363636363636365</v>
      </c>
      <c r="DJ500" s="155">
        <v>33.69</v>
      </c>
      <c r="DK500" s="100"/>
      <c r="DL500" s="155">
        <v>0</v>
      </c>
      <c r="DM500" s="366">
        <v>0</v>
      </c>
      <c r="DN500" s="339">
        <v>9.5</v>
      </c>
      <c r="DO500" s="155">
        <v>213.37</v>
      </c>
      <c r="DP500" s="156">
        <v>0.86363636363636365</v>
      </c>
      <c r="DQ500" s="155">
        <v>33.69</v>
      </c>
    </row>
    <row r="501" spans="1:121" ht="25.5" x14ac:dyDescent="0.25">
      <c r="A501" s="17" t="s">
        <v>1312</v>
      </c>
      <c r="B501" s="18" t="s">
        <v>1313</v>
      </c>
      <c r="C501" s="17" t="s">
        <v>27</v>
      </c>
      <c r="D501" s="17" t="s">
        <v>1314</v>
      </c>
      <c r="E501" s="19" t="s">
        <v>109</v>
      </c>
      <c r="F501" s="19">
        <v>14</v>
      </c>
      <c r="G501" s="20">
        <v>1364.44</v>
      </c>
      <c r="H501" s="20">
        <v>1708.55</v>
      </c>
      <c r="I501" s="390">
        <v>23919.7</v>
      </c>
      <c r="J501" s="100">
        <v>0</v>
      </c>
      <c r="K501" s="155">
        <v>0</v>
      </c>
      <c r="L501" s="366">
        <v>0</v>
      </c>
      <c r="M501" s="339">
        <v>0</v>
      </c>
      <c r="N501" s="155">
        <v>0</v>
      </c>
      <c r="O501" s="156">
        <v>0</v>
      </c>
      <c r="P501" s="155">
        <v>23919.7</v>
      </c>
      <c r="Q501" s="100"/>
      <c r="R501" s="155">
        <v>0</v>
      </c>
      <c r="S501" s="366">
        <v>0</v>
      </c>
      <c r="T501" s="339">
        <v>0</v>
      </c>
      <c r="U501" s="155">
        <v>0</v>
      </c>
      <c r="V501" s="156">
        <v>0</v>
      </c>
      <c r="W501" s="155">
        <v>23919.7</v>
      </c>
      <c r="X501" s="100"/>
      <c r="Y501" s="155">
        <v>0</v>
      </c>
      <c r="Z501" s="366">
        <v>0</v>
      </c>
      <c r="AA501" s="339">
        <v>0</v>
      </c>
      <c r="AB501" s="155">
        <v>0</v>
      </c>
      <c r="AC501" s="156">
        <v>0</v>
      </c>
      <c r="AD501" s="155">
        <v>23919.7</v>
      </c>
      <c r="AE501" s="100"/>
      <c r="AF501" s="155">
        <v>0</v>
      </c>
      <c r="AG501" s="366">
        <v>0</v>
      </c>
      <c r="AH501" s="339">
        <v>0</v>
      </c>
      <c r="AI501" s="155">
        <v>0</v>
      </c>
      <c r="AJ501" s="156">
        <v>0</v>
      </c>
      <c r="AK501" s="155">
        <v>23919.7</v>
      </c>
      <c r="AL501" s="100"/>
      <c r="AM501" s="155">
        <v>0</v>
      </c>
      <c r="AN501" s="366">
        <v>0</v>
      </c>
      <c r="AO501" s="339">
        <v>0</v>
      </c>
      <c r="AP501" s="155">
        <v>0</v>
      </c>
      <c r="AQ501" s="156">
        <v>0</v>
      </c>
      <c r="AR501" s="155">
        <v>23919.7</v>
      </c>
      <c r="AS501" s="100"/>
      <c r="AT501" s="155">
        <v>0</v>
      </c>
      <c r="AU501" s="366">
        <v>0</v>
      </c>
      <c r="AV501" s="339">
        <v>0</v>
      </c>
      <c r="AW501" s="155">
        <v>0</v>
      </c>
      <c r="AX501" s="156">
        <v>0</v>
      </c>
      <c r="AY501" s="155">
        <v>23919.7</v>
      </c>
      <c r="AZ501" s="100"/>
      <c r="BA501" s="155">
        <v>0</v>
      </c>
      <c r="BB501" s="366">
        <v>0</v>
      </c>
      <c r="BC501" s="339">
        <v>0</v>
      </c>
      <c r="BD501" s="155">
        <v>0</v>
      </c>
      <c r="BE501" s="156">
        <v>0</v>
      </c>
      <c r="BF501" s="155">
        <v>23919.7</v>
      </c>
      <c r="BG501" s="100"/>
      <c r="BH501" s="155">
        <v>0</v>
      </c>
      <c r="BI501" s="366">
        <v>0</v>
      </c>
      <c r="BJ501" s="339">
        <v>0</v>
      </c>
      <c r="BK501" s="155">
        <v>0</v>
      </c>
      <c r="BL501" s="156">
        <v>0</v>
      </c>
      <c r="BM501" s="155">
        <v>23919.7</v>
      </c>
      <c r="BN501" s="100"/>
      <c r="BO501" s="155">
        <v>0</v>
      </c>
      <c r="BP501" s="366">
        <v>0</v>
      </c>
      <c r="BQ501" s="339">
        <v>0</v>
      </c>
      <c r="BR501" s="155">
        <v>0</v>
      </c>
      <c r="BS501" s="156">
        <v>0</v>
      </c>
      <c r="BT501" s="155">
        <v>23919.7</v>
      </c>
      <c r="BU501" s="100"/>
      <c r="BV501" s="155">
        <v>0</v>
      </c>
      <c r="BW501" s="366">
        <v>0</v>
      </c>
      <c r="BX501" s="339">
        <v>0</v>
      </c>
      <c r="BY501" s="155">
        <v>0</v>
      </c>
      <c r="BZ501" s="156">
        <v>0</v>
      </c>
      <c r="CA501" s="155">
        <v>23919.7</v>
      </c>
      <c r="CB501" s="100"/>
      <c r="CC501" s="155">
        <v>0</v>
      </c>
      <c r="CD501" s="366">
        <v>0</v>
      </c>
      <c r="CE501" s="339">
        <v>0</v>
      </c>
      <c r="CF501" s="155">
        <v>0</v>
      </c>
      <c r="CG501" s="156">
        <v>0</v>
      </c>
      <c r="CH501" s="155">
        <v>23919.7</v>
      </c>
      <c r="CI501" s="100"/>
      <c r="CJ501" s="155">
        <v>0</v>
      </c>
      <c r="CK501" s="366">
        <v>0</v>
      </c>
      <c r="CL501" s="339">
        <v>0</v>
      </c>
      <c r="CM501" s="155">
        <v>0</v>
      </c>
      <c r="CN501" s="156">
        <v>0</v>
      </c>
      <c r="CO501" s="155">
        <v>23919.7</v>
      </c>
      <c r="CP501" s="100"/>
      <c r="CQ501" s="155">
        <v>0</v>
      </c>
      <c r="CR501" s="366">
        <v>0</v>
      </c>
      <c r="CS501" s="339">
        <v>0</v>
      </c>
      <c r="CT501" s="155">
        <v>0</v>
      </c>
      <c r="CU501" s="156">
        <v>0</v>
      </c>
      <c r="CV501" s="155">
        <v>23919.7</v>
      </c>
      <c r="CW501" s="100">
        <v>7.2</v>
      </c>
      <c r="CX501" s="155">
        <v>12301.56</v>
      </c>
      <c r="CY501" s="366">
        <v>0.51428571428571423</v>
      </c>
      <c r="CZ501" s="339">
        <v>7.2</v>
      </c>
      <c r="DA501" s="155">
        <v>12301.56</v>
      </c>
      <c r="DB501" s="156">
        <v>0.51428571428571423</v>
      </c>
      <c r="DC501" s="155">
        <v>11618.140000000001</v>
      </c>
      <c r="DD501" s="100"/>
      <c r="DE501" s="155">
        <v>0</v>
      </c>
      <c r="DF501" s="366">
        <v>0</v>
      </c>
      <c r="DG501" s="339">
        <v>7.2</v>
      </c>
      <c r="DH501" s="155">
        <v>12301.56</v>
      </c>
      <c r="DI501" s="156">
        <v>0.51428571428571423</v>
      </c>
      <c r="DJ501" s="155">
        <v>11618.140000000001</v>
      </c>
      <c r="DK501" s="100"/>
      <c r="DL501" s="155">
        <v>0</v>
      </c>
      <c r="DM501" s="366">
        <v>0</v>
      </c>
      <c r="DN501" s="339">
        <v>7.2</v>
      </c>
      <c r="DO501" s="155">
        <v>12301.56</v>
      </c>
      <c r="DP501" s="156">
        <v>0.51428571428571423</v>
      </c>
      <c r="DQ501" s="155">
        <v>11618.140000000001</v>
      </c>
    </row>
    <row r="502" spans="1:121" ht="38.25" x14ac:dyDescent="0.25">
      <c r="A502" s="17" t="s">
        <v>1315</v>
      </c>
      <c r="B502" s="18" t="s">
        <v>1316</v>
      </c>
      <c r="C502" s="17" t="s">
        <v>27</v>
      </c>
      <c r="D502" s="17" t="s">
        <v>1317</v>
      </c>
      <c r="E502" s="19" t="s">
        <v>42</v>
      </c>
      <c r="F502" s="19">
        <v>45</v>
      </c>
      <c r="G502" s="20">
        <v>120.82</v>
      </c>
      <c r="H502" s="20">
        <v>151.29</v>
      </c>
      <c r="I502" s="390">
        <v>6808.05</v>
      </c>
      <c r="J502" s="100">
        <v>0</v>
      </c>
      <c r="K502" s="155">
        <v>0</v>
      </c>
      <c r="L502" s="366">
        <v>0</v>
      </c>
      <c r="M502" s="339">
        <v>0</v>
      </c>
      <c r="N502" s="155">
        <v>0</v>
      </c>
      <c r="O502" s="156">
        <v>0</v>
      </c>
      <c r="P502" s="155">
        <v>6808.05</v>
      </c>
      <c r="Q502" s="100"/>
      <c r="R502" s="155">
        <v>0</v>
      </c>
      <c r="S502" s="366">
        <v>0</v>
      </c>
      <c r="T502" s="339">
        <v>0</v>
      </c>
      <c r="U502" s="155">
        <v>0</v>
      </c>
      <c r="V502" s="156">
        <v>0</v>
      </c>
      <c r="W502" s="155">
        <v>6808.05</v>
      </c>
      <c r="X502" s="100"/>
      <c r="Y502" s="155">
        <v>0</v>
      </c>
      <c r="Z502" s="366">
        <v>0</v>
      </c>
      <c r="AA502" s="339">
        <v>0</v>
      </c>
      <c r="AB502" s="155">
        <v>0</v>
      </c>
      <c r="AC502" s="156">
        <v>0</v>
      </c>
      <c r="AD502" s="155">
        <v>6808.05</v>
      </c>
      <c r="AE502" s="100"/>
      <c r="AF502" s="155">
        <v>0</v>
      </c>
      <c r="AG502" s="366">
        <v>0</v>
      </c>
      <c r="AH502" s="339">
        <v>0</v>
      </c>
      <c r="AI502" s="155">
        <v>0</v>
      </c>
      <c r="AJ502" s="156">
        <v>0</v>
      </c>
      <c r="AK502" s="155">
        <v>6808.05</v>
      </c>
      <c r="AL502" s="100"/>
      <c r="AM502" s="155">
        <v>0</v>
      </c>
      <c r="AN502" s="366">
        <v>0</v>
      </c>
      <c r="AO502" s="339">
        <v>0</v>
      </c>
      <c r="AP502" s="155">
        <v>0</v>
      </c>
      <c r="AQ502" s="156">
        <v>0</v>
      </c>
      <c r="AR502" s="155">
        <v>6808.05</v>
      </c>
      <c r="AS502" s="100"/>
      <c r="AT502" s="155">
        <v>0</v>
      </c>
      <c r="AU502" s="366">
        <v>0</v>
      </c>
      <c r="AV502" s="339">
        <v>0</v>
      </c>
      <c r="AW502" s="155">
        <v>0</v>
      </c>
      <c r="AX502" s="156">
        <v>0</v>
      </c>
      <c r="AY502" s="155">
        <v>6808.05</v>
      </c>
      <c r="AZ502" s="100"/>
      <c r="BA502" s="155">
        <v>0</v>
      </c>
      <c r="BB502" s="366">
        <v>0</v>
      </c>
      <c r="BC502" s="339">
        <v>0</v>
      </c>
      <c r="BD502" s="155">
        <v>0</v>
      </c>
      <c r="BE502" s="156">
        <v>0</v>
      </c>
      <c r="BF502" s="155">
        <v>6808.05</v>
      </c>
      <c r="BG502" s="100"/>
      <c r="BH502" s="155">
        <v>0</v>
      </c>
      <c r="BI502" s="366">
        <v>0</v>
      </c>
      <c r="BJ502" s="339">
        <v>0</v>
      </c>
      <c r="BK502" s="155">
        <v>0</v>
      </c>
      <c r="BL502" s="156">
        <v>0</v>
      </c>
      <c r="BM502" s="155">
        <v>6808.05</v>
      </c>
      <c r="BN502" s="100"/>
      <c r="BO502" s="155">
        <v>0</v>
      </c>
      <c r="BP502" s="366">
        <v>0</v>
      </c>
      <c r="BQ502" s="339">
        <v>0</v>
      </c>
      <c r="BR502" s="155">
        <v>0</v>
      </c>
      <c r="BS502" s="156">
        <v>0</v>
      </c>
      <c r="BT502" s="155">
        <v>6808.05</v>
      </c>
      <c r="BU502" s="100"/>
      <c r="BV502" s="155">
        <v>0</v>
      </c>
      <c r="BW502" s="366">
        <v>0</v>
      </c>
      <c r="BX502" s="339">
        <v>0</v>
      </c>
      <c r="BY502" s="155">
        <v>0</v>
      </c>
      <c r="BZ502" s="156">
        <v>0</v>
      </c>
      <c r="CA502" s="155">
        <v>6808.05</v>
      </c>
      <c r="CB502" s="100"/>
      <c r="CC502" s="155">
        <v>0</v>
      </c>
      <c r="CD502" s="366">
        <v>0</v>
      </c>
      <c r="CE502" s="339">
        <v>0</v>
      </c>
      <c r="CF502" s="155">
        <v>0</v>
      </c>
      <c r="CG502" s="156">
        <v>0</v>
      </c>
      <c r="CH502" s="155">
        <v>6808.05</v>
      </c>
      <c r="CI502" s="100"/>
      <c r="CJ502" s="155">
        <v>0</v>
      </c>
      <c r="CK502" s="366">
        <v>0</v>
      </c>
      <c r="CL502" s="339">
        <v>0</v>
      </c>
      <c r="CM502" s="155">
        <v>0</v>
      </c>
      <c r="CN502" s="156">
        <v>0</v>
      </c>
      <c r="CO502" s="155">
        <v>6808.05</v>
      </c>
      <c r="CP502" s="100"/>
      <c r="CQ502" s="155">
        <v>0</v>
      </c>
      <c r="CR502" s="366">
        <v>0</v>
      </c>
      <c r="CS502" s="339">
        <v>0</v>
      </c>
      <c r="CT502" s="155">
        <v>0</v>
      </c>
      <c r="CU502" s="156">
        <v>0</v>
      </c>
      <c r="CV502" s="155">
        <v>6808.05</v>
      </c>
      <c r="CW502" s="100"/>
      <c r="CX502" s="155">
        <v>0</v>
      </c>
      <c r="CY502" s="366">
        <v>0</v>
      </c>
      <c r="CZ502" s="339">
        <v>0</v>
      </c>
      <c r="DA502" s="155">
        <v>0</v>
      </c>
      <c r="DB502" s="156">
        <v>0</v>
      </c>
      <c r="DC502" s="155">
        <v>6808.05</v>
      </c>
      <c r="DD502" s="100"/>
      <c r="DE502" s="155">
        <v>0</v>
      </c>
      <c r="DF502" s="366">
        <v>0</v>
      </c>
      <c r="DG502" s="339">
        <v>0</v>
      </c>
      <c r="DH502" s="155">
        <v>0</v>
      </c>
      <c r="DI502" s="156">
        <v>0</v>
      </c>
      <c r="DJ502" s="155">
        <v>6808.05</v>
      </c>
      <c r="DK502" s="100"/>
      <c r="DL502" s="155">
        <v>0</v>
      </c>
      <c r="DM502" s="366">
        <v>0</v>
      </c>
      <c r="DN502" s="339">
        <v>0</v>
      </c>
      <c r="DO502" s="155">
        <v>0</v>
      </c>
      <c r="DP502" s="156">
        <v>0</v>
      </c>
      <c r="DQ502" s="155">
        <v>6808.05</v>
      </c>
    </row>
    <row r="503" spans="1:121" x14ac:dyDescent="0.25">
      <c r="A503" s="17" t="s">
        <v>1318</v>
      </c>
      <c r="B503" s="18" t="s">
        <v>1319</v>
      </c>
      <c r="C503" s="17" t="s">
        <v>40</v>
      </c>
      <c r="D503" s="17" t="s">
        <v>1320</v>
      </c>
      <c r="E503" s="19" t="s">
        <v>222</v>
      </c>
      <c r="F503" s="19">
        <v>16.11</v>
      </c>
      <c r="G503" s="20">
        <v>54.05</v>
      </c>
      <c r="H503" s="20">
        <v>67.680000000000007</v>
      </c>
      <c r="I503" s="390">
        <v>1090.3240000000001</v>
      </c>
      <c r="J503" s="100">
        <v>0</v>
      </c>
      <c r="K503" s="155">
        <v>0</v>
      </c>
      <c r="L503" s="366">
        <v>0</v>
      </c>
      <c r="M503" s="339">
        <v>0</v>
      </c>
      <c r="N503" s="155">
        <v>0</v>
      </c>
      <c r="O503" s="156">
        <v>0</v>
      </c>
      <c r="P503" s="155">
        <v>1090.3240000000001</v>
      </c>
      <c r="Q503" s="100"/>
      <c r="R503" s="155">
        <v>0</v>
      </c>
      <c r="S503" s="366">
        <v>0</v>
      </c>
      <c r="T503" s="339">
        <v>0</v>
      </c>
      <c r="U503" s="155">
        <v>0</v>
      </c>
      <c r="V503" s="156">
        <v>0</v>
      </c>
      <c r="W503" s="155">
        <v>1090.3240000000001</v>
      </c>
      <c r="X503" s="100"/>
      <c r="Y503" s="155">
        <v>0</v>
      </c>
      <c r="Z503" s="366">
        <v>0</v>
      </c>
      <c r="AA503" s="339">
        <v>0</v>
      </c>
      <c r="AB503" s="155">
        <v>0</v>
      </c>
      <c r="AC503" s="156">
        <v>0</v>
      </c>
      <c r="AD503" s="155">
        <v>1090.3240000000001</v>
      </c>
      <c r="AE503" s="100"/>
      <c r="AF503" s="155">
        <v>0</v>
      </c>
      <c r="AG503" s="366">
        <v>0</v>
      </c>
      <c r="AH503" s="339">
        <v>0</v>
      </c>
      <c r="AI503" s="155">
        <v>0</v>
      </c>
      <c r="AJ503" s="156">
        <v>0</v>
      </c>
      <c r="AK503" s="155">
        <v>1090.3240000000001</v>
      </c>
      <c r="AL503" s="100"/>
      <c r="AM503" s="155">
        <v>0</v>
      </c>
      <c r="AN503" s="366">
        <v>0</v>
      </c>
      <c r="AO503" s="339">
        <v>0</v>
      </c>
      <c r="AP503" s="155">
        <v>0</v>
      </c>
      <c r="AQ503" s="156">
        <v>0</v>
      </c>
      <c r="AR503" s="155">
        <v>1090.3240000000001</v>
      </c>
      <c r="AS503" s="100"/>
      <c r="AT503" s="155">
        <v>0</v>
      </c>
      <c r="AU503" s="366">
        <v>0</v>
      </c>
      <c r="AV503" s="339">
        <v>0</v>
      </c>
      <c r="AW503" s="155">
        <v>0</v>
      </c>
      <c r="AX503" s="156">
        <v>0</v>
      </c>
      <c r="AY503" s="155">
        <v>1090.3240000000001</v>
      </c>
      <c r="AZ503" s="100"/>
      <c r="BA503" s="155">
        <v>0</v>
      </c>
      <c r="BB503" s="366">
        <v>0</v>
      </c>
      <c r="BC503" s="339">
        <v>0</v>
      </c>
      <c r="BD503" s="155">
        <v>0</v>
      </c>
      <c r="BE503" s="156">
        <v>0</v>
      </c>
      <c r="BF503" s="155">
        <v>1090.3240000000001</v>
      </c>
      <c r="BG503" s="100"/>
      <c r="BH503" s="155">
        <v>0</v>
      </c>
      <c r="BI503" s="366">
        <v>0</v>
      </c>
      <c r="BJ503" s="339">
        <v>0</v>
      </c>
      <c r="BK503" s="155">
        <v>0</v>
      </c>
      <c r="BL503" s="156">
        <v>0</v>
      </c>
      <c r="BM503" s="155">
        <v>1090.3240000000001</v>
      </c>
      <c r="BN503" s="100"/>
      <c r="BO503" s="155">
        <v>0</v>
      </c>
      <c r="BP503" s="366">
        <v>0</v>
      </c>
      <c r="BQ503" s="339">
        <v>0</v>
      </c>
      <c r="BR503" s="155">
        <v>0</v>
      </c>
      <c r="BS503" s="156">
        <v>0</v>
      </c>
      <c r="BT503" s="155">
        <v>1090.3240000000001</v>
      </c>
      <c r="BU503" s="100"/>
      <c r="BV503" s="155">
        <v>0</v>
      </c>
      <c r="BW503" s="366">
        <v>0</v>
      </c>
      <c r="BX503" s="339">
        <v>0</v>
      </c>
      <c r="BY503" s="155">
        <v>0</v>
      </c>
      <c r="BZ503" s="156">
        <v>0</v>
      </c>
      <c r="CA503" s="155">
        <v>1090.3240000000001</v>
      </c>
      <c r="CB503" s="100"/>
      <c r="CC503" s="155">
        <v>0</v>
      </c>
      <c r="CD503" s="366">
        <v>0</v>
      </c>
      <c r="CE503" s="339">
        <v>0</v>
      </c>
      <c r="CF503" s="155">
        <v>0</v>
      </c>
      <c r="CG503" s="156">
        <v>0</v>
      </c>
      <c r="CH503" s="155">
        <v>1090.3240000000001</v>
      </c>
      <c r="CI503" s="100"/>
      <c r="CJ503" s="155">
        <v>0</v>
      </c>
      <c r="CK503" s="366">
        <v>0</v>
      </c>
      <c r="CL503" s="339">
        <v>0</v>
      </c>
      <c r="CM503" s="155">
        <v>0</v>
      </c>
      <c r="CN503" s="156">
        <v>0</v>
      </c>
      <c r="CO503" s="155">
        <v>1090.3240000000001</v>
      </c>
      <c r="CP503" s="100"/>
      <c r="CQ503" s="155">
        <v>0</v>
      </c>
      <c r="CR503" s="366">
        <v>0</v>
      </c>
      <c r="CS503" s="339">
        <v>0</v>
      </c>
      <c r="CT503" s="155">
        <v>0</v>
      </c>
      <c r="CU503" s="156">
        <v>0</v>
      </c>
      <c r="CV503" s="155">
        <v>1090.3240000000001</v>
      </c>
      <c r="CW503" s="100"/>
      <c r="CX503" s="155">
        <v>0</v>
      </c>
      <c r="CY503" s="366">
        <v>0</v>
      </c>
      <c r="CZ503" s="339">
        <v>0</v>
      </c>
      <c r="DA503" s="155">
        <v>0</v>
      </c>
      <c r="DB503" s="156">
        <v>0</v>
      </c>
      <c r="DC503" s="155">
        <v>1090.3240000000001</v>
      </c>
      <c r="DD503" s="100"/>
      <c r="DE503" s="155">
        <v>0</v>
      </c>
      <c r="DF503" s="366">
        <v>0</v>
      </c>
      <c r="DG503" s="339">
        <v>0</v>
      </c>
      <c r="DH503" s="155">
        <v>0</v>
      </c>
      <c r="DI503" s="156">
        <v>0</v>
      </c>
      <c r="DJ503" s="155">
        <v>1090.3240000000001</v>
      </c>
      <c r="DK503" s="100"/>
      <c r="DL503" s="155">
        <v>0</v>
      </c>
      <c r="DM503" s="366">
        <v>0</v>
      </c>
      <c r="DN503" s="339">
        <v>0</v>
      </c>
      <c r="DO503" s="155">
        <v>0</v>
      </c>
      <c r="DP503" s="156">
        <v>0</v>
      </c>
      <c r="DQ503" s="155">
        <v>1090.3240000000001</v>
      </c>
    </row>
    <row r="504" spans="1:121" x14ac:dyDescent="0.25">
      <c r="A504" s="25" t="s">
        <v>1321</v>
      </c>
      <c r="B504" s="25"/>
      <c r="C504" s="25"/>
      <c r="D504" s="25" t="s">
        <v>1322</v>
      </c>
      <c r="E504" s="25"/>
      <c r="F504" s="25"/>
      <c r="G504" s="26"/>
      <c r="H504" s="26"/>
      <c r="I504" s="392">
        <v>0</v>
      </c>
      <c r="J504" s="157"/>
      <c r="K504" s="392">
        <v>0</v>
      </c>
      <c r="L504" s="369" t="e">
        <v>#DIV/0!</v>
      </c>
      <c r="M504" s="370"/>
      <c r="N504" s="392">
        <v>0</v>
      </c>
      <c r="O504" s="161" t="e">
        <v>#DIV/0!</v>
      </c>
      <c r="P504" s="392">
        <v>345699.92999999993</v>
      </c>
      <c r="Q504" s="157"/>
      <c r="R504" s="392">
        <v>0</v>
      </c>
      <c r="S504" s="369" t="e">
        <v>#DIV/0!</v>
      </c>
      <c r="T504" s="370"/>
      <c r="U504" s="392">
        <v>0</v>
      </c>
      <c r="V504" s="161" t="e">
        <v>#DIV/0!</v>
      </c>
      <c r="W504" s="392">
        <v>345699.92999999993</v>
      </c>
      <c r="X504" s="157"/>
      <c r="Y504" s="392">
        <v>0</v>
      </c>
      <c r="Z504" s="369" t="e">
        <v>#DIV/0!</v>
      </c>
      <c r="AA504" s="370"/>
      <c r="AB504" s="392">
        <v>0</v>
      </c>
      <c r="AC504" s="161" t="e">
        <v>#DIV/0!</v>
      </c>
      <c r="AD504" s="392">
        <v>345699.92999999993</v>
      </c>
      <c r="AE504" s="157"/>
      <c r="AF504" s="392">
        <v>0</v>
      </c>
      <c r="AG504" s="369" t="e">
        <v>#DIV/0!</v>
      </c>
      <c r="AH504" s="370"/>
      <c r="AI504" s="392">
        <v>0</v>
      </c>
      <c r="AJ504" s="161" t="e">
        <v>#DIV/0!</v>
      </c>
      <c r="AK504" s="392">
        <v>345699.92999999993</v>
      </c>
      <c r="AL504" s="157"/>
      <c r="AM504" s="392">
        <v>0</v>
      </c>
      <c r="AN504" s="369" t="e">
        <v>#DIV/0!</v>
      </c>
      <c r="AO504" s="370"/>
      <c r="AP504" s="392">
        <v>0</v>
      </c>
      <c r="AQ504" s="161" t="e">
        <v>#DIV/0!</v>
      </c>
      <c r="AR504" s="392">
        <v>345699.92999999993</v>
      </c>
      <c r="AS504" s="157"/>
      <c r="AT504" s="392">
        <v>0</v>
      </c>
      <c r="AU504" s="369" t="e">
        <v>#DIV/0!</v>
      </c>
      <c r="AV504" s="370"/>
      <c r="AW504" s="392">
        <v>0</v>
      </c>
      <c r="AX504" s="161" t="e">
        <v>#DIV/0!</v>
      </c>
      <c r="AY504" s="392">
        <v>345699.92999999993</v>
      </c>
      <c r="AZ504" s="157"/>
      <c r="BA504" s="392">
        <v>0</v>
      </c>
      <c r="BB504" s="369" t="e">
        <v>#DIV/0!</v>
      </c>
      <c r="BC504" s="370"/>
      <c r="BD504" s="392">
        <v>0</v>
      </c>
      <c r="BE504" s="161" t="e">
        <v>#DIV/0!</v>
      </c>
      <c r="BF504" s="392">
        <v>345699.92999999993</v>
      </c>
      <c r="BG504" s="157"/>
      <c r="BH504" s="392">
        <v>0</v>
      </c>
      <c r="BI504" s="369" t="e">
        <v>#DIV/0!</v>
      </c>
      <c r="BJ504" s="370"/>
      <c r="BK504" s="392">
        <v>0</v>
      </c>
      <c r="BL504" s="161" t="e">
        <v>#DIV/0!</v>
      </c>
      <c r="BM504" s="392">
        <v>345699.92999999993</v>
      </c>
      <c r="BN504" s="157"/>
      <c r="BO504" s="392">
        <v>0</v>
      </c>
      <c r="BP504" s="369" t="e">
        <v>#DIV/0!</v>
      </c>
      <c r="BQ504" s="370"/>
      <c r="BR504" s="392">
        <v>0</v>
      </c>
      <c r="BS504" s="161" t="e">
        <v>#DIV/0!</v>
      </c>
      <c r="BT504" s="392">
        <v>345699.92999999993</v>
      </c>
      <c r="BU504" s="157"/>
      <c r="BV504" s="392">
        <v>0</v>
      </c>
      <c r="BW504" s="369" t="e">
        <v>#DIV/0!</v>
      </c>
      <c r="BX504" s="370"/>
      <c r="BY504" s="392">
        <v>0</v>
      </c>
      <c r="BZ504" s="161" t="e">
        <v>#DIV/0!</v>
      </c>
      <c r="CA504" s="392">
        <v>345699.92999999993</v>
      </c>
      <c r="CB504" s="157"/>
      <c r="CC504" s="392">
        <v>0</v>
      </c>
      <c r="CD504" s="369" t="e">
        <v>#DIV/0!</v>
      </c>
      <c r="CE504" s="370"/>
      <c r="CF504" s="392">
        <v>0</v>
      </c>
      <c r="CG504" s="161" t="e">
        <v>#DIV/0!</v>
      </c>
      <c r="CH504" s="392">
        <v>345699.92999999993</v>
      </c>
      <c r="CI504" s="157"/>
      <c r="CJ504" s="392">
        <v>8825.34</v>
      </c>
      <c r="CK504" s="369" t="e">
        <v>#DIV/0!</v>
      </c>
      <c r="CL504" s="370"/>
      <c r="CM504" s="392">
        <v>8825.34</v>
      </c>
      <c r="CN504" s="161">
        <v>0</v>
      </c>
      <c r="CO504" s="392">
        <v>336874.58999999997</v>
      </c>
      <c r="CP504" s="157"/>
      <c r="CQ504" s="392">
        <v>47621.359999999993</v>
      </c>
      <c r="CR504" s="369"/>
      <c r="CS504" s="370"/>
      <c r="CT504" s="392">
        <v>56446.7</v>
      </c>
      <c r="CU504" s="161"/>
      <c r="CV504" s="392">
        <v>289253.23</v>
      </c>
      <c r="CW504" s="157"/>
      <c r="CX504" s="392">
        <v>28765.3</v>
      </c>
      <c r="CY504" s="369"/>
      <c r="CZ504" s="370"/>
      <c r="DA504" s="392">
        <v>85212</v>
      </c>
      <c r="DB504" s="161"/>
      <c r="DC504" s="392">
        <v>260487.93</v>
      </c>
      <c r="DD504" s="157"/>
      <c r="DE504" s="392">
        <v>0</v>
      </c>
      <c r="DF504" s="369"/>
      <c r="DG504" s="370"/>
      <c r="DH504" s="392">
        <v>85212</v>
      </c>
      <c r="DI504" s="161"/>
      <c r="DJ504" s="392">
        <v>260487.93</v>
      </c>
      <c r="DK504" s="157"/>
      <c r="DL504" s="392">
        <v>0</v>
      </c>
      <c r="DM504" s="369"/>
      <c r="DN504" s="370"/>
      <c r="DO504" s="392">
        <v>85212</v>
      </c>
      <c r="DP504" s="161"/>
      <c r="DQ504" s="392">
        <v>260487.93</v>
      </c>
    </row>
    <row r="505" spans="1:121" ht="38.25" x14ac:dyDescent="0.25">
      <c r="A505" s="29" t="s">
        <v>1323</v>
      </c>
      <c r="B505" s="30" t="s">
        <v>1324</v>
      </c>
      <c r="C505" s="29" t="s">
        <v>32</v>
      </c>
      <c r="D505" s="29" t="s">
        <v>1325</v>
      </c>
      <c r="E505" s="31" t="s">
        <v>42</v>
      </c>
      <c r="F505" s="19">
        <v>18</v>
      </c>
      <c r="G505" s="32">
        <v>1846.15</v>
      </c>
      <c r="H505" s="32">
        <v>2147.44</v>
      </c>
      <c r="I505" s="393">
        <v>38653.919999999998</v>
      </c>
      <c r="J505" s="100">
        <v>0</v>
      </c>
      <c r="K505" s="155">
        <v>0</v>
      </c>
      <c r="L505" s="366">
        <v>0</v>
      </c>
      <c r="M505" s="339">
        <v>0</v>
      </c>
      <c r="N505" s="155">
        <v>0</v>
      </c>
      <c r="O505" s="156">
        <v>0</v>
      </c>
      <c r="P505" s="155">
        <v>38653.919999999998</v>
      </c>
      <c r="Q505" s="100"/>
      <c r="R505" s="155">
        <v>0</v>
      </c>
      <c r="S505" s="366">
        <v>0</v>
      </c>
      <c r="T505" s="339">
        <v>0</v>
      </c>
      <c r="U505" s="155">
        <v>0</v>
      </c>
      <c r="V505" s="156">
        <v>0</v>
      </c>
      <c r="W505" s="155">
        <v>38653.919999999998</v>
      </c>
      <c r="X505" s="100"/>
      <c r="Y505" s="155">
        <v>0</v>
      </c>
      <c r="Z505" s="366">
        <v>0</v>
      </c>
      <c r="AA505" s="339">
        <v>0</v>
      </c>
      <c r="AB505" s="155">
        <v>0</v>
      </c>
      <c r="AC505" s="156">
        <v>0</v>
      </c>
      <c r="AD505" s="155">
        <v>38653.919999999998</v>
      </c>
      <c r="AE505" s="100"/>
      <c r="AF505" s="155">
        <v>0</v>
      </c>
      <c r="AG505" s="366">
        <v>0</v>
      </c>
      <c r="AH505" s="339">
        <v>0</v>
      </c>
      <c r="AI505" s="155">
        <v>0</v>
      </c>
      <c r="AJ505" s="156">
        <v>0</v>
      </c>
      <c r="AK505" s="155">
        <v>38653.919999999998</v>
      </c>
      <c r="AL505" s="100"/>
      <c r="AM505" s="155">
        <v>0</v>
      </c>
      <c r="AN505" s="366">
        <v>0</v>
      </c>
      <c r="AO505" s="339">
        <v>0</v>
      </c>
      <c r="AP505" s="155">
        <v>0</v>
      </c>
      <c r="AQ505" s="156">
        <v>0</v>
      </c>
      <c r="AR505" s="155">
        <v>38653.919999999998</v>
      </c>
      <c r="AS505" s="100"/>
      <c r="AT505" s="155">
        <v>0</v>
      </c>
      <c r="AU505" s="366">
        <v>0</v>
      </c>
      <c r="AV505" s="339">
        <v>0</v>
      </c>
      <c r="AW505" s="155">
        <v>0</v>
      </c>
      <c r="AX505" s="156">
        <v>0</v>
      </c>
      <c r="AY505" s="155">
        <v>38653.919999999998</v>
      </c>
      <c r="AZ505" s="100"/>
      <c r="BA505" s="155">
        <v>0</v>
      </c>
      <c r="BB505" s="366">
        <v>0</v>
      </c>
      <c r="BC505" s="339">
        <v>0</v>
      </c>
      <c r="BD505" s="155">
        <v>0</v>
      </c>
      <c r="BE505" s="156">
        <v>0</v>
      </c>
      <c r="BF505" s="155">
        <v>38653.919999999998</v>
      </c>
      <c r="BG505" s="100"/>
      <c r="BH505" s="155">
        <v>0</v>
      </c>
      <c r="BI505" s="366">
        <v>0</v>
      </c>
      <c r="BJ505" s="339">
        <v>0</v>
      </c>
      <c r="BK505" s="155">
        <v>0</v>
      </c>
      <c r="BL505" s="156">
        <v>0</v>
      </c>
      <c r="BM505" s="155">
        <v>38653.919999999998</v>
      </c>
      <c r="BN505" s="100"/>
      <c r="BO505" s="155">
        <v>0</v>
      </c>
      <c r="BP505" s="366">
        <v>0</v>
      </c>
      <c r="BQ505" s="339">
        <v>0</v>
      </c>
      <c r="BR505" s="155">
        <v>0</v>
      </c>
      <c r="BS505" s="156">
        <v>0</v>
      </c>
      <c r="BT505" s="155">
        <v>38653.919999999998</v>
      </c>
      <c r="BU505" s="100"/>
      <c r="BV505" s="155">
        <v>0</v>
      </c>
      <c r="BW505" s="366">
        <v>0</v>
      </c>
      <c r="BX505" s="339">
        <v>0</v>
      </c>
      <c r="BY505" s="155">
        <v>0</v>
      </c>
      <c r="BZ505" s="156">
        <v>0</v>
      </c>
      <c r="CA505" s="155">
        <v>38653.919999999998</v>
      </c>
      <c r="CB505" s="100"/>
      <c r="CC505" s="155">
        <v>0</v>
      </c>
      <c r="CD505" s="366">
        <v>0</v>
      </c>
      <c r="CE505" s="339">
        <v>0</v>
      </c>
      <c r="CF505" s="155">
        <v>0</v>
      </c>
      <c r="CG505" s="156">
        <v>0</v>
      </c>
      <c r="CH505" s="155">
        <v>38653.919999999998</v>
      </c>
      <c r="CI505" s="100">
        <v>3</v>
      </c>
      <c r="CJ505" s="155">
        <v>6442.32</v>
      </c>
      <c r="CK505" s="366">
        <v>0.16666666666666666</v>
      </c>
      <c r="CL505" s="339">
        <v>3</v>
      </c>
      <c r="CM505" s="155">
        <v>6442.32</v>
      </c>
      <c r="CN505" s="156">
        <v>0.16666666666666666</v>
      </c>
      <c r="CO505" s="155">
        <v>32211.599999999999</v>
      </c>
      <c r="CP505" s="100">
        <v>6</v>
      </c>
      <c r="CQ505" s="155">
        <v>12884.64</v>
      </c>
      <c r="CR505" s="366">
        <v>0.33333333333333331</v>
      </c>
      <c r="CS505" s="339">
        <v>9</v>
      </c>
      <c r="CT505" s="155">
        <v>19326.96</v>
      </c>
      <c r="CU505" s="156">
        <v>0.5</v>
      </c>
      <c r="CV505" s="155">
        <v>19326.96</v>
      </c>
      <c r="CW505" s="100"/>
      <c r="CX505" s="155">
        <v>0</v>
      </c>
      <c r="CY505" s="366">
        <v>0</v>
      </c>
      <c r="CZ505" s="339">
        <v>9</v>
      </c>
      <c r="DA505" s="155">
        <v>19326.96</v>
      </c>
      <c r="DB505" s="156">
        <v>0.5</v>
      </c>
      <c r="DC505" s="155">
        <v>19326.96</v>
      </c>
      <c r="DD505" s="100"/>
      <c r="DE505" s="155">
        <v>0</v>
      </c>
      <c r="DF505" s="366">
        <v>0</v>
      </c>
      <c r="DG505" s="339">
        <v>9</v>
      </c>
      <c r="DH505" s="155">
        <v>19326.96</v>
      </c>
      <c r="DI505" s="156">
        <v>0.5</v>
      </c>
      <c r="DJ505" s="155">
        <v>19326.96</v>
      </c>
      <c r="DK505" s="100"/>
      <c r="DL505" s="155">
        <v>0</v>
      </c>
      <c r="DM505" s="366">
        <v>0</v>
      </c>
      <c r="DN505" s="339">
        <v>9</v>
      </c>
      <c r="DO505" s="155">
        <v>19326.96</v>
      </c>
      <c r="DP505" s="156">
        <v>0.5</v>
      </c>
      <c r="DQ505" s="155">
        <v>19326.96</v>
      </c>
    </row>
    <row r="506" spans="1:121" ht="38.25" x14ac:dyDescent="0.25">
      <c r="A506" s="29" t="s">
        <v>1326</v>
      </c>
      <c r="B506" s="30" t="s">
        <v>1327</v>
      </c>
      <c r="C506" s="29" t="s">
        <v>32</v>
      </c>
      <c r="D506" s="29" t="s">
        <v>1328</v>
      </c>
      <c r="E506" s="31" t="s">
        <v>42</v>
      </c>
      <c r="F506" s="19">
        <v>6</v>
      </c>
      <c r="G506" s="32">
        <v>2048.6799999999998</v>
      </c>
      <c r="H506" s="32">
        <v>2383.02</v>
      </c>
      <c r="I506" s="393">
        <v>14298.12</v>
      </c>
      <c r="J506" s="100">
        <v>0</v>
      </c>
      <c r="K506" s="155">
        <v>0</v>
      </c>
      <c r="L506" s="366">
        <v>0</v>
      </c>
      <c r="M506" s="339">
        <v>0</v>
      </c>
      <c r="N506" s="155">
        <v>0</v>
      </c>
      <c r="O506" s="156">
        <v>0</v>
      </c>
      <c r="P506" s="155">
        <v>14298.12</v>
      </c>
      <c r="Q506" s="100"/>
      <c r="R506" s="155">
        <v>0</v>
      </c>
      <c r="S506" s="366">
        <v>0</v>
      </c>
      <c r="T506" s="339">
        <v>0</v>
      </c>
      <c r="U506" s="155">
        <v>0</v>
      </c>
      <c r="V506" s="156">
        <v>0</v>
      </c>
      <c r="W506" s="155">
        <v>14298.12</v>
      </c>
      <c r="X506" s="100"/>
      <c r="Y506" s="155">
        <v>0</v>
      </c>
      <c r="Z506" s="366">
        <v>0</v>
      </c>
      <c r="AA506" s="339">
        <v>0</v>
      </c>
      <c r="AB506" s="155">
        <v>0</v>
      </c>
      <c r="AC506" s="156">
        <v>0</v>
      </c>
      <c r="AD506" s="155">
        <v>14298.12</v>
      </c>
      <c r="AE506" s="100"/>
      <c r="AF506" s="155">
        <v>0</v>
      </c>
      <c r="AG506" s="366">
        <v>0</v>
      </c>
      <c r="AH506" s="339">
        <v>0</v>
      </c>
      <c r="AI506" s="155">
        <v>0</v>
      </c>
      <c r="AJ506" s="156">
        <v>0</v>
      </c>
      <c r="AK506" s="155">
        <v>14298.12</v>
      </c>
      <c r="AL506" s="100"/>
      <c r="AM506" s="155">
        <v>0</v>
      </c>
      <c r="AN506" s="366">
        <v>0</v>
      </c>
      <c r="AO506" s="339">
        <v>0</v>
      </c>
      <c r="AP506" s="155">
        <v>0</v>
      </c>
      <c r="AQ506" s="156">
        <v>0</v>
      </c>
      <c r="AR506" s="155">
        <v>14298.12</v>
      </c>
      <c r="AS506" s="100"/>
      <c r="AT506" s="155">
        <v>0</v>
      </c>
      <c r="AU506" s="366">
        <v>0</v>
      </c>
      <c r="AV506" s="339">
        <v>0</v>
      </c>
      <c r="AW506" s="155">
        <v>0</v>
      </c>
      <c r="AX506" s="156">
        <v>0</v>
      </c>
      <c r="AY506" s="155">
        <v>14298.12</v>
      </c>
      <c r="AZ506" s="100"/>
      <c r="BA506" s="155">
        <v>0</v>
      </c>
      <c r="BB506" s="366">
        <v>0</v>
      </c>
      <c r="BC506" s="339">
        <v>0</v>
      </c>
      <c r="BD506" s="155">
        <v>0</v>
      </c>
      <c r="BE506" s="156">
        <v>0</v>
      </c>
      <c r="BF506" s="155">
        <v>14298.12</v>
      </c>
      <c r="BG506" s="100"/>
      <c r="BH506" s="155">
        <v>0</v>
      </c>
      <c r="BI506" s="366">
        <v>0</v>
      </c>
      <c r="BJ506" s="339">
        <v>0</v>
      </c>
      <c r="BK506" s="155">
        <v>0</v>
      </c>
      <c r="BL506" s="156">
        <v>0</v>
      </c>
      <c r="BM506" s="155">
        <v>14298.12</v>
      </c>
      <c r="BN506" s="100"/>
      <c r="BO506" s="155">
        <v>0</v>
      </c>
      <c r="BP506" s="366">
        <v>0</v>
      </c>
      <c r="BQ506" s="339">
        <v>0</v>
      </c>
      <c r="BR506" s="155">
        <v>0</v>
      </c>
      <c r="BS506" s="156">
        <v>0</v>
      </c>
      <c r="BT506" s="155">
        <v>14298.12</v>
      </c>
      <c r="BU506" s="100"/>
      <c r="BV506" s="155">
        <v>0</v>
      </c>
      <c r="BW506" s="366">
        <v>0</v>
      </c>
      <c r="BX506" s="339">
        <v>0</v>
      </c>
      <c r="BY506" s="155">
        <v>0</v>
      </c>
      <c r="BZ506" s="156">
        <v>0</v>
      </c>
      <c r="CA506" s="155">
        <v>14298.12</v>
      </c>
      <c r="CB506" s="100"/>
      <c r="CC506" s="155">
        <v>0</v>
      </c>
      <c r="CD506" s="366">
        <v>0</v>
      </c>
      <c r="CE506" s="339">
        <v>0</v>
      </c>
      <c r="CF506" s="155">
        <v>0</v>
      </c>
      <c r="CG506" s="156">
        <v>0</v>
      </c>
      <c r="CH506" s="155">
        <v>14298.12</v>
      </c>
      <c r="CI506" s="100">
        <v>1</v>
      </c>
      <c r="CJ506" s="155">
        <v>2383.02</v>
      </c>
      <c r="CK506" s="366">
        <v>0.16666666666666666</v>
      </c>
      <c r="CL506" s="339">
        <v>1</v>
      </c>
      <c r="CM506" s="155">
        <v>2383.02</v>
      </c>
      <c r="CN506" s="156">
        <v>0.16666666666666666</v>
      </c>
      <c r="CO506" s="155">
        <v>11915.1</v>
      </c>
      <c r="CP506" s="100">
        <v>3.5</v>
      </c>
      <c r="CQ506" s="155">
        <v>8340.57</v>
      </c>
      <c r="CR506" s="366">
        <v>0.58333333333333326</v>
      </c>
      <c r="CS506" s="339">
        <v>4.5</v>
      </c>
      <c r="CT506" s="155">
        <v>10723.59</v>
      </c>
      <c r="CU506" s="156">
        <v>0.75</v>
      </c>
      <c r="CV506" s="155">
        <v>3574.5300000000007</v>
      </c>
      <c r="CW506" s="100"/>
      <c r="CX506" s="155">
        <v>0</v>
      </c>
      <c r="CY506" s="366">
        <v>0</v>
      </c>
      <c r="CZ506" s="339">
        <v>4.5</v>
      </c>
      <c r="DA506" s="155">
        <v>10723.59</v>
      </c>
      <c r="DB506" s="156">
        <v>0.75</v>
      </c>
      <c r="DC506" s="155">
        <v>3574.5300000000007</v>
      </c>
      <c r="DD506" s="100"/>
      <c r="DE506" s="155">
        <v>0</v>
      </c>
      <c r="DF506" s="366">
        <v>0</v>
      </c>
      <c r="DG506" s="339">
        <v>4.5</v>
      </c>
      <c r="DH506" s="155">
        <v>10723.59</v>
      </c>
      <c r="DI506" s="156">
        <v>0.75</v>
      </c>
      <c r="DJ506" s="155">
        <v>3574.5300000000007</v>
      </c>
      <c r="DK506" s="100"/>
      <c r="DL506" s="155">
        <v>0</v>
      </c>
      <c r="DM506" s="366">
        <v>0</v>
      </c>
      <c r="DN506" s="339">
        <v>4.5</v>
      </c>
      <c r="DO506" s="155">
        <v>10723.59</v>
      </c>
      <c r="DP506" s="156">
        <v>0.75</v>
      </c>
      <c r="DQ506" s="155">
        <v>3574.5300000000007</v>
      </c>
    </row>
    <row r="507" spans="1:121" ht="38.25" x14ac:dyDescent="0.25">
      <c r="A507" s="29" t="s">
        <v>1329</v>
      </c>
      <c r="B507" s="30" t="s">
        <v>1330</v>
      </c>
      <c r="C507" s="29" t="s">
        <v>32</v>
      </c>
      <c r="D507" s="29" t="s">
        <v>1331</v>
      </c>
      <c r="E507" s="31" t="s">
        <v>42</v>
      </c>
      <c r="F507" s="19">
        <v>6</v>
      </c>
      <c r="G507" s="32">
        <v>4052.48</v>
      </c>
      <c r="H507" s="32">
        <v>4713.84</v>
      </c>
      <c r="I507" s="393">
        <v>28283.040000000001</v>
      </c>
      <c r="J507" s="100">
        <v>0</v>
      </c>
      <c r="K507" s="155">
        <v>0</v>
      </c>
      <c r="L507" s="366">
        <v>0</v>
      </c>
      <c r="M507" s="339">
        <v>0</v>
      </c>
      <c r="N507" s="155">
        <v>0</v>
      </c>
      <c r="O507" s="156">
        <v>0</v>
      </c>
      <c r="P507" s="155">
        <v>28283.040000000001</v>
      </c>
      <c r="Q507" s="100"/>
      <c r="R507" s="155">
        <v>0</v>
      </c>
      <c r="S507" s="366">
        <v>0</v>
      </c>
      <c r="T507" s="339">
        <v>0</v>
      </c>
      <c r="U507" s="155">
        <v>0</v>
      </c>
      <c r="V507" s="156">
        <v>0</v>
      </c>
      <c r="W507" s="155">
        <v>28283.040000000001</v>
      </c>
      <c r="X507" s="100"/>
      <c r="Y507" s="155">
        <v>0</v>
      </c>
      <c r="Z507" s="366">
        <v>0</v>
      </c>
      <c r="AA507" s="339">
        <v>0</v>
      </c>
      <c r="AB507" s="155">
        <v>0</v>
      </c>
      <c r="AC507" s="156">
        <v>0</v>
      </c>
      <c r="AD507" s="155">
        <v>28283.040000000001</v>
      </c>
      <c r="AE507" s="100"/>
      <c r="AF507" s="155">
        <v>0</v>
      </c>
      <c r="AG507" s="366">
        <v>0</v>
      </c>
      <c r="AH507" s="339">
        <v>0</v>
      </c>
      <c r="AI507" s="155">
        <v>0</v>
      </c>
      <c r="AJ507" s="156">
        <v>0</v>
      </c>
      <c r="AK507" s="155">
        <v>28283.040000000001</v>
      </c>
      <c r="AL507" s="100"/>
      <c r="AM507" s="155">
        <v>0</v>
      </c>
      <c r="AN507" s="366">
        <v>0</v>
      </c>
      <c r="AO507" s="339">
        <v>0</v>
      </c>
      <c r="AP507" s="155">
        <v>0</v>
      </c>
      <c r="AQ507" s="156">
        <v>0</v>
      </c>
      <c r="AR507" s="155">
        <v>28283.040000000001</v>
      </c>
      <c r="AS507" s="100"/>
      <c r="AT507" s="155">
        <v>0</v>
      </c>
      <c r="AU507" s="366">
        <v>0</v>
      </c>
      <c r="AV507" s="339">
        <v>0</v>
      </c>
      <c r="AW507" s="155">
        <v>0</v>
      </c>
      <c r="AX507" s="156">
        <v>0</v>
      </c>
      <c r="AY507" s="155">
        <v>28283.040000000001</v>
      </c>
      <c r="AZ507" s="100"/>
      <c r="BA507" s="155">
        <v>0</v>
      </c>
      <c r="BB507" s="366">
        <v>0</v>
      </c>
      <c r="BC507" s="339">
        <v>0</v>
      </c>
      <c r="BD507" s="155">
        <v>0</v>
      </c>
      <c r="BE507" s="156">
        <v>0</v>
      </c>
      <c r="BF507" s="155">
        <v>28283.040000000001</v>
      </c>
      <c r="BG507" s="100"/>
      <c r="BH507" s="155">
        <v>0</v>
      </c>
      <c r="BI507" s="366">
        <v>0</v>
      </c>
      <c r="BJ507" s="339">
        <v>0</v>
      </c>
      <c r="BK507" s="155">
        <v>0</v>
      </c>
      <c r="BL507" s="156">
        <v>0</v>
      </c>
      <c r="BM507" s="155">
        <v>28283.040000000001</v>
      </c>
      <c r="BN507" s="100"/>
      <c r="BO507" s="155">
        <v>0</v>
      </c>
      <c r="BP507" s="366">
        <v>0</v>
      </c>
      <c r="BQ507" s="339">
        <v>0</v>
      </c>
      <c r="BR507" s="155">
        <v>0</v>
      </c>
      <c r="BS507" s="156">
        <v>0</v>
      </c>
      <c r="BT507" s="155">
        <v>28283.040000000001</v>
      </c>
      <c r="BU507" s="100"/>
      <c r="BV507" s="155">
        <v>0</v>
      </c>
      <c r="BW507" s="366">
        <v>0</v>
      </c>
      <c r="BX507" s="339">
        <v>0</v>
      </c>
      <c r="BY507" s="155">
        <v>0</v>
      </c>
      <c r="BZ507" s="156">
        <v>0</v>
      </c>
      <c r="CA507" s="155">
        <v>28283.040000000001</v>
      </c>
      <c r="CB507" s="100"/>
      <c r="CC507" s="155">
        <v>0</v>
      </c>
      <c r="CD507" s="366">
        <v>0</v>
      </c>
      <c r="CE507" s="339">
        <v>0</v>
      </c>
      <c r="CF507" s="155">
        <v>0</v>
      </c>
      <c r="CG507" s="156">
        <v>0</v>
      </c>
      <c r="CH507" s="155">
        <v>28283.040000000001</v>
      </c>
      <c r="CI507" s="100"/>
      <c r="CJ507" s="155">
        <v>0</v>
      </c>
      <c r="CK507" s="366">
        <v>0</v>
      </c>
      <c r="CL507" s="339">
        <v>0</v>
      </c>
      <c r="CM507" s="155">
        <v>0</v>
      </c>
      <c r="CN507" s="156">
        <v>0</v>
      </c>
      <c r="CO507" s="155">
        <v>28283.040000000001</v>
      </c>
      <c r="CP507" s="100">
        <v>3</v>
      </c>
      <c r="CQ507" s="155">
        <v>14141.52</v>
      </c>
      <c r="CR507" s="366">
        <v>0.5</v>
      </c>
      <c r="CS507" s="339">
        <v>3</v>
      </c>
      <c r="CT507" s="155">
        <v>14141.52</v>
      </c>
      <c r="CU507" s="156">
        <v>0.5</v>
      </c>
      <c r="CV507" s="155">
        <v>14141.52</v>
      </c>
      <c r="CW507" s="100"/>
      <c r="CX507" s="155">
        <v>0</v>
      </c>
      <c r="CY507" s="366">
        <v>0</v>
      </c>
      <c r="CZ507" s="339">
        <v>3</v>
      </c>
      <c r="DA507" s="155">
        <v>14141.52</v>
      </c>
      <c r="DB507" s="156">
        <v>0.5</v>
      </c>
      <c r="DC507" s="155">
        <v>14141.52</v>
      </c>
      <c r="DD507" s="100"/>
      <c r="DE507" s="155">
        <v>0</v>
      </c>
      <c r="DF507" s="366">
        <v>0</v>
      </c>
      <c r="DG507" s="339">
        <v>3</v>
      </c>
      <c r="DH507" s="155">
        <v>14141.52</v>
      </c>
      <c r="DI507" s="156">
        <v>0.5</v>
      </c>
      <c r="DJ507" s="155">
        <v>14141.52</v>
      </c>
      <c r="DK507" s="100"/>
      <c r="DL507" s="155">
        <v>0</v>
      </c>
      <c r="DM507" s="366">
        <v>0</v>
      </c>
      <c r="DN507" s="339">
        <v>3</v>
      </c>
      <c r="DO507" s="155">
        <v>14141.52</v>
      </c>
      <c r="DP507" s="156">
        <v>0.5</v>
      </c>
      <c r="DQ507" s="155">
        <v>14141.52</v>
      </c>
    </row>
    <row r="508" spans="1:121" ht="38.25" x14ac:dyDescent="0.25">
      <c r="A508" s="29" t="s">
        <v>1332</v>
      </c>
      <c r="B508" s="30" t="s">
        <v>1333</v>
      </c>
      <c r="C508" s="29" t="s">
        <v>32</v>
      </c>
      <c r="D508" s="29" t="s">
        <v>1334</v>
      </c>
      <c r="E508" s="31" t="s">
        <v>42</v>
      </c>
      <c r="F508" s="19">
        <v>4</v>
      </c>
      <c r="G508" s="32">
        <v>9483.64</v>
      </c>
      <c r="H508" s="32">
        <v>11031.37</v>
      </c>
      <c r="I508" s="393">
        <v>44125.48</v>
      </c>
      <c r="J508" s="100">
        <v>0</v>
      </c>
      <c r="K508" s="155">
        <v>0</v>
      </c>
      <c r="L508" s="366">
        <v>0</v>
      </c>
      <c r="M508" s="339">
        <v>0</v>
      </c>
      <c r="N508" s="155">
        <v>0</v>
      </c>
      <c r="O508" s="156">
        <v>0</v>
      </c>
      <c r="P508" s="155">
        <v>44125.48</v>
      </c>
      <c r="Q508" s="100"/>
      <c r="R508" s="155">
        <v>0</v>
      </c>
      <c r="S508" s="366">
        <v>0</v>
      </c>
      <c r="T508" s="339">
        <v>0</v>
      </c>
      <c r="U508" s="155">
        <v>0</v>
      </c>
      <c r="V508" s="156">
        <v>0</v>
      </c>
      <c r="W508" s="155">
        <v>44125.48</v>
      </c>
      <c r="X508" s="100"/>
      <c r="Y508" s="155">
        <v>0</v>
      </c>
      <c r="Z508" s="366">
        <v>0</v>
      </c>
      <c r="AA508" s="339">
        <v>0</v>
      </c>
      <c r="AB508" s="155">
        <v>0</v>
      </c>
      <c r="AC508" s="156">
        <v>0</v>
      </c>
      <c r="AD508" s="155">
        <v>44125.48</v>
      </c>
      <c r="AE508" s="100"/>
      <c r="AF508" s="155">
        <v>0</v>
      </c>
      <c r="AG508" s="366">
        <v>0</v>
      </c>
      <c r="AH508" s="339">
        <v>0</v>
      </c>
      <c r="AI508" s="155">
        <v>0</v>
      </c>
      <c r="AJ508" s="156">
        <v>0</v>
      </c>
      <c r="AK508" s="155">
        <v>44125.48</v>
      </c>
      <c r="AL508" s="100"/>
      <c r="AM508" s="155">
        <v>0</v>
      </c>
      <c r="AN508" s="366">
        <v>0</v>
      </c>
      <c r="AO508" s="339">
        <v>0</v>
      </c>
      <c r="AP508" s="155">
        <v>0</v>
      </c>
      <c r="AQ508" s="156">
        <v>0</v>
      </c>
      <c r="AR508" s="155">
        <v>44125.48</v>
      </c>
      <c r="AS508" s="100"/>
      <c r="AT508" s="155">
        <v>0</v>
      </c>
      <c r="AU508" s="366">
        <v>0</v>
      </c>
      <c r="AV508" s="339">
        <v>0</v>
      </c>
      <c r="AW508" s="155">
        <v>0</v>
      </c>
      <c r="AX508" s="156">
        <v>0</v>
      </c>
      <c r="AY508" s="155">
        <v>44125.48</v>
      </c>
      <c r="AZ508" s="100"/>
      <c r="BA508" s="155">
        <v>0</v>
      </c>
      <c r="BB508" s="366">
        <v>0</v>
      </c>
      <c r="BC508" s="339">
        <v>0</v>
      </c>
      <c r="BD508" s="155">
        <v>0</v>
      </c>
      <c r="BE508" s="156">
        <v>0</v>
      </c>
      <c r="BF508" s="155">
        <v>44125.48</v>
      </c>
      <c r="BG508" s="100"/>
      <c r="BH508" s="155">
        <v>0</v>
      </c>
      <c r="BI508" s="366">
        <v>0</v>
      </c>
      <c r="BJ508" s="339">
        <v>0</v>
      </c>
      <c r="BK508" s="155">
        <v>0</v>
      </c>
      <c r="BL508" s="156">
        <v>0</v>
      </c>
      <c r="BM508" s="155">
        <v>44125.48</v>
      </c>
      <c r="BN508" s="100"/>
      <c r="BO508" s="155">
        <v>0</v>
      </c>
      <c r="BP508" s="366">
        <v>0</v>
      </c>
      <c r="BQ508" s="339">
        <v>0</v>
      </c>
      <c r="BR508" s="155">
        <v>0</v>
      </c>
      <c r="BS508" s="156">
        <v>0</v>
      </c>
      <c r="BT508" s="155">
        <v>44125.48</v>
      </c>
      <c r="BU508" s="100"/>
      <c r="BV508" s="155">
        <v>0</v>
      </c>
      <c r="BW508" s="366">
        <v>0</v>
      </c>
      <c r="BX508" s="339">
        <v>0</v>
      </c>
      <c r="BY508" s="155">
        <v>0</v>
      </c>
      <c r="BZ508" s="156">
        <v>0</v>
      </c>
      <c r="CA508" s="155">
        <v>44125.48</v>
      </c>
      <c r="CB508" s="100"/>
      <c r="CC508" s="155">
        <v>0</v>
      </c>
      <c r="CD508" s="366">
        <v>0</v>
      </c>
      <c r="CE508" s="339">
        <v>0</v>
      </c>
      <c r="CF508" s="155">
        <v>0</v>
      </c>
      <c r="CG508" s="156">
        <v>0</v>
      </c>
      <c r="CH508" s="155">
        <v>44125.48</v>
      </c>
      <c r="CI508" s="100"/>
      <c r="CJ508" s="155">
        <v>0</v>
      </c>
      <c r="CK508" s="366">
        <v>0</v>
      </c>
      <c r="CL508" s="339">
        <v>0</v>
      </c>
      <c r="CM508" s="155">
        <v>0</v>
      </c>
      <c r="CN508" s="156">
        <v>0</v>
      </c>
      <c r="CO508" s="155">
        <v>44125.48</v>
      </c>
      <c r="CP508" s="100">
        <v>1</v>
      </c>
      <c r="CQ508" s="155">
        <v>11031.37</v>
      </c>
      <c r="CR508" s="366">
        <v>0.25</v>
      </c>
      <c r="CS508" s="339">
        <v>1</v>
      </c>
      <c r="CT508" s="155">
        <v>11031.37</v>
      </c>
      <c r="CU508" s="156">
        <v>0.25</v>
      </c>
      <c r="CV508" s="155">
        <v>33094.11</v>
      </c>
      <c r="CW508" s="100"/>
      <c r="CX508" s="155">
        <v>0</v>
      </c>
      <c r="CY508" s="366">
        <v>0</v>
      </c>
      <c r="CZ508" s="339">
        <v>1</v>
      </c>
      <c r="DA508" s="155">
        <v>11031.37</v>
      </c>
      <c r="DB508" s="156">
        <v>0.25</v>
      </c>
      <c r="DC508" s="155">
        <v>33094.11</v>
      </c>
      <c r="DD508" s="100"/>
      <c r="DE508" s="155">
        <v>0</v>
      </c>
      <c r="DF508" s="366">
        <v>0</v>
      </c>
      <c r="DG508" s="339">
        <v>1</v>
      </c>
      <c r="DH508" s="155">
        <v>11031.37</v>
      </c>
      <c r="DI508" s="156">
        <v>0.25</v>
      </c>
      <c r="DJ508" s="155">
        <v>33094.11</v>
      </c>
      <c r="DK508" s="100"/>
      <c r="DL508" s="155">
        <v>0</v>
      </c>
      <c r="DM508" s="366">
        <v>0</v>
      </c>
      <c r="DN508" s="339">
        <v>1</v>
      </c>
      <c r="DO508" s="155">
        <v>11031.37</v>
      </c>
      <c r="DP508" s="156">
        <v>0.25</v>
      </c>
      <c r="DQ508" s="155">
        <v>33094.11</v>
      </c>
    </row>
    <row r="509" spans="1:121" ht="25.5" x14ac:dyDescent="0.25">
      <c r="A509" s="29" t="s">
        <v>1335</v>
      </c>
      <c r="B509" s="30" t="s">
        <v>1336</v>
      </c>
      <c r="C509" s="29" t="s">
        <v>27</v>
      </c>
      <c r="D509" s="29" t="s">
        <v>1337</v>
      </c>
      <c r="E509" s="31" t="s">
        <v>42</v>
      </c>
      <c r="F509" s="19">
        <v>5</v>
      </c>
      <c r="G509" s="32">
        <v>11797.05</v>
      </c>
      <c r="H509" s="32">
        <v>13722.32</v>
      </c>
      <c r="I509" s="393">
        <v>68611.600000000006</v>
      </c>
      <c r="J509" s="100">
        <v>0</v>
      </c>
      <c r="K509" s="155">
        <v>0</v>
      </c>
      <c r="L509" s="366">
        <v>0</v>
      </c>
      <c r="M509" s="339">
        <v>0</v>
      </c>
      <c r="N509" s="155">
        <v>0</v>
      </c>
      <c r="O509" s="156">
        <v>0</v>
      </c>
      <c r="P509" s="155">
        <v>68611.600000000006</v>
      </c>
      <c r="Q509" s="100"/>
      <c r="R509" s="155">
        <v>0</v>
      </c>
      <c r="S509" s="366">
        <v>0</v>
      </c>
      <c r="T509" s="339">
        <v>0</v>
      </c>
      <c r="U509" s="155">
        <v>0</v>
      </c>
      <c r="V509" s="156">
        <v>0</v>
      </c>
      <c r="W509" s="155">
        <v>68611.600000000006</v>
      </c>
      <c r="X509" s="100"/>
      <c r="Y509" s="155">
        <v>0</v>
      </c>
      <c r="Z509" s="366">
        <v>0</v>
      </c>
      <c r="AA509" s="339">
        <v>0</v>
      </c>
      <c r="AB509" s="155">
        <v>0</v>
      </c>
      <c r="AC509" s="156">
        <v>0</v>
      </c>
      <c r="AD509" s="155">
        <v>68611.600000000006</v>
      </c>
      <c r="AE509" s="100"/>
      <c r="AF509" s="155">
        <v>0</v>
      </c>
      <c r="AG509" s="366">
        <v>0</v>
      </c>
      <c r="AH509" s="339">
        <v>0</v>
      </c>
      <c r="AI509" s="155">
        <v>0</v>
      </c>
      <c r="AJ509" s="156">
        <v>0</v>
      </c>
      <c r="AK509" s="155">
        <v>68611.600000000006</v>
      </c>
      <c r="AL509" s="100"/>
      <c r="AM509" s="155">
        <v>0</v>
      </c>
      <c r="AN509" s="366">
        <v>0</v>
      </c>
      <c r="AO509" s="339">
        <v>0</v>
      </c>
      <c r="AP509" s="155">
        <v>0</v>
      </c>
      <c r="AQ509" s="156">
        <v>0</v>
      </c>
      <c r="AR509" s="155">
        <v>68611.600000000006</v>
      </c>
      <c r="AS509" s="100"/>
      <c r="AT509" s="155">
        <v>0</v>
      </c>
      <c r="AU509" s="366">
        <v>0</v>
      </c>
      <c r="AV509" s="339">
        <v>0</v>
      </c>
      <c r="AW509" s="155">
        <v>0</v>
      </c>
      <c r="AX509" s="156">
        <v>0</v>
      </c>
      <c r="AY509" s="155">
        <v>68611.600000000006</v>
      </c>
      <c r="AZ509" s="100"/>
      <c r="BA509" s="155">
        <v>0</v>
      </c>
      <c r="BB509" s="366">
        <v>0</v>
      </c>
      <c r="BC509" s="339">
        <v>0</v>
      </c>
      <c r="BD509" s="155">
        <v>0</v>
      </c>
      <c r="BE509" s="156">
        <v>0</v>
      </c>
      <c r="BF509" s="155">
        <v>68611.600000000006</v>
      </c>
      <c r="BG509" s="100"/>
      <c r="BH509" s="155">
        <v>0</v>
      </c>
      <c r="BI509" s="366">
        <v>0</v>
      </c>
      <c r="BJ509" s="339">
        <v>0</v>
      </c>
      <c r="BK509" s="155">
        <v>0</v>
      </c>
      <c r="BL509" s="156">
        <v>0</v>
      </c>
      <c r="BM509" s="155">
        <v>68611.600000000006</v>
      </c>
      <c r="BN509" s="100"/>
      <c r="BO509" s="155">
        <v>0</v>
      </c>
      <c r="BP509" s="366">
        <v>0</v>
      </c>
      <c r="BQ509" s="339">
        <v>0</v>
      </c>
      <c r="BR509" s="155">
        <v>0</v>
      </c>
      <c r="BS509" s="156">
        <v>0</v>
      </c>
      <c r="BT509" s="155">
        <v>68611.600000000006</v>
      </c>
      <c r="BU509" s="100"/>
      <c r="BV509" s="155">
        <v>0</v>
      </c>
      <c r="BW509" s="366">
        <v>0</v>
      </c>
      <c r="BX509" s="339">
        <v>0</v>
      </c>
      <c r="BY509" s="155">
        <v>0</v>
      </c>
      <c r="BZ509" s="156">
        <v>0</v>
      </c>
      <c r="CA509" s="155">
        <v>68611.600000000006</v>
      </c>
      <c r="CB509" s="100"/>
      <c r="CC509" s="155">
        <v>0</v>
      </c>
      <c r="CD509" s="366">
        <v>0</v>
      </c>
      <c r="CE509" s="339">
        <v>0</v>
      </c>
      <c r="CF509" s="155">
        <v>0</v>
      </c>
      <c r="CG509" s="156">
        <v>0</v>
      </c>
      <c r="CH509" s="155">
        <v>68611.600000000006</v>
      </c>
      <c r="CI509" s="100"/>
      <c r="CJ509" s="155">
        <v>0</v>
      </c>
      <c r="CK509" s="366">
        <v>0</v>
      </c>
      <c r="CL509" s="339">
        <v>0</v>
      </c>
      <c r="CM509" s="155">
        <v>0</v>
      </c>
      <c r="CN509" s="156">
        <v>0</v>
      </c>
      <c r="CO509" s="155">
        <v>68611.600000000006</v>
      </c>
      <c r="CP509" s="100"/>
      <c r="CQ509" s="155">
        <v>0</v>
      </c>
      <c r="CR509" s="366">
        <v>0</v>
      </c>
      <c r="CS509" s="339">
        <v>0</v>
      </c>
      <c r="CT509" s="155">
        <v>0</v>
      </c>
      <c r="CU509" s="156">
        <v>0</v>
      </c>
      <c r="CV509" s="155">
        <v>68611.600000000006</v>
      </c>
      <c r="CW509" s="100">
        <v>2</v>
      </c>
      <c r="CX509" s="155">
        <v>27444.639999999999</v>
      </c>
      <c r="CY509" s="366">
        <v>0.39999999999999997</v>
      </c>
      <c r="CZ509" s="339">
        <v>2</v>
      </c>
      <c r="DA509" s="155">
        <v>27444.639999999999</v>
      </c>
      <c r="DB509" s="156">
        <v>0.39999999999999997</v>
      </c>
      <c r="DC509" s="155">
        <v>41166.960000000006</v>
      </c>
      <c r="DD509" s="100"/>
      <c r="DE509" s="155">
        <v>0</v>
      </c>
      <c r="DF509" s="366">
        <v>0</v>
      </c>
      <c r="DG509" s="339">
        <v>2</v>
      </c>
      <c r="DH509" s="155">
        <v>27444.639999999999</v>
      </c>
      <c r="DI509" s="156">
        <v>0.39999999999999997</v>
      </c>
      <c r="DJ509" s="155">
        <v>41166.960000000006</v>
      </c>
      <c r="DK509" s="100"/>
      <c r="DL509" s="155">
        <v>0</v>
      </c>
      <c r="DM509" s="366">
        <v>0</v>
      </c>
      <c r="DN509" s="339">
        <v>2</v>
      </c>
      <c r="DO509" s="155">
        <v>27444.639999999999</v>
      </c>
      <c r="DP509" s="156">
        <v>0.39999999999999997</v>
      </c>
      <c r="DQ509" s="155">
        <v>41166.960000000006</v>
      </c>
    </row>
    <row r="510" spans="1:121" ht="25.5" x14ac:dyDescent="0.25">
      <c r="A510" s="29" t="s">
        <v>1338</v>
      </c>
      <c r="B510" s="30" t="s">
        <v>1339</v>
      </c>
      <c r="C510" s="29" t="s">
        <v>27</v>
      </c>
      <c r="D510" s="29" t="s">
        <v>1340</v>
      </c>
      <c r="E510" s="31" t="s">
        <v>42</v>
      </c>
      <c r="F510" s="19">
        <v>10</v>
      </c>
      <c r="G510" s="32">
        <v>12199.01</v>
      </c>
      <c r="H510" s="32">
        <v>14189.88</v>
      </c>
      <c r="I510" s="393">
        <v>141898.79999999999</v>
      </c>
      <c r="J510" s="100">
        <v>0</v>
      </c>
      <c r="K510" s="155">
        <v>0</v>
      </c>
      <c r="L510" s="366">
        <v>0</v>
      </c>
      <c r="M510" s="339">
        <v>0</v>
      </c>
      <c r="N510" s="155">
        <v>0</v>
      </c>
      <c r="O510" s="156">
        <v>0</v>
      </c>
      <c r="P510" s="155">
        <v>141898.79999999999</v>
      </c>
      <c r="Q510" s="100"/>
      <c r="R510" s="155">
        <v>0</v>
      </c>
      <c r="S510" s="366">
        <v>0</v>
      </c>
      <c r="T510" s="339">
        <v>0</v>
      </c>
      <c r="U510" s="155">
        <v>0</v>
      </c>
      <c r="V510" s="156">
        <v>0</v>
      </c>
      <c r="W510" s="155">
        <v>141898.79999999999</v>
      </c>
      <c r="X510" s="100"/>
      <c r="Y510" s="155">
        <v>0</v>
      </c>
      <c r="Z510" s="366">
        <v>0</v>
      </c>
      <c r="AA510" s="339">
        <v>0</v>
      </c>
      <c r="AB510" s="155">
        <v>0</v>
      </c>
      <c r="AC510" s="156">
        <v>0</v>
      </c>
      <c r="AD510" s="155">
        <v>141898.79999999999</v>
      </c>
      <c r="AE510" s="100"/>
      <c r="AF510" s="155">
        <v>0</v>
      </c>
      <c r="AG510" s="366">
        <v>0</v>
      </c>
      <c r="AH510" s="339">
        <v>0</v>
      </c>
      <c r="AI510" s="155">
        <v>0</v>
      </c>
      <c r="AJ510" s="156">
        <v>0</v>
      </c>
      <c r="AK510" s="155">
        <v>141898.79999999999</v>
      </c>
      <c r="AL510" s="100"/>
      <c r="AM510" s="155">
        <v>0</v>
      </c>
      <c r="AN510" s="366">
        <v>0</v>
      </c>
      <c r="AO510" s="339">
        <v>0</v>
      </c>
      <c r="AP510" s="155">
        <v>0</v>
      </c>
      <c r="AQ510" s="156">
        <v>0</v>
      </c>
      <c r="AR510" s="155">
        <v>141898.79999999999</v>
      </c>
      <c r="AS510" s="100"/>
      <c r="AT510" s="155">
        <v>0</v>
      </c>
      <c r="AU510" s="366">
        <v>0</v>
      </c>
      <c r="AV510" s="339">
        <v>0</v>
      </c>
      <c r="AW510" s="155">
        <v>0</v>
      </c>
      <c r="AX510" s="156">
        <v>0</v>
      </c>
      <c r="AY510" s="155">
        <v>141898.79999999999</v>
      </c>
      <c r="AZ510" s="100"/>
      <c r="BA510" s="155">
        <v>0</v>
      </c>
      <c r="BB510" s="366">
        <v>0</v>
      </c>
      <c r="BC510" s="339">
        <v>0</v>
      </c>
      <c r="BD510" s="155">
        <v>0</v>
      </c>
      <c r="BE510" s="156">
        <v>0</v>
      </c>
      <c r="BF510" s="155">
        <v>141898.79999999999</v>
      </c>
      <c r="BG510" s="100"/>
      <c r="BH510" s="155">
        <v>0</v>
      </c>
      <c r="BI510" s="366">
        <v>0</v>
      </c>
      <c r="BJ510" s="339">
        <v>0</v>
      </c>
      <c r="BK510" s="155">
        <v>0</v>
      </c>
      <c r="BL510" s="156">
        <v>0</v>
      </c>
      <c r="BM510" s="155">
        <v>141898.79999999999</v>
      </c>
      <c r="BN510" s="100"/>
      <c r="BO510" s="155">
        <v>0</v>
      </c>
      <c r="BP510" s="366">
        <v>0</v>
      </c>
      <c r="BQ510" s="339">
        <v>0</v>
      </c>
      <c r="BR510" s="155">
        <v>0</v>
      </c>
      <c r="BS510" s="156">
        <v>0</v>
      </c>
      <c r="BT510" s="155">
        <v>141898.79999999999</v>
      </c>
      <c r="BU510" s="100"/>
      <c r="BV510" s="155">
        <v>0</v>
      </c>
      <c r="BW510" s="366">
        <v>0</v>
      </c>
      <c r="BX510" s="339">
        <v>0</v>
      </c>
      <c r="BY510" s="155">
        <v>0</v>
      </c>
      <c r="BZ510" s="156">
        <v>0</v>
      </c>
      <c r="CA510" s="155">
        <v>141898.79999999999</v>
      </c>
      <c r="CB510" s="100"/>
      <c r="CC510" s="155">
        <v>0</v>
      </c>
      <c r="CD510" s="366">
        <v>0</v>
      </c>
      <c r="CE510" s="339">
        <v>0</v>
      </c>
      <c r="CF510" s="155">
        <v>0</v>
      </c>
      <c r="CG510" s="156">
        <v>0</v>
      </c>
      <c r="CH510" s="155">
        <v>141898.79999999999</v>
      </c>
      <c r="CI510" s="100"/>
      <c r="CJ510" s="155">
        <v>0</v>
      </c>
      <c r="CK510" s="366">
        <v>0</v>
      </c>
      <c r="CL510" s="339">
        <v>0</v>
      </c>
      <c r="CM510" s="155">
        <v>0</v>
      </c>
      <c r="CN510" s="156">
        <v>0</v>
      </c>
      <c r="CO510" s="155">
        <v>141898.79999999999</v>
      </c>
      <c r="CP510" s="100"/>
      <c r="CQ510" s="155">
        <v>0</v>
      </c>
      <c r="CR510" s="366">
        <v>0</v>
      </c>
      <c r="CS510" s="339">
        <v>0</v>
      </c>
      <c r="CT510" s="155">
        <v>0</v>
      </c>
      <c r="CU510" s="156">
        <v>0</v>
      </c>
      <c r="CV510" s="155">
        <v>141898.79999999999</v>
      </c>
      <c r="CW510" s="100"/>
      <c r="CX510" s="155">
        <v>0</v>
      </c>
      <c r="CY510" s="366">
        <v>0</v>
      </c>
      <c r="CZ510" s="339">
        <v>0</v>
      </c>
      <c r="DA510" s="155">
        <v>0</v>
      </c>
      <c r="DB510" s="156">
        <v>0</v>
      </c>
      <c r="DC510" s="155">
        <v>141898.79999999999</v>
      </c>
      <c r="DD510" s="100"/>
      <c r="DE510" s="155">
        <v>0</v>
      </c>
      <c r="DF510" s="366">
        <v>0</v>
      </c>
      <c r="DG510" s="339">
        <v>0</v>
      </c>
      <c r="DH510" s="155">
        <v>0</v>
      </c>
      <c r="DI510" s="156">
        <v>0</v>
      </c>
      <c r="DJ510" s="155">
        <v>141898.79999999999</v>
      </c>
      <c r="DK510" s="100"/>
      <c r="DL510" s="155">
        <v>0</v>
      </c>
      <c r="DM510" s="366">
        <v>0</v>
      </c>
      <c r="DN510" s="339">
        <v>0</v>
      </c>
      <c r="DO510" s="155">
        <v>0</v>
      </c>
      <c r="DP510" s="156">
        <v>0</v>
      </c>
      <c r="DQ510" s="155">
        <v>141898.79999999999</v>
      </c>
    </row>
    <row r="511" spans="1:121" ht="38.25" x14ac:dyDescent="0.25">
      <c r="A511" s="17" t="s">
        <v>1341</v>
      </c>
      <c r="B511" s="18" t="s">
        <v>1342</v>
      </c>
      <c r="C511" s="17" t="s">
        <v>27</v>
      </c>
      <c r="D511" s="17" t="s">
        <v>1343</v>
      </c>
      <c r="E511" s="19" t="s">
        <v>42</v>
      </c>
      <c r="F511" s="19">
        <v>8</v>
      </c>
      <c r="G511" s="20">
        <v>154.27000000000001</v>
      </c>
      <c r="H511" s="20">
        <v>193.17</v>
      </c>
      <c r="I511" s="390">
        <v>1545.36</v>
      </c>
      <c r="J511" s="100">
        <v>0</v>
      </c>
      <c r="K511" s="155">
        <v>0</v>
      </c>
      <c r="L511" s="366">
        <v>0</v>
      </c>
      <c r="M511" s="339">
        <v>0</v>
      </c>
      <c r="N511" s="155">
        <v>0</v>
      </c>
      <c r="O511" s="156">
        <v>0</v>
      </c>
      <c r="P511" s="155">
        <v>1545.36</v>
      </c>
      <c r="Q511" s="100"/>
      <c r="R511" s="155">
        <v>0</v>
      </c>
      <c r="S511" s="366">
        <v>0</v>
      </c>
      <c r="T511" s="339">
        <v>0</v>
      </c>
      <c r="U511" s="155">
        <v>0</v>
      </c>
      <c r="V511" s="156">
        <v>0</v>
      </c>
      <c r="W511" s="155">
        <v>1545.36</v>
      </c>
      <c r="X511" s="100"/>
      <c r="Y511" s="155">
        <v>0</v>
      </c>
      <c r="Z511" s="366">
        <v>0</v>
      </c>
      <c r="AA511" s="339">
        <v>0</v>
      </c>
      <c r="AB511" s="155">
        <v>0</v>
      </c>
      <c r="AC511" s="156">
        <v>0</v>
      </c>
      <c r="AD511" s="155">
        <v>1545.36</v>
      </c>
      <c r="AE511" s="100"/>
      <c r="AF511" s="155">
        <v>0</v>
      </c>
      <c r="AG511" s="366">
        <v>0</v>
      </c>
      <c r="AH511" s="339">
        <v>0</v>
      </c>
      <c r="AI511" s="155">
        <v>0</v>
      </c>
      <c r="AJ511" s="156">
        <v>0</v>
      </c>
      <c r="AK511" s="155">
        <v>1545.36</v>
      </c>
      <c r="AL511" s="100"/>
      <c r="AM511" s="155">
        <v>0</v>
      </c>
      <c r="AN511" s="366">
        <v>0</v>
      </c>
      <c r="AO511" s="339">
        <v>0</v>
      </c>
      <c r="AP511" s="155">
        <v>0</v>
      </c>
      <c r="AQ511" s="156">
        <v>0</v>
      </c>
      <c r="AR511" s="155">
        <v>1545.36</v>
      </c>
      <c r="AS511" s="100"/>
      <c r="AT511" s="155">
        <v>0</v>
      </c>
      <c r="AU511" s="366">
        <v>0</v>
      </c>
      <c r="AV511" s="339">
        <v>0</v>
      </c>
      <c r="AW511" s="155">
        <v>0</v>
      </c>
      <c r="AX511" s="156">
        <v>0</v>
      </c>
      <c r="AY511" s="155">
        <v>1545.36</v>
      </c>
      <c r="AZ511" s="100"/>
      <c r="BA511" s="155">
        <v>0</v>
      </c>
      <c r="BB511" s="366">
        <v>0</v>
      </c>
      <c r="BC511" s="339">
        <v>0</v>
      </c>
      <c r="BD511" s="155">
        <v>0</v>
      </c>
      <c r="BE511" s="156">
        <v>0</v>
      </c>
      <c r="BF511" s="155">
        <v>1545.36</v>
      </c>
      <c r="BG511" s="100"/>
      <c r="BH511" s="155">
        <v>0</v>
      </c>
      <c r="BI511" s="366">
        <v>0</v>
      </c>
      <c r="BJ511" s="339">
        <v>0</v>
      </c>
      <c r="BK511" s="155">
        <v>0</v>
      </c>
      <c r="BL511" s="156">
        <v>0</v>
      </c>
      <c r="BM511" s="155">
        <v>1545.36</v>
      </c>
      <c r="BN511" s="100"/>
      <c r="BO511" s="155">
        <v>0</v>
      </c>
      <c r="BP511" s="366">
        <v>0</v>
      </c>
      <c r="BQ511" s="339">
        <v>0</v>
      </c>
      <c r="BR511" s="155">
        <v>0</v>
      </c>
      <c r="BS511" s="156">
        <v>0</v>
      </c>
      <c r="BT511" s="155">
        <v>1545.36</v>
      </c>
      <c r="BU511" s="100"/>
      <c r="BV511" s="155">
        <v>0</v>
      </c>
      <c r="BW511" s="366">
        <v>0</v>
      </c>
      <c r="BX511" s="339">
        <v>0</v>
      </c>
      <c r="BY511" s="155">
        <v>0</v>
      </c>
      <c r="BZ511" s="156">
        <v>0</v>
      </c>
      <c r="CA511" s="155">
        <v>1545.36</v>
      </c>
      <c r="CB511" s="100"/>
      <c r="CC511" s="155">
        <v>0</v>
      </c>
      <c r="CD511" s="366">
        <v>0</v>
      </c>
      <c r="CE511" s="339">
        <v>0</v>
      </c>
      <c r="CF511" s="155">
        <v>0</v>
      </c>
      <c r="CG511" s="156">
        <v>0</v>
      </c>
      <c r="CH511" s="155">
        <v>1545.36</v>
      </c>
      <c r="CI511" s="100"/>
      <c r="CJ511" s="155">
        <v>0</v>
      </c>
      <c r="CK511" s="366">
        <v>0</v>
      </c>
      <c r="CL511" s="339">
        <v>0</v>
      </c>
      <c r="CM511" s="155">
        <v>0</v>
      </c>
      <c r="CN511" s="156">
        <v>0</v>
      </c>
      <c r="CO511" s="155">
        <v>1545.36</v>
      </c>
      <c r="CP511" s="100">
        <v>0</v>
      </c>
      <c r="CQ511" s="155">
        <v>0</v>
      </c>
      <c r="CR511" s="366">
        <v>0</v>
      </c>
      <c r="CS511" s="339">
        <v>0</v>
      </c>
      <c r="CT511" s="155">
        <v>0</v>
      </c>
      <c r="CU511" s="156">
        <v>0</v>
      </c>
      <c r="CV511" s="155">
        <v>1545.36</v>
      </c>
      <c r="CW511" s="100"/>
      <c r="CX511" s="155">
        <v>0</v>
      </c>
      <c r="CY511" s="366">
        <v>0</v>
      </c>
      <c r="CZ511" s="339">
        <v>0</v>
      </c>
      <c r="DA511" s="155">
        <v>0</v>
      </c>
      <c r="DB511" s="156">
        <v>0</v>
      </c>
      <c r="DC511" s="155">
        <v>1545.36</v>
      </c>
      <c r="DD511" s="100"/>
      <c r="DE511" s="155">
        <v>0</v>
      </c>
      <c r="DF511" s="366">
        <v>0</v>
      </c>
      <c r="DG511" s="339">
        <v>0</v>
      </c>
      <c r="DH511" s="155">
        <v>0</v>
      </c>
      <c r="DI511" s="156">
        <v>0</v>
      </c>
      <c r="DJ511" s="155">
        <v>1545.36</v>
      </c>
      <c r="DK511" s="100"/>
      <c r="DL511" s="155">
        <v>0</v>
      </c>
      <c r="DM511" s="366">
        <v>0</v>
      </c>
      <c r="DN511" s="339">
        <v>0</v>
      </c>
      <c r="DO511" s="155">
        <v>0</v>
      </c>
      <c r="DP511" s="156">
        <v>0</v>
      </c>
      <c r="DQ511" s="155">
        <v>1545.36</v>
      </c>
    </row>
    <row r="512" spans="1:121" ht="38.25" x14ac:dyDescent="0.25">
      <c r="A512" s="17" t="s">
        <v>1344</v>
      </c>
      <c r="B512" s="18" t="s">
        <v>1345</v>
      </c>
      <c r="C512" s="17" t="s">
        <v>27</v>
      </c>
      <c r="D512" s="17" t="s">
        <v>1346</v>
      </c>
      <c r="E512" s="19" t="s">
        <v>42</v>
      </c>
      <c r="F512" s="19">
        <v>6</v>
      </c>
      <c r="G512" s="20">
        <v>161.43</v>
      </c>
      <c r="H512" s="20">
        <v>202.14</v>
      </c>
      <c r="I512" s="390">
        <v>1212.8399999999999</v>
      </c>
      <c r="J512" s="100">
        <v>0</v>
      </c>
      <c r="K512" s="155">
        <v>0</v>
      </c>
      <c r="L512" s="366">
        <v>0</v>
      </c>
      <c r="M512" s="339">
        <v>0</v>
      </c>
      <c r="N512" s="155">
        <v>0</v>
      </c>
      <c r="O512" s="156">
        <v>0</v>
      </c>
      <c r="P512" s="155">
        <v>1212.8399999999999</v>
      </c>
      <c r="Q512" s="100"/>
      <c r="R512" s="155">
        <v>0</v>
      </c>
      <c r="S512" s="366">
        <v>0</v>
      </c>
      <c r="T512" s="339">
        <v>0</v>
      </c>
      <c r="U512" s="155">
        <v>0</v>
      </c>
      <c r="V512" s="156">
        <v>0</v>
      </c>
      <c r="W512" s="155">
        <v>1212.8399999999999</v>
      </c>
      <c r="X512" s="100"/>
      <c r="Y512" s="155">
        <v>0</v>
      </c>
      <c r="Z512" s="366">
        <v>0</v>
      </c>
      <c r="AA512" s="339">
        <v>0</v>
      </c>
      <c r="AB512" s="155">
        <v>0</v>
      </c>
      <c r="AC512" s="156">
        <v>0</v>
      </c>
      <c r="AD512" s="155">
        <v>1212.8399999999999</v>
      </c>
      <c r="AE512" s="100"/>
      <c r="AF512" s="155">
        <v>0</v>
      </c>
      <c r="AG512" s="366">
        <v>0</v>
      </c>
      <c r="AH512" s="339">
        <v>0</v>
      </c>
      <c r="AI512" s="155">
        <v>0</v>
      </c>
      <c r="AJ512" s="156">
        <v>0</v>
      </c>
      <c r="AK512" s="155">
        <v>1212.8399999999999</v>
      </c>
      <c r="AL512" s="100"/>
      <c r="AM512" s="155">
        <v>0</v>
      </c>
      <c r="AN512" s="366">
        <v>0</v>
      </c>
      <c r="AO512" s="339">
        <v>0</v>
      </c>
      <c r="AP512" s="155">
        <v>0</v>
      </c>
      <c r="AQ512" s="156">
        <v>0</v>
      </c>
      <c r="AR512" s="155">
        <v>1212.8399999999999</v>
      </c>
      <c r="AS512" s="100"/>
      <c r="AT512" s="155">
        <v>0</v>
      </c>
      <c r="AU512" s="366">
        <v>0</v>
      </c>
      <c r="AV512" s="339">
        <v>0</v>
      </c>
      <c r="AW512" s="155">
        <v>0</v>
      </c>
      <c r="AX512" s="156">
        <v>0</v>
      </c>
      <c r="AY512" s="155">
        <v>1212.8399999999999</v>
      </c>
      <c r="AZ512" s="100"/>
      <c r="BA512" s="155">
        <v>0</v>
      </c>
      <c r="BB512" s="366">
        <v>0</v>
      </c>
      <c r="BC512" s="339">
        <v>0</v>
      </c>
      <c r="BD512" s="155">
        <v>0</v>
      </c>
      <c r="BE512" s="156">
        <v>0</v>
      </c>
      <c r="BF512" s="155">
        <v>1212.8399999999999</v>
      </c>
      <c r="BG512" s="100"/>
      <c r="BH512" s="155">
        <v>0</v>
      </c>
      <c r="BI512" s="366">
        <v>0</v>
      </c>
      <c r="BJ512" s="339">
        <v>0</v>
      </c>
      <c r="BK512" s="155">
        <v>0</v>
      </c>
      <c r="BL512" s="156">
        <v>0</v>
      </c>
      <c r="BM512" s="155">
        <v>1212.8399999999999</v>
      </c>
      <c r="BN512" s="100"/>
      <c r="BO512" s="155">
        <v>0</v>
      </c>
      <c r="BP512" s="366">
        <v>0</v>
      </c>
      <c r="BQ512" s="339">
        <v>0</v>
      </c>
      <c r="BR512" s="155">
        <v>0</v>
      </c>
      <c r="BS512" s="156">
        <v>0</v>
      </c>
      <c r="BT512" s="155">
        <v>1212.8399999999999</v>
      </c>
      <c r="BU512" s="100"/>
      <c r="BV512" s="155">
        <v>0</v>
      </c>
      <c r="BW512" s="366">
        <v>0</v>
      </c>
      <c r="BX512" s="339">
        <v>0</v>
      </c>
      <c r="BY512" s="155">
        <v>0</v>
      </c>
      <c r="BZ512" s="156">
        <v>0</v>
      </c>
      <c r="CA512" s="155">
        <v>1212.8399999999999</v>
      </c>
      <c r="CB512" s="100"/>
      <c r="CC512" s="155">
        <v>0</v>
      </c>
      <c r="CD512" s="366">
        <v>0</v>
      </c>
      <c r="CE512" s="339">
        <v>0</v>
      </c>
      <c r="CF512" s="155">
        <v>0</v>
      </c>
      <c r="CG512" s="156">
        <v>0</v>
      </c>
      <c r="CH512" s="155">
        <v>1212.8399999999999</v>
      </c>
      <c r="CI512" s="100"/>
      <c r="CJ512" s="155">
        <v>0</v>
      </c>
      <c r="CK512" s="366">
        <v>0</v>
      </c>
      <c r="CL512" s="339">
        <v>0</v>
      </c>
      <c r="CM512" s="155">
        <v>0</v>
      </c>
      <c r="CN512" s="156">
        <v>0</v>
      </c>
      <c r="CO512" s="155">
        <v>1212.8399999999999</v>
      </c>
      <c r="CP512" s="100">
        <v>4</v>
      </c>
      <c r="CQ512" s="155">
        <v>808.56</v>
      </c>
      <c r="CR512" s="366">
        <v>0.66666666666666663</v>
      </c>
      <c r="CS512" s="339">
        <v>4</v>
      </c>
      <c r="CT512" s="155">
        <v>808.56</v>
      </c>
      <c r="CU512" s="156">
        <v>0.66666666666666663</v>
      </c>
      <c r="CV512" s="155">
        <v>404.28</v>
      </c>
      <c r="CW512" s="100"/>
      <c r="CX512" s="155">
        <v>0</v>
      </c>
      <c r="CY512" s="366">
        <v>0</v>
      </c>
      <c r="CZ512" s="339">
        <v>4</v>
      </c>
      <c r="DA512" s="155">
        <v>808.56</v>
      </c>
      <c r="DB512" s="156">
        <v>0.66666666666666663</v>
      </c>
      <c r="DC512" s="155">
        <v>404.28</v>
      </c>
      <c r="DD512" s="100"/>
      <c r="DE512" s="155">
        <v>0</v>
      </c>
      <c r="DF512" s="366">
        <v>0</v>
      </c>
      <c r="DG512" s="339">
        <v>4</v>
      </c>
      <c r="DH512" s="155">
        <v>808.56</v>
      </c>
      <c r="DI512" s="156">
        <v>0.66666666666666663</v>
      </c>
      <c r="DJ512" s="155">
        <v>404.28</v>
      </c>
      <c r="DK512" s="100"/>
      <c r="DL512" s="155">
        <v>0</v>
      </c>
      <c r="DM512" s="366">
        <v>0</v>
      </c>
      <c r="DN512" s="339">
        <v>4</v>
      </c>
      <c r="DO512" s="155">
        <v>808.56</v>
      </c>
      <c r="DP512" s="156">
        <v>0.66666666666666663</v>
      </c>
      <c r="DQ512" s="155">
        <v>404.28</v>
      </c>
    </row>
    <row r="513" spans="1:121" ht="38.25" x14ac:dyDescent="0.25">
      <c r="A513" s="17" t="s">
        <v>1347</v>
      </c>
      <c r="B513" s="18" t="s">
        <v>1348</v>
      </c>
      <c r="C513" s="17" t="s">
        <v>27</v>
      </c>
      <c r="D513" s="17" t="s">
        <v>1349</v>
      </c>
      <c r="E513" s="19" t="s">
        <v>42</v>
      </c>
      <c r="F513" s="19">
        <v>5</v>
      </c>
      <c r="G513" s="20">
        <v>165.59</v>
      </c>
      <c r="H513" s="20">
        <v>207.35</v>
      </c>
      <c r="I513" s="390">
        <v>1036.75</v>
      </c>
      <c r="J513" s="100">
        <v>0</v>
      </c>
      <c r="K513" s="155">
        <v>0</v>
      </c>
      <c r="L513" s="366">
        <v>0</v>
      </c>
      <c r="M513" s="339">
        <v>0</v>
      </c>
      <c r="N513" s="155">
        <v>0</v>
      </c>
      <c r="O513" s="156">
        <v>0</v>
      </c>
      <c r="P513" s="155">
        <v>1036.75</v>
      </c>
      <c r="Q513" s="100"/>
      <c r="R513" s="155">
        <v>0</v>
      </c>
      <c r="S513" s="366">
        <v>0</v>
      </c>
      <c r="T513" s="339">
        <v>0</v>
      </c>
      <c r="U513" s="155">
        <v>0</v>
      </c>
      <c r="V513" s="156">
        <v>0</v>
      </c>
      <c r="W513" s="155">
        <v>1036.75</v>
      </c>
      <c r="X513" s="100"/>
      <c r="Y513" s="155">
        <v>0</v>
      </c>
      <c r="Z513" s="366">
        <v>0</v>
      </c>
      <c r="AA513" s="339">
        <v>0</v>
      </c>
      <c r="AB513" s="155">
        <v>0</v>
      </c>
      <c r="AC513" s="156">
        <v>0</v>
      </c>
      <c r="AD513" s="155">
        <v>1036.75</v>
      </c>
      <c r="AE513" s="100"/>
      <c r="AF513" s="155">
        <v>0</v>
      </c>
      <c r="AG513" s="366">
        <v>0</v>
      </c>
      <c r="AH513" s="339">
        <v>0</v>
      </c>
      <c r="AI513" s="155">
        <v>0</v>
      </c>
      <c r="AJ513" s="156">
        <v>0</v>
      </c>
      <c r="AK513" s="155">
        <v>1036.75</v>
      </c>
      <c r="AL513" s="100"/>
      <c r="AM513" s="155">
        <v>0</v>
      </c>
      <c r="AN513" s="366">
        <v>0</v>
      </c>
      <c r="AO513" s="339">
        <v>0</v>
      </c>
      <c r="AP513" s="155">
        <v>0</v>
      </c>
      <c r="AQ513" s="156">
        <v>0</v>
      </c>
      <c r="AR513" s="155">
        <v>1036.75</v>
      </c>
      <c r="AS513" s="100"/>
      <c r="AT513" s="155">
        <v>0</v>
      </c>
      <c r="AU513" s="366">
        <v>0</v>
      </c>
      <c r="AV513" s="339">
        <v>0</v>
      </c>
      <c r="AW513" s="155">
        <v>0</v>
      </c>
      <c r="AX513" s="156">
        <v>0</v>
      </c>
      <c r="AY513" s="155">
        <v>1036.75</v>
      </c>
      <c r="AZ513" s="100"/>
      <c r="BA513" s="155">
        <v>0</v>
      </c>
      <c r="BB513" s="366">
        <v>0</v>
      </c>
      <c r="BC513" s="339">
        <v>0</v>
      </c>
      <c r="BD513" s="155">
        <v>0</v>
      </c>
      <c r="BE513" s="156">
        <v>0</v>
      </c>
      <c r="BF513" s="155">
        <v>1036.75</v>
      </c>
      <c r="BG513" s="100"/>
      <c r="BH513" s="155">
        <v>0</v>
      </c>
      <c r="BI513" s="366">
        <v>0</v>
      </c>
      <c r="BJ513" s="339">
        <v>0</v>
      </c>
      <c r="BK513" s="155">
        <v>0</v>
      </c>
      <c r="BL513" s="156">
        <v>0</v>
      </c>
      <c r="BM513" s="155">
        <v>1036.75</v>
      </c>
      <c r="BN513" s="100"/>
      <c r="BO513" s="155">
        <v>0</v>
      </c>
      <c r="BP513" s="366">
        <v>0</v>
      </c>
      <c r="BQ513" s="339">
        <v>0</v>
      </c>
      <c r="BR513" s="155">
        <v>0</v>
      </c>
      <c r="BS513" s="156">
        <v>0</v>
      </c>
      <c r="BT513" s="155">
        <v>1036.75</v>
      </c>
      <c r="BU513" s="100"/>
      <c r="BV513" s="155">
        <v>0</v>
      </c>
      <c r="BW513" s="366">
        <v>0</v>
      </c>
      <c r="BX513" s="339">
        <v>0</v>
      </c>
      <c r="BY513" s="155">
        <v>0</v>
      </c>
      <c r="BZ513" s="156">
        <v>0</v>
      </c>
      <c r="CA513" s="155">
        <v>1036.75</v>
      </c>
      <c r="CB513" s="100"/>
      <c r="CC513" s="155">
        <v>0</v>
      </c>
      <c r="CD513" s="366">
        <v>0</v>
      </c>
      <c r="CE513" s="339">
        <v>0</v>
      </c>
      <c r="CF513" s="155">
        <v>0</v>
      </c>
      <c r="CG513" s="156">
        <v>0</v>
      </c>
      <c r="CH513" s="155">
        <v>1036.75</v>
      </c>
      <c r="CI513" s="100"/>
      <c r="CJ513" s="155">
        <v>0</v>
      </c>
      <c r="CK513" s="366">
        <v>0</v>
      </c>
      <c r="CL513" s="339">
        <v>0</v>
      </c>
      <c r="CM513" s="155">
        <v>0</v>
      </c>
      <c r="CN513" s="156">
        <v>0</v>
      </c>
      <c r="CO513" s="155">
        <v>1036.75</v>
      </c>
      <c r="CP513" s="100">
        <v>0</v>
      </c>
      <c r="CQ513" s="155">
        <v>0</v>
      </c>
      <c r="CR513" s="366">
        <v>0</v>
      </c>
      <c r="CS513" s="339">
        <v>0</v>
      </c>
      <c r="CT513" s="155">
        <v>0</v>
      </c>
      <c r="CU513" s="156">
        <v>0</v>
      </c>
      <c r="CV513" s="155">
        <v>1036.75</v>
      </c>
      <c r="CW513" s="100"/>
      <c r="CX513" s="155">
        <v>0</v>
      </c>
      <c r="CY513" s="366">
        <v>0</v>
      </c>
      <c r="CZ513" s="339">
        <v>0</v>
      </c>
      <c r="DA513" s="155">
        <v>0</v>
      </c>
      <c r="DB513" s="156">
        <v>0</v>
      </c>
      <c r="DC513" s="155">
        <v>1036.75</v>
      </c>
      <c r="DD513" s="100"/>
      <c r="DE513" s="155">
        <v>0</v>
      </c>
      <c r="DF513" s="366">
        <v>0</v>
      </c>
      <c r="DG513" s="339">
        <v>0</v>
      </c>
      <c r="DH513" s="155">
        <v>0</v>
      </c>
      <c r="DI513" s="156">
        <v>0</v>
      </c>
      <c r="DJ513" s="155">
        <v>1036.75</v>
      </c>
      <c r="DK513" s="100"/>
      <c r="DL513" s="155">
        <v>0</v>
      </c>
      <c r="DM513" s="366">
        <v>0</v>
      </c>
      <c r="DN513" s="339">
        <v>0</v>
      </c>
      <c r="DO513" s="155">
        <v>0</v>
      </c>
      <c r="DP513" s="156">
        <v>0</v>
      </c>
      <c r="DQ513" s="155">
        <v>1036.75</v>
      </c>
    </row>
    <row r="514" spans="1:121" ht="38.25" x14ac:dyDescent="0.25">
      <c r="A514" s="17" t="s">
        <v>1350</v>
      </c>
      <c r="B514" s="18" t="s">
        <v>1351</v>
      </c>
      <c r="C514" s="17" t="s">
        <v>27</v>
      </c>
      <c r="D514" s="17" t="s">
        <v>1352</v>
      </c>
      <c r="E514" s="19" t="s">
        <v>42</v>
      </c>
      <c r="F514" s="19">
        <v>3</v>
      </c>
      <c r="G514" s="20">
        <v>165.59</v>
      </c>
      <c r="H514" s="20">
        <v>207.35</v>
      </c>
      <c r="I514" s="390">
        <v>622.04999999999995</v>
      </c>
      <c r="J514" s="100">
        <v>0</v>
      </c>
      <c r="K514" s="155">
        <v>0</v>
      </c>
      <c r="L514" s="366">
        <v>0</v>
      </c>
      <c r="M514" s="339">
        <v>0</v>
      </c>
      <c r="N514" s="155">
        <v>0</v>
      </c>
      <c r="O514" s="156">
        <v>0</v>
      </c>
      <c r="P514" s="155">
        <v>622.04999999999995</v>
      </c>
      <c r="Q514" s="100"/>
      <c r="R514" s="155">
        <v>0</v>
      </c>
      <c r="S514" s="366">
        <v>0</v>
      </c>
      <c r="T514" s="339">
        <v>0</v>
      </c>
      <c r="U514" s="155">
        <v>0</v>
      </c>
      <c r="V514" s="156">
        <v>0</v>
      </c>
      <c r="W514" s="155">
        <v>622.04999999999995</v>
      </c>
      <c r="X514" s="100"/>
      <c r="Y514" s="155">
        <v>0</v>
      </c>
      <c r="Z514" s="366">
        <v>0</v>
      </c>
      <c r="AA514" s="339">
        <v>0</v>
      </c>
      <c r="AB514" s="155">
        <v>0</v>
      </c>
      <c r="AC514" s="156">
        <v>0</v>
      </c>
      <c r="AD514" s="155">
        <v>622.04999999999995</v>
      </c>
      <c r="AE514" s="100"/>
      <c r="AF514" s="155">
        <v>0</v>
      </c>
      <c r="AG514" s="366">
        <v>0</v>
      </c>
      <c r="AH514" s="339">
        <v>0</v>
      </c>
      <c r="AI514" s="155">
        <v>0</v>
      </c>
      <c r="AJ514" s="156">
        <v>0</v>
      </c>
      <c r="AK514" s="155">
        <v>622.04999999999995</v>
      </c>
      <c r="AL514" s="100"/>
      <c r="AM514" s="155">
        <v>0</v>
      </c>
      <c r="AN514" s="366">
        <v>0</v>
      </c>
      <c r="AO514" s="339">
        <v>0</v>
      </c>
      <c r="AP514" s="155">
        <v>0</v>
      </c>
      <c r="AQ514" s="156">
        <v>0</v>
      </c>
      <c r="AR514" s="155">
        <v>622.04999999999995</v>
      </c>
      <c r="AS514" s="100"/>
      <c r="AT514" s="155">
        <v>0</v>
      </c>
      <c r="AU514" s="366">
        <v>0</v>
      </c>
      <c r="AV514" s="339">
        <v>0</v>
      </c>
      <c r="AW514" s="155">
        <v>0</v>
      </c>
      <c r="AX514" s="156">
        <v>0</v>
      </c>
      <c r="AY514" s="155">
        <v>622.04999999999995</v>
      </c>
      <c r="AZ514" s="100"/>
      <c r="BA514" s="155">
        <v>0</v>
      </c>
      <c r="BB514" s="366">
        <v>0</v>
      </c>
      <c r="BC514" s="339">
        <v>0</v>
      </c>
      <c r="BD514" s="155">
        <v>0</v>
      </c>
      <c r="BE514" s="156">
        <v>0</v>
      </c>
      <c r="BF514" s="155">
        <v>622.04999999999995</v>
      </c>
      <c r="BG514" s="100"/>
      <c r="BH514" s="155">
        <v>0</v>
      </c>
      <c r="BI514" s="366">
        <v>0</v>
      </c>
      <c r="BJ514" s="339">
        <v>0</v>
      </c>
      <c r="BK514" s="155">
        <v>0</v>
      </c>
      <c r="BL514" s="156">
        <v>0</v>
      </c>
      <c r="BM514" s="155">
        <v>622.04999999999995</v>
      </c>
      <c r="BN514" s="100"/>
      <c r="BO514" s="155">
        <v>0</v>
      </c>
      <c r="BP514" s="366">
        <v>0</v>
      </c>
      <c r="BQ514" s="339">
        <v>0</v>
      </c>
      <c r="BR514" s="155">
        <v>0</v>
      </c>
      <c r="BS514" s="156">
        <v>0</v>
      </c>
      <c r="BT514" s="155">
        <v>622.04999999999995</v>
      </c>
      <c r="BU514" s="100"/>
      <c r="BV514" s="155">
        <v>0</v>
      </c>
      <c r="BW514" s="366">
        <v>0</v>
      </c>
      <c r="BX514" s="339">
        <v>0</v>
      </c>
      <c r="BY514" s="155">
        <v>0</v>
      </c>
      <c r="BZ514" s="156">
        <v>0</v>
      </c>
      <c r="CA514" s="155">
        <v>622.04999999999995</v>
      </c>
      <c r="CB514" s="100"/>
      <c r="CC514" s="155">
        <v>0</v>
      </c>
      <c r="CD514" s="366">
        <v>0</v>
      </c>
      <c r="CE514" s="339">
        <v>0</v>
      </c>
      <c r="CF514" s="155">
        <v>0</v>
      </c>
      <c r="CG514" s="156">
        <v>0</v>
      </c>
      <c r="CH514" s="155">
        <v>622.04999999999995</v>
      </c>
      <c r="CI514" s="100"/>
      <c r="CJ514" s="155">
        <v>0</v>
      </c>
      <c r="CK514" s="366">
        <v>0</v>
      </c>
      <c r="CL514" s="339">
        <v>0</v>
      </c>
      <c r="CM514" s="155">
        <v>0</v>
      </c>
      <c r="CN514" s="156">
        <v>0</v>
      </c>
      <c r="CO514" s="155">
        <v>622.04999999999995</v>
      </c>
      <c r="CP514" s="100">
        <v>2</v>
      </c>
      <c r="CQ514" s="155">
        <v>414.7</v>
      </c>
      <c r="CR514" s="366">
        <v>0.66666666666666674</v>
      </c>
      <c r="CS514" s="339">
        <v>2</v>
      </c>
      <c r="CT514" s="155">
        <v>414.7</v>
      </c>
      <c r="CU514" s="156">
        <v>0.66666666666666674</v>
      </c>
      <c r="CV514" s="155">
        <v>207.34999999999997</v>
      </c>
      <c r="CW514" s="100"/>
      <c r="CX514" s="155">
        <v>0</v>
      </c>
      <c r="CY514" s="366">
        <v>0</v>
      </c>
      <c r="CZ514" s="339">
        <v>2</v>
      </c>
      <c r="DA514" s="155">
        <v>414.7</v>
      </c>
      <c r="DB514" s="156">
        <v>0.66666666666666674</v>
      </c>
      <c r="DC514" s="155">
        <v>207.34999999999997</v>
      </c>
      <c r="DD514" s="100"/>
      <c r="DE514" s="155">
        <v>0</v>
      </c>
      <c r="DF514" s="366">
        <v>0</v>
      </c>
      <c r="DG514" s="339">
        <v>2</v>
      </c>
      <c r="DH514" s="155">
        <v>414.7</v>
      </c>
      <c r="DI514" s="156">
        <v>0.66666666666666674</v>
      </c>
      <c r="DJ514" s="155">
        <v>207.34999999999997</v>
      </c>
      <c r="DK514" s="100"/>
      <c r="DL514" s="155">
        <v>0</v>
      </c>
      <c r="DM514" s="366">
        <v>0</v>
      </c>
      <c r="DN514" s="339">
        <v>2</v>
      </c>
      <c r="DO514" s="155">
        <v>414.7</v>
      </c>
      <c r="DP514" s="156">
        <v>0.66666666666666674</v>
      </c>
      <c r="DQ514" s="155">
        <v>207.34999999999997</v>
      </c>
    </row>
    <row r="515" spans="1:121" ht="38.25" x14ac:dyDescent="0.25">
      <c r="A515" s="17" t="s">
        <v>1353</v>
      </c>
      <c r="B515" s="18" t="s">
        <v>1354</v>
      </c>
      <c r="C515" s="17" t="s">
        <v>27</v>
      </c>
      <c r="D515" s="17" t="s">
        <v>1355</v>
      </c>
      <c r="E515" s="19" t="s">
        <v>42</v>
      </c>
      <c r="F515" s="19">
        <v>9</v>
      </c>
      <c r="G515" s="20">
        <v>245.85</v>
      </c>
      <c r="H515" s="20">
        <v>307.85000000000002</v>
      </c>
      <c r="I515" s="390">
        <v>2770.65</v>
      </c>
      <c r="J515" s="100">
        <v>0</v>
      </c>
      <c r="K515" s="155">
        <v>0</v>
      </c>
      <c r="L515" s="366">
        <v>0</v>
      </c>
      <c r="M515" s="339">
        <v>0</v>
      </c>
      <c r="N515" s="155">
        <v>0</v>
      </c>
      <c r="O515" s="156">
        <v>0</v>
      </c>
      <c r="P515" s="155">
        <v>2770.65</v>
      </c>
      <c r="Q515" s="100"/>
      <c r="R515" s="155">
        <v>0</v>
      </c>
      <c r="S515" s="366">
        <v>0</v>
      </c>
      <c r="T515" s="339">
        <v>0</v>
      </c>
      <c r="U515" s="155">
        <v>0</v>
      </c>
      <c r="V515" s="156">
        <v>0</v>
      </c>
      <c r="W515" s="155">
        <v>2770.65</v>
      </c>
      <c r="X515" s="100"/>
      <c r="Y515" s="155">
        <v>0</v>
      </c>
      <c r="Z515" s="366">
        <v>0</v>
      </c>
      <c r="AA515" s="339">
        <v>0</v>
      </c>
      <c r="AB515" s="155">
        <v>0</v>
      </c>
      <c r="AC515" s="156">
        <v>0</v>
      </c>
      <c r="AD515" s="155">
        <v>2770.65</v>
      </c>
      <c r="AE515" s="100"/>
      <c r="AF515" s="155">
        <v>0</v>
      </c>
      <c r="AG515" s="366">
        <v>0</v>
      </c>
      <c r="AH515" s="339">
        <v>0</v>
      </c>
      <c r="AI515" s="155">
        <v>0</v>
      </c>
      <c r="AJ515" s="156">
        <v>0</v>
      </c>
      <c r="AK515" s="155">
        <v>2770.65</v>
      </c>
      <c r="AL515" s="100"/>
      <c r="AM515" s="155">
        <v>0</v>
      </c>
      <c r="AN515" s="366">
        <v>0</v>
      </c>
      <c r="AO515" s="339">
        <v>0</v>
      </c>
      <c r="AP515" s="155">
        <v>0</v>
      </c>
      <c r="AQ515" s="156">
        <v>0</v>
      </c>
      <c r="AR515" s="155">
        <v>2770.65</v>
      </c>
      <c r="AS515" s="100"/>
      <c r="AT515" s="155">
        <v>0</v>
      </c>
      <c r="AU515" s="366">
        <v>0</v>
      </c>
      <c r="AV515" s="339">
        <v>0</v>
      </c>
      <c r="AW515" s="155">
        <v>0</v>
      </c>
      <c r="AX515" s="156">
        <v>0</v>
      </c>
      <c r="AY515" s="155">
        <v>2770.65</v>
      </c>
      <c r="AZ515" s="100"/>
      <c r="BA515" s="155">
        <v>0</v>
      </c>
      <c r="BB515" s="366">
        <v>0</v>
      </c>
      <c r="BC515" s="339">
        <v>0</v>
      </c>
      <c r="BD515" s="155">
        <v>0</v>
      </c>
      <c r="BE515" s="156">
        <v>0</v>
      </c>
      <c r="BF515" s="155">
        <v>2770.65</v>
      </c>
      <c r="BG515" s="100"/>
      <c r="BH515" s="155">
        <v>0</v>
      </c>
      <c r="BI515" s="366">
        <v>0</v>
      </c>
      <c r="BJ515" s="339">
        <v>0</v>
      </c>
      <c r="BK515" s="155">
        <v>0</v>
      </c>
      <c r="BL515" s="156">
        <v>0</v>
      </c>
      <c r="BM515" s="155">
        <v>2770.65</v>
      </c>
      <c r="BN515" s="100"/>
      <c r="BO515" s="155">
        <v>0</v>
      </c>
      <c r="BP515" s="366">
        <v>0</v>
      </c>
      <c r="BQ515" s="339">
        <v>0</v>
      </c>
      <c r="BR515" s="155">
        <v>0</v>
      </c>
      <c r="BS515" s="156">
        <v>0</v>
      </c>
      <c r="BT515" s="155">
        <v>2770.65</v>
      </c>
      <c r="BU515" s="100"/>
      <c r="BV515" s="155">
        <v>0</v>
      </c>
      <c r="BW515" s="366">
        <v>0</v>
      </c>
      <c r="BX515" s="339">
        <v>0</v>
      </c>
      <c r="BY515" s="155">
        <v>0</v>
      </c>
      <c r="BZ515" s="156">
        <v>0</v>
      </c>
      <c r="CA515" s="155">
        <v>2770.65</v>
      </c>
      <c r="CB515" s="100"/>
      <c r="CC515" s="155">
        <v>0</v>
      </c>
      <c r="CD515" s="366">
        <v>0</v>
      </c>
      <c r="CE515" s="339">
        <v>0</v>
      </c>
      <c r="CF515" s="155">
        <v>0</v>
      </c>
      <c r="CG515" s="156">
        <v>0</v>
      </c>
      <c r="CH515" s="155">
        <v>2770.65</v>
      </c>
      <c r="CI515" s="100"/>
      <c r="CJ515" s="155">
        <v>0</v>
      </c>
      <c r="CK515" s="366">
        <v>0</v>
      </c>
      <c r="CL515" s="339">
        <v>0</v>
      </c>
      <c r="CM515" s="155">
        <v>0</v>
      </c>
      <c r="CN515" s="156">
        <v>0</v>
      </c>
      <c r="CO515" s="155">
        <v>2770.65</v>
      </c>
      <c r="CP515" s="100">
        <v>0</v>
      </c>
      <c r="CQ515" s="155">
        <v>0</v>
      </c>
      <c r="CR515" s="366">
        <v>0</v>
      </c>
      <c r="CS515" s="339">
        <v>0</v>
      </c>
      <c r="CT515" s="155">
        <v>0</v>
      </c>
      <c r="CU515" s="156">
        <v>0</v>
      </c>
      <c r="CV515" s="155">
        <v>2770.65</v>
      </c>
      <c r="CW515" s="100"/>
      <c r="CX515" s="155">
        <v>0</v>
      </c>
      <c r="CY515" s="366">
        <v>0</v>
      </c>
      <c r="CZ515" s="339">
        <v>0</v>
      </c>
      <c r="DA515" s="155">
        <v>0</v>
      </c>
      <c r="DB515" s="156">
        <v>0</v>
      </c>
      <c r="DC515" s="155">
        <v>2770.65</v>
      </c>
      <c r="DD515" s="100"/>
      <c r="DE515" s="155">
        <v>0</v>
      </c>
      <c r="DF515" s="366">
        <v>0</v>
      </c>
      <c r="DG515" s="339">
        <v>0</v>
      </c>
      <c r="DH515" s="155">
        <v>0</v>
      </c>
      <c r="DI515" s="156">
        <v>0</v>
      </c>
      <c r="DJ515" s="155">
        <v>2770.65</v>
      </c>
      <c r="DK515" s="100"/>
      <c r="DL515" s="155">
        <v>0</v>
      </c>
      <c r="DM515" s="366">
        <v>0</v>
      </c>
      <c r="DN515" s="339">
        <v>0</v>
      </c>
      <c r="DO515" s="155">
        <v>0</v>
      </c>
      <c r="DP515" s="156">
        <v>0</v>
      </c>
      <c r="DQ515" s="155">
        <v>2770.65</v>
      </c>
    </row>
    <row r="516" spans="1:121" ht="38.25" x14ac:dyDescent="0.25">
      <c r="A516" s="17" t="s">
        <v>1356</v>
      </c>
      <c r="B516" s="18" t="s">
        <v>1357</v>
      </c>
      <c r="C516" s="17" t="s">
        <v>27</v>
      </c>
      <c r="D516" s="17" t="s">
        <v>1358</v>
      </c>
      <c r="E516" s="19" t="s">
        <v>42</v>
      </c>
      <c r="F516" s="19">
        <v>2</v>
      </c>
      <c r="G516" s="20">
        <v>527.34</v>
      </c>
      <c r="H516" s="20">
        <v>660.33</v>
      </c>
      <c r="I516" s="390">
        <v>1320.66</v>
      </c>
      <c r="J516" s="100">
        <v>0</v>
      </c>
      <c r="K516" s="155">
        <v>0</v>
      </c>
      <c r="L516" s="366">
        <v>0</v>
      </c>
      <c r="M516" s="339">
        <v>0</v>
      </c>
      <c r="N516" s="155">
        <v>0</v>
      </c>
      <c r="O516" s="156">
        <v>0</v>
      </c>
      <c r="P516" s="155">
        <v>1320.66</v>
      </c>
      <c r="Q516" s="100"/>
      <c r="R516" s="155">
        <v>0</v>
      </c>
      <c r="S516" s="366">
        <v>0</v>
      </c>
      <c r="T516" s="339">
        <v>0</v>
      </c>
      <c r="U516" s="155">
        <v>0</v>
      </c>
      <c r="V516" s="156">
        <v>0</v>
      </c>
      <c r="W516" s="155">
        <v>1320.66</v>
      </c>
      <c r="X516" s="100"/>
      <c r="Y516" s="155">
        <v>0</v>
      </c>
      <c r="Z516" s="366">
        <v>0</v>
      </c>
      <c r="AA516" s="339">
        <v>0</v>
      </c>
      <c r="AB516" s="155">
        <v>0</v>
      </c>
      <c r="AC516" s="156">
        <v>0</v>
      </c>
      <c r="AD516" s="155">
        <v>1320.66</v>
      </c>
      <c r="AE516" s="100"/>
      <c r="AF516" s="155">
        <v>0</v>
      </c>
      <c r="AG516" s="366">
        <v>0</v>
      </c>
      <c r="AH516" s="339">
        <v>0</v>
      </c>
      <c r="AI516" s="155">
        <v>0</v>
      </c>
      <c r="AJ516" s="156">
        <v>0</v>
      </c>
      <c r="AK516" s="155">
        <v>1320.66</v>
      </c>
      <c r="AL516" s="100"/>
      <c r="AM516" s="155">
        <v>0</v>
      </c>
      <c r="AN516" s="366">
        <v>0</v>
      </c>
      <c r="AO516" s="339">
        <v>0</v>
      </c>
      <c r="AP516" s="155">
        <v>0</v>
      </c>
      <c r="AQ516" s="156">
        <v>0</v>
      </c>
      <c r="AR516" s="155">
        <v>1320.66</v>
      </c>
      <c r="AS516" s="100"/>
      <c r="AT516" s="155">
        <v>0</v>
      </c>
      <c r="AU516" s="366">
        <v>0</v>
      </c>
      <c r="AV516" s="339">
        <v>0</v>
      </c>
      <c r="AW516" s="155">
        <v>0</v>
      </c>
      <c r="AX516" s="156">
        <v>0</v>
      </c>
      <c r="AY516" s="155">
        <v>1320.66</v>
      </c>
      <c r="AZ516" s="100"/>
      <c r="BA516" s="155">
        <v>0</v>
      </c>
      <c r="BB516" s="366">
        <v>0</v>
      </c>
      <c r="BC516" s="339">
        <v>0</v>
      </c>
      <c r="BD516" s="155">
        <v>0</v>
      </c>
      <c r="BE516" s="156">
        <v>0</v>
      </c>
      <c r="BF516" s="155">
        <v>1320.66</v>
      </c>
      <c r="BG516" s="100"/>
      <c r="BH516" s="155">
        <v>0</v>
      </c>
      <c r="BI516" s="366">
        <v>0</v>
      </c>
      <c r="BJ516" s="339">
        <v>0</v>
      </c>
      <c r="BK516" s="155">
        <v>0</v>
      </c>
      <c r="BL516" s="156">
        <v>0</v>
      </c>
      <c r="BM516" s="155">
        <v>1320.66</v>
      </c>
      <c r="BN516" s="100"/>
      <c r="BO516" s="155">
        <v>0</v>
      </c>
      <c r="BP516" s="366">
        <v>0</v>
      </c>
      <c r="BQ516" s="339">
        <v>0</v>
      </c>
      <c r="BR516" s="155">
        <v>0</v>
      </c>
      <c r="BS516" s="156">
        <v>0</v>
      </c>
      <c r="BT516" s="155">
        <v>1320.66</v>
      </c>
      <c r="BU516" s="100"/>
      <c r="BV516" s="155">
        <v>0</v>
      </c>
      <c r="BW516" s="366">
        <v>0</v>
      </c>
      <c r="BX516" s="339">
        <v>0</v>
      </c>
      <c r="BY516" s="155">
        <v>0</v>
      </c>
      <c r="BZ516" s="156">
        <v>0</v>
      </c>
      <c r="CA516" s="155">
        <v>1320.66</v>
      </c>
      <c r="CB516" s="100"/>
      <c r="CC516" s="155">
        <v>0</v>
      </c>
      <c r="CD516" s="366">
        <v>0</v>
      </c>
      <c r="CE516" s="339">
        <v>0</v>
      </c>
      <c r="CF516" s="155">
        <v>0</v>
      </c>
      <c r="CG516" s="156">
        <v>0</v>
      </c>
      <c r="CH516" s="155">
        <v>1320.66</v>
      </c>
      <c r="CI516" s="100"/>
      <c r="CJ516" s="155">
        <v>0</v>
      </c>
      <c r="CK516" s="366">
        <v>0</v>
      </c>
      <c r="CL516" s="339">
        <v>0</v>
      </c>
      <c r="CM516" s="155">
        <v>0</v>
      </c>
      <c r="CN516" s="156">
        <v>0</v>
      </c>
      <c r="CO516" s="155">
        <v>1320.66</v>
      </c>
      <c r="CP516" s="100"/>
      <c r="CQ516" s="155">
        <v>0</v>
      </c>
      <c r="CR516" s="366">
        <v>0</v>
      </c>
      <c r="CS516" s="339">
        <v>0</v>
      </c>
      <c r="CT516" s="155">
        <v>0</v>
      </c>
      <c r="CU516" s="156">
        <v>0</v>
      </c>
      <c r="CV516" s="155">
        <v>1320.66</v>
      </c>
      <c r="CW516" s="100"/>
      <c r="CX516" s="155">
        <v>0</v>
      </c>
      <c r="CY516" s="366">
        <v>0</v>
      </c>
      <c r="CZ516" s="339">
        <v>0</v>
      </c>
      <c r="DA516" s="155">
        <v>0</v>
      </c>
      <c r="DB516" s="156">
        <v>0</v>
      </c>
      <c r="DC516" s="155">
        <v>1320.66</v>
      </c>
      <c r="DD516" s="100"/>
      <c r="DE516" s="155">
        <v>0</v>
      </c>
      <c r="DF516" s="366">
        <v>0</v>
      </c>
      <c r="DG516" s="339">
        <v>0</v>
      </c>
      <c r="DH516" s="155">
        <v>0</v>
      </c>
      <c r="DI516" s="156">
        <v>0</v>
      </c>
      <c r="DJ516" s="155">
        <v>1320.66</v>
      </c>
      <c r="DK516" s="100"/>
      <c r="DL516" s="155">
        <v>0</v>
      </c>
      <c r="DM516" s="366">
        <v>0</v>
      </c>
      <c r="DN516" s="339">
        <v>0</v>
      </c>
      <c r="DO516" s="155">
        <v>0</v>
      </c>
      <c r="DP516" s="156">
        <v>0</v>
      </c>
      <c r="DQ516" s="155">
        <v>1320.66</v>
      </c>
    </row>
    <row r="517" spans="1:121" ht="25.5" x14ac:dyDescent="0.25">
      <c r="A517" s="17" t="s">
        <v>1359</v>
      </c>
      <c r="B517" s="18" t="s">
        <v>1360</v>
      </c>
      <c r="C517" s="17" t="s">
        <v>27</v>
      </c>
      <c r="D517" s="17" t="s">
        <v>1361</v>
      </c>
      <c r="E517" s="19" t="s">
        <v>42</v>
      </c>
      <c r="F517" s="19">
        <v>2</v>
      </c>
      <c r="G517" s="20">
        <v>527.34</v>
      </c>
      <c r="H517" s="20">
        <v>660.33</v>
      </c>
      <c r="I517" s="390">
        <v>1320.66</v>
      </c>
      <c r="J517" s="391">
        <v>0</v>
      </c>
      <c r="K517" s="155">
        <v>0</v>
      </c>
      <c r="L517" s="366">
        <v>0</v>
      </c>
      <c r="M517" s="339">
        <v>0</v>
      </c>
      <c r="N517" s="155">
        <v>0</v>
      </c>
      <c r="O517" s="156">
        <v>0</v>
      </c>
      <c r="P517" s="155">
        <v>1320.66</v>
      </c>
      <c r="Q517" s="391"/>
      <c r="R517" s="155">
        <v>0</v>
      </c>
      <c r="S517" s="366">
        <v>0</v>
      </c>
      <c r="T517" s="339">
        <v>0</v>
      </c>
      <c r="U517" s="155">
        <v>0</v>
      </c>
      <c r="V517" s="156">
        <v>0</v>
      </c>
      <c r="W517" s="155">
        <v>1320.66</v>
      </c>
      <c r="X517" s="391"/>
      <c r="Y517" s="155">
        <v>0</v>
      </c>
      <c r="Z517" s="366">
        <v>0</v>
      </c>
      <c r="AA517" s="339">
        <v>0</v>
      </c>
      <c r="AB517" s="155">
        <v>0</v>
      </c>
      <c r="AC517" s="156">
        <v>0</v>
      </c>
      <c r="AD517" s="155">
        <v>1320.66</v>
      </c>
      <c r="AE517" s="391"/>
      <c r="AF517" s="155">
        <v>0</v>
      </c>
      <c r="AG517" s="366">
        <v>0</v>
      </c>
      <c r="AH517" s="339">
        <v>0</v>
      </c>
      <c r="AI517" s="155">
        <v>0</v>
      </c>
      <c r="AJ517" s="156">
        <v>0</v>
      </c>
      <c r="AK517" s="155">
        <v>1320.66</v>
      </c>
      <c r="AL517" s="391"/>
      <c r="AM517" s="155">
        <v>0</v>
      </c>
      <c r="AN517" s="366">
        <v>0</v>
      </c>
      <c r="AO517" s="339">
        <v>0</v>
      </c>
      <c r="AP517" s="155">
        <v>0</v>
      </c>
      <c r="AQ517" s="156">
        <v>0</v>
      </c>
      <c r="AR517" s="155">
        <v>1320.66</v>
      </c>
      <c r="AS517" s="391"/>
      <c r="AT517" s="155">
        <v>0</v>
      </c>
      <c r="AU517" s="366">
        <v>0</v>
      </c>
      <c r="AV517" s="339">
        <v>0</v>
      </c>
      <c r="AW517" s="155">
        <v>0</v>
      </c>
      <c r="AX517" s="156">
        <v>0</v>
      </c>
      <c r="AY517" s="155">
        <v>1320.66</v>
      </c>
      <c r="AZ517" s="391"/>
      <c r="BA517" s="155">
        <v>0</v>
      </c>
      <c r="BB517" s="366">
        <v>0</v>
      </c>
      <c r="BC517" s="339">
        <v>0</v>
      </c>
      <c r="BD517" s="155">
        <v>0</v>
      </c>
      <c r="BE517" s="156">
        <v>0</v>
      </c>
      <c r="BF517" s="155">
        <v>1320.66</v>
      </c>
      <c r="BG517" s="391"/>
      <c r="BH517" s="155">
        <v>0</v>
      </c>
      <c r="BI517" s="366">
        <v>0</v>
      </c>
      <c r="BJ517" s="339">
        <v>0</v>
      </c>
      <c r="BK517" s="155">
        <v>0</v>
      </c>
      <c r="BL517" s="156">
        <v>0</v>
      </c>
      <c r="BM517" s="155">
        <v>1320.66</v>
      </c>
      <c r="BN517" s="391"/>
      <c r="BO517" s="155">
        <v>0</v>
      </c>
      <c r="BP517" s="366">
        <v>0</v>
      </c>
      <c r="BQ517" s="339">
        <v>0</v>
      </c>
      <c r="BR517" s="155">
        <v>0</v>
      </c>
      <c r="BS517" s="156">
        <v>0</v>
      </c>
      <c r="BT517" s="155">
        <v>1320.66</v>
      </c>
      <c r="BU517" s="391"/>
      <c r="BV517" s="155">
        <v>0</v>
      </c>
      <c r="BW517" s="366">
        <v>0</v>
      </c>
      <c r="BX517" s="339">
        <v>0</v>
      </c>
      <c r="BY517" s="155">
        <v>0</v>
      </c>
      <c r="BZ517" s="156">
        <v>0</v>
      </c>
      <c r="CA517" s="155">
        <v>1320.66</v>
      </c>
      <c r="CB517" s="391"/>
      <c r="CC517" s="155">
        <v>0</v>
      </c>
      <c r="CD517" s="366">
        <v>0</v>
      </c>
      <c r="CE517" s="339">
        <v>0</v>
      </c>
      <c r="CF517" s="155">
        <v>0</v>
      </c>
      <c r="CG517" s="156">
        <v>0</v>
      </c>
      <c r="CH517" s="155">
        <v>1320.66</v>
      </c>
      <c r="CI517" s="391"/>
      <c r="CJ517" s="155">
        <v>0</v>
      </c>
      <c r="CK517" s="366">
        <v>0</v>
      </c>
      <c r="CL517" s="339">
        <v>0</v>
      </c>
      <c r="CM517" s="155">
        <v>0</v>
      </c>
      <c r="CN517" s="156">
        <v>0</v>
      </c>
      <c r="CO517" s="155">
        <v>1320.66</v>
      </c>
      <c r="CP517" s="391"/>
      <c r="CQ517" s="155">
        <v>0</v>
      </c>
      <c r="CR517" s="366">
        <v>0</v>
      </c>
      <c r="CS517" s="339">
        <v>0</v>
      </c>
      <c r="CT517" s="155">
        <v>0</v>
      </c>
      <c r="CU517" s="156">
        <v>0</v>
      </c>
      <c r="CV517" s="155">
        <v>1320.66</v>
      </c>
      <c r="CW517" s="391">
        <v>2</v>
      </c>
      <c r="CX517" s="155">
        <v>1320.66</v>
      </c>
      <c r="CY517" s="366">
        <v>1</v>
      </c>
      <c r="CZ517" s="339">
        <v>2</v>
      </c>
      <c r="DA517" s="155">
        <v>1320.66</v>
      </c>
      <c r="DB517" s="156">
        <v>1</v>
      </c>
      <c r="DC517" s="155">
        <v>0</v>
      </c>
      <c r="DD517" s="391"/>
      <c r="DE517" s="155">
        <v>0</v>
      </c>
      <c r="DF517" s="366">
        <v>0</v>
      </c>
      <c r="DG517" s="339">
        <v>2</v>
      </c>
      <c r="DH517" s="155">
        <v>1320.66</v>
      </c>
      <c r="DI517" s="156">
        <v>1</v>
      </c>
      <c r="DJ517" s="155">
        <v>0</v>
      </c>
      <c r="DK517" s="391"/>
      <c r="DL517" s="155">
        <v>0</v>
      </c>
      <c r="DM517" s="366">
        <v>0</v>
      </c>
      <c r="DN517" s="339">
        <v>2</v>
      </c>
      <c r="DO517" s="155">
        <v>1320.66</v>
      </c>
      <c r="DP517" s="156">
        <v>1</v>
      </c>
      <c r="DQ517" s="155">
        <v>0</v>
      </c>
    </row>
    <row r="518" spans="1:121" x14ac:dyDescent="0.25">
      <c r="A518" s="12">
        <v>12</v>
      </c>
      <c r="B518" s="12"/>
      <c r="C518" s="12"/>
      <c r="D518" s="12" t="s">
        <v>1362</v>
      </c>
      <c r="E518" s="12"/>
      <c r="F518" s="94"/>
      <c r="G518" s="14"/>
      <c r="H518" s="14"/>
      <c r="I518" s="388">
        <v>0</v>
      </c>
      <c r="J518" s="96"/>
      <c r="K518" s="388">
        <v>0</v>
      </c>
      <c r="L518" s="172" t="e">
        <v>#DIV/0!</v>
      </c>
      <c r="M518" s="389"/>
      <c r="N518" s="388">
        <v>0</v>
      </c>
      <c r="O518" s="158" t="e">
        <v>#DIV/0!</v>
      </c>
      <c r="P518" s="388">
        <v>187030.30799999999</v>
      </c>
      <c r="Q518" s="96"/>
      <c r="R518" s="388">
        <v>0</v>
      </c>
      <c r="S518" s="172" t="e">
        <v>#DIV/0!</v>
      </c>
      <c r="T518" s="389"/>
      <c r="U518" s="388">
        <v>0</v>
      </c>
      <c r="V518" s="158" t="e">
        <v>#DIV/0!</v>
      </c>
      <c r="W518" s="388">
        <v>187030.30799999999</v>
      </c>
      <c r="X518" s="96"/>
      <c r="Y518" s="388">
        <v>0</v>
      </c>
      <c r="Z518" s="172" t="e">
        <v>#DIV/0!</v>
      </c>
      <c r="AA518" s="389"/>
      <c r="AB518" s="388">
        <v>0</v>
      </c>
      <c r="AC518" s="158" t="e">
        <v>#DIV/0!</v>
      </c>
      <c r="AD518" s="388">
        <v>187030.30799999999</v>
      </c>
      <c r="AE518" s="96"/>
      <c r="AF518" s="388">
        <v>0</v>
      </c>
      <c r="AG518" s="172" t="e">
        <v>#DIV/0!</v>
      </c>
      <c r="AH518" s="389"/>
      <c r="AI518" s="388">
        <v>0</v>
      </c>
      <c r="AJ518" s="158" t="e">
        <v>#DIV/0!</v>
      </c>
      <c r="AK518" s="388">
        <v>187030.30799999999</v>
      </c>
      <c r="AL518" s="96"/>
      <c r="AM518" s="388">
        <v>0</v>
      </c>
      <c r="AN518" s="172" t="e">
        <v>#DIV/0!</v>
      </c>
      <c r="AO518" s="389"/>
      <c r="AP518" s="388">
        <v>0</v>
      </c>
      <c r="AQ518" s="158" t="e">
        <v>#DIV/0!</v>
      </c>
      <c r="AR518" s="388">
        <v>187030.30799999999</v>
      </c>
      <c r="AS518" s="96"/>
      <c r="AT518" s="388">
        <v>0</v>
      </c>
      <c r="AU518" s="172" t="e">
        <v>#DIV/0!</v>
      </c>
      <c r="AV518" s="389"/>
      <c r="AW518" s="388">
        <v>0</v>
      </c>
      <c r="AX518" s="158" t="e">
        <v>#DIV/0!</v>
      </c>
      <c r="AY518" s="388">
        <v>187030.30799999999</v>
      </c>
      <c r="AZ518" s="96"/>
      <c r="BA518" s="388">
        <v>0</v>
      </c>
      <c r="BB518" s="172" t="e">
        <v>#DIV/0!</v>
      </c>
      <c r="BC518" s="389"/>
      <c r="BD518" s="388">
        <v>0</v>
      </c>
      <c r="BE518" s="158" t="e">
        <v>#DIV/0!</v>
      </c>
      <c r="BF518" s="388">
        <v>187030.30799999999</v>
      </c>
      <c r="BG518" s="96"/>
      <c r="BH518" s="388">
        <v>55219.725400000003</v>
      </c>
      <c r="BI518" s="172" t="e">
        <v>#DIV/0!</v>
      </c>
      <c r="BJ518" s="389"/>
      <c r="BK518" s="388">
        <v>55219.725400000003</v>
      </c>
      <c r="BL518" s="158" t="e">
        <v>#DIV/0!</v>
      </c>
      <c r="BM518" s="388">
        <v>131810.58259999999</v>
      </c>
      <c r="BN518" s="96"/>
      <c r="BO518" s="388">
        <v>-20239.811399999999</v>
      </c>
      <c r="BP518" s="172" t="e">
        <v>#DIV/0!</v>
      </c>
      <c r="BQ518" s="389"/>
      <c r="BR518" s="388">
        <v>34979.914000000004</v>
      </c>
      <c r="BS518" s="158" t="e">
        <v>#DIV/0!</v>
      </c>
      <c r="BT518" s="388">
        <v>152050.394</v>
      </c>
      <c r="BU518" s="96"/>
      <c r="BV518" s="388">
        <v>16723.079400000002</v>
      </c>
      <c r="BW518" s="172" t="e">
        <v>#DIV/0!</v>
      </c>
      <c r="BX518" s="389"/>
      <c r="BY518" s="388">
        <v>51702.993400000007</v>
      </c>
      <c r="BZ518" s="158" t="e">
        <v>#DIV/0!</v>
      </c>
      <c r="CA518" s="388">
        <v>135327.31459999998</v>
      </c>
      <c r="CB518" s="96"/>
      <c r="CC518" s="388">
        <v>0</v>
      </c>
      <c r="CD518" s="172" t="e">
        <v>#DIV/0!</v>
      </c>
      <c r="CE518" s="389"/>
      <c r="CF518" s="388">
        <v>51702.993400000007</v>
      </c>
      <c r="CG518" s="158" t="e">
        <v>#DIV/0!</v>
      </c>
      <c r="CH518" s="388">
        <v>135327.31459999998</v>
      </c>
      <c r="CI518" s="96"/>
      <c r="CJ518" s="388">
        <v>23651.177</v>
      </c>
      <c r="CK518" s="172" t="e">
        <v>#DIV/0!</v>
      </c>
      <c r="CL518" s="389"/>
      <c r="CM518" s="388">
        <v>75354.190400000007</v>
      </c>
      <c r="CN518" s="158">
        <v>0</v>
      </c>
      <c r="CO518" s="388">
        <v>111676.1176</v>
      </c>
      <c r="CP518" s="96"/>
      <c r="CQ518" s="388">
        <v>62430.558499999992</v>
      </c>
      <c r="CR518" s="172"/>
      <c r="CS518" s="389"/>
      <c r="CT518" s="388">
        <v>137784.74890000001</v>
      </c>
      <c r="CU518" s="158"/>
      <c r="CV518" s="388">
        <v>49245.559099999999</v>
      </c>
      <c r="CW518" s="96"/>
      <c r="CX518" s="388">
        <v>0</v>
      </c>
      <c r="CY518" s="172"/>
      <c r="CZ518" s="389"/>
      <c r="DA518" s="388">
        <v>137784.74890000001</v>
      </c>
      <c r="DB518" s="158"/>
      <c r="DC518" s="388">
        <v>49245.559099999999</v>
      </c>
      <c r="DD518" s="96"/>
      <c r="DE518" s="388">
        <v>0</v>
      </c>
      <c r="DF518" s="172"/>
      <c r="DG518" s="389"/>
      <c r="DH518" s="388">
        <v>137784.74890000001</v>
      </c>
      <c r="DI518" s="158"/>
      <c r="DJ518" s="388">
        <v>49245.559099999999</v>
      </c>
      <c r="DK518" s="96"/>
      <c r="DL518" s="388">
        <v>0</v>
      </c>
      <c r="DM518" s="172"/>
      <c r="DN518" s="389"/>
      <c r="DO518" s="388">
        <v>137784.74890000001</v>
      </c>
      <c r="DP518" s="158"/>
      <c r="DQ518" s="388">
        <v>49245.559099999999</v>
      </c>
    </row>
    <row r="519" spans="1:121" ht="38.25" x14ac:dyDescent="0.25">
      <c r="A519" s="17" t="s">
        <v>1363</v>
      </c>
      <c r="B519" s="18" t="s">
        <v>1364</v>
      </c>
      <c r="C519" s="17" t="s">
        <v>32</v>
      </c>
      <c r="D519" s="17" t="s">
        <v>1365</v>
      </c>
      <c r="E519" s="19" t="s">
        <v>34</v>
      </c>
      <c r="F519" s="19">
        <v>195.91</v>
      </c>
      <c r="G519" s="20">
        <v>70.69</v>
      </c>
      <c r="H519" s="20">
        <v>88.51</v>
      </c>
      <c r="I519" s="390">
        <v>17339.993999999999</v>
      </c>
      <c r="J519" s="154">
        <v>0</v>
      </c>
      <c r="K519" s="155">
        <v>0</v>
      </c>
      <c r="L519" s="366">
        <v>0</v>
      </c>
      <c r="M519" s="339">
        <v>0</v>
      </c>
      <c r="N519" s="155">
        <v>0</v>
      </c>
      <c r="O519" s="156">
        <v>0</v>
      </c>
      <c r="P519" s="155">
        <v>17339.993999999999</v>
      </c>
      <c r="Q519" s="154"/>
      <c r="R519" s="155">
        <v>0</v>
      </c>
      <c r="S519" s="366">
        <v>0</v>
      </c>
      <c r="T519" s="339">
        <v>0</v>
      </c>
      <c r="U519" s="155">
        <v>0</v>
      </c>
      <c r="V519" s="156">
        <v>0</v>
      </c>
      <c r="W519" s="155">
        <v>17339.993999999999</v>
      </c>
      <c r="X519" s="154"/>
      <c r="Y519" s="155">
        <v>0</v>
      </c>
      <c r="Z519" s="366">
        <v>0</v>
      </c>
      <c r="AA519" s="339">
        <v>0</v>
      </c>
      <c r="AB519" s="155">
        <v>0</v>
      </c>
      <c r="AC519" s="156">
        <v>0</v>
      </c>
      <c r="AD519" s="155">
        <v>17339.993999999999</v>
      </c>
      <c r="AE519" s="154"/>
      <c r="AF519" s="155">
        <v>0</v>
      </c>
      <c r="AG519" s="366">
        <v>0</v>
      </c>
      <c r="AH519" s="339">
        <v>0</v>
      </c>
      <c r="AI519" s="155">
        <v>0</v>
      </c>
      <c r="AJ519" s="156">
        <v>0</v>
      </c>
      <c r="AK519" s="155">
        <v>17339.993999999999</v>
      </c>
      <c r="AL519" s="154"/>
      <c r="AM519" s="155">
        <v>0</v>
      </c>
      <c r="AN519" s="366">
        <v>0</v>
      </c>
      <c r="AO519" s="339">
        <v>0</v>
      </c>
      <c r="AP519" s="155">
        <v>0</v>
      </c>
      <c r="AQ519" s="156">
        <v>0</v>
      </c>
      <c r="AR519" s="155">
        <v>17339.993999999999</v>
      </c>
      <c r="AS519" s="154"/>
      <c r="AT519" s="155">
        <v>0</v>
      </c>
      <c r="AU519" s="366">
        <v>0</v>
      </c>
      <c r="AV519" s="339">
        <v>0</v>
      </c>
      <c r="AW519" s="155">
        <v>0</v>
      </c>
      <c r="AX519" s="156">
        <v>0</v>
      </c>
      <c r="AY519" s="155">
        <v>17339.993999999999</v>
      </c>
      <c r="AZ519" s="154"/>
      <c r="BA519" s="155">
        <v>0</v>
      </c>
      <c r="BB519" s="366">
        <v>0</v>
      </c>
      <c r="BC519" s="339">
        <v>0</v>
      </c>
      <c r="BD519" s="155">
        <v>0</v>
      </c>
      <c r="BE519" s="156">
        <v>0</v>
      </c>
      <c r="BF519" s="155">
        <v>17339.993999999999</v>
      </c>
      <c r="BG519" s="154"/>
      <c r="BH519" s="155">
        <v>0</v>
      </c>
      <c r="BI519" s="366">
        <v>0</v>
      </c>
      <c r="BJ519" s="339">
        <v>0</v>
      </c>
      <c r="BK519" s="155">
        <v>0</v>
      </c>
      <c r="BL519" s="156">
        <v>0</v>
      </c>
      <c r="BM519" s="155">
        <v>17339.993999999999</v>
      </c>
      <c r="BN519" s="154"/>
      <c r="BO519" s="155">
        <v>0</v>
      </c>
      <c r="BP519" s="366">
        <v>0</v>
      </c>
      <c r="BQ519" s="339">
        <v>0</v>
      </c>
      <c r="BR519" s="155">
        <v>0</v>
      </c>
      <c r="BS519" s="156">
        <v>0</v>
      </c>
      <c r="BT519" s="155">
        <v>17339.993999999999</v>
      </c>
      <c r="BU519" s="154">
        <v>188.94</v>
      </c>
      <c r="BV519" s="155">
        <v>16723.079400000002</v>
      </c>
      <c r="BW519" s="366">
        <v>0.96442244443683223</v>
      </c>
      <c r="BX519" s="339">
        <v>188.94</v>
      </c>
      <c r="BY519" s="155">
        <v>16723.079400000002</v>
      </c>
      <c r="BZ519" s="156">
        <v>0.96442244443683223</v>
      </c>
      <c r="CA519" s="155">
        <v>616.91459999999643</v>
      </c>
      <c r="CB519" s="154"/>
      <c r="CC519" s="155">
        <v>0</v>
      </c>
      <c r="CD519" s="366">
        <v>0</v>
      </c>
      <c r="CE519" s="339">
        <v>188.94</v>
      </c>
      <c r="CF519" s="155">
        <v>16723.079400000002</v>
      </c>
      <c r="CG519" s="156">
        <v>0.96442244443683223</v>
      </c>
      <c r="CH519" s="155">
        <v>616.91459999999643</v>
      </c>
      <c r="CI519" s="154">
        <v>6.97</v>
      </c>
      <c r="CJ519" s="155">
        <v>616.91470000000004</v>
      </c>
      <c r="CK519" s="366">
        <v>3.5577561330182701E-2</v>
      </c>
      <c r="CL519" s="339">
        <v>195.91</v>
      </c>
      <c r="CM519" s="155">
        <v>17339.994100000004</v>
      </c>
      <c r="CN519" s="156">
        <v>1.0000000057670149</v>
      </c>
      <c r="CO519" s="155">
        <v>-1.0000000474974513E-4</v>
      </c>
      <c r="CP519" s="154"/>
      <c r="CQ519" s="155">
        <v>0</v>
      </c>
      <c r="CR519" s="366">
        <v>0</v>
      </c>
      <c r="CS519" s="339">
        <v>195.91</v>
      </c>
      <c r="CT519" s="155">
        <v>17339.994100000004</v>
      </c>
      <c r="CU519" s="156">
        <v>1.0000000057670149</v>
      </c>
      <c r="CV519" s="155">
        <v>-1.0000000474974513E-4</v>
      </c>
      <c r="CW519" s="154"/>
      <c r="CX519" s="155">
        <v>0</v>
      </c>
      <c r="CY519" s="366">
        <v>0</v>
      </c>
      <c r="CZ519" s="339">
        <v>195.91</v>
      </c>
      <c r="DA519" s="155">
        <v>17339.994100000004</v>
      </c>
      <c r="DB519" s="156">
        <v>1.0000000057670149</v>
      </c>
      <c r="DC519" s="155">
        <v>-1.0000000474974513E-4</v>
      </c>
      <c r="DD519" s="154"/>
      <c r="DE519" s="155">
        <v>0</v>
      </c>
      <c r="DF519" s="366">
        <v>0</v>
      </c>
      <c r="DG519" s="339">
        <v>195.91</v>
      </c>
      <c r="DH519" s="155">
        <v>17339.994100000004</v>
      </c>
      <c r="DI519" s="156">
        <v>1.0000000057670149</v>
      </c>
      <c r="DJ519" s="155">
        <v>-1.0000000474974513E-4</v>
      </c>
      <c r="DK519" s="154"/>
      <c r="DL519" s="155">
        <v>0</v>
      </c>
      <c r="DM519" s="366">
        <v>0</v>
      </c>
      <c r="DN519" s="339">
        <v>195.91</v>
      </c>
      <c r="DO519" s="155">
        <v>17339.994100000004</v>
      </c>
      <c r="DP519" s="156">
        <v>1.0000000057670149</v>
      </c>
      <c r="DQ519" s="155">
        <v>-1.0000000474974513E-4</v>
      </c>
    </row>
    <row r="520" spans="1:121" ht="25.5" x14ac:dyDescent="0.25">
      <c r="A520" s="17" t="s">
        <v>1366</v>
      </c>
      <c r="B520" s="18" t="s">
        <v>1367</v>
      </c>
      <c r="C520" s="17" t="s">
        <v>32</v>
      </c>
      <c r="D520" s="17" t="s">
        <v>1368</v>
      </c>
      <c r="E520" s="19" t="s">
        <v>34</v>
      </c>
      <c r="F520" s="19">
        <v>195.91</v>
      </c>
      <c r="G520" s="20">
        <v>3.38</v>
      </c>
      <c r="H520" s="20">
        <v>4.2300000000000004</v>
      </c>
      <c r="I520" s="390">
        <v>828.69899999999996</v>
      </c>
      <c r="J520" s="100">
        <v>0</v>
      </c>
      <c r="K520" s="155">
        <v>0</v>
      </c>
      <c r="L520" s="366">
        <v>0</v>
      </c>
      <c r="M520" s="339">
        <v>0</v>
      </c>
      <c r="N520" s="155">
        <v>0</v>
      </c>
      <c r="O520" s="156">
        <v>0</v>
      </c>
      <c r="P520" s="155">
        <v>828.69899999999996</v>
      </c>
      <c r="Q520" s="100"/>
      <c r="R520" s="155">
        <v>0</v>
      </c>
      <c r="S520" s="366">
        <v>0</v>
      </c>
      <c r="T520" s="339">
        <v>0</v>
      </c>
      <c r="U520" s="155">
        <v>0</v>
      </c>
      <c r="V520" s="156">
        <v>0</v>
      </c>
      <c r="W520" s="155">
        <v>828.69899999999996</v>
      </c>
      <c r="X520" s="100"/>
      <c r="Y520" s="155">
        <v>0</v>
      </c>
      <c r="Z520" s="366">
        <v>0</v>
      </c>
      <c r="AA520" s="339">
        <v>0</v>
      </c>
      <c r="AB520" s="155">
        <v>0</v>
      </c>
      <c r="AC520" s="156">
        <v>0</v>
      </c>
      <c r="AD520" s="155">
        <v>828.69899999999996</v>
      </c>
      <c r="AE520" s="100"/>
      <c r="AF520" s="155">
        <v>0</v>
      </c>
      <c r="AG520" s="366">
        <v>0</v>
      </c>
      <c r="AH520" s="339">
        <v>0</v>
      </c>
      <c r="AI520" s="155">
        <v>0</v>
      </c>
      <c r="AJ520" s="156">
        <v>0</v>
      </c>
      <c r="AK520" s="155">
        <v>828.69899999999996</v>
      </c>
      <c r="AL520" s="100"/>
      <c r="AM520" s="155">
        <v>0</v>
      </c>
      <c r="AN520" s="366">
        <v>0</v>
      </c>
      <c r="AO520" s="339">
        <v>0</v>
      </c>
      <c r="AP520" s="155">
        <v>0</v>
      </c>
      <c r="AQ520" s="156">
        <v>0</v>
      </c>
      <c r="AR520" s="155">
        <v>828.69899999999996</v>
      </c>
      <c r="AS520" s="100"/>
      <c r="AT520" s="155">
        <v>0</v>
      </c>
      <c r="AU520" s="366">
        <v>0</v>
      </c>
      <c r="AV520" s="339">
        <v>0</v>
      </c>
      <c r="AW520" s="155">
        <v>0</v>
      </c>
      <c r="AX520" s="156">
        <v>0</v>
      </c>
      <c r="AY520" s="155">
        <v>828.69899999999996</v>
      </c>
      <c r="AZ520" s="100"/>
      <c r="BA520" s="155">
        <v>0</v>
      </c>
      <c r="BB520" s="366">
        <v>0</v>
      </c>
      <c r="BC520" s="339">
        <v>0</v>
      </c>
      <c r="BD520" s="155">
        <v>0</v>
      </c>
      <c r="BE520" s="156">
        <v>0</v>
      </c>
      <c r="BF520" s="155">
        <v>828.69899999999996</v>
      </c>
      <c r="BG520" s="100"/>
      <c r="BH520" s="155">
        <v>0</v>
      </c>
      <c r="BI520" s="366">
        <v>0</v>
      </c>
      <c r="BJ520" s="339">
        <v>0</v>
      </c>
      <c r="BK520" s="155">
        <v>0</v>
      </c>
      <c r="BL520" s="156">
        <v>0</v>
      </c>
      <c r="BM520" s="155">
        <v>828.69899999999996</v>
      </c>
      <c r="BN520" s="100"/>
      <c r="BO520" s="155">
        <v>0</v>
      </c>
      <c r="BP520" s="366">
        <v>0</v>
      </c>
      <c r="BQ520" s="339">
        <v>0</v>
      </c>
      <c r="BR520" s="155">
        <v>0</v>
      </c>
      <c r="BS520" s="156">
        <v>0</v>
      </c>
      <c r="BT520" s="155">
        <v>828.69899999999996</v>
      </c>
      <c r="BU520" s="100"/>
      <c r="BV520" s="155">
        <v>0</v>
      </c>
      <c r="BW520" s="366">
        <v>0</v>
      </c>
      <c r="BX520" s="339">
        <v>0</v>
      </c>
      <c r="BY520" s="155">
        <v>0</v>
      </c>
      <c r="BZ520" s="156">
        <v>0</v>
      </c>
      <c r="CA520" s="155">
        <v>828.69899999999996</v>
      </c>
      <c r="CB520" s="100"/>
      <c r="CC520" s="155">
        <v>0</v>
      </c>
      <c r="CD520" s="366">
        <v>0</v>
      </c>
      <c r="CE520" s="339">
        <v>0</v>
      </c>
      <c r="CF520" s="155">
        <v>0</v>
      </c>
      <c r="CG520" s="156">
        <v>0</v>
      </c>
      <c r="CH520" s="155">
        <v>828.69899999999996</v>
      </c>
      <c r="CI520" s="100">
        <v>195.91</v>
      </c>
      <c r="CJ520" s="155">
        <v>828.69</v>
      </c>
      <c r="CK520" s="366">
        <v>0.99998913960316127</v>
      </c>
      <c r="CL520" s="339">
        <v>195.91</v>
      </c>
      <c r="CM520" s="155">
        <v>828.7</v>
      </c>
      <c r="CN520" s="156">
        <v>1.00000120671076</v>
      </c>
      <c r="CO520" s="155">
        <v>-1.00000000009004E-3</v>
      </c>
      <c r="CP520" s="100"/>
      <c r="CQ520" s="155">
        <v>0</v>
      </c>
      <c r="CR520" s="366">
        <v>0</v>
      </c>
      <c r="CS520" s="339">
        <v>195.91</v>
      </c>
      <c r="CT520" s="155">
        <v>828.7</v>
      </c>
      <c r="CU520" s="156">
        <v>1.00000120671076</v>
      </c>
      <c r="CV520" s="155">
        <v>-1.00000000009004E-3</v>
      </c>
      <c r="CW520" s="100"/>
      <c r="CX520" s="155">
        <v>0</v>
      </c>
      <c r="CY520" s="366">
        <v>0</v>
      </c>
      <c r="CZ520" s="339">
        <v>195.91</v>
      </c>
      <c r="DA520" s="155">
        <v>828.7</v>
      </c>
      <c r="DB520" s="156">
        <v>1.00000120671076</v>
      </c>
      <c r="DC520" s="155">
        <v>-1.00000000009004E-3</v>
      </c>
      <c r="DD520" s="100"/>
      <c r="DE520" s="155">
        <v>0</v>
      </c>
      <c r="DF520" s="366">
        <v>0</v>
      </c>
      <c r="DG520" s="339">
        <v>195.91</v>
      </c>
      <c r="DH520" s="155">
        <v>828.7</v>
      </c>
      <c r="DI520" s="156">
        <v>1.00000120671076</v>
      </c>
      <c r="DJ520" s="155">
        <v>-1.00000000009004E-3</v>
      </c>
      <c r="DK520" s="100"/>
      <c r="DL520" s="155">
        <v>0</v>
      </c>
      <c r="DM520" s="366">
        <v>0</v>
      </c>
      <c r="DN520" s="339">
        <v>195.91</v>
      </c>
      <c r="DO520" s="155">
        <v>828.7</v>
      </c>
      <c r="DP520" s="156">
        <v>1.00000120671076</v>
      </c>
      <c r="DQ520" s="155">
        <v>-1.00000000009004E-3</v>
      </c>
    </row>
    <row r="521" spans="1:121" ht="38.25" x14ac:dyDescent="0.25">
      <c r="A521" s="17" t="s">
        <v>1369</v>
      </c>
      <c r="B521" s="18" t="s">
        <v>1370</v>
      </c>
      <c r="C521" s="17" t="s">
        <v>32</v>
      </c>
      <c r="D521" s="17" t="s">
        <v>1371</v>
      </c>
      <c r="E521" s="19" t="s">
        <v>34</v>
      </c>
      <c r="F521" s="19">
        <v>195.91</v>
      </c>
      <c r="G521" s="20">
        <v>21.89</v>
      </c>
      <c r="H521" s="20">
        <v>27.41</v>
      </c>
      <c r="I521" s="390">
        <v>5369.893</v>
      </c>
      <c r="J521" s="100">
        <v>0</v>
      </c>
      <c r="K521" s="155">
        <v>0</v>
      </c>
      <c r="L521" s="366">
        <v>0</v>
      </c>
      <c r="M521" s="339">
        <v>0</v>
      </c>
      <c r="N521" s="155">
        <v>0</v>
      </c>
      <c r="O521" s="156">
        <v>0</v>
      </c>
      <c r="P521" s="155">
        <v>5369.893</v>
      </c>
      <c r="Q521" s="100"/>
      <c r="R521" s="155">
        <v>0</v>
      </c>
      <c r="S521" s="366">
        <v>0</v>
      </c>
      <c r="T521" s="339">
        <v>0</v>
      </c>
      <c r="U521" s="155">
        <v>0</v>
      </c>
      <c r="V521" s="156">
        <v>0</v>
      </c>
      <c r="W521" s="155">
        <v>5369.893</v>
      </c>
      <c r="X521" s="100"/>
      <c r="Y521" s="155">
        <v>0</v>
      </c>
      <c r="Z521" s="366">
        <v>0</v>
      </c>
      <c r="AA521" s="339">
        <v>0</v>
      </c>
      <c r="AB521" s="155">
        <v>0</v>
      </c>
      <c r="AC521" s="156">
        <v>0</v>
      </c>
      <c r="AD521" s="155">
        <v>5369.893</v>
      </c>
      <c r="AE521" s="100"/>
      <c r="AF521" s="155">
        <v>0</v>
      </c>
      <c r="AG521" s="366">
        <v>0</v>
      </c>
      <c r="AH521" s="339">
        <v>0</v>
      </c>
      <c r="AI521" s="155">
        <v>0</v>
      </c>
      <c r="AJ521" s="156">
        <v>0</v>
      </c>
      <c r="AK521" s="155">
        <v>5369.893</v>
      </c>
      <c r="AL521" s="100"/>
      <c r="AM521" s="155">
        <v>0</v>
      </c>
      <c r="AN521" s="366">
        <v>0</v>
      </c>
      <c r="AO521" s="339">
        <v>0</v>
      </c>
      <c r="AP521" s="155">
        <v>0</v>
      </c>
      <c r="AQ521" s="156">
        <v>0</v>
      </c>
      <c r="AR521" s="155">
        <v>5369.893</v>
      </c>
      <c r="AS521" s="100"/>
      <c r="AT521" s="155">
        <v>0</v>
      </c>
      <c r="AU521" s="366">
        <v>0</v>
      </c>
      <c r="AV521" s="339">
        <v>0</v>
      </c>
      <c r="AW521" s="155">
        <v>0</v>
      </c>
      <c r="AX521" s="156">
        <v>0</v>
      </c>
      <c r="AY521" s="155">
        <v>5369.893</v>
      </c>
      <c r="AZ521" s="100"/>
      <c r="BA521" s="155">
        <v>0</v>
      </c>
      <c r="BB521" s="366">
        <v>0</v>
      </c>
      <c r="BC521" s="339">
        <v>0</v>
      </c>
      <c r="BD521" s="155">
        <v>0</v>
      </c>
      <c r="BE521" s="156">
        <v>0</v>
      </c>
      <c r="BF521" s="155">
        <v>5369.893</v>
      </c>
      <c r="BG521" s="100"/>
      <c r="BH521" s="155">
        <v>0</v>
      </c>
      <c r="BI521" s="366">
        <v>0</v>
      </c>
      <c r="BJ521" s="339">
        <v>0</v>
      </c>
      <c r="BK521" s="155">
        <v>0</v>
      </c>
      <c r="BL521" s="156">
        <v>0</v>
      </c>
      <c r="BM521" s="155">
        <v>5369.893</v>
      </c>
      <c r="BN521" s="100"/>
      <c r="BO521" s="155">
        <v>0</v>
      </c>
      <c r="BP521" s="366">
        <v>0</v>
      </c>
      <c r="BQ521" s="339">
        <v>0</v>
      </c>
      <c r="BR521" s="155">
        <v>0</v>
      </c>
      <c r="BS521" s="156">
        <v>0</v>
      </c>
      <c r="BT521" s="155">
        <v>5369.893</v>
      </c>
      <c r="BU521" s="100"/>
      <c r="BV521" s="155">
        <v>0</v>
      </c>
      <c r="BW521" s="366">
        <v>0</v>
      </c>
      <c r="BX521" s="339">
        <v>0</v>
      </c>
      <c r="BY521" s="155">
        <v>0</v>
      </c>
      <c r="BZ521" s="156">
        <v>0</v>
      </c>
      <c r="CA521" s="155">
        <v>5369.893</v>
      </c>
      <c r="CB521" s="100"/>
      <c r="CC521" s="155">
        <v>0</v>
      </c>
      <c r="CD521" s="366">
        <v>0</v>
      </c>
      <c r="CE521" s="339">
        <v>0</v>
      </c>
      <c r="CF521" s="155">
        <v>0</v>
      </c>
      <c r="CG521" s="156">
        <v>0</v>
      </c>
      <c r="CH521" s="155">
        <v>5369.893</v>
      </c>
      <c r="CI521" s="100">
        <v>195.91</v>
      </c>
      <c r="CJ521" s="155">
        <v>5369.8931000000002</v>
      </c>
      <c r="CK521" s="366">
        <v>1.000000018622345</v>
      </c>
      <c r="CL521" s="339">
        <v>195.91</v>
      </c>
      <c r="CM521" s="155">
        <v>5369.8931000000002</v>
      </c>
      <c r="CN521" s="156">
        <v>1.000000018622345</v>
      </c>
      <c r="CO521" s="155">
        <v>-1.0000000020227162E-4</v>
      </c>
      <c r="CP521" s="100"/>
      <c r="CQ521" s="155">
        <v>0</v>
      </c>
      <c r="CR521" s="366">
        <v>0</v>
      </c>
      <c r="CS521" s="339">
        <v>195.91</v>
      </c>
      <c r="CT521" s="155">
        <v>5369.8931000000002</v>
      </c>
      <c r="CU521" s="156">
        <v>1.000000018622345</v>
      </c>
      <c r="CV521" s="155">
        <v>-1.0000000020227162E-4</v>
      </c>
      <c r="CW521" s="100"/>
      <c r="CX521" s="155">
        <v>0</v>
      </c>
      <c r="CY521" s="366">
        <v>0</v>
      </c>
      <c r="CZ521" s="339">
        <v>195.91</v>
      </c>
      <c r="DA521" s="155">
        <v>5369.8931000000002</v>
      </c>
      <c r="DB521" s="156">
        <v>1.000000018622345</v>
      </c>
      <c r="DC521" s="155">
        <v>-1.0000000020227162E-4</v>
      </c>
      <c r="DD521" s="100"/>
      <c r="DE521" s="155">
        <v>0</v>
      </c>
      <c r="DF521" s="366">
        <v>0</v>
      </c>
      <c r="DG521" s="339">
        <v>195.91</v>
      </c>
      <c r="DH521" s="155">
        <v>5369.8931000000002</v>
      </c>
      <c r="DI521" s="156">
        <v>1.000000018622345</v>
      </c>
      <c r="DJ521" s="155">
        <v>-1.0000000020227162E-4</v>
      </c>
      <c r="DK521" s="100"/>
      <c r="DL521" s="155">
        <v>0</v>
      </c>
      <c r="DM521" s="366">
        <v>0</v>
      </c>
      <c r="DN521" s="339">
        <v>195.91</v>
      </c>
      <c r="DO521" s="155">
        <v>5369.8931000000002</v>
      </c>
      <c r="DP521" s="156">
        <v>1.000000018622345</v>
      </c>
      <c r="DQ521" s="155">
        <v>-1.0000000020227162E-4</v>
      </c>
    </row>
    <row r="522" spans="1:121" ht="25.5" x14ac:dyDescent="0.25">
      <c r="A522" s="17" t="s">
        <v>1372</v>
      </c>
      <c r="B522" s="18" t="s">
        <v>1373</v>
      </c>
      <c r="C522" s="17" t="s">
        <v>32</v>
      </c>
      <c r="D522" s="17" t="s">
        <v>1374</v>
      </c>
      <c r="E522" s="19" t="s">
        <v>34</v>
      </c>
      <c r="F522" s="19">
        <v>199.25</v>
      </c>
      <c r="G522" s="20">
        <v>11.35</v>
      </c>
      <c r="H522" s="20">
        <v>14.21</v>
      </c>
      <c r="I522" s="390">
        <v>2831.3420000000001</v>
      </c>
      <c r="J522" s="100">
        <v>0</v>
      </c>
      <c r="K522" s="155">
        <v>0</v>
      </c>
      <c r="L522" s="366">
        <v>0</v>
      </c>
      <c r="M522" s="339">
        <v>0</v>
      </c>
      <c r="N522" s="155">
        <v>0</v>
      </c>
      <c r="O522" s="156">
        <v>0</v>
      </c>
      <c r="P522" s="155">
        <v>2831.3420000000001</v>
      </c>
      <c r="Q522" s="100"/>
      <c r="R522" s="155">
        <v>0</v>
      </c>
      <c r="S522" s="366">
        <v>0</v>
      </c>
      <c r="T522" s="339">
        <v>0</v>
      </c>
      <c r="U522" s="155">
        <v>0</v>
      </c>
      <c r="V522" s="156">
        <v>0</v>
      </c>
      <c r="W522" s="155">
        <v>2831.3420000000001</v>
      </c>
      <c r="X522" s="100"/>
      <c r="Y522" s="155">
        <v>0</v>
      </c>
      <c r="Z522" s="366">
        <v>0</v>
      </c>
      <c r="AA522" s="339">
        <v>0</v>
      </c>
      <c r="AB522" s="155">
        <v>0</v>
      </c>
      <c r="AC522" s="156">
        <v>0</v>
      </c>
      <c r="AD522" s="155">
        <v>2831.3420000000001</v>
      </c>
      <c r="AE522" s="100"/>
      <c r="AF522" s="155">
        <v>0</v>
      </c>
      <c r="AG522" s="366">
        <v>0</v>
      </c>
      <c r="AH522" s="339">
        <v>0</v>
      </c>
      <c r="AI522" s="155">
        <v>0</v>
      </c>
      <c r="AJ522" s="156">
        <v>0</v>
      </c>
      <c r="AK522" s="155">
        <v>2831.3420000000001</v>
      </c>
      <c r="AL522" s="100"/>
      <c r="AM522" s="155">
        <v>0</v>
      </c>
      <c r="AN522" s="366">
        <v>0</v>
      </c>
      <c r="AO522" s="339">
        <v>0</v>
      </c>
      <c r="AP522" s="155">
        <v>0</v>
      </c>
      <c r="AQ522" s="156">
        <v>0</v>
      </c>
      <c r="AR522" s="155">
        <v>2831.3420000000001</v>
      </c>
      <c r="AS522" s="100"/>
      <c r="AT522" s="155">
        <v>0</v>
      </c>
      <c r="AU522" s="366">
        <v>0</v>
      </c>
      <c r="AV522" s="339">
        <v>0</v>
      </c>
      <c r="AW522" s="155">
        <v>0</v>
      </c>
      <c r="AX522" s="156">
        <v>0</v>
      </c>
      <c r="AY522" s="155">
        <v>2831.3420000000001</v>
      </c>
      <c r="AZ522" s="100"/>
      <c r="BA522" s="155">
        <v>0</v>
      </c>
      <c r="BB522" s="366">
        <v>0</v>
      </c>
      <c r="BC522" s="339">
        <v>0</v>
      </c>
      <c r="BD522" s="155">
        <v>0</v>
      </c>
      <c r="BE522" s="156">
        <v>0</v>
      </c>
      <c r="BF522" s="155">
        <v>2831.3420000000001</v>
      </c>
      <c r="BG522" s="100"/>
      <c r="BH522" s="155">
        <v>0</v>
      </c>
      <c r="BI522" s="366">
        <v>0</v>
      </c>
      <c r="BJ522" s="339">
        <v>0</v>
      </c>
      <c r="BK522" s="155">
        <v>0</v>
      </c>
      <c r="BL522" s="156">
        <v>0</v>
      </c>
      <c r="BM522" s="155">
        <v>2831.3420000000001</v>
      </c>
      <c r="BN522" s="100"/>
      <c r="BO522" s="155">
        <v>0</v>
      </c>
      <c r="BP522" s="366">
        <v>0</v>
      </c>
      <c r="BQ522" s="339">
        <v>0</v>
      </c>
      <c r="BR522" s="155">
        <v>0</v>
      </c>
      <c r="BS522" s="156">
        <v>0</v>
      </c>
      <c r="BT522" s="155">
        <v>2831.3420000000001</v>
      </c>
      <c r="BU522" s="100"/>
      <c r="BV522" s="155">
        <v>0</v>
      </c>
      <c r="BW522" s="366">
        <v>0</v>
      </c>
      <c r="BX522" s="339">
        <v>0</v>
      </c>
      <c r="BY522" s="155">
        <v>0</v>
      </c>
      <c r="BZ522" s="156">
        <v>0</v>
      </c>
      <c r="CA522" s="155">
        <v>2831.3420000000001</v>
      </c>
      <c r="CB522" s="100"/>
      <c r="CC522" s="155">
        <v>0</v>
      </c>
      <c r="CD522" s="366">
        <v>0</v>
      </c>
      <c r="CE522" s="339">
        <v>0</v>
      </c>
      <c r="CF522" s="155">
        <v>0</v>
      </c>
      <c r="CG522" s="156">
        <v>0</v>
      </c>
      <c r="CH522" s="155">
        <v>2831.3420000000001</v>
      </c>
      <c r="CI522" s="100"/>
      <c r="CJ522" s="155">
        <v>0</v>
      </c>
      <c r="CK522" s="366">
        <v>0</v>
      </c>
      <c r="CL522" s="339">
        <v>0</v>
      </c>
      <c r="CM522" s="155">
        <v>0</v>
      </c>
      <c r="CN522" s="156">
        <v>0</v>
      </c>
      <c r="CO522" s="155">
        <v>2831.3420000000001</v>
      </c>
      <c r="CP522" s="100">
        <v>199.25</v>
      </c>
      <c r="CQ522" s="155">
        <v>2831.3425000000002</v>
      </c>
      <c r="CR522" s="366">
        <v>1.0000001765947031</v>
      </c>
      <c r="CS522" s="339">
        <v>199.25</v>
      </c>
      <c r="CT522" s="155">
        <v>2831.3425000000002</v>
      </c>
      <c r="CU522" s="156">
        <v>1.0000001765947031</v>
      </c>
      <c r="CV522" s="155">
        <v>-5.0000000010186341E-4</v>
      </c>
      <c r="CW522" s="100"/>
      <c r="CX522" s="155">
        <v>0</v>
      </c>
      <c r="CY522" s="366">
        <v>0</v>
      </c>
      <c r="CZ522" s="339">
        <v>199.25</v>
      </c>
      <c r="DA522" s="155">
        <v>2831.3425000000002</v>
      </c>
      <c r="DB522" s="156">
        <v>1.0000001765947031</v>
      </c>
      <c r="DC522" s="155">
        <v>-5.0000000010186341E-4</v>
      </c>
      <c r="DD522" s="100"/>
      <c r="DE522" s="155">
        <v>0</v>
      </c>
      <c r="DF522" s="366">
        <v>0</v>
      </c>
      <c r="DG522" s="339">
        <v>199.25</v>
      </c>
      <c r="DH522" s="155">
        <v>2831.3425000000002</v>
      </c>
      <c r="DI522" s="156">
        <v>1.0000001765947031</v>
      </c>
      <c r="DJ522" s="155">
        <v>-5.0000000010186341E-4</v>
      </c>
      <c r="DK522" s="100"/>
      <c r="DL522" s="155">
        <v>0</v>
      </c>
      <c r="DM522" s="366">
        <v>0</v>
      </c>
      <c r="DN522" s="339">
        <v>199.25</v>
      </c>
      <c r="DO522" s="155">
        <v>2831.3425000000002</v>
      </c>
      <c r="DP522" s="156">
        <v>1.0000001765947031</v>
      </c>
      <c r="DQ522" s="155">
        <v>-5.0000000010186341E-4</v>
      </c>
    </row>
    <row r="523" spans="1:121" ht="25.5" x14ac:dyDescent="0.25">
      <c r="A523" s="17" t="s">
        <v>1375</v>
      </c>
      <c r="B523" s="18" t="s">
        <v>1376</v>
      </c>
      <c r="C523" s="17" t="s">
        <v>32</v>
      </c>
      <c r="D523" s="17" t="s">
        <v>1377</v>
      </c>
      <c r="E523" s="19" t="s">
        <v>34</v>
      </c>
      <c r="F523" s="19">
        <v>9.7799999999999994</v>
      </c>
      <c r="G523" s="20">
        <v>46</v>
      </c>
      <c r="H523" s="20">
        <v>57.6</v>
      </c>
      <c r="I523" s="390">
        <v>563.32799999999997</v>
      </c>
      <c r="J523" s="100">
        <v>0</v>
      </c>
      <c r="K523" s="155">
        <v>0</v>
      </c>
      <c r="L523" s="366">
        <v>0</v>
      </c>
      <c r="M523" s="339">
        <v>0</v>
      </c>
      <c r="N523" s="155">
        <v>0</v>
      </c>
      <c r="O523" s="156">
        <v>0</v>
      </c>
      <c r="P523" s="155">
        <v>563.32799999999997</v>
      </c>
      <c r="Q523" s="100"/>
      <c r="R523" s="155">
        <v>0</v>
      </c>
      <c r="S523" s="366">
        <v>0</v>
      </c>
      <c r="T523" s="339">
        <v>0</v>
      </c>
      <c r="U523" s="155">
        <v>0</v>
      </c>
      <c r="V523" s="156">
        <v>0</v>
      </c>
      <c r="W523" s="155">
        <v>563.32799999999997</v>
      </c>
      <c r="X523" s="100"/>
      <c r="Y523" s="155">
        <v>0</v>
      </c>
      <c r="Z523" s="366">
        <v>0</v>
      </c>
      <c r="AA523" s="339">
        <v>0</v>
      </c>
      <c r="AB523" s="155">
        <v>0</v>
      </c>
      <c r="AC523" s="156">
        <v>0</v>
      </c>
      <c r="AD523" s="155">
        <v>563.32799999999997</v>
      </c>
      <c r="AE523" s="100"/>
      <c r="AF523" s="155">
        <v>0</v>
      </c>
      <c r="AG523" s="366">
        <v>0</v>
      </c>
      <c r="AH523" s="339">
        <v>0</v>
      </c>
      <c r="AI523" s="155">
        <v>0</v>
      </c>
      <c r="AJ523" s="156">
        <v>0</v>
      </c>
      <c r="AK523" s="155">
        <v>563.32799999999997</v>
      </c>
      <c r="AL523" s="100"/>
      <c r="AM523" s="155">
        <v>0</v>
      </c>
      <c r="AN523" s="366">
        <v>0</v>
      </c>
      <c r="AO523" s="339">
        <v>0</v>
      </c>
      <c r="AP523" s="155">
        <v>0</v>
      </c>
      <c r="AQ523" s="156">
        <v>0</v>
      </c>
      <c r="AR523" s="155">
        <v>563.32799999999997</v>
      </c>
      <c r="AS523" s="100"/>
      <c r="AT523" s="155">
        <v>0</v>
      </c>
      <c r="AU523" s="366">
        <v>0</v>
      </c>
      <c r="AV523" s="339">
        <v>0</v>
      </c>
      <c r="AW523" s="155">
        <v>0</v>
      </c>
      <c r="AX523" s="156">
        <v>0</v>
      </c>
      <c r="AY523" s="155">
        <v>563.32799999999997</v>
      </c>
      <c r="AZ523" s="100"/>
      <c r="BA523" s="155">
        <v>0</v>
      </c>
      <c r="BB523" s="366">
        <v>0</v>
      </c>
      <c r="BC523" s="339">
        <v>0</v>
      </c>
      <c r="BD523" s="155">
        <v>0</v>
      </c>
      <c r="BE523" s="156">
        <v>0</v>
      </c>
      <c r="BF523" s="155">
        <v>563.32799999999997</v>
      </c>
      <c r="BG523" s="100"/>
      <c r="BH523" s="155">
        <v>0</v>
      </c>
      <c r="BI523" s="366">
        <v>0</v>
      </c>
      <c r="BJ523" s="339">
        <v>0</v>
      </c>
      <c r="BK523" s="155">
        <v>0</v>
      </c>
      <c r="BL523" s="156">
        <v>0</v>
      </c>
      <c r="BM523" s="155">
        <v>563.32799999999997</v>
      </c>
      <c r="BN523" s="100"/>
      <c r="BO523" s="155">
        <v>0</v>
      </c>
      <c r="BP523" s="366">
        <v>0</v>
      </c>
      <c r="BQ523" s="339">
        <v>0</v>
      </c>
      <c r="BR523" s="155">
        <v>0</v>
      </c>
      <c r="BS523" s="156">
        <v>0</v>
      </c>
      <c r="BT523" s="155">
        <v>563.32799999999997</v>
      </c>
      <c r="BU523" s="100"/>
      <c r="BV523" s="155">
        <v>0</v>
      </c>
      <c r="BW523" s="366">
        <v>0</v>
      </c>
      <c r="BX523" s="339">
        <v>0</v>
      </c>
      <c r="BY523" s="155">
        <v>0</v>
      </c>
      <c r="BZ523" s="156">
        <v>0</v>
      </c>
      <c r="CA523" s="155">
        <v>563.32799999999997</v>
      </c>
      <c r="CB523" s="100"/>
      <c r="CC523" s="155">
        <v>0</v>
      </c>
      <c r="CD523" s="366">
        <v>0</v>
      </c>
      <c r="CE523" s="339">
        <v>0</v>
      </c>
      <c r="CF523" s="155">
        <v>0</v>
      </c>
      <c r="CG523" s="156">
        <v>0</v>
      </c>
      <c r="CH523" s="155">
        <v>563.32799999999997</v>
      </c>
      <c r="CI523" s="100">
        <v>9.7799999999999994</v>
      </c>
      <c r="CJ523" s="155">
        <v>563.32000000000005</v>
      </c>
      <c r="CK523" s="366">
        <v>0.99998579868211779</v>
      </c>
      <c r="CL523" s="339">
        <v>9.7799999999999994</v>
      </c>
      <c r="CM523" s="155">
        <v>563.33000000000004</v>
      </c>
      <c r="CN523" s="156">
        <v>1.0000035503294706</v>
      </c>
      <c r="CO523" s="155">
        <v>-2.0000000000663931E-3</v>
      </c>
      <c r="CP523" s="100"/>
      <c r="CQ523" s="155">
        <v>0</v>
      </c>
      <c r="CR523" s="366">
        <v>0</v>
      </c>
      <c r="CS523" s="339">
        <v>9.7799999999999994</v>
      </c>
      <c r="CT523" s="155">
        <v>563.33000000000004</v>
      </c>
      <c r="CU523" s="156">
        <v>1.0000035503294706</v>
      </c>
      <c r="CV523" s="155">
        <v>-2.0000000000663931E-3</v>
      </c>
      <c r="CW523" s="100"/>
      <c r="CX523" s="155">
        <v>0</v>
      </c>
      <c r="CY523" s="366">
        <v>0</v>
      </c>
      <c r="CZ523" s="339">
        <v>9.7799999999999994</v>
      </c>
      <c r="DA523" s="155">
        <v>563.33000000000004</v>
      </c>
      <c r="DB523" s="156">
        <v>1.0000035503294706</v>
      </c>
      <c r="DC523" s="155">
        <v>-2.0000000000663931E-3</v>
      </c>
      <c r="DD523" s="100"/>
      <c r="DE523" s="155">
        <v>0</v>
      </c>
      <c r="DF523" s="366">
        <v>0</v>
      </c>
      <c r="DG523" s="339">
        <v>9.7799999999999994</v>
      </c>
      <c r="DH523" s="155">
        <v>563.33000000000004</v>
      </c>
      <c r="DI523" s="156">
        <v>1.0000035503294706</v>
      </c>
      <c r="DJ523" s="155">
        <v>-2.0000000000663931E-3</v>
      </c>
      <c r="DK523" s="100"/>
      <c r="DL523" s="155">
        <v>0</v>
      </c>
      <c r="DM523" s="366">
        <v>0</v>
      </c>
      <c r="DN523" s="339">
        <v>9.7799999999999994</v>
      </c>
      <c r="DO523" s="155">
        <v>563.33000000000004</v>
      </c>
      <c r="DP523" s="156">
        <v>1.0000035503294706</v>
      </c>
      <c r="DQ523" s="155">
        <v>-2.0000000000663931E-3</v>
      </c>
    </row>
    <row r="524" spans="1:121" ht="38.25" x14ac:dyDescent="0.25">
      <c r="A524" s="17" t="s">
        <v>1378</v>
      </c>
      <c r="B524" s="18" t="s">
        <v>1379</v>
      </c>
      <c r="C524" s="17" t="s">
        <v>27</v>
      </c>
      <c r="D524" s="17" t="s">
        <v>1380</v>
      </c>
      <c r="E524" s="19" t="s">
        <v>34</v>
      </c>
      <c r="F524" s="19">
        <v>859.8900000000001</v>
      </c>
      <c r="G524" s="20">
        <v>93.52</v>
      </c>
      <c r="H524" s="20">
        <v>117.1</v>
      </c>
      <c r="I524" s="390">
        <v>100693.11900000001</v>
      </c>
      <c r="J524" s="100">
        <v>0</v>
      </c>
      <c r="K524" s="155">
        <v>0</v>
      </c>
      <c r="L524" s="366">
        <v>0</v>
      </c>
      <c r="M524" s="339">
        <v>0</v>
      </c>
      <c r="N524" s="155">
        <v>0</v>
      </c>
      <c r="O524" s="156">
        <v>0</v>
      </c>
      <c r="P524" s="155">
        <v>100693.11900000001</v>
      </c>
      <c r="Q524" s="100"/>
      <c r="R524" s="155">
        <v>0</v>
      </c>
      <c r="S524" s="366">
        <v>0</v>
      </c>
      <c r="T524" s="339">
        <v>0</v>
      </c>
      <c r="U524" s="155">
        <v>0</v>
      </c>
      <c r="V524" s="156">
        <v>0</v>
      </c>
      <c r="W524" s="155">
        <v>100693.11900000001</v>
      </c>
      <c r="X524" s="100"/>
      <c r="Y524" s="155">
        <v>0</v>
      </c>
      <c r="Z524" s="366">
        <v>0</v>
      </c>
      <c r="AA524" s="339">
        <v>0</v>
      </c>
      <c r="AB524" s="155">
        <v>0</v>
      </c>
      <c r="AC524" s="156">
        <v>0</v>
      </c>
      <c r="AD524" s="155">
        <v>100693.11900000001</v>
      </c>
      <c r="AE524" s="100"/>
      <c r="AF524" s="155">
        <v>0</v>
      </c>
      <c r="AG524" s="366">
        <v>0</v>
      </c>
      <c r="AH524" s="339">
        <v>0</v>
      </c>
      <c r="AI524" s="155">
        <v>0</v>
      </c>
      <c r="AJ524" s="156">
        <v>0</v>
      </c>
      <c r="AK524" s="155">
        <v>100693.11900000001</v>
      </c>
      <c r="AL524" s="100"/>
      <c r="AM524" s="155">
        <v>0</v>
      </c>
      <c r="AN524" s="366">
        <v>0</v>
      </c>
      <c r="AO524" s="339">
        <v>0</v>
      </c>
      <c r="AP524" s="155">
        <v>0</v>
      </c>
      <c r="AQ524" s="156">
        <v>0</v>
      </c>
      <c r="AR524" s="155">
        <v>100693.11900000001</v>
      </c>
      <c r="AS524" s="100"/>
      <c r="AT524" s="155">
        <v>0</v>
      </c>
      <c r="AU524" s="366">
        <v>0</v>
      </c>
      <c r="AV524" s="339">
        <v>0</v>
      </c>
      <c r="AW524" s="155">
        <v>0</v>
      </c>
      <c r="AX524" s="156">
        <v>0</v>
      </c>
      <c r="AY524" s="155">
        <v>100693.11900000001</v>
      </c>
      <c r="AZ524" s="100"/>
      <c r="BA524" s="155">
        <v>0</v>
      </c>
      <c r="BB524" s="366">
        <v>0</v>
      </c>
      <c r="BC524" s="339">
        <v>0</v>
      </c>
      <c r="BD524" s="155">
        <v>0</v>
      </c>
      <c r="BE524" s="156">
        <v>0</v>
      </c>
      <c r="BF524" s="155">
        <v>100693.11900000001</v>
      </c>
      <c r="BG524" s="100">
        <v>210.55</v>
      </c>
      <c r="BH524" s="155">
        <v>24655.404999999999</v>
      </c>
      <c r="BI524" s="366">
        <v>0.2448569003012013</v>
      </c>
      <c r="BJ524" s="339">
        <v>210.55</v>
      </c>
      <c r="BK524" s="155">
        <v>24655.404999999999</v>
      </c>
      <c r="BL524" s="156">
        <v>0.2448569003012013</v>
      </c>
      <c r="BM524" s="155">
        <v>76037.714000000007</v>
      </c>
      <c r="BN524" s="100">
        <v>-210.55</v>
      </c>
      <c r="BO524" s="155">
        <v>-24655.404999999999</v>
      </c>
      <c r="BP524" s="366">
        <v>-0.2448569003012013</v>
      </c>
      <c r="BQ524" s="339">
        <v>0</v>
      </c>
      <c r="BR524" s="155">
        <v>0</v>
      </c>
      <c r="BS524" s="156">
        <v>0</v>
      </c>
      <c r="BT524" s="155">
        <v>100693.11900000001</v>
      </c>
      <c r="BU524" s="100"/>
      <c r="BV524" s="155">
        <v>0</v>
      </c>
      <c r="BW524" s="366">
        <v>0</v>
      </c>
      <c r="BX524" s="339">
        <v>0</v>
      </c>
      <c r="BY524" s="155">
        <v>0</v>
      </c>
      <c r="BZ524" s="156">
        <v>0</v>
      </c>
      <c r="CA524" s="155">
        <v>100693.11900000001</v>
      </c>
      <c r="CB524" s="100"/>
      <c r="CC524" s="155">
        <v>0</v>
      </c>
      <c r="CD524" s="366">
        <v>0</v>
      </c>
      <c r="CE524" s="339">
        <v>0</v>
      </c>
      <c r="CF524" s="155">
        <v>0</v>
      </c>
      <c r="CG524" s="156">
        <v>0</v>
      </c>
      <c r="CH524" s="155">
        <v>100693.11900000001</v>
      </c>
      <c r="CI524" s="100"/>
      <c r="CJ524" s="155">
        <v>0</v>
      </c>
      <c r="CK524" s="366">
        <v>0</v>
      </c>
      <c r="CL524" s="339">
        <v>0</v>
      </c>
      <c r="CM524" s="155">
        <v>0</v>
      </c>
      <c r="CN524" s="156">
        <v>0</v>
      </c>
      <c r="CO524" s="155">
        <v>100693.11900000001</v>
      </c>
      <c r="CP524" s="100">
        <v>508.96</v>
      </c>
      <c r="CQ524" s="155">
        <v>59599.215999999993</v>
      </c>
      <c r="CR524" s="366">
        <v>0.59188966030538781</v>
      </c>
      <c r="CS524" s="339">
        <v>508.96</v>
      </c>
      <c r="CT524" s="155">
        <v>59599.215999999993</v>
      </c>
      <c r="CU524" s="156">
        <v>0.59188966030538781</v>
      </c>
      <c r="CV524" s="155">
        <v>41093.903000000013</v>
      </c>
      <c r="CW524" s="100"/>
      <c r="CX524" s="155">
        <v>0</v>
      </c>
      <c r="CY524" s="366">
        <v>0</v>
      </c>
      <c r="CZ524" s="339">
        <v>508.96</v>
      </c>
      <c r="DA524" s="155">
        <v>59599.215999999993</v>
      </c>
      <c r="DB524" s="156">
        <v>0.59188966030538781</v>
      </c>
      <c r="DC524" s="155">
        <v>41093.903000000013</v>
      </c>
      <c r="DD524" s="100"/>
      <c r="DE524" s="155">
        <v>0</v>
      </c>
      <c r="DF524" s="366">
        <v>0</v>
      </c>
      <c r="DG524" s="339">
        <v>508.96</v>
      </c>
      <c r="DH524" s="155">
        <v>59599.215999999993</v>
      </c>
      <c r="DI524" s="156">
        <v>0.59188966030538781</v>
      </c>
      <c r="DJ524" s="155">
        <v>41093.903000000013</v>
      </c>
      <c r="DK524" s="100"/>
      <c r="DL524" s="155">
        <v>0</v>
      </c>
      <c r="DM524" s="366">
        <v>0</v>
      </c>
      <c r="DN524" s="339">
        <v>508.96</v>
      </c>
      <c r="DO524" s="155">
        <v>59599.215999999993</v>
      </c>
      <c r="DP524" s="156">
        <v>0.59188966030538781</v>
      </c>
      <c r="DQ524" s="155">
        <v>41093.903000000013</v>
      </c>
    </row>
    <row r="525" spans="1:121" ht="38.25" x14ac:dyDescent="0.25">
      <c r="A525" s="17" t="s">
        <v>1381</v>
      </c>
      <c r="B525" s="18" t="s">
        <v>1382</v>
      </c>
      <c r="C525" s="17" t="s">
        <v>27</v>
      </c>
      <c r="D525" s="17" t="s">
        <v>1383</v>
      </c>
      <c r="E525" s="19" t="s">
        <v>34</v>
      </c>
      <c r="F525" s="19">
        <v>1112.8499999999999</v>
      </c>
      <c r="G525" s="20">
        <v>42.63</v>
      </c>
      <c r="H525" s="20">
        <v>53.38</v>
      </c>
      <c r="I525" s="390">
        <v>59403.932999999997</v>
      </c>
      <c r="J525" s="391">
        <v>0</v>
      </c>
      <c r="K525" s="155">
        <v>0</v>
      </c>
      <c r="L525" s="366">
        <v>0</v>
      </c>
      <c r="M525" s="339">
        <v>0</v>
      </c>
      <c r="N525" s="155">
        <v>0</v>
      </c>
      <c r="O525" s="156">
        <v>0</v>
      </c>
      <c r="P525" s="155">
        <v>59403.932999999997</v>
      </c>
      <c r="Q525" s="391"/>
      <c r="R525" s="155">
        <v>0</v>
      </c>
      <c r="S525" s="366">
        <v>0</v>
      </c>
      <c r="T525" s="339">
        <v>0</v>
      </c>
      <c r="U525" s="155">
        <v>0</v>
      </c>
      <c r="V525" s="156">
        <v>0</v>
      </c>
      <c r="W525" s="155">
        <v>59403.932999999997</v>
      </c>
      <c r="X525" s="391"/>
      <c r="Y525" s="155">
        <v>0</v>
      </c>
      <c r="Z525" s="366">
        <v>0</v>
      </c>
      <c r="AA525" s="339">
        <v>0</v>
      </c>
      <c r="AB525" s="155">
        <v>0</v>
      </c>
      <c r="AC525" s="156">
        <v>0</v>
      </c>
      <c r="AD525" s="155">
        <v>59403.932999999997</v>
      </c>
      <c r="AE525" s="391"/>
      <c r="AF525" s="155">
        <v>0</v>
      </c>
      <c r="AG525" s="366">
        <v>0</v>
      </c>
      <c r="AH525" s="339">
        <v>0</v>
      </c>
      <c r="AI525" s="155">
        <v>0</v>
      </c>
      <c r="AJ525" s="156">
        <v>0</v>
      </c>
      <c r="AK525" s="155">
        <v>59403.932999999997</v>
      </c>
      <c r="AL525" s="391"/>
      <c r="AM525" s="155">
        <v>0</v>
      </c>
      <c r="AN525" s="366">
        <v>0</v>
      </c>
      <c r="AO525" s="339">
        <v>0</v>
      </c>
      <c r="AP525" s="155">
        <v>0</v>
      </c>
      <c r="AQ525" s="156">
        <v>0</v>
      </c>
      <c r="AR525" s="155">
        <v>59403.932999999997</v>
      </c>
      <c r="AS525" s="391"/>
      <c r="AT525" s="155">
        <v>0</v>
      </c>
      <c r="AU525" s="366">
        <v>0</v>
      </c>
      <c r="AV525" s="339">
        <v>0</v>
      </c>
      <c r="AW525" s="155">
        <v>0</v>
      </c>
      <c r="AX525" s="156">
        <v>0</v>
      </c>
      <c r="AY525" s="155">
        <v>59403.932999999997</v>
      </c>
      <c r="AZ525" s="391"/>
      <c r="BA525" s="155">
        <v>0</v>
      </c>
      <c r="BB525" s="366">
        <v>0</v>
      </c>
      <c r="BC525" s="339">
        <v>0</v>
      </c>
      <c r="BD525" s="155">
        <v>0</v>
      </c>
      <c r="BE525" s="156">
        <v>0</v>
      </c>
      <c r="BF525" s="155">
        <v>59403.932999999997</v>
      </c>
      <c r="BG525" s="100">
        <v>572.58000000000004</v>
      </c>
      <c r="BH525" s="155">
        <v>30564.320400000004</v>
      </c>
      <c r="BI525" s="366">
        <v>0.51451678123736366</v>
      </c>
      <c r="BJ525" s="339">
        <v>572.58000000000004</v>
      </c>
      <c r="BK525" s="155">
        <v>30564.320400000004</v>
      </c>
      <c r="BL525" s="156">
        <v>0.51451678123736366</v>
      </c>
      <c r="BM525" s="155">
        <v>28839.612599999993</v>
      </c>
      <c r="BN525" s="391">
        <v>82.72</v>
      </c>
      <c r="BO525" s="155">
        <v>4415.5936000000002</v>
      </c>
      <c r="BP525" s="366">
        <v>7.4331670934986757E-2</v>
      </c>
      <c r="BQ525" s="339">
        <v>655.30000000000007</v>
      </c>
      <c r="BR525" s="155">
        <v>34979.914000000004</v>
      </c>
      <c r="BS525" s="156">
        <v>0.58884845217235038</v>
      </c>
      <c r="BT525" s="155">
        <v>24424.018999999993</v>
      </c>
      <c r="BU525" s="391"/>
      <c r="BV525" s="155">
        <v>0</v>
      </c>
      <c r="BW525" s="366">
        <v>0</v>
      </c>
      <c r="BX525" s="339">
        <v>655.30000000000007</v>
      </c>
      <c r="BY525" s="155">
        <v>34979.914000000004</v>
      </c>
      <c r="BZ525" s="156">
        <v>0.58884845217235038</v>
      </c>
      <c r="CA525" s="155">
        <v>24424.018999999993</v>
      </c>
      <c r="CB525" s="391"/>
      <c r="CC525" s="155">
        <v>0</v>
      </c>
      <c r="CD525" s="366">
        <v>0</v>
      </c>
      <c r="CE525" s="339">
        <v>655.30000000000007</v>
      </c>
      <c r="CF525" s="155">
        <v>34979.914000000004</v>
      </c>
      <c r="CG525" s="156">
        <v>0.58884845217235038</v>
      </c>
      <c r="CH525" s="155">
        <v>24424.018999999993</v>
      </c>
      <c r="CI525" s="391">
        <v>304.83999999999997</v>
      </c>
      <c r="CJ525" s="155">
        <v>16272.359199999999</v>
      </c>
      <c r="CK525" s="366">
        <v>0.27392730376960056</v>
      </c>
      <c r="CL525" s="339">
        <v>960.1400000000001</v>
      </c>
      <c r="CM525" s="155">
        <v>51252.273200000003</v>
      </c>
      <c r="CN525" s="156">
        <v>0.86277575594195099</v>
      </c>
      <c r="CO525" s="155">
        <v>8151.659799999994</v>
      </c>
      <c r="CP525" s="391"/>
      <c r="CQ525" s="155">
        <v>0</v>
      </c>
      <c r="CR525" s="366">
        <v>0</v>
      </c>
      <c r="CS525" s="339">
        <v>960.1400000000001</v>
      </c>
      <c r="CT525" s="155">
        <v>51252.273200000003</v>
      </c>
      <c r="CU525" s="156">
        <v>0.86277575594195099</v>
      </c>
      <c r="CV525" s="155">
        <v>8151.659799999994</v>
      </c>
      <c r="CW525" s="391"/>
      <c r="CX525" s="155">
        <v>0</v>
      </c>
      <c r="CY525" s="366">
        <v>0</v>
      </c>
      <c r="CZ525" s="339">
        <v>960.1400000000001</v>
      </c>
      <c r="DA525" s="155">
        <v>51252.273200000003</v>
      </c>
      <c r="DB525" s="156">
        <v>0.86277575594195099</v>
      </c>
      <c r="DC525" s="155">
        <v>8151.659799999994</v>
      </c>
      <c r="DD525" s="391"/>
      <c r="DE525" s="155">
        <v>0</v>
      </c>
      <c r="DF525" s="366">
        <v>0</v>
      </c>
      <c r="DG525" s="339">
        <v>960.1400000000001</v>
      </c>
      <c r="DH525" s="155">
        <v>51252.273200000003</v>
      </c>
      <c r="DI525" s="156">
        <v>0.86277575594195099</v>
      </c>
      <c r="DJ525" s="155">
        <v>8151.659799999994</v>
      </c>
      <c r="DK525" s="391"/>
      <c r="DL525" s="155">
        <v>0</v>
      </c>
      <c r="DM525" s="366">
        <v>0</v>
      </c>
      <c r="DN525" s="339">
        <v>960.1400000000001</v>
      </c>
      <c r="DO525" s="155">
        <v>51252.273200000003</v>
      </c>
      <c r="DP525" s="156">
        <v>0.86277575594195099</v>
      </c>
      <c r="DQ525" s="155">
        <v>8151.659799999994</v>
      </c>
    </row>
    <row r="526" spans="1:121" x14ac:dyDescent="0.25">
      <c r="A526" s="12">
        <v>13</v>
      </c>
      <c r="B526" s="12"/>
      <c r="C526" s="12"/>
      <c r="D526" s="12" t="s">
        <v>1384</v>
      </c>
      <c r="E526" s="12"/>
      <c r="F526" s="94"/>
      <c r="G526" s="14"/>
      <c r="H526" s="14"/>
      <c r="I526" s="388">
        <v>0</v>
      </c>
      <c r="J526" s="96"/>
      <c r="K526" s="388">
        <v>0</v>
      </c>
      <c r="L526" s="172" t="e">
        <v>#DIV/0!</v>
      </c>
      <c r="M526" s="389"/>
      <c r="N526" s="388">
        <v>0</v>
      </c>
      <c r="O526" s="158" t="e">
        <v>#DIV/0!</v>
      </c>
      <c r="P526" s="388">
        <v>425760.80999999994</v>
      </c>
      <c r="Q526" s="96"/>
      <c r="R526" s="388">
        <v>8968.6828000000023</v>
      </c>
      <c r="S526" s="172" t="e">
        <v>#DIV/0!</v>
      </c>
      <c r="T526" s="389"/>
      <c r="U526" s="388">
        <v>8968.6828000000023</v>
      </c>
      <c r="V526" s="158" t="e">
        <v>#DIV/0!</v>
      </c>
      <c r="W526" s="388">
        <v>416792.12719999999</v>
      </c>
      <c r="X526" s="96"/>
      <c r="Y526" s="388">
        <v>18161.203200000004</v>
      </c>
      <c r="Z526" s="172" t="e">
        <v>#DIV/0!</v>
      </c>
      <c r="AA526" s="389"/>
      <c r="AB526" s="388">
        <v>27129.886000000006</v>
      </c>
      <c r="AC526" s="158" t="e">
        <v>#DIV/0!</v>
      </c>
      <c r="AD526" s="388">
        <v>398630.924</v>
      </c>
      <c r="AE526" s="96"/>
      <c r="AF526" s="388">
        <v>19806.36</v>
      </c>
      <c r="AG526" s="172" t="e">
        <v>#DIV/0!</v>
      </c>
      <c r="AH526" s="389"/>
      <c r="AI526" s="388">
        <v>46936.246000000006</v>
      </c>
      <c r="AJ526" s="158" t="e">
        <v>#DIV/0!</v>
      </c>
      <c r="AK526" s="388">
        <v>378824.56400000001</v>
      </c>
      <c r="AL526" s="96"/>
      <c r="AM526" s="388">
        <v>35015.127200000003</v>
      </c>
      <c r="AN526" s="172" t="e">
        <v>#DIV/0!</v>
      </c>
      <c r="AO526" s="389"/>
      <c r="AP526" s="388">
        <v>81951.373200000002</v>
      </c>
      <c r="AQ526" s="158" t="e">
        <v>#DIV/0!</v>
      </c>
      <c r="AR526" s="388">
        <v>343809.43680000002</v>
      </c>
      <c r="AS526" s="96"/>
      <c r="AT526" s="388">
        <v>34984.222600000001</v>
      </c>
      <c r="AU526" s="172" t="e">
        <v>#DIV/0!</v>
      </c>
      <c r="AV526" s="389"/>
      <c r="AW526" s="388">
        <v>116935.5958</v>
      </c>
      <c r="AX526" s="158" t="e">
        <v>#DIV/0!</v>
      </c>
      <c r="AY526" s="388">
        <v>308825.21420000005</v>
      </c>
      <c r="AZ526" s="96"/>
      <c r="BA526" s="388">
        <v>24997.190400000003</v>
      </c>
      <c r="BB526" s="172" t="e">
        <v>#DIV/0!</v>
      </c>
      <c r="BC526" s="389"/>
      <c r="BD526" s="388">
        <v>141932.7862</v>
      </c>
      <c r="BE526" s="158" t="e">
        <v>#DIV/0!</v>
      </c>
      <c r="BF526" s="388">
        <v>283828.02379999997</v>
      </c>
      <c r="BG526" s="96"/>
      <c r="BH526" s="388">
        <v>7436.7215999999999</v>
      </c>
      <c r="BI526" s="172" t="e">
        <v>#DIV/0!</v>
      </c>
      <c r="BJ526" s="389"/>
      <c r="BK526" s="388">
        <v>149369.50780000002</v>
      </c>
      <c r="BL526" s="158" t="e">
        <v>#DIV/0!</v>
      </c>
      <c r="BM526" s="388">
        <v>276391.30219999998</v>
      </c>
      <c r="BN526" s="96"/>
      <c r="BO526" s="388">
        <v>68237.315199999997</v>
      </c>
      <c r="BP526" s="172" t="e">
        <v>#DIV/0!</v>
      </c>
      <c r="BQ526" s="389"/>
      <c r="BR526" s="388">
        <v>217606.823</v>
      </c>
      <c r="BS526" s="158" t="e">
        <v>#DIV/0!</v>
      </c>
      <c r="BT526" s="388">
        <v>208153.98700000002</v>
      </c>
      <c r="BU526" s="96"/>
      <c r="BV526" s="388">
        <v>22110.984000000004</v>
      </c>
      <c r="BW526" s="172" t="e">
        <v>#DIV/0!</v>
      </c>
      <c r="BX526" s="389"/>
      <c r="BY526" s="388">
        <v>239717.807</v>
      </c>
      <c r="BZ526" s="158" t="e">
        <v>#DIV/0!</v>
      </c>
      <c r="CA526" s="388">
        <v>186043.00300000003</v>
      </c>
      <c r="CB526" s="96"/>
      <c r="CC526" s="388">
        <v>15520.504800000001</v>
      </c>
      <c r="CD526" s="172" t="e">
        <v>#DIV/0!</v>
      </c>
      <c r="CE526" s="389"/>
      <c r="CF526" s="388">
        <v>255238.3118</v>
      </c>
      <c r="CG526" s="158" t="e">
        <v>#DIV/0!</v>
      </c>
      <c r="CH526" s="388">
        <v>170522.4982</v>
      </c>
      <c r="CI526" s="96"/>
      <c r="CJ526" s="388">
        <v>40600.088300000003</v>
      </c>
      <c r="CK526" s="172" t="e">
        <v>#DIV/0!</v>
      </c>
      <c r="CL526" s="389"/>
      <c r="CM526" s="388">
        <v>295838.41009999998</v>
      </c>
      <c r="CN526" s="158">
        <v>0</v>
      </c>
      <c r="CO526" s="388">
        <v>129922.39989999999</v>
      </c>
      <c r="CP526" s="96"/>
      <c r="CQ526" s="388">
        <v>47757.829519999999</v>
      </c>
      <c r="CR526" s="172"/>
      <c r="CS526" s="389"/>
      <c r="CT526" s="388">
        <v>343596.23962000007</v>
      </c>
      <c r="CU526" s="158"/>
      <c r="CV526" s="388">
        <v>82164.570379999976</v>
      </c>
      <c r="CW526" s="96"/>
      <c r="CX526" s="388">
        <v>36808.080699999999</v>
      </c>
      <c r="CY526" s="172"/>
      <c r="CZ526" s="389"/>
      <c r="DA526" s="388">
        <v>380404.32032000006</v>
      </c>
      <c r="DB526" s="158"/>
      <c r="DC526" s="388">
        <v>45356.489679999991</v>
      </c>
      <c r="DD526" s="96"/>
      <c r="DE526" s="388">
        <v>0</v>
      </c>
      <c r="DF526" s="172"/>
      <c r="DG526" s="389"/>
      <c r="DH526" s="388">
        <v>380404.32032000006</v>
      </c>
      <c r="DI526" s="158"/>
      <c r="DJ526" s="388">
        <v>45356.489679999991</v>
      </c>
      <c r="DK526" s="96"/>
      <c r="DL526" s="388">
        <v>0</v>
      </c>
      <c r="DM526" s="172"/>
      <c r="DN526" s="389"/>
      <c r="DO526" s="388">
        <v>380404.32032000006</v>
      </c>
      <c r="DP526" s="158"/>
      <c r="DQ526" s="388">
        <v>45356.489679999991</v>
      </c>
    </row>
    <row r="527" spans="1:121" ht="25.5" x14ac:dyDescent="0.25">
      <c r="A527" s="17" t="s">
        <v>1385</v>
      </c>
      <c r="B527" s="18" t="s">
        <v>1386</v>
      </c>
      <c r="C527" s="17" t="s">
        <v>32</v>
      </c>
      <c r="D527" s="17" t="s">
        <v>1387</v>
      </c>
      <c r="E527" s="19" t="s">
        <v>34</v>
      </c>
      <c r="F527" s="19">
        <v>3602.85</v>
      </c>
      <c r="G527" s="20">
        <v>2.5299999999999998</v>
      </c>
      <c r="H527" s="20">
        <v>3.16</v>
      </c>
      <c r="I527" s="390">
        <v>11385.005999999999</v>
      </c>
      <c r="J527" s="154">
        <v>0</v>
      </c>
      <c r="K527" s="155">
        <v>0</v>
      </c>
      <c r="L527" s="366">
        <v>0</v>
      </c>
      <c r="M527" s="339">
        <v>0</v>
      </c>
      <c r="N527" s="155">
        <v>0</v>
      </c>
      <c r="O527" s="156">
        <v>0</v>
      </c>
      <c r="P527" s="155">
        <v>11385.005999999999</v>
      </c>
      <c r="Q527" s="154">
        <v>88.74</v>
      </c>
      <c r="R527" s="155">
        <v>280.41840000000002</v>
      </c>
      <c r="S527" s="366">
        <v>2.4630500853490989E-2</v>
      </c>
      <c r="T527" s="339">
        <v>88.74</v>
      </c>
      <c r="U527" s="155">
        <v>280.41840000000002</v>
      </c>
      <c r="V527" s="156">
        <v>2.4630500853490989E-2</v>
      </c>
      <c r="W527" s="155">
        <v>11104.587599999999</v>
      </c>
      <c r="X527" s="154"/>
      <c r="Y527" s="155">
        <v>0</v>
      </c>
      <c r="Z527" s="366">
        <v>0</v>
      </c>
      <c r="AA527" s="339">
        <v>88.74</v>
      </c>
      <c r="AB527" s="155">
        <v>280.41840000000002</v>
      </c>
      <c r="AC527" s="156">
        <v>2.4630500853490989E-2</v>
      </c>
      <c r="AD527" s="155">
        <v>11104.587599999999</v>
      </c>
      <c r="AE527" s="154"/>
      <c r="AF527" s="155">
        <v>0</v>
      </c>
      <c r="AG527" s="366">
        <v>0</v>
      </c>
      <c r="AH527" s="339">
        <v>88.74</v>
      </c>
      <c r="AI527" s="155">
        <v>280.41840000000002</v>
      </c>
      <c r="AJ527" s="156">
        <v>2.4630500853490989E-2</v>
      </c>
      <c r="AK527" s="155">
        <v>11104.587599999999</v>
      </c>
      <c r="AL527" s="154"/>
      <c r="AM527" s="155">
        <v>0</v>
      </c>
      <c r="AN527" s="366">
        <v>0</v>
      </c>
      <c r="AO527" s="339">
        <v>88.74</v>
      </c>
      <c r="AP527" s="155">
        <v>280.41840000000002</v>
      </c>
      <c r="AQ527" s="156">
        <v>2.4630500853490989E-2</v>
      </c>
      <c r="AR527" s="155">
        <v>11104.587599999999</v>
      </c>
      <c r="AS527" s="154">
        <v>319.85000000000002</v>
      </c>
      <c r="AT527" s="155">
        <v>1010.7260000000001</v>
      </c>
      <c r="AU527" s="366">
        <v>8.877694047767741E-2</v>
      </c>
      <c r="AV527" s="339">
        <v>408.59000000000003</v>
      </c>
      <c r="AW527" s="155">
        <v>1291.1444000000001</v>
      </c>
      <c r="AX527" s="156">
        <v>0.1134074413311684</v>
      </c>
      <c r="AY527" s="155">
        <v>10093.8616</v>
      </c>
      <c r="AZ527" s="154"/>
      <c r="BA527" s="155">
        <v>0</v>
      </c>
      <c r="BB527" s="366">
        <v>0</v>
      </c>
      <c r="BC527" s="339">
        <v>408.59000000000003</v>
      </c>
      <c r="BD527" s="155">
        <v>1291.1444000000001</v>
      </c>
      <c r="BE527" s="156">
        <v>0.1134074413311684</v>
      </c>
      <c r="BF527" s="155">
        <v>10093.8616</v>
      </c>
      <c r="BG527" s="154"/>
      <c r="BH527" s="155">
        <v>0</v>
      </c>
      <c r="BI527" s="366">
        <v>0</v>
      </c>
      <c r="BJ527" s="339">
        <v>408.59000000000003</v>
      </c>
      <c r="BK527" s="155">
        <v>1291.1444000000001</v>
      </c>
      <c r="BL527" s="156">
        <v>0.1134074413311684</v>
      </c>
      <c r="BM527" s="155">
        <v>10093.8616</v>
      </c>
      <c r="BN527" s="154">
        <v>1871.57</v>
      </c>
      <c r="BO527" s="155">
        <v>5914.1612000000005</v>
      </c>
      <c r="BP527" s="366">
        <v>0.5194693090192487</v>
      </c>
      <c r="BQ527" s="339">
        <v>2280.16</v>
      </c>
      <c r="BR527" s="155">
        <v>7205.3056000000006</v>
      </c>
      <c r="BS527" s="156">
        <v>0.63287675035041713</v>
      </c>
      <c r="BT527" s="155">
        <v>4179.7003999999988</v>
      </c>
      <c r="BU527" s="154"/>
      <c r="BV527" s="155">
        <v>0</v>
      </c>
      <c r="BW527" s="366">
        <v>0</v>
      </c>
      <c r="BX527" s="339">
        <v>2280.16</v>
      </c>
      <c r="BY527" s="155">
        <v>7205.3056000000006</v>
      </c>
      <c r="BZ527" s="156">
        <v>0.63287675035041713</v>
      </c>
      <c r="CA527" s="155">
        <v>4179.7003999999988</v>
      </c>
      <c r="CB527" s="154"/>
      <c r="CC527" s="155">
        <v>0</v>
      </c>
      <c r="CD527" s="366">
        <v>0</v>
      </c>
      <c r="CE527" s="339">
        <v>2280.16</v>
      </c>
      <c r="CF527" s="155">
        <v>7205.3056000000006</v>
      </c>
      <c r="CG527" s="156">
        <v>0.63287675035041713</v>
      </c>
      <c r="CH527" s="155">
        <v>4179.7003999999988</v>
      </c>
      <c r="CI527" s="154">
        <v>242.54</v>
      </c>
      <c r="CJ527" s="155">
        <v>766.42640000000006</v>
      </c>
      <c r="CK527" s="366">
        <v>6.7318928070832826E-2</v>
      </c>
      <c r="CL527" s="339">
        <v>2522.6999999999998</v>
      </c>
      <c r="CM527" s="155">
        <v>7971.7320000000009</v>
      </c>
      <c r="CN527" s="156">
        <v>0.70019567842124997</v>
      </c>
      <c r="CO527" s="155">
        <v>3413.2739999999985</v>
      </c>
      <c r="CP527" s="154">
        <v>1020</v>
      </c>
      <c r="CQ527" s="155">
        <v>3223.2000000000003</v>
      </c>
      <c r="CR527" s="366">
        <v>0.28310920521254013</v>
      </c>
      <c r="CS527" s="339">
        <v>3542.7</v>
      </c>
      <c r="CT527" s="155">
        <v>11194.932000000001</v>
      </c>
      <c r="CU527" s="156">
        <v>0.98330488363378998</v>
      </c>
      <c r="CV527" s="155">
        <v>190.0739999999987</v>
      </c>
      <c r="CW527" s="154">
        <v>60.15</v>
      </c>
      <c r="CX527" s="155">
        <v>190.07400000000001</v>
      </c>
      <c r="CY527" s="366">
        <v>1.6695116366210086E-2</v>
      </c>
      <c r="CZ527" s="339">
        <v>3602.85</v>
      </c>
      <c r="DA527" s="155">
        <v>11385.006000000001</v>
      </c>
      <c r="DB527" s="156">
        <v>1.0000000000000002</v>
      </c>
      <c r="DC527" s="155">
        <v>0</v>
      </c>
      <c r="DD527" s="154"/>
      <c r="DE527" s="155">
        <v>0</v>
      </c>
      <c r="DF527" s="366">
        <v>0</v>
      </c>
      <c r="DG527" s="339">
        <v>3602.85</v>
      </c>
      <c r="DH527" s="155">
        <v>11385.006000000001</v>
      </c>
      <c r="DI527" s="156">
        <v>1.0000000000000002</v>
      </c>
      <c r="DJ527" s="155">
        <v>0</v>
      </c>
      <c r="DK527" s="154"/>
      <c r="DL527" s="155">
        <v>0</v>
      </c>
      <c r="DM527" s="366">
        <v>0</v>
      </c>
      <c r="DN527" s="339">
        <v>3602.85</v>
      </c>
      <c r="DO527" s="155">
        <v>11385.006000000001</v>
      </c>
      <c r="DP527" s="156">
        <v>1.0000000000000002</v>
      </c>
      <c r="DQ527" s="155">
        <v>0</v>
      </c>
    </row>
    <row r="528" spans="1:121" ht="63.75" x14ac:dyDescent="0.25">
      <c r="A528" s="17" t="s">
        <v>1388</v>
      </c>
      <c r="B528" s="18" t="s">
        <v>1389</v>
      </c>
      <c r="C528" s="17" t="s">
        <v>32</v>
      </c>
      <c r="D528" s="17" t="s">
        <v>1390</v>
      </c>
      <c r="E528" s="19" t="s">
        <v>34</v>
      </c>
      <c r="F528" s="19">
        <v>3095.61</v>
      </c>
      <c r="G528" s="20">
        <v>6.33</v>
      </c>
      <c r="H528" s="20">
        <v>7.92</v>
      </c>
      <c r="I528" s="390">
        <v>24517.231</v>
      </c>
      <c r="J528" s="100">
        <v>0</v>
      </c>
      <c r="K528" s="155">
        <v>0</v>
      </c>
      <c r="L528" s="366">
        <v>0</v>
      </c>
      <c r="M528" s="339">
        <v>0</v>
      </c>
      <c r="N528" s="155">
        <v>0</v>
      </c>
      <c r="O528" s="156">
        <v>0</v>
      </c>
      <c r="P528" s="155">
        <v>24517.231</v>
      </c>
      <c r="Q528" s="100">
        <v>119.4</v>
      </c>
      <c r="R528" s="155">
        <v>945.64800000000002</v>
      </c>
      <c r="S528" s="366">
        <v>3.8570750506042056E-2</v>
      </c>
      <c r="T528" s="339">
        <v>119.4</v>
      </c>
      <c r="U528" s="155">
        <v>945.64800000000002</v>
      </c>
      <c r="V528" s="156">
        <v>3.8570750506042056E-2</v>
      </c>
      <c r="W528" s="155">
        <v>23571.582999999999</v>
      </c>
      <c r="X528" s="100">
        <v>284.48</v>
      </c>
      <c r="Y528" s="155">
        <v>2253.0816</v>
      </c>
      <c r="Z528" s="366">
        <v>9.1897881942703888E-2</v>
      </c>
      <c r="AA528" s="339">
        <v>403.88</v>
      </c>
      <c r="AB528" s="155">
        <v>3198.7296000000001</v>
      </c>
      <c r="AC528" s="156">
        <v>0.13046863244874596</v>
      </c>
      <c r="AD528" s="155">
        <v>21318.501400000001</v>
      </c>
      <c r="AE528" s="100">
        <v>310.25</v>
      </c>
      <c r="AF528" s="155">
        <v>2457.1799999999998</v>
      </c>
      <c r="AG528" s="366">
        <v>0.10022257407453557</v>
      </c>
      <c r="AH528" s="339">
        <v>714.13</v>
      </c>
      <c r="AI528" s="155">
        <v>5655.9096</v>
      </c>
      <c r="AJ528" s="156">
        <v>0.23069120652328151</v>
      </c>
      <c r="AK528" s="155">
        <v>18861.321400000001</v>
      </c>
      <c r="AL528" s="100">
        <v>228.07999999999998</v>
      </c>
      <c r="AM528" s="155">
        <v>1806.3935999999999</v>
      </c>
      <c r="AN528" s="366">
        <v>7.3678532457437787E-2</v>
      </c>
      <c r="AO528" s="339">
        <v>942.21</v>
      </c>
      <c r="AP528" s="155">
        <v>7462.3032000000003</v>
      </c>
      <c r="AQ528" s="156">
        <v>0.30436973898071934</v>
      </c>
      <c r="AR528" s="155">
        <v>17054.927799999998</v>
      </c>
      <c r="AS528" s="100">
        <v>309.83999999999997</v>
      </c>
      <c r="AT528" s="155">
        <v>2453.9327999999996</v>
      </c>
      <c r="AU528" s="366">
        <v>0.1000901284488448</v>
      </c>
      <c r="AV528" s="339">
        <v>1252.05</v>
      </c>
      <c r="AW528" s="155">
        <v>9916.2360000000008</v>
      </c>
      <c r="AX528" s="156">
        <v>0.40445986742956419</v>
      </c>
      <c r="AY528" s="155">
        <v>14600.994999999999</v>
      </c>
      <c r="AZ528" s="100">
        <v>391.56</v>
      </c>
      <c r="BA528" s="155">
        <v>3101.1552000000001</v>
      </c>
      <c r="BB528" s="366">
        <v>0.1264888029157942</v>
      </c>
      <c r="BC528" s="339">
        <v>1643.61</v>
      </c>
      <c r="BD528" s="155">
        <v>13017.391200000002</v>
      </c>
      <c r="BE528" s="156">
        <v>0.53094867034535842</v>
      </c>
      <c r="BF528" s="155">
        <v>11499.839799999998</v>
      </c>
      <c r="BG528" s="100">
        <v>116.49</v>
      </c>
      <c r="BH528" s="155">
        <v>922.60079999999994</v>
      </c>
      <c r="BI528" s="366">
        <v>3.7630709601749072E-2</v>
      </c>
      <c r="BJ528" s="339">
        <v>1760.1</v>
      </c>
      <c r="BK528" s="155">
        <v>13939.992000000002</v>
      </c>
      <c r="BL528" s="156">
        <v>0.5685793799471075</v>
      </c>
      <c r="BM528" s="155">
        <v>10577.238999999998</v>
      </c>
      <c r="BN528" s="100">
        <v>502.96999999999997</v>
      </c>
      <c r="BO528" s="155">
        <v>3983.5223999999998</v>
      </c>
      <c r="BP528" s="366">
        <v>0.16247847891142356</v>
      </c>
      <c r="BQ528" s="339">
        <v>2263.0699999999997</v>
      </c>
      <c r="BR528" s="155">
        <v>17923.5144</v>
      </c>
      <c r="BS528" s="156">
        <v>0.73105785885853092</v>
      </c>
      <c r="BT528" s="155">
        <v>6593.7165999999997</v>
      </c>
      <c r="BU528" s="100">
        <v>346.35000000000008</v>
      </c>
      <c r="BV528" s="155">
        <v>2743.0920000000006</v>
      </c>
      <c r="BW528" s="366">
        <v>0.11188424989755166</v>
      </c>
      <c r="BX528" s="339">
        <v>2609.4199999999996</v>
      </c>
      <c r="BY528" s="155">
        <v>20666.606400000001</v>
      </c>
      <c r="BZ528" s="156">
        <v>0.84294210875608266</v>
      </c>
      <c r="CA528" s="155">
        <v>3850.6245999999992</v>
      </c>
      <c r="CB528" s="100">
        <v>243.65</v>
      </c>
      <c r="CC528" s="155">
        <v>1929.7080000000001</v>
      </c>
      <c r="CD528" s="366">
        <v>7.8708235852572431E-2</v>
      </c>
      <c r="CE528" s="339">
        <v>2853.0699999999997</v>
      </c>
      <c r="CF528" s="155">
        <v>22596.314399999999</v>
      </c>
      <c r="CG528" s="156">
        <v>0.92165034460865503</v>
      </c>
      <c r="CH528" s="155">
        <v>1920.9166000000005</v>
      </c>
      <c r="CI528" s="100">
        <v>242.54</v>
      </c>
      <c r="CJ528" s="155">
        <v>1920.9168</v>
      </c>
      <c r="CK528" s="366">
        <v>7.834966354887303E-2</v>
      </c>
      <c r="CL528" s="339">
        <v>3095.6099999999997</v>
      </c>
      <c r="CM528" s="155">
        <v>24517.231199999998</v>
      </c>
      <c r="CN528" s="156">
        <v>1.000000008157528</v>
      </c>
      <c r="CO528" s="155">
        <v>-1.9999999858555384E-4</v>
      </c>
      <c r="CP528" s="100"/>
      <c r="CQ528" s="155">
        <v>0</v>
      </c>
      <c r="CR528" s="366">
        <v>0</v>
      </c>
      <c r="CS528" s="339">
        <v>3095.6099999999997</v>
      </c>
      <c r="CT528" s="155">
        <v>24517.231199999998</v>
      </c>
      <c r="CU528" s="156">
        <v>1.000000008157528</v>
      </c>
      <c r="CV528" s="155">
        <v>-1.9999999858555384E-4</v>
      </c>
      <c r="CW528" s="100"/>
      <c r="CX528" s="155">
        <v>0</v>
      </c>
      <c r="CY528" s="366">
        <v>0</v>
      </c>
      <c r="CZ528" s="339">
        <v>3095.6099999999997</v>
      </c>
      <c r="DA528" s="155">
        <v>24517.231199999998</v>
      </c>
      <c r="DB528" s="156">
        <v>1.000000008157528</v>
      </c>
      <c r="DC528" s="155">
        <v>-1.9999999858555384E-4</v>
      </c>
      <c r="DD528" s="100"/>
      <c r="DE528" s="155">
        <v>0</v>
      </c>
      <c r="DF528" s="366">
        <v>0</v>
      </c>
      <c r="DG528" s="339">
        <v>3095.6099999999997</v>
      </c>
      <c r="DH528" s="155">
        <v>24517.231199999998</v>
      </c>
      <c r="DI528" s="156">
        <v>1.000000008157528</v>
      </c>
      <c r="DJ528" s="155">
        <v>-1.9999999858555384E-4</v>
      </c>
      <c r="DK528" s="100"/>
      <c r="DL528" s="155">
        <v>0</v>
      </c>
      <c r="DM528" s="366">
        <v>0</v>
      </c>
      <c r="DN528" s="339">
        <v>3095.6099999999997</v>
      </c>
      <c r="DO528" s="155">
        <v>24517.231199999998</v>
      </c>
      <c r="DP528" s="156">
        <v>1.000000008157528</v>
      </c>
      <c r="DQ528" s="155">
        <v>-1.9999999858555384E-4</v>
      </c>
    </row>
    <row r="529" spans="1:121" ht="63.75" x14ac:dyDescent="0.25">
      <c r="A529" s="17" t="s">
        <v>1391</v>
      </c>
      <c r="B529" s="18" t="s">
        <v>1392</v>
      </c>
      <c r="C529" s="17" t="s">
        <v>32</v>
      </c>
      <c r="D529" s="17" t="s">
        <v>1393</v>
      </c>
      <c r="E529" s="19" t="s">
        <v>34</v>
      </c>
      <c r="F529" s="19">
        <v>3095.61</v>
      </c>
      <c r="G529" s="20">
        <v>44.66</v>
      </c>
      <c r="H529" s="20">
        <v>55.92</v>
      </c>
      <c r="I529" s="390">
        <v>173106.511</v>
      </c>
      <c r="J529" s="100">
        <v>0</v>
      </c>
      <c r="K529" s="155">
        <v>0</v>
      </c>
      <c r="L529" s="366">
        <v>0</v>
      </c>
      <c r="M529" s="339">
        <v>0</v>
      </c>
      <c r="N529" s="155">
        <v>0</v>
      </c>
      <c r="O529" s="156">
        <v>0</v>
      </c>
      <c r="P529" s="155">
        <v>173106.511</v>
      </c>
      <c r="Q529" s="100">
        <v>119.4</v>
      </c>
      <c r="R529" s="155">
        <v>6676.8480000000009</v>
      </c>
      <c r="S529" s="366">
        <v>3.8570750235963111E-2</v>
      </c>
      <c r="T529" s="339">
        <v>119.4</v>
      </c>
      <c r="U529" s="155">
        <v>6676.8480000000009</v>
      </c>
      <c r="V529" s="156">
        <v>3.8570750235963111E-2</v>
      </c>
      <c r="W529" s="155">
        <v>166429.663</v>
      </c>
      <c r="X529" s="100">
        <v>284.48</v>
      </c>
      <c r="Y529" s="155">
        <v>15908.121600000002</v>
      </c>
      <c r="Z529" s="366">
        <v>9.1897881299219317E-2</v>
      </c>
      <c r="AA529" s="339">
        <v>403.88</v>
      </c>
      <c r="AB529" s="155">
        <v>22584.969600000004</v>
      </c>
      <c r="AC529" s="156">
        <v>0.13046863153518243</v>
      </c>
      <c r="AD529" s="155">
        <v>150521.54139999999</v>
      </c>
      <c r="AE529" s="100">
        <v>310.25</v>
      </c>
      <c r="AF529" s="155">
        <v>17349.18</v>
      </c>
      <c r="AG529" s="366">
        <v>0.10022257337276008</v>
      </c>
      <c r="AH529" s="339">
        <v>714.13</v>
      </c>
      <c r="AI529" s="155">
        <v>39934.149600000004</v>
      </c>
      <c r="AJ529" s="156">
        <v>0.23069120490794251</v>
      </c>
      <c r="AK529" s="155">
        <v>133172.36139999999</v>
      </c>
      <c r="AL529" s="100">
        <v>228.07999999999998</v>
      </c>
      <c r="AM529" s="155">
        <v>12754.2336</v>
      </c>
      <c r="AN529" s="366">
        <v>7.367853194152818E-2</v>
      </c>
      <c r="AO529" s="339">
        <v>942.21</v>
      </c>
      <c r="AP529" s="155">
        <v>52688.383200000004</v>
      </c>
      <c r="AQ529" s="156">
        <v>0.30436973684947072</v>
      </c>
      <c r="AR529" s="155">
        <v>120418.12779999999</v>
      </c>
      <c r="AS529" s="100">
        <v>309.83999999999997</v>
      </c>
      <c r="AT529" s="155">
        <v>17326.252799999998</v>
      </c>
      <c r="AU529" s="366">
        <v>0.10009012774799672</v>
      </c>
      <c r="AV529" s="339">
        <v>1252.05</v>
      </c>
      <c r="AW529" s="155">
        <v>70014.635999999999</v>
      </c>
      <c r="AX529" s="156">
        <v>0.40445986459746741</v>
      </c>
      <c r="AY529" s="155">
        <v>103091.875</v>
      </c>
      <c r="AZ529" s="100">
        <v>391.56</v>
      </c>
      <c r="BA529" s="155">
        <v>21896.035200000002</v>
      </c>
      <c r="BB529" s="366">
        <v>0.12648880203009813</v>
      </c>
      <c r="BC529" s="339">
        <v>1643.61</v>
      </c>
      <c r="BD529" s="155">
        <v>91910.671199999997</v>
      </c>
      <c r="BE529" s="156">
        <v>0.53094866662756546</v>
      </c>
      <c r="BF529" s="155">
        <v>81195.839800000002</v>
      </c>
      <c r="BG529" s="100">
        <v>116.49</v>
      </c>
      <c r="BH529" s="155">
        <v>6514.1207999999997</v>
      </c>
      <c r="BI529" s="366">
        <v>3.7630709338252445E-2</v>
      </c>
      <c r="BJ529" s="339">
        <v>1760.1</v>
      </c>
      <c r="BK529" s="155">
        <v>98424.792000000001</v>
      </c>
      <c r="BL529" s="156">
        <v>0.56857937596581798</v>
      </c>
      <c r="BM529" s="155">
        <v>74681.718999999997</v>
      </c>
      <c r="BN529" s="100">
        <v>502.96999999999997</v>
      </c>
      <c r="BO529" s="155">
        <v>28126.082399999999</v>
      </c>
      <c r="BP529" s="366">
        <v>0.16247847777372162</v>
      </c>
      <c r="BQ529" s="339">
        <v>2263.0699999999997</v>
      </c>
      <c r="BR529" s="155">
        <v>126550.8744</v>
      </c>
      <c r="BS529" s="156">
        <v>0.73105785373953958</v>
      </c>
      <c r="BT529" s="155">
        <v>46555.636599999998</v>
      </c>
      <c r="BU529" s="100">
        <v>346.35000000000008</v>
      </c>
      <c r="BV529" s="155">
        <v>19367.892000000003</v>
      </c>
      <c r="BW529" s="366">
        <v>0.11188424911411914</v>
      </c>
      <c r="BX529" s="339">
        <v>2609.4199999999996</v>
      </c>
      <c r="BY529" s="155">
        <v>145918.76639999999</v>
      </c>
      <c r="BZ529" s="156">
        <v>0.84294210285365867</v>
      </c>
      <c r="CA529" s="155">
        <v>27187.744600000005</v>
      </c>
      <c r="CB529" s="100">
        <v>243.04</v>
      </c>
      <c r="CC529" s="155">
        <v>13590.7968</v>
      </c>
      <c r="CD529" s="366">
        <v>7.8511182054844836E-2</v>
      </c>
      <c r="CE529" s="339">
        <v>2852.4599999999996</v>
      </c>
      <c r="CF529" s="155">
        <v>159509.5632</v>
      </c>
      <c r="CG529" s="156">
        <v>0.92145328490850353</v>
      </c>
      <c r="CH529" s="155">
        <v>13596.947799999994</v>
      </c>
      <c r="CI529" s="100">
        <v>243.15</v>
      </c>
      <c r="CJ529" s="155">
        <v>13596.948</v>
      </c>
      <c r="CK529" s="366">
        <v>7.8546716246854525E-2</v>
      </c>
      <c r="CL529" s="339">
        <v>3095.6099999999997</v>
      </c>
      <c r="CM529" s="155">
        <v>173106.51120000001</v>
      </c>
      <c r="CN529" s="156">
        <v>1.000000001155358</v>
      </c>
      <c r="CO529" s="155">
        <v>-2.0000000949949026E-4</v>
      </c>
      <c r="CP529" s="100"/>
      <c r="CQ529" s="155">
        <v>0</v>
      </c>
      <c r="CR529" s="366">
        <v>0</v>
      </c>
      <c r="CS529" s="339">
        <v>3095.6099999999997</v>
      </c>
      <c r="CT529" s="155">
        <v>173106.51120000001</v>
      </c>
      <c r="CU529" s="156">
        <v>1.000000001155358</v>
      </c>
      <c r="CV529" s="155">
        <v>-2.0000000949949026E-4</v>
      </c>
      <c r="CW529" s="100"/>
      <c r="CX529" s="155">
        <v>0</v>
      </c>
      <c r="CY529" s="366">
        <v>0</v>
      </c>
      <c r="CZ529" s="339">
        <v>3095.6099999999997</v>
      </c>
      <c r="DA529" s="155">
        <v>173106.51120000001</v>
      </c>
      <c r="DB529" s="156">
        <v>1.000000001155358</v>
      </c>
      <c r="DC529" s="155">
        <v>-2.0000000949949026E-4</v>
      </c>
      <c r="DD529" s="100"/>
      <c r="DE529" s="155">
        <v>0</v>
      </c>
      <c r="DF529" s="366">
        <v>0</v>
      </c>
      <c r="DG529" s="339">
        <v>3095.6099999999997</v>
      </c>
      <c r="DH529" s="155">
        <v>173106.51120000001</v>
      </c>
      <c r="DI529" s="156">
        <v>1.000000001155358</v>
      </c>
      <c r="DJ529" s="155">
        <v>-2.0000000949949026E-4</v>
      </c>
      <c r="DK529" s="100"/>
      <c r="DL529" s="155">
        <v>0</v>
      </c>
      <c r="DM529" s="366">
        <v>0</v>
      </c>
      <c r="DN529" s="339">
        <v>3095.6099999999997</v>
      </c>
      <c r="DO529" s="155">
        <v>173106.51120000001</v>
      </c>
      <c r="DP529" s="156">
        <v>1.000000001155358</v>
      </c>
      <c r="DQ529" s="155">
        <v>-2.0000000949949026E-4</v>
      </c>
    </row>
    <row r="530" spans="1:121" ht="38.25" x14ac:dyDescent="0.25">
      <c r="A530" s="17" t="s">
        <v>1394</v>
      </c>
      <c r="B530" s="18" t="s">
        <v>1395</v>
      </c>
      <c r="C530" s="17" t="s">
        <v>32</v>
      </c>
      <c r="D530" s="17" t="s">
        <v>1396</v>
      </c>
      <c r="E530" s="19" t="s">
        <v>34</v>
      </c>
      <c r="F530" s="19">
        <v>1216.6099999999999</v>
      </c>
      <c r="G530" s="20">
        <v>13.39</v>
      </c>
      <c r="H530" s="20">
        <v>16.760000000000002</v>
      </c>
      <c r="I530" s="390">
        <v>20390.383000000002</v>
      </c>
      <c r="J530" s="100">
        <v>0</v>
      </c>
      <c r="K530" s="155">
        <v>0</v>
      </c>
      <c r="L530" s="366">
        <v>0</v>
      </c>
      <c r="M530" s="339">
        <v>0</v>
      </c>
      <c r="N530" s="155">
        <v>0</v>
      </c>
      <c r="O530" s="156">
        <v>0</v>
      </c>
      <c r="P530" s="155">
        <v>20390.383000000002</v>
      </c>
      <c r="Q530" s="100">
        <v>63.59</v>
      </c>
      <c r="R530" s="155">
        <v>1065.7684000000002</v>
      </c>
      <c r="S530" s="366">
        <v>5.2268189371430643E-2</v>
      </c>
      <c r="T530" s="339">
        <v>63.59</v>
      </c>
      <c r="U530" s="155">
        <v>1065.7684000000002</v>
      </c>
      <c r="V530" s="156">
        <v>5.2268189371430643E-2</v>
      </c>
      <c r="W530" s="155">
        <v>19324.614600000001</v>
      </c>
      <c r="X530" s="100"/>
      <c r="Y530" s="155">
        <v>0</v>
      </c>
      <c r="Z530" s="366">
        <v>0</v>
      </c>
      <c r="AA530" s="339">
        <v>63.59</v>
      </c>
      <c r="AB530" s="155">
        <v>1065.7684000000002</v>
      </c>
      <c r="AC530" s="156">
        <v>5.2268189371430643E-2</v>
      </c>
      <c r="AD530" s="155">
        <v>19324.614600000001</v>
      </c>
      <c r="AE530" s="100"/>
      <c r="AF530" s="155">
        <v>0</v>
      </c>
      <c r="AG530" s="366">
        <v>0</v>
      </c>
      <c r="AH530" s="339">
        <v>63.59</v>
      </c>
      <c r="AI530" s="155">
        <v>1065.7684000000002</v>
      </c>
      <c r="AJ530" s="156">
        <v>5.2268189371430643E-2</v>
      </c>
      <c r="AK530" s="155">
        <v>19324.614600000001</v>
      </c>
      <c r="AL530" s="100"/>
      <c r="AM530" s="155">
        <v>0</v>
      </c>
      <c r="AN530" s="366">
        <v>0</v>
      </c>
      <c r="AO530" s="339">
        <v>63.59</v>
      </c>
      <c r="AP530" s="155">
        <v>1065.7684000000002</v>
      </c>
      <c r="AQ530" s="156">
        <v>5.2268189371430643E-2</v>
      </c>
      <c r="AR530" s="155">
        <v>19324.614600000001</v>
      </c>
      <c r="AS530" s="100">
        <v>319.85000000000002</v>
      </c>
      <c r="AT530" s="155">
        <v>5360.6860000000006</v>
      </c>
      <c r="AU530" s="366">
        <v>0.26290266347620839</v>
      </c>
      <c r="AV530" s="339">
        <v>383.44000000000005</v>
      </c>
      <c r="AW530" s="155">
        <v>6426.4544000000005</v>
      </c>
      <c r="AX530" s="156">
        <v>0.31517085284763902</v>
      </c>
      <c r="AY530" s="155">
        <v>13963.928600000001</v>
      </c>
      <c r="AZ530" s="100"/>
      <c r="BA530" s="155">
        <v>0</v>
      </c>
      <c r="BB530" s="366">
        <v>0</v>
      </c>
      <c r="BC530" s="339">
        <v>383.44000000000005</v>
      </c>
      <c r="BD530" s="155">
        <v>6426.4544000000005</v>
      </c>
      <c r="BE530" s="156">
        <v>0.31517085284763902</v>
      </c>
      <c r="BF530" s="155">
        <v>13963.928600000001</v>
      </c>
      <c r="BG530" s="100"/>
      <c r="BH530" s="155">
        <v>0</v>
      </c>
      <c r="BI530" s="366">
        <v>0</v>
      </c>
      <c r="BJ530" s="339">
        <v>383.44000000000005</v>
      </c>
      <c r="BK530" s="155">
        <v>6426.4544000000005</v>
      </c>
      <c r="BL530" s="156">
        <v>0.31517085284763902</v>
      </c>
      <c r="BM530" s="155">
        <v>13963.928600000001</v>
      </c>
      <c r="BN530" s="100">
        <v>833.17</v>
      </c>
      <c r="BO530" s="155">
        <v>13963.9292</v>
      </c>
      <c r="BP530" s="366">
        <v>0.68482917657799758</v>
      </c>
      <c r="BQ530" s="339">
        <v>1216.6100000000001</v>
      </c>
      <c r="BR530" s="155">
        <v>20390.383600000001</v>
      </c>
      <c r="BS530" s="156">
        <v>1.0000000294256366</v>
      </c>
      <c r="BT530" s="155">
        <v>-5.9999999939464033E-4</v>
      </c>
      <c r="BU530" s="100"/>
      <c r="BV530" s="155">
        <v>0</v>
      </c>
      <c r="BW530" s="366">
        <v>0</v>
      </c>
      <c r="BX530" s="339">
        <v>1216.6100000000001</v>
      </c>
      <c r="BY530" s="155">
        <v>20390.383600000001</v>
      </c>
      <c r="BZ530" s="156">
        <v>1.0000000294256366</v>
      </c>
      <c r="CA530" s="155">
        <v>-5.9999999939464033E-4</v>
      </c>
      <c r="CB530" s="100"/>
      <c r="CC530" s="155">
        <v>0</v>
      </c>
      <c r="CD530" s="366">
        <v>0</v>
      </c>
      <c r="CE530" s="339">
        <v>1216.6100000000001</v>
      </c>
      <c r="CF530" s="155">
        <v>20390.383600000001</v>
      </c>
      <c r="CG530" s="156">
        <v>1.0000000294256366</v>
      </c>
      <c r="CH530" s="155">
        <v>-5.9999999939464033E-4</v>
      </c>
      <c r="CI530" s="100"/>
      <c r="CJ530" s="155">
        <v>0</v>
      </c>
      <c r="CK530" s="366">
        <v>0</v>
      </c>
      <c r="CL530" s="339">
        <v>1216.6100000000001</v>
      </c>
      <c r="CM530" s="155">
        <v>20390.383600000001</v>
      </c>
      <c r="CN530" s="156">
        <v>1.0000000294256366</v>
      </c>
      <c r="CO530" s="155">
        <v>-5.9999999939464033E-4</v>
      </c>
      <c r="CP530" s="100"/>
      <c r="CQ530" s="155">
        <v>0</v>
      </c>
      <c r="CR530" s="366">
        <v>0</v>
      </c>
      <c r="CS530" s="339">
        <v>1216.6100000000001</v>
      </c>
      <c r="CT530" s="155">
        <v>20390.383600000001</v>
      </c>
      <c r="CU530" s="156">
        <v>1.0000000294256366</v>
      </c>
      <c r="CV530" s="155">
        <v>-5.9999999939464033E-4</v>
      </c>
      <c r="CW530" s="100"/>
      <c r="CX530" s="155">
        <v>0</v>
      </c>
      <c r="CY530" s="366">
        <v>0</v>
      </c>
      <c r="CZ530" s="339">
        <v>1216.6100000000001</v>
      </c>
      <c r="DA530" s="155">
        <v>20390.383600000001</v>
      </c>
      <c r="DB530" s="156">
        <v>1.0000000294256366</v>
      </c>
      <c r="DC530" s="155">
        <v>-5.9999999939464033E-4</v>
      </c>
      <c r="DD530" s="100"/>
      <c r="DE530" s="155">
        <v>0</v>
      </c>
      <c r="DF530" s="366">
        <v>0</v>
      </c>
      <c r="DG530" s="339">
        <v>1216.6100000000001</v>
      </c>
      <c r="DH530" s="155">
        <v>20390.383600000001</v>
      </c>
      <c r="DI530" s="156">
        <v>1.0000000294256366</v>
      </c>
      <c r="DJ530" s="155">
        <v>-5.9999999939464033E-4</v>
      </c>
      <c r="DK530" s="100"/>
      <c r="DL530" s="155">
        <v>0</v>
      </c>
      <c r="DM530" s="366">
        <v>0</v>
      </c>
      <c r="DN530" s="339">
        <v>1216.6100000000001</v>
      </c>
      <c r="DO530" s="155">
        <v>20390.383600000001</v>
      </c>
      <c r="DP530" s="156">
        <v>1.0000000294256366</v>
      </c>
      <c r="DQ530" s="155">
        <v>-5.9999999939464033E-4</v>
      </c>
    </row>
    <row r="531" spans="1:121" ht="38.25" x14ac:dyDescent="0.25">
      <c r="A531" s="17" t="s">
        <v>1397</v>
      </c>
      <c r="B531" s="18" t="s">
        <v>1398</v>
      </c>
      <c r="C531" s="17" t="s">
        <v>27</v>
      </c>
      <c r="D531" s="17" t="s">
        <v>1399</v>
      </c>
      <c r="E531" s="19" t="s">
        <v>34</v>
      </c>
      <c r="F531" s="19">
        <v>2085.85</v>
      </c>
      <c r="G531" s="20">
        <v>10.28</v>
      </c>
      <c r="H531" s="20">
        <v>12.87</v>
      </c>
      <c r="I531" s="390">
        <v>26844.888999999999</v>
      </c>
      <c r="J531" s="100">
        <v>0</v>
      </c>
      <c r="K531" s="155">
        <v>0</v>
      </c>
      <c r="L531" s="366">
        <v>0</v>
      </c>
      <c r="M531" s="339">
        <v>0</v>
      </c>
      <c r="N531" s="155">
        <v>0</v>
      </c>
      <c r="O531" s="156">
        <v>0</v>
      </c>
      <c r="P531" s="155">
        <v>26844.888999999999</v>
      </c>
      <c r="Q531" s="100"/>
      <c r="R531" s="155">
        <v>0</v>
      </c>
      <c r="S531" s="366">
        <v>0</v>
      </c>
      <c r="T531" s="339">
        <v>0</v>
      </c>
      <c r="U531" s="155">
        <v>0</v>
      </c>
      <c r="V531" s="156">
        <v>0</v>
      </c>
      <c r="W531" s="155">
        <v>26844.888999999999</v>
      </c>
      <c r="X531" s="100"/>
      <c r="Y531" s="155">
        <v>0</v>
      </c>
      <c r="Z531" s="366">
        <v>0</v>
      </c>
      <c r="AA531" s="339">
        <v>0</v>
      </c>
      <c r="AB531" s="155">
        <v>0</v>
      </c>
      <c r="AC531" s="156">
        <v>0</v>
      </c>
      <c r="AD531" s="155">
        <v>26844.888999999999</v>
      </c>
      <c r="AE531" s="100"/>
      <c r="AF531" s="155">
        <v>0</v>
      </c>
      <c r="AG531" s="366">
        <v>0</v>
      </c>
      <c r="AH531" s="339">
        <v>0</v>
      </c>
      <c r="AI531" s="155">
        <v>0</v>
      </c>
      <c r="AJ531" s="156">
        <v>0</v>
      </c>
      <c r="AK531" s="155">
        <v>26844.888999999999</v>
      </c>
      <c r="AL531" s="100"/>
      <c r="AM531" s="155">
        <v>0</v>
      </c>
      <c r="AN531" s="366">
        <v>0</v>
      </c>
      <c r="AO531" s="339">
        <v>0</v>
      </c>
      <c r="AP531" s="155">
        <v>0</v>
      </c>
      <c r="AQ531" s="156">
        <v>0</v>
      </c>
      <c r="AR531" s="155">
        <v>26844.888999999999</v>
      </c>
      <c r="AS531" s="100"/>
      <c r="AT531" s="155">
        <v>0</v>
      </c>
      <c r="AU531" s="366">
        <v>0</v>
      </c>
      <c r="AV531" s="339">
        <v>0</v>
      </c>
      <c r="AW531" s="155">
        <v>0</v>
      </c>
      <c r="AX531" s="156">
        <v>0</v>
      </c>
      <c r="AY531" s="155">
        <v>26844.888999999999</v>
      </c>
      <c r="AZ531" s="100"/>
      <c r="BA531" s="155">
        <v>0</v>
      </c>
      <c r="BB531" s="366">
        <v>0</v>
      </c>
      <c r="BC531" s="339">
        <v>0</v>
      </c>
      <c r="BD531" s="155">
        <v>0</v>
      </c>
      <c r="BE531" s="156">
        <v>0</v>
      </c>
      <c r="BF531" s="155">
        <v>26844.888999999999</v>
      </c>
      <c r="BG531" s="100"/>
      <c r="BH531" s="155">
        <v>0</v>
      </c>
      <c r="BI531" s="366">
        <v>0</v>
      </c>
      <c r="BJ531" s="339">
        <v>0</v>
      </c>
      <c r="BK531" s="155">
        <v>0</v>
      </c>
      <c r="BL531" s="156">
        <v>0</v>
      </c>
      <c r="BM531" s="155">
        <v>26844.888999999999</v>
      </c>
      <c r="BN531" s="100"/>
      <c r="BO531" s="155">
        <v>0</v>
      </c>
      <c r="BP531" s="366">
        <v>0</v>
      </c>
      <c r="BQ531" s="339">
        <v>0</v>
      </c>
      <c r="BR531" s="155">
        <v>0</v>
      </c>
      <c r="BS531" s="156">
        <v>0</v>
      </c>
      <c r="BT531" s="155">
        <v>26844.888999999999</v>
      </c>
      <c r="BU531" s="100"/>
      <c r="BV531" s="155">
        <v>0</v>
      </c>
      <c r="BW531" s="366">
        <v>0</v>
      </c>
      <c r="BX531" s="339">
        <v>0</v>
      </c>
      <c r="BY531" s="155">
        <v>0</v>
      </c>
      <c r="BZ531" s="156">
        <v>0</v>
      </c>
      <c r="CA531" s="155">
        <v>26844.888999999999</v>
      </c>
      <c r="CB531" s="100"/>
      <c r="CC531" s="155">
        <v>0</v>
      </c>
      <c r="CD531" s="366">
        <v>0</v>
      </c>
      <c r="CE531" s="339">
        <v>0</v>
      </c>
      <c r="CF531" s="155">
        <v>0</v>
      </c>
      <c r="CG531" s="156">
        <v>0</v>
      </c>
      <c r="CH531" s="155">
        <v>26844.888999999999</v>
      </c>
      <c r="CI531" s="100">
        <v>243.15</v>
      </c>
      <c r="CJ531" s="155">
        <v>3129.3404999999998</v>
      </c>
      <c r="CK531" s="366">
        <v>0.11657118418332815</v>
      </c>
      <c r="CL531" s="339">
        <v>243.15</v>
      </c>
      <c r="CM531" s="155">
        <v>3129.3404999999998</v>
      </c>
      <c r="CN531" s="156">
        <v>0.11657118418332815</v>
      </c>
      <c r="CO531" s="155">
        <v>23715.548500000001</v>
      </c>
      <c r="CP531" s="100">
        <v>756</v>
      </c>
      <c r="CQ531" s="155">
        <v>9729.7199999999993</v>
      </c>
      <c r="CR531" s="366">
        <v>0.36244217660948419</v>
      </c>
      <c r="CS531" s="339">
        <v>999.15</v>
      </c>
      <c r="CT531" s="155">
        <v>12859.0605</v>
      </c>
      <c r="CU531" s="156">
        <v>0.47901336079281237</v>
      </c>
      <c r="CV531" s="155">
        <v>13985.8285</v>
      </c>
      <c r="CW531" s="100">
        <v>543.35</v>
      </c>
      <c r="CX531" s="155">
        <v>6992.9144999999999</v>
      </c>
      <c r="CY531" s="366">
        <v>0.26049332891635352</v>
      </c>
      <c r="CZ531" s="339">
        <v>1542.5</v>
      </c>
      <c r="DA531" s="155">
        <v>19851.974999999999</v>
      </c>
      <c r="DB531" s="156">
        <v>0.73950668970916589</v>
      </c>
      <c r="DC531" s="155">
        <v>6992.9140000000007</v>
      </c>
      <c r="DD531" s="100"/>
      <c r="DE531" s="155">
        <v>0</v>
      </c>
      <c r="DF531" s="366">
        <v>0</v>
      </c>
      <c r="DG531" s="339">
        <v>1542.5</v>
      </c>
      <c r="DH531" s="155">
        <v>19851.974999999999</v>
      </c>
      <c r="DI531" s="156">
        <v>0.73950668970916589</v>
      </c>
      <c r="DJ531" s="155">
        <v>6992.9140000000007</v>
      </c>
      <c r="DK531" s="100"/>
      <c r="DL531" s="155">
        <v>0</v>
      </c>
      <c r="DM531" s="366">
        <v>0</v>
      </c>
      <c r="DN531" s="339">
        <v>1542.5</v>
      </c>
      <c r="DO531" s="155">
        <v>19851.974999999999</v>
      </c>
      <c r="DP531" s="156">
        <v>0.73950668970916589</v>
      </c>
      <c r="DQ531" s="155">
        <v>6992.9140000000007</v>
      </c>
    </row>
    <row r="532" spans="1:121" ht="25.5" x14ac:dyDescent="0.25">
      <c r="A532" s="17" t="s">
        <v>1400</v>
      </c>
      <c r="B532" s="18" t="s">
        <v>1401</v>
      </c>
      <c r="C532" s="17" t="s">
        <v>32</v>
      </c>
      <c r="D532" s="17" t="s">
        <v>1402</v>
      </c>
      <c r="E532" s="19" t="s">
        <v>34</v>
      </c>
      <c r="F532" s="19">
        <v>1032.05</v>
      </c>
      <c r="G532" s="20">
        <v>10.31</v>
      </c>
      <c r="H532" s="20">
        <v>12.91</v>
      </c>
      <c r="I532" s="390">
        <v>13323.764999999999</v>
      </c>
      <c r="J532" s="100">
        <v>0</v>
      </c>
      <c r="K532" s="155">
        <v>0</v>
      </c>
      <c r="L532" s="366">
        <v>0</v>
      </c>
      <c r="M532" s="339">
        <v>0</v>
      </c>
      <c r="N532" s="155">
        <v>0</v>
      </c>
      <c r="O532" s="156">
        <v>0</v>
      </c>
      <c r="P532" s="155">
        <v>13323.764999999999</v>
      </c>
      <c r="Q532" s="100"/>
      <c r="R532" s="155">
        <v>0</v>
      </c>
      <c r="S532" s="366">
        <v>0</v>
      </c>
      <c r="T532" s="339">
        <v>0</v>
      </c>
      <c r="U532" s="155">
        <v>0</v>
      </c>
      <c r="V532" s="156">
        <v>0</v>
      </c>
      <c r="W532" s="155">
        <v>13323.764999999999</v>
      </c>
      <c r="X532" s="100"/>
      <c r="Y532" s="155">
        <v>0</v>
      </c>
      <c r="Z532" s="366">
        <v>0</v>
      </c>
      <c r="AA532" s="339">
        <v>0</v>
      </c>
      <c r="AB532" s="155">
        <v>0</v>
      </c>
      <c r="AC532" s="156">
        <v>0</v>
      </c>
      <c r="AD532" s="155">
        <v>13323.764999999999</v>
      </c>
      <c r="AE532" s="100"/>
      <c r="AF532" s="155">
        <v>0</v>
      </c>
      <c r="AG532" s="366">
        <v>0</v>
      </c>
      <c r="AH532" s="339">
        <v>0</v>
      </c>
      <c r="AI532" s="155">
        <v>0</v>
      </c>
      <c r="AJ532" s="156">
        <v>0</v>
      </c>
      <c r="AK532" s="155">
        <v>13323.764999999999</v>
      </c>
      <c r="AL532" s="100"/>
      <c r="AM532" s="155">
        <v>0</v>
      </c>
      <c r="AN532" s="366">
        <v>0</v>
      </c>
      <c r="AO532" s="339">
        <v>0</v>
      </c>
      <c r="AP532" s="155">
        <v>0</v>
      </c>
      <c r="AQ532" s="156">
        <v>0</v>
      </c>
      <c r="AR532" s="155">
        <v>13323.764999999999</v>
      </c>
      <c r="AS532" s="100"/>
      <c r="AT532" s="155">
        <v>0</v>
      </c>
      <c r="AU532" s="366">
        <v>0</v>
      </c>
      <c r="AV532" s="339">
        <v>0</v>
      </c>
      <c r="AW532" s="155">
        <v>0</v>
      </c>
      <c r="AX532" s="156">
        <v>0</v>
      </c>
      <c r="AY532" s="155">
        <v>13323.764999999999</v>
      </c>
      <c r="AZ532" s="100"/>
      <c r="BA532" s="155">
        <v>0</v>
      </c>
      <c r="BB532" s="366">
        <v>0</v>
      </c>
      <c r="BC532" s="339">
        <v>0</v>
      </c>
      <c r="BD532" s="155">
        <v>0</v>
      </c>
      <c r="BE532" s="156">
        <v>0</v>
      </c>
      <c r="BF532" s="155">
        <v>13323.764999999999</v>
      </c>
      <c r="BG532" s="100"/>
      <c r="BH532" s="155">
        <v>0</v>
      </c>
      <c r="BI532" s="366">
        <v>0</v>
      </c>
      <c r="BJ532" s="339">
        <v>0</v>
      </c>
      <c r="BK532" s="155">
        <v>0</v>
      </c>
      <c r="BL532" s="156">
        <v>0</v>
      </c>
      <c r="BM532" s="155">
        <v>13323.764999999999</v>
      </c>
      <c r="BN532" s="100"/>
      <c r="BO532" s="155">
        <v>0</v>
      </c>
      <c r="BP532" s="366">
        <v>0</v>
      </c>
      <c r="BQ532" s="339">
        <v>0</v>
      </c>
      <c r="BR532" s="155">
        <v>0</v>
      </c>
      <c r="BS532" s="156">
        <v>0</v>
      </c>
      <c r="BT532" s="155">
        <v>13323.764999999999</v>
      </c>
      <c r="BU532" s="100"/>
      <c r="BV532" s="155">
        <v>0</v>
      </c>
      <c r="BW532" s="366">
        <v>0</v>
      </c>
      <c r="BX532" s="339">
        <v>0</v>
      </c>
      <c r="BY532" s="155">
        <v>0</v>
      </c>
      <c r="BZ532" s="156">
        <v>0</v>
      </c>
      <c r="CA532" s="155">
        <v>13323.764999999999</v>
      </c>
      <c r="CB532" s="100"/>
      <c r="CC532" s="155">
        <v>0</v>
      </c>
      <c r="CD532" s="366">
        <v>0</v>
      </c>
      <c r="CE532" s="339">
        <v>0</v>
      </c>
      <c r="CF532" s="155">
        <v>0</v>
      </c>
      <c r="CG532" s="156">
        <v>0</v>
      </c>
      <c r="CH532" s="155">
        <v>13323.764999999999</v>
      </c>
      <c r="CI532" s="100">
        <v>321.58999999999997</v>
      </c>
      <c r="CJ532" s="155">
        <v>4151.7268999999997</v>
      </c>
      <c r="CK532" s="366">
        <v>0.31160313169738435</v>
      </c>
      <c r="CL532" s="339">
        <v>321.58999999999997</v>
      </c>
      <c r="CM532" s="155">
        <v>4151.7268999999997</v>
      </c>
      <c r="CN532" s="156">
        <v>0.31160313169738435</v>
      </c>
      <c r="CO532" s="155">
        <v>9172.0380999999998</v>
      </c>
      <c r="CP532" s="100">
        <v>264</v>
      </c>
      <c r="CQ532" s="155">
        <v>3408.2400000000002</v>
      </c>
      <c r="CR532" s="366">
        <v>0.25580156960138523</v>
      </c>
      <c r="CS532" s="339">
        <v>585.58999999999992</v>
      </c>
      <c r="CT532" s="155">
        <v>7559.9668999999994</v>
      </c>
      <c r="CU532" s="156">
        <v>0.56740470129876952</v>
      </c>
      <c r="CV532" s="155">
        <v>5763.7981</v>
      </c>
      <c r="CW532" s="100">
        <v>379.76</v>
      </c>
      <c r="CX532" s="155">
        <v>4902.7016000000003</v>
      </c>
      <c r="CY532" s="366">
        <v>0.36796668209023503</v>
      </c>
      <c r="CZ532" s="339">
        <v>965.34999999999991</v>
      </c>
      <c r="DA532" s="155">
        <v>12462.6685</v>
      </c>
      <c r="DB532" s="156">
        <v>0.93537138338900461</v>
      </c>
      <c r="DC532" s="155">
        <v>861.09649999999965</v>
      </c>
      <c r="DD532" s="100"/>
      <c r="DE532" s="155">
        <v>0</v>
      </c>
      <c r="DF532" s="366">
        <v>0</v>
      </c>
      <c r="DG532" s="339">
        <v>965.34999999999991</v>
      </c>
      <c r="DH532" s="155">
        <v>12462.6685</v>
      </c>
      <c r="DI532" s="156">
        <v>0.93537138338900461</v>
      </c>
      <c r="DJ532" s="155">
        <v>861.09649999999965</v>
      </c>
      <c r="DK532" s="100"/>
      <c r="DL532" s="155">
        <v>0</v>
      </c>
      <c r="DM532" s="366">
        <v>0</v>
      </c>
      <c r="DN532" s="339">
        <v>965.34999999999991</v>
      </c>
      <c r="DO532" s="155">
        <v>12462.6685</v>
      </c>
      <c r="DP532" s="156">
        <v>0.93537138338900461</v>
      </c>
      <c r="DQ532" s="155">
        <v>861.09649999999965</v>
      </c>
    </row>
    <row r="533" spans="1:121" ht="51" x14ac:dyDescent="0.25">
      <c r="A533" s="17" t="s">
        <v>1403</v>
      </c>
      <c r="B533" s="18" t="s">
        <v>1404</v>
      </c>
      <c r="C533" s="17" t="s">
        <v>32</v>
      </c>
      <c r="D533" s="17" t="s">
        <v>1405</v>
      </c>
      <c r="E533" s="19" t="s">
        <v>34</v>
      </c>
      <c r="F533" s="19">
        <v>305.95999999999998</v>
      </c>
      <c r="G533" s="20">
        <v>16.32</v>
      </c>
      <c r="H533" s="20">
        <v>20.43</v>
      </c>
      <c r="I533" s="390">
        <v>6250.7619999999997</v>
      </c>
      <c r="J533" s="100">
        <v>0</v>
      </c>
      <c r="K533" s="155">
        <v>0</v>
      </c>
      <c r="L533" s="366">
        <v>0</v>
      </c>
      <c r="M533" s="339">
        <v>0</v>
      </c>
      <c r="N533" s="155">
        <v>0</v>
      </c>
      <c r="O533" s="156">
        <v>0</v>
      </c>
      <c r="P533" s="155">
        <v>6250.7619999999997</v>
      </c>
      <c r="Q533" s="100"/>
      <c r="R533" s="155">
        <v>0</v>
      </c>
      <c r="S533" s="366">
        <v>0</v>
      </c>
      <c r="T533" s="339">
        <v>0</v>
      </c>
      <c r="U533" s="155">
        <v>0</v>
      </c>
      <c r="V533" s="156">
        <v>0</v>
      </c>
      <c r="W533" s="155">
        <v>6250.7619999999997</v>
      </c>
      <c r="X533" s="100"/>
      <c r="Y533" s="155">
        <v>0</v>
      </c>
      <c r="Z533" s="366">
        <v>0</v>
      </c>
      <c r="AA533" s="339">
        <v>0</v>
      </c>
      <c r="AB533" s="155">
        <v>0</v>
      </c>
      <c r="AC533" s="156">
        <v>0</v>
      </c>
      <c r="AD533" s="155">
        <v>6250.7619999999997</v>
      </c>
      <c r="AE533" s="100"/>
      <c r="AF533" s="155">
        <v>0</v>
      </c>
      <c r="AG533" s="366">
        <v>0</v>
      </c>
      <c r="AH533" s="339">
        <v>0</v>
      </c>
      <c r="AI533" s="155">
        <v>0</v>
      </c>
      <c r="AJ533" s="156">
        <v>0</v>
      </c>
      <c r="AK533" s="155">
        <v>6250.7619999999997</v>
      </c>
      <c r="AL533" s="100"/>
      <c r="AM533" s="155">
        <v>0</v>
      </c>
      <c r="AN533" s="366">
        <v>0</v>
      </c>
      <c r="AO533" s="339">
        <v>0</v>
      </c>
      <c r="AP533" s="155">
        <v>0</v>
      </c>
      <c r="AQ533" s="156">
        <v>0</v>
      </c>
      <c r="AR533" s="155">
        <v>6250.7619999999997</v>
      </c>
      <c r="AS533" s="100"/>
      <c r="AT533" s="155">
        <v>0</v>
      </c>
      <c r="AU533" s="366">
        <v>0</v>
      </c>
      <c r="AV533" s="339">
        <v>0</v>
      </c>
      <c r="AW533" s="155">
        <v>0</v>
      </c>
      <c r="AX533" s="156">
        <v>0</v>
      </c>
      <c r="AY533" s="155">
        <v>6250.7619999999997</v>
      </c>
      <c r="AZ533" s="100"/>
      <c r="BA533" s="155">
        <v>0</v>
      </c>
      <c r="BB533" s="366">
        <v>0</v>
      </c>
      <c r="BC533" s="339">
        <v>0</v>
      </c>
      <c r="BD533" s="155">
        <v>0</v>
      </c>
      <c r="BE533" s="156">
        <v>0</v>
      </c>
      <c r="BF533" s="155">
        <v>6250.7619999999997</v>
      </c>
      <c r="BG533" s="100"/>
      <c r="BH533" s="155">
        <v>0</v>
      </c>
      <c r="BI533" s="366">
        <v>0</v>
      </c>
      <c r="BJ533" s="339">
        <v>0</v>
      </c>
      <c r="BK533" s="155">
        <v>0</v>
      </c>
      <c r="BL533" s="156">
        <v>0</v>
      </c>
      <c r="BM533" s="155">
        <v>6250.7619999999997</v>
      </c>
      <c r="BN533" s="100"/>
      <c r="BO533" s="155">
        <v>0</v>
      </c>
      <c r="BP533" s="366">
        <v>0</v>
      </c>
      <c r="BQ533" s="339">
        <v>0</v>
      </c>
      <c r="BR533" s="155">
        <v>0</v>
      </c>
      <c r="BS533" s="156">
        <v>0</v>
      </c>
      <c r="BT533" s="155">
        <v>6250.7619999999997</v>
      </c>
      <c r="BU533" s="100"/>
      <c r="BV533" s="155">
        <v>0</v>
      </c>
      <c r="BW533" s="366">
        <v>0</v>
      </c>
      <c r="BX533" s="339">
        <v>0</v>
      </c>
      <c r="BY533" s="155">
        <v>0</v>
      </c>
      <c r="BZ533" s="156">
        <v>0</v>
      </c>
      <c r="CA533" s="155">
        <v>6250.7619999999997</v>
      </c>
      <c r="CB533" s="100"/>
      <c r="CC533" s="155">
        <v>0</v>
      </c>
      <c r="CD533" s="366">
        <v>0</v>
      </c>
      <c r="CE533" s="339">
        <v>0</v>
      </c>
      <c r="CF533" s="155">
        <v>0</v>
      </c>
      <c r="CG533" s="156">
        <v>0</v>
      </c>
      <c r="CH533" s="155">
        <v>6250.7619999999997</v>
      </c>
      <c r="CI533" s="100"/>
      <c r="CJ533" s="155">
        <v>0</v>
      </c>
      <c r="CK533" s="366">
        <v>0</v>
      </c>
      <c r="CL533" s="339">
        <v>0</v>
      </c>
      <c r="CM533" s="155">
        <v>0</v>
      </c>
      <c r="CN533" s="156">
        <v>0</v>
      </c>
      <c r="CO533" s="155">
        <v>6250.7619999999997</v>
      </c>
      <c r="CP533" s="100">
        <v>57.12</v>
      </c>
      <c r="CQ533" s="155">
        <v>1166.9615999999999</v>
      </c>
      <c r="CR533" s="366">
        <v>0.18669109462174371</v>
      </c>
      <c r="CS533" s="339">
        <v>57.12</v>
      </c>
      <c r="CT533" s="155">
        <v>1166.9615999999999</v>
      </c>
      <c r="CU533" s="156">
        <v>0.18669109462174371</v>
      </c>
      <c r="CV533" s="155">
        <v>5083.8004000000001</v>
      </c>
      <c r="CW533" s="100"/>
      <c r="CX533" s="155">
        <v>0</v>
      </c>
      <c r="CY533" s="366">
        <v>0</v>
      </c>
      <c r="CZ533" s="339">
        <v>57.12</v>
      </c>
      <c r="DA533" s="155">
        <v>1166.9615999999999</v>
      </c>
      <c r="DB533" s="156">
        <v>0.18669109462174371</v>
      </c>
      <c r="DC533" s="155">
        <v>5083.8004000000001</v>
      </c>
      <c r="DD533" s="100"/>
      <c r="DE533" s="155">
        <v>0</v>
      </c>
      <c r="DF533" s="366">
        <v>0</v>
      </c>
      <c r="DG533" s="339">
        <v>57.12</v>
      </c>
      <c r="DH533" s="155">
        <v>1166.9615999999999</v>
      </c>
      <c r="DI533" s="156">
        <v>0.18669109462174371</v>
      </c>
      <c r="DJ533" s="155">
        <v>5083.8004000000001</v>
      </c>
      <c r="DK533" s="100"/>
      <c r="DL533" s="155">
        <v>0</v>
      </c>
      <c r="DM533" s="366">
        <v>0</v>
      </c>
      <c r="DN533" s="339">
        <v>57.12</v>
      </c>
      <c r="DO533" s="155">
        <v>1166.9615999999999</v>
      </c>
      <c r="DP533" s="156">
        <v>0.18669109462174371</v>
      </c>
      <c r="DQ533" s="155">
        <v>5083.8004000000001</v>
      </c>
    </row>
    <row r="534" spans="1:121" ht="63.75" x14ac:dyDescent="0.25">
      <c r="A534" s="17" t="s">
        <v>1406</v>
      </c>
      <c r="B534" s="18" t="s">
        <v>1407</v>
      </c>
      <c r="C534" s="17" t="s">
        <v>32</v>
      </c>
      <c r="D534" s="17" t="s">
        <v>1408</v>
      </c>
      <c r="E534" s="19" t="s">
        <v>34</v>
      </c>
      <c r="F534" s="19">
        <v>336.81</v>
      </c>
      <c r="G534" s="20">
        <v>35.340000000000003</v>
      </c>
      <c r="H534" s="20">
        <v>44.25</v>
      </c>
      <c r="I534" s="390">
        <v>14903.842000000001</v>
      </c>
      <c r="J534" s="100">
        <v>0</v>
      </c>
      <c r="K534" s="155">
        <v>0</v>
      </c>
      <c r="L534" s="366">
        <v>0</v>
      </c>
      <c r="M534" s="339">
        <v>0</v>
      </c>
      <c r="N534" s="155">
        <v>0</v>
      </c>
      <c r="O534" s="156">
        <v>0</v>
      </c>
      <c r="P534" s="155">
        <v>14903.842000000001</v>
      </c>
      <c r="Q534" s="100"/>
      <c r="R534" s="155">
        <v>0</v>
      </c>
      <c r="S534" s="366">
        <v>0</v>
      </c>
      <c r="T534" s="339">
        <v>0</v>
      </c>
      <c r="U534" s="155">
        <v>0</v>
      </c>
      <c r="V534" s="156">
        <v>0</v>
      </c>
      <c r="W534" s="155">
        <v>14903.842000000001</v>
      </c>
      <c r="X534" s="100"/>
      <c r="Y534" s="155">
        <v>0</v>
      </c>
      <c r="Z534" s="366">
        <v>0</v>
      </c>
      <c r="AA534" s="339">
        <v>0</v>
      </c>
      <c r="AB534" s="155">
        <v>0</v>
      </c>
      <c r="AC534" s="156">
        <v>0</v>
      </c>
      <c r="AD534" s="155">
        <v>14903.842000000001</v>
      </c>
      <c r="AE534" s="100"/>
      <c r="AF534" s="155">
        <v>0</v>
      </c>
      <c r="AG534" s="366">
        <v>0</v>
      </c>
      <c r="AH534" s="339">
        <v>0</v>
      </c>
      <c r="AI534" s="155">
        <v>0</v>
      </c>
      <c r="AJ534" s="156">
        <v>0</v>
      </c>
      <c r="AK534" s="155">
        <v>14903.842000000001</v>
      </c>
      <c r="AL534" s="100"/>
      <c r="AM534" s="155">
        <v>0</v>
      </c>
      <c r="AN534" s="366">
        <v>0</v>
      </c>
      <c r="AO534" s="339">
        <v>0</v>
      </c>
      <c r="AP534" s="155">
        <v>0</v>
      </c>
      <c r="AQ534" s="156">
        <v>0</v>
      </c>
      <c r="AR534" s="155">
        <v>14903.842000000001</v>
      </c>
      <c r="AS534" s="100"/>
      <c r="AT534" s="155">
        <v>0</v>
      </c>
      <c r="AU534" s="366">
        <v>0</v>
      </c>
      <c r="AV534" s="339">
        <v>0</v>
      </c>
      <c r="AW534" s="155">
        <v>0</v>
      </c>
      <c r="AX534" s="156">
        <v>0</v>
      </c>
      <c r="AY534" s="155">
        <v>14903.842000000001</v>
      </c>
      <c r="AZ534" s="100"/>
      <c r="BA534" s="155">
        <v>0</v>
      </c>
      <c r="BB534" s="366">
        <v>0</v>
      </c>
      <c r="BC534" s="339">
        <v>0</v>
      </c>
      <c r="BD534" s="155">
        <v>0</v>
      </c>
      <c r="BE534" s="156">
        <v>0</v>
      </c>
      <c r="BF534" s="155">
        <v>14903.842000000001</v>
      </c>
      <c r="BG534" s="100"/>
      <c r="BH534" s="155">
        <v>0</v>
      </c>
      <c r="BI534" s="366">
        <v>0</v>
      </c>
      <c r="BJ534" s="339">
        <v>0</v>
      </c>
      <c r="BK534" s="155">
        <v>0</v>
      </c>
      <c r="BL534" s="156">
        <v>0</v>
      </c>
      <c r="BM534" s="155">
        <v>14903.842000000001</v>
      </c>
      <c r="BN534" s="100"/>
      <c r="BO534" s="155">
        <v>0</v>
      </c>
      <c r="BP534" s="366">
        <v>0</v>
      </c>
      <c r="BQ534" s="339">
        <v>0</v>
      </c>
      <c r="BR534" s="155">
        <v>0</v>
      </c>
      <c r="BS534" s="156">
        <v>0</v>
      </c>
      <c r="BT534" s="155">
        <v>14903.842000000001</v>
      </c>
      <c r="BU534" s="100"/>
      <c r="BV534" s="155">
        <v>0</v>
      </c>
      <c r="BW534" s="366">
        <v>0</v>
      </c>
      <c r="BX534" s="339">
        <v>0</v>
      </c>
      <c r="BY534" s="155">
        <v>0</v>
      </c>
      <c r="BZ534" s="156">
        <v>0</v>
      </c>
      <c r="CA534" s="155">
        <v>14903.842000000001</v>
      </c>
      <c r="CB534" s="100"/>
      <c r="CC534" s="155">
        <v>0</v>
      </c>
      <c r="CD534" s="366">
        <v>0</v>
      </c>
      <c r="CE534" s="339">
        <v>0</v>
      </c>
      <c r="CF534" s="155">
        <v>0</v>
      </c>
      <c r="CG534" s="156">
        <v>0</v>
      </c>
      <c r="CH534" s="155">
        <v>14903.842000000001</v>
      </c>
      <c r="CI534" s="100"/>
      <c r="CJ534" s="155">
        <v>0</v>
      </c>
      <c r="CK534" s="366">
        <v>0</v>
      </c>
      <c r="CL534" s="339">
        <v>0</v>
      </c>
      <c r="CM534" s="155">
        <v>0</v>
      </c>
      <c r="CN534" s="156">
        <v>0</v>
      </c>
      <c r="CO534" s="155">
        <v>14903.842000000001</v>
      </c>
      <c r="CP534" s="100"/>
      <c r="CQ534" s="155">
        <v>0</v>
      </c>
      <c r="CR534" s="366">
        <v>0</v>
      </c>
      <c r="CS534" s="339">
        <v>0</v>
      </c>
      <c r="CT534" s="155">
        <v>0</v>
      </c>
      <c r="CU534" s="156">
        <v>0</v>
      </c>
      <c r="CV534" s="155">
        <v>14903.842000000001</v>
      </c>
      <c r="CW534" s="100">
        <v>12.48</v>
      </c>
      <c r="CX534" s="155">
        <v>552.24</v>
      </c>
      <c r="CY534" s="366">
        <v>3.7053532907823365E-2</v>
      </c>
      <c r="CZ534" s="339">
        <v>12.48</v>
      </c>
      <c r="DA534" s="155">
        <v>552.24</v>
      </c>
      <c r="DB534" s="156">
        <v>3.7053532907823365E-2</v>
      </c>
      <c r="DC534" s="155">
        <v>14351.602000000001</v>
      </c>
      <c r="DD534" s="100"/>
      <c r="DE534" s="155">
        <v>0</v>
      </c>
      <c r="DF534" s="366">
        <v>0</v>
      </c>
      <c r="DG534" s="339">
        <v>12.48</v>
      </c>
      <c r="DH534" s="155">
        <v>552.24</v>
      </c>
      <c r="DI534" s="156">
        <v>3.7053532907823365E-2</v>
      </c>
      <c r="DJ534" s="155">
        <v>14351.602000000001</v>
      </c>
      <c r="DK534" s="100"/>
      <c r="DL534" s="155">
        <v>0</v>
      </c>
      <c r="DM534" s="366">
        <v>0</v>
      </c>
      <c r="DN534" s="339">
        <v>12.48</v>
      </c>
      <c r="DO534" s="155">
        <v>552.24</v>
      </c>
      <c r="DP534" s="156">
        <v>3.7053532907823365E-2</v>
      </c>
      <c r="DQ534" s="155">
        <v>14351.602000000001</v>
      </c>
    </row>
    <row r="535" spans="1:121" ht="38.25" x14ac:dyDescent="0.25">
      <c r="A535" s="17" t="s">
        <v>1409</v>
      </c>
      <c r="B535" s="18" t="s">
        <v>1410</v>
      </c>
      <c r="C535" s="17" t="s">
        <v>27</v>
      </c>
      <c r="D535" s="17" t="s">
        <v>1411</v>
      </c>
      <c r="E535" s="19" t="s">
        <v>34</v>
      </c>
      <c r="F535" s="19">
        <v>4033.66</v>
      </c>
      <c r="G535" s="20">
        <v>14.3</v>
      </c>
      <c r="H535" s="20">
        <v>17.899999999999999</v>
      </c>
      <c r="I535" s="390">
        <v>72202.513999999996</v>
      </c>
      <c r="J535" s="100">
        <v>0</v>
      </c>
      <c r="K535" s="155">
        <v>0</v>
      </c>
      <c r="L535" s="366">
        <v>0</v>
      </c>
      <c r="M535" s="339">
        <v>0</v>
      </c>
      <c r="N535" s="155">
        <v>0</v>
      </c>
      <c r="O535" s="156">
        <v>0</v>
      </c>
      <c r="P535" s="155">
        <v>72202.513999999996</v>
      </c>
      <c r="Q535" s="100"/>
      <c r="R535" s="155">
        <v>0</v>
      </c>
      <c r="S535" s="366">
        <v>0</v>
      </c>
      <c r="T535" s="339">
        <v>0</v>
      </c>
      <c r="U535" s="155">
        <v>0</v>
      </c>
      <c r="V535" s="156">
        <v>0</v>
      </c>
      <c r="W535" s="155">
        <v>72202.513999999996</v>
      </c>
      <c r="X535" s="100"/>
      <c r="Y535" s="155">
        <v>0</v>
      </c>
      <c r="Z535" s="366">
        <v>0</v>
      </c>
      <c r="AA535" s="339">
        <v>0</v>
      </c>
      <c r="AB535" s="155">
        <v>0</v>
      </c>
      <c r="AC535" s="156">
        <v>0</v>
      </c>
      <c r="AD535" s="155">
        <v>72202.513999999996</v>
      </c>
      <c r="AE535" s="100"/>
      <c r="AF535" s="155">
        <v>0</v>
      </c>
      <c r="AG535" s="366">
        <v>0</v>
      </c>
      <c r="AH535" s="339">
        <v>0</v>
      </c>
      <c r="AI535" s="155">
        <v>0</v>
      </c>
      <c r="AJ535" s="156">
        <v>0</v>
      </c>
      <c r="AK535" s="155">
        <v>72202.513999999996</v>
      </c>
      <c r="AL535" s="100"/>
      <c r="AM535" s="155">
        <v>0</v>
      </c>
      <c r="AN535" s="366">
        <v>0</v>
      </c>
      <c r="AO535" s="339">
        <v>0</v>
      </c>
      <c r="AP535" s="155">
        <v>0</v>
      </c>
      <c r="AQ535" s="156">
        <v>0</v>
      </c>
      <c r="AR535" s="155">
        <v>72202.513999999996</v>
      </c>
      <c r="AS535" s="100"/>
      <c r="AT535" s="155">
        <v>0</v>
      </c>
      <c r="AU535" s="366">
        <v>0</v>
      </c>
      <c r="AV535" s="339">
        <v>0</v>
      </c>
      <c r="AW535" s="155">
        <v>0</v>
      </c>
      <c r="AX535" s="156">
        <v>0</v>
      </c>
      <c r="AY535" s="155">
        <v>72202.513999999996</v>
      </c>
      <c r="AZ535" s="100"/>
      <c r="BA535" s="155">
        <v>0</v>
      </c>
      <c r="BB535" s="366">
        <v>0</v>
      </c>
      <c r="BC535" s="339">
        <v>0</v>
      </c>
      <c r="BD535" s="155">
        <v>0</v>
      </c>
      <c r="BE535" s="156">
        <v>0</v>
      </c>
      <c r="BF535" s="155">
        <v>72202.513999999996</v>
      </c>
      <c r="BG535" s="100"/>
      <c r="BH535" s="155">
        <v>0</v>
      </c>
      <c r="BI535" s="366">
        <v>0</v>
      </c>
      <c r="BJ535" s="339">
        <v>0</v>
      </c>
      <c r="BK535" s="155">
        <v>0</v>
      </c>
      <c r="BL535" s="156">
        <v>0</v>
      </c>
      <c r="BM535" s="155">
        <v>72202.513999999996</v>
      </c>
      <c r="BN535" s="100">
        <v>907.8</v>
      </c>
      <c r="BO535" s="155">
        <v>16249.619999999997</v>
      </c>
      <c r="BP535" s="366">
        <v>0.2250561524769068</v>
      </c>
      <c r="BQ535" s="339">
        <v>907.8</v>
      </c>
      <c r="BR535" s="155">
        <v>16249.619999999997</v>
      </c>
      <c r="BS535" s="156">
        <v>0.2250561524769068</v>
      </c>
      <c r="BT535" s="155">
        <v>55952.894</v>
      </c>
      <c r="BU535" s="100"/>
      <c r="BV535" s="155">
        <v>0</v>
      </c>
      <c r="BW535" s="366">
        <v>0</v>
      </c>
      <c r="BX535" s="339">
        <v>907.8</v>
      </c>
      <c r="BY535" s="155">
        <v>16249.619999999997</v>
      </c>
      <c r="BZ535" s="156">
        <v>0.2250561524769068</v>
      </c>
      <c r="CA535" s="155">
        <v>55952.894</v>
      </c>
      <c r="CB535" s="100"/>
      <c r="CC535" s="155">
        <v>0</v>
      </c>
      <c r="CD535" s="366">
        <v>0</v>
      </c>
      <c r="CE535" s="339">
        <v>907.8</v>
      </c>
      <c r="CF535" s="155">
        <v>16249.619999999997</v>
      </c>
      <c r="CG535" s="156">
        <v>0.2250561524769068</v>
      </c>
      <c r="CH535" s="155">
        <v>55952.894</v>
      </c>
      <c r="CI535" s="100">
        <v>688.82</v>
      </c>
      <c r="CJ535" s="155">
        <v>12329.878000000001</v>
      </c>
      <c r="CK535" s="366">
        <v>0.1707679873861456</v>
      </c>
      <c r="CL535" s="339">
        <v>1596.62</v>
      </c>
      <c r="CM535" s="155">
        <v>28579.498</v>
      </c>
      <c r="CN535" s="156">
        <v>0.39582413986305243</v>
      </c>
      <c r="CO535" s="155">
        <v>43623.015999999996</v>
      </c>
      <c r="CP535" s="100">
        <v>1000</v>
      </c>
      <c r="CQ535" s="155">
        <v>17900</v>
      </c>
      <c r="CR535" s="366">
        <v>0.24791380532816351</v>
      </c>
      <c r="CS535" s="339">
        <v>2596.62</v>
      </c>
      <c r="CT535" s="155">
        <v>46479.498</v>
      </c>
      <c r="CU535" s="156">
        <v>0.64373794519121597</v>
      </c>
      <c r="CV535" s="155">
        <v>25723.015999999996</v>
      </c>
      <c r="CW535" s="100">
        <v>831.99</v>
      </c>
      <c r="CX535" s="155">
        <v>14892.620999999999</v>
      </c>
      <c r="CY535" s="366">
        <v>0.20626180689497875</v>
      </c>
      <c r="CZ535" s="339">
        <v>3428.6099999999997</v>
      </c>
      <c r="DA535" s="155">
        <v>61372.118999999999</v>
      </c>
      <c r="DB535" s="156">
        <v>0.84999975208619472</v>
      </c>
      <c r="DC535" s="155">
        <v>10830.394999999997</v>
      </c>
      <c r="DD535" s="100"/>
      <c r="DE535" s="155">
        <v>0</v>
      </c>
      <c r="DF535" s="366">
        <v>0</v>
      </c>
      <c r="DG535" s="339">
        <v>3428.6099999999997</v>
      </c>
      <c r="DH535" s="155">
        <v>61372.118999999999</v>
      </c>
      <c r="DI535" s="156">
        <v>0.84999975208619472</v>
      </c>
      <c r="DJ535" s="155">
        <v>10830.394999999997</v>
      </c>
      <c r="DK535" s="100"/>
      <c r="DL535" s="155">
        <v>0</v>
      </c>
      <c r="DM535" s="366">
        <v>0</v>
      </c>
      <c r="DN535" s="339">
        <v>3428.6099999999997</v>
      </c>
      <c r="DO535" s="155">
        <v>61372.118999999999</v>
      </c>
      <c r="DP535" s="156">
        <v>0.84999975208619472</v>
      </c>
      <c r="DQ535" s="155">
        <v>10830.394999999997</v>
      </c>
    </row>
    <row r="536" spans="1:121" ht="38.25" x14ac:dyDescent="0.25">
      <c r="A536" s="17" t="s">
        <v>1412</v>
      </c>
      <c r="B536" s="18" t="s">
        <v>1413</v>
      </c>
      <c r="C536" s="17" t="s">
        <v>27</v>
      </c>
      <c r="D536" s="17" t="s">
        <v>1414</v>
      </c>
      <c r="E536" s="19" t="s">
        <v>34</v>
      </c>
      <c r="F536" s="19">
        <v>1590.6100000000001</v>
      </c>
      <c r="G536" s="20">
        <v>11.69</v>
      </c>
      <c r="H536" s="20">
        <v>14.63</v>
      </c>
      <c r="I536" s="390">
        <v>23270.624</v>
      </c>
      <c r="J536" s="100">
        <v>0</v>
      </c>
      <c r="K536" s="155">
        <v>0</v>
      </c>
      <c r="L536" s="366">
        <v>0</v>
      </c>
      <c r="M536" s="339">
        <v>0</v>
      </c>
      <c r="N536" s="155">
        <v>0</v>
      </c>
      <c r="O536" s="156">
        <v>0</v>
      </c>
      <c r="P536" s="155">
        <v>23270.624</v>
      </c>
      <c r="Q536" s="100"/>
      <c r="R536" s="155">
        <v>0</v>
      </c>
      <c r="S536" s="366">
        <v>0</v>
      </c>
      <c r="T536" s="339">
        <v>0</v>
      </c>
      <c r="U536" s="155">
        <v>0</v>
      </c>
      <c r="V536" s="156">
        <v>0</v>
      </c>
      <c r="W536" s="155">
        <v>23270.624</v>
      </c>
      <c r="X536" s="100"/>
      <c r="Y536" s="155">
        <v>0</v>
      </c>
      <c r="Z536" s="366">
        <v>0</v>
      </c>
      <c r="AA536" s="339">
        <v>0</v>
      </c>
      <c r="AB536" s="155">
        <v>0</v>
      </c>
      <c r="AC536" s="156">
        <v>0</v>
      </c>
      <c r="AD536" s="155">
        <v>23270.624</v>
      </c>
      <c r="AE536" s="100"/>
      <c r="AF536" s="155">
        <v>0</v>
      </c>
      <c r="AG536" s="366">
        <v>0</v>
      </c>
      <c r="AH536" s="339">
        <v>0</v>
      </c>
      <c r="AI536" s="155">
        <v>0</v>
      </c>
      <c r="AJ536" s="156">
        <v>0</v>
      </c>
      <c r="AK536" s="155">
        <v>23270.624</v>
      </c>
      <c r="AL536" s="100"/>
      <c r="AM536" s="155">
        <v>0</v>
      </c>
      <c r="AN536" s="366">
        <v>0</v>
      </c>
      <c r="AO536" s="339">
        <v>0</v>
      </c>
      <c r="AP536" s="155">
        <v>0</v>
      </c>
      <c r="AQ536" s="156">
        <v>0</v>
      </c>
      <c r="AR536" s="155">
        <v>23270.624</v>
      </c>
      <c r="AS536" s="100"/>
      <c r="AT536" s="155">
        <v>0</v>
      </c>
      <c r="AU536" s="366">
        <v>0</v>
      </c>
      <c r="AV536" s="339">
        <v>0</v>
      </c>
      <c r="AW536" s="155">
        <v>0</v>
      </c>
      <c r="AX536" s="156">
        <v>0</v>
      </c>
      <c r="AY536" s="155">
        <v>23270.624</v>
      </c>
      <c r="AZ536" s="100"/>
      <c r="BA536" s="155">
        <v>0</v>
      </c>
      <c r="BB536" s="366">
        <v>0</v>
      </c>
      <c r="BC536" s="339">
        <v>0</v>
      </c>
      <c r="BD536" s="155">
        <v>0</v>
      </c>
      <c r="BE536" s="156">
        <v>0</v>
      </c>
      <c r="BF536" s="155">
        <v>23270.624</v>
      </c>
      <c r="BG536" s="100"/>
      <c r="BH536" s="155">
        <v>0</v>
      </c>
      <c r="BI536" s="366">
        <v>0</v>
      </c>
      <c r="BJ536" s="339">
        <v>0</v>
      </c>
      <c r="BK536" s="155">
        <v>0</v>
      </c>
      <c r="BL536" s="156">
        <v>0</v>
      </c>
      <c r="BM536" s="155">
        <v>23270.624</v>
      </c>
      <c r="BN536" s="100"/>
      <c r="BO536" s="155">
        <v>0</v>
      </c>
      <c r="BP536" s="366">
        <v>0</v>
      </c>
      <c r="BQ536" s="339">
        <v>0</v>
      </c>
      <c r="BR536" s="155">
        <v>0</v>
      </c>
      <c r="BS536" s="156">
        <v>0</v>
      </c>
      <c r="BT536" s="155">
        <v>23270.624</v>
      </c>
      <c r="BU536" s="100"/>
      <c r="BV536" s="155">
        <v>0</v>
      </c>
      <c r="BW536" s="366">
        <v>0</v>
      </c>
      <c r="BX536" s="339">
        <v>0</v>
      </c>
      <c r="BY536" s="155">
        <v>0</v>
      </c>
      <c r="BZ536" s="156">
        <v>0</v>
      </c>
      <c r="CA536" s="155">
        <v>23270.624</v>
      </c>
      <c r="CB536" s="100"/>
      <c r="CC536" s="155">
        <v>0</v>
      </c>
      <c r="CD536" s="366">
        <v>0</v>
      </c>
      <c r="CE536" s="339">
        <v>0</v>
      </c>
      <c r="CF536" s="155">
        <v>0</v>
      </c>
      <c r="CG536" s="156">
        <v>0</v>
      </c>
      <c r="CH536" s="155">
        <v>23270.624</v>
      </c>
      <c r="CI536" s="100">
        <v>321.58999999999997</v>
      </c>
      <c r="CJ536" s="155">
        <v>4704.8616999999995</v>
      </c>
      <c r="CK536" s="366">
        <v>0.20218029821632627</v>
      </c>
      <c r="CL536" s="339">
        <v>321.58999999999997</v>
      </c>
      <c r="CM536" s="155">
        <v>4704.8616999999995</v>
      </c>
      <c r="CN536" s="156">
        <v>0.20218029821632627</v>
      </c>
      <c r="CO536" s="155">
        <v>18565.762300000002</v>
      </c>
      <c r="CP536" s="100">
        <v>500</v>
      </c>
      <c r="CQ536" s="155">
        <v>7315</v>
      </c>
      <c r="CR536" s="366">
        <v>0.31434481516267032</v>
      </c>
      <c r="CS536" s="339">
        <v>821.58999999999992</v>
      </c>
      <c r="CT536" s="155">
        <v>12019.861699999999</v>
      </c>
      <c r="CU536" s="156">
        <v>0.51652511337899665</v>
      </c>
      <c r="CV536" s="155">
        <v>11250.7623</v>
      </c>
      <c r="CW536" s="100">
        <v>379.76</v>
      </c>
      <c r="CX536" s="155">
        <v>5555.8887999999997</v>
      </c>
      <c r="CY536" s="366">
        <v>0.23875117401235135</v>
      </c>
      <c r="CZ536" s="339">
        <v>1201.3499999999999</v>
      </c>
      <c r="DA536" s="155">
        <v>17575.750499999998</v>
      </c>
      <c r="DB536" s="156">
        <v>0.75527628739134789</v>
      </c>
      <c r="DC536" s="155">
        <v>5694.8735000000015</v>
      </c>
      <c r="DD536" s="100"/>
      <c r="DE536" s="155">
        <v>0</v>
      </c>
      <c r="DF536" s="366">
        <v>0</v>
      </c>
      <c r="DG536" s="339">
        <v>1201.3499999999999</v>
      </c>
      <c r="DH536" s="155">
        <v>17575.750499999998</v>
      </c>
      <c r="DI536" s="156">
        <v>0.75527628739134789</v>
      </c>
      <c r="DJ536" s="155">
        <v>5694.8735000000015</v>
      </c>
      <c r="DK536" s="100"/>
      <c r="DL536" s="155">
        <v>0</v>
      </c>
      <c r="DM536" s="366">
        <v>0</v>
      </c>
      <c r="DN536" s="339">
        <v>1201.3499999999999</v>
      </c>
      <c r="DO536" s="155">
        <v>17575.750499999998</v>
      </c>
      <c r="DP536" s="156">
        <v>0.75527628739134789</v>
      </c>
      <c r="DQ536" s="155">
        <v>5694.8735000000015</v>
      </c>
    </row>
    <row r="537" spans="1:121" ht="38.25" x14ac:dyDescent="0.25">
      <c r="A537" s="17" t="s">
        <v>1415</v>
      </c>
      <c r="B537" s="18" t="s">
        <v>1416</v>
      </c>
      <c r="C537" s="17" t="s">
        <v>27</v>
      </c>
      <c r="D537" s="17" t="s">
        <v>1417</v>
      </c>
      <c r="E537" s="19" t="s">
        <v>34</v>
      </c>
      <c r="F537" s="19">
        <v>660.55</v>
      </c>
      <c r="G537" s="20">
        <v>12.43</v>
      </c>
      <c r="H537" s="20">
        <v>15.56</v>
      </c>
      <c r="I537" s="390">
        <v>10278.157999999999</v>
      </c>
      <c r="J537" s="100">
        <v>0</v>
      </c>
      <c r="K537" s="155">
        <v>0</v>
      </c>
      <c r="L537" s="366">
        <v>0</v>
      </c>
      <c r="M537" s="339">
        <v>0</v>
      </c>
      <c r="N537" s="155">
        <v>0</v>
      </c>
      <c r="O537" s="156">
        <v>0</v>
      </c>
      <c r="P537" s="155">
        <v>10278.157999999999</v>
      </c>
      <c r="Q537" s="100"/>
      <c r="R537" s="155">
        <v>0</v>
      </c>
      <c r="S537" s="366">
        <v>0</v>
      </c>
      <c r="T537" s="339">
        <v>0</v>
      </c>
      <c r="U537" s="155">
        <v>0</v>
      </c>
      <c r="V537" s="156">
        <v>0</v>
      </c>
      <c r="W537" s="155">
        <v>10278.157999999999</v>
      </c>
      <c r="X537" s="100"/>
      <c r="Y537" s="155">
        <v>0</v>
      </c>
      <c r="Z537" s="366">
        <v>0</v>
      </c>
      <c r="AA537" s="339">
        <v>0</v>
      </c>
      <c r="AB537" s="155">
        <v>0</v>
      </c>
      <c r="AC537" s="156">
        <v>0</v>
      </c>
      <c r="AD537" s="155">
        <v>10278.157999999999</v>
      </c>
      <c r="AE537" s="100"/>
      <c r="AF537" s="155">
        <v>0</v>
      </c>
      <c r="AG537" s="366">
        <v>0</v>
      </c>
      <c r="AH537" s="339">
        <v>0</v>
      </c>
      <c r="AI537" s="155">
        <v>0</v>
      </c>
      <c r="AJ537" s="156">
        <v>0</v>
      </c>
      <c r="AK537" s="155">
        <v>10278.157999999999</v>
      </c>
      <c r="AL537" s="100"/>
      <c r="AM537" s="155">
        <v>0</v>
      </c>
      <c r="AN537" s="366">
        <v>0</v>
      </c>
      <c r="AO537" s="339">
        <v>0</v>
      </c>
      <c r="AP537" s="155">
        <v>0</v>
      </c>
      <c r="AQ537" s="156">
        <v>0</v>
      </c>
      <c r="AR537" s="155">
        <v>10278.157999999999</v>
      </c>
      <c r="AS537" s="100"/>
      <c r="AT537" s="155">
        <v>0</v>
      </c>
      <c r="AU537" s="366">
        <v>0</v>
      </c>
      <c r="AV537" s="339">
        <v>0</v>
      </c>
      <c r="AW537" s="155">
        <v>0</v>
      </c>
      <c r="AX537" s="156">
        <v>0</v>
      </c>
      <c r="AY537" s="155">
        <v>10278.157999999999</v>
      </c>
      <c r="AZ537" s="100"/>
      <c r="BA537" s="155">
        <v>0</v>
      </c>
      <c r="BB537" s="366">
        <v>0</v>
      </c>
      <c r="BC537" s="339">
        <v>0</v>
      </c>
      <c r="BD537" s="155">
        <v>0</v>
      </c>
      <c r="BE537" s="156">
        <v>0</v>
      </c>
      <c r="BF537" s="155">
        <v>10278.157999999999</v>
      </c>
      <c r="BG537" s="100"/>
      <c r="BH537" s="155">
        <v>0</v>
      </c>
      <c r="BI537" s="366">
        <v>0</v>
      </c>
      <c r="BJ537" s="339">
        <v>0</v>
      </c>
      <c r="BK537" s="155">
        <v>0</v>
      </c>
      <c r="BL537" s="156">
        <v>0</v>
      </c>
      <c r="BM537" s="155">
        <v>10278.157999999999</v>
      </c>
      <c r="BN537" s="100"/>
      <c r="BO537" s="155">
        <v>0</v>
      </c>
      <c r="BP537" s="366">
        <v>0</v>
      </c>
      <c r="BQ537" s="339">
        <v>0</v>
      </c>
      <c r="BR537" s="155">
        <v>0</v>
      </c>
      <c r="BS537" s="156">
        <v>0</v>
      </c>
      <c r="BT537" s="155">
        <v>10278.157999999999</v>
      </c>
      <c r="BU537" s="100"/>
      <c r="BV537" s="155">
        <v>0</v>
      </c>
      <c r="BW537" s="366">
        <v>0</v>
      </c>
      <c r="BX537" s="339">
        <v>0</v>
      </c>
      <c r="BY537" s="155">
        <v>0</v>
      </c>
      <c r="BZ537" s="156">
        <v>0</v>
      </c>
      <c r="CA537" s="155">
        <v>10278.157999999999</v>
      </c>
      <c r="CB537" s="100"/>
      <c r="CC537" s="155">
        <v>0</v>
      </c>
      <c r="CD537" s="366">
        <v>0</v>
      </c>
      <c r="CE537" s="339">
        <v>0</v>
      </c>
      <c r="CF537" s="155">
        <v>0</v>
      </c>
      <c r="CG537" s="156">
        <v>0</v>
      </c>
      <c r="CH537" s="155">
        <v>10278.157999999999</v>
      </c>
      <c r="CI537" s="100"/>
      <c r="CJ537" s="155">
        <v>0</v>
      </c>
      <c r="CK537" s="366">
        <v>0</v>
      </c>
      <c r="CL537" s="339">
        <v>0</v>
      </c>
      <c r="CM537" s="155">
        <v>0</v>
      </c>
      <c r="CN537" s="156">
        <v>0</v>
      </c>
      <c r="CO537" s="155">
        <v>10278.157999999999</v>
      </c>
      <c r="CP537" s="100">
        <v>322.28199999999998</v>
      </c>
      <c r="CQ537" s="155">
        <v>5014.7079199999998</v>
      </c>
      <c r="CR537" s="366">
        <v>0.48789947770797065</v>
      </c>
      <c r="CS537" s="339">
        <v>322.28199999999998</v>
      </c>
      <c r="CT537" s="155">
        <v>5014.7079199999998</v>
      </c>
      <c r="CU537" s="156">
        <v>0.48789947770797065</v>
      </c>
      <c r="CV537" s="155">
        <v>5263.4500799999996</v>
      </c>
      <c r="CW537" s="100">
        <v>239.18</v>
      </c>
      <c r="CX537" s="155">
        <v>3721.6408000000001</v>
      </c>
      <c r="CY537" s="366">
        <v>0.3620921958973583</v>
      </c>
      <c r="CZ537" s="339">
        <v>561.46199999999999</v>
      </c>
      <c r="DA537" s="155">
        <v>8736.34872</v>
      </c>
      <c r="DB537" s="156">
        <v>0.8499916736053289</v>
      </c>
      <c r="DC537" s="155">
        <v>1541.8092799999995</v>
      </c>
      <c r="DD537" s="100"/>
      <c r="DE537" s="155">
        <v>0</v>
      </c>
      <c r="DF537" s="366">
        <v>0</v>
      </c>
      <c r="DG537" s="339">
        <v>561.46199999999999</v>
      </c>
      <c r="DH537" s="155">
        <v>8736.34872</v>
      </c>
      <c r="DI537" s="156">
        <v>0.8499916736053289</v>
      </c>
      <c r="DJ537" s="155">
        <v>1541.8092799999995</v>
      </c>
      <c r="DK537" s="100"/>
      <c r="DL537" s="155">
        <v>0</v>
      </c>
      <c r="DM537" s="366">
        <v>0</v>
      </c>
      <c r="DN537" s="339">
        <v>561.46199999999999</v>
      </c>
      <c r="DO537" s="155">
        <v>8736.34872</v>
      </c>
      <c r="DP537" s="156">
        <v>0.8499916736053289</v>
      </c>
      <c r="DQ537" s="155">
        <v>1541.8092799999995</v>
      </c>
    </row>
    <row r="538" spans="1:121" ht="51" x14ac:dyDescent="0.25">
      <c r="A538" s="17" t="s">
        <v>1418</v>
      </c>
      <c r="B538" s="18" t="s">
        <v>1419</v>
      </c>
      <c r="C538" s="17" t="s">
        <v>27</v>
      </c>
      <c r="D538" s="17" t="s">
        <v>1420</v>
      </c>
      <c r="E538" s="19" t="s">
        <v>34</v>
      </c>
      <c r="F538" s="19">
        <v>157.5</v>
      </c>
      <c r="G538" s="20">
        <v>148.5</v>
      </c>
      <c r="H538" s="20">
        <v>185.95</v>
      </c>
      <c r="I538" s="390">
        <v>29287.125</v>
      </c>
      <c r="J538" s="391">
        <v>0</v>
      </c>
      <c r="K538" s="155">
        <v>0</v>
      </c>
      <c r="L538" s="366">
        <v>0</v>
      </c>
      <c r="M538" s="339">
        <v>0</v>
      </c>
      <c r="N538" s="155">
        <v>0</v>
      </c>
      <c r="O538" s="156">
        <v>0</v>
      </c>
      <c r="P538" s="155">
        <v>29287.125</v>
      </c>
      <c r="Q538" s="391"/>
      <c r="R538" s="155">
        <v>0</v>
      </c>
      <c r="S538" s="366">
        <v>0</v>
      </c>
      <c r="T538" s="339">
        <v>0</v>
      </c>
      <c r="U538" s="155">
        <v>0</v>
      </c>
      <c r="V538" s="156">
        <v>0</v>
      </c>
      <c r="W538" s="155">
        <v>29287.125</v>
      </c>
      <c r="X538" s="391"/>
      <c r="Y538" s="155">
        <v>0</v>
      </c>
      <c r="Z538" s="366">
        <v>0</v>
      </c>
      <c r="AA538" s="339">
        <v>0</v>
      </c>
      <c r="AB538" s="155">
        <v>0</v>
      </c>
      <c r="AC538" s="156">
        <v>0</v>
      </c>
      <c r="AD538" s="155">
        <v>29287.125</v>
      </c>
      <c r="AE538" s="391"/>
      <c r="AF538" s="155">
        <v>0</v>
      </c>
      <c r="AG538" s="366">
        <v>0</v>
      </c>
      <c r="AH538" s="339">
        <v>0</v>
      </c>
      <c r="AI538" s="155">
        <v>0</v>
      </c>
      <c r="AJ538" s="156">
        <v>0</v>
      </c>
      <c r="AK538" s="155">
        <v>29287.125</v>
      </c>
      <c r="AL538" s="391">
        <v>110</v>
      </c>
      <c r="AM538" s="155">
        <v>20454.5</v>
      </c>
      <c r="AN538" s="366">
        <v>0.69841269841269837</v>
      </c>
      <c r="AO538" s="339">
        <v>110</v>
      </c>
      <c r="AP538" s="155">
        <v>20454.5</v>
      </c>
      <c r="AQ538" s="156">
        <v>0.69841269841269837</v>
      </c>
      <c r="AR538" s="155">
        <v>8832.625</v>
      </c>
      <c r="AS538" s="391">
        <v>47.5</v>
      </c>
      <c r="AT538" s="155">
        <v>8832.625</v>
      </c>
      <c r="AU538" s="366">
        <v>0.30158730158730157</v>
      </c>
      <c r="AV538" s="339">
        <v>157.5</v>
      </c>
      <c r="AW538" s="155">
        <v>29287.125</v>
      </c>
      <c r="AX538" s="156">
        <v>1</v>
      </c>
      <c r="AY538" s="155">
        <v>0</v>
      </c>
      <c r="AZ538" s="391"/>
      <c r="BA538" s="155">
        <v>0</v>
      </c>
      <c r="BB538" s="366">
        <v>0</v>
      </c>
      <c r="BC538" s="339">
        <v>157.5</v>
      </c>
      <c r="BD538" s="155">
        <v>29287.125</v>
      </c>
      <c r="BE538" s="156">
        <v>1</v>
      </c>
      <c r="BF538" s="155">
        <v>0</v>
      </c>
      <c r="BG538" s="391"/>
      <c r="BH538" s="155">
        <v>0</v>
      </c>
      <c r="BI538" s="366">
        <v>0</v>
      </c>
      <c r="BJ538" s="339">
        <v>157.5</v>
      </c>
      <c r="BK538" s="155">
        <v>29287.125</v>
      </c>
      <c r="BL538" s="156">
        <v>1</v>
      </c>
      <c r="BM538" s="155">
        <v>0</v>
      </c>
      <c r="BN538" s="391"/>
      <c r="BO538" s="155">
        <v>0</v>
      </c>
      <c r="BP538" s="366">
        <v>0</v>
      </c>
      <c r="BQ538" s="339">
        <v>157.5</v>
      </c>
      <c r="BR538" s="155">
        <v>29287.125</v>
      </c>
      <c r="BS538" s="156">
        <v>1</v>
      </c>
      <c r="BT538" s="155">
        <v>0</v>
      </c>
      <c r="BU538" s="391"/>
      <c r="BV538" s="155">
        <v>0</v>
      </c>
      <c r="BW538" s="366">
        <v>0</v>
      </c>
      <c r="BX538" s="339">
        <v>157.5</v>
      </c>
      <c r="BY538" s="155">
        <v>29287.125</v>
      </c>
      <c r="BZ538" s="156">
        <v>1</v>
      </c>
      <c r="CA538" s="155">
        <v>0</v>
      </c>
      <c r="CB538" s="391"/>
      <c r="CC538" s="155">
        <v>0</v>
      </c>
      <c r="CD538" s="366">
        <v>0</v>
      </c>
      <c r="CE538" s="339">
        <v>157.5</v>
      </c>
      <c r="CF538" s="155">
        <v>29287.125</v>
      </c>
      <c r="CG538" s="156">
        <v>1</v>
      </c>
      <c r="CH538" s="155">
        <v>0</v>
      </c>
      <c r="CI538" s="391"/>
      <c r="CJ538" s="155">
        <v>-0.01</v>
      </c>
      <c r="CK538" s="366">
        <v>-3.4144696688391232E-7</v>
      </c>
      <c r="CL538" s="339">
        <v>157.5</v>
      </c>
      <c r="CM538" s="155">
        <v>29287.125</v>
      </c>
      <c r="CN538" s="156">
        <v>1</v>
      </c>
      <c r="CO538" s="155">
        <v>0</v>
      </c>
      <c r="CP538" s="391"/>
      <c r="CQ538" s="155">
        <v>0</v>
      </c>
      <c r="CR538" s="366">
        <v>0</v>
      </c>
      <c r="CS538" s="339">
        <v>157.5</v>
      </c>
      <c r="CT538" s="155">
        <v>29287.125</v>
      </c>
      <c r="CU538" s="156">
        <v>1</v>
      </c>
      <c r="CV538" s="155">
        <v>0</v>
      </c>
      <c r="CW538" s="391"/>
      <c r="CX538" s="155">
        <v>0</v>
      </c>
      <c r="CY538" s="366">
        <v>0</v>
      </c>
      <c r="CZ538" s="339">
        <v>157.5</v>
      </c>
      <c r="DA538" s="155">
        <v>29287.125</v>
      </c>
      <c r="DB538" s="156">
        <v>1</v>
      </c>
      <c r="DC538" s="155">
        <v>0</v>
      </c>
      <c r="DD538" s="391"/>
      <c r="DE538" s="155">
        <v>0</v>
      </c>
      <c r="DF538" s="366">
        <v>0</v>
      </c>
      <c r="DG538" s="339">
        <v>157.5</v>
      </c>
      <c r="DH538" s="155">
        <v>29287.125</v>
      </c>
      <c r="DI538" s="156">
        <v>1</v>
      </c>
      <c r="DJ538" s="155">
        <v>0</v>
      </c>
      <c r="DK538" s="391"/>
      <c r="DL538" s="155">
        <v>0</v>
      </c>
      <c r="DM538" s="366">
        <v>0</v>
      </c>
      <c r="DN538" s="339">
        <v>157.5</v>
      </c>
      <c r="DO538" s="155">
        <v>29287.125</v>
      </c>
      <c r="DP538" s="156">
        <v>1</v>
      </c>
      <c r="DQ538" s="155">
        <v>0</v>
      </c>
    </row>
    <row r="539" spans="1:121" x14ac:dyDescent="0.25">
      <c r="A539" s="12">
        <v>14</v>
      </c>
      <c r="B539" s="12"/>
      <c r="C539" s="12"/>
      <c r="D539" s="12" t="s">
        <v>1421</v>
      </c>
      <c r="E539" s="12"/>
      <c r="F539" s="94"/>
      <c r="G539" s="14"/>
      <c r="H539" s="14"/>
      <c r="I539" s="388">
        <v>0</v>
      </c>
      <c r="J539" s="96"/>
      <c r="K539" s="388">
        <v>0</v>
      </c>
      <c r="L539" s="172" t="e">
        <v>#DIV/0!</v>
      </c>
      <c r="M539" s="389"/>
      <c r="N539" s="388">
        <v>0</v>
      </c>
      <c r="O539" s="158" t="e">
        <v>#DIV/0!</v>
      </c>
      <c r="P539" s="388">
        <v>371702.81100000005</v>
      </c>
      <c r="Q539" s="96"/>
      <c r="R539" s="388">
        <v>0</v>
      </c>
      <c r="S539" s="172" t="e">
        <v>#DIV/0!</v>
      </c>
      <c r="T539" s="389"/>
      <c r="U539" s="388">
        <v>0</v>
      </c>
      <c r="V539" s="158" t="e">
        <v>#DIV/0!</v>
      </c>
      <c r="W539" s="388">
        <v>371702.81100000005</v>
      </c>
      <c r="X539" s="96"/>
      <c r="Y539" s="388">
        <v>243.8194</v>
      </c>
      <c r="Z539" s="172" t="e">
        <v>#DIV/0!</v>
      </c>
      <c r="AA539" s="389"/>
      <c r="AB539" s="388">
        <v>243.8194</v>
      </c>
      <c r="AC539" s="158" t="e">
        <v>#DIV/0!</v>
      </c>
      <c r="AD539" s="388">
        <v>371458.99160000001</v>
      </c>
      <c r="AE539" s="96"/>
      <c r="AF539" s="388">
        <v>5182.8994000000002</v>
      </c>
      <c r="AG539" s="172" t="e">
        <v>#DIV/0!</v>
      </c>
      <c r="AH539" s="389"/>
      <c r="AI539" s="388">
        <v>5426.7188000000006</v>
      </c>
      <c r="AJ539" s="158" t="e">
        <v>#DIV/0!</v>
      </c>
      <c r="AK539" s="388">
        <v>366276.09220000001</v>
      </c>
      <c r="AL539" s="96"/>
      <c r="AM539" s="388">
        <v>9096.7066999999988</v>
      </c>
      <c r="AN539" s="172" t="e">
        <v>#DIV/0!</v>
      </c>
      <c r="AO539" s="389"/>
      <c r="AP539" s="388">
        <v>14523.425500000001</v>
      </c>
      <c r="AQ539" s="158" t="e">
        <v>#DIV/0!</v>
      </c>
      <c r="AR539" s="388">
        <v>357179.38549999992</v>
      </c>
      <c r="AS539" s="96"/>
      <c r="AT539" s="388">
        <v>81626.950299999997</v>
      </c>
      <c r="AU539" s="172" t="e">
        <v>#DIV/0!</v>
      </c>
      <c r="AV539" s="389"/>
      <c r="AW539" s="388">
        <v>96150.375799999994</v>
      </c>
      <c r="AX539" s="158" t="e">
        <v>#DIV/0!</v>
      </c>
      <c r="AY539" s="388">
        <v>275552.43520000007</v>
      </c>
      <c r="AZ539" s="96"/>
      <c r="BA539" s="388">
        <v>1785.05</v>
      </c>
      <c r="BB539" s="172" t="e">
        <v>#DIV/0!</v>
      </c>
      <c r="BC539" s="389"/>
      <c r="BD539" s="388">
        <v>97935.425799999997</v>
      </c>
      <c r="BE539" s="158" t="e">
        <v>#DIV/0!</v>
      </c>
      <c r="BF539" s="388">
        <v>273767.38520000002</v>
      </c>
      <c r="BG539" s="96"/>
      <c r="BH539" s="388">
        <v>77002.624799999991</v>
      </c>
      <c r="BI539" s="172" t="e">
        <v>#DIV/0!</v>
      </c>
      <c r="BJ539" s="389"/>
      <c r="BK539" s="388">
        <v>174938.05059999999</v>
      </c>
      <c r="BL539" s="158" t="e">
        <v>#DIV/0!</v>
      </c>
      <c r="BM539" s="388">
        <v>196764.76040000006</v>
      </c>
      <c r="BN539" s="96"/>
      <c r="BO539" s="388">
        <v>58613.299499999994</v>
      </c>
      <c r="BP539" s="172" t="e">
        <v>#DIV/0!</v>
      </c>
      <c r="BQ539" s="389"/>
      <c r="BR539" s="388">
        <v>233551.35009999998</v>
      </c>
      <c r="BS539" s="158" t="e">
        <v>#DIV/0!</v>
      </c>
      <c r="BT539" s="388">
        <v>138151.46090000003</v>
      </c>
      <c r="BU539" s="96"/>
      <c r="BV539" s="388">
        <v>17233.365900000001</v>
      </c>
      <c r="BW539" s="172" t="e">
        <v>#DIV/0!</v>
      </c>
      <c r="BX539" s="389"/>
      <c r="BY539" s="388">
        <v>250784.71600000001</v>
      </c>
      <c r="BZ539" s="158" t="e">
        <v>#DIV/0!</v>
      </c>
      <c r="CA539" s="388">
        <v>120918.09500000003</v>
      </c>
      <c r="CB539" s="96"/>
      <c r="CC539" s="388">
        <v>289.52999999999997</v>
      </c>
      <c r="CD539" s="172" t="e">
        <v>#DIV/0!</v>
      </c>
      <c r="CE539" s="389"/>
      <c r="CF539" s="388">
        <v>251074.24600000001</v>
      </c>
      <c r="CG539" s="158" t="e">
        <v>#DIV/0!</v>
      </c>
      <c r="CH539" s="388">
        <v>120628.56500000003</v>
      </c>
      <c r="CI539" s="96"/>
      <c r="CJ539" s="388">
        <v>47579.479599999991</v>
      </c>
      <c r="CK539" s="172" t="e">
        <v>#DIV/0!</v>
      </c>
      <c r="CL539" s="389"/>
      <c r="CM539" s="388">
        <v>298653.74559999997</v>
      </c>
      <c r="CN539" s="158">
        <v>0</v>
      </c>
      <c r="CO539" s="388">
        <v>73049.06620000003</v>
      </c>
      <c r="CP539" s="96"/>
      <c r="CQ539" s="388">
        <v>27417.69</v>
      </c>
      <c r="CR539" s="172"/>
      <c r="CS539" s="389"/>
      <c r="CT539" s="388">
        <v>326071.43559999997</v>
      </c>
      <c r="CU539" s="158"/>
      <c r="CV539" s="388">
        <v>45631.375400000034</v>
      </c>
      <c r="CW539" s="96"/>
      <c r="CX539" s="388">
        <v>45631.3845</v>
      </c>
      <c r="CY539" s="172"/>
      <c r="CZ539" s="389"/>
      <c r="DA539" s="388">
        <v>371702.8200999999</v>
      </c>
      <c r="DB539" s="158"/>
      <c r="DC539" s="388">
        <v>-9.0999999636665052E-3</v>
      </c>
      <c r="DD539" s="96"/>
      <c r="DE539" s="388">
        <v>0</v>
      </c>
      <c r="DF539" s="172"/>
      <c r="DG539" s="389"/>
      <c r="DH539" s="388">
        <v>371702.8200999999</v>
      </c>
      <c r="DI539" s="158"/>
      <c r="DJ539" s="388">
        <v>-9.0999999636665052E-3</v>
      </c>
      <c r="DK539" s="96"/>
      <c r="DL539" s="388">
        <v>0</v>
      </c>
      <c r="DM539" s="172"/>
      <c r="DN539" s="389"/>
      <c r="DO539" s="388">
        <v>371702.8200999999</v>
      </c>
      <c r="DP539" s="158"/>
      <c r="DQ539" s="388">
        <v>-9.0999999636665052E-3</v>
      </c>
    </row>
    <row r="540" spans="1:121" ht="25.5" x14ac:dyDescent="0.25">
      <c r="A540" s="17" t="s">
        <v>1422</v>
      </c>
      <c r="B540" s="18" t="s">
        <v>1423</v>
      </c>
      <c r="C540" s="17" t="s">
        <v>32</v>
      </c>
      <c r="D540" s="17" t="s">
        <v>1424</v>
      </c>
      <c r="E540" s="19" t="s">
        <v>88</v>
      </c>
      <c r="F540" s="19">
        <v>173.71</v>
      </c>
      <c r="G540" s="20">
        <v>61.96</v>
      </c>
      <c r="H540" s="20">
        <v>77.58</v>
      </c>
      <c r="I540" s="390">
        <v>13476.421</v>
      </c>
      <c r="J540" s="154">
        <v>0</v>
      </c>
      <c r="K540" s="155">
        <v>0</v>
      </c>
      <c r="L540" s="366">
        <v>0</v>
      </c>
      <c r="M540" s="339">
        <v>0</v>
      </c>
      <c r="N540" s="155">
        <v>0</v>
      </c>
      <c r="O540" s="156">
        <v>0</v>
      </c>
      <c r="P540" s="155">
        <v>13476.421</v>
      </c>
      <c r="Q540" s="154"/>
      <c r="R540" s="155">
        <v>0</v>
      </c>
      <c r="S540" s="366">
        <v>0</v>
      </c>
      <c r="T540" s="339">
        <v>0</v>
      </c>
      <c r="U540" s="155">
        <v>0</v>
      </c>
      <c r="V540" s="156">
        <v>0</v>
      </c>
      <c r="W540" s="155">
        <v>13476.421</v>
      </c>
      <c r="X540" s="154"/>
      <c r="Y540" s="155">
        <v>0</v>
      </c>
      <c r="Z540" s="366">
        <v>0</v>
      </c>
      <c r="AA540" s="339">
        <v>0</v>
      </c>
      <c r="AB540" s="155">
        <v>0</v>
      </c>
      <c r="AC540" s="156">
        <v>0</v>
      </c>
      <c r="AD540" s="155">
        <v>13476.421</v>
      </c>
      <c r="AE540" s="154"/>
      <c r="AF540" s="155">
        <v>0</v>
      </c>
      <c r="AG540" s="366">
        <v>0</v>
      </c>
      <c r="AH540" s="339">
        <v>0</v>
      </c>
      <c r="AI540" s="155">
        <v>0</v>
      </c>
      <c r="AJ540" s="156">
        <v>0</v>
      </c>
      <c r="AK540" s="155">
        <v>13476.421</v>
      </c>
      <c r="AL540" s="154"/>
      <c r="AM540" s="155">
        <v>0</v>
      </c>
      <c r="AN540" s="366">
        <v>0</v>
      </c>
      <c r="AO540" s="339">
        <v>0</v>
      </c>
      <c r="AP540" s="155">
        <v>0</v>
      </c>
      <c r="AQ540" s="156">
        <v>0</v>
      </c>
      <c r="AR540" s="155">
        <v>13476.421</v>
      </c>
      <c r="AS540" s="154"/>
      <c r="AT540" s="155">
        <v>0</v>
      </c>
      <c r="AU540" s="366">
        <v>0</v>
      </c>
      <c r="AV540" s="339">
        <v>0</v>
      </c>
      <c r="AW540" s="155">
        <v>0</v>
      </c>
      <c r="AX540" s="156">
        <v>0</v>
      </c>
      <c r="AY540" s="155">
        <v>13476.421</v>
      </c>
      <c r="AZ540" s="154"/>
      <c r="BA540" s="155">
        <v>0</v>
      </c>
      <c r="BB540" s="366">
        <v>0</v>
      </c>
      <c r="BC540" s="339">
        <v>0</v>
      </c>
      <c r="BD540" s="155">
        <v>0</v>
      </c>
      <c r="BE540" s="156">
        <v>0</v>
      </c>
      <c r="BF540" s="155">
        <v>13476.421</v>
      </c>
      <c r="BG540" s="154"/>
      <c r="BH540" s="155">
        <v>0</v>
      </c>
      <c r="BI540" s="366">
        <v>0</v>
      </c>
      <c r="BJ540" s="339">
        <v>0</v>
      </c>
      <c r="BK540" s="155">
        <v>0</v>
      </c>
      <c r="BL540" s="156">
        <v>0</v>
      </c>
      <c r="BM540" s="155">
        <v>13476.421</v>
      </c>
      <c r="BN540" s="154"/>
      <c r="BO540" s="155">
        <v>0</v>
      </c>
      <c r="BP540" s="366">
        <v>0</v>
      </c>
      <c r="BQ540" s="339">
        <v>0</v>
      </c>
      <c r="BR540" s="155">
        <v>0</v>
      </c>
      <c r="BS540" s="156">
        <v>0</v>
      </c>
      <c r="BT540" s="155">
        <v>13476.421</v>
      </c>
      <c r="BU540" s="154"/>
      <c r="BV540" s="155">
        <v>0</v>
      </c>
      <c r="BW540" s="366">
        <v>0</v>
      </c>
      <c r="BX540" s="339">
        <v>0</v>
      </c>
      <c r="BY540" s="155">
        <v>0</v>
      </c>
      <c r="BZ540" s="156">
        <v>0</v>
      </c>
      <c r="CA540" s="155">
        <v>13476.421</v>
      </c>
      <c r="CB540" s="154"/>
      <c r="CC540" s="155">
        <v>0</v>
      </c>
      <c r="CD540" s="366">
        <v>0</v>
      </c>
      <c r="CE540" s="339">
        <v>0</v>
      </c>
      <c r="CF540" s="155">
        <v>0</v>
      </c>
      <c r="CG540" s="156">
        <v>0</v>
      </c>
      <c r="CH540" s="155">
        <v>13476.421</v>
      </c>
      <c r="CI540" s="154">
        <v>173.71</v>
      </c>
      <c r="CJ540" s="155">
        <v>13476.4218</v>
      </c>
      <c r="CK540" s="366">
        <v>1.0000000593629421</v>
      </c>
      <c r="CL540" s="339">
        <v>173.71</v>
      </c>
      <c r="CM540" s="155">
        <v>13476.4218</v>
      </c>
      <c r="CN540" s="156">
        <v>1.0000000593629421</v>
      </c>
      <c r="CO540" s="155">
        <v>0</v>
      </c>
      <c r="CP540" s="154"/>
      <c r="CQ540" s="155">
        <v>0</v>
      </c>
      <c r="CR540" s="366">
        <v>0</v>
      </c>
      <c r="CS540" s="339">
        <v>173.71</v>
      </c>
      <c r="CT540" s="155">
        <v>13476.4218</v>
      </c>
      <c r="CU540" s="156">
        <v>1.0000000593629421</v>
      </c>
      <c r="CV540" s="155">
        <v>-7.9999999979918357E-4</v>
      </c>
      <c r="CW540" s="154"/>
      <c r="CX540" s="155">
        <v>0</v>
      </c>
      <c r="CY540" s="366">
        <v>0</v>
      </c>
      <c r="CZ540" s="339">
        <v>173.71</v>
      </c>
      <c r="DA540" s="155">
        <v>13476.4218</v>
      </c>
      <c r="DB540" s="156">
        <v>1.0000000593629421</v>
      </c>
      <c r="DC540" s="155">
        <v>-7.9999999979918357E-4</v>
      </c>
      <c r="DD540" s="154"/>
      <c r="DE540" s="155">
        <v>0</v>
      </c>
      <c r="DF540" s="366">
        <v>0</v>
      </c>
      <c r="DG540" s="339">
        <v>173.71</v>
      </c>
      <c r="DH540" s="155">
        <v>13476.4218</v>
      </c>
      <c r="DI540" s="156">
        <v>1.0000000593629421</v>
      </c>
      <c r="DJ540" s="155">
        <v>-7.9999999979918357E-4</v>
      </c>
      <c r="DK540" s="154"/>
      <c r="DL540" s="155">
        <v>0</v>
      </c>
      <c r="DM540" s="366">
        <v>0</v>
      </c>
      <c r="DN540" s="339">
        <v>173.71</v>
      </c>
      <c r="DO540" s="155">
        <v>13476.4218</v>
      </c>
      <c r="DP540" s="156">
        <v>1.0000000593629421</v>
      </c>
      <c r="DQ540" s="155">
        <v>-7.9999999979918357E-4</v>
      </c>
    </row>
    <row r="541" spans="1:121" ht="51" x14ac:dyDescent="0.25">
      <c r="A541" s="17" t="s">
        <v>1425</v>
      </c>
      <c r="B541" s="18" t="s">
        <v>1426</v>
      </c>
      <c r="C541" s="17" t="s">
        <v>32</v>
      </c>
      <c r="D541" s="17" t="s">
        <v>1427</v>
      </c>
      <c r="E541" s="19" t="s">
        <v>34</v>
      </c>
      <c r="F541" s="19">
        <v>438.69</v>
      </c>
      <c r="G541" s="20">
        <v>0.53</v>
      </c>
      <c r="H541" s="20">
        <v>0.66</v>
      </c>
      <c r="I541" s="390">
        <v>289.53500000000003</v>
      </c>
      <c r="J541" s="100">
        <v>0</v>
      </c>
      <c r="K541" s="155">
        <v>0</v>
      </c>
      <c r="L541" s="366">
        <v>0</v>
      </c>
      <c r="M541" s="339">
        <v>0</v>
      </c>
      <c r="N541" s="155">
        <v>0</v>
      </c>
      <c r="O541" s="156">
        <v>0</v>
      </c>
      <c r="P541" s="155">
        <v>289.53500000000003</v>
      </c>
      <c r="Q541" s="100"/>
      <c r="R541" s="155">
        <v>0</v>
      </c>
      <c r="S541" s="366">
        <v>0</v>
      </c>
      <c r="T541" s="339">
        <v>0</v>
      </c>
      <c r="U541" s="155">
        <v>0</v>
      </c>
      <c r="V541" s="156">
        <v>0</v>
      </c>
      <c r="W541" s="155">
        <v>289.53500000000003</v>
      </c>
      <c r="X541" s="100"/>
      <c r="Y541" s="155">
        <v>0</v>
      </c>
      <c r="Z541" s="366">
        <v>0</v>
      </c>
      <c r="AA541" s="339">
        <v>0</v>
      </c>
      <c r="AB541" s="155">
        <v>0</v>
      </c>
      <c r="AC541" s="156">
        <v>0</v>
      </c>
      <c r="AD541" s="155">
        <v>289.53500000000003</v>
      </c>
      <c r="AE541" s="100"/>
      <c r="AF541" s="155">
        <v>0</v>
      </c>
      <c r="AG541" s="366">
        <v>0</v>
      </c>
      <c r="AH541" s="339">
        <v>0</v>
      </c>
      <c r="AI541" s="155">
        <v>0</v>
      </c>
      <c r="AJ541" s="156">
        <v>0</v>
      </c>
      <c r="AK541" s="155">
        <v>289.53500000000003</v>
      </c>
      <c r="AL541" s="100"/>
      <c r="AM541" s="155">
        <v>0</v>
      </c>
      <c r="AN541" s="366">
        <v>0</v>
      </c>
      <c r="AO541" s="339">
        <v>0</v>
      </c>
      <c r="AP541" s="155">
        <v>0</v>
      </c>
      <c r="AQ541" s="156">
        <v>0</v>
      </c>
      <c r="AR541" s="155">
        <v>289.53500000000003</v>
      </c>
      <c r="AS541" s="100"/>
      <c r="AT541" s="155">
        <v>0</v>
      </c>
      <c r="AU541" s="366">
        <v>0</v>
      </c>
      <c r="AV541" s="339">
        <v>0</v>
      </c>
      <c r="AW541" s="155">
        <v>0</v>
      </c>
      <c r="AX541" s="156">
        <v>0</v>
      </c>
      <c r="AY541" s="155">
        <v>289.53500000000003</v>
      </c>
      <c r="AZ541" s="100"/>
      <c r="BA541" s="155">
        <v>0</v>
      </c>
      <c r="BB541" s="366">
        <v>0</v>
      </c>
      <c r="BC541" s="339">
        <v>0</v>
      </c>
      <c r="BD541" s="155">
        <v>0</v>
      </c>
      <c r="BE541" s="156">
        <v>0</v>
      </c>
      <c r="BF541" s="155">
        <v>289.53500000000003</v>
      </c>
      <c r="BG541" s="100"/>
      <c r="BH541" s="155">
        <v>0</v>
      </c>
      <c r="BI541" s="366">
        <v>0</v>
      </c>
      <c r="BJ541" s="339">
        <v>0</v>
      </c>
      <c r="BK541" s="155">
        <v>0</v>
      </c>
      <c r="BL541" s="156">
        <v>0</v>
      </c>
      <c r="BM541" s="155">
        <v>289.53500000000003</v>
      </c>
      <c r="BN541" s="100"/>
      <c r="BO541" s="155">
        <v>0</v>
      </c>
      <c r="BP541" s="366">
        <v>0</v>
      </c>
      <c r="BQ541" s="339">
        <v>0</v>
      </c>
      <c r="BR541" s="155">
        <v>0</v>
      </c>
      <c r="BS541" s="156">
        <v>0</v>
      </c>
      <c r="BT541" s="155">
        <v>289.53500000000003</v>
      </c>
      <c r="BU541" s="100"/>
      <c r="BV541" s="155">
        <v>0</v>
      </c>
      <c r="BW541" s="366">
        <v>0</v>
      </c>
      <c r="BX541" s="339">
        <v>0</v>
      </c>
      <c r="BY541" s="155">
        <v>0</v>
      </c>
      <c r="BZ541" s="156">
        <v>0</v>
      </c>
      <c r="CA541" s="155">
        <v>289.53500000000003</v>
      </c>
      <c r="CB541" s="100">
        <v>438.69</v>
      </c>
      <c r="CC541" s="155">
        <v>289.52999999999997</v>
      </c>
      <c r="CD541" s="366">
        <v>0.99998273093062995</v>
      </c>
      <c r="CE541" s="339">
        <v>438.69</v>
      </c>
      <c r="CF541" s="155">
        <v>289.52999999999997</v>
      </c>
      <c r="CG541" s="156">
        <v>0.99998273093062995</v>
      </c>
      <c r="CH541" s="155">
        <v>5.0000000000522959E-3</v>
      </c>
      <c r="CI541" s="100"/>
      <c r="CJ541" s="155">
        <v>0</v>
      </c>
      <c r="CK541" s="366">
        <v>0</v>
      </c>
      <c r="CL541" s="339">
        <v>438.69</v>
      </c>
      <c r="CM541" s="155">
        <v>289.53999999999996</v>
      </c>
      <c r="CN541" s="156">
        <v>1.0000172690693696</v>
      </c>
      <c r="CO541" s="155">
        <v>-4.9999999999386091E-3</v>
      </c>
      <c r="CP541" s="100"/>
      <c r="CQ541" s="155">
        <v>0</v>
      </c>
      <c r="CR541" s="366">
        <v>0</v>
      </c>
      <c r="CS541" s="339">
        <v>438.69</v>
      </c>
      <c r="CT541" s="155">
        <v>289.53999999999996</v>
      </c>
      <c r="CU541" s="156">
        <v>1.0000172690693696</v>
      </c>
      <c r="CV541" s="155">
        <v>-4.9999999999386091E-3</v>
      </c>
      <c r="CW541" s="100"/>
      <c r="CX541" s="155">
        <v>0</v>
      </c>
      <c r="CY541" s="366">
        <v>0</v>
      </c>
      <c r="CZ541" s="339">
        <v>438.69</v>
      </c>
      <c r="DA541" s="155">
        <v>289.53999999999996</v>
      </c>
      <c r="DB541" s="156">
        <v>1.0000172690693696</v>
      </c>
      <c r="DC541" s="155">
        <v>-4.9999999999386091E-3</v>
      </c>
      <c r="DD541" s="100"/>
      <c r="DE541" s="155">
        <v>0</v>
      </c>
      <c r="DF541" s="366">
        <v>0</v>
      </c>
      <c r="DG541" s="339">
        <v>438.69</v>
      </c>
      <c r="DH541" s="155">
        <v>289.53999999999996</v>
      </c>
      <c r="DI541" s="156">
        <v>1.0000172690693696</v>
      </c>
      <c r="DJ541" s="155">
        <v>-4.9999999999386091E-3</v>
      </c>
      <c r="DK541" s="100"/>
      <c r="DL541" s="155">
        <v>0</v>
      </c>
      <c r="DM541" s="366">
        <v>0</v>
      </c>
      <c r="DN541" s="339">
        <v>438.69</v>
      </c>
      <c r="DO541" s="155">
        <v>289.53999999999996</v>
      </c>
      <c r="DP541" s="156">
        <v>1.0000172690693696</v>
      </c>
      <c r="DQ541" s="155">
        <v>-4.9999999999386091E-3</v>
      </c>
    </row>
    <row r="542" spans="1:121" ht="38.25" x14ac:dyDescent="0.25">
      <c r="A542" s="17" t="s">
        <v>1428</v>
      </c>
      <c r="B542" s="18" t="s">
        <v>1429</v>
      </c>
      <c r="C542" s="17" t="s">
        <v>32</v>
      </c>
      <c r="D542" s="17" t="s">
        <v>1430</v>
      </c>
      <c r="E542" s="19" t="s">
        <v>88</v>
      </c>
      <c r="F542" s="19">
        <v>23.52</v>
      </c>
      <c r="G542" s="20">
        <v>1591.62</v>
      </c>
      <c r="H542" s="20">
        <v>1993.02</v>
      </c>
      <c r="I542" s="390">
        <v>46875.83</v>
      </c>
      <c r="J542" s="100">
        <v>0</v>
      </c>
      <c r="K542" s="155">
        <v>0</v>
      </c>
      <c r="L542" s="366">
        <v>0</v>
      </c>
      <c r="M542" s="339">
        <v>0</v>
      </c>
      <c r="N542" s="155">
        <v>0</v>
      </c>
      <c r="O542" s="156">
        <v>0</v>
      </c>
      <c r="P542" s="155">
        <v>46875.83</v>
      </c>
      <c r="Q542" s="100"/>
      <c r="R542" s="155">
        <v>0</v>
      </c>
      <c r="S542" s="366">
        <v>0</v>
      </c>
      <c r="T542" s="339">
        <v>0</v>
      </c>
      <c r="U542" s="155">
        <v>0</v>
      </c>
      <c r="V542" s="156">
        <v>0</v>
      </c>
      <c r="W542" s="155">
        <v>46875.83</v>
      </c>
      <c r="X542" s="100"/>
      <c r="Y542" s="155">
        <v>0</v>
      </c>
      <c r="Z542" s="366">
        <v>0</v>
      </c>
      <c r="AA542" s="339">
        <v>0</v>
      </c>
      <c r="AB542" s="155">
        <v>0</v>
      </c>
      <c r="AC542" s="156">
        <v>0</v>
      </c>
      <c r="AD542" s="155">
        <v>46875.83</v>
      </c>
      <c r="AE542" s="100">
        <v>2</v>
      </c>
      <c r="AF542" s="155">
        <v>3986.04</v>
      </c>
      <c r="AG542" s="366">
        <v>8.5034014331052912E-2</v>
      </c>
      <c r="AH542" s="339">
        <v>2</v>
      </c>
      <c r="AI542" s="155">
        <v>3986.04</v>
      </c>
      <c r="AJ542" s="156">
        <v>8.5034014331052912E-2</v>
      </c>
      <c r="AK542" s="155">
        <v>42889.79</v>
      </c>
      <c r="AL542" s="100">
        <v>3.53</v>
      </c>
      <c r="AM542" s="155">
        <v>7035.3606</v>
      </c>
      <c r="AN542" s="366">
        <v>0.15008503529430839</v>
      </c>
      <c r="AO542" s="339">
        <v>5.5299999999999994</v>
      </c>
      <c r="AP542" s="155">
        <v>11021.400600000001</v>
      </c>
      <c r="AQ542" s="156">
        <v>0.23511904962536131</v>
      </c>
      <c r="AR542" s="155">
        <v>35854.429400000001</v>
      </c>
      <c r="AS542" s="100">
        <v>0.98</v>
      </c>
      <c r="AT542" s="155">
        <v>1953.1596</v>
      </c>
      <c r="AU542" s="366">
        <v>4.1666667022215921E-2</v>
      </c>
      <c r="AV542" s="339">
        <v>6.51</v>
      </c>
      <c r="AW542" s="155">
        <v>12974.5602</v>
      </c>
      <c r="AX542" s="156">
        <v>0.27678571664757723</v>
      </c>
      <c r="AY542" s="155">
        <v>33901.269800000002</v>
      </c>
      <c r="AZ542" s="100"/>
      <c r="BA542" s="155">
        <v>0</v>
      </c>
      <c r="BB542" s="366">
        <v>0</v>
      </c>
      <c r="BC542" s="339">
        <v>6.51</v>
      </c>
      <c r="BD542" s="155">
        <v>12974.5602</v>
      </c>
      <c r="BE542" s="156">
        <v>0.27678571664757723</v>
      </c>
      <c r="BF542" s="155">
        <v>33901.269800000002</v>
      </c>
      <c r="BG542" s="100"/>
      <c r="BH542" s="155">
        <v>0</v>
      </c>
      <c r="BI542" s="366">
        <v>0</v>
      </c>
      <c r="BJ542" s="339">
        <v>6.51</v>
      </c>
      <c r="BK542" s="155">
        <v>12974.5602</v>
      </c>
      <c r="BL542" s="156">
        <v>0.27678571664757723</v>
      </c>
      <c r="BM542" s="155">
        <v>33901.269800000002</v>
      </c>
      <c r="BN542" s="100"/>
      <c r="BO542" s="155">
        <v>0</v>
      </c>
      <c r="BP542" s="366">
        <v>0</v>
      </c>
      <c r="BQ542" s="339">
        <v>6.51</v>
      </c>
      <c r="BR542" s="155">
        <v>12974.5602</v>
      </c>
      <c r="BS542" s="156">
        <v>0.27678571664757723</v>
      </c>
      <c r="BT542" s="155">
        <v>33901.269800000002</v>
      </c>
      <c r="BU542" s="100"/>
      <c r="BV542" s="155">
        <v>0</v>
      </c>
      <c r="BW542" s="366">
        <v>0</v>
      </c>
      <c r="BX542" s="339">
        <v>6.51</v>
      </c>
      <c r="BY542" s="155">
        <v>12974.5602</v>
      </c>
      <c r="BZ542" s="156">
        <v>0.27678571664757723</v>
      </c>
      <c r="CA542" s="155">
        <v>33901.269800000002</v>
      </c>
      <c r="CB542" s="100"/>
      <c r="CC542" s="155">
        <v>0</v>
      </c>
      <c r="CD542" s="366">
        <v>0</v>
      </c>
      <c r="CE542" s="339">
        <v>6.51</v>
      </c>
      <c r="CF542" s="155">
        <v>12974.5602</v>
      </c>
      <c r="CG542" s="156">
        <v>0.27678571664757723</v>
      </c>
      <c r="CH542" s="155">
        <v>33901.269800000002</v>
      </c>
      <c r="CI542" s="100">
        <v>13.53</v>
      </c>
      <c r="CJ542" s="155">
        <v>26965.560599999997</v>
      </c>
      <c r="CK542" s="366">
        <v>0.57525510694957283</v>
      </c>
      <c r="CL542" s="339">
        <v>20.04</v>
      </c>
      <c r="CM542" s="155">
        <v>39940.120799999997</v>
      </c>
      <c r="CN542" s="156">
        <v>0.85204082359715005</v>
      </c>
      <c r="CO542" s="155">
        <v>6935.7092000000048</v>
      </c>
      <c r="CP542" s="100"/>
      <c r="CQ542" s="155">
        <v>0</v>
      </c>
      <c r="CR542" s="366">
        <v>0</v>
      </c>
      <c r="CS542" s="339">
        <v>20.04</v>
      </c>
      <c r="CT542" s="155">
        <v>39940.120799999997</v>
      </c>
      <c r="CU542" s="156">
        <v>0.85204082359715005</v>
      </c>
      <c r="CV542" s="155">
        <v>6935.7092000000048</v>
      </c>
      <c r="CW542" s="100">
        <v>3.48</v>
      </c>
      <c r="CX542" s="155">
        <v>6935.7096000000001</v>
      </c>
      <c r="CY542" s="366">
        <v>0.14795918493603205</v>
      </c>
      <c r="CZ542" s="339">
        <v>23.52</v>
      </c>
      <c r="DA542" s="155">
        <v>46875.830399999999</v>
      </c>
      <c r="DB542" s="156">
        <v>1.0000000085331822</v>
      </c>
      <c r="DC542" s="155">
        <v>-3.9999999717110768E-4</v>
      </c>
      <c r="DD542" s="100"/>
      <c r="DE542" s="155">
        <v>0</v>
      </c>
      <c r="DF542" s="366">
        <v>0</v>
      </c>
      <c r="DG542" s="339">
        <v>23.52</v>
      </c>
      <c r="DH542" s="155">
        <v>46875.830399999999</v>
      </c>
      <c r="DI542" s="156">
        <v>1.0000000085331822</v>
      </c>
      <c r="DJ542" s="155">
        <v>-3.9999999717110768E-4</v>
      </c>
      <c r="DK542" s="100"/>
      <c r="DL542" s="155">
        <v>0</v>
      </c>
      <c r="DM542" s="366">
        <v>0</v>
      </c>
      <c r="DN542" s="339">
        <v>23.52</v>
      </c>
      <c r="DO542" s="155">
        <v>46875.830399999999</v>
      </c>
      <c r="DP542" s="156">
        <v>1.0000000085331822</v>
      </c>
      <c r="DQ542" s="155">
        <v>-3.9999999717110768E-4</v>
      </c>
    </row>
    <row r="543" spans="1:121" ht="51" x14ac:dyDescent="0.25">
      <c r="A543" s="17" t="s">
        <v>1431</v>
      </c>
      <c r="B543" s="18" t="s">
        <v>1432</v>
      </c>
      <c r="C543" s="17" t="s">
        <v>32</v>
      </c>
      <c r="D543" s="17" t="s">
        <v>1433</v>
      </c>
      <c r="E543" s="19" t="s">
        <v>34</v>
      </c>
      <c r="F543" s="19">
        <v>1472.07</v>
      </c>
      <c r="G543" s="20">
        <v>148.5</v>
      </c>
      <c r="H543" s="20">
        <v>185.95</v>
      </c>
      <c r="I543" s="390">
        <v>273731.41600000003</v>
      </c>
      <c r="J543" s="100">
        <v>0</v>
      </c>
      <c r="K543" s="155">
        <v>0</v>
      </c>
      <c r="L543" s="366">
        <v>0</v>
      </c>
      <c r="M543" s="339">
        <v>0</v>
      </c>
      <c r="N543" s="155">
        <v>0</v>
      </c>
      <c r="O543" s="156">
        <v>0</v>
      </c>
      <c r="P543" s="155">
        <v>273731.41600000003</v>
      </c>
      <c r="Q543" s="100"/>
      <c r="R543" s="155">
        <v>0</v>
      </c>
      <c r="S543" s="366">
        <v>0</v>
      </c>
      <c r="T543" s="339">
        <v>0</v>
      </c>
      <c r="U543" s="155">
        <v>0</v>
      </c>
      <c r="V543" s="156">
        <v>0</v>
      </c>
      <c r="W543" s="155">
        <v>273731.41600000003</v>
      </c>
      <c r="X543" s="100"/>
      <c r="Y543" s="155">
        <v>0</v>
      </c>
      <c r="Z543" s="366">
        <v>0</v>
      </c>
      <c r="AA543" s="339">
        <v>0</v>
      </c>
      <c r="AB543" s="155">
        <v>0</v>
      </c>
      <c r="AC543" s="156">
        <v>0</v>
      </c>
      <c r="AD543" s="155">
        <v>273731.41600000003</v>
      </c>
      <c r="AE543" s="100"/>
      <c r="AF543" s="155">
        <v>0</v>
      </c>
      <c r="AG543" s="366">
        <v>0</v>
      </c>
      <c r="AH543" s="339">
        <v>0</v>
      </c>
      <c r="AI543" s="155">
        <v>0</v>
      </c>
      <c r="AJ543" s="156">
        <v>0</v>
      </c>
      <c r="AK543" s="155">
        <v>273731.41600000003</v>
      </c>
      <c r="AL543" s="100"/>
      <c r="AM543" s="155">
        <v>0</v>
      </c>
      <c r="AN543" s="366">
        <v>0</v>
      </c>
      <c r="AO543" s="339">
        <v>0</v>
      </c>
      <c r="AP543" s="155">
        <v>0</v>
      </c>
      <c r="AQ543" s="156">
        <v>0</v>
      </c>
      <c r="AR543" s="155">
        <v>273731.41600000003</v>
      </c>
      <c r="AS543" s="100">
        <v>424.07</v>
      </c>
      <c r="AT543" s="155">
        <v>78855.816500000001</v>
      </c>
      <c r="AU543" s="366">
        <v>0.28807733380519246</v>
      </c>
      <c r="AV543" s="339">
        <v>424.07</v>
      </c>
      <c r="AW543" s="155">
        <v>78855.816500000001</v>
      </c>
      <c r="AX543" s="156">
        <v>0.28807733380519246</v>
      </c>
      <c r="AY543" s="155">
        <v>194875.59950000001</v>
      </c>
      <c r="AZ543" s="100"/>
      <c r="BA543" s="155">
        <v>0</v>
      </c>
      <c r="BB543" s="366">
        <v>0</v>
      </c>
      <c r="BC543" s="339">
        <v>424.07</v>
      </c>
      <c r="BD543" s="155">
        <v>78855.816500000001</v>
      </c>
      <c r="BE543" s="156">
        <v>0.28807733380519246</v>
      </c>
      <c r="BF543" s="155">
        <v>194875.59950000001</v>
      </c>
      <c r="BG543" s="100">
        <v>373.46</v>
      </c>
      <c r="BH543" s="155">
        <v>69444.886999999988</v>
      </c>
      <c r="BI543" s="366">
        <v>0.25369717519015056</v>
      </c>
      <c r="BJ543" s="339">
        <v>797.53</v>
      </c>
      <c r="BK543" s="155">
        <v>148300.7035</v>
      </c>
      <c r="BL543" s="156">
        <v>0.54177450899534307</v>
      </c>
      <c r="BM543" s="155">
        <v>125430.71250000002</v>
      </c>
      <c r="BN543" s="100">
        <v>315.20999999999998</v>
      </c>
      <c r="BO543" s="155">
        <v>58613.299499999994</v>
      </c>
      <c r="BP543" s="366">
        <v>0.2141270459799908</v>
      </c>
      <c r="BQ543" s="339">
        <v>1112.74</v>
      </c>
      <c r="BR543" s="155">
        <v>206914.003</v>
      </c>
      <c r="BS543" s="156">
        <v>0.75590155497533384</v>
      </c>
      <c r="BT543" s="155">
        <v>66817.41300000003</v>
      </c>
      <c r="BU543" s="100">
        <v>89.65</v>
      </c>
      <c r="BV543" s="155">
        <v>16670.4175</v>
      </c>
      <c r="BW543" s="366">
        <v>6.0900636629885395E-2</v>
      </c>
      <c r="BX543" s="339">
        <v>1202.3900000000001</v>
      </c>
      <c r="BY543" s="155">
        <v>223584.42050000001</v>
      </c>
      <c r="BZ543" s="156">
        <v>0.81680219160521927</v>
      </c>
      <c r="CA543" s="155">
        <v>50146.995500000019</v>
      </c>
      <c r="CB543" s="100"/>
      <c r="CC543" s="155">
        <v>0</v>
      </c>
      <c r="CD543" s="366">
        <v>0</v>
      </c>
      <c r="CE543" s="339">
        <v>1202.3900000000001</v>
      </c>
      <c r="CF543" s="155">
        <v>223584.42050000001</v>
      </c>
      <c r="CG543" s="156">
        <v>0.81680219160521927</v>
      </c>
      <c r="CH543" s="155">
        <v>50146.995500000019</v>
      </c>
      <c r="CI543" s="100"/>
      <c r="CJ543" s="155">
        <v>0</v>
      </c>
      <c r="CK543" s="366">
        <v>0</v>
      </c>
      <c r="CL543" s="339">
        <v>1202.3900000000001</v>
      </c>
      <c r="CM543" s="155">
        <v>223584.42050000001</v>
      </c>
      <c r="CN543" s="156">
        <v>0.81680219160521927</v>
      </c>
      <c r="CO543" s="155">
        <v>50146.995500000019</v>
      </c>
      <c r="CP543" s="100">
        <v>121.5</v>
      </c>
      <c r="CQ543" s="155">
        <v>22592.924999999999</v>
      </c>
      <c r="CR543" s="366">
        <v>8.2536836034925551E-2</v>
      </c>
      <c r="CS543" s="339">
        <v>1323.89</v>
      </c>
      <c r="CT543" s="155">
        <v>246177.3455</v>
      </c>
      <c r="CU543" s="156">
        <v>0.89933902764014484</v>
      </c>
      <c r="CV543" s="155">
        <v>27554.070500000031</v>
      </c>
      <c r="CW543" s="100">
        <v>148.18</v>
      </c>
      <c r="CX543" s="155">
        <v>27554.071</v>
      </c>
      <c r="CY543" s="366">
        <v>0.10066097418646312</v>
      </c>
      <c r="CZ543" s="339">
        <v>1472.0700000000002</v>
      </c>
      <c r="DA543" s="155">
        <v>273731.41649999999</v>
      </c>
      <c r="DB543" s="156">
        <v>1.000000001826608</v>
      </c>
      <c r="DC543" s="155">
        <v>-4.9999996554106474E-4</v>
      </c>
      <c r="DD543" s="100"/>
      <c r="DE543" s="155">
        <v>0</v>
      </c>
      <c r="DF543" s="366">
        <v>0</v>
      </c>
      <c r="DG543" s="339">
        <v>1472.0700000000002</v>
      </c>
      <c r="DH543" s="155">
        <v>273731.41649999999</v>
      </c>
      <c r="DI543" s="156">
        <v>1.000000001826608</v>
      </c>
      <c r="DJ543" s="155">
        <v>-4.9999996554106474E-4</v>
      </c>
      <c r="DK543" s="100"/>
      <c r="DL543" s="155">
        <v>0</v>
      </c>
      <c r="DM543" s="366">
        <v>0</v>
      </c>
      <c r="DN543" s="339">
        <v>1472.0700000000002</v>
      </c>
      <c r="DO543" s="155">
        <v>273731.41649999999</v>
      </c>
      <c r="DP543" s="156">
        <v>1.000000001826608</v>
      </c>
      <c r="DQ543" s="155">
        <v>-4.9999996554106474E-4</v>
      </c>
    </row>
    <row r="544" spans="1:121" ht="51" x14ac:dyDescent="0.25">
      <c r="A544" s="17" t="s">
        <v>1434</v>
      </c>
      <c r="B544" s="18" t="s">
        <v>1435</v>
      </c>
      <c r="C544" s="17" t="s">
        <v>27</v>
      </c>
      <c r="D544" s="17" t="s">
        <v>1436</v>
      </c>
      <c r="E544" s="19" t="s">
        <v>34</v>
      </c>
      <c r="F544" s="19">
        <v>482.4</v>
      </c>
      <c r="G544" s="20">
        <v>31.72</v>
      </c>
      <c r="H544" s="20">
        <v>39.71</v>
      </c>
      <c r="I544" s="390">
        <v>19156.103999999999</v>
      </c>
      <c r="J544" s="100">
        <v>0</v>
      </c>
      <c r="K544" s="155">
        <v>0</v>
      </c>
      <c r="L544" s="366">
        <v>0</v>
      </c>
      <c r="M544" s="339">
        <v>0</v>
      </c>
      <c r="N544" s="155">
        <v>0</v>
      </c>
      <c r="O544" s="156">
        <v>0</v>
      </c>
      <c r="P544" s="155">
        <v>19156.103999999999</v>
      </c>
      <c r="Q544" s="100"/>
      <c r="R544" s="155">
        <v>0</v>
      </c>
      <c r="S544" s="366">
        <v>0</v>
      </c>
      <c r="T544" s="339">
        <v>0</v>
      </c>
      <c r="U544" s="155">
        <v>0</v>
      </c>
      <c r="V544" s="156">
        <v>0</v>
      </c>
      <c r="W544" s="155">
        <v>19156.103999999999</v>
      </c>
      <c r="X544" s="100">
        <v>6.14</v>
      </c>
      <c r="Y544" s="155">
        <v>243.8194</v>
      </c>
      <c r="Z544" s="366">
        <v>1.2728026533996684E-2</v>
      </c>
      <c r="AA544" s="339">
        <v>6.14</v>
      </c>
      <c r="AB544" s="155">
        <v>243.8194</v>
      </c>
      <c r="AC544" s="156">
        <v>1.2728026533996684E-2</v>
      </c>
      <c r="AD544" s="155">
        <v>18912.284599999999</v>
      </c>
      <c r="AE544" s="100">
        <v>30.14</v>
      </c>
      <c r="AF544" s="155">
        <v>1196.8594000000001</v>
      </c>
      <c r="AG544" s="366">
        <v>6.2479270315091213E-2</v>
      </c>
      <c r="AH544" s="339">
        <v>36.28</v>
      </c>
      <c r="AI544" s="155">
        <v>1440.6788000000001</v>
      </c>
      <c r="AJ544" s="156">
        <v>7.5207296849087904E-2</v>
      </c>
      <c r="AK544" s="155">
        <v>17715.425199999998</v>
      </c>
      <c r="AL544" s="100">
        <v>51.91</v>
      </c>
      <c r="AM544" s="155">
        <v>2061.3460999999998</v>
      </c>
      <c r="AN544" s="366">
        <v>0.10760779436152569</v>
      </c>
      <c r="AO544" s="339">
        <v>88.19</v>
      </c>
      <c r="AP544" s="155">
        <v>3502.0248999999999</v>
      </c>
      <c r="AQ544" s="156">
        <v>0.1828150912106136</v>
      </c>
      <c r="AR544" s="155">
        <v>15654.079099999999</v>
      </c>
      <c r="AS544" s="100"/>
      <c r="AT544" s="155">
        <v>0</v>
      </c>
      <c r="AU544" s="366">
        <v>0</v>
      </c>
      <c r="AV544" s="339">
        <v>88.19</v>
      </c>
      <c r="AW544" s="155">
        <v>3502.0248999999999</v>
      </c>
      <c r="AX544" s="156">
        <v>0.1828150912106136</v>
      </c>
      <c r="AY544" s="155">
        <v>15654.079099999999</v>
      </c>
      <c r="AZ544" s="100"/>
      <c r="BA544" s="155">
        <v>0</v>
      </c>
      <c r="BB544" s="366">
        <v>0</v>
      </c>
      <c r="BC544" s="339">
        <v>88.19</v>
      </c>
      <c r="BD544" s="155">
        <v>3502.0248999999999</v>
      </c>
      <c r="BE544" s="156">
        <v>0.1828150912106136</v>
      </c>
      <c r="BF544" s="155">
        <v>15654.079099999999</v>
      </c>
      <c r="BG544" s="100"/>
      <c r="BH544" s="155">
        <v>0</v>
      </c>
      <c r="BI544" s="366">
        <v>0</v>
      </c>
      <c r="BJ544" s="339">
        <v>88.19</v>
      </c>
      <c r="BK544" s="155">
        <v>3502.0248999999999</v>
      </c>
      <c r="BL544" s="156">
        <v>0.1828150912106136</v>
      </c>
      <c r="BM544" s="155">
        <v>15654.079099999999</v>
      </c>
      <c r="BN544" s="100"/>
      <c r="BO544" s="155">
        <v>0</v>
      </c>
      <c r="BP544" s="366">
        <v>0</v>
      </c>
      <c r="BQ544" s="339">
        <v>88.19</v>
      </c>
      <c r="BR544" s="155">
        <v>3502.0248999999999</v>
      </c>
      <c r="BS544" s="156">
        <v>0.1828150912106136</v>
      </c>
      <c r="BT544" s="155">
        <v>15654.079099999999</v>
      </c>
      <c r="BU544" s="100"/>
      <c r="BV544" s="155">
        <v>0</v>
      </c>
      <c r="BW544" s="366">
        <v>0</v>
      </c>
      <c r="BX544" s="339">
        <v>88.19</v>
      </c>
      <c r="BY544" s="155">
        <v>3502.0248999999999</v>
      </c>
      <c r="BZ544" s="156">
        <v>0.1828150912106136</v>
      </c>
      <c r="CA544" s="155">
        <v>15654.079099999999</v>
      </c>
      <c r="CB544" s="100"/>
      <c r="CC544" s="155">
        <v>0</v>
      </c>
      <c r="CD544" s="366">
        <v>0</v>
      </c>
      <c r="CE544" s="339">
        <v>88.19</v>
      </c>
      <c r="CF544" s="155">
        <v>3502.0248999999999</v>
      </c>
      <c r="CG544" s="156">
        <v>0.1828150912106136</v>
      </c>
      <c r="CH544" s="155">
        <v>15654.079099999999</v>
      </c>
      <c r="CI544" s="100"/>
      <c r="CJ544" s="155">
        <v>0</v>
      </c>
      <c r="CK544" s="366">
        <v>0</v>
      </c>
      <c r="CL544" s="339">
        <v>88.19</v>
      </c>
      <c r="CM544" s="155">
        <v>3502.0248999999999</v>
      </c>
      <c r="CN544" s="156">
        <v>0.1828150912106136</v>
      </c>
      <c r="CO544" s="155">
        <v>15654.079099999999</v>
      </c>
      <c r="CP544" s="100">
        <v>121.5</v>
      </c>
      <c r="CQ544" s="155">
        <v>4824.7650000000003</v>
      </c>
      <c r="CR544" s="366">
        <v>0.25186567164179108</v>
      </c>
      <c r="CS544" s="339">
        <v>209.69</v>
      </c>
      <c r="CT544" s="155">
        <v>8326.7898999999998</v>
      </c>
      <c r="CU544" s="156">
        <v>0.43468076285240465</v>
      </c>
      <c r="CV544" s="155">
        <v>10829.3141</v>
      </c>
      <c r="CW544" s="100">
        <v>272.70999999999998</v>
      </c>
      <c r="CX544" s="155">
        <v>10829.3141</v>
      </c>
      <c r="CY544" s="366">
        <v>0.56531923714759535</v>
      </c>
      <c r="CZ544" s="339">
        <v>482.4</v>
      </c>
      <c r="DA544" s="155">
        <v>19156.103999999999</v>
      </c>
      <c r="DB544" s="156">
        <v>1</v>
      </c>
      <c r="DC544" s="155">
        <v>0</v>
      </c>
      <c r="DD544" s="100"/>
      <c r="DE544" s="155">
        <v>0</v>
      </c>
      <c r="DF544" s="366">
        <v>0</v>
      </c>
      <c r="DG544" s="339">
        <v>482.4</v>
      </c>
      <c r="DH544" s="155">
        <v>19156.103999999999</v>
      </c>
      <c r="DI544" s="156">
        <v>1</v>
      </c>
      <c r="DJ544" s="155">
        <v>0</v>
      </c>
      <c r="DK544" s="100"/>
      <c r="DL544" s="155">
        <v>0</v>
      </c>
      <c r="DM544" s="366">
        <v>0</v>
      </c>
      <c r="DN544" s="339">
        <v>482.4</v>
      </c>
      <c r="DO544" s="155">
        <v>19156.103999999999</v>
      </c>
      <c r="DP544" s="156">
        <v>1</v>
      </c>
      <c r="DQ544" s="155">
        <v>0</v>
      </c>
    </row>
    <row r="545" spans="1:121" ht="38.25" x14ac:dyDescent="0.25">
      <c r="A545" s="17" t="s">
        <v>1437</v>
      </c>
      <c r="B545" s="18" t="s">
        <v>1438</v>
      </c>
      <c r="C545" s="17" t="s">
        <v>32</v>
      </c>
      <c r="D545" s="17" t="s">
        <v>1439</v>
      </c>
      <c r="E545" s="19" t="s">
        <v>109</v>
      </c>
      <c r="F545" s="19">
        <v>362.98</v>
      </c>
      <c r="G545" s="20">
        <v>15.01</v>
      </c>
      <c r="H545" s="20">
        <v>18.79</v>
      </c>
      <c r="I545" s="390">
        <v>6820.3940000000002</v>
      </c>
      <c r="J545" s="100">
        <v>0</v>
      </c>
      <c r="K545" s="155">
        <v>0</v>
      </c>
      <c r="L545" s="366">
        <v>0</v>
      </c>
      <c r="M545" s="339">
        <v>0</v>
      </c>
      <c r="N545" s="155">
        <v>0</v>
      </c>
      <c r="O545" s="156">
        <v>0</v>
      </c>
      <c r="P545" s="155">
        <v>6820.3940000000002</v>
      </c>
      <c r="Q545" s="100"/>
      <c r="R545" s="155">
        <v>0</v>
      </c>
      <c r="S545" s="366">
        <v>0</v>
      </c>
      <c r="T545" s="339">
        <v>0</v>
      </c>
      <c r="U545" s="155">
        <v>0</v>
      </c>
      <c r="V545" s="156">
        <v>0</v>
      </c>
      <c r="W545" s="155">
        <v>6820.3940000000002</v>
      </c>
      <c r="X545" s="100"/>
      <c r="Y545" s="155">
        <v>0</v>
      </c>
      <c r="Z545" s="366">
        <v>0</v>
      </c>
      <c r="AA545" s="339">
        <v>0</v>
      </c>
      <c r="AB545" s="155">
        <v>0</v>
      </c>
      <c r="AC545" s="156">
        <v>0</v>
      </c>
      <c r="AD545" s="155">
        <v>6820.3940000000002</v>
      </c>
      <c r="AE545" s="100"/>
      <c r="AF545" s="155">
        <v>0</v>
      </c>
      <c r="AG545" s="366">
        <v>0</v>
      </c>
      <c r="AH545" s="339">
        <v>0</v>
      </c>
      <c r="AI545" s="155">
        <v>0</v>
      </c>
      <c r="AJ545" s="156">
        <v>0</v>
      </c>
      <c r="AK545" s="155">
        <v>6820.3940000000002</v>
      </c>
      <c r="AL545" s="100"/>
      <c r="AM545" s="155">
        <v>0</v>
      </c>
      <c r="AN545" s="366">
        <v>0</v>
      </c>
      <c r="AO545" s="339">
        <v>0</v>
      </c>
      <c r="AP545" s="155">
        <v>0</v>
      </c>
      <c r="AQ545" s="156">
        <v>0</v>
      </c>
      <c r="AR545" s="155">
        <v>6820.3940000000002</v>
      </c>
      <c r="AS545" s="100">
        <v>14.66</v>
      </c>
      <c r="AT545" s="155">
        <v>275.46139999999997</v>
      </c>
      <c r="AU545" s="366">
        <v>4.0387901344115892E-2</v>
      </c>
      <c r="AV545" s="339">
        <v>14.66</v>
      </c>
      <c r="AW545" s="155">
        <v>275.46139999999997</v>
      </c>
      <c r="AX545" s="156">
        <v>4.0387901344115892E-2</v>
      </c>
      <c r="AY545" s="155">
        <v>6544.9326000000001</v>
      </c>
      <c r="AZ545" s="100">
        <v>95</v>
      </c>
      <c r="BA545" s="155">
        <v>1785.05</v>
      </c>
      <c r="BB545" s="366">
        <v>0.26172241662285201</v>
      </c>
      <c r="BC545" s="339">
        <v>109.66</v>
      </c>
      <c r="BD545" s="155">
        <v>2060.5113999999999</v>
      </c>
      <c r="BE545" s="156">
        <v>0.30211031796696786</v>
      </c>
      <c r="BF545" s="155">
        <v>4759.8826000000008</v>
      </c>
      <c r="BG545" s="100">
        <v>206.74</v>
      </c>
      <c r="BH545" s="155">
        <v>3884.6446000000001</v>
      </c>
      <c r="BI545" s="366">
        <v>0.56956307802745709</v>
      </c>
      <c r="BJ545" s="339">
        <v>316.39999999999998</v>
      </c>
      <c r="BK545" s="155">
        <v>5945.1559999999999</v>
      </c>
      <c r="BL545" s="156">
        <v>0.87167339599442495</v>
      </c>
      <c r="BM545" s="155">
        <v>875.23800000000028</v>
      </c>
      <c r="BN545" s="100"/>
      <c r="BO545" s="155">
        <v>0</v>
      </c>
      <c r="BP545" s="366">
        <v>0</v>
      </c>
      <c r="BQ545" s="339">
        <v>316.39999999999998</v>
      </c>
      <c r="BR545" s="155">
        <v>5945.1559999999999</v>
      </c>
      <c r="BS545" s="156">
        <v>0.87167339599442495</v>
      </c>
      <c r="BT545" s="155">
        <v>875.23800000000028</v>
      </c>
      <c r="BU545" s="100">
        <v>29.96</v>
      </c>
      <c r="BV545" s="155">
        <v>562.94839999999999</v>
      </c>
      <c r="BW545" s="366">
        <v>8.2538985284427852E-2</v>
      </c>
      <c r="BX545" s="339">
        <v>346.35999999999996</v>
      </c>
      <c r="BY545" s="155">
        <v>6508.1044000000002</v>
      </c>
      <c r="BZ545" s="156">
        <v>0.95421238127885277</v>
      </c>
      <c r="CA545" s="155">
        <v>312.28960000000006</v>
      </c>
      <c r="CB545" s="100"/>
      <c r="CC545" s="155">
        <v>0</v>
      </c>
      <c r="CD545" s="366">
        <v>0</v>
      </c>
      <c r="CE545" s="339">
        <v>346.35999999999996</v>
      </c>
      <c r="CF545" s="155">
        <v>6508.1044000000002</v>
      </c>
      <c r="CG545" s="156">
        <v>0.95421238127885277</v>
      </c>
      <c r="CH545" s="155">
        <v>312.28960000000006</v>
      </c>
      <c r="CI545" s="100"/>
      <c r="CJ545" s="155">
        <v>0</v>
      </c>
      <c r="CK545" s="366">
        <v>0</v>
      </c>
      <c r="CL545" s="339">
        <v>346.35999999999996</v>
      </c>
      <c r="CM545" s="155">
        <v>6508.1044000000002</v>
      </c>
      <c r="CN545" s="156">
        <v>0.95421238127885277</v>
      </c>
      <c r="CO545" s="155">
        <v>312.28960000000006</v>
      </c>
      <c r="CP545" s="100"/>
      <c r="CQ545" s="155">
        <v>0</v>
      </c>
      <c r="CR545" s="366">
        <v>0</v>
      </c>
      <c r="CS545" s="339">
        <v>346.35999999999996</v>
      </c>
      <c r="CT545" s="155">
        <v>6508.1044000000002</v>
      </c>
      <c r="CU545" s="156">
        <v>0.95421238127885277</v>
      </c>
      <c r="CV545" s="155">
        <v>312.28960000000006</v>
      </c>
      <c r="CW545" s="100">
        <v>16.62</v>
      </c>
      <c r="CX545" s="155">
        <v>312.28980000000001</v>
      </c>
      <c r="CY545" s="366">
        <v>4.5787648044966316E-2</v>
      </c>
      <c r="CZ545" s="339">
        <v>362.97999999999996</v>
      </c>
      <c r="DA545" s="155">
        <v>6820.3942000000006</v>
      </c>
      <c r="DB545" s="156">
        <v>1.0000000293238192</v>
      </c>
      <c r="DC545" s="155">
        <v>-2.0000000040454324E-4</v>
      </c>
      <c r="DD545" s="100"/>
      <c r="DE545" s="155">
        <v>0</v>
      </c>
      <c r="DF545" s="366">
        <v>0</v>
      </c>
      <c r="DG545" s="339">
        <v>362.97999999999996</v>
      </c>
      <c r="DH545" s="155">
        <v>6820.3942000000006</v>
      </c>
      <c r="DI545" s="156">
        <v>1.0000000293238192</v>
      </c>
      <c r="DJ545" s="155">
        <v>-2.0000000040454324E-4</v>
      </c>
      <c r="DK545" s="100"/>
      <c r="DL545" s="155">
        <v>0</v>
      </c>
      <c r="DM545" s="366">
        <v>0</v>
      </c>
      <c r="DN545" s="339">
        <v>362.97999999999996</v>
      </c>
      <c r="DO545" s="155">
        <v>6820.3942000000006</v>
      </c>
      <c r="DP545" s="156">
        <v>1.0000000293238192</v>
      </c>
      <c r="DQ545" s="155">
        <v>-2.0000000040454324E-4</v>
      </c>
    </row>
    <row r="546" spans="1:121" ht="25.5" x14ac:dyDescent="0.25">
      <c r="A546" s="17" t="s">
        <v>1440</v>
      </c>
      <c r="B546" s="18" t="s">
        <v>1441</v>
      </c>
      <c r="C546" s="17" t="s">
        <v>40</v>
      </c>
      <c r="D546" s="17" t="s">
        <v>1442</v>
      </c>
      <c r="E546" s="19" t="s">
        <v>34</v>
      </c>
      <c r="F546" s="19">
        <v>53.38</v>
      </c>
      <c r="G546" s="20">
        <v>78.3</v>
      </c>
      <c r="H546" s="20">
        <v>98.04</v>
      </c>
      <c r="I546" s="390">
        <v>5233.375</v>
      </c>
      <c r="J546" s="100">
        <v>0</v>
      </c>
      <c r="K546" s="155">
        <v>0</v>
      </c>
      <c r="L546" s="366">
        <v>0</v>
      </c>
      <c r="M546" s="339">
        <v>0</v>
      </c>
      <c r="N546" s="155">
        <v>0</v>
      </c>
      <c r="O546" s="156">
        <v>0</v>
      </c>
      <c r="P546" s="155">
        <v>5233.375</v>
      </c>
      <c r="Q546" s="100"/>
      <c r="R546" s="155">
        <v>0</v>
      </c>
      <c r="S546" s="366">
        <v>0</v>
      </c>
      <c r="T546" s="339">
        <v>0</v>
      </c>
      <c r="U546" s="155">
        <v>0</v>
      </c>
      <c r="V546" s="156">
        <v>0</v>
      </c>
      <c r="W546" s="155">
        <v>5233.375</v>
      </c>
      <c r="X546" s="100"/>
      <c r="Y546" s="155">
        <v>0</v>
      </c>
      <c r="Z546" s="366">
        <v>0</v>
      </c>
      <c r="AA546" s="339">
        <v>0</v>
      </c>
      <c r="AB546" s="155">
        <v>0</v>
      </c>
      <c r="AC546" s="156">
        <v>0</v>
      </c>
      <c r="AD546" s="155">
        <v>5233.375</v>
      </c>
      <c r="AE546" s="100"/>
      <c r="AF546" s="155">
        <v>0</v>
      </c>
      <c r="AG546" s="366">
        <v>0</v>
      </c>
      <c r="AH546" s="339">
        <v>0</v>
      </c>
      <c r="AI546" s="155">
        <v>0</v>
      </c>
      <c r="AJ546" s="156">
        <v>0</v>
      </c>
      <c r="AK546" s="155">
        <v>5233.375</v>
      </c>
      <c r="AL546" s="100"/>
      <c r="AM546" s="155">
        <v>0</v>
      </c>
      <c r="AN546" s="366">
        <v>0</v>
      </c>
      <c r="AO546" s="339">
        <v>0</v>
      </c>
      <c r="AP546" s="155">
        <v>0</v>
      </c>
      <c r="AQ546" s="156">
        <v>0</v>
      </c>
      <c r="AR546" s="155">
        <v>5233.375</v>
      </c>
      <c r="AS546" s="100"/>
      <c r="AT546" s="155">
        <v>0</v>
      </c>
      <c r="AU546" s="366">
        <v>0</v>
      </c>
      <c r="AV546" s="339">
        <v>0</v>
      </c>
      <c r="AW546" s="155">
        <v>0</v>
      </c>
      <c r="AX546" s="156">
        <v>0</v>
      </c>
      <c r="AY546" s="155">
        <v>5233.375</v>
      </c>
      <c r="AZ546" s="100"/>
      <c r="BA546" s="155">
        <v>0</v>
      </c>
      <c r="BB546" s="366">
        <v>0</v>
      </c>
      <c r="BC546" s="339">
        <v>0</v>
      </c>
      <c r="BD546" s="155">
        <v>0</v>
      </c>
      <c r="BE546" s="156">
        <v>0</v>
      </c>
      <c r="BF546" s="155">
        <v>5233.375</v>
      </c>
      <c r="BG546" s="100">
        <v>30.93</v>
      </c>
      <c r="BH546" s="155">
        <v>3032.3772000000004</v>
      </c>
      <c r="BI546" s="366">
        <v>0.57943052045763976</v>
      </c>
      <c r="BJ546" s="339">
        <v>30.93</v>
      </c>
      <c r="BK546" s="155">
        <v>3032.3772000000004</v>
      </c>
      <c r="BL546" s="156">
        <v>0.57943052045763976</v>
      </c>
      <c r="BM546" s="155">
        <v>2200.9977999999996</v>
      </c>
      <c r="BN546" s="100"/>
      <c r="BO546" s="155">
        <v>0</v>
      </c>
      <c r="BP546" s="366">
        <v>0</v>
      </c>
      <c r="BQ546" s="339">
        <v>30.93</v>
      </c>
      <c r="BR546" s="155">
        <v>3032.3772000000004</v>
      </c>
      <c r="BS546" s="156">
        <v>0.57943052045763976</v>
      </c>
      <c r="BT546" s="155">
        <v>2200.9977999999996</v>
      </c>
      <c r="BU546" s="100"/>
      <c r="BV546" s="155">
        <v>0</v>
      </c>
      <c r="BW546" s="366">
        <v>0</v>
      </c>
      <c r="BX546" s="339">
        <v>30.93</v>
      </c>
      <c r="BY546" s="155">
        <v>3032.3772000000004</v>
      </c>
      <c r="BZ546" s="156">
        <v>0.57943052045763976</v>
      </c>
      <c r="CA546" s="155">
        <v>2200.9977999999996</v>
      </c>
      <c r="CB546" s="100"/>
      <c r="CC546" s="155">
        <v>0</v>
      </c>
      <c r="CD546" s="366">
        <v>0</v>
      </c>
      <c r="CE546" s="339">
        <v>30.93</v>
      </c>
      <c r="CF546" s="155">
        <v>3032.3772000000004</v>
      </c>
      <c r="CG546" s="156">
        <v>0.57943052045763976</v>
      </c>
      <c r="CH546" s="155">
        <v>2200.9977999999996</v>
      </c>
      <c r="CI546" s="100">
        <v>22.45</v>
      </c>
      <c r="CJ546" s="155">
        <v>2200.9899999999998</v>
      </c>
      <c r="CK546" s="366">
        <v>0.42056798910836696</v>
      </c>
      <c r="CL546" s="339">
        <v>53.379999999999995</v>
      </c>
      <c r="CM546" s="155">
        <v>5233.3772000000008</v>
      </c>
      <c r="CN546" s="156">
        <v>1.0000004203788189</v>
      </c>
      <c r="CO546" s="155">
        <v>-2.2000000008119969E-3</v>
      </c>
      <c r="CP546" s="100"/>
      <c r="CQ546" s="155">
        <v>0</v>
      </c>
      <c r="CR546" s="366">
        <v>0</v>
      </c>
      <c r="CS546" s="339">
        <v>53.379999999999995</v>
      </c>
      <c r="CT546" s="155">
        <v>5233.3772000000008</v>
      </c>
      <c r="CU546" s="156">
        <v>1.0000004203788189</v>
      </c>
      <c r="CV546" s="155">
        <v>-2.2000000008119969E-3</v>
      </c>
      <c r="CW546" s="100"/>
      <c r="CX546" s="155">
        <v>0</v>
      </c>
      <c r="CY546" s="366">
        <v>0</v>
      </c>
      <c r="CZ546" s="339">
        <v>53.379999999999995</v>
      </c>
      <c r="DA546" s="155">
        <v>5233.3772000000008</v>
      </c>
      <c r="DB546" s="156">
        <v>1.0000004203788189</v>
      </c>
      <c r="DC546" s="155">
        <v>-2.2000000008119969E-3</v>
      </c>
      <c r="DD546" s="100"/>
      <c r="DE546" s="155">
        <v>0</v>
      </c>
      <c r="DF546" s="366">
        <v>0</v>
      </c>
      <c r="DG546" s="339">
        <v>53.379999999999995</v>
      </c>
      <c r="DH546" s="155">
        <v>5233.3772000000008</v>
      </c>
      <c r="DI546" s="156">
        <v>1.0000004203788189</v>
      </c>
      <c r="DJ546" s="155">
        <v>-2.2000000008119969E-3</v>
      </c>
      <c r="DK546" s="100"/>
      <c r="DL546" s="155">
        <v>0</v>
      </c>
      <c r="DM546" s="366">
        <v>0</v>
      </c>
      <c r="DN546" s="339">
        <v>53.379999999999995</v>
      </c>
      <c r="DO546" s="155">
        <v>5233.3772000000008</v>
      </c>
      <c r="DP546" s="156">
        <v>1.0000004203788189</v>
      </c>
      <c r="DQ546" s="155">
        <v>-2.2000000008119969E-3</v>
      </c>
    </row>
    <row r="547" spans="1:121" ht="25.5" x14ac:dyDescent="0.25">
      <c r="A547" s="17" t="s">
        <v>1443</v>
      </c>
      <c r="B547" s="18" t="s">
        <v>1444</v>
      </c>
      <c r="C547" s="17" t="s">
        <v>32</v>
      </c>
      <c r="D547" s="17" t="s">
        <v>1445</v>
      </c>
      <c r="E547" s="19" t="s">
        <v>109</v>
      </c>
      <c r="F547" s="19">
        <v>51.1</v>
      </c>
      <c r="G547" s="20">
        <v>95.64</v>
      </c>
      <c r="H547" s="20">
        <v>119.76</v>
      </c>
      <c r="I547" s="390">
        <v>6119.7359999999999</v>
      </c>
      <c r="J547" s="391">
        <v>0</v>
      </c>
      <c r="K547" s="155">
        <v>0</v>
      </c>
      <c r="L547" s="366">
        <v>0</v>
      </c>
      <c r="M547" s="339">
        <v>0</v>
      </c>
      <c r="N547" s="155">
        <v>0</v>
      </c>
      <c r="O547" s="156">
        <v>0</v>
      </c>
      <c r="P547" s="155">
        <v>6119.7359999999999</v>
      </c>
      <c r="Q547" s="391"/>
      <c r="R547" s="155">
        <v>0</v>
      </c>
      <c r="S547" s="366">
        <v>0</v>
      </c>
      <c r="T547" s="339">
        <v>0</v>
      </c>
      <c r="U547" s="155">
        <v>0</v>
      </c>
      <c r="V547" s="156">
        <v>0</v>
      </c>
      <c r="W547" s="155">
        <v>6119.7359999999999</v>
      </c>
      <c r="X547" s="391"/>
      <c r="Y547" s="155">
        <v>0</v>
      </c>
      <c r="Z547" s="366">
        <v>0</v>
      </c>
      <c r="AA547" s="339">
        <v>0</v>
      </c>
      <c r="AB547" s="155">
        <v>0</v>
      </c>
      <c r="AC547" s="156">
        <v>0</v>
      </c>
      <c r="AD547" s="155">
        <v>6119.7359999999999</v>
      </c>
      <c r="AE547" s="391"/>
      <c r="AF547" s="155">
        <v>0</v>
      </c>
      <c r="AG547" s="366">
        <v>0</v>
      </c>
      <c r="AH547" s="339">
        <v>0</v>
      </c>
      <c r="AI547" s="155">
        <v>0</v>
      </c>
      <c r="AJ547" s="156">
        <v>0</v>
      </c>
      <c r="AK547" s="155">
        <v>6119.7359999999999</v>
      </c>
      <c r="AL547" s="391"/>
      <c r="AM547" s="155">
        <v>0</v>
      </c>
      <c r="AN547" s="366">
        <v>0</v>
      </c>
      <c r="AO547" s="339">
        <v>0</v>
      </c>
      <c r="AP547" s="155">
        <v>0</v>
      </c>
      <c r="AQ547" s="156">
        <v>0</v>
      </c>
      <c r="AR547" s="155">
        <v>6119.7359999999999</v>
      </c>
      <c r="AS547" s="391">
        <v>4.53</v>
      </c>
      <c r="AT547" s="155">
        <v>542.51280000000008</v>
      </c>
      <c r="AU547" s="366">
        <v>8.8649706457925651E-2</v>
      </c>
      <c r="AV547" s="339">
        <v>4.53</v>
      </c>
      <c r="AW547" s="155">
        <v>542.51280000000008</v>
      </c>
      <c r="AX547" s="156">
        <v>8.8649706457925651E-2</v>
      </c>
      <c r="AY547" s="155">
        <v>5577.2231999999995</v>
      </c>
      <c r="AZ547" s="391"/>
      <c r="BA547" s="155">
        <v>0</v>
      </c>
      <c r="BB547" s="366">
        <v>0</v>
      </c>
      <c r="BC547" s="339">
        <v>4.53</v>
      </c>
      <c r="BD547" s="155">
        <v>542.51280000000008</v>
      </c>
      <c r="BE547" s="156">
        <v>8.8649706457925651E-2</v>
      </c>
      <c r="BF547" s="155">
        <v>5577.2231999999995</v>
      </c>
      <c r="BG547" s="391">
        <v>5.35</v>
      </c>
      <c r="BH547" s="155">
        <v>640.71600000000001</v>
      </c>
      <c r="BI547" s="366">
        <v>0.10469667318982388</v>
      </c>
      <c r="BJ547" s="339">
        <v>9.879999999999999</v>
      </c>
      <c r="BK547" s="155">
        <v>1183.2288000000001</v>
      </c>
      <c r="BL547" s="156">
        <v>0.19334637964774953</v>
      </c>
      <c r="BM547" s="155">
        <v>4936.5072</v>
      </c>
      <c r="BN547" s="391"/>
      <c r="BO547" s="155">
        <v>0</v>
      </c>
      <c r="BP547" s="366">
        <v>0</v>
      </c>
      <c r="BQ547" s="339">
        <v>9.879999999999999</v>
      </c>
      <c r="BR547" s="155">
        <v>1183.2288000000001</v>
      </c>
      <c r="BS547" s="156">
        <v>0.19334637964774953</v>
      </c>
      <c r="BT547" s="155">
        <v>4936.5072</v>
      </c>
      <c r="BU547" s="391"/>
      <c r="BV547" s="155">
        <v>0</v>
      </c>
      <c r="BW547" s="366">
        <v>0</v>
      </c>
      <c r="BX547" s="339">
        <v>9.879999999999999</v>
      </c>
      <c r="BY547" s="155">
        <v>1183.2288000000001</v>
      </c>
      <c r="BZ547" s="156">
        <v>0.19334637964774953</v>
      </c>
      <c r="CA547" s="155">
        <v>4936.5072</v>
      </c>
      <c r="CB547" s="391"/>
      <c r="CC547" s="155">
        <v>0</v>
      </c>
      <c r="CD547" s="366">
        <v>0</v>
      </c>
      <c r="CE547" s="339">
        <v>9.879999999999999</v>
      </c>
      <c r="CF547" s="155">
        <v>1183.2288000000001</v>
      </c>
      <c r="CG547" s="156">
        <v>0.19334637964774953</v>
      </c>
      <c r="CH547" s="155">
        <v>4936.5072</v>
      </c>
      <c r="CI547" s="391">
        <v>41.22</v>
      </c>
      <c r="CJ547" s="155">
        <v>4936.5072</v>
      </c>
      <c r="CK547" s="366">
        <v>0.80665362035225052</v>
      </c>
      <c r="CL547" s="339">
        <v>51.099999999999994</v>
      </c>
      <c r="CM547" s="155">
        <v>6119.7359999999999</v>
      </c>
      <c r="CN547" s="156">
        <v>1</v>
      </c>
      <c r="CO547" s="155">
        <v>0</v>
      </c>
      <c r="CP547" s="391"/>
      <c r="CQ547" s="155">
        <v>0</v>
      </c>
      <c r="CR547" s="366">
        <v>0</v>
      </c>
      <c r="CS547" s="339">
        <v>51.099999999999994</v>
      </c>
      <c r="CT547" s="155">
        <v>6119.7359999999999</v>
      </c>
      <c r="CU547" s="156">
        <v>1</v>
      </c>
      <c r="CV547" s="155">
        <v>0</v>
      </c>
      <c r="CW547" s="391"/>
      <c r="CX547" s="155">
        <v>0</v>
      </c>
      <c r="CY547" s="366">
        <v>0</v>
      </c>
      <c r="CZ547" s="339">
        <v>51.099999999999994</v>
      </c>
      <c r="DA547" s="155">
        <v>6119.7359999999999</v>
      </c>
      <c r="DB547" s="156">
        <v>1</v>
      </c>
      <c r="DC547" s="155">
        <v>0</v>
      </c>
      <c r="DD547" s="391"/>
      <c r="DE547" s="155">
        <v>0</v>
      </c>
      <c r="DF547" s="366">
        <v>0</v>
      </c>
      <c r="DG547" s="339">
        <v>51.099999999999994</v>
      </c>
      <c r="DH547" s="155">
        <v>6119.7359999999999</v>
      </c>
      <c r="DI547" s="156">
        <v>1</v>
      </c>
      <c r="DJ547" s="155">
        <v>0</v>
      </c>
      <c r="DK547" s="391"/>
      <c r="DL547" s="155">
        <v>0</v>
      </c>
      <c r="DM547" s="366">
        <v>0</v>
      </c>
      <c r="DN547" s="339">
        <v>51.099999999999994</v>
      </c>
      <c r="DO547" s="155">
        <v>6119.7359999999999</v>
      </c>
      <c r="DP547" s="156">
        <v>1</v>
      </c>
      <c r="DQ547" s="155">
        <v>0</v>
      </c>
    </row>
    <row r="548" spans="1:121" x14ac:dyDescent="0.25">
      <c r="A548" s="12">
        <v>15</v>
      </c>
      <c r="B548" s="12"/>
      <c r="C548" s="12"/>
      <c r="D548" s="12" t="s">
        <v>1446</v>
      </c>
      <c r="E548" s="12"/>
      <c r="F548" s="94"/>
      <c r="G548" s="14"/>
      <c r="H548" s="14"/>
      <c r="I548" s="388">
        <v>0</v>
      </c>
      <c r="J548" s="96"/>
      <c r="K548" s="388">
        <v>0</v>
      </c>
      <c r="L548" s="172" t="e">
        <v>#DIV/0!</v>
      </c>
      <c r="M548" s="389"/>
      <c r="N548" s="388">
        <v>0</v>
      </c>
      <c r="O548" s="158" t="e">
        <v>#DIV/0!</v>
      </c>
      <c r="P548" s="388">
        <v>1481370.8319999999</v>
      </c>
      <c r="Q548" s="96"/>
      <c r="R548" s="388">
        <v>0</v>
      </c>
      <c r="S548" s="172" t="e">
        <v>#DIV/0!</v>
      </c>
      <c r="T548" s="389"/>
      <c r="U548" s="388">
        <v>0</v>
      </c>
      <c r="V548" s="158" t="e">
        <v>#DIV/0!</v>
      </c>
      <c r="W548" s="388">
        <v>1481370.8319999999</v>
      </c>
      <c r="X548" s="96"/>
      <c r="Y548" s="388">
        <v>0</v>
      </c>
      <c r="Z548" s="172" t="e">
        <v>#DIV/0!</v>
      </c>
      <c r="AA548" s="389"/>
      <c r="AB548" s="388">
        <v>0</v>
      </c>
      <c r="AC548" s="158" t="e">
        <v>#DIV/0!</v>
      </c>
      <c r="AD548" s="388">
        <v>1481370.8319999999</v>
      </c>
      <c r="AE548" s="96"/>
      <c r="AF548" s="388">
        <v>0</v>
      </c>
      <c r="AG548" s="172" t="e">
        <v>#DIV/0!</v>
      </c>
      <c r="AH548" s="389"/>
      <c r="AI548" s="388">
        <v>0</v>
      </c>
      <c r="AJ548" s="158" t="e">
        <v>#DIV/0!</v>
      </c>
      <c r="AK548" s="388">
        <v>1481370.8319999999</v>
      </c>
      <c r="AL548" s="96"/>
      <c r="AM548" s="388">
        <v>0</v>
      </c>
      <c r="AN548" s="172" t="e">
        <v>#DIV/0!</v>
      </c>
      <c r="AO548" s="389"/>
      <c r="AP548" s="388">
        <v>0</v>
      </c>
      <c r="AQ548" s="158" t="e">
        <v>#DIV/0!</v>
      </c>
      <c r="AR548" s="388">
        <v>1481370.8319999999</v>
      </c>
      <c r="AS548" s="96"/>
      <c r="AT548" s="388">
        <v>0</v>
      </c>
      <c r="AU548" s="172" t="e">
        <v>#DIV/0!</v>
      </c>
      <c r="AV548" s="389"/>
      <c r="AW548" s="388">
        <v>0</v>
      </c>
      <c r="AX548" s="158" t="e">
        <v>#DIV/0!</v>
      </c>
      <c r="AY548" s="388">
        <v>1481370.8319999999</v>
      </c>
      <c r="AZ548" s="96"/>
      <c r="BA548" s="388">
        <v>0</v>
      </c>
      <c r="BB548" s="172" t="e">
        <v>#DIV/0!</v>
      </c>
      <c r="BC548" s="389"/>
      <c r="BD548" s="388">
        <v>0</v>
      </c>
      <c r="BE548" s="158" t="e">
        <v>#DIV/0!</v>
      </c>
      <c r="BF548" s="388">
        <v>1481370.8319999999</v>
      </c>
      <c r="BG548" s="96"/>
      <c r="BH548" s="388">
        <v>4499.0640000000003</v>
      </c>
      <c r="BI548" s="172" t="e">
        <v>#DIV/0!</v>
      </c>
      <c r="BJ548" s="389"/>
      <c r="BK548" s="388">
        <v>4499.0640000000003</v>
      </c>
      <c r="BL548" s="158" t="e">
        <v>#DIV/0!</v>
      </c>
      <c r="BM548" s="388">
        <v>1476871.7680000002</v>
      </c>
      <c r="BN548" s="96"/>
      <c r="BO548" s="388">
        <v>18734.652000000002</v>
      </c>
      <c r="BP548" s="172" t="e">
        <v>#DIV/0!</v>
      </c>
      <c r="BQ548" s="389"/>
      <c r="BR548" s="388">
        <v>23233.716</v>
      </c>
      <c r="BS548" s="158" t="e">
        <v>#DIV/0!</v>
      </c>
      <c r="BT548" s="388">
        <v>1458137.1159999999</v>
      </c>
      <c r="BU548" s="96"/>
      <c r="BV548" s="388">
        <v>1000758.0347000002</v>
      </c>
      <c r="BW548" s="172" t="e">
        <v>#DIV/0!</v>
      </c>
      <c r="BX548" s="389"/>
      <c r="BY548" s="388">
        <v>1023991.7507000002</v>
      </c>
      <c r="BZ548" s="158" t="e">
        <v>#DIV/0!</v>
      </c>
      <c r="CA548" s="388">
        <v>457379.08129999985</v>
      </c>
      <c r="CB548" s="96"/>
      <c r="CC548" s="388">
        <v>0</v>
      </c>
      <c r="CD548" s="172" t="e">
        <v>#DIV/0!</v>
      </c>
      <c r="CE548" s="389"/>
      <c r="CF548" s="388">
        <v>1023991.7507000002</v>
      </c>
      <c r="CG548" s="158" t="e">
        <v>#DIV/0!</v>
      </c>
      <c r="CH548" s="388">
        <v>457379.08129999985</v>
      </c>
      <c r="CI548" s="96"/>
      <c r="CJ548" s="388">
        <v>14235.588</v>
      </c>
      <c r="CK548" s="172" t="e">
        <v>#DIV/0!</v>
      </c>
      <c r="CL548" s="389"/>
      <c r="CM548" s="388">
        <v>1038227.3387000002</v>
      </c>
      <c r="CN548" s="158">
        <v>0</v>
      </c>
      <c r="CO548" s="388">
        <v>443143.49329999986</v>
      </c>
      <c r="CP548" s="96"/>
      <c r="CQ548" s="388">
        <v>0</v>
      </c>
      <c r="CR548" s="172"/>
      <c r="CS548" s="389"/>
      <c r="CT548" s="388">
        <v>1038227.3387000002</v>
      </c>
      <c r="CU548" s="158"/>
      <c r="CV548" s="388">
        <v>443143.49329999986</v>
      </c>
      <c r="CW548" s="96"/>
      <c r="CX548" s="388">
        <v>79973.373699999996</v>
      </c>
      <c r="CY548" s="172"/>
      <c r="CZ548" s="389"/>
      <c r="DA548" s="388">
        <v>1118200.7124000001</v>
      </c>
      <c r="DB548" s="158"/>
      <c r="DC548" s="388">
        <v>363170.11959999986</v>
      </c>
      <c r="DD548" s="96"/>
      <c r="DE548" s="388">
        <v>0</v>
      </c>
      <c r="DF548" s="172"/>
      <c r="DG548" s="389"/>
      <c r="DH548" s="388">
        <v>1118200.7124000001</v>
      </c>
      <c r="DI548" s="158"/>
      <c r="DJ548" s="388">
        <v>363170.11959999986</v>
      </c>
      <c r="DK548" s="96"/>
      <c r="DL548" s="388">
        <v>0</v>
      </c>
      <c r="DM548" s="172"/>
      <c r="DN548" s="389"/>
      <c r="DO548" s="388">
        <v>1118200.7124000001</v>
      </c>
      <c r="DP548" s="158"/>
      <c r="DQ548" s="388">
        <v>363170.11959999986</v>
      </c>
    </row>
    <row r="549" spans="1:121" ht="51" x14ac:dyDescent="0.25">
      <c r="A549" s="17" t="s">
        <v>1447</v>
      </c>
      <c r="B549" s="18" t="s">
        <v>1448</v>
      </c>
      <c r="C549" s="17" t="s">
        <v>27</v>
      </c>
      <c r="D549" s="17" t="s">
        <v>1449</v>
      </c>
      <c r="E549" s="19" t="s">
        <v>34</v>
      </c>
      <c r="F549" s="19">
        <v>43.64</v>
      </c>
      <c r="G549" s="20">
        <v>685.68</v>
      </c>
      <c r="H549" s="20">
        <v>858.6</v>
      </c>
      <c r="I549" s="390">
        <v>37469.303999999996</v>
      </c>
      <c r="J549" s="154">
        <v>0</v>
      </c>
      <c r="K549" s="155">
        <v>0</v>
      </c>
      <c r="L549" s="366">
        <v>0</v>
      </c>
      <c r="M549" s="339">
        <v>0</v>
      </c>
      <c r="N549" s="155">
        <v>0</v>
      </c>
      <c r="O549" s="156">
        <v>0</v>
      </c>
      <c r="P549" s="155">
        <v>37469.303999999996</v>
      </c>
      <c r="Q549" s="154"/>
      <c r="R549" s="155">
        <v>0</v>
      </c>
      <c r="S549" s="366">
        <v>0</v>
      </c>
      <c r="T549" s="339">
        <v>0</v>
      </c>
      <c r="U549" s="155">
        <v>0</v>
      </c>
      <c r="V549" s="156">
        <v>0</v>
      </c>
      <c r="W549" s="155">
        <v>37469.303999999996</v>
      </c>
      <c r="X549" s="154"/>
      <c r="Y549" s="155">
        <v>0</v>
      </c>
      <c r="Z549" s="366">
        <v>0</v>
      </c>
      <c r="AA549" s="339">
        <v>0</v>
      </c>
      <c r="AB549" s="155">
        <v>0</v>
      </c>
      <c r="AC549" s="156">
        <v>0</v>
      </c>
      <c r="AD549" s="155">
        <v>37469.303999999996</v>
      </c>
      <c r="AE549" s="154"/>
      <c r="AF549" s="155">
        <v>0</v>
      </c>
      <c r="AG549" s="366">
        <v>0</v>
      </c>
      <c r="AH549" s="339">
        <v>0</v>
      </c>
      <c r="AI549" s="155">
        <v>0</v>
      </c>
      <c r="AJ549" s="156">
        <v>0</v>
      </c>
      <c r="AK549" s="155">
        <v>37469.303999999996</v>
      </c>
      <c r="AL549" s="154"/>
      <c r="AM549" s="155">
        <v>0</v>
      </c>
      <c r="AN549" s="366">
        <v>0</v>
      </c>
      <c r="AO549" s="339">
        <v>0</v>
      </c>
      <c r="AP549" s="155">
        <v>0</v>
      </c>
      <c r="AQ549" s="156">
        <v>0</v>
      </c>
      <c r="AR549" s="155">
        <v>37469.303999999996</v>
      </c>
      <c r="AS549" s="154"/>
      <c r="AT549" s="155">
        <v>0</v>
      </c>
      <c r="AU549" s="366">
        <v>0</v>
      </c>
      <c r="AV549" s="339">
        <v>0</v>
      </c>
      <c r="AW549" s="155">
        <v>0</v>
      </c>
      <c r="AX549" s="156">
        <v>0</v>
      </c>
      <c r="AY549" s="155">
        <v>37469.303999999996</v>
      </c>
      <c r="AZ549" s="154"/>
      <c r="BA549" s="155">
        <v>0</v>
      </c>
      <c r="BB549" s="366">
        <v>0</v>
      </c>
      <c r="BC549" s="339">
        <v>0</v>
      </c>
      <c r="BD549" s="155">
        <v>0</v>
      </c>
      <c r="BE549" s="156">
        <v>0</v>
      </c>
      <c r="BF549" s="155">
        <v>37469.303999999996</v>
      </c>
      <c r="BG549" s="154">
        <v>5.24</v>
      </c>
      <c r="BH549" s="155">
        <v>4499.0640000000003</v>
      </c>
      <c r="BI549" s="366">
        <v>0.12007332722273145</v>
      </c>
      <c r="BJ549" s="339">
        <v>5.24</v>
      </c>
      <c r="BK549" s="155">
        <v>4499.0640000000003</v>
      </c>
      <c r="BL549" s="156">
        <v>0.12007332722273145</v>
      </c>
      <c r="BM549" s="155">
        <v>32970.239999999998</v>
      </c>
      <c r="BN549" s="154">
        <v>21.82</v>
      </c>
      <c r="BO549" s="155">
        <v>18734.652000000002</v>
      </c>
      <c r="BP549" s="366">
        <v>0.50000000000000011</v>
      </c>
      <c r="BQ549" s="339">
        <v>27.060000000000002</v>
      </c>
      <c r="BR549" s="155">
        <v>23233.716</v>
      </c>
      <c r="BS549" s="156">
        <v>0.62007332722273145</v>
      </c>
      <c r="BT549" s="155">
        <v>14235.587999999996</v>
      </c>
      <c r="BU549" s="154"/>
      <c r="BV549" s="155">
        <v>0</v>
      </c>
      <c r="BW549" s="366">
        <v>0</v>
      </c>
      <c r="BX549" s="339">
        <v>27.060000000000002</v>
      </c>
      <c r="BY549" s="155">
        <v>23233.716</v>
      </c>
      <c r="BZ549" s="156">
        <v>0.62007332722273145</v>
      </c>
      <c r="CA549" s="155">
        <v>14235.587999999996</v>
      </c>
      <c r="CB549" s="154"/>
      <c r="CC549" s="155">
        <v>0</v>
      </c>
      <c r="CD549" s="366">
        <v>0</v>
      </c>
      <c r="CE549" s="339">
        <v>27.060000000000002</v>
      </c>
      <c r="CF549" s="155">
        <v>23233.716</v>
      </c>
      <c r="CG549" s="156">
        <v>0.62007332722273145</v>
      </c>
      <c r="CH549" s="155">
        <v>14235.587999999996</v>
      </c>
      <c r="CI549" s="154">
        <v>16.579999999999998</v>
      </c>
      <c r="CJ549" s="155">
        <v>14235.588</v>
      </c>
      <c r="CK549" s="366">
        <v>0.3799266727772686</v>
      </c>
      <c r="CL549" s="339">
        <v>43.64</v>
      </c>
      <c r="CM549" s="155">
        <v>37469.304000000004</v>
      </c>
      <c r="CN549" s="156">
        <v>1.0000000000000002</v>
      </c>
      <c r="CO549" s="155">
        <v>0</v>
      </c>
      <c r="CP549" s="154"/>
      <c r="CQ549" s="155">
        <v>0</v>
      </c>
      <c r="CR549" s="366">
        <v>0</v>
      </c>
      <c r="CS549" s="339">
        <v>43.64</v>
      </c>
      <c r="CT549" s="155">
        <v>37469.304000000004</v>
      </c>
      <c r="CU549" s="156">
        <v>1.0000000000000002</v>
      </c>
      <c r="CV549" s="155">
        <v>0</v>
      </c>
      <c r="CW549" s="154"/>
      <c r="CX549" s="155">
        <v>0</v>
      </c>
      <c r="CY549" s="366">
        <v>0</v>
      </c>
      <c r="CZ549" s="339">
        <v>43.64</v>
      </c>
      <c r="DA549" s="155">
        <v>37469.304000000004</v>
      </c>
      <c r="DB549" s="156">
        <v>1.0000000000000002</v>
      </c>
      <c r="DC549" s="155">
        <v>0</v>
      </c>
      <c r="DD549" s="154"/>
      <c r="DE549" s="155">
        <v>0</v>
      </c>
      <c r="DF549" s="366">
        <v>0</v>
      </c>
      <c r="DG549" s="339">
        <v>43.64</v>
      </c>
      <c r="DH549" s="155">
        <v>37469.304000000004</v>
      </c>
      <c r="DI549" s="156">
        <v>1.0000000000000002</v>
      </c>
      <c r="DJ549" s="155">
        <v>0</v>
      </c>
      <c r="DK549" s="154"/>
      <c r="DL549" s="155">
        <v>0</v>
      </c>
      <c r="DM549" s="366">
        <v>0</v>
      </c>
      <c r="DN549" s="339">
        <v>43.64</v>
      </c>
      <c r="DO549" s="155">
        <v>37469.304000000004</v>
      </c>
      <c r="DP549" s="156">
        <v>1.0000000000000002</v>
      </c>
      <c r="DQ549" s="155">
        <v>0</v>
      </c>
    </row>
    <row r="550" spans="1:121" ht="51" x14ac:dyDescent="0.25">
      <c r="A550" s="17" t="s">
        <v>1450</v>
      </c>
      <c r="B550" s="18" t="s">
        <v>1451</v>
      </c>
      <c r="C550" s="17" t="s">
        <v>27</v>
      </c>
      <c r="D550" s="17" t="s">
        <v>1452</v>
      </c>
      <c r="E550" s="19" t="s">
        <v>34</v>
      </c>
      <c r="F550" s="19">
        <v>29.81</v>
      </c>
      <c r="G550" s="20">
        <v>2142.4499999999998</v>
      </c>
      <c r="H550" s="20">
        <v>2682.77</v>
      </c>
      <c r="I550" s="390">
        <v>79973.373000000007</v>
      </c>
      <c r="J550" s="100">
        <v>0</v>
      </c>
      <c r="K550" s="155">
        <v>0</v>
      </c>
      <c r="L550" s="366">
        <v>0</v>
      </c>
      <c r="M550" s="339">
        <v>0</v>
      </c>
      <c r="N550" s="155">
        <v>0</v>
      </c>
      <c r="O550" s="156">
        <v>0</v>
      </c>
      <c r="P550" s="155">
        <v>79973.373000000007</v>
      </c>
      <c r="Q550" s="100"/>
      <c r="R550" s="155">
        <v>0</v>
      </c>
      <c r="S550" s="366">
        <v>0</v>
      </c>
      <c r="T550" s="339">
        <v>0</v>
      </c>
      <c r="U550" s="155">
        <v>0</v>
      </c>
      <c r="V550" s="156">
        <v>0</v>
      </c>
      <c r="W550" s="155">
        <v>79973.373000000007</v>
      </c>
      <c r="X550" s="100"/>
      <c r="Y550" s="155">
        <v>0</v>
      </c>
      <c r="Z550" s="366">
        <v>0</v>
      </c>
      <c r="AA550" s="339">
        <v>0</v>
      </c>
      <c r="AB550" s="155">
        <v>0</v>
      </c>
      <c r="AC550" s="156">
        <v>0</v>
      </c>
      <c r="AD550" s="155">
        <v>79973.373000000007</v>
      </c>
      <c r="AE550" s="100"/>
      <c r="AF550" s="155">
        <v>0</v>
      </c>
      <c r="AG550" s="366">
        <v>0</v>
      </c>
      <c r="AH550" s="339">
        <v>0</v>
      </c>
      <c r="AI550" s="155">
        <v>0</v>
      </c>
      <c r="AJ550" s="156">
        <v>0</v>
      </c>
      <c r="AK550" s="155">
        <v>79973.373000000007</v>
      </c>
      <c r="AL550" s="100"/>
      <c r="AM550" s="155">
        <v>0</v>
      </c>
      <c r="AN550" s="366">
        <v>0</v>
      </c>
      <c r="AO550" s="339">
        <v>0</v>
      </c>
      <c r="AP550" s="155">
        <v>0</v>
      </c>
      <c r="AQ550" s="156">
        <v>0</v>
      </c>
      <c r="AR550" s="155">
        <v>79973.373000000007</v>
      </c>
      <c r="AS550" s="100"/>
      <c r="AT550" s="155">
        <v>0</v>
      </c>
      <c r="AU550" s="366">
        <v>0</v>
      </c>
      <c r="AV550" s="339">
        <v>0</v>
      </c>
      <c r="AW550" s="155">
        <v>0</v>
      </c>
      <c r="AX550" s="156">
        <v>0</v>
      </c>
      <c r="AY550" s="155">
        <v>79973.373000000007</v>
      </c>
      <c r="AZ550" s="100"/>
      <c r="BA550" s="155">
        <v>0</v>
      </c>
      <c r="BB550" s="366">
        <v>0</v>
      </c>
      <c r="BC550" s="339">
        <v>0</v>
      </c>
      <c r="BD550" s="155">
        <v>0</v>
      </c>
      <c r="BE550" s="156">
        <v>0</v>
      </c>
      <c r="BF550" s="155">
        <v>79973.373000000007</v>
      </c>
      <c r="BG550" s="100"/>
      <c r="BH550" s="155">
        <v>0</v>
      </c>
      <c r="BI550" s="366">
        <v>0</v>
      </c>
      <c r="BJ550" s="339">
        <v>0</v>
      </c>
      <c r="BK550" s="155">
        <v>0</v>
      </c>
      <c r="BL550" s="156">
        <v>0</v>
      </c>
      <c r="BM550" s="155">
        <v>79973.373000000007</v>
      </c>
      <c r="BN550" s="100"/>
      <c r="BO550" s="155">
        <v>0</v>
      </c>
      <c r="BP550" s="366">
        <v>0</v>
      </c>
      <c r="BQ550" s="339">
        <v>0</v>
      </c>
      <c r="BR550" s="155">
        <v>0</v>
      </c>
      <c r="BS550" s="156">
        <v>0</v>
      </c>
      <c r="BT550" s="155">
        <v>79973.373000000007</v>
      </c>
      <c r="BU550" s="100"/>
      <c r="BV550" s="155">
        <v>0</v>
      </c>
      <c r="BW550" s="366">
        <v>0</v>
      </c>
      <c r="BX550" s="339">
        <v>0</v>
      </c>
      <c r="BY550" s="155">
        <v>0</v>
      </c>
      <c r="BZ550" s="156">
        <v>0</v>
      </c>
      <c r="CA550" s="155">
        <v>79973.373000000007</v>
      </c>
      <c r="CB550" s="100"/>
      <c r="CC550" s="155">
        <v>0</v>
      </c>
      <c r="CD550" s="366">
        <v>0</v>
      </c>
      <c r="CE550" s="339">
        <v>0</v>
      </c>
      <c r="CF550" s="155">
        <v>0</v>
      </c>
      <c r="CG550" s="156">
        <v>0</v>
      </c>
      <c r="CH550" s="155">
        <v>79973.373000000007</v>
      </c>
      <c r="CI550" s="100"/>
      <c r="CJ550" s="155">
        <v>0</v>
      </c>
      <c r="CK550" s="366">
        <v>0</v>
      </c>
      <c r="CL550" s="339">
        <v>0</v>
      </c>
      <c r="CM550" s="155">
        <v>0</v>
      </c>
      <c r="CN550" s="156">
        <v>0</v>
      </c>
      <c r="CO550" s="155">
        <v>79973.373000000007</v>
      </c>
      <c r="CP550" s="100"/>
      <c r="CQ550" s="155">
        <v>0</v>
      </c>
      <c r="CR550" s="366">
        <v>0</v>
      </c>
      <c r="CS550" s="339">
        <v>0</v>
      </c>
      <c r="CT550" s="155">
        <v>0</v>
      </c>
      <c r="CU550" s="156">
        <v>0</v>
      </c>
      <c r="CV550" s="155">
        <v>79973.373000000007</v>
      </c>
      <c r="CW550" s="100">
        <v>29.81</v>
      </c>
      <c r="CX550" s="155">
        <v>79973.373699999996</v>
      </c>
      <c r="CY550" s="366">
        <v>1.0000000087529131</v>
      </c>
      <c r="CZ550" s="339">
        <v>29.81</v>
      </c>
      <c r="DA550" s="155">
        <v>79973.373699999996</v>
      </c>
      <c r="DB550" s="156">
        <v>1.0000000087529131</v>
      </c>
      <c r="DC550" s="155">
        <v>-6.9999998959247023E-4</v>
      </c>
      <c r="DD550" s="100"/>
      <c r="DE550" s="155">
        <v>0</v>
      </c>
      <c r="DF550" s="366">
        <v>0</v>
      </c>
      <c r="DG550" s="339">
        <v>29.81</v>
      </c>
      <c r="DH550" s="155">
        <v>79973.373699999996</v>
      </c>
      <c r="DI550" s="156">
        <v>1.0000000087529131</v>
      </c>
      <c r="DJ550" s="155">
        <v>-6.9999998959247023E-4</v>
      </c>
      <c r="DK550" s="100"/>
      <c r="DL550" s="155">
        <v>0</v>
      </c>
      <c r="DM550" s="366">
        <v>0</v>
      </c>
      <c r="DN550" s="339">
        <v>29.81</v>
      </c>
      <c r="DO550" s="155">
        <v>79973.373699999996</v>
      </c>
      <c r="DP550" s="156">
        <v>1.0000000087529131</v>
      </c>
      <c r="DQ550" s="155">
        <v>-6.9999998959247023E-4</v>
      </c>
    </row>
    <row r="551" spans="1:121" ht="63.75" x14ac:dyDescent="0.25">
      <c r="A551" s="17" t="s">
        <v>1453</v>
      </c>
      <c r="B551" s="18" t="s">
        <v>1454</v>
      </c>
      <c r="C551" s="17" t="s">
        <v>27</v>
      </c>
      <c r="D551" s="17" t="s">
        <v>1455</v>
      </c>
      <c r="E551" s="19" t="s">
        <v>34</v>
      </c>
      <c r="F551" s="19">
        <v>254.45</v>
      </c>
      <c r="G551" s="20">
        <v>881</v>
      </c>
      <c r="H551" s="20">
        <v>1103.18</v>
      </c>
      <c r="I551" s="390">
        <v>280704.15100000001</v>
      </c>
      <c r="J551" s="100">
        <v>0</v>
      </c>
      <c r="K551" s="155">
        <v>0</v>
      </c>
      <c r="L551" s="366">
        <v>0</v>
      </c>
      <c r="M551" s="339">
        <v>0</v>
      </c>
      <c r="N551" s="155">
        <v>0</v>
      </c>
      <c r="O551" s="156">
        <v>0</v>
      </c>
      <c r="P551" s="155">
        <v>280704.15100000001</v>
      </c>
      <c r="Q551" s="100"/>
      <c r="R551" s="155">
        <v>0</v>
      </c>
      <c r="S551" s="366">
        <v>0</v>
      </c>
      <c r="T551" s="339">
        <v>0</v>
      </c>
      <c r="U551" s="155">
        <v>0</v>
      </c>
      <c r="V551" s="156">
        <v>0</v>
      </c>
      <c r="W551" s="155">
        <v>280704.15100000001</v>
      </c>
      <c r="X551" s="100"/>
      <c r="Y551" s="155">
        <v>0</v>
      </c>
      <c r="Z551" s="366">
        <v>0</v>
      </c>
      <c r="AA551" s="339">
        <v>0</v>
      </c>
      <c r="AB551" s="155">
        <v>0</v>
      </c>
      <c r="AC551" s="156">
        <v>0</v>
      </c>
      <c r="AD551" s="155">
        <v>280704.15100000001</v>
      </c>
      <c r="AE551" s="100"/>
      <c r="AF551" s="155">
        <v>0</v>
      </c>
      <c r="AG551" s="366">
        <v>0</v>
      </c>
      <c r="AH551" s="339">
        <v>0</v>
      </c>
      <c r="AI551" s="155">
        <v>0</v>
      </c>
      <c r="AJ551" s="156">
        <v>0</v>
      </c>
      <c r="AK551" s="155">
        <v>280704.15100000001</v>
      </c>
      <c r="AL551" s="100"/>
      <c r="AM551" s="155">
        <v>0</v>
      </c>
      <c r="AN551" s="366">
        <v>0</v>
      </c>
      <c r="AO551" s="339">
        <v>0</v>
      </c>
      <c r="AP551" s="155">
        <v>0</v>
      </c>
      <c r="AQ551" s="156">
        <v>0</v>
      </c>
      <c r="AR551" s="155">
        <v>280704.15100000001</v>
      </c>
      <c r="AS551" s="100"/>
      <c r="AT551" s="155">
        <v>0</v>
      </c>
      <c r="AU551" s="366">
        <v>0</v>
      </c>
      <c r="AV551" s="339">
        <v>0</v>
      </c>
      <c r="AW551" s="155">
        <v>0</v>
      </c>
      <c r="AX551" s="156">
        <v>0</v>
      </c>
      <c r="AY551" s="155">
        <v>280704.15100000001</v>
      </c>
      <c r="AZ551" s="100"/>
      <c r="BA551" s="155">
        <v>0</v>
      </c>
      <c r="BB551" s="366">
        <v>0</v>
      </c>
      <c r="BC551" s="339">
        <v>0</v>
      </c>
      <c r="BD551" s="155">
        <v>0</v>
      </c>
      <c r="BE551" s="156">
        <v>0</v>
      </c>
      <c r="BF551" s="155">
        <v>280704.15100000001</v>
      </c>
      <c r="BG551" s="100"/>
      <c r="BH551" s="155">
        <v>0</v>
      </c>
      <c r="BI551" s="366">
        <v>0</v>
      </c>
      <c r="BJ551" s="339">
        <v>0</v>
      </c>
      <c r="BK551" s="155">
        <v>0</v>
      </c>
      <c r="BL551" s="156">
        <v>0</v>
      </c>
      <c r="BM551" s="155">
        <v>280704.15100000001</v>
      </c>
      <c r="BN551" s="100"/>
      <c r="BO551" s="155">
        <v>0</v>
      </c>
      <c r="BP551" s="366">
        <v>0</v>
      </c>
      <c r="BQ551" s="339">
        <v>0</v>
      </c>
      <c r="BR551" s="155">
        <v>0</v>
      </c>
      <c r="BS551" s="156">
        <v>0</v>
      </c>
      <c r="BT551" s="155">
        <v>280704.15100000001</v>
      </c>
      <c r="BU551" s="100">
        <v>242.8</v>
      </c>
      <c r="BV551" s="155">
        <v>267852.10400000005</v>
      </c>
      <c r="BW551" s="366">
        <v>0.95421497347219508</v>
      </c>
      <c r="BX551" s="339">
        <v>242.8</v>
      </c>
      <c r="BY551" s="155">
        <v>267852.10400000005</v>
      </c>
      <c r="BZ551" s="156">
        <v>0.95421497347219508</v>
      </c>
      <c r="CA551" s="155">
        <v>12852.046999999962</v>
      </c>
      <c r="CB551" s="100"/>
      <c r="CC551" s="155">
        <v>0</v>
      </c>
      <c r="CD551" s="366">
        <v>0</v>
      </c>
      <c r="CE551" s="339">
        <v>242.8</v>
      </c>
      <c r="CF551" s="155">
        <v>267852.10400000005</v>
      </c>
      <c r="CG551" s="156">
        <v>0.95421497347219508</v>
      </c>
      <c r="CH551" s="155">
        <v>12852.046999999962</v>
      </c>
      <c r="CI551" s="100"/>
      <c r="CJ551" s="155">
        <v>0</v>
      </c>
      <c r="CK551" s="366">
        <v>0</v>
      </c>
      <c r="CL551" s="339">
        <v>242.8</v>
      </c>
      <c r="CM551" s="155">
        <v>267852.10400000005</v>
      </c>
      <c r="CN551" s="156">
        <v>0.95421497347219508</v>
      </c>
      <c r="CO551" s="155">
        <v>12852.046999999962</v>
      </c>
      <c r="CP551" s="100"/>
      <c r="CQ551" s="155">
        <v>0</v>
      </c>
      <c r="CR551" s="366">
        <v>0</v>
      </c>
      <c r="CS551" s="339">
        <v>242.8</v>
      </c>
      <c r="CT551" s="155">
        <v>267852.10400000005</v>
      </c>
      <c r="CU551" s="156">
        <v>0.95421497347219508</v>
      </c>
      <c r="CV551" s="155">
        <v>12852.046999999962</v>
      </c>
      <c r="CW551" s="100"/>
      <c r="CX551" s="155">
        <v>0</v>
      </c>
      <c r="CY551" s="366">
        <v>0</v>
      </c>
      <c r="CZ551" s="339">
        <v>242.8</v>
      </c>
      <c r="DA551" s="155">
        <v>267852.10400000005</v>
      </c>
      <c r="DB551" s="156">
        <v>0.95421497347219508</v>
      </c>
      <c r="DC551" s="155">
        <v>12852.046999999962</v>
      </c>
      <c r="DD551" s="100"/>
      <c r="DE551" s="155">
        <v>0</v>
      </c>
      <c r="DF551" s="366">
        <v>0</v>
      </c>
      <c r="DG551" s="339">
        <v>242.8</v>
      </c>
      <c r="DH551" s="155">
        <v>267852.10400000005</v>
      </c>
      <c r="DI551" s="156">
        <v>0.95421497347219508</v>
      </c>
      <c r="DJ551" s="155">
        <v>12852.046999999962</v>
      </c>
      <c r="DK551" s="100"/>
      <c r="DL551" s="155">
        <v>0</v>
      </c>
      <c r="DM551" s="366">
        <v>0</v>
      </c>
      <c r="DN551" s="339">
        <v>242.8</v>
      </c>
      <c r="DO551" s="155">
        <v>267852.10400000005</v>
      </c>
      <c r="DP551" s="156">
        <v>0.95421497347219508</v>
      </c>
      <c r="DQ551" s="155">
        <v>12852.046999999962</v>
      </c>
    </row>
    <row r="552" spans="1:121" ht="51" x14ac:dyDescent="0.25">
      <c r="A552" s="17" t="s">
        <v>1456</v>
      </c>
      <c r="B552" s="18" t="s">
        <v>1457</v>
      </c>
      <c r="C552" s="17" t="s">
        <v>27</v>
      </c>
      <c r="D552" s="17" t="s">
        <v>1458</v>
      </c>
      <c r="E552" s="19" t="s">
        <v>34</v>
      </c>
      <c r="F552" s="19">
        <v>31.96</v>
      </c>
      <c r="G552" s="20">
        <v>1449.1</v>
      </c>
      <c r="H552" s="20">
        <v>1814.56</v>
      </c>
      <c r="I552" s="390">
        <v>57993.337</v>
      </c>
      <c r="J552" s="100">
        <v>0</v>
      </c>
      <c r="K552" s="155">
        <v>0</v>
      </c>
      <c r="L552" s="366">
        <v>0</v>
      </c>
      <c r="M552" s="339">
        <v>0</v>
      </c>
      <c r="N552" s="155">
        <v>0</v>
      </c>
      <c r="O552" s="156">
        <v>0</v>
      </c>
      <c r="P552" s="155">
        <v>57993.337</v>
      </c>
      <c r="Q552" s="100"/>
      <c r="R552" s="155">
        <v>0</v>
      </c>
      <c r="S552" s="366">
        <v>0</v>
      </c>
      <c r="T552" s="339">
        <v>0</v>
      </c>
      <c r="U552" s="155">
        <v>0</v>
      </c>
      <c r="V552" s="156">
        <v>0</v>
      </c>
      <c r="W552" s="155">
        <v>57993.337</v>
      </c>
      <c r="X552" s="100"/>
      <c r="Y552" s="155">
        <v>0</v>
      </c>
      <c r="Z552" s="366">
        <v>0</v>
      </c>
      <c r="AA552" s="339">
        <v>0</v>
      </c>
      <c r="AB552" s="155">
        <v>0</v>
      </c>
      <c r="AC552" s="156">
        <v>0</v>
      </c>
      <c r="AD552" s="155">
        <v>57993.337</v>
      </c>
      <c r="AE552" s="100"/>
      <c r="AF552" s="155">
        <v>0</v>
      </c>
      <c r="AG552" s="366">
        <v>0</v>
      </c>
      <c r="AH552" s="339">
        <v>0</v>
      </c>
      <c r="AI552" s="155">
        <v>0</v>
      </c>
      <c r="AJ552" s="156">
        <v>0</v>
      </c>
      <c r="AK552" s="155">
        <v>57993.337</v>
      </c>
      <c r="AL552" s="100"/>
      <c r="AM552" s="155">
        <v>0</v>
      </c>
      <c r="AN552" s="366">
        <v>0</v>
      </c>
      <c r="AO552" s="339">
        <v>0</v>
      </c>
      <c r="AP552" s="155">
        <v>0</v>
      </c>
      <c r="AQ552" s="156">
        <v>0</v>
      </c>
      <c r="AR552" s="155">
        <v>57993.337</v>
      </c>
      <c r="AS552" s="100"/>
      <c r="AT552" s="155">
        <v>0</v>
      </c>
      <c r="AU552" s="366">
        <v>0</v>
      </c>
      <c r="AV552" s="339">
        <v>0</v>
      </c>
      <c r="AW552" s="155">
        <v>0</v>
      </c>
      <c r="AX552" s="156">
        <v>0</v>
      </c>
      <c r="AY552" s="155">
        <v>57993.337</v>
      </c>
      <c r="AZ552" s="100"/>
      <c r="BA552" s="155">
        <v>0</v>
      </c>
      <c r="BB552" s="366">
        <v>0</v>
      </c>
      <c r="BC552" s="339">
        <v>0</v>
      </c>
      <c r="BD552" s="155">
        <v>0</v>
      </c>
      <c r="BE552" s="156">
        <v>0</v>
      </c>
      <c r="BF552" s="155">
        <v>57993.337</v>
      </c>
      <c r="BG552" s="100"/>
      <c r="BH552" s="155">
        <v>0</v>
      </c>
      <c r="BI552" s="366">
        <v>0</v>
      </c>
      <c r="BJ552" s="339">
        <v>0</v>
      </c>
      <c r="BK552" s="155">
        <v>0</v>
      </c>
      <c r="BL552" s="156">
        <v>0</v>
      </c>
      <c r="BM552" s="155">
        <v>57993.337</v>
      </c>
      <c r="BN552" s="100"/>
      <c r="BO552" s="155">
        <v>0</v>
      </c>
      <c r="BP552" s="366">
        <v>0</v>
      </c>
      <c r="BQ552" s="339">
        <v>0</v>
      </c>
      <c r="BR552" s="155">
        <v>0</v>
      </c>
      <c r="BS552" s="156">
        <v>0</v>
      </c>
      <c r="BT552" s="155">
        <v>57993.337</v>
      </c>
      <c r="BU552" s="100">
        <v>26.56</v>
      </c>
      <c r="BV552" s="155">
        <v>48194.713599999995</v>
      </c>
      <c r="BW552" s="366">
        <v>0.83103880709606337</v>
      </c>
      <c r="BX552" s="339">
        <v>26.56</v>
      </c>
      <c r="BY552" s="155">
        <v>48194.713599999995</v>
      </c>
      <c r="BZ552" s="156">
        <v>0.83103880709606337</v>
      </c>
      <c r="CA552" s="155">
        <v>9798.623400000004</v>
      </c>
      <c r="CB552" s="100"/>
      <c r="CC552" s="155">
        <v>0</v>
      </c>
      <c r="CD552" s="366">
        <v>0</v>
      </c>
      <c r="CE552" s="339">
        <v>26.56</v>
      </c>
      <c r="CF552" s="155">
        <v>48194.713599999995</v>
      </c>
      <c r="CG552" s="156">
        <v>0.83103880709606337</v>
      </c>
      <c r="CH552" s="155">
        <v>9798.623400000004</v>
      </c>
      <c r="CI552" s="100"/>
      <c r="CJ552" s="155">
        <v>0</v>
      </c>
      <c r="CK552" s="366">
        <v>0</v>
      </c>
      <c r="CL552" s="339">
        <v>26.56</v>
      </c>
      <c r="CM552" s="155">
        <v>48194.713599999995</v>
      </c>
      <c r="CN552" s="156">
        <v>0.83103880709606337</v>
      </c>
      <c r="CO552" s="155">
        <v>9798.623400000004</v>
      </c>
      <c r="CP552" s="100"/>
      <c r="CQ552" s="155">
        <v>0</v>
      </c>
      <c r="CR552" s="366">
        <v>0</v>
      </c>
      <c r="CS552" s="339">
        <v>26.56</v>
      </c>
      <c r="CT552" s="155">
        <v>48194.713599999995</v>
      </c>
      <c r="CU552" s="156">
        <v>0.83103880709606337</v>
      </c>
      <c r="CV552" s="155">
        <v>9798.623400000004</v>
      </c>
      <c r="CW552" s="100"/>
      <c r="CX552" s="155">
        <v>0</v>
      </c>
      <c r="CY552" s="366">
        <v>0</v>
      </c>
      <c r="CZ552" s="339">
        <v>26.56</v>
      </c>
      <c r="DA552" s="155">
        <v>48194.713599999995</v>
      </c>
      <c r="DB552" s="156">
        <v>0.83103880709606337</v>
      </c>
      <c r="DC552" s="155">
        <v>9798.623400000004</v>
      </c>
      <c r="DD552" s="100"/>
      <c r="DE552" s="155">
        <v>0</v>
      </c>
      <c r="DF552" s="366">
        <v>0</v>
      </c>
      <c r="DG552" s="339">
        <v>26.56</v>
      </c>
      <c r="DH552" s="155">
        <v>48194.713599999995</v>
      </c>
      <c r="DI552" s="156">
        <v>0.83103880709606337</v>
      </c>
      <c r="DJ552" s="155">
        <v>9798.623400000004</v>
      </c>
      <c r="DK552" s="100"/>
      <c r="DL552" s="155">
        <v>0</v>
      </c>
      <c r="DM552" s="366">
        <v>0</v>
      </c>
      <c r="DN552" s="339">
        <v>26.56</v>
      </c>
      <c r="DO552" s="155">
        <v>48194.713599999995</v>
      </c>
      <c r="DP552" s="156">
        <v>0.83103880709606337</v>
      </c>
      <c r="DQ552" s="155">
        <v>9798.623400000004</v>
      </c>
    </row>
    <row r="553" spans="1:121" ht="38.25" x14ac:dyDescent="0.25">
      <c r="A553" s="17" t="s">
        <v>1459</v>
      </c>
      <c r="B553" s="18" t="s">
        <v>1460</v>
      </c>
      <c r="C553" s="17" t="s">
        <v>27</v>
      </c>
      <c r="D553" s="17" t="s">
        <v>1461</v>
      </c>
      <c r="E553" s="19" t="s">
        <v>34</v>
      </c>
      <c r="F553" s="19">
        <v>395.5</v>
      </c>
      <c r="G553" s="20">
        <v>1871</v>
      </c>
      <c r="H553" s="20">
        <v>2342.86</v>
      </c>
      <c r="I553" s="390">
        <v>926601.13</v>
      </c>
      <c r="J553" s="100">
        <v>0</v>
      </c>
      <c r="K553" s="155">
        <v>0</v>
      </c>
      <c r="L553" s="366">
        <v>0</v>
      </c>
      <c r="M553" s="339">
        <v>0</v>
      </c>
      <c r="N553" s="155">
        <v>0</v>
      </c>
      <c r="O553" s="156">
        <v>0</v>
      </c>
      <c r="P553" s="155">
        <v>926601.13</v>
      </c>
      <c r="Q553" s="100"/>
      <c r="R553" s="155">
        <v>0</v>
      </c>
      <c r="S553" s="366">
        <v>0</v>
      </c>
      <c r="T553" s="339">
        <v>0</v>
      </c>
      <c r="U553" s="155">
        <v>0</v>
      </c>
      <c r="V553" s="156">
        <v>0</v>
      </c>
      <c r="W553" s="155">
        <v>926601.13</v>
      </c>
      <c r="X553" s="100"/>
      <c r="Y553" s="155">
        <v>0</v>
      </c>
      <c r="Z553" s="366">
        <v>0</v>
      </c>
      <c r="AA553" s="339">
        <v>0</v>
      </c>
      <c r="AB553" s="155">
        <v>0</v>
      </c>
      <c r="AC553" s="156">
        <v>0</v>
      </c>
      <c r="AD553" s="155">
        <v>926601.13</v>
      </c>
      <c r="AE553" s="100"/>
      <c r="AF553" s="155">
        <v>0</v>
      </c>
      <c r="AG553" s="366">
        <v>0</v>
      </c>
      <c r="AH553" s="339">
        <v>0</v>
      </c>
      <c r="AI553" s="155">
        <v>0</v>
      </c>
      <c r="AJ553" s="156">
        <v>0</v>
      </c>
      <c r="AK553" s="155">
        <v>926601.13</v>
      </c>
      <c r="AL553" s="100"/>
      <c r="AM553" s="155">
        <v>0</v>
      </c>
      <c r="AN553" s="366">
        <v>0</v>
      </c>
      <c r="AO553" s="339">
        <v>0</v>
      </c>
      <c r="AP553" s="155">
        <v>0</v>
      </c>
      <c r="AQ553" s="156">
        <v>0</v>
      </c>
      <c r="AR553" s="155">
        <v>926601.13</v>
      </c>
      <c r="AS553" s="100"/>
      <c r="AT553" s="155">
        <v>0</v>
      </c>
      <c r="AU553" s="366">
        <v>0</v>
      </c>
      <c r="AV553" s="339">
        <v>0</v>
      </c>
      <c r="AW553" s="155">
        <v>0</v>
      </c>
      <c r="AX553" s="156">
        <v>0</v>
      </c>
      <c r="AY553" s="155">
        <v>926601.13</v>
      </c>
      <c r="AZ553" s="100"/>
      <c r="BA553" s="155">
        <v>0</v>
      </c>
      <c r="BB553" s="366">
        <v>0</v>
      </c>
      <c r="BC553" s="339">
        <v>0</v>
      </c>
      <c r="BD553" s="155">
        <v>0</v>
      </c>
      <c r="BE553" s="156">
        <v>0</v>
      </c>
      <c r="BF553" s="155">
        <v>926601.13</v>
      </c>
      <c r="BG553" s="100"/>
      <c r="BH553" s="155">
        <v>0</v>
      </c>
      <c r="BI553" s="366">
        <v>0</v>
      </c>
      <c r="BJ553" s="339">
        <v>0</v>
      </c>
      <c r="BK553" s="155">
        <v>0</v>
      </c>
      <c r="BL553" s="156">
        <v>0</v>
      </c>
      <c r="BM553" s="155">
        <v>926601.13</v>
      </c>
      <c r="BN553" s="100"/>
      <c r="BO553" s="155">
        <v>0</v>
      </c>
      <c r="BP553" s="366">
        <v>0</v>
      </c>
      <c r="BQ553" s="339">
        <v>0</v>
      </c>
      <c r="BR553" s="155">
        <v>0</v>
      </c>
      <c r="BS553" s="156">
        <v>0</v>
      </c>
      <c r="BT553" s="155">
        <v>926601.13</v>
      </c>
      <c r="BU553" s="100">
        <v>268.86</v>
      </c>
      <c r="BV553" s="155">
        <v>629901.33960000006</v>
      </c>
      <c r="BW553" s="366">
        <v>0.67979772439949437</v>
      </c>
      <c r="BX553" s="339">
        <v>268.86</v>
      </c>
      <c r="BY553" s="155">
        <v>629901.33960000006</v>
      </c>
      <c r="BZ553" s="156">
        <v>0.67979772439949437</v>
      </c>
      <c r="CA553" s="155">
        <v>296699.79039999994</v>
      </c>
      <c r="CB553" s="100"/>
      <c r="CC553" s="155">
        <v>0</v>
      </c>
      <c r="CD553" s="366">
        <v>0</v>
      </c>
      <c r="CE553" s="339">
        <v>268.86</v>
      </c>
      <c r="CF553" s="155">
        <v>629901.33960000006</v>
      </c>
      <c r="CG553" s="156">
        <v>0.67979772439949437</v>
      </c>
      <c r="CH553" s="155">
        <v>296699.79039999994</v>
      </c>
      <c r="CI553" s="100"/>
      <c r="CJ553" s="155">
        <v>0</v>
      </c>
      <c r="CK553" s="366">
        <v>0</v>
      </c>
      <c r="CL553" s="339">
        <v>268.86</v>
      </c>
      <c r="CM553" s="155">
        <v>629901.33960000006</v>
      </c>
      <c r="CN553" s="156">
        <v>0.67979772439949437</v>
      </c>
      <c r="CO553" s="155">
        <v>296699.79039999994</v>
      </c>
      <c r="CP553" s="100"/>
      <c r="CQ553" s="155">
        <v>0</v>
      </c>
      <c r="CR553" s="366">
        <v>0</v>
      </c>
      <c r="CS553" s="339">
        <v>268.86</v>
      </c>
      <c r="CT553" s="155">
        <v>629901.33960000006</v>
      </c>
      <c r="CU553" s="156">
        <v>0.67979772439949437</v>
      </c>
      <c r="CV553" s="155">
        <v>296699.79039999994</v>
      </c>
      <c r="CW553" s="100"/>
      <c r="CX553" s="155">
        <v>0</v>
      </c>
      <c r="CY553" s="366">
        <v>0</v>
      </c>
      <c r="CZ553" s="339">
        <v>268.86</v>
      </c>
      <c r="DA553" s="155">
        <v>629901.33960000006</v>
      </c>
      <c r="DB553" s="156">
        <v>0.67979772439949437</v>
      </c>
      <c r="DC553" s="155">
        <v>296699.79039999994</v>
      </c>
      <c r="DD553" s="100"/>
      <c r="DE553" s="155">
        <v>0</v>
      </c>
      <c r="DF553" s="366">
        <v>0</v>
      </c>
      <c r="DG553" s="339">
        <v>268.86</v>
      </c>
      <c r="DH553" s="155">
        <v>629901.33960000006</v>
      </c>
      <c r="DI553" s="156">
        <v>0.67979772439949437</v>
      </c>
      <c r="DJ553" s="155">
        <v>296699.79039999994</v>
      </c>
      <c r="DK553" s="100"/>
      <c r="DL553" s="155">
        <v>0</v>
      </c>
      <c r="DM553" s="366">
        <v>0</v>
      </c>
      <c r="DN553" s="339">
        <v>268.86</v>
      </c>
      <c r="DO553" s="155">
        <v>629901.33960000006</v>
      </c>
      <c r="DP553" s="156">
        <v>0.67979772439949437</v>
      </c>
      <c r="DQ553" s="155">
        <v>296699.79039999994</v>
      </c>
    </row>
    <row r="554" spans="1:121" ht="51" x14ac:dyDescent="0.25">
      <c r="A554" s="17" t="s">
        <v>1462</v>
      </c>
      <c r="B554" s="18" t="s">
        <v>1463</v>
      </c>
      <c r="C554" s="17" t="s">
        <v>27</v>
      </c>
      <c r="D554" s="17" t="s">
        <v>1464</v>
      </c>
      <c r="E554" s="19" t="s">
        <v>34</v>
      </c>
      <c r="F554" s="19">
        <v>40.25</v>
      </c>
      <c r="G554" s="20">
        <v>1622.87</v>
      </c>
      <c r="H554" s="20">
        <v>2032.15</v>
      </c>
      <c r="I554" s="390">
        <v>81794.036999999997</v>
      </c>
      <c r="J554" s="100">
        <v>0</v>
      </c>
      <c r="K554" s="155">
        <v>0</v>
      </c>
      <c r="L554" s="366">
        <v>0</v>
      </c>
      <c r="M554" s="339">
        <v>0</v>
      </c>
      <c r="N554" s="155">
        <v>0</v>
      </c>
      <c r="O554" s="156">
        <v>0</v>
      </c>
      <c r="P554" s="155">
        <v>81794.036999999997</v>
      </c>
      <c r="Q554" s="100"/>
      <c r="R554" s="155">
        <v>0</v>
      </c>
      <c r="S554" s="366">
        <v>0</v>
      </c>
      <c r="T554" s="339">
        <v>0</v>
      </c>
      <c r="U554" s="155">
        <v>0</v>
      </c>
      <c r="V554" s="156">
        <v>0</v>
      </c>
      <c r="W554" s="155">
        <v>81794.036999999997</v>
      </c>
      <c r="X554" s="100"/>
      <c r="Y554" s="155">
        <v>0</v>
      </c>
      <c r="Z554" s="366">
        <v>0</v>
      </c>
      <c r="AA554" s="339">
        <v>0</v>
      </c>
      <c r="AB554" s="155">
        <v>0</v>
      </c>
      <c r="AC554" s="156">
        <v>0</v>
      </c>
      <c r="AD554" s="155">
        <v>81794.036999999997</v>
      </c>
      <c r="AE554" s="100"/>
      <c r="AF554" s="155">
        <v>0</v>
      </c>
      <c r="AG554" s="366">
        <v>0</v>
      </c>
      <c r="AH554" s="339">
        <v>0</v>
      </c>
      <c r="AI554" s="155">
        <v>0</v>
      </c>
      <c r="AJ554" s="156">
        <v>0</v>
      </c>
      <c r="AK554" s="155">
        <v>81794.036999999997</v>
      </c>
      <c r="AL554" s="100"/>
      <c r="AM554" s="155">
        <v>0</v>
      </c>
      <c r="AN554" s="366">
        <v>0</v>
      </c>
      <c r="AO554" s="339">
        <v>0</v>
      </c>
      <c r="AP554" s="155">
        <v>0</v>
      </c>
      <c r="AQ554" s="156">
        <v>0</v>
      </c>
      <c r="AR554" s="155">
        <v>81794.036999999997</v>
      </c>
      <c r="AS554" s="100"/>
      <c r="AT554" s="155">
        <v>0</v>
      </c>
      <c r="AU554" s="366">
        <v>0</v>
      </c>
      <c r="AV554" s="339">
        <v>0</v>
      </c>
      <c r="AW554" s="155">
        <v>0</v>
      </c>
      <c r="AX554" s="156">
        <v>0</v>
      </c>
      <c r="AY554" s="155">
        <v>81794.036999999997</v>
      </c>
      <c r="AZ554" s="100"/>
      <c r="BA554" s="155">
        <v>0</v>
      </c>
      <c r="BB554" s="366">
        <v>0</v>
      </c>
      <c r="BC554" s="339">
        <v>0</v>
      </c>
      <c r="BD554" s="155">
        <v>0</v>
      </c>
      <c r="BE554" s="156">
        <v>0</v>
      </c>
      <c r="BF554" s="155">
        <v>81794.036999999997</v>
      </c>
      <c r="BG554" s="100"/>
      <c r="BH554" s="155">
        <v>0</v>
      </c>
      <c r="BI554" s="366">
        <v>0</v>
      </c>
      <c r="BJ554" s="339">
        <v>0</v>
      </c>
      <c r="BK554" s="155">
        <v>0</v>
      </c>
      <c r="BL554" s="156">
        <v>0</v>
      </c>
      <c r="BM554" s="155">
        <v>81794.036999999997</v>
      </c>
      <c r="BN554" s="100"/>
      <c r="BO554" s="155">
        <v>0</v>
      </c>
      <c r="BP554" s="366">
        <v>0</v>
      </c>
      <c r="BQ554" s="339">
        <v>0</v>
      </c>
      <c r="BR554" s="155">
        <v>0</v>
      </c>
      <c r="BS554" s="156">
        <v>0</v>
      </c>
      <c r="BT554" s="155">
        <v>81794.036999999997</v>
      </c>
      <c r="BU554" s="100">
        <v>21.85</v>
      </c>
      <c r="BV554" s="155">
        <v>44402.477500000008</v>
      </c>
      <c r="BW554" s="366">
        <v>0.54285714617558256</v>
      </c>
      <c r="BX554" s="339">
        <v>21.85</v>
      </c>
      <c r="BY554" s="155">
        <v>44402.477500000008</v>
      </c>
      <c r="BZ554" s="156">
        <v>0.54285714617558256</v>
      </c>
      <c r="CA554" s="155">
        <v>37391.559499999988</v>
      </c>
      <c r="CB554" s="100"/>
      <c r="CC554" s="155">
        <v>0</v>
      </c>
      <c r="CD554" s="366">
        <v>0</v>
      </c>
      <c r="CE554" s="339">
        <v>21.85</v>
      </c>
      <c r="CF554" s="155">
        <v>44402.477500000008</v>
      </c>
      <c r="CG554" s="156">
        <v>0.54285714617558256</v>
      </c>
      <c r="CH554" s="155">
        <v>37391.559499999988</v>
      </c>
      <c r="CI554" s="100"/>
      <c r="CJ554" s="155">
        <v>0</v>
      </c>
      <c r="CK554" s="366">
        <v>0</v>
      </c>
      <c r="CL554" s="339">
        <v>21.85</v>
      </c>
      <c r="CM554" s="155">
        <v>44402.477500000008</v>
      </c>
      <c r="CN554" s="156">
        <v>0.54285714617558256</v>
      </c>
      <c r="CO554" s="155">
        <v>37391.559499999988</v>
      </c>
      <c r="CP554" s="100"/>
      <c r="CQ554" s="155">
        <v>0</v>
      </c>
      <c r="CR554" s="366">
        <v>0</v>
      </c>
      <c r="CS554" s="339">
        <v>21.85</v>
      </c>
      <c r="CT554" s="155">
        <v>44402.477500000008</v>
      </c>
      <c r="CU554" s="156">
        <v>0.54285714617558256</v>
      </c>
      <c r="CV554" s="155">
        <v>37391.559499999988</v>
      </c>
      <c r="CW554" s="100"/>
      <c r="CX554" s="155">
        <v>0</v>
      </c>
      <c r="CY554" s="366">
        <v>0</v>
      </c>
      <c r="CZ554" s="339">
        <v>21.85</v>
      </c>
      <c r="DA554" s="155">
        <v>44402.477500000008</v>
      </c>
      <c r="DB554" s="156">
        <v>0.54285714617558256</v>
      </c>
      <c r="DC554" s="155">
        <v>37391.559499999988</v>
      </c>
      <c r="DD554" s="100"/>
      <c r="DE554" s="155">
        <v>0</v>
      </c>
      <c r="DF554" s="366">
        <v>0</v>
      </c>
      <c r="DG554" s="339">
        <v>21.85</v>
      </c>
      <c r="DH554" s="155">
        <v>44402.477500000008</v>
      </c>
      <c r="DI554" s="156">
        <v>0.54285714617558256</v>
      </c>
      <c r="DJ554" s="155">
        <v>37391.559499999988</v>
      </c>
      <c r="DK554" s="100"/>
      <c r="DL554" s="155">
        <v>0</v>
      </c>
      <c r="DM554" s="366">
        <v>0</v>
      </c>
      <c r="DN554" s="339">
        <v>21.85</v>
      </c>
      <c r="DO554" s="155">
        <v>44402.477500000008</v>
      </c>
      <c r="DP554" s="156">
        <v>0.54285714617558256</v>
      </c>
      <c r="DQ554" s="155">
        <v>37391.559499999988</v>
      </c>
    </row>
    <row r="555" spans="1:121" ht="63.75" x14ac:dyDescent="0.25">
      <c r="A555" s="17" t="s">
        <v>1465</v>
      </c>
      <c r="B555" s="18" t="s">
        <v>1466</v>
      </c>
      <c r="C555" s="17" t="s">
        <v>27</v>
      </c>
      <c r="D555" s="17" t="s">
        <v>1467</v>
      </c>
      <c r="E555" s="19" t="s">
        <v>42</v>
      </c>
      <c r="F555" s="19">
        <v>55</v>
      </c>
      <c r="G555" s="20">
        <v>244.45</v>
      </c>
      <c r="H555" s="20">
        <v>306.10000000000002</v>
      </c>
      <c r="I555" s="390">
        <v>16835.5</v>
      </c>
      <c r="J555" s="391">
        <v>0</v>
      </c>
      <c r="K555" s="155">
        <v>0</v>
      </c>
      <c r="L555" s="366">
        <v>0</v>
      </c>
      <c r="M555" s="339">
        <v>0</v>
      </c>
      <c r="N555" s="155">
        <v>0</v>
      </c>
      <c r="O555" s="156">
        <v>0</v>
      </c>
      <c r="P555" s="155">
        <v>16835.5</v>
      </c>
      <c r="Q555" s="391"/>
      <c r="R555" s="155">
        <v>0</v>
      </c>
      <c r="S555" s="366">
        <v>0</v>
      </c>
      <c r="T555" s="339">
        <v>0</v>
      </c>
      <c r="U555" s="155">
        <v>0</v>
      </c>
      <c r="V555" s="156">
        <v>0</v>
      </c>
      <c r="W555" s="155">
        <v>16835.5</v>
      </c>
      <c r="X555" s="391"/>
      <c r="Y555" s="155">
        <v>0</v>
      </c>
      <c r="Z555" s="366">
        <v>0</v>
      </c>
      <c r="AA555" s="339">
        <v>0</v>
      </c>
      <c r="AB555" s="155">
        <v>0</v>
      </c>
      <c r="AC555" s="156">
        <v>0</v>
      </c>
      <c r="AD555" s="155">
        <v>16835.5</v>
      </c>
      <c r="AE555" s="391"/>
      <c r="AF555" s="155">
        <v>0</v>
      </c>
      <c r="AG555" s="366">
        <v>0</v>
      </c>
      <c r="AH555" s="339">
        <v>0</v>
      </c>
      <c r="AI555" s="155">
        <v>0</v>
      </c>
      <c r="AJ555" s="156">
        <v>0</v>
      </c>
      <c r="AK555" s="155">
        <v>16835.5</v>
      </c>
      <c r="AL555" s="391"/>
      <c r="AM555" s="155">
        <v>0</v>
      </c>
      <c r="AN555" s="366">
        <v>0</v>
      </c>
      <c r="AO555" s="339">
        <v>0</v>
      </c>
      <c r="AP555" s="155">
        <v>0</v>
      </c>
      <c r="AQ555" s="156">
        <v>0</v>
      </c>
      <c r="AR555" s="155">
        <v>16835.5</v>
      </c>
      <c r="AS555" s="391"/>
      <c r="AT555" s="155">
        <v>0</v>
      </c>
      <c r="AU555" s="366">
        <v>0</v>
      </c>
      <c r="AV555" s="339">
        <v>0</v>
      </c>
      <c r="AW555" s="155">
        <v>0</v>
      </c>
      <c r="AX555" s="156">
        <v>0</v>
      </c>
      <c r="AY555" s="155">
        <v>16835.5</v>
      </c>
      <c r="AZ555" s="391"/>
      <c r="BA555" s="155">
        <v>0</v>
      </c>
      <c r="BB555" s="366">
        <v>0</v>
      </c>
      <c r="BC555" s="339">
        <v>0</v>
      </c>
      <c r="BD555" s="155">
        <v>0</v>
      </c>
      <c r="BE555" s="156">
        <v>0</v>
      </c>
      <c r="BF555" s="155">
        <v>16835.5</v>
      </c>
      <c r="BG555" s="391"/>
      <c r="BH555" s="155">
        <v>0</v>
      </c>
      <c r="BI555" s="366">
        <v>0</v>
      </c>
      <c r="BJ555" s="339">
        <v>0</v>
      </c>
      <c r="BK555" s="155">
        <v>0</v>
      </c>
      <c r="BL555" s="156">
        <v>0</v>
      </c>
      <c r="BM555" s="155">
        <v>16835.5</v>
      </c>
      <c r="BN555" s="391"/>
      <c r="BO555" s="155">
        <v>0</v>
      </c>
      <c r="BP555" s="366">
        <v>0</v>
      </c>
      <c r="BQ555" s="339">
        <v>0</v>
      </c>
      <c r="BR555" s="155">
        <v>0</v>
      </c>
      <c r="BS555" s="156">
        <v>0</v>
      </c>
      <c r="BT555" s="155">
        <v>16835.5</v>
      </c>
      <c r="BU555" s="391">
        <v>34</v>
      </c>
      <c r="BV555" s="155">
        <v>10407.400000000001</v>
      </c>
      <c r="BW555" s="366">
        <v>0.61818181818181828</v>
      </c>
      <c r="BX555" s="339">
        <v>34</v>
      </c>
      <c r="BY555" s="155">
        <v>10407.400000000001</v>
      </c>
      <c r="BZ555" s="156">
        <v>0.61818181818181828</v>
      </c>
      <c r="CA555" s="155">
        <v>6428.0999999999985</v>
      </c>
      <c r="CB555" s="391"/>
      <c r="CC555" s="155">
        <v>0</v>
      </c>
      <c r="CD555" s="366">
        <v>0</v>
      </c>
      <c r="CE555" s="339">
        <v>34</v>
      </c>
      <c r="CF555" s="155">
        <v>10407.400000000001</v>
      </c>
      <c r="CG555" s="156">
        <v>0.61818181818181828</v>
      </c>
      <c r="CH555" s="155">
        <v>6428.0999999999985</v>
      </c>
      <c r="CI555" s="391"/>
      <c r="CJ555" s="155">
        <v>0</v>
      </c>
      <c r="CK555" s="366">
        <v>0</v>
      </c>
      <c r="CL555" s="339">
        <v>34</v>
      </c>
      <c r="CM555" s="155">
        <v>10407.400000000001</v>
      </c>
      <c r="CN555" s="156">
        <v>0.61818181818181828</v>
      </c>
      <c r="CO555" s="155">
        <v>6428.0999999999985</v>
      </c>
      <c r="CP555" s="391"/>
      <c r="CQ555" s="155">
        <v>0</v>
      </c>
      <c r="CR555" s="366">
        <v>0</v>
      </c>
      <c r="CS555" s="339">
        <v>34</v>
      </c>
      <c r="CT555" s="155">
        <v>10407.400000000001</v>
      </c>
      <c r="CU555" s="156">
        <v>0.61818181818181828</v>
      </c>
      <c r="CV555" s="155">
        <v>6428.0999999999985</v>
      </c>
      <c r="CW555" s="391"/>
      <c r="CX555" s="155">
        <v>0</v>
      </c>
      <c r="CY555" s="366">
        <v>0</v>
      </c>
      <c r="CZ555" s="339">
        <v>34</v>
      </c>
      <c r="DA555" s="155">
        <v>10407.400000000001</v>
      </c>
      <c r="DB555" s="156">
        <v>0.61818181818181828</v>
      </c>
      <c r="DC555" s="155">
        <v>6428.0999999999985</v>
      </c>
      <c r="DD555" s="391"/>
      <c r="DE555" s="155">
        <v>0</v>
      </c>
      <c r="DF555" s="366">
        <v>0</v>
      </c>
      <c r="DG555" s="339">
        <v>34</v>
      </c>
      <c r="DH555" s="155">
        <v>10407.400000000001</v>
      </c>
      <c r="DI555" s="156">
        <v>0.61818181818181828</v>
      </c>
      <c r="DJ555" s="155">
        <v>6428.0999999999985</v>
      </c>
      <c r="DK555" s="391"/>
      <c r="DL555" s="155">
        <v>0</v>
      </c>
      <c r="DM555" s="366">
        <v>0</v>
      </c>
      <c r="DN555" s="339">
        <v>34</v>
      </c>
      <c r="DO555" s="155">
        <v>10407.400000000001</v>
      </c>
      <c r="DP555" s="156">
        <v>0.61818181818181828</v>
      </c>
      <c r="DQ555" s="155">
        <v>6428.0999999999985</v>
      </c>
    </row>
    <row r="556" spans="1:121" x14ac:dyDescent="0.25">
      <c r="A556" s="12">
        <v>16</v>
      </c>
      <c r="B556" s="12"/>
      <c r="C556" s="12"/>
      <c r="D556" s="12" t="s">
        <v>1468</v>
      </c>
      <c r="E556" s="12"/>
      <c r="F556" s="94"/>
      <c r="G556" s="14"/>
      <c r="H556" s="14"/>
      <c r="I556" s="388">
        <v>0</v>
      </c>
      <c r="J556" s="96"/>
      <c r="K556" s="388">
        <v>0</v>
      </c>
      <c r="L556" s="172" t="e">
        <v>#DIV/0!</v>
      </c>
      <c r="M556" s="389"/>
      <c r="N556" s="388">
        <v>0</v>
      </c>
      <c r="O556" s="158" t="e">
        <v>#DIV/0!</v>
      </c>
      <c r="P556" s="388">
        <v>590206.91100000008</v>
      </c>
      <c r="Q556" s="96"/>
      <c r="R556" s="388">
        <v>0</v>
      </c>
      <c r="S556" s="172" t="e">
        <v>#DIV/0!</v>
      </c>
      <c r="T556" s="389"/>
      <c r="U556" s="388">
        <v>0</v>
      </c>
      <c r="V556" s="158" t="e">
        <v>#DIV/0!</v>
      </c>
      <c r="W556" s="388">
        <v>590206.91100000008</v>
      </c>
      <c r="X556" s="96"/>
      <c r="Y556" s="388">
        <v>0</v>
      </c>
      <c r="Z556" s="172" t="e">
        <v>#DIV/0!</v>
      </c>
      <c r="AA556" s="389"/>
      <c r="AB556" s="388">
        <v>0</v>
      </c>
      <c r="AC556" s="158" t="e">
        <v>#DIV/0!</v>
      </c>
      <c r="AD556" s="388">
        <v>590206.91100000008</v>
      </c>
      <c r="AE556" s="96"/>
      <c r="AF556" s="388">
        <v>12891.060000000001</v>
      </c>
      <c r="AG556" s="172" t="e">
        <v>#DIV/0!</v>
      </c>
      <c r="AH556" s="389"/>
      <c r="AI556" s="388">
        <v>12891.060000000001</v>
      </c>
      <c r="AJ556" s="158" t="e">
        <v>#DIV/0!</v>
      </c>
      <c r="AK556" s="388">
        <v>577315.85100000002</v>
      </c>
      <c r="AL556" s="96"/>
      <c r="AM556" s="388">
        <v>0</v>
      </c>
      <c r="AN556" s="172" t="e">
        <v>#DIV/0!</v>
      </c>
      <c r="AO556" s="389"/>
      <c r="AP556" s="388">
        <v>12891.060000000001</v>
      </c>
      <c r="AQ556" s="158" t="e">
        <v>#DIV/0!</v>
      </c>
      <c r="AR556" s="388">
        <v>577315.85100000002</v>
      </c>
      <c r="AS556" s="96"/>
      <c r="AT556" s="388">
        <v>0</v>
      </c>
      <c r="AU556" s="172" t="e">
        <v>#DIV/0!</v>
      </c>
      <c r="AV556" s="389"/>
      <c r="AW556" s="388">
        <v>12891.060000000001</v>
      </c>
      <c r="AX556" s="158" t="e">
        <v>#DIV/0!</v>
      </c>
      <c r="AY556" s="388">
        <v>577315.85100000002</v>
      </c>
      <c r="AZ556" s="96"/>
      <c r="BA556" s="388">
        <v>0</v>
      </c>
      <c r="BB556" s="172" t="e">
        <v>#DIV/0!</v>
      </c>
      <c r="BC556" s="389"/>
      <c r="BD556" s="388">
        <v>12891.060000000001</v>
      </c>
      <c r="BE556" s="158" t="e">
        <v>#DIV/0!</v>
      </c>
      <c r="BF556" s="388">
        <v>577315.85100000002</v>
      </c>
      <c r="BG556" s="96"/>
      <c r="BH556" s="388">
        <v>0</v>
      </c>
      <c r="BI556" s="172" t="e">
        <v>#DIV/0!</v>
      </c>
      <c r="BJ556" s="389"/>
      <c r="BK556" s="388">
        <v>12891.060000000001</v>
      </c>
      <c r="BL556" s="158" t="e">
        <v>#DIV/0!</v>
      </c>
      <c r="BM556" s="388">
        <v>577315.85100000002</v>
      </c>
      <c r="BN556" s="96"/>
      <c r="BO556" s="388">
        <v>0</v>
      </c>
      <c r="BP556" s="172" t="e">
        <v>#DIV/0!</v>
      </c>
      <c r="BQ556" s="389"/>
      <c r="BR556" s="388">
        <v>12891.060000000001</v>
      </c>
      <c r="BS556" s="158" t="e">
        <v>#DIV/0!</v>
      </c>
      <c r="BT556" s="388">
        <v>577315.85100000002</v>
      </c>
      <c r="BU556" s="96"/>
      <c r="BV556" s="388">
        <v>0</v>
      </c>
      <c r="BW556" s="172" t="e">
        <v>#DIV/0!</v>
      </c>
      <c r="BX556" s="389"/>
      <c r="BY556" s="388">
        <v>12891.060000000001</v>
      </c>
      <c r="BZ556" s="158" t="e">
        <v>#DIV/0!</v>
      </c>
      <c r="CA556" s="388">
        <v>577315.85100000002</v>
      </c>
      <c r="CB556" s="96"/>
      <c r="CC556" s="388">
        <v>0</v>
      </c>
      <c r="CD556" s="172" t="e">
        <v>#DIV/0!</v>
      </c>
      <c r="CE556" s="389"/>
      <c r="CF556" s="388">
        <v>12891.060000000001</v>
      </c>
      <c r="CG556" s="158" t="e">
        <v>#DIV/0!</v>
      </c>
      <c r="CH556" s="388">
        <v>577315.85100000002</v>
      </c>
      <c r="CI556" s="96"/>
      <c r="CJ556" s="388">
        <v>0</v>
      </c>
      <c r="CK556" s="172" t="e">
        <v>#DIV/0!</v>
      </c>
      <c r="CL556" s="389"/>
      <c r="CM556" s="388">
        <v>12891.060000000001</v>
      </c>
      <c r="CN556" s="158">
        <v>0</v>
      </c>
      <c r="CO556" s="388">
        <v>577315.85100000002</v>
      </c>
      <c r="CP556" s="96"/>
      <c r="CQ556" s="388">
        <v>331845.43520000007</v>
      </c>
      <c r="CR556" s="172"/>
      <c r="CS556" s="389"/>
      <c r="CT556" s="388">
        <v>344736.49520000006</v>
      </c>
      <c r="CU556" s="158"/>
      <c r="CV556" s="388">
        <v>245470.41579999996</v>
      </c>
      <c r="CW556" s="96"/>
      <c r="CX556" s="388">
        <v>193048.0068</v>
      </c>
      <c r="CY556" s="172"/>
      <c r="CZ556" s="389"/>
      <c r="DA556" s="388">
        <v>537784.50200000009</v>
      </c>
      <c r="DB556" s="158"/>
      <c r="DC556" s="388">
        <v>52422.409</v>
      </c>
      <c r="DD556" s="96"/>
      <c r="DE556" s="388">
        <v>0</v>
      </c>
      <c r="DF556" s="172"/>
      <c r="DG556" s="389"/>
      <c r="DH556" s="388">
        <v>537784.50200000009</v>
      </c>
      <c r="DI556" s="158"/>
      <c r="DJ556" s="388">
        <v>52422.409</v>
      </c>
      <c r="DK556" s="96"/>
      <c r="DL556" s="388">
        <v>0</v>
      </c>
      <c r="DM556" s="172"/>
      <c r="DN556" s="389"/>
      <c r="DO556" s="388">
        <v>537784.50200000009</v>
      </c>
      <c r="DP556" s="158"/>
      <c r="DQ556" s="388">
        <v>52422.409</v>
      </c>
    </row>
    <row r="557" spans="1:121" ht="25.5" x14ac:dyDescent="0.25">
      <c r="A557" s="17" t="s">
        <v>1469</v>
      </c>
      <c r="B557" s="18" t="s">
        <v>1470</v>
      </c>
      <c r="C557" s="17" t="s">
        <v>27</v>
      </c>
      <c r="D557" s="17" t="s">
        <v>1471</v>
      </c>
      <c r="E557" s="19" t="s">
        <v>34</v>
      </c>
      <c r="F557" s="19">
        <v>158.52000000000001</v>
      </c>
      <c r="G557" s="20">
        <v>429.07</v>
      </c>
      <c r="H557" s="20">
        <v>537.28</v>
      </c>
      <c r="I557" s="390">
        <v>85169.625</v>
      </c>
      <c r="J557" s="154">
        <v>0</v>
      </c>
      <c r="K557" s="155">
        <v>0</v>
      </c>
      <c r="L557" s="366">
        <v>0</v>
      </c>
      <c r="M557" s="339">
        <v>0</v>
      </c>
      <c r="N557" s="155">
        <v>0</v>
      </c>
      <c r="O557" s="156">
        <v>0</v>
      </c>
      <c r="P557" s="155">
        <v>85169.625</v>
      </c>
      <c r="Q557" s="154"/>
      <c r="R557" s="155">
        <v>0</v>
      </c>
      <c r="S557" s="366">
        <v>0</v>
      </c>
      <c r="T557" s="339">
        <v>0</v>
      </c>
      <c r="U557" s="155">
        <v>0</v>
      </c>
      <c r="V557" s="156">
        <v>0</v>
      </c>
      <c r="W557" s="155">
        <v>85169.625</v>
      </c>
      <c r="X557" s="154"/>
      <c r="Y557" s="155">
        <v>0</v>
      </c>
      <c r="Z557" s="366">
        <v>0</v>
      </c>
      <c r="AA557" s="339">
        <v>0</v>
      </c>
      <c r="AB557" s="155">
        <v>0</v>
      </c>
      <c r="AC557" s="156">
        <v>0</v>
      </c>
      <c r="AD557" s="155">
        <v>85169.625</v>
      </c>
      <c r="AE557" s="154"/>
      <c r="AF557" s="155">
        <v>0</v>
      </c>
      <c r="AG557" s="366">
        <v>0</v>
      </c>
      <c r="AH557" s="339">
        <v>0</v>
      </c>
      <c r="AI557" s="155">
        <v>0</v>
      </c>
      <c r="AJ557" s="156">
        <v>0</v>
      </c>
      <c r="AK557" s="155">
        <v>85169.625</v>
      </c>
      <c r="AL557" s="154"/>
      <c r="AM557" s="155">
        <v>0</v>
      </c>
      <c r="AN557" s="366">
        <v>0</v>
      </c>
      <c r="AO557" s="339">
        <v>0</v>
      </c>
      <c r="AP557" s="155">
        <v>0</v>
      </c>
      <c r="AQ557" s="156">
        <v>0</v>
      </c>
      <c r="AR557" s="155">
        <v>85169.625</v>
      </c>
      <c r="AS557" s="154"/>
      <c r="AT557" s="155">
        <v>0</v>
      </c>
      <c r="AU557" s="366">
        <v>0</v>
      </c>
      <c r="AV557" s="339">
        <v>0</v>
      </c>
      <c r="AW557" s="155">
        <v>0</v>
      </c>
      <c r="AX557" s="156">
        <v>0</v>
      </c>
      <c r="AY557" s="155">
        <v>85169.625</v>
      </c>
      <c r="AZ557" s="154"/>
      <c r="BA557" s="155">
        <v>0</v>
      </c>
      <c r="BB557" s="366">
        <v>0</v>
      </c>
      <c r="BC557" s="339">
        <v>0</v>
      </c>
      <c r="BD557" s="155">
        <v>0</v>
      </c>
      <c r="BE557" s="156">
        <v>0</v>
      </c>
      <c r="BF557" s="155">
        <v>85169.625</v>
      </c>
      <c r="BG557" s="154"/>
      <c r="BH557" s="155">
        <v>0</v>
      </c>
      <c r="BI557" s="366">
        <v>0</v>
      </c>
      <c r="BJ557" s="339">
        <v>0</v>
      </c>
      <c r="BK557" s="155">
        <v>0</v>
      </c>
      <c r="BL557" s="156">
        <v>0</v>
      </c>
      <c r="BM557" s="155">
        <v>85169.625</v>
      </c>
      <c r="BN557" s="154"/>
      <c r="BO557" s="155">
        <v>0</v>
      </c>
      <c r="BP557" s="366">
        <v>0</v>
      </c>
      <c r="BQ557" s="339">
        <v>0</v>
      </c>
      <c r="BR557" s="155">
        <v>0</v>
      </c>
      <c r="BS557" s="156">
        <v>0</v>
      </c>
      <c r="BT557" s="155">
        <v>85169.625</v>
      </c>
      <c r="BU557" s="154"/>
      <c r="BV557" s="155">
        <v>0</v>
      </c>
      <c r="BW557" s="366">
        <v>0</v>
      </c>
      <c r="BX557" s="339">
        <v>0</v>
      </c>
      <c r="BY557" s="155">
        <v>0</v>
      </c>
      <c r="BZ557" s="156">
        <v>0</v>
      </c>
      <c r="CA557" s="155">
        <v>85169.625</v>
      </c>
      <c r="CB557" s="154"/>
      <c r="CC557" s="155">
        <v>0</v>
      </c>
      <c r="CD557" s="366">
        <v>0</v>
      </c>
      <c r="CE557" s="339">
        <v>0</v>
      </c>
      <c r="CF557" s="155">
        <v>0</v>
      </c>
      <c r="CG557" s="156">
        <v>0</v>
      </c>
      <c r="CH557" s="155">
        <v>85169.625</v>
      </c>
      <c r="CI557" s="154"/>
      <c r="CJ557" s="155">
        <v>0</v>
      </c>
      <c r="CK557" s="366">
        <v>0</v>
      </c>
      <c r="CL557" s="339">
        <v>0</v>
      </c>
      <c r="CM557" s="155">
        <v>0</v>
      </c>
      <c r="CN557" s="156">
        <v>0</v>
      </c>
      <c r="CO557" s="155">
        <v>85169.625</v>
      </c>
      <c r="CP557" s="154">
        <v>60.95</v>
      </c>
      <c r="CQ557" s="155">
        <v>32747.216</v>
      </c>
      <c r="CR557" s="366">
        <v>0.3844940728575475</v>
      </c>
      <c r="CS557" s="339">
        <v>60.95</v>
      </c>
      <c r="CT557" s="155">
        <v>32747.216</v>
      </c>
      <c r="CU557" s="156">
        <v>0.3844940728575475</v>
      </c>
      <c r="CV557" s="155">
        <v>52422.409</v>
      </c>
      <c r="CW557" s="154"/>
      <c r="CX557" s="155">
        <v>0</v>
      </c>
      <c r="CY557" s="366">
        <v>0</v>
      </c>
      <c r="CZ557" s="339">
        <v>60.95</v>
      </c>
      <c r="DA557" s="155">
        <v>32747.216</v>
      </c>
      <c r="DB557" s="156">
        <v>0.3844940728575475</v>
      </c>
      <c r="DC557" s="155">
        <v>52422.409</v>
      </c>
      <c r="DD557" s="154"/>
      <c r="DE557" s="155">
        <v>0</v>
      </c>
      <c r="DF557" s="366">
        <v>0</v>
      </c>
      <c r="DG557" s="339">
        <v>60.95</v>
      </c>
      <c r="DH557" s="155">
        <v>32747.216</v>
      </c>
      <c r="DI557" s="156">
        <v>0.3844940728575475</v>
      </c>
      <c r="DJ557" s="155">
        <v>52422.409</v>
      </c>
      <c r="DK557" s="154"/>
      <c r="DL557" s="155">
        <v>0</v>
      </c>
      <c r="DM557" s="366">
        <v>0</v>
      </c>
      <c r="DN557" s="339">
        <v>60.95</v>
      </c>
      <c r="DO557" s="155">
        <v>32747.216</v>
      </c>
      <c r="DP557" s="156">
        <v>0.3844940728575475</v>
      </c>
      <c r="DQ557" s="155">
        <v>52422.409</v>
      </c>
    </row>
    <row r="558" spans="1:121" ht="76.5" x14ac:dyDescent="0.25">
      <c r="A558" s="17" t="s">
        <v>1472</v>
      </c>
      <c r="B558" s="18" t="s">
        <v>1473</v>
      </c>
      <c r="C558" s="17" t="s">
        <v>27</v>
      </c>
      <c r="D558" s="17" t="s">
        <v>1474</v>
      </c>
      <c r="E558" s="19" t="s">
        <v>34</v>
      </c>
      <c r="F558" s="19">
        <v>198.9</v>
      </c>
      <c r="G558" s="20">
        <v>1976</v>
      </c>
      <c r="H558" s="20">
        <v>2474.34</v>
      </c>
      <c r="I558" s="390">
        <v>492146.22600000002</v>
      </c>
      <c r="J558" s="100">
        <v>0</v>
      </c>
      <c r="K558" s="155">
        <v>0</v>
      </c>
      <c r="L558" s="366">
        <v>0</v>
      </c>
      <c r="M558" s="339">
        <v>0</v>
      </c>
      <c r="N558" s="155">
        <v>0</v>
      </c>
      <c r="O558" s="156">
        <v>0</v>
      </c>
      <c r="P558" s="155">
        <v>492146.22600000002</v>
      </c>
      <c r="Q558" s="100"/>
      <c r="R558" s="155">
        <v>0</v>
      </c>
      <c r="S558" s="366">
        <v>0</v>
      </c>
      <c r="T558" s="339">
        <v>0</v>
      </c>
      <c r="U558" s="155">
        <v>0</v>
      </c>
      <c r="V558" s="156">
        <v>0</v>
      </c>
      <c r="W558" s="155">
        <v>492146.22600000002</v>
      </c>
      <c r="X558" s="100"/>
      <c r="Y558" s="155">
        <v>0</v>
      </c>
      <c r="Z558" s="366">
        <v>0</v>
      </c>
      <c r="AA558" s="339">
        <v>0</v>
      </c>
      <c r="AB558" s="155">
        <v>0</v>
      </c>
      <c r="AC558" s="156">
        <v>0</v>
      </c>
      <c r="AD558" s="155">
        <v>492146.22600000002</v>
      </c>
      <c r="AE558" s="100"/>
      <c r="AF558" s="155">
        <v>0</v>
      </c>
      <c r="AG558" s="366">
        <v>0</v>
      </c>
      <c r="AH558" s="339">
        <v>0</v>
      </c>
      <c r="AI558" s="155">
        <v>0</v>
      </c>
      <c r="AJ558" s="156">
        <v>0</v>
      </c>
      <c r="AK558" s="155">
        <v>492146.22600000002</v>
      </c>
      <c r="AL558" s="100"/>
      <c r="AM558" s="155">
        <v>0</v>
      </c>
      <c r="AN558" s="366">
        <v>0</v>
      </c>
      <c r="AO558" s="339">
        <v>0</v>
      </c>
      <c r="AP558" s="155">
        <v>0</v>
      </c>
      <c r="AQ558" s="156">
        <v>0</v>
      </c>
      <c r="AR558" s="155">
        <v>492146.22600000002</v>
      </c>
      <c r="AS558" s="100"/>
      <c r="AT558" s="155">
        <v>0</v>
      </c>
      <c r="AU558" s="366">
        <v>0</v>
      </c>
      <c r="AV558" s="339">
        <v>0</v>
      </c>
      <c r="AW558" s="155">
        <v>0</v>
      </c>
      <c r="AX558" s="156">
        <v>0</v>
      </c>
      <c r="AY558" s="155">
        <v>492146.22600000002</v>
      </c>
      <c r="AZ558" s="100"/>
      <c r="BA558" s="155">
        <v>0</v>
      </c>
      <c r="BB558" s="366">
        <v>0</v>
      </c>
      <c r="BC558" s="339">
        <v>0</v>
      </c>
      <c r="BD558" s="155">
        <v>0</v>
      </c>
      <c r="BE558" s="156">
        <v>0</v>
      </c>
      <c r="BF558" s="155">
        <v>492146.22600000002</v>
      </c>
      <c r="BG558" s="100"/>
      <c r="BH558" s="155">
        <v>0</v>
      </c>
      <c r="BI558" s="366">
        <v>0</v>
      </c>
      <c r="BJ558" s="339">
        <v>0</v>
      </c>
      <c r="BK558" s="155">
        <v>0</v>
      </c>
      <c r="BL558" s="156">
        <v>0</v>
      </c>
      <c r="BM558" s="155">
        <v>492146.22600000002</v>
      </c>
      <c r="BN558" s="100"/>
      <c r="BO558" s="155">
        <v>0</v>
      </c>
      <c r="BP558" s="366">
        <v>0</v>
      </c>
      <c r="BQ558" s="339">
        <v>0</v>
      </c>
      <c r="BR558" s="155">
        <v>0</v>
      </c>
      <c r="BS558" s="156">
        <v>0</v>
      </c>
      <c r="BT558" s="155">
        <v>492146.22600000002</v>
      </c>
      <c r="BU558" s="100"/>
      <c r="BV558" s="155">
        <v>0</v>
      </c>
      <c r="BW558" s="366">
        <v>0</v>
      </c>
      <c r="BX558" s="339">
        <v>0</v>
      </c>
      <c r="BY558" s="155">
        <v>0</v>
      </c>
      <c r="BZ558" s="156">
        <v>0</v>
      </c>
      <c r="CA558" s="155">
        <v>492146.22600000002</v>
      </c>
      <c r="CB558" s="100"/>
      <c r="CC558" s="155">
        <v>0</v>
      </c>
      <c r="CD558" s="366">
        <v>0</v>
      </c>
      <c r="CE558" s="339">
        <v>0</v>
      </c>
      <c r="CF558" s="155">
        <v>0</v>
      </c>
      <c r="CG558" s="156">
        <v>0</v>
      </c>
      <c r="CH558" s="155">
        <v>492146.22600000002</v>
      </c>
      <c r="CI558" s="100"/>
      <c r="CJ558" s="155">
        <v>0</v>
      </c>
      <c r="CK558" s="366">
        <v>0</v>
      </c>
      <c r="CL558" s="339">
        <v>0</v>
      </c>
      <c r="CM558" s="155">
        <v>0</v>
      </c>
      <c r="CN558" s="156">
        <v>0</v>
      </c>
      <c r="CO558" s="155">
        <v>492146.22600000002</v>
      </c>
      <c r="CP558" s="100">
        <v>120.88000000000001</v>
      </c>
      <c r="CQ558" s="155">
        <v>299098.21920000005</v>
      </c>
      <c r="CR558" s="366">
        <v>0.60774258421317251</v>
      </c>
      <c r="CS558" s="339">
        <v>120.88000000000001</v>
      </c>
      <c r="CT558" s="155">
        <v>299098.21920000005</v>
      </c>
      <c r="CU558" s="156">
        <v>0.60774258421317251</v>
      </c>
      <c r="CV558" s="155">
        <v>193048.00679999997</v>
      </c>
      <c r="CW558" s="100">
        <v>78.02</v>
      </c>
      <c r="CX558" s="155">
        <v>193048.0068</v>
      </c>
      <c r="CY558" s="366">
        <v>0.39225741578682755</v>
      </c>
      <c r="CZ558" s="339">
        <v>198.9</v>
      </c>
      <c r="DA558" s="155">
        <v>492146.22600000002</v>
      </c>
      <c r="DB558" s="156">
        <v>1</v>
      </c>
      <c r="DC558" s="155">
        <v>0</v>
      </c>
      <c r="DD558" s="100"/>
      <c r="DE558" s="155">
        <v>0</v>
      </c>
      <c r="DF558" s="366">
        <v>0</v>
      </c>
      <c r="DG558" s="339">
        <v>198.9</v>
      </c>
      <c r="DH558" s="155">
        <v>492146.22600000002</v>
      </c>
      <c r="DI558" s="156">
        <v>1</v>
      </c>
      <c r="DJ558" s="155">
        <v>0</v>
      </c>
      <c r="DK558" s="100"/>
      <c r="DL558" s="155">
        <v>0</v>
      </c>
      <c r="DM558" s="366">
        <v>0</v>
      </c>
      <c r="DN558" s="339">
        <v>198.9</v>
      </c>
      <c r="DO558" s="155">
        <v>492146.22600000002</v>
      </c>
      <c r="DP558" s="156">
        <v>1</v>
      </c>
      <c r="DQ558" s="155">
        <v>0</v>
      </c>
    </row>
    <row r="559" spans="1:121" ht="32.25" customHeight="1" x14ac:dyDescent="0.25">
      <c r="A559" s="17" t="s">
        <v>1475</v>
      </c>
      <c r="B559" s="18" t="s">
        <v>1476</v>
      </c>
      <c r="C559" s="17" t="s">
        <v>32</v>
      </c>
      <c r="D559" s="17" t="s">
        <v>1477</v>
      </c>
      <c r="E559" s="19" t="s">
        <v>34</v>
      </c>
      <c r="F559" s="19">
        <v>117</v>
      </c>
      <c r="G559" s="20">
        <v>87.99</v>
      </c>
      <c r="H559" s="20">
        <v>110.18</v>
      </c>
      <c r="I559" s="390">
        <v>12891.06</v>
      </c>
      <c r="J559" s="391">
        <v>0</v>
      </c>
      <c r="K559" s="155">
        <v>0</v>
      </c>
      <c r="L559" s="366">
        <v>0</v>
      </c>
      <c r="M559" s="339">
        <v>0</v>
      </c>
      <c r="N559" s="155">
        <v>0</v>
      </c>
      <c r="O559" s="156">
        <v>0</v>
      </c>
      <c r="P559" s="155">
        <v>12891.06</v>
      </c>
      <c r="Q559" s="391"/>
      <c r="R559" s="155">
        <v>0</v>
      </c>
      <c r="S559" s="366">
        <v>0</v>
      </c>
      <c r="T559" s="339">
        <v>0</v>
      </c>
      <c r="U559" s="155">
        <v>0</v>
      </c>
      <c r="V559" s="156">
        <v>0</v>
      </c>
      <c r="W559" s="155">
        <v>12891.06</v>
      </c>
      <c r="X559" s="391"/>
      <c r="Y559" s="155">
        <v>0</v>
      </c>
      <c r="Z559" s="366">
        <v>0</v>
      </c>
      <c r="AA559" s="339">
        <v>0</v>
      </c>
      <c r="AB559" s="155">
        <v>0</v>
      </c>
      <c r="AC559" s="156">
        <v>0</v>
      </c>
      <c r="AD559" s="155">
        <v>12891.06</v>
      </c>
      <c r="AE559" s="391">
        <v>117</v>
      </c>
      <c r="AF559" s="155">
        <v>12891.060000000001</v>
      </c>
      <c r="AG559" s="366">
        <v>1.0000000000000002</v>
      </c>
      <c r="AH559" s="339">
        <v>117</v>
      </c>
      <c r="AI559" s="155">
        <v>12891.060000000001</v>
      </c>
      <c r="AJ559" s="156">
        <v>1.0000000000000002</v>
      </c>
      <c r="AK559" s="155">
        <v>0</v>
      </c>
      <c r="AL559" s="391"/>
      <c r="AM559" s="155">
        <v>0</v>
      </c>
      <c r="AN559" s="366">
        <v>0</v>
      </c>
      <c r="AO559" s="339">
        <v>117</v>
      </c>
      <c r="AP559" s="155">
        <v>12891.060000000001</v>
      </c>
      <c r="AQ559" s="156">
        <v>1.0000000000000002</v>
      </c>
      <c r="AR559" s="155">
        <v>0</v>
      </c>
      <c r="AS559" s="391"/>
      <c r="AT559" s="155">
        <v>0</v>
      </c>
      <c r="AU559" s="366">
        <v>0</v>
      </c>
      <c r="AV559" s="339">
        <v>117</v>
      </c>
      <c r="AW559" s="155">
        <v>12891.060000000001</v>
      </c>
      <c r="AX559" s="156">
        <v>1.0000000000000002</v>
      </c>
      <c r="AY559" s="155">
        <v>0</v>
      </c>
      <c r="AZ559" s="391"/>
      <c r="BA559" s="155">
        <v>0</v>
      </c>
      <c r="BB559" s="366">
        <v>0</v>
      </c>
      <c r="BC559" s="339">
        <v>117</v>
      </c>
      <c r="BD559" s="155">
        <v>12891.060000000001</v>
      </c>
      <c r="BE559" s="156">
        <v>1.0000000000000002</v>
      </c>
      <c r="BF559" s="155">
        <v>0</v>
      </c>
      <c r="BG559" s="391"/>
      <c r="BH559" s="155">
        <v>0</v>
      </c>
      <c r="BI559" s="366">
        <v>0</v>
      </c>
      <c r="BJ559" s="339">
        <v>117</v>
      </c>
      <c r="BK559" s="155">
        <v>12891.060000000001</v>
      </c>
      <c r="BL559" s="156">
        <v>1.0000000000000002</v>
      </c>
      <c r="BM559" s="155">
        <v>0</v>
      </c>
      <c r="BN559" s="391"/>
      <c r="BO559" s="155">
        <v>0</v>
      </c>
      <c r="BP559" s="366">
        <v>0</v>
      </c>
      <c r="BQ559" s="339">
        <v>117</v>
      </c>
      <c r="BR559" s="155">
        <v>12891.060000000001</v>
      </c>
      <c r="BS559" s="156">
        <v>1.0000000000000002</v>
      </c>
      <c r="BT559" s="155">
        <v>0</v>
      </c>
      <c r="BU559" s="391"/>
      <c r="BV559" s="155">
        <v>0</v>
      </c>
      <c r="BW559" s="366">
        <v>0</v>
      </c>
      <c r="BX559" s="339">
        <v>117</v>
      </c>
      <c r="BY559" s="155">
        <v>12891.060000000001</v>
      </c>
      <c r="BZ559" s="156">
        <v>1.0000000000000002</v>
      </c>
      <c r="CA559" s="155">
        <v>0</v>
      </c>
      <c r="CB559" s="391"/>
      <c r="CC559" s="155">
        <v>0</v>
      </c>
      <c r="CD559" s="366">
        <v>0</v>
      </c>
      <c r="CE559" s="339">
        <v>117</v>
      </c>
      <c r="CF559" s="155">
        <v>12891.060000000001</v>
      </c>
      <c r="CG559" s="156">
        <v>1.0000000000000002</v>
      </c>
      <c r="CH559" s="155">
        <v>0</v>
      </c>
      <c r="CI559" s="391"/>
      <c r="CJ559" s="155">
        <v>0</v>
      </c>
      <c r="CK559" s="366">
        <v>0</v>
      </c>
      <c r="CL559" s="339">
        <v>117</v>
      </c>
      <c r="CM559" s="155">
        <v>12891.060000000001</v>
      </c>
      <c r="CN559" s="156">
        <v>1.0000000000000002</v>
      </c>
      <c r="CO559" s="155">
        <v>0</v>
      </c>
      <c r="CP559" s="391"/>
      <c r="CQ559" s="155">
        <v>0</v>
      </c>
      <c r="CR559" s="366">
        <v>0</v>
      </c>
      <c r="CS559" s="339">
        <v>117</v>
      </c>
      <c r="CT559" s="155">
        <v>12891.060000000001</v>
      </c>
      <c r="CU559" s="156">
        <v>1.0000000000000002</v>
      </c>
      <c r="CV559" s="155">
        <v>0</v>
      </c>
      <c r="CW559" s="391"/>
      <c r="CX559" s="155">
        <v>0</v>
      </c>
      <c r="CY559" s="366">
        <v>0</v>
      </c>
      <c r="CZ559" s="339">
        <v>117</v>
      </c>
      <c r="DA559" s="155">
        <v>12891.060000000001</v>
      </c>
      <c r="DB559" s="156">
        <v>1.0000000000000002</v>
      </c>
      <c r="DC559" s="155">
        <v>0</v>
      </c>
      <c r="DD559" s="391"/>
      <c r="DE559" s="155">
        <v>0</v>
      </c>
      <c r="DF559" s="366">
        <v>0</v>
      </c>
      <c r="DG559" s="339">
        <v>117</v>
      </c>
      <c r="DH559" s="155">
        <v>12891.060000000001</v>
      </c>
      <c r="DI559" s="156">
        <v>1.0000000000000002</v>
      </c>
      <c r="DJ559" s="155">
        <v>0</v>
      </c>
      <c r="DK559" s="391"/>
      <c r="DL559" s="155">
        <v>0</v>
      </c>
      <c r="DM559" s="366">
        <v>0</v>
      </c>
      <c r="DN559" s="339">
        <v>117</v>
      </c>
      <c r="DO559" s="155">
        <v>12891.060000000001</v>
      </c>
      <c r="DP559" s="156">
        <v>1.0000000000000002</v>
      </c>
      <c r="DQ559" s="155">
        <v>0</v>
      </c>
    </row>
    <row r="560" spans="1:121" x14ac:dyDescent="0.25">
      <c r="A560" s="12">
        <v>17</v>
      </c>
      <c r="B560" s="12"/>
      <c r="C560" s="12"/>
      <c r="D560" s="12" t="s">
        <v>1478</v>
      </c>
      <c r="E560" s="12"/>
      <c r="F560" s="94"/>
      <c r="G560" s="14"/>
      <c r="H560" s="14"/>
      <c r="I560" s="388">
        <v>0</v>
      </c>
      <c r="J560" s="96"/>
      <c r="K560" s="388">
        <v>0</v>
      </c>
      <c r="L560" s="172" t="e">
        <v>#DIV/0!</v>
      </c>
      <c r="M560" s="389"/>
      <c r="N560" s="388">
        <v>0</v>
      </c>
      <c r="O560" s="158" t="e">
        <v>#DIV/0!</v>
      </c>
      <c r="P560" s="388">
        <v>321898.22299999994</v>
      </c>
      <c r="Q560" s="96"/>
      <c r="R560" s="388">
        <v>0</v>
      </c>
      <c r="S560" s="172" t="e">
        <v>#DIV/0!</v>
      </c>
      <c r="T560" s="389"/>
      <c r="U560" s="388">
        <v>0</v>
      </c>
      <c r="V560" s="158" t="e">
        <v>#DIV/0!</v>
      </c>
      <c r="W560" s="388">
        <v>321898.22299999994</v>
      </c>
      <c r="X560" s="96"/>
      <c r="Y560" s="388">
        <v>0</v>
      </c>
      <c r="Z560" s="172" t="e">
        <v>#DIV/0!</v>
      </c>
      <c r="AA560" s="389"/>
      <c r="AB560" s="388">
        <v>0</v>
      </c>
      <c r="AC560" s="158" t="e">
        <v>#DIV/0!</v>
      </c>
      <c r="AD560" s="388">
        <v>321898.22299999994</v>
      </c>
      <c r="AE560" s="96"/>
      <c r="AF560" s="388">
        <v>1486.9560000000001</v>
      </c>
      <c r="AG560" s="172" t="e">
        <v>#DIV/0!</v>
      </c>
      <c r="AH560" s="389"/>
      <c r="AI560" s="388">
        <v>1486.9560000000001</v>
      </c>
      <c r="AJ560" s="158" t="e">
        <v>#DIV/0!</v>
      </c>
      <c r="AK560" s="388">
        <v>320411.26699999993</v>
      </c>
      <c r="AL560" s="96"/>
      <c r="AM560" s="388">
        <v>1123.2552000000001</v>
      </c>
      <c r="AN560" s="172" t="e">
        <v>#DIV/0!</v>
      </c>
      <c r="AO560" s="389"/>
      <c r="AP560" s="388">
        <v>2610.2112000000002</v>
      </c>
      <c r="AQ560" s="158" t="e">
        <v>#DIV/0!</v>
      </c>
      <c r="AR560" s="388">
        <v>319288.01179999998</v>
      </c>
      <c r="AS560" s="96"/>
      <c r="AT560" s="388">
        <v>6841.45</v>
      </c>
      <c r="AU560" s="172" t="e">
        <v>#DIV/0!</v>
      </c>
      <c r="AV560" s="389"/>
      <c r="AW560" s="388">
        <v>9451.6611999999986</v>
      </c>
      <c r="AX560" s="158" t="e">
        <v>#DIV/0!</v>
      </c>
      <c r="AY560" s="388">
        <v>312446.56179999997</v>
      </c>
      <c r="AZ560" s="96"/>
      <c r="BA560" s="388">
        <v>0</v>
      </c>
      <c r="BB560" s="172" t="e">
        <v>#DIV/0!</v>
      </c>
      <c r="BC560" s="389"/>
      <c r="BD560" s="388">
        <v>9451.6611999999986</v>
      </c>
      <c r="BE560" s="158" t="e">
        <v>#DIV/0!</v>
      </c>
      <c r="BF560" s="388">
        <v>312446.56179999997</v>
      </c>
      <c r="BG560" s="96"/>
      <c r="BH560" s="388">
        <v>0</v>
      </c>
      <c r="BI560" s="172" t="e">
        <v>#DIV/0!</v>
      </c>
      <c r="BJ560" s="389"/>
      <c r="BK560" s="388">
        <v>9451.6611999999986</v>
      </c>
      <c r="BL560" s="158" t="e">
        <v>#DIV/0!</v>
      </c>
      <c r="BM560" s="388">
        <v>312446.56179999997</v>
      </c>
      <c r="BN560" s="96"/>
      <c r="BO560" s="388">
        <v>0</v>
      </c>
      <c r="BP560" s="172" t="e">
        <v>#DIV/0!</v>
      </c>
      <c r="BQ560" s="389"/>
      <c r="BR560" s="388">
        <v>9451.6611999999986</v>
      </c>
      <c r="BS560" s="158" t="e">
        <v>#DIV/0!</v>
      </c>
      <c r="BT560" s="388">
        <v>312446.56179999997</v>
      </c>
      <c r="BU560" s="96"/>
      <c r="BV560" s="388">
        <v>189913.74</v>
      </c>
      <c r="BW560" s="172" t="e">
        <v>#DIV/0!</v>
      </c>
      <c r="BX560" s="389"/>
      <c r="BY560" s="388">
        <v>199365.40120000002</v>
      </c>
      <c r="BZ560" s="158" t="e">
        <v>#DIV/0!</v>
      </c>
      <c r="CA560" s="388">
        <v>122532.82180000001</v>
      </c>
      <c r="CB560" s="96"/>
      <c r="CC560" s="388">
        <v>0</v>
      </c>
      <c r="CD560" s="172" t="e">
        <v>#DIV/0!</v>
      </c>
      <c r="CE560" s="389"/>
      <c r="CF560" s="388">
        <v>199365.40120000002</v>
      </c>
      <c r="CG560" s="158" t="e">
        <v>#DIV/0!</v>
      </c>
      <c r="CH560" s="388">
        <v>122532.82180000001</v>
      </c>
      <c r="CI560" s="96"/>
      <c r="CJ560" s="388">
        <v>33384.856</v>
      </c>
      <c r="CK560" s="172" t="e">
        <v>#DIV/0!</v>
      </c>
      <c r="CL560" s="389"/>
      <c r="CM560" s="388">
        <v>232750.25719999999</v>
      </c>
      <c r="CN560" s="158">
        <v>0</v>
      </c>
      <c r="CO560" s="388">
        <v>89147.965800000005</v>
      </c>
      <c r="CP560" s="96"/>
      <c r="CQ560" s="388">
        <v>11286.82</v>
      </c>
      <c r="CR560" s="172"/>
      <c r="CS560" s="389"/>
      <c r="CT560" s="388">
        <v>244037.0772</v>
      </c>
      <c r="CU560" s="158"/>
      <c r="CV560" s="388">
        <v>77861.145800000013</v>
      </c>
      <c r="CW560" s="96"/>
      <c r="CX560" s="388">
        <v>16119.5587</v>
      </c>
      <c r="CY560" s="172"/>
      <c r="CZ560" s="389"/>
      <c r="DA560" s="388">
        <v>260156.63589999999</v>
      </c>
      <c r="DB560" s="158"/>
      <c r="DC560" s="388">
        <v>61741.587100000004</v>
      </c>
      <c r="DD560" s="96"/>
      <c r="DE560" s="388">
        <v>0</v>
      </c>
      <c r="DF560" s="172"/>
      <c r="DG560" s="389"/>
      <c r="DH560" s="388">
        <v>260156.63589999999</v>
      </c>
      <c r="DI560" s="158"/>
      <c r="DJ560" s="388">
        <v>61741.587100000004</v>
      </c>
      <c r="DK560" s="96"/>
      <c r="DL560" s="388">
        <v>0</v>
      </c>
      <c r="DM560" s="172"/>
      <c r="DN560" s="389"/>
      <c r="DO560" s="388">
        <v>260156.63589999999</v>
      </c>
      <c r="DP560" s="158"/>
      <c r="DQ560" s="388">
        <v>61741.587100000004</v>
      </c>
    </row>
    <row r="561" spans="1:121" x14ac:dyDescent="0.25">
      <c r="A561" s="25" t="s">
        <v>1479</v>
      </c>
      <c r="B561" s="25"/>
      <c r="C561" s="25"/>
      <c r="D561" s="25" t="s">
        <v>1480</v>
      </c>
      <c r="E561" s="25"/>
      <c r="F561" s="25"/>
      <c r="G561" s="26"/>
      <c r="H561" s="26"/>
      <c r="I561" s="392">
        <v>0</v>
      </c>
      <c r="J561" s="157"/>
      <c r="K561" s="392">
        <v>0</v>
      </c>
      <c r="L561" s="369" t="e">
        <v>#DIV/0!</v>
      </c>
      <c r="M561" s="370"/>
      <c r="N561" s="392">
        <v>0</v>
      </c>
      <c r="O561" s="161" t="e">
        <v>#DIV/0!</v>
      </c>
      <c r="P561" s="392">
        <v>299747.05199999997</v>
      </c>
      <c r="Q561" s="157"/>
      <c r="R561" s="392">
        <v>0</v>
      </c>
      <c r="S561" s="369" t="e">
        <v>#DIV/0!</v>
      </c>
      <c r="T561" s="370"/>
      <c r="U561" s="392">
        <v>0</v>
      </c>
      <c r="V561" s="161" t="e">
        <v>#DIV/0!</v>
      </c>
      <c r="W561" s="392">
        <v>299747.05199999997</v>
      </c>
      <c r="X561" s="157"/>
      <c r="Y561" s="392">
        <v>0</v>
      </c>
      <c r="Z561" s="369" t="e">
        <v>#DIV/0!</v>
      </c>
      <c r="AA561" s="370"/>
      <c r="AB561" s="392">
        <v>0</v>
      </c>
      <c r="AC561" s="161" t="e">
        <v>#DIV/0!</v>
      </c>
      <c r="AD561" s="392">
        <v>299747.05199999997</v>
      </c>
      <c r="AE561" s="157"/>
      <c r="AF561" s="392">
        <v>0</v>
      </c>
      <c r="AG561" s="369" t="e">
        <v>#DIV/0!</v>
      </c>
      <c r="AH561" s="370"/>
      <c r="AI561" s="392">
        <v>0</v>
      </c>
      <c r="AJ561" s="161" t="e">
        <v>#DIV/0!</v>
      </c>
      <c r="AK561" s="392">
        <v>299747.05199999997</v>
      </c>
      <c r="AL561" s="157"/>
      <c r="AM561" s="392">
        <v>0</v>
      </c>
      <c r="AN561" s="369" t="e">
        <v>#DIV/0!</v>
      </c>
      <c r="AO561" s="370"/>
      <c r="AP561" s="392">
        <v>0</v>
      </c>
      <c r="AQ561" s="161" t="e">
        <v>#DIV/0!</v>
      </c>
      <c r="AR561" s="392">
        <v>299747.05199999997</v>
      </c>
      <c r="AS561" s="157"/>
      <c r="AT561" s="392">
        <v>3606.91</v>
      </c>
      <c r="AU561" s="369" t="e">
        <v>#DIV/0!</v>
      </c>
      <c r="AV561" s="370"/>
      <c r="AW561" s="392">
        <v>3606.91</v>
      </c>
      <c r="AX561" s="161" t="e">
        <v>#DIV/0!</v>
      </c>
      <c r="AY561" s="392">
        <v>296140.14199999993</v>
      </c>
      <c r="AZ561" s="157"/>
      <c r="BA561" s="392">
        <v>0</v>
      </c>
      <c r="BB561" s="369" t="e">
        <v>#DIV/0!</v>
      </c>
      <c r="BC561" s="370"/>
      <c r="BD561" s="392">
        <v>3606.91</v>
      </c>
      <c r="BE561" s="161" t="e">
        <v>#DIV/0!</v>
      </c>
      <c r="BF561" s="392">
        <v>296140.14199999993</v>
      </c>
      <c r="BG561" s="157"/>
      <c r="BH561" s="392">
        <v>0</v>
      </c>
      <c r="BI561" s="369" t="e">
        <v>#DIV/0!</v>
      </c>
      <c r="BJ561" s="370"/>
      <c r="BK561" s="392">
        <v>3606.91</v>
      </c>
      <c r="BL561" s="161" t="e">
        <v>#DIV/0!</v>
      </c>
      <c r="BM561" s="392">
        <v>296140.14199999993</v>
      </c>
      <c r="BN561" s="157"/>
      <c r="BO561" s="392">
        <v>0</v>
      </c>
      <c r="BP561" s="369" t="e">
        <v>#DIV/0!</v>
      </c>
      <c r="BQ561" s="370"/>
      <c r="BR561" s="392">
        <v>3606.91</v>
      </c>
      <c r="BS561" s="161" t="e">
        <v>#DIV/0!</v>
      </c>
      <c r="BT561" s="392">
        <v>296140.14199999993</v>
      </c>
      <c r="BU561" s="157"/>
      <c r="BV561" s="392">
        <v>189913.74</v>
      </c>
      <c r="BW561" s="369" t="e">
        <v>#DIV/0!</v>
      </c>
      <c r="BX561" s="370"/>
      <c r="BY561" s="392">
        <v>193520.65</v>
      </c>
      <c r="BZ561" s="161" t="e">
        <v>#DIV/0!</v>
      </c>
      <c r="CA561" s="392">
        <v>106226.402</v>
      </c>
      <c r="CB561" s="157"/>
      <c r="CC561" s="392">
        <v>0</v>
      </c>
      <c r="CD561" s="369" t="e">
        <v>#DIV/0!</v>
      </c>
      <c r="CE561" s="370"/>
      <c r="CF561" s="392">
        <v>193520.65</v>
      </c>
      <c r="CG561" s="161" t="e">
        <v>#DIV/0!</v>
      </c>
      <c r="CH561" s="392">
        <v>106226.402</v>
      </c>
      <c r="CI561" s="157"/>
      <c r="CJ561" s="392">
        <v>33274.25</v>
      </c>
      <c r="CK561" s="369" t="e">
        <v>#DIV/0!</v>
      </c>
      <c r="CL561" s="370"/>
      <c r="CM561" s="392">
        <v>226794.9</v>
      </c>
      <c r="CN561" s="161">
        <v>0</v>
      </c>
      <c r="CO561" s="392">
        <v>72952.152000000002</v>
      </c>
      <c r="CP561" s="157"/>
      <c r="CQ561" s="392">
        <v>11286.82</v>
      </c>
      <c r="CR561" s="369"/>
      <c r="CS561" s="370"/>
      <c r="CT561" s="392">
        <v>238081.72</v>
      </c>
      <c r="CU561" s="161"/>
      <c r="CV561" s="106">
        <v>61665.332000000002</v>
      </c>
      <c r="CW561" s="157"/>
      <c r="CX561" s="392">
        <v>16119.548699999999</v>
      </c>
      <c r="CY561" s="369"/>
      <c r="CZ561" s="370"/>
      <c r="DA561" s="392">
        <v>254201.26869999999</v>
      </c>
      <c r="DB561" s="161"/>
      <c r="DC561" s="106">
        <v>45545.78330000001</v>
      </c>
      <c r="DD561" s="157"/>
      <c r="DE561" s="392">
        <v>0</v>
      </c>
      <c r="DF561" s="369"/>
      <c r="DG561" s="370"/>
      <c r="DH561" s="392">
        <v>254201.26869999999</v>
      </c>
      <c r="DI561" s="161"/>
      <c r="DJ561" s="106">
        <v>45545.78330000001</v>
      </c>
      <c r="DK561" s="157"/>
      <c r="DL561" s="392">
        <v>0</v>
      </c>
      <c r="DM561" s="369"/>
      <c r="DN561" s="370"/>
      <c r="DO561" s="392">
        <v>254201.26869999999</v>
      </c>
      <c r="DP561" s="161"/>
      <c r="DQ561" s="106">
        <v>45545.78330000001</v>
      </c>
    </row>
    <row r="562" spans="1:121" ht="38.25" x14ac:dyDescent="0.25">
      <c r="A562" s="17" t="s">
        <v>1481</v>
      </c>
      <c r="B562" s="18" t="s">
        <v>1482</v>
      </c>
      <c r="C562" s="17" t="s">
        <v>27</v>
      </c>
      <c r="D562" s="17" t="s">
        <v>1483</v>
      </c>
      <c r="E562" s="19" t="s">
        <v>42</v>
      </c>
      <c r="F562" s="19">
        <v>28</v>
      </c>
      <c r="G562" s="20">
        <v>5220</v>
      </c>
      <c r="H562" s="20">
        <v>6536.48</v>
      </c>
      <c r="I562" s="390">
        <v>183021.44</v>
      </c>
      <c r="J562" s="100">
        <v>0</v>
      </c>
      <c r="K562" s="155">
        <v>0</v>
      </c>
      <c r="L562" s="366">
        <v>0</v>
      </c>
      <c r="M562" s="339">
        <v>0</v>
      </c>
      <c r="N562" s="155">
        <v>0</v>
      </c>
      <c r="O562" s="156">
        <v>0</v>
      </c>
      <c r="P562" s="155">
        <v>183021.44</v>
      </c>
      <c r="Q562" s="100"/>
      <c r="R562" s="155">
        <v>0</v>
      </c>
      <c r="S562" s="366">
        <v>0</v>
      </c>
      <c r="T562" s="339">
        <v>0</v>
      </c>
      <c r="U562" s="155">
        <v>0</v>
      </c>
      <c r="V562" s="156">
        <v>0</v>
      </c>
      <c r="W562" s="155">
        <v>183021.44</v>
      </c>
      <c r="X562" s="100"/>
      <c r="Y562" s="155">
        <v>0</v>
      </c>
      <c r="Z562" s="366">
        <v>0</v>
      </c>
      <c r="AA562" s="339">
        <v>0</v>
      </c>
      <c r="AB562" s="155">
        <v>0</v>
      </c>
      <c r="AC562" s="156">
        <v>0</v>
      </c>
      <c r="AD562" s="155">
        <v>183021.44</v>
      </c>
      <c r="AE562" s="100"/>
      <c r="AF562" s="155">
        <v>0</v>
      </c>
      <c r="AG562" s="366">
        <v>0</v>
      </c>
      <c r="AH562" s="339">
        <v>0</v>
      </c>
      <c r="AI562" s="155">
        <v>0</v>
      </c>
      <c r="AJ562" s="156">
        <v>0</v>
      </c>
      <c r="AK562" s="155">
        <v>183021.44</v>
      </c>
      <c r="AL562" s="100"/>
      <c r="AM562" s="155">
        <v>0</v>
      </c>
      <c r="AN562" s="366">
        <v>0</v>
      </c>
      <c r="AO562" s="339">
        <v>0</v>
      </c>
      <c r="AP562" s="155">
        <v>0</v>
      </c>
      <c r="AQ562" s="156">
        <v>0</v>
      </c>
      <c r="AR562" s="155">
        <v>183021.44</v>
      </c>
      <c r="AS562" s="100"/>
      <c r="AT562" s="155">
        <v>0</v>
      </c>
      <c r="AU562" s="366">
        <v>0</v>
      </c>
      <c r="AV562" s="339">
        <v>0</v>
      </c>
      <c r="AW562" s="155">
        <v>0</v>
      </c>
      <c r="AX562" s="156">
        <v>0</v>
      </c>
      <c r="AY562" s="155">
        <v>183021.44</v>
      </c>
      <c r="AZ562" s="100"/>
      <c r="BA562" s="155">
        <v>0</v>
      </c>
      <c r="BB562" s="366">
        <v>0</v>
      </c>
      <c r="BC562" s="339">
        <v>0</v>
      </c>
      <c r="BD562" s="155">
        <v>0</v>
      </c>
      <c r="BE562" s="156">
        <v>0</v>
      </c>
      <c r="BF562" s="155">
        <v>183021.44</v>
      </c>
      <c r="BG562" s="100"/>
      <c r="BH562" s="155">
        <v>0</v>
      </c>
      <c r="BI562" s="366">
        <v>0</v>
      </c>
      <c r="BJ562" s="339">
        <v>0</v>
      </c>
      <c r="BK562" s="155">
        <v>0</v>
      </c>
      <c r="BL562" s="156">
        <v>0</v>
      </c>
      <c r="BM562" s="155">
        <v>183021.44</v>
      </c>
      <c r="BN562" s="100"/>
      <c r="BO562" s="155">
        <v>0</v>
      </c>
      <c r="BP562" s="366">
        <v>0</v>
      </c>
      <c r="BQ562" s="339">
        <v>0</v>
      </c>
      <c r="BR562" s="155">
        <v>0</v>
      </c>
      <c r="BS562" s="156">
        <v>0</v>
      </c>
      <c r="BT562" s="155">
        <v>183021.44</v>
      </c>
      <c r="BU562" s="100">
        <v>27</v>
      </c>
      <c r="BV562" s="155">
        <v>176484.96</v>
      </c>
      <c r="BW562" s="366">
        <v>0.96428571428571419</v>
      </c>
      <c r="BX562" s="339">
        <v>27</v>
      </c>
      <c r="BY562" s="155">
        <v>176484.96</v>
      </c>
      <c r="BZ562" s="156">
        <v>0.96428571428571419</v>
      </c>
      <c r="CA562" s="155">
        <v>6536.4800000000105</v>
      </c>
      <c r="CB562" s="100"/>
      <c r="CC562" s="155">
        <v>0</v>
      </c>
      <c r="CD562" s="366">
        <v>0</v>
      </c>
      <c r="CE562" s="339">
        <v>27</v>
      </c>
      <c r="CF562" s="155">
        <v>176484.96</v>
      </c>
      <c r="CG562" s="156">
        <v>0.96428571428571419</v>
      </c>
      <c r="CH562" s="155">
        <v>6536.4800000000105</v>
      </c>
      <c r="CI562" s="100"/>
      <c r="CJ562" s="155">
        <v>0</v>
      </c>
      <c r="CK562" s="366">
        <v>0</v>
      </c>
      <c r="CL562" s="339">
        <v>27</v>
      </c>
      <c r="CM562" s="155">
        <v>176484.96</v>
      </c>
      <c r="CN562" s="156">
        <v>0.96428571428571419</v>
      </c>
      <c r="CO562" s="155">
        <v>6536.4800000000105</v>
      </c>
      <c r="CP562" s="100"/>
      <c r="CQ562" s="155">
        <v>0</v>
      </c>
      <c r="CR562" s="366">
        <v>0</v>
      </c>
      <c r="CS562" s="339">
        <v>27</v>
      </c>
      <c r="CT562" s="155">
        <v>176484.96</v>
      </c>
      <c r="CU562" s="156">
        <v>0.96428571428571419</v>
      </c>
      <c r="CV562" s="155">
        <v>6536.4800000000105</v>
      </c>
      <c r="CW562" s="100"/>
      <c r="CX562" s="155">
        <v>0</v>
      </c>
      <c r="CY562" s="366">
        <v>0</v>
      </c>
      <c r="CZ562" s="339">
        <v>27</v>
      </c>
      <c r="DA562" s="155">
        <v>176484.96</v>
      </c>
      <c r="DB562" s="156">
        <v>0.96428571428571419</v>
      </c>
      <c r="DC562" s="155">
        <v>6536.4800000000105</v>
      </c>
      <c r="DD562" s="100"/>
      <c r="DE562" s="155">
        <v>0</v>
      </c>
      <c r="DF562" s="366">
        <v>0</v>
      </c>
      <c r="DG562" s="339">
        <v>27</v>
      </c>
      <c r="DH562" s="155">
        <v>176484.96</v>
      </c>
      <c r="DI562" s="156">
        <v>0.96428571428571419</v>
      </c>
      <c r="DJ562" s="155">
        <v>6536.4800000000105</v>
      </c>
      <c r="DK562" s="100"/>
      <c r="DL562" s="155">
        <v>0</v>
      </c>
      <c r="DM562" s="366">
        <v>0</v>
      </c>
      <c r="DN562" s="339">
        <v>27</v>
      </c>
      <c r="DO562" s="155">
        <v>176484.96</v>
      </c>
      <c r="DP562" s="156">
        <v>0.96428571428571419</v>
      </c>
      <c r="DQ562" s="155">
        <v>6536.4800000000105</v>
      </c>
    </row>
    <row r="563" spans="1:121" ht="63.75" x14ac:dyDescent="0.25">
      <c r="A563" s="17" t="s">
        <v>1484</v>
      </c>
      <c r="B563" s="18" t="s">
        <v>1485</v>
      </c>
      <c r="C563" s="17" t="s">
        <v>27</v>
      </c>
      <c r="D563" s="17" t="s">
        <v>1486</v>
      </c>
      <c r="E563" s="19" t="s">
        <v>42</v>
      </c>
      <c r="F563" s="19">
        <v>6</v>
      </c>
      <c r="G563" s="20">
        <v>634.26</v>
      </c>
      <c r="H563" s="20">
        <v>794.22</v>
      </c>
      <c r="I563" s="390">
        <v>4765.32</v>
      </c>
      <c r="J563" s="100">
        <v>0</v>
      </c>
      <c r="K563" s="155">
        <v>0</v>
      </c>
      <c r="L563" s="366">
        <v>0</v>
      </c>
      <c r="M563" s="339">
        <v>0</v>
      </c>
      <c r="N563" s="155">
        <v>0</v>
      </c>
      <c r="O563" s="156">
        <v>0</v>
      </c>
      <c r="P563" s="155">
        <v>4765.32</v>
      </c>
      <c r="Q563" s="100"/>
      <c r="R563" s="155">
        <v>0</v>
      </c>
      <c r="S563" s="366">
        <v>0</v>
      </c>
      <c r="T563" s="339">
        <v>0</v>
      </c>
      <c r="U563" s="155">
        <v>0</v>
      </c>
      <c r="V563" s="156">
        <v>0</v>
      </c>
      <c r="W563" s="155">
        <v>4765.32</v>
      </c>
      <c r="X563" s="100"/>
      <c r="Y563" s="155">
        <v>0</v>
      </c>
      <c r="Z563" s="366">
        <v>0</v>
      </c>
      <c r="AA563" s="339">
        <v>0</v>
      </c>
      <c r="AB563" s="155">
        <v>0</v>
      </c>
      <c r="AC563" s="156">
        <v>0</v>
      </c>
      <c r="AD563" s="155">
        <v>4765.32</v>
      </c>
      <c r="AE563" s="100"/>
      <c r="AF563" s="155">
        <v>0</v>
      </c>
      <c r="AG563" s="366">
        <v>0</v>
      </c>
      <c r="AH563" s="339">
        <v>0</v>
      </c>
      <c r="AI563" s="155">
        <v>0</v>
      </c>
      <c r="AJ563" s="156">
        <v>0</v>
      </c>
      <c r="AK563" s="155">
        <v>4765.32</v>
      </c>
      <c r="AL563" s="100"/>
      <c r="AM563" s="155">
        <v>0</v>
      </c>
      <c r="AN563" s="366">
        <v>0</v>
      </c>
      <c r="AO563" s="339">
        <v>0</v>
      </c>
      <c r="AP563" s="155">
        <v>0</v>
      </c>
      <c r="AQ563" s="156">
        <v>0</v>
      </c>
      <c r="AR563" s="155">
        <v>4765.32</v>
      </c>
      <c r="AS563" s="100">
        <v>3</v>
      </c>
      <c r="AT563" s="155">
        <v>2382.66</v>
      </c>
      <c r="AU563" s="366">
        <v>0.5</v>
      </c>
      <c r="AV563" s="339">
        <v>3</v>
      </c>
      <c r="AW563" s="155">
        <v>2382.66</v>
      </c>
      <c r="AX563" s="156">
        <v>0.5</v>
      </c>
      <c r="AY563" s="155">
        <v>2382.66</v>
      </c>
      <c r="AZ563" s="100"/>
      <c r="BA563" s="155">
        <v>0</v>
      </c>
      <c r="BB563" s="366">
        <v>0</v>
      </c>
      <c r="BC563" s="339">
        <v>3</v>
      </c>
      <c r="BD563" s="155">
        <v>2382.66</v>
      </c>
      <c r="BE563" s="156">
        <v>0.5</v>
      </c>
      <c r="BF563" s="155">
        <v>2382.66</v>
      </c>
      <c r="BG563" s="100"/>
      <c r="BH563" s="155">
        <v>0</v>
      </c>
      <c r="BI563" s="366">
        <v>0</v>
      </c>
      <c r="BJ563" s="339">
        <v>3</v>
      </c>
      <c r="BK563" s="155">
        <v>2382.66</v>
      </c>
      <c r="BL563" s="156">
        <v>0.5</v>
      </c>
      <c r="BM563" s="155">
        <v>2382.66</v>
      </c>
      <c r="BN563" s="100"/>
      <c r="BO563" s="155">
        <v>0</v>
      </c>
      <c r="BP563" s="366">
        <v>0</v>
      </c>
      <c r="BQ563" s="339">
        <v>3</v>
      </c>
      <c r="BR563" s="155">
        <v>2382.66</v>
      </c>
      <c r="BS563" s="156">
        <v>0.5</v>
      </c>
      <c r="BT563" s="155">
        <v>2382.66</v>
      </c>
      <c r="BU563" s="100"/>
      <c r="BV563" s="155">
        <v>0</v>
      </c>
      <c r="BW563" s="366">
        <v>0</v>
      </c>
      <c r="BX563" s="339">
        <v>3</v>
      </c>
      <c r="BY563" s="155">
        <v>2382.66</v>
      </c>
      <c r="BZ563" s="156">
        <v>0.5</v>
      </c>
      <c r="CA563" s="155">
        <v>2382.66</v>
      </c>
      <c r="CB563" s="100"/>
      <c r="CC563" s="155">
        <v>0</v>
      </c>
      <c r="CD563" s="366">
        <v>0</v>
      </c>
      <c r="CE563" s="339">
        <v>3</v>
      </c>
      <c r="CF563" s="155">
        <v>2382.66</v>
      </c>
      <c r="CG563" s="156">
        <v>0.5</v>
      </c>
      <c r="CH563" s="155">
        <v>2382.66</v>
      </c>
      <c r="CI563" s="100"/>
      <c r="CJ563" s="155">
        <v>0</v>
      </c>
      <c r="CK563" s="366">
        <v>0</v>
      </c>
      <c r="CL563" s="339">
        <v>3</v>
      </c>
      <c r="CM563" s="155">
        <v>2382.66</v>
      </c>
      <c r="CN563" s="156">
        <v>0.5</v>
      </c>
      <c r="CO563" s="155">
        <v>2382.66</v>
      </c>
      <c r="CP563" s="100"/>
      <c r="CQ563" s="155">
        <v>0</v>
      </c>
      <c r="CR563" s="366">
        <v>0</v>
      </c>
      <c r="CS563" s="339">
        <v>3</v>
      </c>
      <c r="CT563" s="155">
        <v>2382.66</v>
      </c>
      <c r="CU563" s="156">
        <v>0.5</v>
      </c>
      <c r="CV563" s="155">
        <v>2382.66</v>
      </c>
      <c r="CW563" s="100">
        <v>3</v>
      </c>
      <c r="CX563" s="155">
        <v>2382.66</v>
      </c>
      <c r="CY563" s="366">
        <v>0.5</v>
      </c>
      <c r="CZ563" s="339">
        <v>6</v>
      </c>
      <c r="DA563" s="155">
        <v>4765.32</v>
      </c>
      <c r="DB563" s="156">
        <v>1</v>
      </c>
      <c r="DC563" s="155">
        <v>0</v>
      </c>
      <c r="DD563" s="100"/>
      <c r="DE563" s="155">
        <v>0</v>
      </c>
      <c r="DF563" s="366">
        <v>0</v>
      </c>
      <c r="DG563" s="339">
        <v>6</v>
      </c>
      <c r="DH563" s="155">
        <v>4765.32</v>
      </c>
      <c r="DI563" s="156">
        <v>1</v>
      </c>
      <c r="DJ563" s="155">
        <v>0</v>
      </c>
      <c r="DK563" s="100"/>
      <c r="DL563" s="155">
        <v>0</v>
      </c>
      <c r="DM563" s="366">
        <v>0</v>
      </c>
      <c r="DN563" s="339">
        <v>6</v>
      </c>
      <c r="DO563" s="155">
        <v>4765.32</v>
      </c>
      <c r="DP563" s="156">
        <v>1</v>
      </c>
      <c r="DQ563" s="155">
        <v>0</v>
      </c>
    </row>
    <row r="564" spans="1:121" ht="63.75" x14ac:dyDescent="0.25">
      <c r="A564" s="17" t="s">
        <v>1487</v>
      </c>
      <c r="B564" s="18" t="s">
        <v>1488</v>
      </c>
      <c r="C564" s="17" t="s">
        <v>27</v>
      </c>
      <c r="D564" s="17" t="s">
        <v>1489</v>
      </c>
      <c r="E564" s="19" t="s">
        <v>42</v>
      </c>
      <c r="F564" s="19">
        <v>1</v>
      </c>
      <c r="G564" s="20">
        <v>625.22</v>
      </c>
      <c r="H564" s="20">
        <v>782.9</v>
      </c>
      <c r="I564" s="390">
        <v>782.9</v>
      </c>
      <c r="J564" s="100">
        <v>0</v>
      </c>
      <c r="K564" s="155">
        <v>0</v>
      </c>
      <c r="L564" s="366">
        <v>0</v>
      </c>
      <c r="M564" s="339">
        <v>0</v>
      </c>
      <c r="N564" s="155">
        <v>0</v>
      </c>
      <c r="O564" s="156">
        <v>0</v>
      </c>
      <c r="P564" s="155">
        <v>782.9</v>
      </c>
      <c r="Q564" s="100"/>
      <c r="R564" s="155">
        <v>0</v>
      </c>
      <c r="S564" s="366">
        <v>0</v>
      </c>
      <c r="T564" s="339">
        <v>0</v>
      </c>
      <c r="U564" s="155">
        <v>0</v>
      </c>
      <c r="V564" s="156">
        <v>0</v>
      </c>
      <c r="W564" s="155">
        <v>782.9</v>
      </c>
      <c r="X564" s="100"/>
      <c r="Y564" s="155">
        <v>0</v>
      </c>
      <c r="Z564" s="366">
        <v>0</v>
      </c>
      <c r="AA564" s="339">
        <v>0</v>
      </c>
      <c r="AB564" s="155">
        <v>0</v>
      </c>
      <c r="AC564" s="156">
        <v>0</v>
      </c>
      <c r="AD564" s="155">
        <v>782.9</v>
      </c>
      <c r="AE564" s="100"/>
      <c r="AF564" s="155">
        <v>0</v>
      </c>
      <c r="AG564" s="366">
        <v>0</v>
      </c>
      <c r="AH564" s="339">
        <v>0</v>
      </c>
      <c r="AI564" s="155">
        <v>0</v>
      </c>
      <c r="AJ564" s="156">
        <v>0</v>
      </c>
      <c r="AK564" s="155">
        <v>782.9</v>
      </c>
      <c r="AL564" s="100"/>
      <c r="AM564" s="155">
        <v>0</v>
      </c>
      <c r="AN564" s="366">
        <v>0</v>
      </c>
      <c r="AO564" s="339">
        <v>0</v>
      </c>
      <c r="AP564" s="155">
        <v>0</v>
      </c>
      <c r="AQ564" s="156">
        <v>0</v>
      </c>
      <c r="AR564" s="155">
        <v>782.9</v>
      </c>
      <c r="AS564" s="100"/>
      <c r="AT564" s="155">
        <v>0</v>
      </c>
      <c r="AU564" s="366">
        <v>0</v>
      </c>
      <c r="AV564" s="339">
        <v>0</v>
      </c>
      <c r="AW564" s="155">
        <v>0</v>
      </c>
      <c r="AX564" s="156">
        <v>0</v>
      </c>
      <c r="AY564" s="155">
        <v>782.9</v>
      </c>
      <c r="AZ564" s="100"/>
      <c r="BA564" s="155">
        <v>0</v>
      </c>
      <c r="BB564" s="366">
        <v>0</v>
      </c>
      <c r="BC564" s="339">
        <v>0</v>
      </c>
      <c r="BD564" s="155">
        <v>0</v>
      </c>
      <c r="BE564" s="156">
        <v>0</v>
      </c>
      <c r="BF564" s="155">
        <v>782.9</v>
      </c>
      <c r="BG564" s="100"/>
      <c r="BH564" s="155">
        <v>0</v>
      </c>
      <c r="BI564" s="366">
        <v>0</v>
      </c>
      <c r="BJ564" s="339">
        <v>0</v>
      </c>
      <c r="BK564" s="155">
        <v>0</v>
      </c>
      <c r="BL564" s="156">
        <v>0</v>
      </c>
      <c r="BM564" s="155">
        <v>782.9</v>
      </c>
      <c r="BN564" s="100"/>
      <c r="BO564" s="155">
        <v>0</v>
      </c>
      <c r="BP564" s="366">
        <v>0</v>
      </c>
      <c r="BQ564" s="339">
        <v>0</v>
      </c>
      <c r="BR564" s="155">
        <v>0</v>
      </c>
      <c r="BS564" s="156">
        <v>0</v>
      </c>
      <c r="BT564" s="155">
        <v>782.9</v>
      </c>
      <c r="BU564" s="100"/>
      <c r="BV564" s="155">
        <v>0</v>
      </c>
      <c r="BW564" s="366">
        <v>0</v>
      </c>
      <c r="BX564" s="339">
        <v>0</v>
      </c>
      <c r="BY564" s="155">
        <v>0</v>
      </c>
      <c r="BZ564" s="156">
        <v>0</v>
      </c>
      <c r="CA564" s="155">
        <v>782.9</v>
      </c>
      <c r="CB564" s="100"/>
      <c r="CC564" s="155">
        <v>0</v>
      </c>
      <c r="CD564" s="366">
        <v>0</v>
      </c>
      <c r="CE564" s="339">
        <v>0</v>
      </c>
      <c r="CF564" s="155">
        <v>0</v>
      </c>
      <c r="CG564" s="156">
        <v>0</v>
      </c>
      <c r="CH564" s="155">
        <v>782.9</v>
      </c>
      <c r="CI564" s="100"/>
      <c r="CJ564" s="155">
        <v>0</v>
      </c>
      <c r="CK564" s="366">
        <v>0</v>
      </c>
      <c r="CL564" s="339">
        <v>0</v>
      </c>
      <c r="CM564" s="155">
        <v>0</v>
      </c>
      <c r="CN564" s="156">
        <v>0</v>
      </c>
      <c r="CO564" s="155">
        <v>782.9</v>
      </c>
      <c r="CP564" s="100"/>
      <c r="CQ564" s="155">
        <v>0</v>
      </c>
      <c r="CR564" s="366">
        <v>0</v>
      </c>
      <c r="CS564" s="339">
        <v>0</v>
      </c>
      <c r="CT564" s="155">
        <v>0</v>
      </c>
      <c r="CU564" s="156">
        <v>0</v>
      </c>
      <c r="CV564" s="155">
        <v>782.9</v>
      </c>
      <c r="CW564" s="100"/>
      <c r="CX564" s="155">
        <v>0</v>
      </c>
      <c r="CY564" s="366">
        <v>0</v>
      </c>
      <c r="CZ564" s="339">
        <v>0</v>
      </c>
      <c r="DA564" s="155">
        <v>0</v>
      </c>
      <c r="DB564" s="156">
        <v>0</v>
      </c>
      <c r="DC564" s="155">
        <v>782.9</v>
      </c>
      <c r="DD564" s="100"/>
      <c r="DE564" s="155">
        <v>0</v>
      </c>
      <c r="DF564" s="366">
        <v>0</v>
      </c>
      <c r="DG564" s="339">
        <v>0</v>
      </c>
      <c r="DH564" s="155">
        <v>0</v>
      </c>
      <c r="DI564" s="156">
        <v>0</v>
      </c>
      <c r="DJ564" s="155">
        <v>782.9</v>
      </c>
      <c r="DK564" s="100"/>
      <c r="DL564" s="155">
        <v>0</v>
      </c>
      <c r="DM564" s="366">
        <v>0</v>
      </c>
      <c r="DN564" s="339">
        <v>0</v>
      </c>
      <c r="DO564" s="155">
        <v>0</v>
      </c>
      <c r="DP564" s="156">
        <v>0</v>
      </c>
      <c r="DQ564" s="155">
        <v>782.9</v>
      </c>
    </row>
    <row r="565" spans="1:121" ht="51" x14ac:dyDescent="0.25">
      <c r="A565" s="17" t="s">
        <v>1490</v>
      </c>
      <c r="B565" s="18" t="s">
        <v>1491</v>
      </c>
      <c r="C565" s="17" t="s">
        <v>27</v>
      </c>
      <c r="D565" s="17" t="s">
        <v>1492</v>
      </c>
      <c r="E565" s="19" t="s">
        <v>42</v>
      </c>
      <c r="F565" s="19">
        <v>1</v>
      </c>
      <c r="G565" s="20">
        <v>4880</v>
      </c>
      <c r="H565" s="20">
        <v>6110.73</v>
      </c>
      <c r="I565" s="390">
        <v>6110.73</v>
      </c>
      <c r="J565" s="100">
        <v>0</v>
      </c>
      <c r="K565" s="155">
        <v>0</v>
      </c>
      <c r="L565" s="366">
        <v>0</v>
      </c>
      <c r="M565" s="339">
        <v>0</v>
      </c>
      <c r="N565" s="155">
        <v>0</v>
      </c>
      <c r="O565" s="156">
        <v>0</v>
      </c>
      <c r="P565" s="155">
        <v>6110.73</v>
      </c>
      <c r="Q565" s="100"/>
      <c r="R565" s="155">
        <v>0</v>
      </c>
      <c r="S565" s="366">
        <v>0</v>
      </c>
      <c r="T565" s="339">
        <v>0</v>
      </c>
      <c r="U565" s="155">
        <v>0</v>
      </c>
      <c r="V565" s="156">
        <v>0</v>
      </c>
      <c r="W565" s="155">
        <v>6110.73</v>
      </c>
      <c r="X565" s="100"/>
      <c r="Y565" s="155">
        <v>0</v>
      </c>
      <c r="Z565" s="366">
        <v>0</v>
      </c>
      <c r="AA565" s="339">
        <v>0</v>
      </c>
      <c r="AB565" s="155">
        <v>0</v>
      </c>
      <c r="AC565" s="156">
        <v>0</v>
      </c>
      <c r="AD565" s="155">
        <v>6110.73</v>
      </c>
      <c r="AE565" s="100"/>
      <c r="AF565" s="155">
        <v>0</v>
      </c>
      <c r="AG565" s="366">
        <v>0</v>
      </c>
      <c r="AH565" s="339">
        <v>0</v>
      </c>
      <c r="AI565" s="155">
        <v>0</v>
      </c>
      <c r="AJ565" s="156">
        <v>0</v>
      </c>
      <c r="AK565" s="155">
        <v>6110.73</v>
      </c>
      <c r="AL565" s="100"/>
      <c r="AM565" s="155">
        <v>0</v>
      </c>
      <c r="AN565" s="366">
        <v>0</v>
      </c>
      <c r="AO565" s="339">
        <v>0</v>
      </c>
      <c r="AP565" s="155">
        <v>0</v>
      </c>
      <c r="AQ565" s="156">
        <v>0</v>
      </c>
      <c r="AR565" s="155">
        <v>6110.73</v>
      </c>
      <c r="AS565" s="100"/>
      <c r="AT565" s="155">
        <v>0</v>
      </c>
      <c r="AU565" s="366">
        <v>0</v>
      </c>
      <c r="AV565" s="339">
        <v>0</v>
      </c>
      <c r="AW565" s="155">
        <v>0</v>
      </c>
      <c r="AX565" s="156">
        <v>0</v>
      </c>
      <c r="AY565" s="155">
        <v>6110.73</v>
      </c>
      <c r="AZ565" s="100"/>
      <c r="BA565" s="155">
        <v>0</v>
      </c>
      <c r="BB565" s="366">
        <v>0</v>
      </c>
      <c r="BC565" s="339">
        <v>0</v>
      </c>
      <c r="BD565" s="155">
        <v>0</v>
      </c>
      <c r="BE565" s="156">
        <v>0</v>
      </c>
      <c r="BF565" s="155">
        <v>6110.73</v>
      </c>
      <c r="BG565" s="100"/>
      <c r="BH565" s="155">
        <v>0</v>
      </c>
      <c r="BI565" s="366">
        <v>0</v>
      </c>
      <c r="BJ565" s="339">
        <v>0</v>
      </c>
      <c r="BK565" s="155">
        <v>0</v>
      </c>
      <c r="BL565" s="156">
        <v>0</v>
      </c>
      <c r="BM565" s="155">
        <v>6110.73</v>
      </c>
      <c r="BN565" s="100"/>
      <c r="BO565" s="155">
        <v>0</v>
      </c>
      <c r="BP565" s="366">
        <v>0</v>
      </c>
      <c r="BQ565" s="339">
        <v>0</v>
      </c>
      <c r="BR565" s="155">
        <v>0</v>
      </c>
      <c r="BS565" s="156">
        <v>0</v>
      </c>
      <c r="BT565" s="155">
        <v>6110.73</v>
      </c>
      <c r="BU565" s="100"/>
      <c r="BV565" s="155">
        <v>0</v>
      </c>
      <c r="BW565" s="366">
        <v>0</v>
      </c>
      <c r="BX565" s="339">
        <v>0</v>
      </c>
      <c r="BY565" s="155">
        <v>0</v>
      </c>
      <c r="BZ565" s="156">
        <v>0</v>
      </c>
      <c r="CA565" s="155">
        <v>6110.73</v>
      </c>
      <c r="CB565" s="100"/>
      <c r="CC565" s="155">
        <v>0</v>
      </c>
      <c r="CD565" s="366">
        <v>0</v>
      </c>
      <c r="CE565" s="339">
        <v>0</v>
      </c>
      <c r="CF565" s="155">
        <v>0</v>
      </c>
      <c r="CG565" s="156">
        <v>0</v>
      </c>
      <c r="CH565" s="155">
        <v>6110.73</v>
      </c>
      <c r="CI565" s="100">
        <v>1</v>
      </c>
      <c r="CJ565" s="155">
        <v>6110.73</v>
      </c>
      <c r="CK565" s="366">
        <v>1</v>
      </c>
      <c r="CL565" s="339">
        <v>1</v>
      </c>
      <c r="CM565" s="155">
        <v>6110.73</v>
      </c>
      <c r="CN565" s="156">
        <v>1</v>
      </c>
      <c r="CO565" s="155">
        <v>0</v>
      </c>
      <c r="CP565" s="100"/>
      <c r="CQ565" s="155">
        <v>0</v>
      </c>
      <c r="CR565" s="366">
        <v>0</v>
      </c>
      <c r="CS565" s="339">
        <v>1</v>
      </c>
      <c r="CT565" s="155">
        <v>6110.73</v>
      </c>
      <c r="CU565" s="156">
        <v>1</v>
      </c>
      <c r="CV565" s="155">
        <v>0</v>
      </c>
      <c r="CW565" s="100"/>
      <c r="CX565" s="155">
        <v>0</v>
      </c>
      <c r="CY565" s="366">
        <v>0</v>
      </c>
      <c r="CZ565" s="339">
        <v>1</v>
      </c>
      <c r="DA565" s="155">
        <v>6110.73</v>
      </c>
      <c r="DB565" s="156">
        <v>1</v>
      </c>
      <c r="DC565" s="155">
        <v>0</v>
      </c>
      <c r="DD565" s="100"/>
      <c r="DE565" s="155">
        <v>0</v>
      </c>
      <c r="DF565" s="366">
        <v>0</v>
      </c>
      <c r="DG565" s="339">
        <v>1</v>
      </c>
      <c r="DH565" s="155">
        <v>6110.73</v>
      </c>
      <c r="DI565" s="156">
        <v>1</v>
      </c>
      <c r="DJ565" s="155">
        <v>0</v>
      </c>
      <c r="DK565" s="100"/>
      <c r="DL565" s="155">
        <v>0</v>
      </c>
      <c r="DM565" s="366">
        <v>0</v>
      </c>
      <c r="DN565" s="339">
        <v>1</v>
      </c>
      <c r="DO565" s="155">
        <v>6110.73</v>
      </c>
      <c r="DP565" s="156">
        <v>1</v>
      </c>
      <c r="DQ565" s="155">
        <v>0</v>
      </c>
    </row>
    <row r="566" spans="1:121" ht="76.5" x14ac:dyDescent="0.25">
      <c r="A566" s="17" t="s">
        <v>1493</v>
      </c>
      <c r="B566" s="18" t="s">
        <v>1494</v>
      </c>
      <c r="C566" s="17" t="s">
        <v>32</v>
      </c>
      <c r="D566" s="17" t="s">
        <v>1495</v>
      </c>
      <c r="E566" s="19" t="s">
        <v>42</v>
      </c>
      <c r="F566" s="19">
        <v>2</v>
      </c>
      <c r="G566" s="20">
        <v>827.3</v>
      </c>
      <c r="H566" s="20">
        <v>1035.94</v>
      </c>
      <c r="I566" s="390">
        <v>2071.88</v>
      </c>
      <c r="J566" s="100">
        <v>0</v>
      </c>
      <c r="K566" s="155">
        <v>0</v>
      </c>
      <c r="L566" s="366">
        <v>0</v>
      </c>
      <c r="M566" s="339">
        <v>0</v>
      </c>
      <c r="N566" s="155">
        <v>0</v>
      </c>
      <c r="O566" s="156">
        <v>0</v>
      </c>
      <c r="P566" s="155">
        <v>2071.88</v>
      </c>
      <c r="Q566" s="100"/>
      <c r="R566" s="155">
        <v>0</v>
      </c>
      <c r="S566" s="366">
        <v>0</v>
      </c>
      <c r="T566" s="339">
        <v>0</v>
      </c>
      <c r="U566" s="155">
        <v>0</v>
      </c>
      <c r="V566" s="156">
        <v>0</v>
      </c>
      <c r="W566" s="155">
        <v>2071.88</v>
      </c>
      <c r="X566" s="100"/>
      <c r="Y566" s="155">
        <v>0</v>
      </c>
      <c r="Z566" s="366">
        <v>0</v>
      </c>
      <c r="AA566" s="339">
        <v>0</v>
      </c>
      <c r="AB566" s="155">
        <v>0</v>
      </c>
      <c r="AC566" s="156">
        <v>0</v>
      </c>
      <c r="AD566" s="155">
        <v>2071.88</v>
      </c>
      <c r="AE566" s="100"/>
      <c r="AF566" s="155">
        <v>0</v>
      </c>
      <c r="AG566" s="366">
        <v>0</v>
      </c>
      <c r="AH566" s="339">
        <v>0</v>
      </c>
      <c r="AI566" s="155">
        <v>0</v>
      </c>
      <c r="AJ566" s="156">
        <v>0</v>
      </c>
      <c r="AK566" s="155">
        <v>2071.88</v>
      </c>
      <c r="AL566" s="100"/>
      <c r="AM566" s="155">
        <v>0</v>
      </c>
      <c r="AN566" s="366">
        <v>0</v>
      </c>
      <c r="AO566" s="339">
        <v>0</v>
      </c>
      <c r="AP566" s="155">
        <v>0</v>
      </c>
      <c r="AQ566" s="156">
        <v>0</v>
      </c>
      <c r="AR566" s="155">
        <v>2071.88</v>
      </c>
      <c r="AS566" s="100"/>
      <c r="AT566" s="155">
        <v>0</v>
      </c>
      <c r="AU566" s="366">
        <v>0</v>
      </c>
      <c r="AV566" s="339">
        <v>0</v>
      </c>
      <c r="AW566" s="155">
        <v>0</v>
      </c>
      <c r="AX566" s="156">
        <v>0</v>
      </c>
      <c r="AY566" s="155">
        <v>2071.88</v>
      </c>
      <c r="AZ566" s="100"/>
      <c r="BA566" s="155">
        <v>0</v>
      </c>
      <c r="BB566" s="366">
        <v>0</v>
      </c>
      <c r="BC566" s="339">
        <v>0</v>
      </c>
      <c r="BD566" s="155">
        <v>0</v>
      </c>
      <c r="BE566" s="156">
        <v>0</v>
      </c>
      <c r="BF566" s="155">
        <v>2071.88</v>
      </c>
      <c r="BG566" s="100"/>
      <c r="BH566" s="155">
        <v>0</v>
      </c>
      <c r="BI566" s="366">
        <v>0</v>
      </c>
      <c r="BJ566" s="339">
        <v>0</v>
      </c>
      <c r="BK566" s="155">
        <v>0</v>
      </c>
      <c r="BL566" s="156">
        <v>0</v>
      </c>
      <c r="BM566" s="155">
        <v>2071.88</v>
      </c>
      <c r="BN566" s="100"/>
      <c r="BO566" s="155">
        <v>0</v>
      </c>
      <c r="BP566" s="366">
        <v>0</v>
      </c>
      <c r="BQ566" s="339">
        <v>0</v>
      </c>
      <c r="BR566" s="155">
        <v>0</v>
      </c>
      <c r="BS566" s="156">
        <v>0</v>
      </c>
      <c r="BT566" s="155">
        <v>2071.88</v>
      </c>
      <c r="BU566" s="100"/>
      <c r="BV566" s="155">
        <v>0</v>
      </c>
      <c r="BW566" s="366">
        <v>0</v>
      </c>
      <c r="BX566" s="339">
        <v>0</v>
      </c>
      <c r="BY566" s="155">
        <v>0</v>
      </c>
      <c r="BZ566" s="156">
        <v>0</v>
      </c>
      <c r="CA566" s="155">
        <v>2071.88</v>
      </c>
      <c r="CB566" s="100"/>
      <c r="CC566" s="155">
        <v>0</v>
      </c>
      <c r="CD566" s="366">
        <v>0</v>
      </c>
      <c r="CE566" s="339">
        <v>0</v>
      </c>
      <c r="CF566" s="155">
        <v>0</v>
      </c>
      <c r="CG566" s="156">
        <v>0</v>
      </c>
      <c r="CH566" s="155">
        <v>2071.88</v>
      </c>
      <c r="CI566" s="100"/>
      <c r="CJ566" s="155">
        <v>0</v>
      </c>
      <c r="CK566" s="366">
        <v>0</v>
      </c>
      <c r="CL566" s="339">
        <v>0</v>
      </c>
      <c r="CM566" s="155">
        <v>0</v>
      </c>
      <c r="CN566" s="156">
        <v>0</v>
      </c>
      <c r="CO566" s="155">
        <v>2071.88</v>
      </c>
      <c r="CP566" s="100"/>
      <c r="CQ566" s="155">
        <v>0</v>
      </c>
      <c r="CR566" s="366">
        <v>0</v>
      </c>
      <c r="CS566" s="339">
        <v>0</v>
      </c>
      <c r="CT566" s="155">
        <v>0</v>
      </c>
      <c r="CU566" s="156">
        <v>0</v>
      </c>
      <c r="CV566" s="155">
        <v>2071.88</v>
      </c>
      <c r="CW566" s="100"/>
      <c r="CX566" s="155">
        <v>0</v>
      </c>
      <c r="CY566" s="366">
        <v>0</v>
      </c>
      <c r="CZ566" s="339">
        <v>0</v>
      </c>
      <c r="DA566" s="155">
        <v>0</v>
      </c>
      <c r="DB566" s="156">
        <v>0</v>
      </c>
      <c r="DC566" s="155">
        <v>2071.88</v>
      </c>
      <c r="DD566" s="100"/>
      <c r="DE566" s="155">
        <v>0</v>
      </c>
      <c r="DF566" s="366">
        <v>0</v>
      </c>
      <c r="DG566" s="339">
        <v>0</v>
      </c>
      <c r="DH566" s="155">
        <v>0</v>
      </c>
      <c r="DI566" s="156">
        <v>0</v>
      </c>
      <c r="DJ566" s="155">
        <v>2071.88</v>
      </c>
      <c r="DK566" s="100"/>
      <c r="DL566" s="155">
        <v>0</v>
      </c>
      <c r="DM566" s="366">
        <v>0</v>
      </c>
      <c r="DN566" s="339">
        <v>0</v>
      </c>
      <c r="DO566" s="155">
        <v>0</v>
      </c>
      <c r="DP566" s="156">
        <v>0</v>
      </c>
      <c r="DQ566" s="155">
        <v>2071.88</v>
      </c>
    </row>
    <row r="567" spans="1:121" ht="51" x14ac:dyDescent="0.25">
      <c r="A567" s="17" t="s">
        <v>1496</v>
      </c>
      <c r="B567" s="18" t="s">
        <v>1497</v>
      </c>
      <c r="C567" s="17" t="s">
        <v>27</v>
      </c>
      <c r="D567" s="17" t="s">
        <v>1498</v>
      </c>
      <c r="E567" s="19" t="s">
        <v>42</v>
      </c>
      <c r="F567" s="19">
        <v>2</v>
      </c>
      <c r="G567" s="20">
        <v>2985</v>
      </c>
      <c r="H567" s="20">
        <v>3737.81</v>
      </c>
      <c r="I567" s="390">
        <v>7475.62</v>
      </c>
      <c r="J567" s="100">
        <v>0</v>
      </c>
      <c r="K567" s="155">
        <v>0</v>
      </c>
      <c r="L567" s="366">
        <v>0</v>
      </c>
      <c r="M567" s="339">
        <v>0</v>
      </c>
      <c r="N567" s="155">
        <v>0</v>
      </c>
      <c r="O567" s="156">
        <v>0</v>
      </c>
      <c r="P567" s="155">
        <v>7475.62</v>
      </c>
      <c r="Q567" s="100"/>
      <c r="R567" s="155">
        <v>0</v>
      </c>
      <c r="S567" s="366">
        <v>0</v>
      </c>
      <c r="T567" s="339">
        <v>0</v>
      </c>
      <c r="U567" s="155">
        <v>0</v>
      </c>
      <c r="V567" s="156">
        <v>0</v>
      </c>
      <c r="W567" s="155">
        <v>7475.62</v>
      </c>
      <c r="X567" s="100"/>
      <c r="Y567" s="155">
        <v>0</v>
      </c>
      <c r="Z567" s="366">
        <v>0</v>
      </c>
      <c r="AA567" s="339">
        <v>0</v>
      </c>
      <c r="AB567" s="155">
        <v>0</v>
      </c>
      <c r="AC567" s="156">
        <v>0</v>
      </c>
      <c r="AD567" s="155">
        <v>7475.62</v>
      </c>
      <c r="AE567" s="100"/>
      <c r="AF567" s="155">
        <v>0</v>
      </c>
      <c r="AG567" s="366">
        <v>0</v>
      </c>
      <c r="AH567" s="339">
        <v>0</v>
      </c>
      <c r="AI567" s="155">
        <v>0</v>
      </c>
      <c r="AJ567" s="156">
        <v>0</v>
      </c>
      <c r="AK567" s="155">
        <v>7475.62</v>
      </c>
      <c r="AL567" s="100"/>
      <c r="AM567" s="155">
        <v>0</v>
      </c>
      <c r="AN567" s="366">
        <v>0</v>
      </c>
      <c r="AO567" s="339">
        <v>0</v>
      </c>
      <c r="AP567" s="155">
        <v>0</v>
      </c>
      <c r="AQ567" s="156">
        <v>0</v>
      </c>
      <c r="AR567" s="155">
        <v>7475.62</v>
      </c>
      <c r="AS567" s="100"/>
      <c r="AT567" s="155">
        <v>0</v>
      </c>
      <c r="AU567" s="366">
        <v>0</v>
      </c>
      <c r="AV567" s="339">
        <v>0</v>
      </c>
      <c r="AW567" s="155">
        <v>0</v>
      </c>
      <c r="AX567" s="156">
        <v>0</v>
      </c>
      <c r="AY567" s="155">
        <v>7475.62</v>
      </c>
      <c r="AZ567" s="100"/>
      <c r="BA567" s="155">
        <v>0</v>
      </c>
      <c r="BB567" s="366">
        <v>0</v>
      </c>
      <c r="BC567" s="339">
        <v>0</v>
      </c>
      <c r="BD567" s="155">
        <v>0</v>
      </c>
      <c r="BE567" s="156">
        <v>0</v>
      </c>
      <c r="BF567" s="155">
        <v>7475.62</v>
      </c>
      <c r="BG567" s="100"/>
      <c r="BH567" s="155">
        <v>0</v>
      </c>
      <c r="BI567" s="366">
        <v>0</v>
      </c>
      <c r="BJ567" s="339">
        <v>0</v>
      </c>
      <c r="BK567" s="155">
        <v>0</v>
      </c>
      <c r="BL567" s="156">
        <v>0</v>
      </c>
      <c r="BM567" s="155">
        <v>7475.62</v>
      </c>
      <c r="BN567" s="100"/>
      <c r="BO567" s="155">
        <v>0</v>
      </c>
      <c r="BP567" s="366">
        <v>0</v>
      </c>
      <c r="BQ567" s="339">
        <v>0</v>
      </c>
      <c r="BR567" s="155">
        <v>0</v>
      </c>
      <c r="BS567" s="156">
        <v>0</v>
      </c>
      <c r="BT567" s="155">
        <v>7475.62</v>
      </c>
      <c r="BU567" s="100"/>
      <c r="BV567" s="155">
        <v>0</v>
      </c>
      <c r="BW567" s="366">
        <v>0</v>
      </c>
      <c r="BX567" s="339">
        <v>0</v>
      </c>
      <c r="BY567" s="155">
        <v>0</v>
      </c>
      <c r="BZ567" s="156">
        <v>0</v>
      </c>
      <c r="CA567" s="155">
        <v>7475.62</v>
      </c>
      <c r="CB567" s="100"/>
      <c r="CC567" s="155">
        <v>0</v>
      </c>
      <c r="CD567" s="366">
        <v>0</v>
      </c>
      <c r="CE567" s="339">
        <v>0</v>
      </c>
      <c r="CF567" s="155">
        <v>0</v>
      </c>
      <c r="CG567" s="156">
        <v>0</v>
      </c>
      <c r="CH567" s="155">
        <v>7475.62</v>
      </c>
      <c r="CI567" s="100"/>
      <c r="CJ567" s="155">
        <v>0</v>
      </c>
      <c r="CK567" s="366">
        <v>0</v>
      </c>
      <c r="CL567" s="339">
        <v>0</v>
      </c>
      <c r="CM567" s="155">
        <v>0</v>
      </c>
      <c r="CN567" s="156">
        <v>0</v>
      </c>
      <c r="CO567" s="155">
        <v>7475.62</v>
      </c>
      <c r="CP567" s="100">
        <v>2</v>
      </c>
      <c r="CQ567" s="155">
        <v>7475.62</v>
      </c>
      <c r="CR567" s="366">
        <v>1</v>
      </c>
      <c r="CS567" s="339">
        <v>2</v>
      </c>
      <c r="CT567" s="155">
        <v>7475.62</v>
      </c>
      <c r="CU567" s="156">
        <v>1</v>
      </c>
      <c r="CV567" s="155">
        <v>0</v>
      </c>
      <c r="CW567" s="100"/>
      <c r="CX567" s="155">
        <v>0</v>
      </c>
      <c r="CY567" s="366">
        <v>0</v>
      </c>
      <c r="CZ567" s="339">
        <v>2</v>
      </c>
      <c r="DA567" s="155">
        <v>7475.62</v>
      </c>
      <c r="DB567" s="156">
        <v>1</v>
      </c>
      <c r="DC567" s="155">
        <v>0</v>
      </c>
      <c r="DD567" s="100"/>
      <c r="DE567" s="155">
        <v>0</v>
      </c>
      <c r="DF567" s="366">
        <v>0</v>
      </c>
      <c r="DG567" s="339">
        <v>2</v>
      </c>
      <c r="DH567" s="155">
        <v>7475.62</v>
      </c>
      <c r="DI567" s="156">
        <v>1</v>
      </c>
      <c r="DJ567" s="155">
        <v>0</v>
      </c>
      <c r="DK567" s="100"/>
      <c r="DL567" s="155">
        <v>0</v>
      </c>
      <c r="DM567" s="366">
        <v>0</v>
      </c>
      <c r="DN567" s="339">
        <v>2</v>
      </c>
      <c r="DO567" s="155">
        <v>7475.62</v>
      </c>
      <c r="DP567" s="156">
        <v>1</v>
      </c>
      <c r="DQ567" s="155">
        <v>0</v>
      </c>
    </row>
    <row r="568" spans="1:121" ht="63.75" x14ac:dyDescent="0.25">
      <c r="A568" s="17" t="s">
        <v>1499</v>
      </c>
      <c r="B568" s="18" t="s">
        <v>1500</v>
      </c>
      <c r="C568" s="17" t="s">
        <v>27</v>
      </c>
      <c r="D568" s="17" t="s">
        <v>1501</v>
      </c>
      <c r="E568" s="19" t="s">
        <v>522</v>
      </c>
      <c r="F568" s="19">
        <v>2</v>
      </c>
      <c r="G568" s="20">
        <v>1182.5326499999999</v>
      </c>
      <c r="H568" s="20">
        <v>1480.76</v>
      </c>
      <c r="I568" s="390">
        <v>2961.52</v>
      </c>
      <c r="J568" s="100">
        <v>0</v>
      </c>
      <c r="K568" s="155">
        <v>0</v>
      </c>
      <c r="L568" s="366">
        <v>0</v>
      </c>
      <c r="M568" s="339">
        <v>0</v>
      </c>
      <c r="N568" s="155">
        <v>0</v>
      </c>
      <c r="O568" s="156">
        <v>0</v>
      </c>
      <c r="P568" s="155">
        <v>2961.52</v>
      </c>
      <c r="Q568" s="100"/>
      <c r="R568" s="155">
        <v>0</v>
      </c>
      <c r="S568" s="366">
        <v>0</v>
      </c>
      <c r="T568" s="339">
        <v>0</v>
      </c>
      <c r="U568" s="155">
        <v>0</v>
      </c>
      <c r="V568" s="156">
        <v>0</v>
      </c>
      <c r="W568" s="155">
        <v>2961.52</v>
      </c>
      <c r="X568" s="100"/>
      <c r="Y568" s="155">
        <v>0</v>
      </c>
      <c r="Z568" s="366">
        <v>0</v>
      </c>
      <c r="AA568" s="339">
        <v>0</v>
      </c>
      <c r="AB568" s="155">
        <v>0</v>
      </c>
      <c r="AC568" s="156">
        <v>0</v>
      </c>
      <c r="AD568" s="155">
        <v>2961.52</v>
      </c>
      <c r="AE568" s="100"/>
      <c r="AF568" s="155">
        <v>0</v>
      </c>
      <c r="AG568" s="366">
        <v>0</v>
      </c>
      <c r="AH568" s="339">
        <v>0</v>
      </c>
      <c r="AI568" s="155">
        <v>0</v>
      </c>
      <c r="AJ568" s="156">
        <v>0</v>
      </c>
      <c r="AK568" s="155">
        <v>2961.52</v>
      </c>
      <c r="AL568" s="100"/>
      <c r="AM568" s="155">
        <v>0</v>
      </c>
      <c r="AN568" s="366">
        <v>0</v>
      </c>
      <c r="AO568" s="339">
        <v>0</v>
      </c>
      <c r="AP568" s="155">
        <v>0</v>
      </c>
      <c r="AQ568" s="156">
        <v>0</v>
      </c>
      <c r="AR568" s="155">
        <v>2961.52</v>
      </c>
      <c r="AS568" s="100"/>
      <c r="AT568" s="155">
        <v>0</v>
      </c>
      <c r="AU568" s="366">
        <v>0</v>
      </c>
      <c r="AV568" s="339">
        <v>0</v>
      </c>
      <c r="AW568" s="155">
        <v>0</v>
      </c>
      <c r="AX568" s="156">
        <v>0</v>
      </c>
      <c r="AY568" s="155">
        <v>2961.52</v>
      </c>
      <c r="AZ568" s="100"/>
      <c r="BA568" s="155">
        <v>0</v>
      </c>
      <c r="BB568" s="366">
        <v>0</v>
      </c>
      <c r="BC568" s="339">
        <v>0</v>
      </c>
      <c r="BD568" s="155">
        <v>0</v>
      </c>
      <c r="BE568" s="156">
        <v>0</v>
      </c>
      <c r="BF568" s="155">
        <v>2961.52</v>
      </c>
      <c r="BG568" s="100"/>
      <c r="BH568" s="155">
        <v>0</v>
      </c>
      <c r="BI568" s="366">
        <v>0</v>
      </c>
      <c r="BJ568" s="339">
        <v>0</v>
      </c>
      <c r="BK568" s="155">
        <v>0</v>
      </c>
      <c r="BL568" s="156">
        <v>0</v>
      </c>
      <c r="BM568" s="155">
        <v>2961.52</v>
      </c>
      <c r="BN568" s="100"/>
      <c r="BO568" s="155">
        <v>0</v>
      </c>
      <c r="BP568" s="366">
        <v>0</v>
      </c>
      <c r="BQ568" s="339">
        <v>0</v>
      </c>
      <c r="BR568" s="155">
        <v>0</v>
      </c>
      <c r="BS568" s="156">
        <v>0</v>
      </c>
      <c r="BT568" s="155">
        <v>2961.52</v>
      </c>
      <c r="BU568" s="100"/>
      <c r="BV568" s="155">
        <v>0</v>
      </c>
      <c r="BW568" s="366">
        <v>0</v>
      </c>
      <c r="BX568" s="339">
        <v>0</v>
      </c>
      <c r="BY568" s="155">
        <v>0</v>
      </c>
      <c r="BZ568" s="156">
        <v>0</v>
      </c>
      <c r="CA568" s="155">
        <v>2961.52</v>
      </c>
      <c r="CB568" s="100"/>
      <c r="CC568" s="155">
        <v>0</v>
      </c>
      <c r="CD568" s="366">
        <v>0</v>
      </c>
      <c r="CE568" s="339">
        <v>0</v>
      </c>
      <c r="CF568" s="155">
        <v>0</v>
      </c>
      <c r="CG568" s="156">
        <v>0</v>
      </c>
      <c r="CH568" s="155">
        <v>2961.52</v>
      </c>
      <c r="CI568" s="100"/>
      <c r="CJ568" s="155">
        <v>0</v>
      </c>
      <c r="CK568" s="366">
        <v>0</v>
      </c>
      <c r="CL568" s="339">
        <v>0</v>
      </c>
      <c r="CM568" s="155">
        <v>0</v>
      </c>
      <c r="CN568" s="156">
        <v>0</v>
      </c>
      <c r="CO568" s="155">
        <v>2961.52</v>
      </c>
      <c r="CP568" s="100"/>
      <c r="CQ568" s="155">
        <v>0</v>
      </c>
      <c r="CR568" s="366">
        <v>0</v>
      </c>
      <c r="CS568" s="339">
        <v>0</v>
      </c>
      <c r="CT568" s="155">
        <v>0</v>
      </c>
      <c r="CU568" s="156">
        <v>0</v>
      </c>
      <c r="CV568" s="155">
        <v>2961.52</v>
      </c>
      <c r="CW568" s="100"/>
      <c r="CX568" s="155">
        <v>0</v>
      </c>
      <c r="CY568" s="366">
        <v>0</v>
      </c>
      <c r="CZ568" s="339">
        <v>0</v>
      </c>
      <c r="DA568" s="155">
        <v>0</v>
      </c>
      <c r="DB568" s="156">
        <v>0</v>
      </c>
      <c r="DC568" s="155">
        <v>2961.52</v>
      </c>
      <c r="DD568" s="100"/>
      <c r="DE568" s="155">
        <v>0</v>
      </c>
      <c r="DF568" s="366">
        <v>0</v>
      </c>
      <c r="DG568" s="339">
        <v>0</v>
      </c>
      <c r="DH568" s="155">
        <v>0</v>
      </c>
      <c r="DI568" s="156">
        <v>0</v>
      </c>
      <c r="DJ568" s="155">
        <v>2961.52</v>
      </c>
      <c r="DK568" s="100"/>
      <c r="DL568" s="155">
        <v>0</v>
      </c>
      <c r="DM568" s="366">
        <v>0</v>
      </c>
      <c r="DN568" s="339">
        <v>0</v>
      </c>
      <c r="DO568" s="155">
        <v>0</v>
      </c>
      <c r="DP568" s="156">
        <v>0</v>
      </c>
      <c r="DQ568" s="155">
        <v>2961.52</v>
      </c>
    </row>
    <row r="569" spans="1:121" ht="51" x14ac:dyDescent="0.25">
      <c r="A569" s="17" t="s">
        <v>1502</v>
      </c>
      <c r="B569" s="18" t="s">
        <v>1503</v>
      </c>
      <c r="C569" s="17" t="s">
        <v>27</v>
      </c>
      <c r="D569" s="17" t="s">
        <v>1504</v>
      </c>
      <c r="E569" s="19" t="s">
        <v>42</v>
      </c>
      <c r="F569" s="19">
        <v>2</v>
      </c>
      <c r="G569" s="20">
        <v>637.91</v>
      </c>
      <c r="H569" s="20">
        <v>798.79</v>
      </c>
      <c r="I569" s="390">
        <v>1597.58</v>
      </c>
      <c r="J569" s="100">
        <v>0</v>
      </c>
      <c r="K569" s="155">
        <v>0</v>
      </c>
      <c r="L569" s="366">
        <v>0</v>
      </c>
      <c r="M569" s="339">
        <v>0</v>
      </c>
      <c r="N569" s="155">
        <v>0</v>
      </c>
      <c r="O569" s="156">
        <v>0</v>
      </c>
      <c r="P569" s="155">
        <v>1597.58</v>
      </c>
      <c r="Q569" s="100"/>
      <c r="R569" s="155">
        <v>0</v>
      </c>
      <c r="S569" s="366">
        <v>0</v>
      </c>
      <c r="T569" s="339">
        <v>0</v>
      </c>
      <c r="U569" s="155">
        <v>0</v>
      </c>
      <c r="V569" s="156">
        <v>0</v>
      </c>
      <c r="W569" s="155">
        <v>1597.58</v>
      </c>
      <c r="X569" s="100"/>
      <c r="Y569" s="155">
        <v>0</v>
      </c>
      <c r="Z569" s="366">
        <v>0</v>
      </c>
      <c r="AA569" s="339">
        <v>0</v>
      </c>
      <c r="AB569" s="155">
        <v>0</v>
      </c>
      <c r="AC569" s="156">
        <v>0</v>
      </c>
      <c r="AD569" s="155">
        <v>1597.58</v>
      </c>
      <c r="AE569" s="100"/>
      <c r="AF569" s="155">
        <v>0</v>
      </c>
      <c r="AG569" s="366">
        <v>0</v>
      </c>
      <c r="AH569" s="339">
        <v>0</v>
      </c>
      <c r="AI569" s="155">
        <v>0</v>
      </c>
      <c r="AJ569" s="156">
        <v>0</v>
      </c>
      <c r="AK569" s="155">
        <v>1597.58</v>
      </c>
      <c r="AL569" s="100"/>
      <c r="AM569" s="155">
        <v>0</v>
      </c>
      <c r="AN569" s="366">
        <v>0</v>
      </c>
      <c r="AO569" s="339">
        <v>0</v>
      </c>
      <c r="AP569" s="155">
        <v>0</v>
      </c>
      <c r="AQ569" s="156">
        <v>0</v>
      </c>
      <c r="AR569" s="155">
        <v>1597.58</v>
      </c>
      <c r="AS569" s="100"/>
      <c r="AT569" s="155">
        <v>0</v>
      </c>
      <c r="AU569" s="366">
        <v>0</v>
      </c>
      <c r="AV569" s="339">
        <v>0</v>
      </c>
      <c r="AW569" s="155">
        <v>0</v>
      </c>
      <c r="AX569" s="156">
        <v>0</v>
      </c>
      <c r="AY569" s="155">
        <v>1597.58</v>
      </c>
      <c r="AZ569" s="100"/>
      <c r="BA569" s="155">
        <v>0</v>
      </c>
      <c r="BB569" s="366">
        <v>0</v>
      </c>
      <c r="BC569" s="339">
        <v>0</v>
      </c>
      <c r="BD569" s="155">
        <v>0</v>
      </c>
      <c r="BE569" s="156">
        <v>0</v>
      </c>
      <c r="BF569" s="155">
        <v>1597.58</v>
      </c>
      <c r="BG569" s="100"/>
      <c r="BH569" s="155">
        <v>0</v>
      </c>
      <c r="BI569" s="366">
        <v>0</v>
      </c>
      <c r="BJ569" s="339">
        <v>0</v>
      </c>
      <c r="BK569" s="155">
        <v>0</v>
      </c>
      <c r="BL569" s="156">
        <v>0</v>
      </c>
      <c r="BM569" s="155">
        <v>1597.58</v>
      </c>
      <c r="BN569" s="100"/>
      <c r="BO569" s="155">
        <v>0</v>
      </c>
      <c r="BP569" s="366">
        <v>0</v>
      </c>
      <c r="BQ569" s="339">
        <v>0</v>
      </c>
      <c r="BR569" s="155">
        <v>0</v>
      </c>
      <c r="BS569" s="156">
        <v>0</v>
      </c>
      <c r="BT569" s="155">
        <v>1597.58</v>
      </c>
      <c r="BU569" s="100"/>
      <c r="BV569" s="155">
        <v>0</v>
      </c>
      <c r="BW569" s="366">
        <v>0</v>
      </c>
      <c r="BX569" s="339">
        <v>0</v>
      </c>
      <c r="BY569" s="155">
        <v>0</v>
      </c>
      <c r="BZ569" s="156">
        <v>0</v>
      </c>
      <c r="CA569" s="155">
        <v>1597.58</v>
      </c>
      <c r="CB569" s="100"/>
      <c r="CC569" s="155">
        <v>0</v>
      </c>
      <c r="CD569" s="366">
        <v>0</v>
      </c>
      <c r="CE569" s="339">
        <v>0</v>
      </c>
      <c r="CF569" s="155">
        <v>0</v>
      </c>
      <c r="CG569" s="156">
        <v>0</v>
      </c>
      <c r="CH569" s="155">
        <v>1597.58</v>
      </c>
      <c r="CI569" s="100"/>
      <c r="CJ569" s="155">
        <v>0</v>
      </c>
      <c r="CK569" s="366">
        <v>0</v>
      </c>
      <c r="CL569" s="339">
        <v>0</v>
      </c>
      <c r="CM569" s="155">
        <v>0</v>
      </c>
      <c r="CN569" s="156">
        <v>0</v>
      </c>
      <c r="CO569" s="155">
        <v>1597.58</v>
      </c>
      <c r="CP569" s="100"/>
      <c r="CQ569" s="155">
        <v>0</v>
      </c>
      <c r="CR569" s="366">
        <v>0</v>
      </c>
      <c r="CS569" s="339">
        <v>0</v>
      </c>
      <c r="CT569" s="155">
        <v>0</v>
      </c>
      <c r="CU569" s="156">
        <v>0</v>
      </c>
      <c r="CV569" s="155">
        <v>1597.58</v>
      </c>
      <c r="CW569" s="100"/>
      <c r="CX569" s="155">
        <v>0</v>
      </c>
      <c r="CY569" s="366">
        <v>0</v>
      </c>
      <c r="CZ569" s="339">
        <v>0</v>
      </c>
      <c r="DA569" s="155">
        <v>0</v>
      </c>
      <c r="DB569" s="156">
        <v>0</v>
      </c>
      <c r="DC569" s="155">
        <v>1597.58</v>
      </c>
      <c r="DD569" s="100"/>
      <c r="DE569" s="155">
        <v>0</v>
      </c>
      <c r="DF569" s="366">
        <v>0</v>
      </c>
      <c r="DG569" s="339">
        <v>0</v>
      </c>
      <c r="DH569" s="155">
        <v>0</v>
      </c>
      <c r="DI569" s="156">
        <v>0</v>
      </c>
      <c r="DJ569" s="155">
        <v>1597.58</v>
      </c>
      <c r="DK569" s="100"/>
      <c r="DL569" s="155">
        <v>0</v>
      </c>
      <c r="DM569" s="366">
        <v>0</v>
      </c>
      <c r="DN569" s="339">
        <v>0</v>
      </c>
      <c r="DO569" s="155">
        <v>0</v>
      </c>
      <c r="DP569" s="156">
        <v>0</v>
      </c>
      <c r="DQ569" s="155">
        <v>1597.58</v>
      </c>
    </row>
    <row r="570" spans="1:121" ht="63.75" x14ac:dyDescent="0.25">
      <c r="A570" s="17" t="s">
        <v>1505</v>
      </c>
      <c r="B570" s="18" t="s">
        <v>1506</v>
      </c>
      <c r="C570" s="17" t="s">
        <v>27</v>
      </c>
      <c r="D570" s="17" t="s">
        <v>1507</v>
      </c>
      <c r="E570" s="19" t="s">
        <v>42</v>
      </c>
      <c r="F570" s="19">
        <v>3</v>
      </c>
      <c r="G570" s="20">
        <v>977.68</v>
      </c>
      <c r="H570" s="20">
        <v>1224.25</v>
      </c>
      <c r="I570" s="390">
        <v>3672.75</v>
      </c>
      <c r="J570" s="100">
        <v>0</v>
      </c>
      <c r="K570" s="155">
        <v>0</v>
      </c>
      <c r="L570" s="366">
        <v>0</v>
      </c>
      <c r="M570" s="339">
        <v>0</v>
      </c>
      <c r="N570" s="155">
        <v>0</v>
      </c>
      <c r="O570" s="156">
        <v>0</v>
      </c>
      <c r="P570" s="155">
        <v>3672.75</v>
      </c>
      <c r="Q570" s="100"/>
      <c r="R570" s="155">
        <v>0</v>
      </c>
      <c r="S570" s="366">
        <v>0</v>
      </c>
      <c r="T570" s="339">
        <v>0</v>
      </c>
      <c r="U570" s="155">
        <v>0</v>
      </c>
      <c r="V570" s="156">
        <v>0</v>
      </c>
      <c r="W570" s="155">
        <v>3672.75</v>
      </c>
      <c r="X570" s="100"/>
      <c r="Y570" s="155">
        <v>0</v>
      </c>
      <c r="Z570" s="366">
        <v>0</v>
      </c>
      <c r="AA570" s="339">
        <v>0</v>
      </c>
      <c r="AB570" s="155">
        <v>0</v>
      </c>
      <c r="AC570" s="156">
        <v>0</v>
      </c>
      <c r="AD570" s="155">
        <v>3672.75</v>
      </c>
      <c r="AE570" s="100"/>
      <c r="AF570" s="155">
        <v>0</v>
      </c>
      <c r="AG570" s="366">
        <v>0</v>
      </c>
      <c r="AH570" s="339">
        <v>0</v>
      </c>
      <c r="AI570" s="155">
        <v>0</v>
      </c>
      <c r="AJ570" s="156">
        <v>0</v>
      </c>
      <c r="AK570" s="155">
        <v>3672.75</v>
      </c>
      <c r="AL570" s="100"/>
      <c r="AM570" s="155">
        <v>0</v>
      </c>
      <c r="AN570" s="366">
        <v>0</v>
      </c>
      <c r="AO570" s="339">
        <v>0</v>
      </c>
      <c r="AP570" s="155">
        <v>0</v>
      </c>
      <c r="AQ570" s="156">
        <v>0</v>
      </c>
      <c r="AR570" s="155">
        <v>3672.75</v>
      </c>
      <c r="AS570" s="100">
        <v>1</v>
      </c>
      <c r="AT570" s="155">
        <v>1224.25</v>
      </c>
      <c r="AU570" s="366">
        <v>0.33333333333333331</v>
      </c>
      <c r="AV570" s="339">
        <v>1</v>
      </c>
      <c r="AW570" s="155">
        <v>1224.25</v>
      </c>
      <c r="AX570" s="156">
        <v>0.33333333333333331</v>
      </c>
      <c r="AY570" s="155">
        <v>2448.5</v>
      </c>
      <c r="AZ570" s="100"/>
      <c r="BA570" s="155">
        <v>0</v>
      </c>
      <c r="BB570" s="366">
        <v>0</v>
      </c>
      <c r="BC570" s="339">
        <v>1</v>
      </c>
      <c r="BD570" s="155">
        <v>1224.25</v>
      </c>
      <c r="BE570" s="156">
        <v>0.33333333333333331</v>
      </c>
      <c r="BF570" s="155">
        <v>2448.5</v>
      </c>
      <c r="BG570" s="100"/>
      <c r="BH570" s="155">
        <v>0</v>
      </c>
      <c r="BI570" s="366">
        <v>0</v>
      </c>
      <c r="BJ570" s="339">
        <v>1</v>
      </c>
      <c r="BK570" s="155">
        <v>1224.25</v>
      </c>
      <c r="BL570" s="156">
        <v>0.33333333333333331</v>
      </c>
      <c r="BM570" s="155">
        <v>2448.5</v>
      </c>
      <c r="BN570" s="100"/>
      <c r="BO570" s="155">
        <v>0</v>
      </c>
      <c r="BP570" s="366">
        <v>0</v>
      </c>
      <c r="BQ570" s="339">
        <v>1</v>
      </c>
      <c r="BR570" s="155">
        <v>1224.25</v>
      </c>
      <c r="BS570" s="156">
        <v>0.33333333333333331</v>
      </c>
      <c r="BT570" s="155">
        <v>2448.5</v>
      </c>
      <c r="BU570" s="100"/>
      <c r="BV570" s="155">
        <v>0</v>
      </c>
      <c r="BW570" s="366">
        <v>0</v>
      </c>
      <c r="BX570" s="339">
        <v>1</v>
      </c>
      <c r="BY570" s="155">
        <v>1224.25</v>
      </c>
      <c r="BZ570" s="156">
        <v>0.33333333333333331</v>
      </c>
      <c r="CA570" s="155">
        <v>2448.5</v>
      </c>
      <c r="CB570" s="100"/>
      <c r="CC570" s="155">
        <v>0</v>
      </c>
      <c r="CD570" s="366">
        <v>0</v>
      </c>
      <c r="CE570" s="339">
        <v>1</v>
      </c>
      <c r="CF570" s="155">
        <v>1224.25</v>
      </c>
      <c r="CG570" s="156">
        <v>0.33333333333333331</v>
      </c>
      <c r="CH570" s="155">
        <v>2448.5</v>
      </c>
      <c r="CI570" s="100"/>
      <c r="CJ570" s="155">
        <v>0</v>
      </c>
      <c r="CK570" s="366">
        <v>0</v>
      </c>
      <c r="CL570" s="339">
        <v>1</v>
      </c>
      <c r="CM570" s="155">
        <v>1224.25</v>
      </c>
      <c r="CN570" s="156">
        <v>0.33333333333333331</v>
      </c>
      <c r="CO570" s="155">
        <v>2448.5</v>
      </c>
      <c r="CP570" s="100"/>
      <c r="CQ570" s="155">
        <v>0</v>
      </c>
      <c r="CR570" s="366">
        <v>0</v>
      </c>
      <c r="CS570" s="339">
        <v>1</v>
      </c>
      <c r="CT570" s="155">
        <v>1224.25</v>
      </c>
      <c r="CU570" s="156">
        <v>0.33333333333333331</v>
      </c>
      <c r="CV570" s="155">
        <v>2448.5</v>
      </c>
      <c r="CW570" s="100"/>
      <c r="CX570" s="155">
        <v>0</v>
      </c>
      <c r="CY570" s="366">
        <v>0</v>
      </c>
      <c r="CZ570" s="339">
        <v>1</v>
      </c>
      <c r="DA570" s="155">
        <v>1224.25</v>
      </c>
      <c r="DB570" s="156">
        <v>0.33333333333333331</v>
      </c>
      <c r="DC570" s="155">
        <v>2448.5</v>
      </c>
      <c r="DD570" s="100"/>
      <c r="DE570" s="155">
        <v>0</v>
      </c>
      <c r="DF570" s="366">
        <v>0</v>
      </c>
      <c r="DG570" s="339">
        <v>1</v>
      </c>
      <c r="DH570" s="155">
        <v>1224.25</v>
      </c>
      <c r="DI570" s="156">
        <v>0.33333333333333331</v>
      </c>
      <c r="DJ570" s="155">
        <v>2448.5</v>
      </c>
      <c r="DK570" s="100"/>
      <c r="DL570" s="155">
        <v>0</v>
      </c>
      <c r="DM570" s="366">
        <v>0</v>
      </c>
      <c r="DN570" s="339">
        <v>1</v>
      </c>
      <c r="DO570" s="155">
        <v>1224.25</v>
      </c>
      <c r="DP570" s="156">
        <v>0.33333333333333331</v>
      </c>
      <c r="DQ570" s="155">
        <v>2448.5</v>
      </c>
    </row>
    <row r="571" spans="1:121" ht="51" x14ac:dyDescent="0.25">
      <c r="A571" s="17" t="s">
        <v>1508</v>
      </c>
      <c r="B571" s="18" t="s">
        <v>1509</v>
      </c>
      <c r="C571" s="17" t="s">
        <v>27</v>
      </c>
      <c r="D571" s="17" t="s">
        <v>1510</v>
      </c>
      <c r="E571" s="19" t="s">
        <v>42</v>
      </c>
      <c r="F571" s="19">
        <v>2</v>
      </c>
      <c r="G571" s="20">
        <v>2330</v>
      </c>
      <c r="H571" s="20">
        <v>2917.62</v>
      </c>
      <c r="I571" s="390">
        <v>5835.24</v>
      </c>
      <c r="J571" s="100">
        <v>0</v>
      </c>
      <c r="K571" s="155">
        <v>0</v>
      </c>
      <c r="L571" s="366">
        <v>0</v>
      </c>
      <c r="M571" s="339">
        <v>0</v>
      </c>
      <c r="N571" s="155">
        <v>0</v>
      </c>
      <c r="O571" s="156">
        <v>0</v>
      </c>
      <c r="P571" s="155">
        <v>5835.24</v>
      </c>
      <c r="Q571" s="100"/>
      <c r="R571" s="155">
        <v>0</v>
      </c>
      <c r="S571" s="366">
        <v>0</v>
      </c>
      <c r="T571" s="339">
        <v>0</v>
      </c>
      <c r="U571" s="155">
        <v>0</v>
      </c>
      <c r="V571" s="156">
        <v>0</v>
      </c>
      <c r="W571" s="155">
        <v>5835.24</v>
      </c>
      <c r="X571" s="100"/>
      <c r="Y571" s="155">
        <v>0</v>
      </c>
      <c r="Z571" s="366">
        <v>0</v>
      </c>
      <c r="AA571" s="339">
        <v>0</v>
      </c>
      <c r="AB571" s="155">
        <v>0</v>
      </c>
      <c r="AC571" s="156">
        <v>0</v>
      </c>
      <c r="AD571" s="155">
        <v>5835.24</v>
      </c>
      <c r="AE571" s="100"/>
      <c r="AF571" s="155">
        <v>0</v>
      </c>
      <c r="AG571" s="366">
        <v>0</v>
      </c>
      <c r="AH571" s="339">
        <v>0</v>
      </c>
      <c r="AI571" s="155">
        <v>0</v>
      </c>
      <c r="AJ571" s="156">
        <v>0</v>
      </c>
      <c r="AK571" s="155">
        <v>5835.24</v>
      </c>
      <c r="AL571" s="100"/>
      <c r="AM571" s="155">
        <v>0</v>
      </c>
      <c r="AN571" s="366">
        <v>0</v>
      </c>
      <c r="AO571" s="339">
        <v>0</v>
      </c>
      <c r="AP571" s="155">
        <v>0</v>
      </c>
      <c r="AQ571" s="156">
        <v>0</v>
      </c>
      <c r="AR571" s="155">
        <v>5835.24</v>
      </c>
      <c r="AS571" s="100"/>
      <c r="AT571" s="155">
        <v>0</v>
      </c>
      <c r="AU571" s="366">
        <v>0</v>
      </c>
      <c r="AV571" s="339">
        <v>0</v>
      </c>
      <c r="AW571" s="155">
        <v>0</v>
      </c>
      <c r="AX571" s="156">
        <v>0</v>
      </c>
      <c r="AY571" s="155">
        <v>5835.24</v>
      </c>
      <c r="AZ571" s="100"/>
      <c r="BA571" s="155">
        <v>0</v>
      </c>
      <c r="BB571" s="366">
        <v>0</v>
      </c>
      <c r="BC571" s="339">
        <v>0</v>
      </c>
      <c r="BD571" s="155">
        <v>0</v>
      </c>
      <c r="BE571" s="156">
        <v>0</v>
      </c>
      <c r="BF571" s="155">
        <v>5835.24</v>
      </c>
      <c r="BG571" s="100"/>
      <c r="BH571" s="155">
        <v>0</v>
      </c>
      <c r="BI571" s="366">
        <v>0</v>
      </c>
      <c r="BJ571" s="339">
        <v>0</v>
      </c>
      <c r="BK571" s="155">
        <v>0</v>
      </c>
      <c r="BL571" s="156">
        <v>0</v>
      </c>
      <c r="BM571" s="155">
        <v>5835.24</v>
      </c>
      <c r="BN571" s="100"/>
      <c r="BO571" s="155">
        <v>0</v>
      </c>
      <c r="BP571" s="366">
        <v>0</v>
      </c>
      <c r="BQ571" s="339">
        <v>0</v>
      </c>
      <c r="BR571" s="155">
        <v>0</v>
      </c>
      <c r="BS571" s="156">
        <v>0</v>
      </c>
      <c r="BT571" s="155">
        <v>5835.24</v>
      </c>
      <c r="BU571" s="100"/>
      <c r="BV571" s="155">
        <v>0</v>
      </c>
      <c r="BW571" s="366">
        <v>0</v>
      </c>
      <c r="BX571" s="339">
        <v>0</v>
      </c>
      <c r="BY571" s="155">
        <v>0</v>
      </c>
      <c r="BZ571" s="156">
        <v>0</v>
      </c>
      <c r="CA571" s="155">
        <v>5835.24</v>
      </c>
      <c r="CB571" s="100"/>
      <c r="CC571" s="155">
        <v>0</v>
      </c>
      <c r="CD571" s="366">
        <v>0</v>
      </c>
      <c r="CE571" s="339">
        <v>0</v>
      </c>
      <c r="CF571" s="155">
        <v>0</v>
      </c>
      <c r="CG571" s="156">
        <v>0</v>
      </c>
      <c r="CH571" s="155">
        <v>5835.24</v>
      </c>
      <c r="CI571" s="100">
        <v>1</v>
      </c>
      <c r="CJ571" s="155">
        <v>2917.62</v>
      </c>
      <c r="CK571" s="366">
        <v>0.5</v>
      </c>
      <c r="CL571" s="339">
        <v>1</v>
      </c>
      <c r="CM571" s="155">
        <v>2917.62</v>
      </c>
      <c r="CN571" s="156">
        <v>0.5</v>
      </c>
      <c r="CO571" s="155">
        <v>2917.62</v>
      </c>
      <c r="CP571" s="100"/>
      <c r="CQ571" s="155">
        <v>0</v>
      </c>
      <c r="CR571" s="366">
        <v>0</v>
      </c>
      <c r="CS571" s="339">
        <v>1</v>
      </c>
      <c r="CT571" s="155">
        <v>2917.62</v>
      </c>
      <c r="CU571" s="156">
        <v>0.5</v>
      </c>
      <c r="CV571" s="155">
        <v>2917.62</v>
      </c>
      <c r="CW571" s="100">
        <v>1</v>
      </c>
      <c r="CX571" s="155">
        <v>2917.62</v>
      </c>
      <c r="CY571" s="366">
        <v>0.5</v>
      </c>
      <c r="CZ571" s="339">
        <v>2</v>
      </c>
      <c r="DA571" s="155">
        <v>5835.24</v>
      </c>
      <c r="DB571" s="156">
        <v>1</v>
      </c>
      <c r="DC571" s="155">
        <v>0</v>
      </c>
      <c r="DD571" s="100"/>
      <c r="DE571" s="155">
        <v>0</v>
      </c>
      <c r="DF571" s="366">
        <v>0</v>
      </c>
      <c r="DG571" s="339">
        <v>2</v>
      </c>
      <c r="DH571" s="155">
        <v>5835.24</v>
      </c>
      <c r="DI571" s="156">
        <v>1</v>
      </c>
      <c r="DJ571" s="155">
        <v>0</v>
      </c>
      <c r="DK571" s="100"/>
      <c r="DL571" s="155">
        <v>0</v>
      </c>
      <c r="DM571" s="366">
        <v>0</v>
      </c>
      <c r="DN571" s="339">
        <v>2</v>
      </c>
      <c r="DO571" s="155">
        <v>5835.24</v>
      </c>
      <c r="DP571" s="156">
        <v>1</v>
      </c>
      <c r="DQ571" s="155">
        <v>0</v>
      </c>
    </row>
    <row r="572" spans="1:121" ht="51" x14ac:dyDescent="0.25">
      <c r="A572" s="17" t="s">
        <v>1511</v>
      </c>
      <c r="B572" s="18" t="s">
        <v>1512</v>
      </c>
      <c r="C572" s="17" t="s">
        <v>27</v>
      </c>
      <c r="D572" s="17" t="s">
        <v>1513</v>
      </c>
      <c r="E572" s="19" t="s">
        <v>42</v>
      </c>
      <c r="F572" s="19">
        <v>2</v>
      </c>
      <c r="G572" s="20">
        <v>1280.6099999999999</v>
      </c>
      <c r="H572" s="20">
        <v>1603.57</v>
      </c>
      <c r="I572" s="390">
        <v>3207.14</v>
      </c>
      <c r="J572" s="100">
        <v>0</v>
      </c>
      <c r="K572" s="155">
        <v>0</v>
      </c>
      <c r="L572" s="366">
        <v>0</v>
      </c>
      <c r="M572" s="339">
        <v>0</v>
      </c>
      <c r="N572" s="155">
        <v>0</v>
      </c>
      <c r="O572" s="156">
        <v>0</v>
      </c>
      <c r="P572" s="155">
        <v>3207.14</v>
      </c>
      <c r="Q572" s="100"/>
      <c r="R572" s="155">
        <v>0</v>
      </c>
      <c r="S572" s="366">
        <v>0</v>
      </c>
      <c r="T572" s="339">
        <v>0</v>
      </c>
      <c r="U572" s="155">
        <v>0</v>
      </c>
      <c r="V572" s="156">
        <v>0</v>
      </c>
      <c r="W572" s="155">
        <v>3207.14</v>
      </c>
      <c r="X572" s="100"/>
      <c r="Y572" s="155">
        <v>0</v>
      </c>
      <c r="Z572" s="366">
        <v>0</v>
      </c>
      <c r="AA572" s="339">
        <v>0</v>
      </c>
      <c r="AB572" s="155">
        <v>0</v>
      </c>
      <c r="AC572" s="156">
        <v>0</v>
      </c>
      <c r="AD572" s="155">
        <v>3207.14</v>
      </c>
      <c r="AE572" s="100"/>
      <c r="AF572" s="155">
        <v>0</v>
      </c>
      <c r="AG572" s="366">
        <v>0</v>
      </c>
      <c r="AH572" s="339">
        <v>0</v>
      </c>
      <c r="AI572" s="155">
        <v>0</v>
      </c>
      <c r="AJ572" s="156">
        <v>0</v>
      </c>
      <c r="AK572" s="155">
        <v>3207.14</v>
      </c>
      <c r="AL572" s="100"/>
      <c r="AM572" s="155">
        <v>0</v>
      </c>
      <c r="AN572" s="366">
        <v>0</v>
      </c>
      <c r="AO572" s="339">
        <v>0</v>
      </c>
      <c r="AP572" s="155">
        <v>0</v>
      </c>
      <c r="AQ572" s="156">
        <v>0</v>
      </c>
      <c r="AR572" s="155">
        <v>3207.14</v>
      </c>
      <c r="AS572" s="100"/>
      <c r="AT572" s="155">
        <v>0</v>
      </c>
      <c r="AU572" s="366">
        <v>0</v>
      </c>
      <c r="AV572" s="339">
        <v>0</v>
      </c>
      <c r="AW572" s="155">
        <v>0</v>
      </c>
      <c r="AX572" s="156">
        <v>0</v>
      </c>
      <c r="AY572" s="155">
        <v>3207.14</v>
      </c>
      <c r="AZ572" s="100"/>
      <c r="BA572" s="155">
        <v>0</v>
      </c>
      <c r="BB572" s="366">
        <v>0</v>
      </c>
      <c r="BC572" s="339">
        <v>0</v>
      </c>
      <c r="BD572" s="155">
        <v>0</v>
      </c>
      <c r="BE572" s="156">
        <v>0</v>
      </c>
      <c r="BF572" s="155">
        <v>3207.14</v>
      </c>
      <c r="BG572" s="100"/>
      <c r="BH572" s="155">
        <v>0</v>
      </c>
      <c r="BI572" s="366">
        <v>0</v>
      </c>
      <c r="BJ572" s="339">
        <v>0</v>
      </c>
      <c r="BK572" s="155">
        <v>0</v>
      </c>
      <c r="BL572" s="156">
        <v>0</v>
      </c>
      <c r="BM572" s="155">
        <v>3207.14</v>
      </c>
      <c r="BN572" s="100"/>
      <c r="BO572" s="155">
        <v>0</v>
      </c>
      <c r="BP572" s="366">
        <v>0</v>
      </c>
      <c r="BQ572" s="339">
        <v>0</v>
      </c>
      <c r="BR572" s="155">
        <v>0</v>
      </c>
      <c r="BS572" s="156">
        <v>0</v>
      </c>
      <c r="BT572" s="155">
        <v>3207.14</v>
      </c>
      <c r="BU572" s="100"/>
      <c r="BV572" s="155">
        <v>0</v>
      </c>
      <c r="BW572" s="366">
        <v>0</v>
      </c>
      <c r="BX572" s="339">
        <v>0</v>
      </c>
      <c r="BY572" s="155">
        <v>0</v>
      </c>
      <c r="BZ572" s="156">
        <v>0</v>
      </c>
      <c r="CA572" s="155">
        <v>3207.14</v>
      </c>
      <c r="CB572" s="100"/>
      <c r="CC572" s="155">
        <v>0</v>
      </c>
      <c r="CD572" s="366">
        <v>0</v>
      </c>
      <c r="CE572" s="339">
        <v>0</v>
      </c>
      <c r="CF572" s="155">
        <v>0</v>
      </c>
      <c r="CG572" s="156">
        <v>0</v>
      </c>
      <c r="CH572" s="155">
        <v>3207.14</v>
      </c>
      <c r="CI572" s="100"/>
      <c r="CJ572" s="155">
        <v>0</v>
      </c>
      <c r="CK572" s="366">
        <v>0</v>
      </c>
      <c r="CL572" s="339">
        <v>0</v>
      </c>
      <c r="CM572" s="155">
        <v>0</v>
      </c>
      <c r="CN572" s="156">
        <v>0</v>
      </c>
      <c r="CO572" s="155">
        <v>3207.14</v>
      </c>
      <c r="CP572" s="100"/>
      <c r="CQ572" s="155">
        <v>0</v>
      </c>
      <c r="CR572" s="366">
        <v>0</v>
      </c>
      <c r="CS572" s="339">
        <v>0</v>
      </c>
      <c r="CT572" s="155">
        <v>0</v>
      </c>
      <c r="CU572" s="156">
        <v>0</v>
      </c>
      <c r="CV572" s="155">
        <v>3207.14</v>
      </c>
      <c r="CW572" s="100"/>
      <c r="CX572" s="155">
        <v>0</v>
      </c>
      <c r="CY572" s="366">
        <v>0</v>
      </c>
      <c r="CZ572" s="339">
        <v>0</v>
      </c>
      <c r="DA572" s="155">
        <v>0</v>
      </c>
      <c r="DB572" s="156">
        <v>0</v>
      </c>
      <c r="DC572" s="155">
        <v>3207.14</v>
      </c>
      <c r="DD572" s="100"/>
      <c r="DE572" s="155">
        <v>0</v>
      </c>
      <c r="DF572" s="366">
        <v>0</v>
      </c>
      <c r="DG572" s="339">
        <v>0</v>
      </c>
      <c r="DH572" s="155">
        <v>0</v>
      </c>
      <c r="DI572" s="156">
        <v>0</v>
      </c>
      <c r="DJ572" s="155">
        <v>3207.14</v>
      </c>
      <c r="DK572" s="100"/>
      <c r="DL572" s="155">
        <v>0</v>
      </c>
      <c r="DM572" s="366">
        <v>0</v>
      </c>
      <c r="DN572" s="339">
        <v>0</v>
      </c>
      <c r="DO572" s="155">
        <v>0</v>
      </c>
      <c r="DP572" s="156">
        <v>0</v>
      </c>
      <c r="DQ572" s="155">
        <v>3207.14</v>
      </c>
    </row>
    <row r="573" spans="1:121" ht="51" x14ac:dyDescent="0.25">
      <c r="A573" s="17" t="s">
        <v>1514</v>
      </c>
      <c r="B573" s="18" t="s">
        <v>1515</v>
      </c>
      <c r="C573" s="17" t="s">
        <v>27</v>
      </c>
      <c r="D573" s="17" t="s">
        <v>1516</v>
      </c>
      <c r="E573" s="19" t="s">
        <v>42</v>
      </c>
      <c r="F573" s="19">
        <v>1</v>
      </c>
      <c r="G573" s="20">
        <v>968.27</v>
      </c>
      <c r="H573" s="20">
        <v>1212.46</v>
      </c>
      <c r="I573" s="390">
        <v>1212.46</v>
      </c>
      <c r="J573" s="100">
        <v>0</v>
      </c>
      <c r="K573" s="155">
        <v>0</v>
      </c>
      <c r="L573" s="366">
        <v>0</v>
      </c>
      <c r="M573" s="339">
        <v>0</v>
      </c>
      <c r="N573" s="155">
        <v>0</v>
      </c>
      <c r="O573" s="156">
        <v>0</v>
      </c>
      <c r="P573" s="155">
        <v>1212.46</v>
      </c>
      <c r="Q573" s="100"/>
      <c r="R573" s="155">
        <v>0</v>
      </c>
      <c r="S573" s="366">
        <v>0</v>
      </c>
      <c r="T573" s="339">
        <v>0</v>
      </c>
      <c r="U573" s="155">
        <v>0</v>
      </c>
      <c r="V573" s="156">
        <v>0</v>
      </c>
      <c r="W573" s="155">
        <v>1212.46</v>
      </c>
      <c r="X573" s="100"/>
      <c r="Y573" s="155">
        <v>0</v>
      </c>
      <c r="Z573" s="366">
        <v>0</v>
      </c>
      <c r="AA573" s="339">
        <v>0</v>
      </c>
      <c r="AB573" s="155">
        <v>0</v>
      </c>
      <c r="AC573" s="156">
        <v>0</v>
      </c>
      <c r="AD573" s="155">
        <v>1212.46</v>
      </c>
      <c r="AE573" s="100"/>
      <c r="AF573" s="155">
        <v>0</v>
      </c>
      <c r="AG573" s="366">
        <v>0</v>
      </c>
      <c r="AH573" s="339">
        <v>0</v>
      </c>
      <c r="AI573" s="155">
        <v>0</v>
      </c>
      <c r="AJ573" s="156">
        <v>0</v>
      </c>
      <c r="AK573" s="155">
        <v>1212.46</v>
      </c>
      <c r="AL573" s="100"/>
      <c r="AM573" s="155">
        <v>0</v>
      </c>
      <c r="AN573" s="366">
        <v>0</v>
      </c>
      <c r="AO573" s="339">
        <v>0</v>
      </c>
      <c r="AP573" s="155">
        <v>0</v>
      </c>
      <c r="AQ573" s="156">
        <v>0</v>
      </c>
      <c r="AR573" s="155">
        <v>1212.46</v>
      </c>
      <c r="AS573" s="100"/>
      <c r="AT573" s="155">
        <v>0</v>
      </c>
      <c r="AU573" s="366">
        <v>0</v>
      </c>
      <c r="AV573" s="339">
        <v>0</v>
      </c>
      <c r="AW573" s="155">
        <v>0</v>
      </c>
      <c r="AX573" s="156">
        <v>0</v>
      </c>
      <c r="AY573" s="155">
        <v>1212.46</v>
      </c>
      <c r="AZ573" s="100"/>
      <c r="BA573" s="155">
        <v>0</v>
      </c>
      <c r="BB573" s="366">
        <v>0</v>
      </c>
      <c r="BC573" s="339">
        <v>0</v>
      </c>
      <c r="BD573" s="155">
        <v>0</v>
      </c>
      <c r="BE573" s="156">
        <v>0</v>
      </c>
      <c r="BF573" s="155">
        <v>1212.46</v>
      </c>
      <c r="BG573" s="100"/>
      <c r="BH573" s="155">
        <v>0</v>
      </c>
      <c r="BI573" s="366">
        <v>0</v>
      </c>
      <c r="BJ573" s="339">
        <v>0</v>
      </c>
      <c r="BK573" s="155">
        <v>0</v>
      </c>
      <c r="BL573" s="156">
        <v>0</v>
      </c>
      <c r="BM573" s="155">
        <v>1212.46</v>
      </c>
      <c r="BN573" s="100"/>
      <c r="BO573" s="155">
        <v>0</v>
      </c>
      <c r="BP573" s="366">
        <v>0</v>
      </c>
      <c r="BQ573" s="339">
        <v>0</v>
      </c>
      <c r="BR573" s="155">
        <v>0</v>
      </c>
      <c r="BS573" s="156">
        <v>0</v>
      </c>
      <c r="BT573" s="155">
        <v>1212.46</v>
      </c>
      <c r="BU573" s="100"/>
      <c r="BV573" s="155">
        <v>0</v>
      </c>
      <c r="BW573" s="366">
        <v>0</v>
      </c>
      <c r="BX573" s="339">
        <v>0</v>
      </c>
      <c r="BY573" s="155">
        <v>0</v>
      </c>
      <c r="BZ573" s="156">
        <v>0</v>
      </c>
      <c r="CA573" s="155">
        <v>1212.46</v>
      </c>
      <c r="CB573" s="100"/>
      <c r="CC573" s="155">
        <v>0</v>
      </c>
      <c r="CD573" s="366">
        <v>0</v>
      </c>
      <c r="CE573" s="339">
        <v>0</v>
      </c>
      <c r="CF573" s="155">
        <v>0</v>
      </c>
      <c r="CG573" s="156">
        <v>0</v>
      </c>
      <c r="CH573" s="155">
        <v>1212.46</v>
      </c>
      <c r="CI573" s="100"/>
      <c r="CJ573" s="155">
        <v>0</v>
      </c>
      <c r="CK573" s="366">
        <v>0</v>
      </c>
      <c r="CL573" s="339">
        <v>0</v>
      </c>
      <c r="CM573" s="155">
        <v>0</v>
      </c>
      <c r="CN573" s="156">
        <v>0</v>
      </c>
      <c r="CO573" s="155">
        <v>1212.46</v>
      </c>
      <c r="CP573" s="100"/>
      <c r="CQ573" s="155">
        <v>0</v>
      </c>
      <c r="CR573" s="366">
        <v>0</v>
      </c>
      <c r="CS573" s="339">
        <v>0</v>
      </c>
      <c r="CT573" s="155">
        <v>0</v>
      </c>
      <c r="CU573" s="156">
        <v>0</v>
      </c>
      <c r="CV573" s="155">
        <v>1212.46</v>
      </c>
      <c r="CW573" s="100"/>
      <c r="CX573" s="155">
        <v>0</v>
      </c>
      <c r="CY573" s="366">
        <v>0</v>
      </c>
      <c r="CZ573" s="339">
        <v>0</v>
      </c>
      <c r="DA573" s="155">
        <v>0</v>
      </c>
      <c r="DB573" s="156">
        <v>0</v>
      </c>
      <c r="DC573" s="155">
        <v>1212.46</v>
      </c>
      <c r="DD573" s="100"/>
      <c r="DE573" s="155">
        <v>0</v>
      </c>
      <c r="DF573" s="366">
        <v>0</v>
      </c>
      <c r="DG573" s="339">
        <v>0</v>
      </c>
      <c r="DH573" s="155">
        <v>0</v>
      </c>
      <c r="DI573" s="156">
        <v>0</v>
      </c>
      <c r="DJ573" s="155">
        <v>1212.46</v>
      </c>
      <c r="DK573" s="100"/>
      <c r="DL573" s="155">
        <v>0</v>
      </c>
      <c r="DM573" s="366">
        <v>0</v>
      </c>
      <c r="DN573" s="339">
        <v>0</v>
      </c>
      <c r="DO573" s="155">
        <v>0</v>
      </c>
      <c r="DP573" s="156">
        <v>0</v>
      </c>
      <c r="DQ573" s="155">
        <v>1212.46</v>
      </c>
    </row>
    <row r="574" spans="1:121" ht="51" x14ac:dyDescent="0.25">
      <c r="A574" s="17" t="s">
        <v>1517</v>
      </c>
      <c r="B574" s="18" t="s">
        <v>1518</v>
      </c>
      <c r="C574" s="17" t="s">
        <v>27</v>
      </c>
      <c r="D574" s="17" t="s">
        <v>1519</v>
      </c>
      <c r="E574" s="19" t="s">
        <v>42</v>
      </c>
      <c r="F574" s="19">
        <v>1</v>
      </c>
      <c r="G574" s="20">
        <v>3043.6057599999999</v>
      </c>
      <c r="H574" s="20">
        <v>3811.2</v>
      </c>
      <c r="I574" s="390">
        <v>3811.2</v>
      </c>
      <c r="J574" s="100">
        <v>0</v>
      </c>
      <c r="K574" s="155">
        <v>0</v>
      </c>
      <c r="L574" s="366">
        <v>0</v>
      </c>
      <c r="M574" s="339">
        <v>0</v>
      </c>
      <c r="N574" s="155">
        <v>0</v>
      </c>
      <c r="O574" s="156">
        <v>0</v>
      </c>
      <c r="P574" s="155">
        <v>3811.2</v>
      </c>
      <c r="Q574" s="100"/>
      <c r="R574" s="155">
        <v>0</v>
      </c>
      <c r="S574" s="366">
        <v>0</v>
      </c>
      <c r="T574" s="339">
        <v>0</v>
      </c>
      <c r="U574" s="155">
        <v>0</v>
      </c>
      <c r="V574" s="156">
        <v>0</v>
      </c>
      <c r="W574" s="155">
        <v>3811.2</v>
      </c>
      <c r="X574" s="100"/>
      <c r="Y574" s="155">
        <v>0</v>
      </c>
      <c r="Z574" s="366">
        <v>0</v>
      </c>
      <c r="AA574" s="339">
        <v>0</v>
      </c>
      <c r="AB574" s="155">
        <v>0</v>
      </c>
      <c r="AC574" s="156">
        <v>0</v>
      </c>
      <c r="AD574" s="155">
        <v>3811.2</v>
      </c>
      <c r="AE574" s="100"/>
      <c r="AF574" s="155">
        <v>0</v>
      </c>
      <c r="AG574" s="366">
        <v>0</v>
      </c>
      <c r="AH574" s="339">
        <v>0</v>
      </c>
      <c r="AI574" s="155">
        <v>0</v>
      </c>
      <c r="AJ574" s="156">
        <v>0</v>
      </c>
      <c r="AK574" s="155">
        <v>3811.2</v>
      </c>
      <c r="AL574" s="100"/>
      <c r="AM574" s="155">
        <v>0</v>
      </c>
      <c r="AN574" s="366">
        <v>0</v>
      </c>
      <c r="AO574" s="339">
        <v>0</v>
      </c>
      <c r="AP574" s="155">
        <v>0</v>
      </c>
      <c r="AQ574" s="156">
        <v>0</v>
      </c>
      <c r="AR574" s="155">
        <v>3811.2</v>
      </c>
      <c r="AS574" s="100"/>
      <c r="AT574" s="155">
        <v>0</v>
      </c>
      <c r="AU574" s="366">
        <v>0</v>
      </c>
      <c r="AV574" s="339">
        <v>0</v>
      </c>
      <c r="AW574" s="155">
        <v>0</v>
      </c>
      <c r="AX574" s="156">
        <v>0</v>
      </c>
      <c r="AY574" s="155">
        <v>3811.2</v>
      </c>
      <c r="AZ574" s="100"/>
      <c r="BA574" s="155">
        <v>0</v>
      </c>
      <c r="BB574" s="366">
        <v>0</v>
      </c>
      <c r="BC574" s="339">
        <v>0</v>
      </c>
      <c r="BD574" s="155">
        <v>0</v>
      </c>
      <c r="BE574" s="156">
        <v>0</v>
      </c>
      <c r="BF574" s="155">
        <v>3811.2</v>
      </c>
      <c r="BG574" s="100"/>
      <c r="BH574" s="155">
        <v>0</v>
      </c>
      <c r="BI574" s="366">
        <v>0</v>
      </c>
      <c r="BJ574" s="339">
        <v>0</v>
      </c>
      <c r="BK574" s="155">
        <v>0</v>
      </c>
      <c r="BL574" s="156">
        <v>0</v>
      </c>
      <c r="BM574" s="155">
        <v>3811.2</v>
      </c>
      <c r="BN574" s="100"/>
      <c r="BO574" s="155">
        <v>0</v>
      </c>
      <c r="BP574" s="366">
        <v>0</v>
      </c>
      <c r="BQ574" s="339">
        <v>0</v>
      </c>
      <c r="BR574" s="155">
        <v>0</v>
      </c>
      <c r="BS574" s="156">
        <v>0</v>
      </c>
      <c r="BT574" s="155">
        <v>3811.2</v>
      </c>
      <c r="BU574" s="100"/>
      <c r="BV574" s="155">
        <v>0</v>
      </c>
      <c r="BW574" s="366">
        <v>0</v>
      </c>
      <c r="BX574" s="339">
        <v>0</v>
      </c>
      <c r="BY574" s="155">
        <v>0</v>
      </c>
      <c r="BZ574" s="156">
        <v>0</v>
      </c>
      <c r="CA574" s="155">
        <v>3811.2</v>
      </c>
      <c r="CB574" s="100"/>
      <c r="CC574" s="155">
        <v>0</v>
      </c>
      <c r="CD574" s="366">
        <v>0</v>
      </c>
      <c r="CE574" s="339">
        <v>0</v>
      </c>
      <c r="CF574" s="155">
        <v>0</v>
      </c>
      <c r="CG574" s="156">
        <v>0</v>
      </c>
      <c r="CH574" s="155">
        <v>3811.2</v>
      </c>
      <c r="CI574" s="100"/>
      <c r="CJ574" s="155">
        <v>0</v>
      </c>
      <c r="CK574" s="366">
        <v>0</v>
      </c>
      <c r="CL574" s="339">
        <v>0</v>
      </c>
      <c r="CM574" s="155">
        <v>0</v>
      </c>
      <c r="CN574" s="156">
        <v>0</v>
      </c>
      <c r="CO574" s="155">
        <v>3811.2</v>
      </c>
      <c r="CP574" s="100">
        <v>1</v>
      </c>
      <c r="CQ574" s="155">
        <v>3811.2</v>
      </c>
      <c r="CR574" s="366">
        <v>1</v>
      </c>
      <c r="CS574" s="339">
        <v>1</v>
      </c>
      <c r="CT574" s="155">
        <v>3811.2</v>
      </c>
      <c r="CU574" s="156">
        <v>1</v>
      </c>
      <c r="CV574" s="155">
        <v>0</v>
      </c>
      <c r="CW574" s="100"/>
      <c r="CX574" s="155">
        <v>0</v>
      </c>
      <c r="CY574" s="366">
        <v>0</v>
      </c>
      <c r="CZ574" s="339">
        <v>1</v>
      </c>
      <c r="DA574" s="155">
        <v>3811.2</v>
      </c>
      <c r="DB574" s="156">
        <v>1</v>
      </c>
      <c r="DC574" s="155">
        <v>0</v>
      </c>
      <c r="DD574" s="100"/>
      <c r="DE574" s="155">
        <v>0</v>
      </c>
      <c r="DF574" s="366">
        <v>0</v>
      </c>
      <c r="DG574" s="339">
        <v>1</v>
      </c>
      <c r="DH574" s="155">
        <v>3811.2</v>
      </c>
      <c r="DI574" s="156">
        <v>1</v>
      </c>
      <c r="DJ574" s="155">
        <v>0</v>
      </c>
      <c r="DK574" s="100"/>
      <c r="DL574" s="155">
        <v>0</v>
      </c>
      <c r="DM574" s="366">
        <v>0</v>
      </c>
      <c r="DN574" s="339">
        <v>1</v>
      </c>
      <c r="DO574" s="155">
        <v>3811.2</v>
      </c>
      <c r="DP574" s="156">
        <v>1</v>
      </c>
      <c r="DQ574" s="155">
        <v>0</v>
      </c>
    </row>
    <row r="575" spans="1:121" ht="25.5" x14ac:dyDescent="0.25">
      <c r="A575" s="17" t="s">
        <v>1520</v>
      </c>
      <c r="B575" s="18" t="s">
        <v>1521</v>
      </c>
      <c r="C575" s="17" t="s">
        <v>27</v>
      </c>
      <c r="D575" s="17" t="s">
        <v>1522</v>
      </c>
      <c r="E575" s="19" t="s">
        <v>42</v>
      </c>
      <c r="F575" s="19">
        <v>2</v>
      </c>
      <c r="G575" s="20">
        <v>5362.08</v>
      </c>
      <c r="H575" s="20">
        <v>6714.39</v>
      </c>
      <c r="I575" s="390">
        <v>13428.78</v>
      </c>
      <c r="J575" s="100">
        <v>0</v>
      </c>
      <c r="K575" s="155">
        <v>0</v>
      </c>
      <c r="L575" s="366">
        <v>0</v>
      </c>
      <c r="M575" s="339">
        <v>0</v>
      </c>
      <c r="N575" s="155">
        <v>0</v>
      </c>
      <c r="O575" s="156">
        <v>0</v>
      </c>
      <c r="P575" s="155">
        <v>13428.78</v>
      </c>
      <c r="Q575" s="100"/>
      <c r="R575" s="155">
        <v>0</v>
      </c>
      <c r="S575" s="366">
        <v>0</v>
      </c>
      <c r="T575" s="339">
        <v>0</v>
      </c>
      <c r="U575" s="155">
        <v>0</v>
      </c>
      <c r="V575" s="156">
        <v>0</v>
      </c>
      <c r="W575" s="155">
        <v>13428.78</v>
      </c>
      <c r="X575" s="100"/>
      <c r="Y575" s="155">
        <v>0</v>
      </c>
      <c r="Z575" s="366">
        <v>0</v>
      </c>
      <c r="AA575" s="339">
        <v>0</v>
      </c>
      <c r="AB575" s="155">
        <v>0</v>
      </c>
      <c r="AC575" s="156">
        <v>0</v>
      </c>
      <c r="AD575" s="155">
        <v>13428.78</v>
      </c>
      <c r="AE575" s="100"/>
      <c r="AF575" s="155">
        <v>0</v>
      </c>
      <c r="AG575" s="366">
        <v>0</v>
      </c>
      <c r="AH575" s="339">
        <v>0</v>
      </c>
      <c r="AI575" s="155">
        <v>0</v>
      </c>
      <c r="AJ575" s="156">
        <v>0</v>
      </c>
      <c r="AK575" s="155">
        <v>13428.78</v>
      </c>
      <c r="AL575" s="100"/>
      <c r="AM575" s="155">
        <v>0</v>
      </c>
      <c r="AN575" s="366">
        <v>0</v>
      </c>
      <c r="AO575" s="339">
        <v>0</v>
      </c>
      <c r="AP575" s="155">
        <v>0</v>
      </c>
      <c r="AQ575" s="156">
        <v>0</v>
      </c>
      <c r="AR575" s="155">
        <v>13428.78</v>
      </c>
      <c r="AS575" s="100"/>
      <c r="AT575" s="155">
        <v>0</v>
      </c>
      <c r="AU575" s="366">
        <v>0</v>
      </c>
      <c r="AV575" s="339">
        <v>0</v>
      </c>
      <c r="AW575" s="155">
        <v>0</v>
      </c>
      <c r="AX575" s="156">
        <v>0</v>
      </c>
      <c r="AY575" s="155">
        <v>13428.78</v>
      </c>
      <c r="AZ575" s="100"/>
      <c r="BA575" s="155">
        <v>0</v>
      </c>
      <c r="BB575" s="366">
        <v>0</v>
      </c>
      <c r="BC575" s="339">
        <v>0</v>
      </c>
      <c r="BD575" s="155">
        <v>0</v>
      </c>
      <c r="BE575" s="156">
        <v>0</v>
      </c>
      <c r="BF575" s="155">
        <v>13428.78</v>
      </c>
      <c r="BG575" s="100"/>
      <c r="BH575" s="155">
        <v>0</v>
      </c>
      <c r="BI575" s="366">
        <v>0</v>
      </c>
      <c r="BJ575" s="339">
        <v>0</v>
      </c>
      <c r="BK575" s="155">
        <v>0</v>
      </c>
      <c r="BL575" s="156">
        <v>0</v>
      </c>
      <c r="BM575" s="155">
        <v>13428.78</v>
      </c>
      <c r="BN575" s="100"/>
      <c r="BO575" s="155">
        <v>0</v>
      </c>
      <c r="BP575" s="366">
        <v>0</v>
      </c>
      <c r="BQ575" s="339">
        <v>0</v>
      </c>
      <c r="BR575" s="155">
        <v>0</v>
      </c>
      <c r="BS575" s="156">
        <v>0</v>
      </c>
      <c r="BT575" s="155">
        <v>13428.78</v>
      </c>
      <c r="BU575" s="100">
        <v>2</v>
      </c>
      <c r="BV575" s="155">
        <v>13428.78</v>
      </c>
      <c r="BW575" s="366">
        <v>1</v>
      </c>
      <c r="BX575" s="339">
        <v>2</v>
      </c>
      <c r="BY575" s="155">
        <v>13428.78</v>
      </c>
      <c r="BZ575" s="156">
        <v>1</v>
      </c>
      <c r="CA575" s="155">
        <v>0</v>
      </c>
      <c r="CB575" s="100"/>
      <c r="CC575" s="155">
        <v>0</v>
      </c>
      <c r="CD575" s="366">
        <v>0</v>
      </c>
      <c r="CE575" s="339">
        <v>2</v>
      </c>
      <c r="CF575" s="155">
        <v>13428.78</v>
      </c>
      <c r="CG575" s="156">
        <v>1</v>
      </c>
      <c r="CH575" s="155">
        <v>0</v>
      </c>
      <c r="CI575" s="100"/>
      <c r="CJ575" s="155">
        <v>0</v>
      </c>
      <c r="CK575" s="366">
        <v>0</v>
      </c>
      <c r="CL575" s="339">
        <v>2</v>
      </c>
      <c r="CM575" s="155">
        <v>13428.78</v>
      </c>
      <c r="CN575" s="156">
        <v>1</v>
      </c>
      <c r="CO575" s="155">
        <v>0</v>
      </c>
      <c r="CP575" s="100"/>
      <c r="CQ575" s="155">
        <v>0</v>
      </c>
      <c r="CR575" s="366">
        <v>0</v>
      </c>
      <c r="CS575" s="339">
        <v>2</v>
      </c>
      <c r="CT575" s="155">
        <v>13428.78</v>
      </c>
      <c r="CU575" s="156">
        <v>1</v>
      </c>
      <c r="CV575" s="155">
        <v>0</v>
      </c>
      <c r="CW575" s="100"/>
      <c r="CX575" s="155">
        <v>0</v>
      </c>
      <c r="CY575" s="366">
        <v>0</v>
      </c>
      <c r="CZ575" s="339">
        <v>2</v>
      </c>
      <c r="DA575" s="155">
        <v>13428.78</v>
      </c>
      <c r="DB575" s="156">
        <v>1</v>
      </c>
      <c r="DC575" s="155">
        <v>0</v>
      </c>
      <c r="DD575" s="100"/>
      <c r="DE575" s="155">
        <v>0</v>
      </c>
      <c r="DF575" s="366">
        <v>0</v>
      </c>
      <c r="DG575" s="339">
        <v>2</v>
      </c>
      <c r="DH575" s="155">
        <v>13428.78</v>
      </c>
      <c r="DI575" s="156">
        <v>1</v>
      </c>
      <c r="DJ575" s="155">
        <v>0</v>
      </c>
      <c r="DK575" s="100"/>
      <c r="DL575" s="155">
        <v>0</v>
      </c>
      <c r="DM575" s="366">
        <v>0</v>
      </c>
      <c r="DN575" s="339">
        <v>2</v>
      </c>
      <c r="DO575" s="155">
        <v>13428.78</v>
      </c>
      <c r="DP575" s="156">
        <v>1</v>
      </c>
      <c r="DQ575" s="155">
        <v>0</v>
      </c>
    </row>
    <row r="576" spans="1:121" ht="38.25" x14ac:dyDescent="0.25">
      <c r="A576" s="17" t="s">
        <v>1523</v>
      </c>
      <c r="B576" s="18" t="s">
        <v>1524</v>
      </c>
      <c r="C576" s="17" t="s">
        <v>27</v>
      </c>
      <c r="D576" s="17" t="s">
        <v>1525</v>
      </c>
      <c r="E576" s="19" t="s">
        <v>42</v>
      </c>
      <c r="F576" s="19">
        <v>1</v>
      </c>
      <c r="G576" s="20">
        <v>1691.56</v>
      </c>
      <c r="H576" s="20">
        <v>2118.17</v>
      </c>
      <c r="I576" s="390">
        <v>2118.17</v>
      </c>
      <c r="J576" s="100">
        <v>0</v>
      </c>
      <c r="K576" s="155">
        <v>0</v>
      </c>
      <c r="L576" s="366">
        <v>0</v>
      </c>
      <c r="M576" s="339">
        <v>0</v>
      </c>
      <c r="N576" s="155">
        <v>0</v>
      </c>
      <c r="O576" s="156">
        <v>0</v>
      </c>
      <c r="P576" s="155">
        <v>2118.17</v>
      </c>
      <c r="Q576" s="100"/>
      <c r="R576" s="155">
        <v>0</v>
      </c>
      <c r="S576" s="366">
        <v>0</v>
      </c>
      <c r="T576" s="339">
        <v>0</v>
      </c>
      <c r="U576" s="155">
        <v>0</v>
      </c>
      <c r="V576" s="156">
        <v>0</v>
      </c>
      <c r="W576" s="155">
        <v>2118.17</v>
      </c>
      <c r="X576" s="100"/>
      <c r="Y576" s="155">
        <v>0</v>
      </c>
      <c r="Z576" s="366">
        <v>0</v>
      </c>
      <c r="AA576" s="339">
        <v>0</v>
      </c>
      <c r="AB576" s="155">
        <v>0</v>
      </c>
      <c r="AC576" s="156">
        <v>0</v>
      </c>
      <c r="AD576" s="155">
        <v>2118.17</v>
      </c>
      <c r="AE576" s="100"/>
      <c r="AF576" s="155">
        <v>0</v>
      </c>
      <c r="AG576" s="366">
        <v>0</v>
      </c>
      <c r="AH576" s="339">
        <v>0</v>
      </c>
      <c r="AI576" s="155">
        <v>0</v>
      </c>
      <c r="AJ576" s="156">
        <v>0</v>
      </c>
      <c r="AK576" s="155">
        <v>2118.17</v>
      </c>
      <c r="AL576" s="100"/>
      <c r="AM576" s="155">
        <v>0</v>
      </c>
      <c r="AN576" s="366">
        <v>0</v>
      </c>
      <c r="AO576" s="339">
        <v>0</v>
      </c>
      <c r="AP576" s="155">
        <v>0</v>
      </c>
      <c r="AQ576" s="156">
        <v>0</v>
      </c>
      <c r="AR576" s="155">
        <v>2118.17</v>
      </c>
      <c r="AS576" s="100"/>
      <c r="AT576" s="155">
        <v>0</v>
      </c>
      <c r="AU576" s="366">
        <v>0</v>
      </c>
      <c r="AV576" s="339">
        <v>0</v>
      </c>
      <c r="AW576" s="155">
        <v>0</v>
      </c>
      <c r="AX576" s="156">
        <v>0</v>
      </c>
      <c r="AY576" s="155">
        <v>2118.17</v>
      </c>
      <c r="AZ576" s="100"/>
      <c r="BA576" s="155">
        <v>0</v>
      </c>
      <c r="BB576" s="366">
        <v>0</v>
      </c>
      <c r="BC576" s="339">
        <v>0</v>
      </c>
      <c r="BD576" s="155">
        <v>0</v>
      </c>
      <c r="BE576" s="156">
        <v>0</v>
      </c>
      <c r="BF576" s="155">
        <v>2118.17</v>
      </c>
      <c r="BG576" s="100"/>
      <c r="BH576" s="155">
        <v>0</v>
      </c>
      <c r="BI576" s="366">
        <v>0</v>
      </c>
      <c r="BJ576" s="339">
        <v>0</v>
      </c>
      <c r="BK576" s="155">
        <v>0</v>
      </c>
      <c r="BL576" s="156">
        <v>0</v>
      </c>
      <c r="BM576" s="155">
        <v>2118.17</v>
      </c>
      <c r="BN576" s="100"/>
      <c r="BO576" s="155">
        <v>0</v>
      </c>
      <c r="BP576" s="366">
        <v>0</v>
      </c>
      <c r="BQ576" s="339">
        <v>0</v>
      </c>
      <c r="BR576" s="155">
        <v>0</v>
      </c>
      <c r="BS576" s="156">
        <v>0</v>
      </c>
      <c r="BT576" s="155">
        <v>2118.17</v>
      </c>
      <c r="BU576" s="100"/>
      <c r="BV576" s="155">
        <v>0</v>
      </c>
      <c r="BW576" s="366">
        <v>0</v>
      </c>
      <c r="BX576" s="339">
        <v>0</v>
      </c>
      <c r="BY576" s="155">
        <v>0</v>
      </c>
      <c r="BZ576" s="156">
        <v>0</v>
      </c>
      <c r="CA576" s="155">
        <v>2118.17</v>
      </c>
      <c r="CB576" s="100"/>
      <c r="CC576" s="155">
        <v>0</v>
      </c>
      <c r="CD576" s="366">
        <v>0</v>
      </c>
      <c r="CE576" s="339">
        <v>0</v>
      </c>
      <c r="CF576" s="155">
        <v>0</v>
      </c>
      <c r="CG576" s="156">
        <v>0</v>
      </c>
      <c r="CH576" s="155">
        <v>2118.17</v>
      </c>
      <c r="CI576" s="100"/>
      <c r="CJ576" s="155">
        <v>0</v>
      </c>
      <c r="CK576" s="366">
        <v>0</v>
      </c>
      <c r="CL576" s="339">
        <v>0</v>
      </c>
      <c r="CM576" s="155">
        <v>0</v>
      </c>
      <c r="CN576" s="156">
        <v>0</v>
      </c>
      <c r="CO576" s="155">
        <v>2118.17</v>
      </c>
      <c r="CP576" s="100"/>
      <c r="CQ576" s="155">
        <v>0</v>
      </c>
      <c r="CR576" s="366">
        <v>0</v>
      </c>
      <c r="CS576" s="339">
        <v>0</v>
      </c>
      <c r="CT576" s="155">
        <v>0</v>
      </c>
      <c r="CU576" s="156">
        <v>0</v>
      </c>
      <c r="CV576" s="155">
        <v>2118.17</v>
      </c>
      <c r="CW576" s="100"/>
      <c r="CX576" s="155">
        <v>0</v>
      </c>
      <c r="CY576" s="366">
        <v>0</v>
      </c>
      <c r="CZ576" s="339">
        <v>0</v>
      </c>
      <c r="DA576" s="155">
        <v>0</v>
      </c>
      <c r="DB576" s="156">
        <v>0</v>
      </c>
      <c r="DC576" s="155">
        <v>2118.17</v>
      </c>
      <c r="DD576" s="100"/>
      <c r="DE576" s="155">
        <v>0</v>
      </c>
      <c r="DF576" s="366">
        <v>0</v>
      </c>
      <c r="DG576" s="339">
        <v>0</v>
      </c>
      <c r="DH576" s="155">
        <v>0</v>
      </c>
      <c r="DI576" s="156">
        <v>0</v>
      </c>
      <c r="DJ576" s="155">
        <v>2118.17</v>
      </c>
      <c r="DK576" s="100"/>
      <c r="DL576" s="155">
        <v>0</v>
      </c>
      <c r="DM576" s="366">
        <v>0</v>
      </c>
      <c r="DN576" s="339">
        <v>0</v>
      </c>
      <c r="DO576" s="155">
        <v>0</v>
      </c>
      <c r="DP576" s="156">
        <v>0</v>
      </c>
      <c r="DQ576" s="155">
        <v>2118.17</v>
      </c>
    </row>
    <row r="577" spans="1:121" ht="51" x14ac:dyDescent="0.25">
      <c r="A577" s="17" t="s">
        <v>1526</v>
      </c>
      <c r="B577" s="18" t="s">
        <v>1527</v>
      </c>
      <c r="C577" s="17" t="s">
        <v>27</v>
      </c>
      <c r="D577" s="17" t="s">
        <v>1528</v>
      </c>
      <c r="E577" s="19" t="s">
        <v>42</v>
      </c>
      <c r="F577" s="19">
        <v>2</v>
      </c>
      <c r="G577" s="20">
        <v>1350.18</v>
      </c>
      <c r="H577" s="20">
        <v>1690.69</v>
      </c>
      <c r="I577" s="390">
        <v>3381.38</v>
      </c>
      <c r="J577" s="100">
        <v>0</v>
      </c>
      <c r="K577" s="155">
        <v>0</v>
      </c>
      <c r="L577" s="366">
        <v>0</v>
      </c>
      <c r="M577" s="339">
        <v>0</v>
      </c>
      <c r="N577" s="155">
        <v>0</v>
      </c>
      <c r="O577" s="156">
        <v>0</v>
      </c>
      <c r="P577" s="155">
        <v>3381.38</v>
      </c>
      <c r="Q577" s="100"/>
      <c r="R577" s="155">
        <v>0</v>
      </c>
      <c r="S577" s="366">
        <v>0</v>
      </c>
      <c r="T577" s="339">
        <v>0</v>
      </c>
      <c r="U577" s="155">
        <v>0</v>
      </c>
      <c r="V577" s="156">
        <v>0</v>
      </c>
      <c r="W577" s="155">
        <v>3381.38</v>
      </c>
      <c r="X577" s="100"/>
      <c r="Y577" s="155">
        <v>0</v>
      </c>
      <c r="Z577" s="366">
        <v>0</v>
      </c>
      <c r="AA577" s="339">
        <v>0</v>
      </c>
      <c r="AB577" s="155">
        <v>0</v>
      </c>
      <c r="AC577" s="156">
        <v>0</v>
      </c>
      <c r="AD577" s="155">
        <v>3381.38</v>
      </c>
      <c r="AE577" s="100"/>
      <c r="AF577" s="155">
        <v>0</v>
      </c>
      <c r="AG577" s="366">
        <v>0</v>
      </c>
      <c r="AH577" s="339">
        <v>0</v>
      </c>
      <c r="AI577" s="155">
        <v>0</v>
      </c>
      <c r="AJ577" s="156">
        <v>0</v>
      </c>
      <c r="AK577" s="155">
        <v>3381.38</v>
      </c>
      <c r="AL577" s="100"/>
      <c r="AM577" s="155">
        <v>0</v>
      </c>
      <c r="AN577" s="366">
        <v>0</v>
      </c>
      <c r="AO577" s="339">
        <v>0</v>
      </c>
      <c r="AP577" s="155">
        <v>0</v>
      </c>
      <c r="AQ577" s="156">
        <v>0</v>
      </c>
      <c r="AR577" s="155">
        <v>3381.38</v>
      </c>
      <c r="AS577" s="100"/>
      <c r="AT577" s="155">
        <v>0</v>
      </c>
      <c r="AU577" s="366">
        <v>0</v>
      </c>
      <c r="AV577" s="339">
        <v>0</v>
      </c>
      <c r="AW577" s="155">
        <v>0</v>
      </c>
      <c r="AX577" s="156">
        <v>0</v>
      </c>
      <c r="AY577" s="155">
        <v>3381.38</v>
      </c>
      <c r="AZ577" s="100"/>
      <c r="BA577" s="155">
        <v>0</v>
      </c>
      <c r="BB577" s="366">
        <v>0</v>
      </c>
      <c r="BC577" s="339">
        <v>0</v>
      </c>
      <c r="BD577" s="155">
        <v>0</v>
      </c>
      <c r="BE577" s="156">
        <v>0</v>
      </c>
      <c r="BF577" s="155">
        <v>3381.38</v>
      </c>
      <c r="BG577" s="100"/>
      <c r="BH577" s="155">
        <v>0</v>
      </c>
      <c r="BI577" s="366">
        <v>0</v>
      </c>
      <c r="BJ577" s="339">
        <v>0</v>
      </c>
      <c r="BK577" s="155">
        <v>0</v>
      </c>
      <c r="BL577" s="156">
        <v>0</v>
      </c>
      <c r="BM577" s="155">
        <v>3381.38</v>
      </c>
      <c r="BN577" s="100"/>
      <c r="BO577" s="155">
        <v>0</v>
      </c>
      <c r="BP577" s="366">
        <v>0</v>
      </c>
      <c r="BQ577" s="339">
        <v>0</v>
      </c>
      <c r="BR577" s="155">
        <v>0</v>
      </c>
      <c r="BS577" s="156">
        <v>0</v>
      </c>
      <c r="BT577" s="155">
        <v>3381.38</v>
      </c>
      <c r="BU577" s="100"/>
      <c r="BV577" s="155">
        <v>0</v>
      </c>
      <c r="BW577" s="366">
        <v>0</v>
      </c>
      <c r="BX577" s="339">
        <v>0</v>
      </c>
      <c r="BY577" s="155">
        <v>0</v>
      </c>
      <c r="BZ577" s="156">
        <v>0</v>
      </c>
      <c r="CA577" s="155">
        <v>3381.38</v>
      </c>
      <c r="CB577" s="100"/>
      <c r="CC577" s="155">
        <v>0</v>
      </c>
      <c r="CD577" s="366">
        <v>0</v>
      </c>
      <c r="CE577" s="339">
        <v>0</v>
      </c>
      <c r="CF577" s="155">
        <v>0</v>
      </c>
      <c r="CG577" s="156">
        <v>0</v>
      </c>
      <c r="CH577" s="155">
        <v>3381.38</v>
      </c>
      <c r="CI577" s="100"/>
      <c r="CJ577" s="155">
        <v>0</v>
      </c>
      <c r="CK577" s="366">
        <v>0</v>
      </c>
      <c r="CL577" s="339">
        <v>0</v>
      </c>
      <c r="CM577" s="155">
        <v>0</v>
      </c>
      <c r="CN577" s="156">
        <v>0</v>
      </c>
      <c r="CO577" s="155">
        <v>3381.38</v>
      </c>
      <c r="CP577" s="100"/>
      <c r="CQ577" s="155">
        <v>0</v>
      </c>
      <c r="CR577" s="366">
        <v>0</v>
      </c>
      <c r="CS577" s="339">
        <v>0</v>
      </c>
      <c r="CT577" s="155">
        <v>0</v>
      </c>
      <c r="CU577" s="156">
        <v>0</v>
      </c>
      <c r="CV577" s="155">
        <v>3381.38</v>
      </c>
      <c r="CW577" s="100"/>
      <c r="CX577" s="155">
        <v>0</v>
      </c>
      <c r="CY577" s="366">
        <v>0</v>
      </c>
      <c r="CZ577" s="339">
        <v>0</v>
      </c>
      <c r="DA577" s="155">
        <v>0</v>
      </c>
      <c r="DB577" s="156">
        <v>0</v>
      </c>
      <c r="DC577" s="155">
        <v>3381.38</v>
      </c>
      <c r="DD577" s="100"/>
      <c r="DE577" s="155">
        <v>0</v>
      </c>
      <c r="DF577" s="366">
        <v>0</v>
      </c>
      <c r="DG577" s="339">
        <v>0</v>
      </c>
      <c r="DH577" s="155">
        <v>0</v>
      </c>
      <c r="DI577" s="156">
        <v>0</v>
      </c>
      <c r="DJ577" s="155">
        <v>3381.38</v>
      </c>
      <c r="DK577" s="100"/>
      <c r="DL577" s="155">
        <v>0</v>
      </c>
      <c r="DM577" s="366">
        <v>0</v>
      </c>
      <c r="DN577" s="339">
        <v>0</v>
      </c>
      <c r="DO577" s="155">
        <v>0</v>
      </c>
      <c r="DP577" s="156">
        <v>0</v>
      </c>
      <c r="DQ577" s="155">
        <v>3381.38</v>
      </c>
    </row>
    <row r="578" spans="1:121" ht="63.75" x14ac:dyDescent="0.25">
      <c r="A578" s="17" t="s">
        <v>1529</v>
      </c>
      <c r="B578" s="18" t="s">
        <v>1530</v>
      </c>
      <c r="C578" s="17" t="s">
        <v>27</v>
      </c>
      <c r="D578" s="17" t="s">
        <v>1531</v>
      </c>
      <c r="E578" s="19" t="s">
        <v>522</v>
      </c>
      <c r="F578" s="19">
        <v>1</v>
      </c>
      <c r="G578" s="20">
        <v>3667.989</v>
      </c>
      <c r="H578" s="20">
        <v>4593.05</v>
      </c>
      <c r="I578" s="390">
        <v>4593.05</v>
      </c>
      <c r="J578" s="100">
        <v>0</v>
      </c>
      <c r="K578" s="155">
        <v>0</v>
      </c>
      <c r="L578" s="366">
        <v>0</v>
      </c>
      <c r="M578" s="339">
        <v>0</v>
      </c>
      <c r="N578" s="155">
        <v>0</v>
      </c>
      <c r="O578" s="156">
        <v>0</v>
      </c>
      <c r="P578" s="155">
        <v>4593.05</v>
      </c>
      <c r="Q578" s="100"/>
      <c r="R578" s="155">
        <v>0</v>
      </c>
      <c r="S578" s="366">
        <v>0</v>
      </c>
      <c r="T578" s="339">
        <v>0</v>
      </c>
      <c r="U578" s="155">
        <v>0</v>
      </c>
      <c r="V578" s="156">
        <v>0</v>
      </c>
      <c r="W578" s="155">
        <v>4593.05</v>
      </c>
      <c r="X578" s="100"/>
      <c r="Y578" s="155">
        <v>0</v>
      </c>
      <c r="Z578" s="366">
        <v>0</v>
      </c>
      <c r="AA578" s="339">
        <v>0</v>
      </c>
      <c r="AB578" s="155">
        <v>0</v>
      </c>
      <c r="AC578" s="156">
        <v>0</v>
      </c>
      <c r="AD578" s="155">
        <v>4593.05</v>
      </c>
      <c r="AE578" s="100"/>
      <c r="AF578" s="155">
        <v>0</v>
      </c>
      <c r="AG578" s="366">
        <v>0</v>
      </c>
      <c r="AH578" s="339">
        <v>0</v>
      </c>
      <c r="AI578" s="155">
        <v>0</v>
      </c>
      <c r="AJ578" s="156">
        <v>0</v>
      </c>
      <c r="AK578" s="155">
        <v>4593.05</v>
      </c>
      <c r="AL578" s="100"/>
      <c r="AM578" s="155">
        <v>0</v>
      </c>
      <c r="AN578" s="366">
        <v>0</v>
      </c>
      <c r="AO578" s="339">
        <v>0</v>
      </c>
      <c r="AP578" s="155">
        <v>0</v>
      </c>
      <c r="AQ578" s="156">
        <v>0</v>
      </c>
      <c r="AR578" s="155">
        <v>4593.05</v>
      </c>
      <c r="AS578" s="100"/>
      <c r="AT578" s="155">
        <v>0</v>
      </c>
      <c r="AU578" s="366">
        <v>0</v>
      </c>
      <c r="AV578" s="339">
        <v>0</v>
      </c>
      <c r="AW578" s="155">
        <v>0</v>
      </c>
      <c r="AX578" s="156">
        <v>0</v>
      </c>
      <c r="AY578" s="155">
        <v>4593.05</v>
      </c>
      <c r="AZ578" s="100"/>
      <c r="BA578" s="155">
        <v>0</v>
      </c>
      <c r="BB578" s="366">
        <v>0</v>
      </c>
      <c r="BC578" s="339">
        <v>0</v>
      </c>
      <c r="BD578" s="155">
        <v>0</v>
      </c>
      <c r="BE578" s="156">
        <v>0</v>
      </c>
      <c r="BF578" s="155">
        <v>4593.05</v>
      </c>
      <c r="BG578" s="100"/>
      <c r="BH578" s="155">
        <v>0</v>
      </c>
      <c r="BI578" s="366">
        <v>0</v>
      </c>
      <c r="BJ578" s="339">
        <v>0</v>
      </c>
      <c r="BK578" s="155">
        <v>0</v>
      </c>
      <c r="BL578" s="156">
        <v>0</v>
      </c>
      <c r="BM578" s="155">
        <v>4593.05</v>
      </c>
      <c r="BN578" s="100"/>
      <c r="BO578" s="155">
        <v>0</v>
      </c>
      <c r="BP578" s="366">
        <v>0</v>
      </c>
      <c r="BQ578" s="339">
        <v>0</v>
      </c>
      <c r="BR578" s="155">
        <v>0</v>
      </c>
      <c r="BS578" s="156">
        <v>0</v>
      </c>
      <c r="BT578" s="155">
        <v>4593.05</v>
      </c>
      <c r="BU578" s="100"/>
      <c r="BV578" s="155">
        <v>0</v>
      </c>
      <c r="BW578" s="366">
        <v>0</v>
      </c>
      <c r="BX578" s="339">
        <v>0</v>
      </c>
      <c r="BY578" s="155">
        <v>0</v>
      </c>
      <c r="BZ578" s="156">
        <v>0</v>
      </c>
      <c r="CA578" s="155">
        <v>4593.05</v>
      </c>
      <c r="CB578" s="100"/>
      <c r="CC578" s="155">
        <v>0</v>
      </c>
      <c r="CD578" s="366">
        <v>0</v>
      </c>
      <c r="CE578" s="339">
        <v>0</v>
      </c>
      <c r="CF578" s="155">
        <v>0</v>
      </c>
      <c r="CG578" s="156">
        <v>0</v>
      </c>
      <c r="CH578" s="155">
        <v>4593.05</v>
      </c>
      <c r="CI578" s="100"/>
      <c r="CJ578" s="155">
        <v>0</v>
      </c>
      <c r="CK578" s="366">
        <v>0</v>
      </c>
      <c r="CL578" s="339">
        <v>0</v>
      </c>
      <c r="CM578" s="155">
        <v>0</v>
      </c>
      <c r="CN578" s="156">
        <v>0</v>
      </c>
      <c r="CO578" s="155">
        <v>4593.05</v>
      </c>
      <c r="CP578" s="100"/>
      <c r="CQ578" s="155">
        <v>0</v>
      </c>
      <c r="CR578" s="366">
        <v>0</v>
      </c>
      <c r="CS578" s="339">
        <v>0</v>
      </c>
      <c r="CT578" s="155">
        <v>0</v>
      </c>
      <c r="CU578" s="156">
        <v>0</v>
      </c>
      <c r="CV578" s="155">
        <v>4593.05</v>
      </c>
      <c r="CW578" s="100"/>
      <c r="CX578" s="155">
        <v>0</v>
      </c>
      <c r="CY578" s="366">
        <v>0</v>
      </c>
      <c r="CZ578" s="339">
        <v>0</v>
      </c>
      <c r="DA578" s="155">
        <v>0</v>
      </c>
      <c r="DB578" s="156">
        <v>0</v>
      </c>
      <c r="DC578" s="155">
        <v>4593.05</v>
      </c>
      <c r="DD578" s="100"/>
      <c r="DE578" s="155">
        <v>0</v>
      </c>
      <c r="DF578" s="366">
        <v>0</v>
      </c>
      <c r="DG578" s="339">
        <v>0</v>
      </c>
      <c r="DH578" s="155">
        <v>0</v>
      </c>
      <c r="DI578" s="156">
        <v>0</v>
      </c>
      <c r="DJ578" s="155">
        <v>4593.05</v>
      </c>
      <c r="DK578" s="100"/>
      <c r="DL578" s="155">
        <v>0</v>
      </c>
      <c r="DM578" s="366">
        <v>0</v>
      </c>
      <c r="DN578" s="339">
        <v>0</v>
      </c>
      <c r="DO578" s="155">
        <v>0</v>
      </c>
      <c r="DP578" s="156">
        <v>0</v>
      </c>
      <c r="DQ578" s="155">
        <v>4593.05</v>
      </c>
    </row>
    <row r="579" spans="1:121" ht="51" x14ac:dyDescent="0.25">
      <c r="A579" s="17" t="s">
        <v>1532</v>
      </c>
      <c r="B579" s="18" t="s">
        <v>1533</v>
      </c>
      <c r="C579" s="17" t="s">
        <v>27</v>
      </c>
      <c r="D579" s="17" t="s">
        <v>1534</v>
      </c>
      <c r="E579" s="19" t="s">
        <v>42</v>
      </c>
      <c r="F579" s="19">
        <v>16</v>
      </c>
      <c r="G579" s="20">
        <v>1383.05</v>
      </c>
      <c r="H579" s="20">
        <v>1731.85</v>
      </c>
      <c r="I579" s="390">
        <v>27709.599999999999</v>
      </c>
      <c r="J579" s="100">
        <v>0</v>
      </c>
      <c r="K579" s="155">
        <v>0</v>
      </c>
      <c r="L579" s="366">
        <v>0</v>
      </c>
      <c r="M579" s="339">
        <v>0</v>
      </c>
      <c r="N579" s="155">
        <v>0</v>
      </c>
      <c r="O579" s="156">
        <v>0</v>
      </c>
      <c r="P579" s="155">
        <v>27709.599999999999</v>
      </c>
      <c r="Q579" s="100"/>
      <c r="R579" s="155">
        <v>0</v>
      </c>
      <c r="S579" s="366">
        <v>0</v>
      </c>
      <c r="T579" s="339">
        <v>0</v>
      </c>
      <c r="U579" s="155">
        <v>0</v>
      </c>
      <c r="V579" s="156">
        <v>0</v>
      </c>
      <c r="W579" s="155">
        <v>27709.599999999999</v>
      </c>
      <c r="X579" s="100"/>
      <c r="Y579" s="155">
        <v>0</v>
      </c>
      <c r="Z579" s="366">
        <v>0</v>
      </c>
      <c r="AA579" s="339">
        <v>0</v>
      </c>
      <c r="AB579" s="155">
        <v>0</v>
      </c>
      <c r="AC579" s="156">
        <v>0</v>
      </c>
      <c r="AD579" s="155">
        <v>27709.599999999999</v>
      </c>
      <c r="AE579" s="100"/>
      <c r="AF579" s="155">
        <v>0</v>
      </c>
      <c r="AG579" s="366">
        <v>0</v>
      </c>
      <c r="AH579" s="339">
        <v>0</v>
      </c>
      <c r="AI579" s="155">
        <v>0</v>
      </c>
      <c r="AJ579" s="156">
        <v>0</v>
      </c>
      <c r="AK579" s="155">
        <v>27709.599999999999</v>
      </c>
      <c r="AL579" s="100"/>
      <c r="AM579" s="155">
        <v>0</v>
      </c>
      <c r="AN579" s="366">
        <v>0</v>
      </c>
      <c r="AO579" s="339">
        <v>0</v>
      </c>
      <c r="AP579" s="155">
        <v>0</v>
      </c>
      <c r="AQ579" s="156">
        <v>0</v>
      </c>
      <c r="AR579" s="155">
        <v>27709.599999999999</v>
      </c>
      <c r="AS579" s="100"/>
      <c r="AT579" s="155">
        <v>0</v>
      </c>
      <c r="AU579" s="366">
        <v>0</v>
      </c>
      <c r="AV579" s="339">
        <v>0</v>
      </c>
      <c r="AW579" s="155">
        <v>0</v>
      </c>
      <c r="AX579" s="156">
        <v>0</v>
      </c>
      <c r="AY579" s="155">
        <v>27709.599999999999</v>
      </c>
      <c r="AZ579" s="100"/>
      <c r="BA579" s="155">
        <v>0</v>
      </c>
      <c r="BB579" s="366">
        <v>0</v>
      </c>
      <c r="BC579" s="339">
        <v>0</v>
      </c>
      <c r="BD579" s="155">
        <v>0</v>
      </c>
      <c r="BE579" s="156">
        <v>0</v>
      </c>
      <c r="BF579" s="155">
        <v>27709.599999999999</v>
      </c>
      <c r="BG579" s="100"/>
      <c r="BH579" s="155">
        <v>0</v>
      </c>
      <c r="BI579" s="366">
        <v>0</v>
      </c>
      <c r="BJ579" s="339">
        <v>0</v>
      </c>
      <c r="BK579" s="155">
        <v>0</v>
      </c>
      <c r="BL579" s="156">
        <v>0</v>
      </c>
      <c r="BM579" s="155">
        <v>27709.599999999999</v>
      </c>
      <c r="BN579" s="100"/>
      <c r="BO579" s="155">
        <v>0</v>
      </c>
      <c r="BP579" s="366">
        <v>0</v>
      </c>
      <c r="BQ579" s="339">
        <v>0</v>
      </c>
      <c r="BR579" s="155">
        <v>0</v>
      </c>
      <c r="BS579" s="156">
        <v>0</v>
      </c>
      <c r="BT579" s="155">
        <v>27709.599999999999</v>
      </c>
      <c r="BU579" s="100"/>
      <c r="BV579" s="155">
        <v>0</v>
      </c>
      <c r="BW579" s="366">
        <v>0</v>
      </c>
      <c r="BX579" s="339">
        <v>0</v>
      </c>
      <c r="BY579" s="155">
        <v>0</v>
      </c>
      <c r="BZ579" s="156">
        <v>0</v>
      </c>
      <c r="CA579" s="155">
        <v>27709.599999999999</v>
      </c>
      <c r="CB579" s="100"/>
      <c r="CC579" s="155">
        <v>0</v>
      </c>
      <c r="CD579" s="366">
        <v>0</v>
      </c>
      <c r="CE579" s="339">
        <v>0</v>
      </c>
      <c r="CF579" s="155">
        <v>0</v>
      </c>
      <c r="CG579" s="156">
        <v>0</v>
      </c>
      <c r="CH579" s="155">
        <v>27709.599999999999</v>
      </c>
      <c r="CI579" s="100">
        <v>14</v>
      </c>
      <c r="CJ579" s="155">
        <v>24245.899999999998</v>
      </c>
      <c r="CK579" s="366">
        <v>0.875</v>
      </c>
      <c r="CL579" s="339">
        <v>14</v>
      </c>
      <c r="CM579" s="155">
        <v>24245.899999999998</v>
      </c>
      <c r="CN579" s="156">
        <v>0.875</v>
      </c>
      <c r="CO579" s="155">
        <v>3463.7000000000007</v>
      </c>
      <c r="CP579" s="100"/>
      <c r="CQ579" s="155">
        <v>0</v>
      </c>
      <c r="CR579" s="366">
        <v>0</v>
      </c>
      <c r="CS579" s="339">
        <v>14</v>
      </c>
      <c r="CT579" s="155">
        <v>24245.899999999998</v>
      </c>
      <c r="CU579" s="156">
        <v>0.875</v>
      </c>
      <c r="CV579" s="155">
        <v>3463.7000000000007</v>
      </c>
      <c r="CW579" s="100"/>
      <c r="CX579" s="155">
        <v>0</v>
      </c>
      <c r="CY579" s="366">
        <v>0</v>
      </c>
      <c r="CZ579" s="339">
        <v>14</v>
      </c>
      <c r="DA579" s="155">
        <v>24245.899999999998</v>
      </c>
      <c r="DB579" s="156">
        <v>0.875</v>
      </c>
      <c r="DC579" s="155">
        <v>3463.7000000000007</v>
      </c>
      <c r="DD579" s="100"/>
      <c r="DE579" s="155">
        <v>0</v>
      </c>
      <c r="DF579" s="366">
        <v>0</v>
      </c>
      <c r="DG579" s="339">
        <v>14</v>
      </c>
      <c r="DH579" s="155">
        <v>24245.899999999998</v>
      </c>
      <c r="DI579" s="156">
        <v>0.875</v>
      </c>
      <c r="DJ579" s="155">
        <v>3463.7000000000007</v>
      </c>
      <c r="DK579" s="100"/>
      <c r="DL579" s="155">
        <v>0</v>
      </c>
      <c r="DM579" s="366">
        <v>0</v>
      </c>
      <c r="DN579" s="339">
        <v>14</v>
      </c>
      <c r="DO579" s="155">
        <v>24245.899999999998</v>
      </c>
      <c r="DP579" s="156">
        <v>0.875</v>
      </c>
      <c r="DQ579" s="155">
        <v>3463.7000000000007</v>
      </c>
    </row>
    <row r="580" spans="1:121" ht="38.25" x14ac:dyDescent="0.25">
      <c r="A580" s="17" t="s">
        <v>1535</v>
      </c>
      <c r="B580" s="18" t="s">
        <v>1536</v>
      </c>
      <c r="C580" s="17" t="s">
        <v>27</v>
      </c>
      <c r="D580" s="17" t="s">
        <v>1537</v>
      </c>
      <c r="E580" s="19" t="s">
        <v>42</v>
      </c>
      <c r="F580" s="19">
        <v>1</v>
      </c>
      <c r="G580" s="20">
        <v>6780.9039999999995</v>
      </c>
      <c r="H580" s="20">
        <v>8491.0400000000009</v>
      </c>
      <c r="I580" s="390">
        <v>8491.0400000000009</v>
      </c>
      <c r="J580" s="100">
        <v>0</v>
      </c>
      <c r="K580" s="155">
        <v>0</v>
      </c>
      <c r="L580" s="366">
        <v>0</v>
      </c>
      <c r="M580" s="339">
        <v>0</v>
      </c>
      <c r="N580" s="155">
        <v>0</v>
      </c>
      <c r="O580" s="156">
        <v>0</v>
      </c>
      <c r="P580" s="155">
        <v>8491.0400000000009</v>
      </c>
      <c r="Q580" s="100"/>
      <c r="R580" s="155">
        <v>0</v>
      </c>
      <c r="S580" s="366">
        <v>0</v>
      </c>
      <c r="T580" s="339">
        <v>0</v>
      </c>
      <c r="U580" s="155">
        <v>0</v>
      </c>
      <c r="V580" s="156">
        <v>0</v>
      </c>
      <c r="W580" s="155">
        <v>8491.0400000000009</v>
      </c>
      <c r="X580" s="100"/>
      <c r="Y580" s="155">
        <v>0</v>
      </c>
      <c r="Z580" s="366">
        <v>0</v>
      </c>
      <c r="AA580" s="339">
        <v>0</v>
      </c>
      <c r="AB580" s="155">
        <v>0</v>
      </c>
      <c r="AC580" s="156">
        <v>0</v>
      </c>
      <c r="AD580" s="155">
        <v>8491.0400000000009</v>
      </c>
      <c r="AE580" s="100"/>
      <c r="AF580" s="155">
        <v>0</v>
      </c>
      <c r="AG580" s="366">
        <v>0</v>
      </c>
      <c r="AH580" s="339">
        <v>0</v>
      </c>
      <c r="AI580" s="155">
        <v>0</v>
      </c>
      <c r="AJ580" s="156">
        <v>0</v>
      </c>
      <c r="AK580" s="155">
        <v>8491.0400000000009</v>
      </c>
      <c r="AL580" s="100"/>
      <c r="AM580" s="155">
        <v>0</v>
      </c>
      <c r="AN580" s="366">
        <v>0</v>
      </c>
      <c r="AO580" s="339">
        <v>0</v>
      </c>
      <c r="AP580" s="155">
        <v>0</v>
      </c>
      <c r="AQ580" s="156">
        <v>0</v>
      </c>
      <c r="AR580" s="155">
        <v>8491.0400000000009</v>
      </c>
      <c r="AS580" s="100"/>
      <c r="AT580" s="155">
        <v>0</v>
      </c>
      <c r="AU580" s="366">
        <v>0</v>
      </c>
      <c r="AV580" s="339">
        <v>0</v>
      </c>
      <c r="AW580" s="155">
        <v>0</v>
      </c>
      <c r="AX580" s="156">
        <v>0</v>
      </c>
      <c r="AY580" s="155">
        <v>8491.0400000000009</v>
      </c>
      <c r="AZ580" s="100"/>
      <c r="BA580" s="155">
        <v>0</v>
      </c>
      <c r="BB580" s="366">
        <v>0</v>
      </c>
      <c r="BC580" s="339">
        <v>0</v>
      </c>
      <c r="BD580" s="155">
        <v>0</v>
      </c>
      <c r="BE580" s="156">
        <v>0</v>
      </c>
      <c r="BF580" s="155">
        <v>8491.0400000000009</v>
      </c>
      <c r="BG580" s="100"/>
      <c r="BH580" s="155">
        <v>0</v>
      </c>
      <c r="BI580" s="366">
        <v>0</v>
      </c>
      <c r="BJ580" s="339">
        <v>0</v>
      </c>
      <c r="BK580" s="155">
        <v>0</v>
      </c>
      <c r="BL580" s="156">
        <v>0</v>
      </c>
      <c r="BM580" s="155">
        <v>8491.0400000000009</v>
      </c>
      <c r="BN580" s="100"/>
      <c r="BO580" s="155">
        <v>0</v>
      </c>
      <c r="BP580" s="366">
        <v>0</v>
      </c>
      <c r="BQ580" s="339">
        <v>0</v>
      </c>
      <c r="BR580" s="155">
        <v>0</v>
      </c>
      <c r="BS580" s="156">
        <v>0</v>
      </c>
      <c r="BT580" s="155">
        <v>8491.0400000000009</v>
      </c>
      <c r="BU580" s="100"/>
      <c r="BV580" s="155">
        <v>0</v>
      </c>
      <c r="BW580" s="366">
        <v>0</v>
      </c>
      <c r="BX580" s="339">
        <v>0</v>
      </c>
      <c r="BY580" s="155">
        <v>0</v>
      </c>
      <c r="BZ580" s="156">
        <v>0</v>
      </c>
      <c r="CA580" s="155">
        <v>8491.0400000000009</v>
      </c>
      <c r="CB580" s="100"/>
      <c r="CC580" s="155">
        <v>0</v>
      </c>
      <c r="CD580" s="366">
        <v>0</v>
      </c>
      <c r="CE580" s="339">
        <v>0</v>
      </c>
      <c r="CF580" s="155">
        <v>0</v>
      </c>
      <c r="CG580" s="156">
        <v>0</v>
      </c>
      <c r="CH580" s="155">
        <v>8491.0400000000009</v>
      </c>
      <c r="CI580" s="100"/>
      <c r="CJ580" s="155">
        <v>0</v>
      </c>
      <c r="CK580" s="366">
        <v>0</v>
      </c>
      <c r="CL580" s="339">
        <v>0</v>
      </c>
      <c r="CM580" s="155">
        <v>0</v>
      </c>
      <c r="CN580" s="156">
        <v>0</v>
      </c>
      <c r="CO580" s="155">
        <v>8491.0400000000009</v>
      </c>
      <c r="CP580" s="100"/>
      <c r="CQ580" s="155">
        <v>0</v>
      </c>
      <c r="CR580" s="366">
        <v>0</v>
      </c>
      <c r="CS580" s="339">
        <v>0</v>
      </c>
      <c r="CT580" s="155">
        <v>0</v>
      </c>
      <c r="CU580" s="156">
        <v>0</v>
      </c>
      <c r="CV580" s="155">
        <v>8491.0400000000009</v>
      </c>
      <c r="CW580" s="100"/>
      <c r="CX580" s="155">
        <v>0</v>
      </c>
      <c r="CY580" s="366">
        <v>0</v>
      </c>
      <c r="CZ580" s="339">
        <v>0</v>
      </c>
      <c r="DA580" s="155">
        <v>0</v>
      </c>
      <c r="DB580" s="156">
        <v>0</v>
      </c>
      <c r="DC580" s="155">
        <v>8491.0400000000009</v>
      </c>
      <c r="DD580" s="100"/>
      <c r="DE580" s="155">
        <v>0</v>
      </c>
      <c r="DF580" s="366">
        <v>0</v>
      </c>
      <c r="DG580" s="339">
        <v>0</v>
      </c>
      <c r="DH580" s="155">
        <v>0</v>
      </c>
      <c r="DI580" s="156">
        <v>0</v>
      </c>
      <c r="DJ580" s="155">
        <v>8491.0400000000009</v>
      </c>
      <c r="DK580" s="100"/>
      <c r="DL580" s="155">
        <v>0</v>
      </c>
      <c r="DM580" s="366">
        <v>0</v>
      </c>
      <c r="DN580" s="339">
        <v>0</v>
      </c>
      <c r="DO580" s="155">
        <v>0</v>
      </c>
      <c r="DP580" s="156">
        <v>0</v>
      </c>
      <c r="DQ580" s="155">
        <v>8491.0400000000009</v>
      </c>
    </row>
    <row r="581" spans="1:121" ht="63.75" x14ac:dyDescent="0.25">
      <c r="A581" s="17" t="s">
        <v>1538</v>
      </c>
      <c r="B581" s="18" t="s">
        <v>1539</v>
      </c>
      <c r="C581" s="17" t="s">
        <v>27</v>
      </c>
      <c r="D581" s="17" t="s">
        <v>1540</v>
      </c>
      <c r="E581" s="19" t="s">
        <v>42</v>
      </c>
      <c r="F581" s="19">
        <v>2</v>
      </c>
      <c r="G581" s="20">
        <v>911.24</v>
      </c>
      <c r="H581" s="20">
        <v>1141.05</v>
      </c>
      <c r="I581" s="390">
        <v>2282.1</v>
      </c>
      <c r="J581" s="100">
        <v>0</v>
      </c>
      <c r="K581" s="155">
        <v>0</v>
      </c>
      <c r="L581" s="366">
        <v>0</v>
      </c>
      <c r="M581" s="339">
        <v>0</v>
      </c>
      <c r="N581" s="155">
        <v>0</v>
      </c>
      <c r="O581" s="156">
        <v>0</v>
      </c>
      <c r="P581" s="155">
        <v>2282.1</v>
      </c>
      <c r="Q581" s="100"/>
      <c r="R581" s="155">
        <v>0</v>
      </c>
      <c r="S581" s="366">
        <v>0</v>
      </c>
      <c r="T581" s="339">
        <v>0</v>
      </c>
      <c r="U581" s="155">
        <v>0</v>
      </c>
      <c r="V581" s="156">
        <v>0</v>
      </c>
      <c r="W581" s="155">
        <v>2282.1</v>
      </c>
      <c r="X581" s="100"/>
      <c r="Y581" s="155">
        <v>0</v>
      </c>
      <c r="Z581" s="366">
        <v>0</v>
      </c>
      <c r="AA581" s="339">
        <v>0</v>
      </c>
      <c r="AB581" s="155">
        <v>0</v>
      </c>
      <c r="AC581" s="156">
        <v>0</v>
      </c>
      <c r="AD581" s="155">
        <v>2282.1</v>
      </c>
      <c r="AE581" s="100"/>
      <c r="AF581" s="155">
        <v>0</v>
      </c>
      <c r="AG581" s="366">
        <v>0</v>
      </c>
      <c r="AH581" s="339">
        <v>0</v>
      </c>
      <c r="AI581" s="155">
        <v>0</v>
      </c>
      <c r="AJ581" s="156">
        <v>0</v>
      </c>
      <c r="AK581" s="155">
        <v>2282.1</v>
      </c>
      <c r="AL581" s="100"/>
      <c r="AM581" s="155">
        <v>0</v>
      </c>
      <c r="AN581" s="366">
        <v>0</v>
      </c>
      <c r="AO581" s="339">
        <v>0</v>
      </c>
      <c r="AP581" s="155">
        <v>0</v>
      </c>
      <c r="AQ581" s="156">
        <v>0</v>
      </c>
      <c r="AR581" s="155">
        <v>2282.1</v>
      </c>
      <c r="AS581" s="100"/>
      <c r="AT581" s="155">
        <v>0</v>
      </c>
      <c r="AU581" s="366">
        <v>0</v>
      </c>
      <c r="AV581" s="339">
        <v>0</v>
      </c>
      <c r="AW581" s="155">
        <v>0</v>
      </c>
      <c r="AX581" s="156">
        <v>0</v>
      </c>
      <c r="AY581" s="155">
        <v>2282.1</v>
      </c>
      <c r="AZ581" s="100"/>
      <c r="BA581" s="155">
        <v>0</v>
      </c>
      <c r="BB581" s="366">
        <v>0</v>
      </c>
      <c r="BC581" s="339">
        <v>0</v>
      </c>
      <c r="BD581" s="155">
        <v>0</v>
      </c>
      <c r="BE581" s="156">
        <v>0</v>
      </c>
      <c r="BF581" s="155">
        <v>2282.1</v>
      </c>
      <c r="BG581" s="100"/>
      <c r="BH581" s="155">
        <v>0</v>
      </c>
      <c r="BI581" s="366">
        <v>0</v>
      </c>
      <c r="BJ581" s="339">
        <v>0</v>
      </c>
      <c r="BK581" s="155">
        <v>0</v>
      </c>
      <c r="BL581" s="156">
        <v>0</v>
      </c>
      <c r="BM581" s="155">
        <v>2282.1</v>
      </c>
      <c r="BN581" s="100"/>
      <c r="BO581" s="155">
        <v>0</v>
      </c>
      <c r="BP581" s="366">
        <v>0</v>
      </c>
      <c r="BQ581" s="339">
        <v>0</v>
      </c>
      <c r="BR581" s="155">
        <v>0</v>
      </c>
      <c r="BS581" s="156">
        <v>0</v>
      </c>
      <c r="BT581" s="155">
        <v>2282.1</v>
      </c>
      <c r="BU581" s="100"/>
      <c r="BV581" s="155">
        <v>0</v>
      </c>
      <c r="BW581" s="366">
        <v>0</v>
      </c>
      <c r="BX581" s="339">
        <v>0</v>
      </c>
      <c r="BY581" s="155">
        <v>0</v>
      </c>
      <c r="BZ581" s="156">
        <v>0</v>
      </c>
      <c r="CA581" s="155">
        <v>2282.1</v>
      </c>
      <c r="CB581" s="100"/>
      <c r="CC581" s="155">
        <v>0</v>
      </c>
      <c r="CD581" s="366">
        <v>0</v>
      </c>
      <c r="CE581" s="339">
        <v>0</v>
      </c>
      <c r="CF581" s="155">
        <v>0</v>
      </c>
      <c r="CG581" s="156">
        <v>0</v>
      </c>
      <c r="CH581" s="155">
        <v>2282.1</v>
      </c>
      <c r="CI581" s="100"/>
      <c r="CJ581" s="155">
        <v>0</v>
      </c>
      <c r="CK581" s="366">
        <v>0</v>
      </c>
      <c r="CL581" s="339">
        <v>0</v>
      </c>
      <c r="CM581" s="155">
        <v>0</v>
      </c>
      <c r="CN581" s="156">
        <v>0</v>
      </c>
      <c r="CO581" s="155">
        <v>2282.1</v>
      </c>
      <c r="CP581" s="100"/>
      <c r="CQ581" s="155">
        <v>0</v>
      </c>
      <c r="CR581" s="366">
        <v>0</v>
      </c>
      <c r="CS581" s="339">
        <v>0</v>
      </c>
      <c r="CT581" s="155">
        <v>0</v>
      </c>
      <c r="CU581" s="156">
        <v>0</v>
      </c>
      <c r="CV581" s="155">
        <v>2282.1</v>
      </c>
      <c r="CW581" s="100"/>
      <c r="CX581" s="155">
        <v>0</v>
      </c>
      <c r="CY581" s="366">
        <v>0</v>
      </c>
      <c r="CZ581" s="339">
        <v>0</v>
      </c>
      <c r="DA581" s="155">
        <v>0</v>
      </c>
      <c r="DB581" s="156">
        <v>0</v>
      </c>
      <c r="DC581" s="155">
        <v>2282.1</v>
      </c>
      <c r="DD581" s="100"/>
      <c r="DE581" s="155">
        <v>0</v>
      </c>
      <c r="DF581" s="366">
        <v>0</v>
      </c>
      <c r="DG581" s="339">
        <v>0</v>
      </c>
      <c r="DH581" s="155">
        <v>0</v>
      </c>
      <c r="DI581" s="156">
        <v>0</v>
      </c>
      <c r="DJ581" s="155">
        <v>2282.1</v>
      </c>
      <c r="DK581" s="100"/>
      <c r="DL581" s="155">
        <v>0</v>
      </c>
      <c r="DM581" s="366">
        <v>0</v>
      </c>
      <c r="DN581" s="339">
        <v>0</v>
      </c>
      <c r="DO581" s="155">
        <v>0</v>
      </c>
      <c r="DP581" s="156">
        <v>0</v>
      </c>
      <c r="DQ581" s="155">
        <v>2282.1</v>
      </c>
    </row>
    <row r="582" spans="1:121" ht="51" x14ac:dyDescent="0.25">
      <c r="A582" s="17" t="s">
        <v>1541</v>
      </c>
      <c r="B582" s="18" t="s">
        <v>1542</v>
      </c>
      <c r="C582" s="17" t="s">
        <v>32</v>
      </c>
      <c r="D582" s="17" t="s">
        <v>1543</v>
      </c>
      <c r="E582" s="19" t="s">
        <v>34</v>
      </c>
      <c r="F582" s="19">
        <v>6.51</v>
      </c>
      <c r="G582" s="20">
        <v>1278.43</v>
      </c>
      <c r="H582" s="20">
        <v>1600.85</v>
      </c>
      <c r="I582" s="390">
        <v>10421.532999999999</v>
      </c>
      <c r="J582" s="100">
        <v>0</v>
      </c>
      <c r="K582" s="155">
        <v>0</v>
      </c>
      <c r="L582" s="366">
        <v>0</v>
      </c>
      <c r="M582" s="339">
        <v>0</v>
      </c>
      <c r="N582" s="155">
        <v>0</v>
      </c>
      <c r="O582" s="156">
        <v>0</v>
      </c>
      <c r="P582" s="155">
        <v>10421.532999999999</v>
      </c>
      <c r="Q582" s="100"/>
      <c r="R582" s="155">
        <v>0</v>
      </c>
      <c r="S582" s="366">
        <v>0</v>
      </c>
      <c r="T582" s="339">
        <v>0</v>
      </c>
      <c r="U582" s="155">
        <v>0</v>
      </c>
      <c r="V582" s="156">
        <v>0</v>
      </c>
      <c r="W582" s="155">
        <v>10421.532999999999</v>
      </c>
      <c r="X582" s="100"/>
      <c r="Y582" s="155">
        <v>0</v>
      </c>
      <c r="Z582" s="366">
        <v>0</v>
      </c>
      <c r="AA582" s="339">
        <v>0</v>
      </c>
      <c r="AB582" s="155">
        <v>0</v>
      </c>
      <c r="AC582" s="156">
        <v>0</v>
      </c>
      <c r="AD582" s="155">
        <v>10421.532999999999</v>
      </c>
      <c r="AE582" s="100"/>
      <c r="AF582" s="155">
        <v>0</v>
      </c>
      <c r="AG582" s="366">
        <v>0</v>
      </c>
      <c r="AH582" s="339">
        <v>0</v>
      </c>
      <c r="AI582" s="155">
        <v>0</v>
      </c>
      <c r="AJ582" s="156">
        <v>0</v>
      </c>
      <c r="AK582" s="155">
        <v>10421.532999999999</v>
      </c>
      <c r="AL582" s="100"/>
      <c r="AM582" s="155">
        <v>0</v>
      </c>
      <c r="AN582" s="366">
        <v>0</v>
      </c>
      <c r="AO582" s="339">
        <v>0</v>
      </c>
      <c r="AP582" s="155">
        <v>0</v>
      </c>
      <c r="AQ582" s="156">
        <v>0</v>
      </c>
      <c r="AR582" s="155">
        <v>10421.532999999999</v>
      </c>
      <c r="AS582" s="100"/>
      <c r="AT582" s="155">
        <v>0</v>
      </c>
      <c r="AU582" s="366">
        <v>0</v>
      </c>
      <c r="AV582" s="339">
        <v>0</v>
      </c>
      <c r="AW582" s="155">
        <v>0</v>
      </c>
      <c r="AX582" s="156">
        <v>0</v>
      </c>
      <c r="AY582" s="155">
        <v>10421.532999999999</v>
      </c>
      <c r="AZ582" s="100"/>
      <c r="BA582" s="155">
        <v>0</v>
      </c>
      <c r="BB582" s="366">
        <v>0</v>
      </c>
      <c r="BC582" s="339">
        <v>0</v>
      </c>
      <c r="BD582" s="155">
        <v>0</v>
      </c>
      <c r="BE582" s="156">
        <v>0</v>
      </c>
      <c r="BF582" s="155">
        <v>10421.532999999999</v>
      </c>
      <c r="BG582" s="100"/>
      <c r="BH582" s="155">
        <v>0</v>
      </c>
      <c r="BI582" s="366">
        <v>0</v>
      </c>
      <c r="BJ582" s="339">
        <v>0</v>
      </c>
      <c r="BK582" s="155">
        <v>0</v>
      </c>
      <c r="BL582" s="156">
        <v>0</v>
      </c>
      <c r="BM582" s="155">
        <v>10421.532999999999</v>
      </c>
      <c r="BN582" s="100"/>
      <c r="BO582" s="155">
        <v>0</v>
      </c>
      <c r="BP582" s="366">
        <v>0</v>
      </c>
      <c r="BQ582" s="339">
        <v>0</v>
      </c>
      <c r="BR582" s="155">
        <v>0</v>
      </c>
      <c r="BS582" s="156">
        <v>0</v>
      </c>
      <c r="BT582" s="155">
        <v>10421.532999999999</v>
      </c>
      <c r="BU582" s="100"/>
      <c r="BV582" s="155">
        <v>0</v>
      </c>
      <c r="BW582" s="366">
        <v>0</v>
      </c>
      <c r="BX582" s="339">
        <v>0</v>
      </c>
      <c r="BY582" s="155">
        <v>0</v>
      </c>
      <c r="BZ582" s="156">
        <v>0</v>
      </c>
      <c r="CA582" s="155">
        <v>10421.532999999999</v>
      </c>
      <c r="CB582" s="100"/>
      <c r="CC582" s="155">
        <v>0</v>
      </c>
      <c r="CD582" s="366">
        <v>0</v>
      </c>
      <c r="CE582" s="339">
        <v>0</v>
      </c>
      <c r="CF582" s="155">
        <v>0</v>
      </c>
      <c r="CG582" s="156">
        <v>0</v>
      </c>
      <c r="CH582" s="155">
        <v>10421.532999999999</v>
      </c>
      <c r="CI582" s="100"/>
      <c r="CJ582" s="155">
        <v>0</v>
      </c>
      <c r="CK582" s="366">
        <v>0</v>
      </c>
      <c r="CL582" s="339">
        <v>0</v>
      </c>
      <c r="CM582" s="155">
        <v>0</v>
      </c>
      <c r="CN582" s="156">
        <v>0</v>
      </c>
      <c r="CO582" s="155">
        <v>10421.532999999999</v>
      </c>
      <c r="CP582" s="100"/>
      <c r="CQ582" s="155">
        <v>0</v>
      </c>
      <c r="CR582" s="366">
        <v>0</v>
      </c>
      <c r="CS582" s="339">
        <v>0</v>
      </c>
      <c r="CT582" s="155">
        <v>0</v>
      </c>
      <c r="CU582" s="156">
        <v>0</v>
      </c>
      <c r="CV582" s="155">
        <v>10421.532999999999</v>
      </c>
      <c r="CW582" s="100">
        <v>6.51</v>
      </c>
      <c r="CX582" s="155">
        <v>10421.5335</v>
      </c>
      <c r="CY582" s="366">
        <v>1.0000000479775863</v>
      </c>
      <c r="CZ582" s="339">
        <v>6.51</v>
      </c>
      <c r="DA582" s="155">
        <v>10421.5335</v>
      </c>
      <c r="DB582" s="156">
        <v>1.0000000479775863</v>
      </c>
      <c r="DC582" s="155">
        <v>-5.0000000010186341E-4</v>
      </c>
      <c r="DD582" s="100"/>
      <c r="DE582" s="155">
        <v>0</v>
      </c>
      <c r="DF582" s="366">
        <v>0</v>
      </c>
      <c r="DG582" s="339">
        <v>6.51</v>
      </c>
      <c r="DH582" s="155">
        <v>10421.5335</v>
      </c>
      <c r="DI582" s="156">
        <v>1.0000000479775863</v>
      </c>
      <c r="DJ582" s="155">
        <v>-5.0000000010186341E-4</v>
      </c>
      <c r="DK582" s="100"/>
      <c r="DL582" s="155">
        <v>0</v>
      </c>
      <c r="DM582" s="366">
        <v>0</v>
      </c>
      <c r="DN582" s="339">
        <v>6.51</v>
      </c>
      <c r="DO582" s="155">
        <v>10421.5335</v>
      </c>
      <c r="DP582" s="156">
        <v>1.0000000479775863</v>
      </c>
      <c r="DQ582" s="155">
        <v>-5.0000000010186341E-4</v>
      </c>
    </row>
    <row r="583" spans="1:121" ht="38.25" x14ac:dyDescent="0.25">
      <c r="A583" s="17" t="s">
        <v>1544</v>
      </c>
      <c r="B583" s="18" t="s">
        <v>1545</v>
      </c>
      <c r="C583" s="17" t="s">
        <v>32</v>
      </c>
      <c r="D583" s="17" t="s">
        <v>1546</v>
      </c>
      <c r="E583" s="19" t="s">
        <v>34</v>
      </c>
      <c r="F583" s="19">
        <v>53.29</v>
      </c>
      <c r="G583" s="20">
        <v>11.93</v>
      </c>
      <c r="H583" s="20">
        <v>14.93</v>
      </c>
      <c r="I583" s="390">
        <v>795.61900000000003</v>
      </c>
      <c r="J583" s="100">
        <v>0</v>
      </c>
      <c r="K583" s="155">
        <v>0</v>
      </c>
      <c r="L583" s="366">
        <v>0</v>
      </c>
      <c r="M583" s="339">
        <v>0</v>
      </c>
      <c r="N583" s="155">
        <v>0</v>
      </c>
      <c r="O583" s="156">
        <v>0</v>
      </c>
      <c r="P583" s="155">
        <v>795.61900000000003</v>
      </c>
      <c r="Q583" s="100"/>
      <c r="R583" s="155">
        <v>0</v>
      </c>
      <c r="S583" s="366">
        <v>0</v>
      </c>
      <c r="T583" s="339">
        <v>0</v>
      </c>
      <c r="U583" s="155">
        <v>0</v>
      </c>
      <c r="V583" s="156">
        <v>0</v>
      </c>
      <c r="W583" s="155">
        <v>795.61900000000003</v>
      </c>
      <c r="X583" s="100"/>
      <c r="Y583" s="155">
        <v>0</v>
      </c>
      <c r="Z583" s="366">
        <v>0</v>
      </c>
      <c r="AA583" s="339">
        <v>0</v>
      </c>
      <c r="AB583" s="155">
        <v>0</v>
      </c>
      <c r="AC583" s="156">
        <v>0</v>
      </c>
      <c r="AD583" s="155">
        <v>795.61900000000003</v>
      </c>
      <c r="AE583" s="100"/>
      <c r="AF583" s="155">
        <v>0</v>
      </c>
      <c r="AG583" s="366">
        <v>0</v>
      </c>
      <c r="AH583" s="339">
        <v>0</v>
      </c>
      <c r="AI583" s="155">
        <v>0</v>
      </c>
      <c r="AJ583" s="156">
        <v>0</v>
      </c>
      <c r="AK583" s="155">
        <v>795.61900000000003</v>
      </c>
      <c r="AL583" s="100"/>
      <c r="AM583" s="155">
        <v>0</v>
      </c>
      <c r="AN583" s="366">
        <v>0</v>
      </c>
      <c r="AO583" s="339">
        <v>0</v>
      </c>
      <c r="AP583" s="155">
        <v>0</v>
      </c>
      <c r="AQ583" s="156">
        <v>0</v>
      </c>
      <c r="AR583" s="155">
        <v>795.61900000000003</v>
      </c>
      <c r="AS583" s="100"/>
      <c r="AT583" s="155">
        <v>0</v>
      </c>
      <c r="AU583" s="366">
        <v>0</v>
      </c>
      <c r="AV583" s="339">
        <v>0</v>
      </c>
      <c r="AW583" s="155">
        <v>0</v>
      </c>
      <c r="AX583" s="156">
        <v>0</v>
      </c>
      <c r="AY583" s="155">
        <v>795.61900000000003</v>
      </c>
      <c r="AZ583" s="100"/>
      <c r="BA583" s="155">
        <v>0</v>
      </c>
      <c r="BB583" s="366">
        <v>0</v>
      </c>
      <c r="BC583" s="339">
        <v>0</v>
      </c>
      <c r="BD583" s="155">
        <v>0</v>
      </c>
      <c r="BE583" s="156">
        <v>0</v>
      </c>
      <c r="BF583" s="155">
        <v>795.61900000000003</v>
      </c>
      <c r="BG583" s="100"/>
      <c r="BH583" s="155">
        <v>0</v>
      </c>
      <c r="BI583" s="366">
        <v>0</v>
      </c>
      <c r="BJ583" s="339">
        <v>0</v>
      </c>
      <c r="BK583" s="155">
        <v>0</v>
      </c>
      <c r="BL583" s="156">
        <v>0</v>
      </c>
      <c r="BM583" s="155">
        <v>795.61900000000003</v>
      </c>
      <c r="BN583" s="100"/>
      <c r="BO583" s="155">
        <v>0</v>
      </c>
      <c r="BP583" s="366">
        <v>0</v>
      </c>
      <c r="BQ583" s="339">
        <v>0</v>
      </c>
      <c r="BR583" s="155">
        <v>0</v>
      </c>
      <c r="BS583" s="156">
        <v>0</v>
      </c>
      <c r="BT583" s="155">
        <v>795.61900000000003</v>
      </c>
      <c r="BU583" s="100"/>
      <c r="BV583" s="155">
        <v>0</v>
      </c>
      <c r="BW583" s="366">
        <v>0</v>
      </c>
      <c r="BX583" s="339">
        <v>0</v>
      </c>
      <c r="BY583" s="155">
        <v>0</v>
      </c>
      <c r="BZ583" s="156">
        <v>0</v>
      </c>
      <c r="CA583" s="155">
        <v>795.61900000000003</v>
      </c>
      <c r="CB583" s="100"/>
      <c r="CC583" s="155">
        <v>0</v>
      </c>
      <c r="CD583" s="366">
        <v>0</v>
      </c>
      <c r="CE583" s="339">
        <v>0</v>
      </c>
      <c r="CF583" s="155">
        <v>0</v>
      </c>
      <c r="CG583" s="156">
        <v>0</v>
      </c>
      <c r="CH583" s="155">
        <v>795.61900000000003</v>
      </c>
      <c r="CI583" s="100"/>
      <c r="CJ583" s="155">
        <v>0</v>
      </c>
      <c r="CK583" s="366">
        <v>0</v>
      </c>
      <c r="CL583" s="339">
        <v>0</v>
      </c>
      <c r="CM583" s="155">
        <v>0</v>
      </c>
      <c r="CN583" s="156">
        <v>0</v>
      </c>
      <c r="CO583" s="155">
        <v>795.61900000000003</v>
      </c>
      <c r="CP583" s="100"/>
      <c r="CQ583" s="155">
        <v>0</v>
      </c>
      <c r="CR583" s="366">
        <v>0</v>
      </c>
      <c r="CS583" s="339">
        <v>0</v>
      </c>
      <c r="CT583" s="155">
        <v>0</v>
      </c>
      <c r="CU583" s="156">
        <v>0</v>
      </c>
      <c r="CV583" s="155">
        <v>795.61900000000003</v>
      </c>
      <c r="CW583" s="100">
        <v>26.64</v>
      </c>
      <c r="CX583" s="155">
        <v>397.73520000000002</v>
      </c>
      <c r="CY583" s="366">
        <v>0.49990661359268695</v>
      </c>
      <c r="CZ583" s="339">
        <v>26.64</v>
      </c>
      <c r="DA583" s="155">
        <v>397.73520000000002</v>
      </c>
      <c r="DB583" s="156">
        <v>0.49990661359268695</v>
      </c>
      <c r="DC583" s="155">
        <v>397.88380000000001</v>
      </c>
      <c r="DD583" s="100"/>
      <c r="DE583" s="155">
        <v>0</v>
      </c>
      <c r="DF583" s="366">
        <v>0</v>
      </c>
      <c r="DG583" s="339">
        <v>26.64</v>
      </c>
      <c r="DH583" s="155">
        <v>397.73520000000002</v>
      </c>
      <c r="DI583" s="156">
        <v>0.49990661359268695</v>
      </c>
      <c r="DJ583" s="155">
        <v>397.88380000000001</v>
      </c>
      <c r="DK583" s="100"/>
      <c r="DL583" s="155">
        <v>0</v>
      </c>
      <c r="DM583" s="366">
        <v>0</v>
      </c>
      <c r="DN583" s="339">
        <v>26.64</v>
      </c>
      <c r="DO583" s="155">
        <v>397.73520000000002</v>
      </c>
      <c r="DP583" s="156">
        <v>0.49990661359268695</v>
      </c>
      <c r="DQ583" s="155">
        <v>397.88380000000001</v>
      </c>
    </row>
    <row r="584" spans="1:121" x14ac:dyDescent="0.25">
      <c r="A584" s="25" t="s">
        <v>1547</v>
      </c>
      <c r="B584" s="25"/>
      <c r="C584" s="25"/>
      <c r="D584" s="25" t="s">
        <v>1548</v>
      </c>
      <c r="E584" s="25"/>
      <c r="F584" s="25"/>
      <c r="G584" s="26"/>
      <c r="H584" s="26"/>
      <c r="I584" s="392">
        <v>0</v>
      </c>
      <c r="J584" s="157"/>
      <c r="K584" s="392">
        <v>0</v>
      </c>
      <c r="L584" s="369" t="e">
        <v>#DIV/0!</v>
      </c>
      <c r="M584" s="370"/>
      <c r="N584" s="392">
        <v>0</v>
      </c>
      <c r="O584" s="161" t="e">
        <v>#DIV/0!</v>
      </c>
      <c r="P584" s="392">
        <v>22151.170999999995</v>
      </c>
      <c r="Q584" s="157"/>
      <c r="R584" s="392">
        <v>0</v>
      </c>
      <c r="S584" s="369" t="e">
        <v>#DIV/0!</v>
      </c>
      <c r="T584" s="370"/>
      <c r="U584" s="392">
        <v>0</v>
      </c>
      <c r="V584" s="161" t="e">
        <v>#DIV/0!</v>
      </c>
      <c r="W584" s="392">
        <v>22151.170999999995</v>
      </c>
      <c r="X584" s="157"/>
      <c r="Y584" s="392">
        <v>0</v>
      </c>
      <c r="Z584" s="369" t="e">
        <v>#DIV/0!</v>
      </c>
      <c r="AA584" s="370"/>
      <c r="AB584" s="392">
        <v>0</v>
      </c>
      <c r="AC584" s="161" t="e">
        <v>#DIV/0!</v>
      </c>
      <c r="AD584" s="392">
        <v>22151.170999999995</v>
      </c>
      <c r="AE584" s="157"/>
      <c r="AF584" s="392">
        <v>1486.9560000000001</v>
      </c>
      <c r="AG584" s="369" t="e">
        <v>#DIV/0!</v>
      </c>
      <c r="AH584" s="370"/>
      <c r="AI584" s="392">
        <v>1486.9560000000001</v>
      </c>
      <c r="AJ584" s="161" t="e">
        <v>#DIV/0!</v>
      </c>
      <c r="AK584" s="392">
        <v>20664.214999999997</v>
      </c>
      <c r="AL584" s="157"/>
      <c r="AM584" s="392">
        <v>1123.2552000000001</v>
      </c>
      <c r="AN584" s="369" t="e">
        <v>#DIV/0!</v>
      </c>
      <c r="AO584" s="370"/>
      <c r="AP584" s="392">
        <v>2610.2112000000002</v>
      </c>
      <c r="AQ584" s="161" t="e">
        <v>#DIV/0!</v>
      </c>
      <c r="AR584" s="392">
        <v>19540.959799999997</v>
      </c>
      <c r="AS584" s="157"/>
      <c r="AT584" s="392">
        <v>3234.54</v>
      </c>
      <c r="AU584" s="369" t="e">
        <v>#DIV/0!</v>
      </c>
      <c r="AV584" s="370"/>
      <c r="AW584" s="392">
        <v>5844.7512000000006</v>
      </c>
      <c r="AX584" s="161" t="e">
        <v>#DIV/0!</v>
      </c>
      <c r="AY584" s="392">
        <v>16306.419800000001</v>
      </c>
      <c r="AZ584" s="157"/>
      <c r="BA584" s="392">
        <v>0</v>
      </c>
      <c r="BB584" s="369" t="e">
        <v>#DIV/0!</v>
      </c>
      <c r="BC584" s="370"/>
      <c r="BD584" s="392">
        <v>5844.7512000000006</v>
      </c>
      <c r="BE584" s="161" t="e">
        <v>#DIV/0!</v>
      </c>
      <c r="BF584" s="392">
        <v>16306.419800000001</v>
      </c>
      <c r="BG584" s="157"/>
      <c r="BH584" s="392">
        <v>0</v>
      </c>
      <c r="BI584" s="369" t="e">
        <v>#DIV/0!</v>
      </c>
      <c r="BJ584" s="370"/>
      <c r="BK584" s="392">
        <v>5844.7512000000006</v>
      </c>
      <c r="BL584" s="161" t="e">
        <v>#DIV/0!</v>
      </c>
      <c r="BM584" s="392">
        <v>16306.419800000001</v>
      </c>
      <c r="BN584" s="157"/>
      <c r="BO584" s="392">
        <v>0</v>
      </c>
      <c r="BP584" s="369" t="e">
        <v>#DIV/0!</v>
      </c>
      <c r="BQ584" s="370"/>
      <c r="BR584" s="392">
        <v>5844.7512000000006</v>
      </c>
      <c r="BS584" s="161" t="e">
        <v>#DIV/0!</v>
      </c>
      <c r="BT584" s="392">
        <v>16306.419800000001</v>
      </c>
      <c r="BU584" s="157"/>
      <c r="BV584" s="392">
        <v>0</v>
      </c>
      <c r="BW584" s="369" t="e">
        <v>#DIV/0!</v>
      </c>
      <c r="BX584" s="370"/>
      <c r="BY584" s="392">
        <v>5844.7512000000006</v>
      </c>
      <c r="BZ584" s="161" t="e">
        <v>#DIV/0!</v>
      </c>
      <c r="CA584" s="392">
        <v>16306.419800000001</v>
      </c>
      <c r="CB584" s="157"/>
      <c r="CC584" s="392">
        <v>0</v>
      </c>
      <c r="CD584" s="369" t="e">
        <v>#DIV/0!</v>
      </c>
      <c r="CE584" s="370"/>
      <c r="CF584" s="392">
        <v>5844.7512000000006</v>
      </c>
      <c r="CG584" s="161" t="e">
        <v>#DIV/0!</v>
      </c>
      <c r="CH584" s="392">
        <v>16306.419800000001</v>
      </c>
      <c r="CI584" s="157"/>
      <c r="CJ584" s="392">
        <v>110.60600000000001</v>
      </c>
      <c r="CK584" s="369" t="e">
        <v>#DIV/0!</v>
      </c>
      <c r="CL584" s="370"/>
      <c r="CM584" s="392">
        <v>5955.3572000000004</v>
      </c>
      <c r="CN584" s="161">
        <v>0</v>
      </c>
      <c r="CO584" s="392">
        <v>16195.813800000002</v>
      </c>
      <c r="CP584" s="157"/>
      <c r="CQ584" s="392">
        <v>0</v>
      </c>
      <c r="CR584" s="369"/>
      <c r="CS584" s="370"/>
      <c r="CT584" s="392">
        <v>5955.3572000000004</v>
      </c>
      <c r="CU584" s="161"/>
      <c r="CV584" s="392">
        <v>16195.813800000002</v>
      </c>
      <c r="CW584" s="157"/>
      <c r="CX584" s="392">
        <v>0.01</v>
      </c>
      <c r="CY584" s="369"/>
      <c r="CZ584" s="370"/>
      <c r="DA584" s="392">
        <v>5955.3672000000006</v>
      </c>
      <c r="DB584" s="161"/>
      <c r="DC584" s="392">
        <v>16195.803800000003</v>
      </c>
      <c r="DD584" s="157"/>
      <c r="DE584" s="392">
        <v>0</v>
      </c>
      <c r="DF584" s="369"/>
      <c r="DG584" s="370"/>
      <c r="DH584" s="392">
        <v>5955.3672000000006</v>
      </c>
      <c r="DI584" s="161"/>
      <c r="DJ584" s="392">
        <v>16195.803800000003</v>
      </c>
      <c r="DK584" s="157"/>
      <c r="DL584" s="392">
        <v>0</v>
      </c>
      <c r="DM584" s="369"/>
      <c r="DN584" s="370"/>
      <c r="DO584" s="392">
        <v>5955.3672000000006</v>
      </c>
      <c r="DP584" s="161"/>
      <c r="DQ584" s="392">
        <v>16195.803800000003</v>
      </c>
    </row>
    <row r="585" spans="1:121" ht="51" x14ac:dyDescent="0.25">
      <c r="A585" s="17" t="s">
        <v>1549</v>
      </c>
      <c r="B585" s="18" t="s">
        <v>1550</v>
      </c>
      <c r="C585" s="17" t="s">
        <v>27</v>
      </c>
      <c r="D585" s="17" t="s">
        <v>1551</v>
      </c>
      <c r="E585" s="19" t="s">
        <v>109</v>
      </c>
      <c r="F585" s="19">
        <v>44.4</v>
      </c>
      <c r="G585" s="20">
        <v>26.75</v>
      </c>
      <c r="H585" s="20">
        <v>33.49</v>
      </c>
      <c r="I585" s="390">
        <v>1486.9559999999999</v>
      </c>
      <c r="J585" s="100">
        <v>0</v>
      </c>
      <c r="K585" s="155">
        <v>0</v>
      </c>
      <c r="L585" s="366">
        <v>0</v>
      </c>
      <c r="M585" s="339">
        <v>0</v>
      </c>
      <c r="N585" s="155">
        <v>0</v>
      </c>
      <c r="O585" s="156">
        <v>0</v>
      </c>
      <c r="P585" s="155">
        <v>1486.9559999999999</v>
      </c>
      <c r="Q585" s="100"/>
      <c r="R585" s="155">
        <v>0</v>
      </c>
      <c r="S585" s="366">
        <v>0</v>
      </c>
      <c r="T585" s="339">
        <v>0</v>
      </c>
      <c r="U585" s="155">
        <v>0</v>
      </c>
      <c r="V585" s="156">
        <v>0</v>
      </c>
      <c r="W585" s="155">
        <v>1486.9559999999999</v>
      </c>
      <c r="X585" s="100"/>
      <c r="Y585" s="155">
        <v>0</v>
      </c>
      <c r="Z585" s="366">
        <v>0</v>
      </c>
      <c r="AA585" s="339">
        <v>0</v>
      </c>
      <c r="AB585" s="155">
        <v>0</v>
      </c>
      <c r="AC585" s="156">
        <v>0</v>
      </c>
      <c r="AD585" s="155">
        <v>1486.9559999999999</v>
      </c>
      <c r="AE585" s="100">
        <v>44.4</v>
      </c>
      <c r="AF585" s="155">
        <v>1486.9560000000001</v>
      </c>
      <c r="AG585" s="366">
        <v>1.0000000000000002</v>
      </c>
      <c r="AH585" s="339">
        <v>44.4</v>
      </c>
      <c r="AI585" s="155">
        <v>1486.9560000000001</v>
      </c>
      <c r="AJ585" s="156">
        <v>1.0000000000000002</v>
      </c>
      <c r="AK585" s="155">
        <v>0</v>
      </c>
      <c r="AL585" s="100"/>
      <c r="AM585" s="155">
        <v>0</v>
      </c>
      <c r="AN585" s="366">
        <v>0</v>
      </c>
      <c r="AO585" s="339">
        <v>44.4</v>
      </c>
      <c r="AP585" s="155">
        <v>1486.9560000000001</v>
      </c>
      <c r="AQ585" s="156">
        <v>1.0000000000000002</v>
      </c>
      <c r="AR585" s="155">
        <v>0</v>
      </c>
      <c r="AS585" s="100"/>
      <c r="AT585" s="155">
        <v>0</v>
      </c>
      <c r="AU585" s="366">
        <v>0</v>
      </c>
      <c r="AV585" s="339">
        <v>44.4</v>
      </c>
      <c r="AW585" s="155">
        <v>1486.9560000000001</v>
      </c>
      <c r="AX585" s="156">
        <v>1.0000000000000002</v>
      </c>
      <c r="AY585" s="155">
        <v>0</v>
      </c>
      <c r="AZ585" s="100"/>
      <c r="BA585" s="155">
        <v>0</v>
      </c>
      <c r="BB585" s="366">
        <v>0</v>
      </c>
      <c r="BC585" s="339">
        <v>44.4</v>
      </c>
      <c r="BD585" s="155">
        <v>1486.9560000000001</v>
      </c>
      <c r="BE585" s="156">
        <v>1.0000000000000002</v>
      </c>
      <c r="BF585" s="155">
        <v>0</v>
      </c>
      <c r="BG585" s="100"/>
      <c r="BH585" s="155">
        <v>0</v>
      </c>
      <c r="BI585" s="366">
        <v>0</v>
      </c>
      <c r="BJ585" s="339">
        <v>44.4</v>
      </c>
      <c r="BK585" s="155">
        <v>1486.9560000000001</v>
      </c>
      <c r="BL585" s="156">
        <v>1.0000000000000002</v>
      </c>
      <c r="BM585" s="155">
        <v>0</v>
      </c>
      <c r="BN585" s="100"/>
      <c r="BO585" s="155">
        <v>0</v>
      </c>
      <c r="BP585" s="366">
        <v>0</v>
      </c>
      <c r="BQ585" s="339">
        <v>44.4</v>
      </c>
      <c r="BR585" s="155">
        <v>1486.9560000000001</v>
      </c>
      <c r="BS585" s="156">
        <v>1.0000000000000002</v>
      </c>
      <c r="BT585" s="155">
        <v>0</v>
      </c>
      <c r="BU585" s="100"/>
      <c r="BV585" s="155">
        <v>0</v>
      </c>
      <c r="BW585" s="366">
        <v>0</v>
      </c>
      <c r="BX585" s="339">
        <v>44.4</v>
      </c>
      <c r="BY585" s="155">
        <v>1486.9560000000001</v>
      </c>
      <c r="BZ585" s="156">
        <v>1.0000000000000002</v>
      </c>
      <c r="CA585" s="155">
        <v>0</v>
      </c>
      <c r="CB585" s="100"/>
      <c r="CC585" s="155">
        <v>0</v>
      </c>
      <c r="CD585" s="366">
        <v>0</v>
      </c>
      <c r="CE585" s="339">
        <v>44.4</v>
      </c>
      <c r="CF585" s="155">
        <v>1486.9560000000001</v>
      </c>
      <c r="CG585" s="156">
        <v>1.0000000000000002</v>
      </c>
      <c r="CH585" s="155">
        <v>0</v>
      </c>
      <c r="CI585" s="100"/>
      <c r="CJ585" s="155">
        <v>-0.01</v>
      </c>
      <c r="CK585" s="366">
        <v>-6.7251485585316584E-6</v>
      </c>
      <c r="CL585" s="339">
        <v>44.4</v>
      </c>
      <c r="CM585" s="155">
        <v>1486.9460000000001</v>
      </c>
      <c r="CN585" s="156">
        <v>0.99999327485144163</v>
      </c>
      <c r="CO585" s="155">
        <v>9.9999999997635314E-3</v>
      </c>
      <c r="CP585" s="100"/>
      <c r="CQ585" s="155">
        <v>0</v>
      </c>
      <c r="CR585" s="366">
        <v>0</v>
      </c>
      <c r="CS585" s="339">
        <v>44.4</v>
      </c>
      <c r="CT585" s="155">
        <v>1486.9460000000001</v>
      </c>
      <c r="CU585" s="156">
        <v>0.99999327485144163</v>
      </c>
      <c r="CV585" s="155">
        <v>9.9999999997635314E-3</v>
      </c>
      <c r="CW585" s="100"/>
      <c r="CX585" s="155">
        <v>0.01</v>
      </c>
      <c r="CY585" s="366">
        <v>6.7251485585316584E-6</v>
      </c>
      <c r="CZ585" s="339">
        <v>44.4</v>
      </c>
      <c r="DA585" s="155">
        <v>1486.9560000000001</v>
      </c>
      <c r="DB585" s="156">
        <v>1.0000000000000002</v>
      </c>
      <c r="DC585" s="155">
        <v>0</v>
      </c>
      <c r="DD585" s="100"/>
      <c r="DE585" s="155">
        <v>0</v>
      </c>
      <c r="DF585" s="366">
        <v>0</v>
      </c>
      <c r="DG585" s="339">
        <v>44.4</v>
      </c>
      <c r="DH585" s="155">
        <v>1486.9560000000001</v>
      </c>
      <c r="DI585" s="156">
        <v>1.0000000000000002</v>
      </c>
      <c r="DJ585" s="155">
        <v>0</v>
      </c>
      <c r="DK585" s="100"/>
      <c r="DL585" s="155">
        <v>0</v>
      </c>
      <c r="DM585" s="366">
        <v>0</v>
      </c>
      <c r="DN585" s="339">
        <v>44.4</v>
      </c>
      <c r="DO585" s="155">
        <v>1486.9560000000001</v>
      </c>
      <c r="DP585" s="156">
        <v>1.0000000000000002</v>
      </c>
      <c r="DQ585" s="155">
        <v>0</v>
      </c>
    </row>
    <row r="586" spans="1:121" ht="38.25" x14ac:dyDescent="0.25">
      <c r="A586" s="17" t="s">
        <v>1552</v>
      </c>
      <c r="B586" s="18" t="s">
        <v>1553</v>
      </c>
      <c r="C586" s="17" t="s">
        <v>27</v>
      </c>
      <c r="D586" s="17" t="s">
        <v>1554</v>
      </c>
      <c r="E586" s="19" t="s">
        <v>42</v>
      </c>
      <c r="F586" s="19">
        <v>2</v>
      </c>
      <c r="G586" s="20">
        <v>1340.91</v>
      </c>
      <c r="H586" s="20">
        <v>1679.08</v>
      </c>
      <c r="I586" s="390">
        <v>3358.16</v>
      </c>
      <c r="J586" s="100">
        <v>0</v>
      </c>
      <c r="K586" s="155">
        <v>0</v>
      </c>
      <c r="L586" s="366">
        <v>0</v>
      </c>
      <c r="M586" s="339">
        <v>0</v>
      </c>
      <c r="N586" s="155">
        <v>0</v>
      </c>
      <c r="O586" s="156">
        <v>0</v>
      </c>
      <c r="P586" s="155">
        <v>3358.16</v>
      </c>
      <c r="Q586" s="100"/>
      <c r="R586" s="155">
        <v>0</v>
      </c>
      <c r="S586" s="366">
        <v>0</v>
      </c>
      <c r="T586" s="339">
        <v>0</v>
      </c>
      <c r="U586" s="155">
        <v>0</v>
      </c>
      <c r="V586" s="156">
        <v>0</v>
      </c>
      <c r="W586" s="155">
        <v>3358.16</v>
      </c>
      <c r="X586" s="100"/>
      <c r="Y586" s="155">
        <v>0</v>
      </c>
      <c r="Z586" s="366">
        <v>0</v>
      </c>
      <c r="AA586" s="339">
        <v>0</v>
      </c>
      <c r="AB586" s="155">
        <v>0</v>
      </c>
      <c r="AC586" s="156">
        <v>0</v>
      </c>
      <c r="AD586" s="155">
        <v>3358.16</v>
      </c>
      <c r="AE586" s="100"/>
      <c r="AF586" s="155">
        <v>0</v>
      </c>
      <c r="AG586" s="366">
        <v>0</v>
      </c>
      <c r="AH586" s="339">
        <v>0</v>
      </c>
      <c r="AI586" s="155">
        <v>0</v>
      </c>
      <c r="AJ586" s="156">
        <v>0</v>
      </c>
      <c r="AK586" s="155">
        <v>3358.16</v>
      </c>
      <c r="AL586" s="100"/>
      <c r="AM586" s="155">
        <v>0</v>
      </c>
      <c r="AN586" s="366">
        <v>0</v>
      </c>
      <c r="AO586" s="339">
        <v>0</v>
      </c>
      <c r="AP586" s="155">
        <v>0</v>
      </c>
      <c r="AQ586" s="156">
        <v>0</v>
      </c>
      <c r="AR586" s="155">
        <v>3358.16</v>
      </c>
      <c r="AS586" s="100"/>
      <c r="AT586" s="155">
        <v>0</v>
      </c>
      <c r="AU586" s="366">
        <v>0</v>
      </c>
      <c r="AV586" s="339">
        <v>0</v>
      </c>
      <c r="AW586" s="155">
        <v>0</v>
      </c>
      <c r="AX586" s="156">
        <v>0</v>
      </c>
      <c r="AY586" s="155">
        <v>3358.16</v>
      </c>
      <c r="AZ586" s="100"/>
      <c r="BA586" s="155">
        <v>0</v>
      </c>
      <c r="BB586" s="366">
        <v>0</v>
      </c>
      <c r="BC586" s="339">
        <v>0</v>
      </c>
      <c r="BD586" s="155">
        <v>0</v>
      </c>
      <c r="BE586" s="156">
        <v>0</v>
      </c>
      <c r="BF586" s="155">
        <v>3358.16</v>
      </c>
      <c r="BG586" s="100"/>
      <c r="BH586" s="155">
        <v>0</v>
      </c>
      <c r="BI586" s="366">
        <v>0</v>
      </c>
      <c r="BJ586" s="339">
        <v>0</v>
      </c>
      <c r="BK586" s="155">
        <v>0</v>
      </c>
      <c r="BL586" s="156">
        <v>0</v>
      </c>
      <c r="BM586" s="155">
        <v>3358.16</v>
      </c>
      <c r="BN586" s="100"/>
      <c r="BO586" s="155">
        <v>0</v>
      </c>
      <c r="BP586" s="366">
        <v>0</v>
      </c>
      <c r="BQ586" s="339">
        <v>0</v>
      </c>
      <c r="BR586" s="155">
        <v>0</v>
      </c>
      <c r="BS586" s="156">
        <v>0</v>
      </c>
      <c r="BT586" s="155">
        <v>3358.16</v>
      </c>
      <c r="BU586" s="100"/>
      <c r="BV586" s="155">
        <v>0</v>
      </c>
      <c r="BW586" s="366">
        <v>0</v>
      </c>
      <c r="BX586" s="339">
        <v>0</v>
      </c>
      <c r="BY586" s="155">
        <v>0</v>
      </c>
      <c r="BZ586" s="156">
        <v>0</v>
      </c>
      <c r="CA586" s="155">
        <v>3358.16</v>
      </c>
      <c r="CB586" s="100"/>
      <c r="CC586" s="155">
        <v>0</v>
      </c>
      <c r="CD586" s="366">
        <v>0</v>
      </c>
      <c r="CE586" s="339">
        <v>0</v>
      </c>
      <c r="CF586" s="155">
        <v>0</v>
      </c>
      <c r="CG586" s="156">
        <v>0</v>
      </c>
      <c r="CH586" s="155">
        <v>3358.16</v>
      </c>
      <c r="CI586" s="100"/>
      <c r="CJ586" s="155">
        <v>0</v>
      </c>
      <c r="CK586" s="366">
        <v>0</v>
      </c>
      <c r="CL586" s="339">
        <v>0</v>
      </c>
      <c r="CM586" s="155">
        <v>0</v>
      </c>
      <c r="CN586" s="156">
        <v>0</v>
      </c>
      <c r="CO586" s="155">
        <v>3358.16</v>
      </c>
      <c r="CP586" s="100"/>
      <c r="CQ586" s="155">
        <v>0</v>
      </c>
      <c r="CR586" s="366">
        <v>0</v>
      </c>
      <c r="CS586" s="339">
        <v>0</v>
      </c>
      <c r="CT586" s="155">
        <v>0</v>
      </c>
      <c r="CU586" s="156">
        <v>0</v>
      </c>
      <c r="CV586" s="155">
        <v>3358.16</v>
      </c>
      <c r="CW586" s="100"/>
      <c r="CX586" s="155">
        <v>0</v>
      </c>
      <c r="CY586" s="366">
        <v>0</v>
      </c>
      <c r="CZ586" s="339">
        <v>0</v>
      </c>
      <c r="DA586" s="155">
        <v>0</v>
      </c>
      <c r="DB586" s="156">
        <v>0</v>
      </c>
      <c r="DC586" s="155">
        <v>3358.16</v>
      </c>
      <c r="DD586" s="100"/>
      <c r="DE586" s="155">
        <v>0</v>
      </c>
      <c r="DF586" s="366">
        <v>0</v>
      </c>
      <c r="DG586" s="339">
        <v>0</v>
      </c>
      <c r="DH586" s="155">
        <v>0</v>
      </c>
      <c r="DI586" s="156">
        <v>0</v>
      </c>
      <c r="DJ586" s="155">
        <v>3358.16</v>
      </c>
      <c r="DK586" s="100"/>
      <c r="DL586" s="155">
        <v>0</v>
      </c>
      <c r="DM586" s="366">
        <v>0</v>
      </c>
      <c r="DN586" s="339">
        <v>0</v>
      </c>
      <c r="DO586" s="155">
        <v>0</v>
      </c>
      <c r="DP586" s="156">
        <v>0</v>
      </c>
      <c r="DQ586" s="155">
        <v>3358.16</v>
      </c>
    </row>
    <row r="587" spans="1:121" ht="38.25" x14ac:dyDescent="0.25">
      <c r="A587" s="17" t="s">
        <v>1555</v>
      </c>
      <c r="B587" s="18" t="s">
        <v>1556</v>
      </c>
      <c r="C587" s="17" t="s">
        <v>27</v>
      </c>
      <c r="D587" s="17" t="s">
        <v>1557</v>
      </c>
      <c r="E587" s="19" t="s">
        <v>42</v>
      </c>
      <c r="F587" s="19">
        <v>2</v>
      </c>
      <c r="G587" s="20">
        <v>1787.88</v>
      </c>
      <c r="H587" s="20">
        <v>2238.7800000000002</v>
      </c>
      <c r="I587" s="390">
        <v>4477.5600000000004</v>
      </c>
      <c r="J587" s="100">
        <v>0</v>
      </c>
      <c r="K587" s="155">
        <v>0</v>
      </c>
      <c r="L587" s="366">
        <v>0</v>
      </c>
      <c r="M587" s="339">
        <v>0</v>
      </c>
      <c r="N587" s="155">
        <v>0</v>
      </c>
      <c r="O587" s="156">
        <v>0</v>
      </c>
      <c r="P587" s="155">
        <v>4477.5600000000004</v>
      </c>
      <c r="Q587" s="100"/>
      <c r="R587" s="155">
        <v>0</v>
      </c>
      <c r="S587" s="366">
        <v>0</v>
      </c>
      <c r="T587" s="339">
        <v>0</v>
      </c>
      <c r="U587" s="155">
        <v>0</v>
      </c>
      <c r="V587" s="156">
        <v>0</v>
      </c>
      <c r="W587" s="155">
        <v>4477.5600000000004</v>
      </c>
      <c r="X587" s="100"/>
      <c r="Y587" s="155">
        <v>0</v>
      </c>
      <c r="Z587" s="366">
        <v>0</v>
      </c>
      <c r="AA587" s="339">
        <v>0</v>
      </c>
      <c r="AB587" s="155">
        <v>0</v>
      </c>
      <c r="AC587" s="156">
        <v>0</v>
      </c>
      <c r="AD587" s="155">
        <v>4477.5600000000004</v>
      </c>
      <c r="AE587" s="100"/>
      <c r="AF587" s="155">
        <v>0</v>
      </c>
      <c r="AG587" s="366">
        <v>0</v>
      </c>
      <c r="AH587" s="339">
        <v>0</v>
      </c>
      <c r="AI587" s="155">
        <v>0</v>
      </c>
      <c r="AJ587" s="156">
        <v>0</v>
      </c>
      <c r="AK587" s="155">
        <v>4477.5600000000004</v>
      </c>
      <c r="AL587" s="100"/>
      <c r="AM587" s="155">
        <v>0</v>
      </c>
      <c r="AN587" s="366">
        <v>0</v>
      </c>
      <c r="AO587" s="339">
        <v>0</v>
      </c>
      <c r="AP587" s="155">
        <v>0</v>
      </c>
      <c r="AQ587" s="156">
        <v>0</v>
      </c>
      <c r="AR587" s="155">
        <v>4477.5600000000004</v>
      </c>
      <c r="AS587" s="100"/>
      <c r="AT587" s="155">
        <v>0</v>
      </c>
      <c r="AU587" s="366">
        <v>0</v>
      </c>
      <c r="AV587" s="339">
        <v>0</v>
      </c>
      <c r="AW587" s="155">
        <v>0</v>
      </c>
      <c r="AX587" s="156">
        <v>0</v>
      </c>
      <c r="AY587" s="155">
        <v>4477.5600000000004</v>
      </c>
      <c r="AZ587" s="100"/>
      <c r="BA587" s="155">
        <v>0</v>
      </c>
      <c r="BB587" s="366">
        <v>0</v>
      </c>
      <c r="BC587" s="339">
        <v>0</v>
      </c>
      <c r="BD587" s="155">
        <v>0</v>
      </c>
      <c r="BE587" s="156">
        <v>0</v>
      </c>
      <c r="BF587" s="155">
        <v>4477.5600000000004</v>
      </c>
      <c r="BG587" s="100"/>
      <c r="BH587" s="155">
        <v>0</v>
      </c>
      <c r="BI587" s="366">
        <v>0</v>
      </c>
      <c r="BJ587" s="339">
        <v>0</v>
      </c>
      <c r="BK587" s="155">
        <v>0</v>
      </c>
      <c r="BL587" s="156">
        <v>0</v>
      </c>
      <c r="BM587" s="155">
        <v>4477.5600000000004</v>
      </c>
      <c r="BN587" s="100"/>
      <c r="BO587" s="155">
        <v>0</v>
      </c>
      <c r="BP587" s="366">
        <v>0</v>
      </c>
      <c r="BQ587" s="339">
        <v>0</v>
      </c>
      <c r="BR587" s="155">
        <v>0</v>
      </c>
      <c r="BS587" s="156">
        <v>0</v>
      </c>
      <c r="BT587" s="155">
        <v>4477.5600000000004</v>
      </c>
      <c r="BU587" s="100"/>
      <c r="BV587" s="155">
        <v>0</v>
      </c>
      <c r="BW587" s="366">
        <v>0</v>
      </c>
      <c r="BX587" s="339">
        <v>0</v>
      </c>
      <c r="BY587" s="155">
        <v>0</v>
      </c>
      <c r="BZ587" s="156">
        <v>0</v>
      </c>
      <c r="CA587" s="155">
        <v>4477.5600000000004</v>
      </c>
      <c r="CB587" s="100"/>
      <c r="CC587" s="155">
        <v>0</v>
      </c>
      <c r="CD587" s="366">
        <v>0</v>
      </c>
      <c r="CE587" s="339">
        <v>0</v>
      </c>
      <c r="CF587" s="155">
        <v>0</v>
      </c>
      <c r="CG587" s="156">
        <v>0</v>
      </c>
      <c r="CH587" s="155">
        <v>4477.5600000000004</v>
      </c>
      <c r="CI587" s="100"/>
      <c r="CJ587" s="155">
        <v>0</v>
      </c>
      <c r="CK587" s="366">
        <v>0</v>
      </c>
      <c r="CL587" s="339">
        <v>0</v>
      </c>
      <c r="CM587" s="155">
        <v>0</v>
      </c>
      <c r="CN587" s="156">
        <v>0</v>
      </c>
      <c r="CO587" s="155">
        <v>4477.5600000000004</v>
      </c>
      <c r="CP587" s="100"/>
      <c r="CQ587" s="155">
        <v>0</v>
      </c>
      <c r="CR587" s="366">
        <v>0</v>
      </c>
      <c r="CS587" s="339">
        <v>0</v>
      </c>
      <c r="CT587" s="155">
        <v>0</v>
      </c>
      <c r="CU587" s="156">
        <v>0</v>
      </c>
      <c r="CV587" s="155">
        <v>4477.5600000000004</v>
      </c>
      <c r="CW587" s="100"/>
      <c r="CX587" s="155">
        <v>0</v>
      </c>
      <c r="CY587" s="366">
        <v>0</v>
      </c>
      <c r="CZ587" s="339">
        <v>0</v>
      </c>
      <c r="DA587" s="155">
        <v>0</v>
      </c>
      <c r="DB587" s="156">
        <v>0</v>
      </c>
      <c r="DC587" s="155">
        <v>4477.5600000000004</v>
      </c>
      <c r="DD587" s="100"/>
      <c r="DE587" s="155">
        <v>0</v>
      </c>
      <c r="DF587" s="366">
        <v>0</v>
      </c>
      <c r="DG587" s="339">
        <v>0</v>
      </c>
      <c r="DH587" s="155">
        <v>0</v>
      </c>
      <c r="DI587" s="156">
        <v>0</v>
      </c>
      <c r="DJ587" s="155">
        <v>4477.5600000000004</v>
      </c>
      <c r="DK587" s="100"/>
      <c r="DL587" s="155">
        <v>0</v>
      </c>
      <c r="DM587" s="366">
        <v>0</v>
      </c>
      <c r="DN587" s="339">
        <v>0</v>
      </c>
      <c r="DO587" s="155">
        <v>0</v>
      </c>
      <c r="DP587" s="156">
        <v>0</v>
      </c>
      <c r="DQ587" s="155">
        <v>4477.5600000000004</v>
      </c>
    </row>
    <row r="588" spans="1:121" ht="38.25" x14ac:dyDescent="0.25">
      <c r="A588" s="17" t="s">
        <v>1558</v>
      </c>
      <c r="B588" s="18" t="s">
        <v>1559</v>
      </c>
      <c r="C588" s="17" t="s">
        <v>27</v>
      </c>
      <c r="D588" s="17" t="s">
        <v>1560</v>
      </c>
      <c r="E588" s="19" t="s">
        <v>34</v>
      </c>
      <c r="F588" s="19">
        <v>24.54</v>
      </c>
      <c r="G588" s="20">
        <v>40.159999999999997</v>
      </c>
      <c r="H588" s="20">
        <v>50.28</v>
      </c>
      <c r="I588" s="390">
        <v>1233.8710000000001</v>
      </c>
      <c r="J588" s="100">
        <v>0</v>
      </c>
      <c r="K588" s="155">
        <v>0</v>
      </c>
      <c r="L588" s="366">
        <v>0</v>
      </c>
      <c r="M588" s="339">
        <v>0</v>
      </c>
      <c r="N588" s="155">
        <v>0</v>
      </c>
      <c r="O588" s="156">
        <v>0</v>
      </c>
      <c r="P588" s="155">
        <v>1233.8710000000001</v>
      </c>
      <c r="Q588" s="100"/>
      <c r="R588" s="155">
        <v>0</v>
      </c>
      <c r="S588" s="366">
        <v>0</v>
      </c>
      <c r="T588" s="339">
        <v>0</v>
      </c>
      <c r="U588" s="155">
        <v>0</v>
      </c>
      <c r="V588" s="156">
        <v>0</v>
      </c>
      <c r="W588" s="155">
        <v>1233.8710000000001</v>
      </c>
      <c r="X588" s="100"/>
      <c r="Y588" s="155">
        <v>0</v>
      </c>
      <c r="Z588" s="366">
        <v>0</v>
      </c>
      <c r="AA588" s="339">
        <v>0</v>
      </c>
      <c r="AB588" s="155">
        <v>0</v>
      </c>
      <c r="AC588" s="156">
        <v>0</v>
      </c>
      <c r="AD588" s="155">
        <v>1233.8710000000001</v>
      </c>
      <c r="AE588" s="100"/>
      <c r="AF588" s="155">
        <v>0</v>
      </c>
      <c r="AG588" s="366">
        <v>0</v>
      </c>
      <c r="AH588" s="339">
        <v>0</v>
      </c>
      <c r="AI588" s="155">
        <v>0</v>
      </c>
      <c r="AJ588" s="156">
        <v>0</v>
      </c>
      <c r="AK588" s="155">
        <v>1233.8710000000001</v>
      </c>
      <c r="AL588" s="100">
        <v>22.34</v>
      </c>
      <c r="AM588" s="155">
        <v>1123.2552000000001</v>
      </c>
      <c r="AN588" s="366">
        <v>0.91035059580782751</v>
      </c>
      <c r="AO588" s="339">
        <v>22.34</v>
      </c>
      <c r="AP588" s="155">
        <v>1123.2552000000001</v>
      </c>
      <c r="AQ588" s="156">
        <v>0.91035059580782751</v>
      </c>
      <c r="AR588" s="155">
        <v>110.61580000000004</v>
      </c>
      <c r="AS588" s="100"/>
      <c r="AT588" s="155">
        <v>0</v>
      </c>
      <c r="AU588" s="366">
        <v>0</v>
      </c>
      <c r="AV588" s="339">
        <v>22.34</v>
      </c>
      <c r="AW588" s="155">
        <v>1123.2552000000001</v>
      </c>
      <c r="AX588" s="156">
        <v>0.91035059580782751</v>
      </c>
      <c r="AY588" s="155">
        <v>110.61580000000004</v>
      </c>
      <c r="AZ588" s="100"/>
      <c r="BA588" s="155">
        <v>0</v>
      </c>
      <c r="BB588" s="366">
        <v>0</v>
      </c>
      <c r="BC588" s="339">
        <v>22.34</v>
      </c>
      <c r="BD588" s="155">
        <v>1123.2552000000001</v>
      </c>
      <c r="BE588" s="156">
        <v>0.91035059580782751</v>
      </c>
      <c r="BF588" s="155">
        <v>110.61580000000004</v>
      </c>
      <c r="BG588" s="100"/>
      <c r="BH588" s="155">
        <v>0</v>
      </c>
      <c r="BI588" s="366">
        <v>0</v>
      </c>
      <c r="BJ588" s="339">
        <v>22.34</v>
      </c>
      <c r="BK588" s="155">
        <v>1123.2552000000001</v>
      </c>
      <c r="BL588" s="156">
        <v>0.91035059580782751</v>
      </c>
      <c r="BM588" s="155">
        <v>110.61580000000004</v>
      </c>
      <c r="BN588" s="100"/>
      <c r="BO588" s="155">
        <v>0</v>
      </c>
      <c r="BP588" s="366">
        <v>0</v>
      </c>
      <c r="BQ588" s="339">
        <v>22.34</v>
      </c>
      <c r="BR588" s="155">
        <v>1123.2552000000001</v>
      </c>
      <c r="BS588" s="156">
        <v>0.91035059580782751</v>
      </c>
      <c r="BT588" s="155">
        <v>110.61580000000004</v>
      </c>
      <c r="BU588" s="100"/>
      <c r="BV588" s="155">
        <v>0</v>
      </c>
      <c r="BW588" s="366">
        <v>0</v>
      </c>
      <c r="BX588" s="339">
        <v>22.34</v>
      </c>
      <c r="BY588" s="155">
        <v>1123.2552000000001</v>
      </c>
      <c r="BZ588" s="156">
        <v>0.91035059580782751</v>
      </c>
      <c r="CA588" s="155">
        <v>110.61580000000004</v>
      </c>
      <c r="CB588" s="100"/>
      <c r="CC588" s="155">
        <v>0</v>
      </c>
      <c r="CD588" s="366">
        <v>0</v>
      </c>
      <c r="CE588" s="339">
        <v>22.34</v>
      </c>
      <c r="CF588" s="155">
        <v>1123.2552000000001</v>
      </c>
      <c r="CG588" s="156">
        <v>0.91035059580782751</v>
      </c>
      <c r="CH588" s="155">
        <v>110.61580000000004</v>
      </c>
      <c r="CI588" s="100">
        <v>2.2000000000000002</v>
      </c>
      <c r="CJ588" s="155">
        <v>110.61600000000001</v>
      </c>
      <c r="CK588" s="366">
        <v>8.9649566283671475E-2</v>
      </c>
      <c r="CL588" s="339">
        <v>24.54</v>
      </c>
      <c r="CM588" s="155">
        <v>1233.8712</v>
      </c>
      <c r="CN588" s="156">
        <v>1.0000001620914989</v>
      </c>
      <c r="CO588" s="155">
        <v>-1.9999999994979589E-4</v>
      </c>
      <c r="CP588" s="100"/>
      <c r="CQ588" s="155">
        <v>0</v>
      </c>
      <c r="CR588" s="366">
        <v>0</v>
      </c>
      <c r="CS588" s="339">
        <v>24.54</v>
      </c>
      <c r="CT588" s="155">
        <v>1233.8712</v>
      </c>
      <c r="CU588" s="156">
        <v>1.0000001620914989</v>
      </c>
      <c r="CV588" s="155">
        <v>-1.9999999994979589E-4</v>
      </c>
      <c r="CW588" s="100"/>
      <c r="CX588" s="155">
        <v>0</v>
      </c>
      <c r="CY588" s="366">
        <v>0</v>
      </c>
      <c r="CZ588" s="339">
        <v>24.54</v>
      </c>
      <c r="DA588" s="155">
        <v>1233.8712</v>
      </c>
      <c r="DB588" s="156">
        <v>1.0000001620914989</v>
      </c>
      <c r="DC588" s="155">
        <v>-1.9999999994979589E-4</v>
      </c>
      <c r="DD588" s="100"/>
      <c r="DE588" s="155">
        <v>0</v>
      </c>
      <c r="DF588" s="366">
        <v>0</v>
      </c>
      <c r="DG588" s="339">
        <v>24.54</v>
      </c>
      <c r="DH588" s="155">
        <v>1233.8712</v>
      </c>
      <c r="DI588" s="156">
        <v>1.0000001620914989</v>
      </c>
      <c r="DJ588" s="155">
        <v>-1.9999999994979589E-4</v>
      </c>
      <c r="DK588" s="100"/>
      <c r="DL588" s="155">
        <v>0</v>
      </c>
      <c r="DM588" s="366">
        <v>0</v>
      </c>
      <c r="DN588" s="339">
        <v>24.54</v>
      </c>
      <c r="DO588" s="155">
        <v>1233.8712</v>
      </c>
      <c r="DP588" s="156">
        <v>1.0000001620914989</v>
      </c>
      <c r="DQ588" s="155">
        <v>-1.9999999994979589E-4</v>
      </c>
    </row>
    <row r="589" spans="1:121" ht="51" x14ac:dyDescent="0.25">
      <c r="A589" s="17" t="s">
        <v>1561</v>
      </c>
      <c r="B589" s="18" t="s">
        <v>1562</v>
      </c>
      <c r="C589" s="17" t="s">
        <v>27</v>
      </c>
      <c r="D589" s="17" t="s">
        <v>1563</v>
      </c>
      <c r="E589" s="19" t="s">
        <v>906</v>
      </c>
      <c r="F589" s="19">
        <v>6</v>
      </c>
      <c r="G589" s="20">
        <v>630</v>
      </c>
      <c r="H589" s="20">
        <v>788.88</v>
      </c>
      <c r="I589" s="390">
        <v>4733.28</v>
      </c>
      <c r="J589" s="100">
        <v>0</v>
      </c>
      <c r="K589" s="155">
        <v>0</v>
      </c>
      <c r="L589" s="366">
        <v>0</v>
      </c>
      <c r="M589" s="339">
        <v>0</v>
      </c>
      <c r="N589" s="155">
        <v>0</v>
      </c>
      <c r="O589" s="156">
        <v>0</v>
      </c>
      <c r="P589" s="155">
        <v>4733.28</v>
      </c>
      <c r="Q589" s="100"/>
      <c r="R589" s="155">
        <v>0</v>
      </c>
      <c r="S589" s="366">
        <v>0</v>
      </c>
      <c r="T589" s="339">
        <v>0</v>
      </c>
      <c r="U589" s="155">
        <v>0</v>
      </c>
      <c r="V589" s="156">
        <v>0</v>
      </c>
      <c r="W589" s="155">
        <v>4733.28</v>
      </c>
      <c r="X589" s="100"/>
      <c r="Y589" s="155">
        <v>0</v>
      </c>
      <c r="Z589" s="366">
        <v>0</v>
      </c>
      <c r="AA589" s="339">
        <v>0</v>
      </c>
      <c r="AB589" s="155">
        <v>0</v>
      </c>
      <c r="AC589" s="156">
        <v>0</v>
      </c>
      <c r="AD589" s="155">
        <v>4733.28</v>
      </c>
      <c r="AE589" s="100"/>
      <c r="AF589" s="155">
        <v>0</v>
      </c>
      <c r="AG589" s="366">
        <v>0</v>
      </c>
      <c r="AH589" s="339">
        <v>0</v>
      </c>
      <c r="AI589" s="155">
        <v>0</v>
      </c>
      <c r="AJ589" s="156">
        <v>0</v>
      </c>
      <c r="AK589" s="155">
        <v>4733.28</v>
      </c>
      <c r="AL589" s="100"/>
      <c r="AM589" s="155">
        <v>0</v>
      </c>
      <c r="AN589" s="366">
        <v>0</v>
      </c>
      <c r="AO589" s="339">
        <v>0</v>
      </c>
      <c r="AP589" s="155">
        <v>0</v>
      </c>
      <c r="AQ589" s="156">
        <v>0</v>
      </c>
      <c r="AR589" s="155">
        <v>4733.28</v>
      </c>
      <c r="AS589" s="100"/>
      <c r="AT589" s="155">
        <v>0</v>
      </c>
      <c r="AU589" s="366">
        <v>0</v>
      </c>
      <c r="AV589" s="339">
        <v>0</v>
      </c>
      <c r="AW589" s="155">
        <v>0</v>
      </c>
      <c r="AX589" s="156">
        <v>0</v>
      </c>
      <c r="AY589" s="155">
        <v>4733.28</v>
      </c>
      <c r="AZ589" s="100"/>
      <c r="BA589" s="155">
        <v>0</v>
      </c>
      <c r="BB589" s="366">
        <v>0</v>
      </c>
      <c r="BC589" s="339">
        <v>0</v>
      </c>
      <c r="BD589" s="155">
        <v>0</v>
      </c>
      <c r="BE589" s="156">
        <v>0</v>
      </c>
      <c r="BF589" s="155">
        <v>4733.28</v>
      </c>
      <c r="BG589" s="100"/>
      <c r="BH589" s="155">
        <v>0</v>
      </c>
      <c r="BI589" s="366">
        <v>0</v>
      </c>
      <c r="BJ589" s="339">
        <v>0</v>
      </c>
      <c r="BK589" s="155">
        <v>0</v>
      </c>
      <c r="BL589" s="156">
        <v>0</v>
      </c>
      <c r="BM589" s="155">
        <v>4733.28</v>
      </c>
      <c r="BN589" s="100"/>
      <c r="BO589" s="155">
        <v>0</v>
      </c>
      <c r="BP589" s="366">
        <v>0</v>
      </c>
      <c r="BQ589" s="339">
        <v>0</v>
      </c>
      <c r="BR589" s="155">
        <v>0</v>
      </c>
      <c r="BS589" s="156">
        <v>0</v>
      </c>
      <c r="BT589" s="155">
        <v>4733.28</v>
      </c>
      <c r="BU589" s="100"/>
      <c r="BV589" s="155">
        <v>0</v>
      </c>
      <c r="BW589" s="366">
        <v>0</v>
      </c>
      <c r="BX589" s="339">
        <v>0</v>
      </c>
      <c r="BY589" s="155">
        <v>0</v>
      </c>
      <c r="BZ589" s="156">
        <v>0</v>
      </c>
      <c r="CA589" s="155">
        <v>4733.28</v>
      </c>
      <c r="CB589" s="100"/>
      <c r="CC589" s="155">
        <v>0</v>
      </c>
      <c r="CD589" s="366">
        <v>0</v>
      </c>
      <c r="CE589" s="339">
        <v>0</v>
      </c>
      <c r="CF589" s="155">
        <v>0</v>
      </c>
      <c r="CG589" s="156">
        <v>0</v>
      </c>
      <c r="CH589" s="155">
        <v>4733.28</v>
      </c>
      <c r="CI589" s="100"/>
      <c r="CJ589" s="155">
        <v>0</v>
      </c>
      <c r="CK589" s="366">
        <v>0</v>
      </c>
      <c r="CL589" s="339">
        <v>0</v>
      </c>
      <c r="CM589" s="155">
        <v>0</v>
      </c>
      <c r="CN589" s="156">
        <v>0</v>
      </c>
      <c r="CO589" s="155">
        <v>4733.28</v>
      </c>
      <c r="CP589" s="100"/>
      <c r="CQ589" s="155">
        <v>0</v>
      </c>
      <c r="CR589" s="366">
        <v>0</v>
      </c>
      <c r="CS589" s="339">
        <v>0</v>
      </c>
      <c r="CT589" s="155">
        <v>0</v>
      </c>
      <c r="CU589" s="156">
        <v>0</v>
      </c>
      <c r="CV589" s="155">
        <v>4733.28</v>
      </c>
      <c r="CW589" s="100"/>
      <c r="CX589" s="155">
        <v>0</v>
      </c>
      <c r="CY589" s="366">
        <v>0</v>
      </c>
      <c r="CZ589" s="339">
        <v>0</v>
      </c>
      <c r="DA589" s="155">
        <v>0</v>
      </c>
      <c r="DB589" s="156">
        <v>0</v>
      </c>
      <c r="DC589" s="155">
        <v>4733.28</v>
      </c>
      <c r="DD589" s="100"/>
      <c r="DE589" s="155">
        <v>0</v>
      </c>
      <c r="DF589" s="366">
        <v>0</v>
      </c>
      <c r="DG589" s="339">
        <v>0</v>
      </c>
      <c r="DH589" s="155">
        <v>0</v>
      </c>
      <c r="DI589" s="156">
        <v>0</v>
      </c>
      <c r="DJ589" s="155">
        <v>4733.28</v>
      </c>
      <c r="DK589" s="100"/>
      <c r="DL589" s="155">
        <v>0</v>
      </c>
      <c r="DM589" s="366">
        <v>0</v>
      </c>
      <c r="DN589" s="339">
        <v>0</v>
      </c>
      <c r="DO589" s="155">
        <v>0</v>
      </c>
      <c r="DP589" s="156">
        <v>0</v>
      </c>
      <c r="DQ589" s="155">
        <v>4733.28</v>
      </c>
    </row>
    <row r="590" spans="1:121" ht="51" x14ac:dyDescent="0.25">
      <c r="A590" s="17" t="s">
        <v>1564</v>
      </c>
      <c r="B590" s="18" t="s">
        <v>1565</v>
      </c>
      <c r="C590" s="17" t="s">
        <v>27</v>
      </c>
      <c r="D590" s="17" t="s">
        <v>1566</v>
      </c>
      <c r="E590" s="19" t="s">
        <v>906</v>
      </c>
      <c r="F590" s="19">
        <v>1</v>
      </c>
      <c r="G590" s="20">
        <v>279.45</v>
      </c>
      <c r="H590" s="20">
        <v>349.92</v>
      </c>
      <c r="I590" s="390">
        <v>349.92</v>
      </c>
      <c r="J590" s="100">
        <v>0</v>
      </c>
      <c r="K590" s="155">
        <v>0</v>
      </c>
      <c r="L590" s="366">
        <v>0</v>
      </c>
      <c r="M590" s="339">
        <v>0</v>
      </c>
      <c r="N590" s="155">
        <v>0</v>
      </c>
      <c r="O590" s="156">
        <v>0</v>
      </c>
      <c r="P590" s="155">
        <v>349.92</v>
      </c>
      <c r="Q590" s="100"/>
      <c r="R590" s="155">
        <v>0</v>
      </c>
      <c r="S590" s="366">
        <v>0</v>
      </c>
      <c r="T590" s="339">
        <v>0</v>
      </c>
      <c r="U590" s="155">
        <v>0</v>
      </c>
      <c r="V590" s="156">
        <v>0</v>
      </c>
      <c r="W590" s="155">
        <v>349.92</v>
      </c>
      <c r="X590" s="100"/>
      <c r="Y590" s="155">
        <v>0</v>
      </c>
      <c r="Z590" s="366">
        <v>0</v>
      </c>
      <c r="AA590" s="339">
        <v>0</v>
      </c>
      <c r="AB590" s="155">
        <v>0</v>
      </c>
      <c r="AC590" s="156">
        <v>0</v>
      </c>
      <c r="AD590" s="155">
        <v>349.92</v>
      </c>
      <c r="AE590" s="100"/>
      <c r="AF590" s="155">
        <v>0</v>
      </c>
      <c r="AG590" s="366">
        <v>0</v>
      </c>
      <c r="AH590" s="339">
        <v>0</v>
      </c>
      <c r="AI590" s="155">
        <v>0</v>
      </c>
      <c r="AJ590" s="156">
        <v>0</v>
      </c>
      <c r="AK590" s="155">
        <v>349.92</v>
      </c>
      <c r="AL590" s="100"/>
      <c r="AM590" s="155">
        <v>0</v>
      </c>
      <c r="AN590" s="366">
        <v>0</v>
      </c>
      <c r="AO590" s="339">
        <v>0</v>
      </c>
      <c r="AP590" s="155">
        <v>0</v>
      </c>
      <c r="AQ590" s="156">
        <v>0</v>
      </c>
      <c r="AR590" s="155">
        <v>349.92</v>
      </c>
      <c r="AS590" s="100">
        <v>1</v>
      </c>
      <c r="AT590" s="155">
        <v>349.92</v>
      </c>
      <c r="AU590" s="366">
        <v>1</v>
      </c>
      <c r="AV590" s="339">
        <v>1</v>
      </c>
      <c r="AW590" s="155">
        <v>349.92</v>
      </c>
      <c r="AX590" s="156">
        <v>1</v>
      </c>
      <c r="AY590" s="155">
        <v>0</v>
      </c>
      <c r="AZ590" s="100"/>
      <c r="BA590" s="155">
        <v>0</v>
      </c>
      <c r="BB590" s="366">
        <v>0</v>
      </c>
      <c r="BC590" s="339">
        <v>1</v>
      </c>
      <c r="BD590" s="155">
        <v>349.92</v>
      </c>
      <c r="BE590" s="156">
        <v>1</v>
      </c>
      <c r="BF590" s="155">
        <v>0</v>
      </c>
      <c r="BG590" s="100"/>
      <c r="BH590" s="155">
        <v>0</v>
      </c>
      <c r="BI590" s="366">
        <v>0</v>
      </c>
      <c r="BJ590" s="339">
        <v>1</v>
      </c>
      <c r="BK590" s="155">
        <v>349.92</v>
      </c>
      <c r="BL590" s="156">
        <v>1</v>
      </c>
      <c r="BM590" s="155">
        <v>0</v>
      </c>
      <c r="BN590" s="100"/>
      <c r="BO590" s="155">
        <v>0</v>
      </c>
      <c r="BP590" s="366">
        <v>0</v>
      </c>
      <c r="BQ590" s="339">
        <v>1</v>
      </c>
      <c r="BR590" s="155">
        <v>349.92</v>
      </c>
      <c r="BS590" s="156">
        <v>1</v>
      </c>
      <c r="BT590" s="155">
        <v>0</v>
      </c>
      <c r="BU590" s="100"/>
      <c r="BV590" s="155">
        <v>0</v>
      </c>
      <c r="BW590" s="366">
        <v>0</v>
      </c>
      <c r="BX590" s="339">
        <v>1</v>
      </c>
      <c r="BY590" s="155">
        <v>349.92</v>
      </c>
      <c r="BZ590" s="156">
        <v>1</v>
      </c>
      <c r="CA590" s="155">
        <v>0</v>
      </c>
      <c r="CB590" s="100"/>
      <c r="CC590" s="155">
        <v>0</v>
      </c>
      <c r="CD590" s="366">
        <v>0</v>
      </c>
      <c r="CE590" s="339">
        <v>1</v>
      </c>
      <c r="CF590" s="155">
        <v>349.92</v>
      </c>
      <c r="CG590" s="156">
        <v>1</v>
      </c>
      <c r="CH590" s="155">
        <v>0</v>
      </c>
      <c r="CI590" s="100"/>
      <c r="CJ590" s="155">
        <v>0</v>
      </c>
      <c r="CK590" s="366">
        <v>0</v>
      </c>
      <c r="CL590" s="339">
        <v>1</v>
      </c>
      <c r="CM590" s="155">
        <v>349.92</v>
      </c>
      <c r="CN590" s="156">
        <v>1</v>
      </c>
      <c r="CO590" s="155">
        <v>0</v>
      </c>
      <c r="CP590" s="100"/>
      <c r="CQ590" s="155">
        <v>0</v>
      </c>
      <c r="CR590" s="366">
        <v>0</v>
      </c>
      <c r="CS590" s="339">
        <v>1</v>
      </c>
      <c r="CT590" s="155">
        <v>349.92</v>
      </c>
      <c r="CU590" s="156">
        <v>1</v>
      </c>
      <c r="CV590" s="155">
        <v>0</v>
      </c>
      <c r="CW590" s="100"/>
      <c r="CX590" s="155">
        <v>0</v>
      </c>
      <c r="CY590" s="366">
        <v>0</v>
      </c>
      <c r="CZ590" s="339">
        <v>1</v>
      </c>
      <c r="DA590" s="155">
        <v>349.92</v>
      </c>
      <c r="DB590" s="156">
        <v>1</v>
      </c>
      <c r="DC590" s="155">
        <v>0</v>
      </c>
      <c r="DD590" s="100"/>
      <c r="DE590" s="155">
        <v>0</v>
      </c>
      <c r="DF590" s="366">
        <v>0</v>
      </c>
      <c r="DG590" s="339">
        <v>1</v>
      </c>
      <c r="DH590" s="155">
        <v>349.92</v>
      </c>
      <c r="DI590" s="156">
        <v>1</v>
      </c>
      <c r="DJ590" s="155">
        <v>0</v>
      </c>
      <c r="DK590" s="100"/>
      <c r="DL590" s="155">
        <v>0</v>
      </c>
      <c r="DM590" s="366">
        <v>0</v>
      </c>
      <c r="DN590" s="339">
        <v>1</v>
      </c>
      <c r="DO590" s="155">
        <v>349.92</v>
      </c>
      <c r="DP590" s="156">
        <v>1</v>
      </c>
      <c r="DQ590" s="155">
        <v>0</v>
      </c>
    </row>
    <row r="591" spans="1:121" ht="51" x14ac:dyDescent="0.25">
      <c r="A591" s="17" t="s">
        <v>1567</v>
      </c>
      <c r="B591" s="18" t="s">
        <v>1568</v>
      </c>
      <c r="C591" s="17" t="s">
        <v>27</v>
      </c>
      <c r="D591" s="17" t="s">
        <v>1569</v>
      </c>
      <c r="E591" s="19" t="s">
        <v>906</v>
      </c>
      <c r="F591" s="19">
        <v>3</v>
      </c>
      <c r="G591" s="20">
        <v>1151.8235560000001</v>
      </c>
      <c r="H591" s="20">
        <v>1442.31</v>
      </c>
      <c r="I591" s="390">
        <v>4326.93</v>
      </c>
      <c r="J591" s="100">
        <v>0</v>
      </c>
      <c r="K591" s="155">
        <v>0</v>
      </c>
      <c r="L591" s="366">
        <v>0</v>
      </c>
      <c r="M591" s="339">
        <v>0</v>
      </c>
      <c r="N591" s="155">
        <v>0</v>
      </c>
      <c r="O591" s="156">
        <v>0</v>
      </c>
      <c r="P591" s="155">
        <v>4326.93</v>
      </c>
      <c r="Q591" s="100"/>
      <c r="R591" s="155">
        <v>0</v>
      </c>
      <c r="S591" s="366">
        <v>0</v>
      </c>
      <c r="T591" s="339">
        <v>0</v>
      </c>
      <c r="U591" s="155">
        <v>0</v>
      </c>
      <c r="V591" s="156">
        <v>0</v>
      </c>
      <c r="W591" s="155">
        <v>4326.93</v>
      </c>
      <c r="X591" s="100"/>
      <c r="Y591" s="155">
        <v>0</v>
      </c>
      <c r="Z591" s="366">
        <v>0</v>
      </c>
      <c r="AA591" s="339">
        <v>0</v>
      </c>
      <c r="AB591" s="155">
        <v>0</v>
      </c>
      <c r="AC591" s="156">
        <v>0</v>
      </c>
      <c r="AD591" s="155">
        <v>4326.93</v>
      </c>
      <c r="AE591" s="100"/>
      <c r="AF591" s="155">
        <v>0</v>
      </c>
      <c r="AG591" s="366">
        <v>0</v>
      </c>
      <c r="AH591" s="339">
        <v>0</v>
      </c>
      <c r="AI591" s="155">
        <v>0</v>
      </c>
      <c r="AJ591" s="156">
        <v>0</v>
      </c>
      <c r="AK591" s="155">
        <v>4326.93</v>
      </c>
      <c r="AL591" s="100"/>
      <c r="AM591" s="155">
        <v>0</v>
      </c>
      <c r="AN591" s="366">
        <v>0</v>
      </c>
      <c r="AO591" s="339">
        <v>0</v>
      </c>
      <c r="AP591" s="155">
        <v>0</v>
      </c>
      <c r="AQ591" s="156">
        <v>0</v>
      </c>
      <c r="AR591" s="155">
        <v>4326.93</v>
      </c>
      <c r="AS591" s="100">
        <v>2</v>
      </c>
      <c r="AT591" s="155">
        <v>2884.62</v>
      </c>
      <c r="AU591" s="366">
        <v>0.66666666666666663</v>
      </c>
      <c r="AV591" s="339">
        <v>2</v>
      </c>
      <c r="AW591" s="155">
        <v>2884.62</v>
      </c>
      <c r="AX591" s="156">
        <v>0.66666666666666663</v>
      </c>
      <c r="AY591" s="155">
        <v>1442.3100000000004</v>
      </c>
      <c r="AZ591" s="100"/>
      <c r="BA591" s="155">
        <v>0</v>
      </c>
      <c r="BB591" s="366">
        <v>0</v>
      </c>
      <c r="BC591" s="339">
        <v>2</v>
      </c>
      <c r="BD591" s="155">
        <v>2884.62</v>
      </c>
      <c r="BE591" s="156">
        <v>0.66666666666666663</v>
      </c>
      <c r="BF591" s="155">
        <v>1442.3100000000004</v>
      </c>
      <c r="BG591" s="100"/>
      <c r="BH591" s="155">
        <v>0</v>
      </c>
      <c r="BI591" s="366">
        <v>0</v>
      </c>
      <c r="BJ591" s="339">
        <v>2</v>
      </c>
      <c r="BK591" s="155">
        <v>2884.62</v>
      </c>
      <c r="BL591" s="156">
        <v>0.66666666666666663</v>
      </c>
      <c r="BM591" s="155">
        <v>1442.3100000000004</v>
      </c>
      <c r="BN591" s="100"/>
      <c r="BO591" s="155">
        <v>0</v>
      </c>
      <c r="BP591" s="366">
        <v>0</v>
      </c>
      <c r="BQ591" s="339">
        <v>2</v>
      </c>
      <c r="BR591" s="155">
        <v>2884.62</v>
      </c>
      <c r="BS591" s="156">
        <v>0.66666666666666663</v>
      </c>
      <c r="BT591" s="155">
        <v>1442.3100000000004</v>
      </c>
      <c r="BU591" s="100"/>
      <c r="BV591" s="155">
        <v>0</v>
      </c>
      <c r="BW591" s="366">
        <v>0</v>
      </c>
      <c r="BX591" s="339">
        <v>2</v>
      </c>
      <c r="BY591" s="155">
        <v>2884.62</v>
      </c>
      <c r="BZ591" s="156">
        <v>0.66666666666666663</v>
      </c>
      <c r="CA591" s="155">
        <v>1442.3100000000004</v>
      </c>
      <c r="CB591" s="100"/>
      <c r="CC591" s="155">
        <v>0</v>
      </c>
      <c r="CD591" s="366">
        <v>0</v>
      </c>
      <c r="CE591" s="339">
        <v>2</v>
      </c>
      <c r="CF591" s="155">
        <v>2884.62</v>
      </c>
      <c r="CG591" s="156">
        <v>0.66666666666666663</v>
      </c>
      <c r="CH591" s="155">
        <v>1442.3100000000004</v>
      </c>
      <c r="CI591" s="100"/>
      <c r="CJ591" s="155">
        <v>0</v>
      </c>
      <c r="CK591" s="366">
        <v>0</v>
      </c>
      <c r="CL591" s="339">
        <v>2</v>
      </c>
      <c r="CM591" s="155">
        <v>2884.62</v>
      </c>
      <c r="CN591" s="156">
        <v>0.66666666666666663</v>
      </c>
      <c r="CO591" s="155">
        <v>1442.3100000000004</v>
      </c>
      <c r="CP591" s="100"/>
      <c r="CQ591" s="155">
        <v>0</v>
      </c>
      <c r="CR591" s="366">
        <v>0</v>
      </c>
      <c r="CS591" s="339">
        <v>2</v>
      </c>
      <c r="CT591" s="155">
        <v>2884.62</v>
      </c>
      <c r="CU591" s="156">
        <v>0.66666666666666663</v>
      </c>
      <c r="CV591" s="155">
        <v>1442.3100000000004</v>
      </c>
      <c r="CW591" s="100"/>
      <c r="CX591" s="155">
        <v>0</v>
      </c>
      <c r="CY591" s="366">
        <v>0</v>
      </c>
      <c r="CZ591" s="339">
        <v>2</v>
      </c>
      <c r="DA591" s="155">
        <v>2884.62</v>
      </c>
      <c r="DB591" s="156">
        <v>0.66666666666666663</v>
      </c>
      <c r="DC591" s="155">
        <v>1442.3100000000004</v>
      </c>
      <c r="DD591" s="100"/>
      <c r="DE591" s="155">
        <v>0</v>
      </c>
      <c r="DF591" s="366">
        <v>0</v>
      </c>
      <c r="DG591" s="339">
        <v>2</v>
      </c>
      <c r="DH591" s="155">
        <v>2884.62</v>
      </c>
      <c r="DI591" s="156">
        <v>0.66666666666666663</v>
      </c>
      <c r="DJ591" s="155">
        <v>1442.3100000000004</v>
      </c>
      <c r="DK591" s="100"/>
      <c r="DL591" s="155">
        <v>0</v>
      </c>
      <c r="DM591" s="366">
        <v>0</v>
      </c>
      <c r="DN591" s="339">
        <v>2</v>
      </c>
      <c r="DO591" s="155">
        <v>2884.62</v>
      </c>
      <c r="DP591" s="156">
        <v>0.66666666666666663</v>
      </c>
      <c r="DQ591" s="155">
        <v>1442.3100000000004</v>
      </c>
    </row>
    <row r="592" spans="1:121" ht="25.5" x14ac:dyDescent="0.25">
      <c r="A592" s="17" t="s">
        <v>1570</v>
      </c>
      <c r="B592" s="18" t="s">
        <v>1571</v>
      </c>
      <c r="C592" s="17" t="s">
        <v>32</v>
      </c>
      <c r="D592" s="17" t="s">
        <v>1572</v>
      </c>
      <c r="E592" s="19" t="s">
        <v>34</v>
      </c>
      <c r="F592" s="19">
        <v>3.96</v>
      </c>
      <c r="G592" s="20">
        <v>440.54</v>
      </c>
      <c r="H592" s="20">
        <v>551.64</v>
      </c>
      <c r="I592" s="390">
        <v>2184.4940000000001</v>
      </c>
      <c r="J592" s="391">
        <v>0</v>
      </c>
      <c r="K592" s="155">
        <v>0</v>
      </c>
      <c r="L592" s="366">
        <v>0</v>
      </c>
      <c r="M592" s="339">
        <v>0</v>
      </c>
      <c r="N592" s="155">
        <v>0</v>
      </c>
      <c r="O592" s="156">
        <v>0</v>
      </c>
      <c r="P592" s="155">
        <v>2184.4940000000001</v>
      </c>
      <c r="Q592" s="391"/>
      <c r="R592" s="155">
        <v>0</v>
      </c>
      <c r="S592" s="366">
        <v>0</v>
      </c>
      <c r="T592" s="339">
        <v>0</v>
      </c>
      <c r="U592" s="155">
        <v>0</v>
      </c>
      <c r="V592" s="156">
        <v>0</v>
      </c>
      <c r="W592" s="155">
        <v>2184.4940000000001</v>
      </c>
      <c r="X592" s="391"/>
      <c r="Y592" s="155">
        <v>0</v>
      </c>
      <c r="Z592" s="366">
        <v>0</v>
      </c>
      <c r="AA592" s="339">
        <v>0</v>
      </c>
      <c r="AB592" s="155">
        <v>0</v>
      </c>
      <c r="AC592" s="156">
        <v>0</v>
      </c>
      <c r="AD592" s="155">
        <v>2184.4940000000001</v>
      </c>
      <c r="AE592" s="391"/>
      <c r="AF592" s="155">
        <v>0</v>
      </c>
      <c r="AG592" s="366">
        <v>0</v>
      </c>
      <c r="AH592" s="339">
        <v>0</v>
      </c>
      <c r="AI592" s="155">
        <v>0</v>
      </c>
      <c r="AJ592" s="156">
        <v>0</v>
      </c>
      <c r="AK592" s="155">
        <v>2184.4940000000001</v>
      </c>
      <c r="AL592" s="391"/>
      <c r="AM592" s="155">
        <v>0</v>
      </c>
      <c r="AN592" s="366">
        <v>0</v>
      </c>
      <c r="AO592" s="339">
        <v>0</v>
      </c>
      <c r="AP592" s="155">
        <v>0</v>
      </c>
      <c r="AQ592" s="156">
        <v>0</v>
      </c>
      <c r="AR592" s="155">
        <v>2184.4940000000001</v>
      </c>
      <c r="AS592" s="391"/>
      <c r="AT592" s="155">
        <v>0</v>
      </c>
      <c r="AU592" s="366">
        <v>0</v>
      </c>
      <c r="AV592" s="339">
        <v>0</v>
      </c>
      <c r="AW592" s="155">
        <v>0</v>
      </c>
      <c r="AX592" s="156">
        <v>0</v>
      </c>
      <c r="AY592" s="155">
        <v>2184.4940000000001</v>
      </c>
      <c r="AZ592" s="391"/>
      <c r="BA592" s="155">
        <v>0</v>
      </c>
      <c r="BB592" s="366">
        <v>0</v>
      </c>
      <c r="BC592" s="339">
        <v>0</v>
      </c>
      <c r="BD592" s="155">
        <v>0</v>
      </c>
      <c r="BE592" s="156">
        <v>0</v>
      </c>
      <c r="BF592" s="155">
        <v>2184.4940000000001</v>
      </c>
      <c r="BG592" s="391"/>
      <c r="BH592" s="155">
        <v>0</v>
      </c>
      <c r="BI592" s="366">
        <v>0</v>
      </c>
      <c r="BJ592" s="339">
        <v>0</v>
      </c>
      <c r="BK592" s="155">
        <v>0</v>
      </c>
      <c r="BL592" s="156">
        <v>0</v>
      </c>
      <c r="BM592" s="155">
        <v>2184.4940000000001</v>
      </c>
      <c r="BN592" s="391"/>
      <c r="BO592" s="155">
        <v>0</v>
      </c>
      <c r="BP592" s="366">
        <v>0</v>
      </c>
      <c r="BQ592" s="339">
        <v>0</v>
      </c>
      <c r="BR592" s="155">
        <v>0</v>
      </c>
      <c r="BS592" s="156">
        <v>0</v>
      </c>
      <c r="BT592" s="155">
        <v>2184.4940000000001</v>
      </c>
      <c r="BU592" s="391"/>
      <c r="BV592" s="155">
        <v>0</v>
      </c>
      <c r="BW592" s="366">
        <v>0</v>
      </c>
      <c r="BX592" s="339">
        <v>0</v>
      </c>
      <c r="BY592" s="155">
        <v>0</v>
      </c>
      <c r="BZ592" s="156">
        <v>0</v>
      </c>
      <c r="CA592" s="155">
        <v>2184.4940000000001</v>
      </c>
      <c r="CB592" s="391"/>
      <c r="CC592" s="155">
        <v>0</v>
      </c>
      <c r="CD592" s="366">
        <v>0</v>
      </c>
      <c r="CE592" s="339">
        <v>0</v>
      </c>
      <c r="CF592" s="155">
        <v>0</v>
      </c>
      <c r="CG592" s="156">
        <v>0</v>
      </c>
      <c r="CH592" s="155">
        <v>2184.4940000000001</v>
      </c>
      <c r="CI592" s="391"/>
      <c r="CJ592" s="155">
        <v>0</v>
      </c>
      <c r="CK592" s="366">
        <v>0</v>
      </c>
      <c r="CL592" s="339">
        <v>0</v>
      </c>
      <c r="CM592" s="155">
        <v>0</v>
      </c>
      <c r="CN592" s="156">
        <v>0</v>
      </c>
      <c r="CO592" s="155">
        <v>2184.4940000000001</v>
      </c>
      <c r="CP592" s="391"/>
      <c r="CQ592" s="155">
        <v>0</v>
      </c>
      <c r="CR592" s="366">
        <v>0</v>
      </c>
      <c r="CS592" s="339">
        <v>0</v>
      </c>
      <c r="CT592" s="155">
        <v>0</v>
      </c>
      <c r="CU592" s="156">
        <v>0</v>
      </c>
      <c r="CV592" s="155">
        <v>2184.4940000000001</v>
      </c>
      <c r="CW592" s="391"/>
      <c r="CX592" s="155">
        <v>0</v>
      </c>
      <c r="CY592" s="366">
        <v>0</v>
      </c>
      <c r="CZ592" s="339">
        <v>0</v>
      </c>
      <c r="DA592" s="155">
        <v>0</v>
      </c>
      <c r="DB592" s="156">
        <v>0</v>
      </c>
      <c r="DC592" s="155">
        <v>2184.4940000000001</v>
      </c>
      <c r="DD592" s="391"/>
      <c r="DE592" s="155">
        <v>0</v>
      </c>
      <c r="DF592" s="366">
        <v>0</v>
      </c>
      <c r="DG592" s="339">
        <v>0</v>
      </c>
      <c r="DH592" s="155">
        <v>0</v>
      </c>
      <c r="DI592" s="156">
        <v>0</v>
      </c>
      <c r="DJ592" s="155">
        <v>2184.4940000000001</v>
      </c>
      <c r="DK592" s="391"/>
      <c r="DL592" s="155">
        <v>0</v>
      </c>
      <c r="DM592" s="366">
        <v>0</v>
      </c>
      <c r="DN592" s="339">
        <v>0</v>
      </c>
      <c r="DO592" s="155">
        <v>0</v>
      </c>
      <c r="DP592" s="156">
        <v>0</v>
      </c>
      <c r="DQ592" s="155">
        <v>2184.4940000000001</v>
      </c>
    </row>
    <row r="593" spans="1:121" x14ac:dyDescent="0.25">
      <c r="A593" s="12">
        <v>18</v>
      </c>
      <c r="B593" s="12"/>
      <c r="C593" s="12"/>
      <c r="D593" s="12" t="s">
        <v>1573</v>
      </c>
      <c r="E593" s="12"/>
      <c r="F593" s="94"/>
      <c r="G593" s="14"/>
      <c r="H593" s="14"/>
      <c r="I593" s="388">
        <v>0</v>
      </c>
      <c r="J593" s="96"/>
      <c r="K593" s="388">
        <v>0</v>
      </c>
      <c r="L593" s="172" t="e">
        <v>#DIV/0!</v>
      </c>
      <c r="M593" s="389"/>
      <c r="N593" s="388">
        <v>0</v>
      </c>
      <c r="O593" s="158" t="e">
        <v>#DIV/0!</v>
      </c>
      <c r="P593" s="388">
        <v>50194.65</v>
      </c>
      <c r="Q593" s="96"/>
      <c r="R593" s="388">
        <v>0</v>
      </c>
      <c r="S593" s="172" t="e">
        <v>#DIV/0!</v>
      </c>
      <c r="T593" s="389"/>
      <c r="U593" s="388">
        <v>0</v>
      </c>
      <c r="V593" s="158" t="e">
        <v>#DIV/0!</v>
      </c>
      <c r="W593" s="388">
        <v>50194.65</v>
      </c>
      <c r="X593" s="96"/>
      <c r="Y593" s="388">
        <v>0</v>
      </c>
      <c r="Z593" s="172" t="e">
        <v>#DIV/0!</v>
      </c>
      <c r="AA593" s="389"/>
      <c r="AB593" s="388">
        <v>0</v>
      </c>
      <c r="AC593" s="158" t="e">
        <v>#DIV/0!</v>
      </c>
      <c r="AD593" s="388">
        <v>50194.65</v>
      </c>
      <c r="AE593" s="96"/>
      <c r="AF593" s="388">
        <v>0</v>
      </c>
      <c r="AG593" s="172" t="e">
        <v>#DIV/0!</v>
      </c>
      <c r="AH593" s="389"/>
      <c r="AI593" s="388">
        <v>0</v>
      </c>
      <c r="AJ593" s="158" t="e">
        <v>#DIV/0!</v>
      </c>
      <c r="AK593" s="388">
        <v>50194.65</v>
      </c>
      <c r="AL593" s="96"/>
      <c r="AM593" s="388">
        <v>0</v>
      </c>
      <c r="AN593" s="172" t="e">
        <v>#DIV/0!</v>
      </c>
      <c r="AO593" s="389"/>
      <c r="AP593" s="388">
        <v>0</v>
      </c>
      <c r="AQ593" s="158" t="e">
        <v>#DIV/0!</v>
      </c>
      <c r="AR593" s="388">
        <v>50194.65</v>
      </c>
      <c r="AS593" s="96"/>
      <c r="AT593" s="388">
        <v>0</v>
      </c>
      <c r="AU593" s="172" t="e">
        <v>#DIV/0!</v>
      </c>
      <c r="AV593" s="389"/>
      <c r="AW593" s="388">
        <v>0</v>
      </c>
      <c r="AX593" s="158" t="e">
        <v>#DIV/0!</v>
      </c>
      <c r="AY593" s="388">
        <v>50194.65</v>
      </c>
      <c r="AZ593" s="96"/>
      <c r="BA593" s="388">
        <v>0</v>
      </c>
      <c r="BB593" s="172" t="e">
        <v>#DIV/0!</v>
      </c>
      <c r="BC593" s="389"/>
      <c r="BD593" s="388">
        <v>0</v>
      </c>
      <c r="BE593" s="158" t="e">
        <v>#DIV/0!</v>
      </c>
      <c r="BF593" s="388">
        <v>50194.65</v>
      </c>
      <c r="BG593" s="96"/>
      <c r="BH593" s="388">
        <v>0</v>
      </c>
      <c r="BI593" s="172" t="e">
        <v>#DIV/0!</v>
      </c>
      <c r="BJ593" s="389"/>
      <c r="BK593" s="388">
        <v>0</v>
      </c>
      <c r="BL593" s="158" t="e">
        <v>#DIV/0!</v>
      </c>
      <c r="BM593" s="388">
        <v>50194.65</v>
      </c>
      <c r="BN593" s="96"/>
      <c r="BO593" s="388">
        <v>0</v>
      </c>
      <c r="BP593" s="172" t="e">
        <v>#DIV/0!</v>
      </c>
      <c r="BQ593" s="389"/>
      <c r="BR593" s="388">
        <v>0</v>
      </c>
      <c r="BS593" s="158" t="e">
        <v>#DIV/0!</v>
      </c>
      <c r="BT593" s="388">
        <v>50194.65</v>
      </c>
      <c r="BU593" s="96"/>
      <c r="BV593" s="388">
        <v>15009.62</v>
      </c>
      <c r="BW593" s="172" t="e">
        <v>#DIV/0!</v>
      </c>
      <c r="BX593" s="389"/>
      <c r="BY593" s="388">
        <v>15009.62</v>
      </c>
      <c r="BZ593" s="158" t="e">
        <v>#DIV/0!</v>
      </c>
      <c r="CA593" s="388">
        <v>35185.03</v>
      </c>
      <c r="CB593" s="96"/>
      <c r="CC593" s="388">
        <v>0</v>
      </c>
      <c r="CD593" s="172" t="e">
        <v>#DIV/0!</v>
      </c>
      <c r="CE593" s="389"/>
      <c r="CF593" s="388">
        <v>15009.62</v>
      </c>
      <c r="CG593" s="158" t="e">
        <v>#DIV/0!</v>
      </c>
      <c r="CH593" s="388">
        <v>35185.03</v>
      </c>
      <c r="CI593" s="96"/>
      <c r="CJ593" s="388">
        <v>6489.3600000000006</v>
      </c>
      <c r="CK593" s="172" t="e">
        <v>#DIV/0!</v>
      </c>
      <c r="CL593" s="389"/>
      <c r="CM593" s="388">
        <v>21498.98</v>
      </c>
      <c r="CN593" s="158">
        <v>0</v>
      </c>
      <c r="CO593" s="388">
        <v>28695.669999999995</v>
      </c>
      <c r="CP593" s="96"/>
      <c r="CQ593" s="388">
        <v>7179.6799999999994</v>
      </c>
      <c r="CR593" s="172"/>
      <c r="CS593" s="389"/>
      <c r="CT593" s="388">
        <v>28678.660000000003</v>
      </c>
      <c r="CU593" s="158"/>
      <c r="CV593" s="388">
        <v>21515.989999999998</v>
      </c>
      <c r="CW593" s="96"/>
      <c r="CX593" s="388">
        <v>4323.1400000000003</v>
      </c>
      <c r="CY593" s="172"/>
      <c r="CZ593" s="389"/>
      <c r="DA593" s="388">
        <v>33001.80000000001</v>
      </c>
      <c r="DB593" s="158"/>
      <c r="DC593" s="388">
        <v>17192.849999999999</v>
      </c>
      <c r="DD593" s="96"/>
      <c r="DE593" s="388">
        <v>0</v>
      </c>
      <c r="DF593" s="172"/>
      <c r="DG593" s="389"/>
      <c r="DH593" s="388">
        <v>33001.80000000001</v>
      </c>
      <c r="DI593" s="158"/>
      <c r="DJ593" s="388">
        <v>17192.849999999999</v>
      </c>
      <c r="DK593" s="96"/>
      <c r="DL593" s="388">
        <v>0</v>
      </c>
      <c r="DM593" s="172"/>
      <c r="DN593" s="389"/>
      <c r="DO593" s="388">
        <v>33001.80000000001</v>
      </c>
      <c r="DP593" s="158"/>
      <c r="DQ593" s="388">
        <v>17192.849999999999</v>
      </c>
    </row>
    <row r="594" spans="1:121" ht="25.5" x14ac:dyDescent="0.25">
      <c r="A594" s="17" t="s">
        <v>1574</v>
      </c>
      <c r="B594" s="18" t="s">
        <v>1575</v>
      </c>
      <c r="C594" s="17" t="s">
        <v>27</v>
      </c>
      <c r="D594" s="17" t="s">
        <v>1576</v>
      </c>
      <c r="E594" s="19" t="s">
        <v>42</v>
      </c>
      <c r="F594" s="19">
        <v>13</v>
      </c>
      <c r="G594" s="20">
        <v>7.55</v>
      </c>
      <c r="H594" s="20">
        <v>9.4499999999999993</v>
      </c>
      <c r="I594" s="390">
        <v>122.85</v>
      </c>
      <c r="J594" s="154">
        <v>0</v>
      </c>
      <c r="K594" s="155">
        <v>0</v>
      </c>
      <c r="L594" s="366">
        <v>0</v>
      </c>
      <c r="M594" s="339">
        <v>0</v>
      </c>
      <c r="N594" s="155">
        <v>0</v>
      </c>
      <c r="O594" s="156">
        <v>0</v>
      </c>
      <c r="P594" s="155">
        <v>122.85</v>
      </c>
      <c r="Q594" s="154"/>
      <c r="R594" s="155">
        <v>0</v>
      </c>
      <c r="S594" s="366">
        <v>0</v>
      </c>
      <c r="T594" s="339">
        <v>0</v>
      </c>
      <c r="U594" s="155">
        <v>0</v>
      </c>
      <c r="V594" s="156">
        <v>0</v>
      </c>
      <c r="W594" s="155">
        <v>122.85</v>
      </c>
      <c r="X594" s="154"/>
      <c r="Y594" s="155">
        <v>0</v>
      </c>
      <c r="Z594" s="366">
        <v>0</v>
      </c>
      <c r="AA594" s="339">
        <v>0</v>
      </c>
      <c r="AB594" s="155">
        <v>0</v>
      </c>
      <c r="AC594" s="156">
        <v>0</v>
      </c>
      <c r="AD594" s="155">
        <v>122.85</v>
      </c>
      <c r="AE594" s="154"/>
      <c r="AF594" s="155">
        <v>0</v>
      </c>
      <c r="AG594" s="366">
        <v>0</v>
      </c>
      <c r="AH594" s="339">
        <v>0</v>
      </c>
      <c r="AI594" s="155">
        <v>0</v>
      </c>
      <c r="AJ594" s="156">
        <v>0</v>
      </c>
      <c r="AK594" s="155">
        <v>122.85</v>
      </c>
      <c r="AL594" s="154"/>
      <c r="AM594" s="155">
        <v>0</v>
      </c>
      <c r="AN594" s="366">
        <v>0</v>
      </c>
      <c r="AO594" s="339">
        <v>0</v>
      </c>
      <c r="AP594" s="155">
        <v>0</v>
      </c>
      <c r="AQ594" s="156">
        <v>0</v>
      </c>
      <c r="AR594" s="155">
        <v>122.85</v>
      </c>
      <c r="AS594" s="154"/>
      <c r="AT594" s="155">
        <v>0</v>
      </c>
      <c r="AU594" s="366">
        <v>0</v>
      </c>
      <c r="AV594" s="339">
        <v>0</v>
      </c>
      <c r="AW594" s="155">
        <v>0</v>
      </c>
      <c r="AX594" s="156">
        <v>0</v>
      </c>
      <c r="AY594" s="155">
        <v>122.85</v>
      </c>
      <c r="AZ594" s="154"/>
      <c r="BA594" s="155">
        <v>0</v>
      </c>
      <c r="BB594" s="366">
        <v>0</v>
      </c>
      <c r="BC594" s="339">
        <v>0</v>
      </c>
      <c r="BD594" s="155">
        <v>0</v>
      </c>
      <c r="BE594" s="156">
        <v>0</v>
      </c>
      <c r="BF594" s="155">
        <v>122.85</v>
      </c>
      <c r="BG594" s="154"/>
      <c r="BH594" s="155">
        <v>0</v>
      </c>
      <c r="BI594" s="366">
        <v>0</v>
      </c>
      <c r="BJ594" s="339">
        <v>0</v>
      </c>
      <c r="BK594" s="155">
        <v>0</v>
      </c>
      <c r="BL594" s="156">
        <v>0</v>
      </c>
      <c r="BM594" s="155">
        <v>122.85</v>
      </c>
      <c r="BN594" s="154"/>
      <c r="BO594" s="155">
        <v>0</v>
      </c>
      <c r="BP594" s="366">
        <v>0</v>
      </c>
      <c r="BQ594" s="339">
        <v>0</v>
      </c>
      <c r="BR594" s="155">
        <v>0</v>
      </c>
      <c r="BS594" s="156">
        <v>0</v>
      </c>
      <c r="BT594" s="155">
        <v>122.85</v>
      </c>
      <c r="BU594" s="154"/>
      <c r="BV594" s="155">
        <v>0</v>
      </c>
      <c r="BW594" s="366">
        <v>0</v>
      </c>
      <c r="BX594" s="339">
        <v>0</v>
      </c>
      <c r="BY594" s="155">
        <v>0</v>
      </c>
      <c r="BZ594" s="156">
        <v>0</v>
      </c>
      <c r="CA594" s="155">
        <v>122.85</v>
      </c>
      <c r="CB594" s="154"/>
      <c r="CC594" s="155">
        <v>0</v>
      </c>
      <c r="CD594" s="366">
        <v>0</v>
      </c>
      <c r="CE594" s="339">
        <v>0</v>
      </c>
      <c r="CF594" s="155">
        <v>0</v>
      </c>
      <c r="CG594" s="156">
        <v>0</v>
      </c>
      <c r="CH594" s="155">
        <v>122.85</v>
      </c>
      <c r="CI594" s="154"/>
      <c r="CJ594" s="155">
        <v>0</v>
      </c>
      <c r="CK594" s="366">
        <v>0</v>
      </c>
      <c r="CL594" s="339">
        <v>0</v>
      </c>
      <c r="CM594" s="155">
        <v>0</v>
      </c>
      <c r="CN594" s="156">
        <v>0</v>
      </c>
      <c r="CO594" s="155">
        <v>122.85</v>
      </c>
      <c r="CP594" s="154"/>
      <c r="CQ594" s="155">
        <v>0</v>
      </c>
      <c r="CR594" s="366">
        <v>0</v>
      </c>
      <c r="CS594" s="339">
        <v>0</v>
      </c>
      <c r="CT594" s="155">
        <v>0</v>
      </c>
      <c r="CU594" s="156">
        <v>0</v>
      </c>
      <c r="CV594" s="155">
        <v>122.85</v>
      </c>
      <c r="CW594" s="154"/>
      <c r="CX594" s="155">
        <v>0</v>
      </c>
      <c r="CY594" s="366">
        <v>0</v>
      </c>
      <c r="CZ594" s="339">
        <v>0</v>
      </c>
      <c r="DA594" s="155">
        <v>0</v>
      </c>
      <c r="DB594" s="156">
        <v>0</v>
      </c>
      <c r="DC594" s="155">
        <v>122.85</v>
      </c>
      <c r="DD594" s="154"/>
      <c r="DE594" s="155">
        <v>0</v>
      </c>
      <c r="DF594" s="366">
        <v>0</v>
      </c>
      <c r="DG594" s="339">
        <v>0</v>
      </c>
      <c r="DH594" s="155">
        <v>0</v>
      </c>
      <c r="DI594" s="156">
        <v>0</v>
      </c>
      <c r="DJ594" s="155">
        <v>122.85</v>
      </c>
      <c r="DK594" s="154"/>
      <c r="DL594" s="155">
        <v>0</v>
      </c>
      <c r="DM594" s="366">
        <v>0</v>
      </c>
      <c r="DN594" s="339">
        <v>0</v>
      </c>
      <c r="DO594" s="155">
        <v>0</v>
      </c>
      <c r="DP594" s="156">
        <v>0</v>
      </c>
      <c r="DQ594" s="155">
        <v>122.85</v>
      </c>
    </row>
    <row r="595" spans="1:121" ht="25.5" x14ac:dyDescent="0.25">
      <c r="A595" s="17" t="s">
        <v>1577</v>
      </c>
      <c r="B595" s="18" t="s">
        <v>1578</v>
      </c>
      <c r="C595" s="17" t="s">
        <v>32</v>
      </c>
      <c r="D595" s="17" t="s">
        <v>1579</v>
      </c>
      <c r="E595" s="19" t="s">
        <v>42</v>
      </c>
      <c r="F595" s="19">
        <v>7</v>
      </c>
      <c r="G595" s="20">
        <v>39.6</v>
      </c>
      <c r="H595" s="20">
        <v>49.58</v>
      </c>
      <c r="I595" s="390">
        <v>347.06</v>
      </c>
      <c r="J595" s="100">
        <v>0</v>
      </c>
      <c r="K595" s="155">
        <v>0</v>
      </c>
      <c r="L595" s="366">
        <v>0</v>
      </c>
      <c r="M595" s="339">
        <v>0</v>
      </c>
      <c r="N595" s="155">
        <v>0</v>
      </c>
      <c r="O595" s="156">
        <v>0</v>
      </c>
      <c r="P595" s="155">
        <v>347.06</v>
      </c>
      <c r="Q595" s="100"/>
      <c r="R595" s="155">
        <v>0</v>
      </c>
      <c r="S595" s="366">
        <v>0</v>
      </c>
      <c r="T595" s="339">
        <v>0</v>
      </c>
      <c r="U595" s="155">
        <v>0</v>
      </c>
      <c r="V595" s="156">
        <v>0</v>
      </c>
      <c r="W595" s="155">
        <v>347.06</v>
      </c>
      <c r="X595" s="100"/>
      <c r="Y595" s="155">
        <v>0</v>
      </c>
      <c r="Z595" s="366">
        <v>0</v>
      </c>
      <c r="AA595" s="339">
        <v>0</v>
      </c>
      <c r="AB595" s="155">
        <v>0</v>
      </c>
      <c r="AC595" s="156">
        <v>0</v>
      </c>
      <c r="AD595" s="155">
        <v>347.06</v>
      </c>
      <c r="AE595" s="100"/>
      <c r="AF595" s="155">
        <v>0</v>
      </c>
      <c r="AG595" s="366">
        <v>0</v>
      </c>
      <c r="AH595" s="339">
        <v>0</v>
      </c>
      <c r="AI595" s="155">
        <v>0</v>
      </c>
      <c r="AJ595" s="156">
        <v>0</v>
      </c>
      <c r="AK595" s="155">
        <v>347.06</v>
      </c>
      <c r="AL595" s="100"/>
      <c r="AM595" s="155">
        <v>0</v>
      </c>
      <c r="AN595" s="366">
        <v>0</v>
      </c>
      <c r="AO595" s="339">
        <v>0</v>
      </c>
      <c r="AP595" s="155">
        <v>0</v>
      </c>
      <c r="AQ595" s="156">
        <v>0</v>
      </c>
      <c r="AR595" s="155">
        <v>347.06</v>
      </c>
      <c r="AS595" s="100"/>
      <c r="AT595" s="155">
        <v>0</v>
      </c>
      <c r="AU595" s="366">
        <v>0</v>
      </c>
      <c r="AV595" s="339">
        <v>0</v>
      </c>
      <c r="AW595" s="155">
        <v>0</v>
      </c>
      <c r="AX595" s="156">
        <v>0</v>
      </c>
      <c r="AY595" s="155">
        <v>347.06</v>
      </c>
      <c r="AZ595" s="100"/>
      <c r="BA595" s="155">
        <v>0</v>
      </c>
      <c r="BB595" s="366">
        <v>0</v>
      </c>
      <c r="BC595" s="339">
        <v>0</v>
      </c>
      <c r="BD595" s="155">
        <v>0</v>
      </c>
      <c r="BE595" s="156">
        <v>0</v>
      </c>
      <c r="BF595" s="155">
        <v>347.06</v>
      </c>
      <c r="BG595" s="100"/>
      <c r="BH595" s="155">
        <v>0</v>
      </c>
      <c r="BI595" s="366">
        <v>0</v>
      </c>
      <c r="BJ595" s="339">
        <v>0</v>
      </c>
      <c r="BK595" s="155">
        <v>0</v>
      </c>
      <c r="BL595" s="156">
        <v>0</v>
      </c>
      <c r="BM595" s="155">
        <v>347.06</v>
      </c>
      <c r="BN595" s="100"/>
      <c r="BO595" s="155">
        <v>0</v>
      </c>
      <c r="BP595" s="366">
        <v>0</v>
      </c>
      <c r="BQ595" s="339">
        <v>0</v>
      </c>
      <c r="BR595" s="155">
        <v>0</v>
      </c>
      <c r="BS595" s="156">
        <v>0</v>
      </c>
      <c r="BT595" s="155">
        <v>347.06</v>
      </c>
      <c r="BU595" s="100"/>
      <c r="BV595" s="155">
        <v>0</v>
      </c>
      <c r="BW595" s="366">
        <v>0</v>
      </c>
      <c r="BX595" s="339">
        <v>0</v>
      </c>
      <c r="BY595" s="155">
        <v>0</v>
      </c>
      <c r="BZ595" s="156">
        <v>0</v>
      </c>
      <c r="CA595" s="155">
        <v>347.06</v>
      </c>
      <c r="CB595" s="100"/>
      <c r="CC595" s="155">
        <v>0</v>
      </c>
      <c r="CD595" s="366">
        <v>0</v>
      </c>
      <c r="CE595" s="339">
        <v>0</v>
      </c>
      <c r="CF595" s="155">
        <v>0</v>
      </c>
      <c r="CG595" s="156">
        <v>0</v>
      </c>
      <c r="CH595" s="155">
        <v>347.06</v>
      </c>
      <c r="CI595" s="100"/>
      <c r="CJ595" s="155">
        <v>0</v>
      </c>
      <c r="CK595" s="366">
        <v>0</v>
      </c>
      <c r="CL595" s="339">
        <v>0</v>
      </c>
      <c r="CM595" s="155">
        <v>0</v>
      </c>
      <c r="CN595" s="156">
        <v>0</v>
      </c>
      <c r="CO595" s="155">
        <v>347.06</v>
      </c>
      <c r="CP595" s="100"/>
      <c r="CQ595" s="155">
        <v>0</v>
      </c>
      <c r="CR595" s="366">
        <v>0</v>
      </c>
      <c r="CS595" s="339">
        <v>0</v>
      </c>
      <c r="CT595" s="155">
        <v>0</v>
      </c>
      <c r="CU595" s="156">
        <v>0</v>
      </c>
      <c r="CV595" s="155">
        <v>347.06</v>
      </c>
      <c r="CW595" s="100"/>
      <c r="CX595" s="155">
        <v>0</v>
      </c>
      <c r="CY595" s="366">
        <v>0</v>
      </c>
      <c r="CZ595" s="339">
        <v>0</v>
      </c>
      <c r="DA595" s="155">
        <v>0</v>
      </c>
      <c r="DB595" s="156">
        <v>0</v>
      </c>
      <c r="DC595" s="155">
        <v>347.06</v>
      </c>
      <c r="DD595" s="100"/>
      <c r="DE595" s="155">
        <v>0</v>
      </c>
      <c r="DF595" s="366">
        <v>0</v>
      </c>
      <c r="DG595" s="339">
        <v>0</v>
      </c>
      <c r="DH595" s="155">
        <v>0</v>
      </c>
      <c r="DI595" s="156">
        <v>0</v>
      </c>
      <c r="DJ595" s="155">
        <v>347.06</v>
      </c>
      <c r="DK595" s="100"/>
      <c r="DL595" s="155">
        <v>0</v>
      </c>
      <c r="DM595" s="366">
        <v>0</v>
      </c>
      <c r="DN595" s="339">
        <v>0</v>
      </c>
      <c r="DO595" s="155">
        <v>0</v>
      </c>
      <c r="DP595" s="156">
        <v>0</v>
      </c>
      <c r="DQ595" s="155">
        <v>347.06</v>
      </c>
    </row>
    <row r="596" spans="1:121" ht="38.25" x14ac:dyDescent="0.25">
      <c r="A596" s="17" t="s">
        <v>1580</v>
      </c>
      <c r="B596" s="18" t="s">
        <v>1581</v>
      </c>
      <c r="C596" s="17" t="s">
        <v>32</v>
      </c>
      <c r="D596" s="17" t="s">
        <v>1582</v>
      </c>
      <c r="E596" s="19" t="s">
        <v>42</v>
      </c>
      <c r="F596" s="19">
        <v>7</v>
      </c>
      <c r="G596" s="20">
        <v>530.33000000000004</v>
      </c>
      <c r="H596" s="20">
        <v>664.07</v>
      </c>
      <c r="I596" s="390">
        <v>4648.49</v>
      </c>
      <c r="J596" s="100">
        <v>0</v>
      </c>
      <c r="K596" s="155">
        <v>0</v>
      </c>
      <c r="L596" s="366">
        <v>0</v>
      </c>
      <c r="M596" s="339">
        <v>0</v>
      </c>
      <c r="N596" s="155">
        <v>0</v>
      </c>
      <c r="O596" s="156">
        <v>0</v>
      </c>
      <c r="P596" s="155">
        <v>4648.49</v>
      </c>
      <c r="Q596" s="100"/>
      <c r="R596" s="155">
        <v>0</v>
      </c>
      <c r="S596" s="366">
        <v>0</v>
      </c>
      <c r="T596" s="339">
        <v>0</v>
      </c>
      <c r="U596" s="155">
        <v>0</v>
      </c>
      <c r="V596" s="156">
        <v>0</v>
      </c>
      <c r="W596" s="155">
        <v>4648.49</v>
      </c>
      <c r="X596" s="100"/>
      <c r="Y596" s="155">
        <v>0</v>
      </c>
      <c r="Z596" s="366">
        <v>0</v>
      </c>
      <c r="AA596" s="339">
        <v>0</v>
      </c>
      <c r="AB596" s="155">
        <v>0</v>
      </c>
      <c r="AC596" s="156">
        <v>0</v>
      </c>
      <c r="AD596" s="155">
        <v>4648.49</v>
      </c>
      <c r="AE596" s="100"/>
      <c r="AF596" s="155">
        <v>0</v>
      </c>
      <c r="AG596" s="366">
        <v>0</v>
      </c>
      <c r="AH596" s="339">
        <v>0</v>
      </c>
      <c r="AI596" s="155">
        <v>0</v>
      </c>
      <c r="AJ596" s="156">
        <v>0</v>
      </c>
      <c r="AK596" s="155">
        <v>4648.49</v>
      </c>
      <c r="AL596" s="100"/>
      <c r="AM596" s="155">
        <v>0</v>
      </c>
      <c r="AN596" s="366">
        <v>0</v>
      </c>
      <c r="AO596" s="339">
        <v>0</v>
      </c>
      <c r="AP596" s="155">
        <v>0</v>
      </c>
      <c r="AQ596" s="156">
        <v>0</v>
      </c>
      <c r="AR596" s="155">
        <v>4648.49</v>
      </c>
      <c r="AS596" s="100"/>
      <c r="AT596" s="155">
        <v>0</v>
      </c>
      <c r="AU596" s="366">
        <v>0</v>
      </c>
      <c r="AV596" s="339">
        <v>0</v>
      </c>
      <c r="AW596" s="155">
        <v>0</v>
      </c>
      <c r="AX596" s="156">
        <v>0</v>
      </c>
      <c r="AY596" s="155">
        <v>4648.49</v>
      </c>
      <c r="AZ596" s="100"/>
      <c r="BA596" s="155">
        <v>0</v>
      </c>
      <c r="BB596" s="366">
        <v>0</v>
      </c>
      <c r="BC596" s="339">
        <v>0</v>
      </c>
      <c r="BD596" s="155">
        <v>0</v>
      </c>
      <c r="BE596" s="156">
        <v>0</v>
      </c>
      <c r="BF596" s="155">
        <v>4648.49</v>
      </c>
      <c r="BG596" s="100"/>
      <c r="BH596" s="155">
        <v>0</v>
      </c>
      <c r="BI596" s="366">
        <v>0</v>
      </c>
      <c r="BJ596" s="339">
        <v>0</v>
      </c>
      <c r="BK596" s="155">
        <v>0</v>
      </c>
      <c r="BL596" s="156">
        <v>0</v>
      </c>
      <c r="BM596" s="155">
        <v>4648.49</v>
      </c>
      <c r="BN596" s="100"/>
      <c r="BO596" s="155">
        <v>0</v>
      </c>
      <c r="BP596" s="366">
        <v>0</v>
      </c>
      <c r="BQ596" s="339">
        <v>0</v>
      </c>
      <c r="BR596" s="155">
        <v>0</v>
      </c>
      <c r="BS596" s="156">
        <v>0</v>
      </c>
      <c r="BT596" s="155">
        <v>4648.49</v>
      </c>
      <c r="BU596" s="100"/>
      <c r="BV596" s="155">
        <v>0</v>
      </c>
      <c r="BW596" s="366">
        <v>0</v>
      </c>
      <c r="BX596" s="339">
        <v>0</v>
      </c>
      <c r="BY596" s="155">
        <v>0</v>
      </c>
      <c r="BZ596" s="156">
        <v>0</v>
      </c>
      <c r="CA596" s="155">
        <v>4648.49</v>
      </c>
      <c r="CB596" s="100"/>
      <c r="CC596" s="155">
        <v>0</v>
      </c>
      <c r="CD596" s="366">
        <v>0</v>
      </c>
      <c r="CE596" s="339">
        <v>0</v>
      </c>
      <c r="CF596" s="155">
        <v>0</v>
      </c>
      <c r="CG596" s="156">
        <v>0</v>
      </c>
      <c r="CH596" s="155">
        <v>4648.49</v>
      </c>
      <c r="CI596" s="100">
        <v>5</v>
      </c>
      <c r="CJ596" s="155">
        <v>3320.3500000000004</v>
      </c>
      <c r="CK596" s="366">
        <v>0.71428571428571441</v>
      </c>
      <c r="CL596" s="339">
        <v>5</v>
      </c>
      <c r="CM596" s="155">
        <v>3320.3500000000004</v>
      </c>
      <c r="CN596" s="156">
        <v>0.71428571428571441</v>
      </c>
      <c r="CO596" s="155">
        <v>1328.1399999999994</v>
      </c>
      <c r="CP596" s="100">
        <v>2</v>
      </c>
      <c r="CQ596" s="155">
        <v>1328.14</v>
      </c>
      <c r="CR596" s="366">
        <v>0.28571428571428575</v>
      </c>
      <c r="CS596" s="339">
        <v>7</v>
      </c>
      <c r="CT596" s="155">
        <v>4648.4900000000007</v>
      </c>
      <c r="CU596" s="156">
        <v>1.0000000000000002</v>
      </c>
      <c r="CV596" s="155">
        <v>0</v>
      </c>
      <c r="CW596" s="100"/>
      <c r="CX596" s="155">
        <v>0</v>
      </c>
      <c r="CY596" s="366">
        <v>0</v>
      </c>
      <c r="CZ596" s="339">
        <v>7</v>
      </c>
      <c r="DA596" s="155">
        <v>4648.4900000000007</v>
      </c>
      <c r="DB596" s="156">
        <v>1.0000000000000002</v>
      </c>
      <c r="DC596" s="155">
        <v>0</v>
      </c>
      <c r="DD596" s="100"/>
      <c r="DE596" s="155">
        <v>0</v>
      </c>
      <c r="DF596" s="366">
        <v>0</v>
      </c>
      <c r="DG596" s="339">
        <v>7</v>
      </c>
      <c r="DH596" s="155">
        <v>4648.4900000000007</v>
      </c>
      <c r="DI596" s="156">
        <v>1.0000000000000002</v>
      </c>
      <c r="DJ596" s="155">
        <v>0</v>
      </c>
      <c r="DK596" s="100"/>
      <c r="DL596" s="155">
        <v>0</v>
      </c>
      <c r="DM596" s="366">
        <v>0</v>
      </c>
      <c r="DN596" s="339">
        <v>7</v>
      </c>
      <c r="DO596" s="155">
        <v>4648.4900000000007</v>
      </c>
      <c r="DP596" s="156">
        <v>1.0000000000000002</v>
      </c>
      <c r="DQ596" s="155">
        <v>0</v>
      </c>
    </row>
    <row r="597" spans="1:121" ht="25.5" x14ac:dyDescent="0.25">
      <c r="A597" s="17" t="s">
        <v>1583</v>
      </c>
      <c r="B597" s="18" t="s">
        <v>1584</v>
      </c>
      <c r="C597" s="17" t="s">
        <v>27</v>
      </c>
      <c r="D597" s="17" t="s">
        <v>1585</v>
      </c>
      <c r="E597" s="19" t="s">
        <v>906</v>
      </c>
      <c r="F597" s="19">
        <v>7</v>
      </c>
      <c r="G597" s="20">
        <v>89.72</v>
      </c>
      <c r="H597" s="20">
        <v>112.34</v>
      </c>
      <c r="I597" s="390">
        <v>786.38</v>
      </c>
      <c r="J597" s="100">
        <v>0</v>
      </c>
      <c r="K597" s="155">
        <v>0</v>
      </c>
      <c r="L597" s="366">
        <v>0</v>
      </c>
      <c r="M597" s="339">
        <v>0</v>
      </c>
      <c r="N597" s="155">
        <v>0</v>
      </c>
      <c r="O597" s="156">
        <v>0</v>
      </c>
      <c r="P597" s="155">
        <v>786.38</v>
      </c>
      <c r="Q597" s="100"/>
      <c r="R597" s="155">
        <v>0</v>
      </c>
      <c r="S597" s="366">
        <v>0</v>
      </c>
      <c r="T597" s="339">
        <v>0</v>
      </c>
      <c r="U597" s="155">
        <v>0</v>
      </c>
      <c r="V597" s="156">
        <v>0</v>
      </c>
      <c r="W597" s="155">
        <v>786.38</v>
      </c>
      <c r="X597" s="100"/>
      <c r="Y597" s="155">
        <v>0</v>
      </c>
      <c r="Z597" s="366">
        <v>0</v>
      </c>
      <c r="AA597" s="339">
        <v>0</v>
      </c>
      <c r="AB597" s="155">
        <v>0</v>
      </c>
      <c r="AC597" s="156">
        <v>0</v>
      </c>
      <c r="AD597" s="155">
        <v>786.38</v>
      </c>
      <c r="AE597" s="100"/>
      <c r="AF597" s="155">
        <v>0</v>
      </c>
      <c r="AG597" s="366">
        <v>0</v>
      </c>
      <c r="AH597" s="339">
        <v>0</v>
      </c>
      <c r="AI597" s="155">
        <v>0</v>
      </c>
      <c r="AJ597" s="156">
        <v>0</v>
      </c>
      <c r="AK597" s="155">
        <v>786.38</v>
      </c>
      <c r="AL597" s="100"/>
      <c r="AM597" s="155">
        <v>0</v>
      </c>
      <c r="AN597" s="366">
        <v>0</v>
      </c>
      <c r="AO597" s="339">
        <v>0</v>
      </c>
      <c r="AP597" s="155">
        <v>0</v>
      </c>
      <c r="AQ597" s="156">
        <v>0</v>
      </c>
      <c r="AR597" s="155">
        <v>786.38</v>
      </c>
      <c r="AS597" s="100"/>
      <c r="AT597" s="155">
        <v>0</v>
      </c>
      <c r="AU597" s="366">
        <v>0</v>
      </c>
      <c r="AV597" s="339">
        <v>0</v>
      </c>
      <c r="AW597" s="155">
        <v>0</v>
      </c>
      <c r="AX597" s="156">
        <v>0</v>
      </c>
      <c r="AY597" s="155">
        <v>786.38</v>
      </c>
      <c r="AZ597" s="100"/>
      <c r="BA597" s="155">
        <v>0</v>
      </c>
      <c r="BB597" s="366">
        <v>0</v>
      </c>
      <c r="BC597" s="339">
        <v>0</v>
      </c>
      <c r="BD597" s="155">
        <v>0</v>
      </c>
      <c r="BE597" s="156">
        <v>0</v>
      </c>
      <c r="BF597" s="155">
        <v>786.38</v>
      </c>
      <c r="BG597" s="100"/>
      <c r="BH597" s="155">
        <v>0</v>
      </c>
      <c r="BI597" s="366">
        <v>0</v>
      </c>
      <c r="BJ597" s="339">
        <v>0</v>
      </c>
      <c r="BK597" s="155">
        <v>0</v>
      </c>
      <c r="BL597" s="156">
        <v>0</v>
      </c>
      <c r="BM597" s="155">
        <v>786.38</v>
      </c>
      <c r="BN597" s="100"/>
      <c r="BO597" s="155">
        <v>0</v>
      </c>
      <c r="BP597" s="366">
        <v>0</v>
      </c>
      <c r="BQ597" s="339">
        <v>0</v>
      </c>
      <c r="BR597" s="155">
        <v>0</v>
      </c>
      <c r="BS597" s="156">
        <v>0</v>
      </c>
      <c r="BT597" s="155">
        <v>786.38</v>
      </c>
      <c r="BU597" s="100"/>
      <c r="BV597" s="155">
        <v>0</v>
      </c>
      <c r="BW597" s="366">
        <v>0</v>
      </c>
      <c r="BX597" s="339">
        <v>0</v>
      </c>
      <c r="BY597" s="155">
        <v>0</v>
      </c>
      <c r="BZ597" s="156">
        <v>0</v>
      </c>
      <c r="CA597" s="155">
        <v>786.38</v>
      </c>
      <c r="CB597" s="100"/>
      <c r="CC597" s="155">
        <v>0</v>
      </c>
      <c r="CD597" s="366">
        <v>0</v>
      </c>
      <c r="CE597" s="339">
        <v>0</v>
      </c>
      <c r="CF597" s="155">
        <v>0</v>
      </c>
      <c r="CG597" s="156">
        <v>0</v>
      </c>
      <c r="CH597" s="155">
        <v>786.38</v>
      </c>
      <c r="CI597" s="100"/>
      <c r="CJ597" s="155">
        <v>0</v>
      </c>
      <c r="CK597" s="366">
        <v>0</v>
      </c>
      <c r="CL597" s="339">
        <v>0</v>
      </c>
      <c r="CM597" s="155">
        <v>0</v>
      </c>
      <c r="CN597" s="156">
        <v>0</v>
      </c>
      <c r="CO597" s="155">
        <v>786.38</v>
      </c>
      <c r="CP597" s="100"/>
      <c r="CQ597" s="155">
        <v>0</v>
      </c>
      <c r="CR597" s="366">
        <v>0</v>
      </c>
      <c r="CS597" s="339">
        <v>0</v>
      </c>
      <c r="CT597" s="155">
        <v>0</v>
      </c>
      <c r="CU597" s="156">
        <v>0</v>
      </c>
      <c r="CV597" s="155">
        <v>786.38</v>
      </c>
      <c r="CW597" s="100"/>
      <c r="CX597" s="155">
        <v>0</v>
      </c>
      <c r="CY597" s="366">
        <v>0</v>
      </c>
      <c r="CZ597" s="339">
        <v>0</v>
      </c>
      <c r="DA597" s="155">
        <v>0</v>
      </c>
      <c r="DB597" s="156">
        <v>0</v>
      </c>
      <c r="DC597" s="155">
        <v>786.38</v>
      </c>
      <c r="DD597" s="100"/>
      <c r="DE597" s="155">
        <v>0</v>
      </c>
      <c r="DF597" s="366">
        <v>0</v>
      </c>
      <c r="DG597" s="339">
        <v>0</v>
      </c>
      <c r="DH597" s="155">
        <v>0</v>
      </c>
      <c r="DI597" s="156">
        <v>0</v>
      </c>
      <c r="DJ597" s="155">
        <v>786.38</v>
      </c>
      <c r="DK597" s="100"/>
      <c r="DL597" s="155">
        <v>0</v>
      </c>
      <c r="DM597" s="366">
        <v>0</v>
      </c>
      <c r="DN597" s="339">
        <v>0</v>
      </c>
      <c r="DO597" s="155">
        <v>0</v>
      </c>
      <c r="DP597" s="156">
        <v>0</v>
      </c>
      <c r="DQ597" s="155">
        <v>786.38</v>
      </c>
    </row>
    <row r="598" spans="1:121" ht="38.25" x14ac:dyDescent="0.25">
      <c r="A598" s="17" t="s">
        <v>1586</v>
      </c>
      <c r="B598" s="18" t="s">
        <v>1587</v>
      </c>
      <c r="C598" s="17" t="s">
        <v>27</v>
      </c>
      <c r="D598" s="17" t="s">
        <v>1588</v>
      </c>
      <c r="E598" s="19" t="s">
        <v>42</v>
      </c>
      <c r="F598" s="19">
        <v>3</v>
      </c>
      <c r="G598" s="20">
        <v>2.34</v>
      </c>
      <c r="H598" s="20">
        <v>2.93</v>
      </c>
      <c r="I598" s="390">
        <v>8.7899999999999991</v>
      </c>
      <c r="J598" s="100">
        <v>0</v>
      </c>
      <c r="K598" s="155">
        <v>0</v>
      </c>
      <c r="L598" s="366">
        <v>0</v>
      </c>
      <c r="M598" s="339">
        <v>0</v>
      </c>
      <c r="N598" s="155">
        <v>0</v>
      </c>
      <c r="O598" s="156">
        <v>0</v>
      </c>
      <c r="P598" s="155">
        <v>8.7899999999999991</v>
      </c>
      <c r="Q598" s="100"/>
      <c r="R598" s="155">
        <v>0</v>
      </c>
      <c r="S598" s="366">
        <v>0</v>
      </c>
      <c r="T598" s="339">
        <v>0</v>
      </c>
      <c r="U598" s="155">
        <v>0</v>
      </c>
      <c r="V598" s="156">
        <v>0</v>
      </c>
      <c r="W598" s="155">
        <v>8.7899999999999991</v>
      </c>
      <c r="X598" s="100"/>
      <c r="Y598" s="155">
        <v>0</v>
      </c>
      <c r="Z598" s="366">
        <v>0</v>
      </c>
      <c r="AA598" s="339">
        <v>0</v>
      </c>
      <c r="AB598" s="155">
        <v>0</v>
      </c>
      <c r="AC598" s="156">
        <v>0</v>
      </c>
      <c r="AD598" s="155">
        <v>8.7899999999999991</v>
      </c>
      <c r="AE598" s="100"/>
      <c r="AF598" s="155">
        <v>0</v>
      </c>
      <c r="AG598" s="366">
        <v>0</v>
      </c>
      <c r="AH598" s="339">
        <v>0</v>
      </c>
      <c r="AI598" s="155">
        <v>0</v>
      </c>
      <c r="AJ598" s="156">
        <v>0</v>
      </c>
      <c r="AK598" s="155">
        <v>8.7899999999999991</v>
      </c>
      <c r="AL598" s="100"/>
      <c r="AM598" s="155">
        <v>0</v>
      </c>
      <c r="AN598" s="366">
        <v>0</v>
      </c>
      <c r="AO598" s="339">
        <v>0</v>
      </c>
      <c r="AP598" s="155">
        <v>0</v>
      </c>
      <c r="AQ598" s="156">
        <v>0</v>
      </c>
      <c r="AR598" s="155">
        <v>8.7899999999999991</v>
      </c>
      <c r="AS598" s="100"/>
      <c r="AT598" s="155">
        <v>0</v>
      </c>
      <c r="AU598" s="366">
        <v>0</v>
      </c>
      <c r="AV598" s="339">
        <v>0</v>
      </c>
      <c r="AW598" s="155">
        <v>0</v>
      </c>
      <c r="AX598" s="156">
        <v>0</v>
      </c>
      <c r="AY598" s="155">
        <v>8.7899999999999991</v>
      </c>
      <c r="AZ598" s="100"/>
      <c r="BA598" s="155">
        <v>0</v>
      </c>
      <c r="BB598" s="366">
        <v>0</v>
      </c>
      <c r="BC598" s="339">
        <v>0</v>
      </c>
      <c r="BD598" s="155">
        <v>0</v>
      </c>
      <c r="BE598" s="156">
        <v>0</v>
      </c>
      <c r="BF598" s="155">
        <v>8.7899999999999991</v>
      </c>
      <c r="BG598" s="100"/>
      <c r="BH598" s="155">
        <v>0</v>
      </c>
      <c r="BI598" s="366">
        <v>0</v>
      </c>
      <c r="BJ598" s="339">
        <v>0</v>
      </c>
      <c r="BK598" s="155">
        <v>0</v>
      </c>
      <c r="BL598" s="156">
        <v>0</v>
      </c>
      <c r="BM598" s="155">
        <v>8.7899999999999991</v>
      </c>
      <c r="BN598" s="100"/>
      <c r="BO598" s="155">
        <v>0</v>
      </c>
      <c r="BP598" s="366">
        <v>0</v>
      </c>
      <c r="BQ598" s="339">
        <v>0</v>
      </c>
      <c r="BR598" s="155">
        <v>0</v>
      </c>
      <c r="BS598" s="156">
        <v>0</v>
      </c>
      <c r="BT598" s="155">
        <v>8.7899999999999991</v>
      </c>
      <c r="BU598" s="100"/>
      <c r="BV598" s="155">
        <v>0</v>
      </c>
      <c r="BW598" s="366">
        <v>0</v>
      </c>
      <c r="BX598" s="339">
        <v>0</v>
      </c>
      <c r="BY598" s="155">
        <v>0</v>
      </c>
      <c r="BZ598" s="156">
        <v>0</v>
      </c>
      <c r="CA598" s="155">
        <v>8.7899999999999991</v>
      </c>
      <c r="CB598" s="100"/>
      <c r="CC598" s="155">
        <v>0</v>
      </c>
      <c r="CD598" s="366">
        <v>0</v>
      </c>
      <c r="CE598" s="339">
        <v>0</v>
      </c>
      <c r="CF598" s="155">
        <v>0</v>
      </c>
      <c r="CG598" s="156">
        <v>0</v>
      </c>
      <c r="CH598" s="155">
        <v>8.7899999999999991</v>
      </c>
      <c r="CI598" s="100"/>
      <c r="CJ598" s="155">
        <v>0</v>
      </c>
      <c r="CK598" s="366">
        <v>0</v>
      </c>
      <c r="CL598" s="339">
        <v>0</v>
      </c>
      <c r="CM598" s="155">
        <v>0</v>
      </c>
      <c r="CN598" s="156">
        <v>0</v>
      </c>
      <c r="CO598" s="155">
        <v>8.7899999999999991</v>
      </c>
      <c r="CP598" s="100"/>
      <c r="CQ598" s="155">
        <v>0</v>
      </c>
      <c r="CR598" s="366">
        <v>0</v>
      </c>
      <c r="CS598" s="339">
        <v>0</v>
      </c>
      <c r="CT598" s="155">
        <v>0</v>
      </c>
      <c r="CU598" s="156">
        <v>0</v>
      </c>
      <c r="CV598" s="155">
        <v>8.7899999999999991</v>
      </c>
      <c r="CW598" s="100"/>
      <c r="CX598" s="155">
        <v>0</v>
      </c>
      <c r="CY598" s="366">
        <v>0</v>
      </c>
      <c r="CZ598" s="339">
        <v>0</v>
      </c>
      <c r="DA598" s="155">
        <v>0</v>
      </c>
      <c r="DB598" s="156">
        <v>0</v>
      </c>
      <c r="DC598" s="155">
        <v>8.7899999999999991</v>
      </c>
      <c r="DD598" s="100"/>
      <c r="DE598" s="155">
        <v>0</v>
      </c>
      <c r="DF598" s="366">
        <v>0</v>
      </c>
      <c r="DG598" s="339">
        <v>0</v>
      </c>
      <c r="DH598" s="155">
        <v>0</v>
      </c>
      <c r="DI598" s="156">
        <v>0</v>
      </c>
      <c r="DJ598" s="155">
        <v>8.7899999999999991</v>
      </c>
      <c r="DK598" s="100"/>
      <c r="DL598" s="155">
        <v>0</v>
      </c>
      <c r="DM598" s="366">
        <v>0</v>
      </c>
      <c r="DN598" s="339">
        <v>0</v>
      </c>
      <c r="DO598" s="155">
        <v>0</v>
      </c>
      <c r="DP598" s="156">
        <v>0</v>
      </c>
      <c r="DQ598" s="155">
        <v>8.7899999999999991</v>
      </c>
    </row>
    <row r="599" spans="1:121" ht="51" x14ac:dyDescent="0.25">
      <c r="A599" s="17" t="s">
        <v>1589</v>
      </c>
      <c r="B599" s="18" t="s">
        <v>1590</v>
      </c>
      <c r="C599" s="17" t="s">
        <v>27</v>
      </c>
      <c r="D599" s="17" t="s">
        <v>1591</v>
      </c>
      <c r="E599" s="19" t="s">
        <v>42</v>
      </c>
      <c r="F599" s="19">
        <v>16</v>
      </c>
      <c r="G599" s="20">
        <v>126.2</v>
      </c>
      <c r="H599" s="20">
        <v>158.02000000000001</v>
      </c>
      <c r="I599" s="390">
        <v>2528.3200000000002</v>
      </c>
      <c r="J599" s="100">
        <v>0</v>
      </c>
      <c r="K599" s="155">
        <v>0</v>
      </c>
      <c r="L599" s="366">
        <v>0</v>
      </c>
      <c r="M599" s="339">
        <v>0</v>
      </c>
      <c r="N599" s="155">
        <v>0</v>
      </c>
      <c r="O599" s="156">
        <v>0</v>
      </c>
      <c r="P599" s="155">
        <v>2528.3200000000002</v>
      </c>
      <c r="Q599" s="100"/>
      <c r="R599" s="155">
        <v>0</v>
      </c>
      <c r="S599" s="366">
        <v>0</v>
      </c>
      <c r="T599" s="339">
        <v>0</v>
      </c>
      <c r="U599" s="155">
        <v>0</v>
      </c>
      <c r="V599" s="156">
        <v>0</v>
      </c>
      <c r="W599" s="155">
        <v>2528.3200000000002</v>
      </c>
      <c r="X599" s="100"/>
      <c r="Y599" s="155">
        <v>0</v>
      </c>
      <c r="Z599" s="366">
        <v>0</v>
      </c>
      <c r="AA599" s="339">
        <v>0</v>
      </c>
      <c r="AB599" s="155">
        <v>0</v>
      </c>
      <c r="AC599" s="156">
        <v>0</v>
      </c>
      <c r="AD599" s="155">
        <v>2528.3200000000002</v>
      </c>
      <c r="AE599" s="100"/>
      <c r="AF599" s="155">
        <v>0</v>
      </c>
      <c r="AG599" s="366">
        <v>0</v>
      </c>
      <c r="AH599" s="339">
        <v>0</v>
      </c>
      <c r="AI599" s="155">
        <v>0</v>
      </c>
      <c r="AJ599" s="156">
        <v>0</v>
      </c>
      <c r="AK599" s="155">
        <v>2528.3200000000002</v>
      </c>
      <c r="AL599" s="100"/>
      <c r="AM599" s="155">
        <v>0</v>
      </c>
      <c r="AN599" s="366">
        <v>0</v>
      </c>
      <c r="AO599" s="339">
        <v>0</v>
      </c>
      <c r="AP599" s="155">
        <v>0</v>
      </c>
      <c r="AQ599" s="156">
        <v>0</v>
      </c>
      <c r="AR599" s="155">
        <v>2528.3200000000002</v>
      </c>
      <c r="AS599" s="100"/>
      <c r="AT599" s="155">
        <v>0</v>
      </c>
      <c r="AU599" s="366">
        <v>0</v>
      </c>
      <c r="AV599" s="339">
        <v>0</v>
      </c>
      <c r="AW599" s="155">
        <v>0</v>
      </c>
      <c r="AX599" s="156">
        <v>0</v>
      </c>
      <c r="AY599" s="155">
        <v>2528.3200000000002</v>
      </c>
      <c r="AZ599" s="100"/>
      <c r="BA599" s="155">
        <v>0</v>
      </c>
      <c r="BB599" s="366">
        <v>0</v>
      </c>
      <c r="BC599" s="339">
        <v>0</v>
      </c>
      <c r="BD599" s="155">
        <v>0</v>
      </c>
      <c r="BE599" s="156">
        <v>0</v>
      </c>
      <c r="BF599" s="155">
        <v>2528.3200000000002</v>
      </c>
      <c r="BG599" s="100"/>
      <c r="BH599" s="155">
        <v>0</v>
      </c>
      <c r="BI599" s="366">
        <v>0</v>
      </c>
      <c r="BJ599" s="339">
        <v>0</v>
      </c>
      <c r="BK599" s="155">
        <v>0</v>
      </c>
      <c r="BL599" s="156">
        <v>0</v>
      </c>
      <c r="BM599" s="155">
        <v>2528.3200000000002</v>
      </c>
      <c r="BN599" s="100"/>
      <c r="BO599" s="155">
        <v>0</v>
      </c>
      <c r="BP599" s="366">
        <v>0</v>
      </c>
      <c r="BQ599" s="339">
        <v>0</v>
      </c>
      <c r="BR599" s="155">
        <v>0</v>
      </c>
      <c r="BS599" s="156">
        <v>0</v>
      </c>
      <c r="BT599" s="155">
        <v>2528.3200000000002</v>
      </c>
      <c r="BU599" s="100"/>
      <c r="BV599" s="155">
        <v>0</v>
      </c>
      <c r="BW599" s="366">
        <v>0</v>
      </c>
      <c r="BX599" s="339">
        <v>0</v>
      </c>
      <c r="BY599" s="155">
        <v>0</v>
      </c>
      <c r="BZ599" s="156">
        <v>0</v>
      </c>
      <c r="CA599" s="155">
        <v>2528.3200000000002</v>
      </c>
      <c r="CB599" s="100"/>
      <c r="CC599" s="155">
        <v>0</v>
      </c>
      <c r="CD599" s="366">
        <v>0</v>
      </c>
      <c r="CE599" s="339">
        <v>0</v>
      </c>
      <c r="CF599" s="155">
        <v>0</v>
      </c>
      <c r="CG599" s="156">
        <v>0</v>
      </c>
      <c r="CH599" s="155">
        <v>2528.3200000000002</v>
      </c>
      <c r="CI599" s="100"/>
      <c r="CJ599" s="155">
        <v>0</v>
      </c>
      <c r="CK599" s="366">
        <v>0</v>
      </c>
      <c r="CL599" s="339">
        <v>0</v>
      </c>
      <c r="CM599" s="155">
        <v>0</v>
      </c>
      <c r="CN599" s="156">
        <v>0</v>
      </c>
      <c r="CO599" s="155">
        <v>2528.3200000000002</v>
      </c>
      <c r="CP599" s="100"/>
      <c r="CQ599" s="155">
        <v>0</v>
      </c>
      <c r="CR599" s="366">
        <v>0</v>
      </c>
      <c r="CS599" s="339">
        <v>0</v>
      </c>
      <c r="CT599" s="155">
        <v>0</v>
      </c>
      <c r="CU599" s="156">
        <v>0</v>
      </c>
      <c r="CV599" s="155">
        <v>2528.3200000000002</v>
      </c>
      <c r="CW599" s="100">
        <v>16</v>
      </c>
      <c r="CX599" s="155">
        <v>2528.3200000000002</v>
      </c>
      <c r="CY599" s="366">
        <v>1</v>
      </c>
      <c r="CZ599" s="339">
        <v>16</v>
      </c>
      <c r="DA599" s="155">
        <v>2528.3200000000002</v>
      </c>
      <c r="DB599" s="156">
        <v>1</v>
      </c>
      <c r="DC599" s="155">
        <v>0</v>
      </c>
      <c r="DD599" s="100"/>
      <c r="DE599" s="155">
        <v>0</v>
      </c>
      <c r="DF599" s="366">
        <v>0</v>
      </c>
      <c r="DG599" s="339">
        <v>16</v>
      </c>
      <c r="DH599" s="155">
        <v>2528.3200000000002</v>
      </c>
      <c r="DI599" s="156">
        <v>1</v>
      </c>
      <c r="DJ599" s="155">
        <v>0</v>
      </c>
      <c r="DK599" s="100"/>
      <c r="DL599" s="155">
        <v>0</v>
      </c>
      <c r="DM599" s="366">
        <v>0</v>
      </c>
      <c r="DN599" s="339">
        <v>16</v>
      </c>
      <c r="DO599" s="155">
        <v>2528.3200000000002</v>
      </c>
      <c r="DP599" s="156">
        <v>1</v>
      </c>
      <c r="DQ599" s="155">
        <v>0</v>
      </c>
    </row>
    <row r="600" spans="1:121" ht="25.5" x14ac:dyDescent="0.25">
      <c r="A600" s="17" t="s">
        <v>1592</v>
      </c>
      <c r="B600" s="18" t="s">
        <v>1593</v>
      </c>
      <c r="C600" s="17" t="s">
        <v>32</v>
      </c>
      <c r="D600" s="17" t="s">
        <v>1594</v>
      </c>
      <c r="E600" s="19" t="s">
        <v>42</v>
      </c>
      <c r="F600" s="19">
        <v>18</v>
      </c>
      <c r="G600" s="20">
        <v>8.5399999999999991</v>
      </c>
      <c r="H600" s="20">
        <v>10.69</v>
      </c>
      <c r="I600" s="390">
        <v>192.42</v>
      </c>
      <c r="J600" s="100">
        <v>0</v>
      </c>
      <c r="K600" s="155">
        <v>0</v>
      </c>
      <c r="L600" s="366">
        <v>0</v>
      </c>
      <c r="M600" s="339">
        <v>0</v>
      </c>
      <c r="N600" s="155">
        <v>0</v>
      </c>
      <c r="O600" s="156">
        <v>0</v>
      </c>
      <c r="P600" s="155">
        <v>192.42</v>
      </c>
      <c r="Q600" s="100"/>
      <c r="R600" s="155">
        <v>0</v>
      </c>
      <c r="S600" s="366">
        <v>0</v>
      </c>
      <c r="T600" s="339">
        <v>0</v>
      </c>
      <c r="U600" s="155">
        <v>0</v>
      </c>
      <c r="V600" s="156">
        <v>0</v>
      </c>
      <c r="W600" s="155">
        <v>192.42</v>
      </c>
      <c r="X600" s="100"/>
      <c r="Y600" s="155">
        <v>0</v>
      </c>
      <c r="Z600" s="366">
        <v>0</v>
      </c>
      <c r="AA600" s="339">
        <v>0</v>
      </c>
      <c r="AB600" s="155">
        <v>0</v>
      </c>
      <c r="AC600" s="156">
        <v>0</v>
      </c>
      <c r="AD600" s="155">
        <v>192.42</v>
      </c>
      <c r="AE600" s="100"/>
      <c r="AF600" s="155">
        <v>0</v>
      </c>
      <c r="AG600" s="366">
        <v>0</v>
      </c>
      <c r="AH600" s="339">
        <v>0</v>
      </c>
      <c r="AI600" s="155">
        <v>0</v>
      </c>
      <c r="AJ600" s="156">
        <v>0</v>
      </c>
      <c r="AK600" s="155">
        <v>192.42</v>
      </c>
      <c r="AL600" s="100"/>
      <c r="AM600" s="155">
        <v>0</v>
      </c>
      <c r="AN600" s="366">
        <v>0</v>
      </c>
      <c r="AO600" s="339">
        <v>0</v>
      </c>
      <c r="AP600" s="155">
        <v>0</v>
      </c>
      <c r="AQ600" s="156">
        <v>0</v>
      </c>
      <c r="AR600" s="155">
        <v>192.42</v>
      </c>
      <c r="AS600" s="100"/>
      <c r="AT600" s="155">
        <v>0</v>
      </c>
      <c r="AU600" s="366">
        <v>0</v>
      </c>
      <c r="AV600" s="339">
        <v>0</v>
      </c>
      <c r="AW600" s="155">
        <v>0</v>
      </c>
      <c r="AX600" s="156">
        <v>0</v>
      </c>
      <c r="AY600" s="155">
        <v>192.42</v>
      </c>
      <c r="AZ600" s="100"/>
      <c r="BA600" s="155">
        <v>0</v>
      </c>
      <c r="BB600" s="366">
        <v>0</v>
      </c>
      <c r="BC600" s="339">
        <v>0</v>
      </c>
      <c r="BD600" s="155">
        <v>0</v>
      </c>
      <c r="BE600" s="156">
        <v>0</v>
      </c>
      <c r="BF600" s="155">
        <v>192.42</v>
      </c>
      <c r="BG600" s="100"/>
      <c r="BH600" s="155">
        <v>0</v>
      </c>
      <c r="BI600" s="366">
        <v>0</v>
      </c>
      <c r="BJ600" s="339">
        <v>0</v>
      </c>
      <c r="BK600" s="155">
        <v>0</v>
      </c>
      <c r="BL600" s="156">
        <v>0</v>
      </c>
      <c r="BM600" s="155">
        <v>192.42</v>
      </c>
      <c r="BN600" s="100"/>
      <c r="BO600" s="155">
        <v>0</v>
      </c>
      <c r="BP600" s="366">
        <v>0</v>
      </c>
      <c r="BQ600" s="339">
        <v>0</v>
      </c>
      <c r="BR600" s="155">
        <v>0</v>
      </c>
      <c r="BS600" s="156">
        <v>0</v>
      </c>
      <c r="BT600" s="155">
        <v>192.42</v>
      </c>
      <c r="BU600" s="100"/>
      <c r="BV600" s="155">
        <v>0</v>
      </c>
      <c r="BW600" s="366">
        <v>0</v>
      </c>
      <c r="BX600" s="339">
        <v>0</v>
      </c>
      <c r="BY600" s="155">
        <v>0</v>
      </c>
      <c r="BZ600" s="156">
        <v>0</v>
      </c>
      <c r="CA600" s="155">
        <v>192.42</v>
      </c>
      <c r="CB600" s="100"/>
      <c r="CC600" s="155">
        <v>0</v>
      </c>
      <c r="CD600" s="366">
        <v>0</v>
      </c>
      <c r="CE600" s="339">
        <v>0</v>
      </c>
      <c r="CF600" s="155">
        <v>0</v>
      </c>
      <c r="CG600" s="156">
        <v>0</v>
      </c>
      <c r="CH600" s="155">
        <v>192.42</v>
      </c>
      <c r="CI600" s="100"/>
      <c r="CJ600" s="155">
        <v>0</v>
      </c>
      <c r="CK600" s="366">
        <v>0</v>
      </c>
      <c r="CL600" s="339">
        <v>0</v>
      </c>
      <c r="CM600" s="155">
        <v>0</v>
      </c>
      <c r="CN600" s="156">
        <v>0</v>
      </c>
      <c r="CO600" s="155">
        <v>192.42</v>
      </c>
      <c r="CP600" s="100">
        <v>9</v>
      </c>
      <c r="CQ600" s="155">
        <v>96.21</v>
      </c>
      <c r="CR600" s="366">
        <v>0.5</v>
      </c>
      <c r="CS600" s="339">
        <v>9</v>
      </c>
      <c r="CT600" s="155">
        <v>96.21</v>
      </c>
      <c r="CU600" s="156">
        <v>0.5</v>
      </c>
      <c r="CV600" s="155">
        <v>96.21</v>
      </c>
      <c r="CW600" s="100"/>
      <c r="CX600" s="155">
        <v>0</v>
      </c>
      <c r="CY600" s="366">
        <v>0</v>
      </c>
      <c r="CZ600" s="339">
        <v>9</v>
      </c>
      <c r="DA600" s="155">
        <v>96.21</v>
      </c>
      <c r="DB600" s="156">
        <v>0.5</v>
      </c>
      <c r="DC600" s="155">
        <v>96.21</v>
      </c>
      <c r="DD600" s="100"/>
      <c r="DE600" s="155">
        <v>0</v>
      </c>
      <c r="DF600" s="366">
        <v>0</v>
      </c>
      <c r="DG600" s="339">
        <v>9</v>
      </c>
      <c r="DH600" s="155">
        <v>96.21</v>
      </c>
      <c r="DI600" s="156">
        <v>0.5</v>
      </c>
      <c r="DJ600" s="155">
        <v>96.21</v>
      </c>
      <c r="DK600" s="100"/>
      <c r="DL600" s="155">
        <v>0</v>
      </c>
      <c r="DM600" s="366">
        <v>0</v>
      </c>
      <c r="DN600" s="339">
        <v>9</v>
      </c>
      <c r="DO600" s="155">
        <v>96.21</v>
      </c>
      <c r="DP600" s="156">
        <v>0.5</v>
      </c>
      <c r="DQ600" s="155">
        <v>96.21</v>
      </c>
    </row>
    <row r="601" spans="1:121" ht="51" x14ac:dyDescent="0.25">
      <c r="A601" s="17" t="s">
        <v>1595</v>
      </c>
      <c r="B601" s="18" t="s">
        <v>1596</v>
      </c>
      <c r="C601" s="17" t="s">
        <v>32</v>
      </c>
      <c r="D601" s="17" t="s">
        <v>1597</v>
      </c>
      <c r="E601" s="19" t="s">
        <v>42</v>
      </c>
      <c r="F601" s="19">
        <v>16</v>
      </c>
      <c r="G601" s="20">
        <v>194.68</v>
      </c>
      <c r="H601" s="20">
        <v>243.77</v>
      </c>
      <c r="I601" s="390">
        <v>3900.32</v>
      </c>
      <c r="J601" s="100">
        <v>0</v>
      </c>
      <c r="K601" s="155">
        <v>0</v>
      </c>
      <c r="L601" s="366">
        <v>0</v>
      </c>
      <c r="M601" s="339">
        <v>0</v>
      </c>
      <c r="N601" s="155">
        <v>0</v>
      </c>
      <c r="O601" s="156">
        <v>0</v>
      </c>
      <c r="P601" s="155">
        <v>3900.32</v>
      </c>
      <c r="Q601" s="100"/>
      <c r="R601" s="155">
        <v>0</v>
      </c>
      <c r="S601" s="366">
        <v>0</v>
      </c>
      <c r="T601" s="339">
        <v>0</v>
      </c>
      <c r="U601" s="155">
        <v>0</v>
      </c>
      <c r="V601" s="156">
        <v>0</v>
      </c>
      <c r="W601" s="155">
        <v>3900.32</v>
      </c>
      <c r="X601" s="100"/>
      <c r="Y601" s="155">
        <v>0</v>
      </c>
      <c r="Z601" s="366">
        <v>0</v>
      </c>
      <c r="AA601" s="339">
        <v>0</v>
      </c>
      <c r="AB601" s="155">
        <v>0</v>
      </c>
      <c r="AC601" s="156">
        <v>0</v>
      </c>
      <c r="AD601" s="155">
        <v>3900.32</v>
      </c>
      <c r="AE601" s="100"/>
      <c r="AF601" s="155">
        <v>0</v>
      </c>
      <c r="AG601" s="366">
        <v>0</v>
      </c>
      <c r="AH601" s="339">
        <v>0</v>
      </c>
      <c r="AI601" s="155">
        <v>0</v>
      </c>
      <c r="AJ601" s="156">
        <v>0</v>
      </c>
      <c r="AK601" s="155">
        <v>3900.32</v>
      </c>
      <c r="AL601" s="100"/>
      <c r="AM601" s="155">
        <v>0</v>
      </c>
      <c r="AN601" s="366">
        <v>0</v>
      </c>
      <c r="AO601" s="339">
        <v>0</v>
      </c>
      <c r="AP601" s="155">
        <v>0</v>
      </c>
      <c r="AQ601" s="156">
        <v>0</v>
      </c>
      <c r="AR601" s="155">
        <v>3900.32</v>
      </c>
      <c r="AS601" s="100"/>
      <c r="AT601" s="155">
        <v>0</v>
      </c>
      <c r="AU601" s="366">
        <v>0</v>
      </c>
      <c r="AV601" s="339">
        <v>0</v>
      </c>
      <c r="AW601" s="155">
        <v>0</v>
      </c>
      <c r="AX601" s="156">
        <v>0</v>
      </c>
      <c r="AY601" s="155">
        <v>3900.32</v>
      </c>
      <c r="AZ601" s="100"/>
      <c r="BA601" s="155">
        <v>0</v>
      </c>
      <c r="BB601" s="366">
        <v>0</v>
      </c>
      <c r="BC601" s="339">
        <v>0</v>
      </c>
      <c r="BD601" s="155">
        <v>0</v>
      </c>
      <c r="BE601" s="156">
        <v>0</v>
      </c>
      <c r="BF601" s="155">
        <v>3900.32</v>
      </c>
      <c r="BG601" s="100"/>
      <c r="BH601" s="155">
        <v>0</v>
      </c>
      <c r="BI601" s="366">
        <v>0</v>
      </c>
      <c r="BJ601" s="339">
        <v>0</v>
      </c>
      <c r="BK601" s="155">
        <v>0</v>
      </c>
      <c r="BL601" s="156">
        <v>0</v>
      </c>
      <c r="BM601" s="155">
        <v>3900.32</v>
      </c>
      <c r="BN601" s="100"/>
      <c r="BO601" s="155">
        <v>0</v>
      </c>
      <c r="BP601" s="366">
        <v>0</v>
      </c>
      <c r="BQ601" s="339">
        <v>0</v>
      </c>
      <c r="BR601" s="155">
        <v>0</v>
      </c>
      <c r="BS601" s="156">
        <v>0</v>
      </c>
      <c r="BT601" s="155">
        <v>3900.32</v>
      </c>
      <c r="BU601" s="100">
        <v>3</v>
      </c>
      <c r="BV601" s="155">
        <v>731.31000000000006</v>
      </c>
      <c r="BW601" s="366">
        <v>0.1875</v>
      </c>
      <c r="BX601" s="339">
        <v>3</v>
      </c>
      <c r="BY601" s="155">
        <v>731.31000000000006</v>
      </c>
      <c r="BZ601" s="156">
        <v>0.1875</v>
      </c>
      <c r="CA601" s="155">
        <v>3169.01</v>
      </c>
      <c r="CB601" s="100"/>
      <c r="CC601" s="155">
        <v>0</v>
      </c>
      <c r="CD601" s="366">
        <v>0</v>
      </c>
      <c r="CE601" s="339">
        <v>3</v>
      </c>
      <c r="CF601" s="155">
        <v>731.31000000000006</v>
      </c>
      <c r="CG601" s="156">
        <v>0.1875</v>
      </c>
      <c r="CH601" s="155">
        <v>3169.01</v>
      </c>
      <c r="CI601" s="100">
        <v>13</v>
      </c>
      <c r="CJ601" s="155">
        <v>3169.01</v>
      </c>
      <c r="CK601" s="366">
        <v>0.8125</v>
      </c>
      <c r="CL601" s="339">
        <v>16</v>
      </c>
      <c r="CM601" s="155">
        <v>3900.32</v>
      </c>
      <c r="CN601" s="156">
        <v>1</v>
      </c>
      <c r="CO601" s="155">
        <v>0</v>
      </c>
      <c r="CP601" s="100"/>
      <c r="CQ601" s="155">
        <v>0</v>
      </c>
      <c r="CR601" s="366">
        <v>0</v>
      </c>
      <c r="CS601" s="339">
        <v>16</v>
      </c>
      <c r="CT601" s="155">
        <v>3900.32</v>
      </c>
      <c r="CU601" s="156">
        <v>1</v>
      </c>
      <c r="CV601" s="155">
        <v>0</v>
      </c>
      <c r="CW601" s="100"/>
      <c r="CX601" s="155">
        <v>0</v>
      </c>
      <c r="CY601" s="366">
        <v>0</v>
      </c>
      <c r="CZ601" s="339">
        <v>16</v>
      </c>
      <c r="DA601" s="155">
        <v>3900.32</v>
      </c>
      <c r="DB601" s="156">
        <v>1</v>
      </c>
      <c r="DC601" s="155">
        <v>0</v>
      </c>
      <c r="DD601" s="100"/>
      <c r="DE601" s="155">
        <v>0</v>
      </c>
      <c r="DF601" s="366">
        <v>0</v>
      </c>
      <c r="DG601" s="339">
        <v>16</v>
      </c>
      <c r="DH601" s="155">
        <v>3900.32</v>
      </c>
      <c r="DI601" s="156">
        <v>1</v>
      </c>
      <c r="DJ601" s="155">
        <v>0</v>
      </c>
      <c r="DK601" s="100"/>
      <c r="DL601" s="155">
        <v>0</v>
      </c>
      <c r="DM601" s="366">
        <v>0</v>
      </c>
      <c r="DN601" s="339">
        <v>16</v>
      </c>
      <c r="DO601" s="155">
        <v>3900.32</v>
      </c>
      <c r="DP601" s="156">
        <v>1</v>
      </c>
      <c r="DQ601" s="155">
        <v>0</v>
      </c>
    </row>
    <row r="602" spans="1:121" ht="38.25" x14ac:dyDescent="0.25">
      <c r="A602" s="17" t="s">
        <v>1598</v>
      </c>
      <c r="B602" s="18" t="s">
        <v>1599</v>
      </c>
      <c r="C602" s="17" t="s">
        <v>32</v>
      </c>
      <c r="D602" s="17" t="s">
        <v>1600</v>
      </c>
      <c r="E602" s="19" t="s">
        <v>42</v>
      </c>
      <c r="F602" s="19">
        <v>4</v>
      </c>
      <c r="G602" s="20">
        <v>108.8</v>
      </c>
      <c r="H602" s="20">
        <v>136.22999999999999</v>
      </c>
      <c r="I602" s="390">
        <v>544.91999999999996</v>
      </c>
      <c r="J602" s="100">
        <v>0</v>
      </c>
      <c r="K602" s="155">
        <v>0</v>
      </c>
      <c r="L602" s="366">
        <v>0</v>
      </c>
      <c r="M602" s="339">
        <v>0</v>
      </c>
      <c r="N602" s="155">
        <v>0</v>
      </c>
      <c r="O602" s="156">
        <v>0</v>
      </c>
      <c r="P602" s="155">
        <v>544.91999999999996</v>
      </c>
      <c r="Q602" s="100"/>
      <c r="R602" s="155">
        <v>0</v>
      </c>
      <c r="S602" s="366">
        <v>0</v>
      </c>
      <c r="T602" s="339">
        <v>0</v>
      </c>
      <c r="U602" s="155">
        <v>0</v>
      </c>
      <c r="V602" s="156">
        <v>0</v>
      </c>
      <c r="W602" s="155">
        <v>544.91999999999996</v>
      </c>
      <c r="X602" s="100"/>
      <c r="Y602" s="155">
        <v>0</v>
      </c>
      <c r="Z602" s="366">
        <v>0</v>
      </c>
      <c r="AA602" s="339">
        <v>0</v>
      </c>
      <c r="AB602" s="155">
        <v>0</v>
      </c>
      <c r="AC602" s="156">
        <v>0</v>
      </c>
      <c r="AD602" s="155">
        <v>544.91999999999996</v>
      </c>
      <c r="AE602" s="100"/>
      <c r="AF602" s="155">
        <v>0</v>
      </c>
      <c r="AG602" s="366">
        <v>0</v>
      </c>
      <c r="AH602" s="339">
        <v>0</v>
      </c>
      <c r="AI602" s="155">
        <v>0</v>
      </c>
      <c r="AJ602" s="156">
        <v>0</v>
      </c>
      <c r="AK602" s="155">
        <v>544.91999999999996</v>
      </c>
      <c r="AL602" s="100"/>
      <c r="AM602" s="155">
        <v>0</v>
      </c>
      <c r="AN602" s="366">
        <v>0</v>
      </c>
      <c r="AO602" s="339">
        <v>0</v>
      </c>
      <c r="AP602" s="155">
        <v>0</v>
      </c>
      <c r="AQ602" s="156">
        <v>0</v>
      </c>
      <c r="AR602" s="155">
        <v>544.91999999999996</v>
      </c>
      <c r="AS602" s="100"/>
      <c r="AT602" s="155">
        <v>0</v>
      </c>
      <c r="AU602" s="366">
        <v>0</v>
      </c>
      <c r="AV602" s="339">
        <v>0</v>
      </c>
      <c r="AW602" s="155">
        <v>0</v>
      </c>
      <c r="AX602" s="156">
        <v>0</v>
      </c>
      <c r="AY602" s="155">
        <v>544.91999999999996</v>
      </c>
      <c r="AZ602" s="100"/>
      <c r="BA602" s="155">
        <v>0</v>
      </c>
      <c r="BB602" s="366">
        <v>0</v>
      </c>
      <c r="BC602" s="339">
        <v>0</v>
      </c>
      <c r="BD602" s="155">
        <v>0</v>
      </c>
      <c r="BE602" s="156">
        <v>0</v>
      </c>
      <c r="BF602" s="155">
        <v>544.91999999999996</v>
      </c>
      <c r="BG602" s="100"/>
      <c r="BH602" s="155">
        <v>0</v>
      </c>
      <c r="BI602" s="366">
        <v>0</v>
      </c>
      <c r="BJ602" s="339">
        <v>0</v>
      </c>
      <c r="BK602" s="155">
        <v>0</v>
      </c>
      <c r="BL602" s="156">
        <v>0</v>
      </c>
      <c r="BM602" s="155">
        <v>544.91999999999996</v>
      </c>
      <c r="BN602" s="100"/>
      <c r="BO602" s="155">
        <v>0</v>
      </c>
      <c r="BP602" s="366">
        <v>0</v>
      </c>
      <c r="BQ602" s="339">
        <v>0</v>
      </c>
      <c r="BR602" s="155">
        <v>0</v>
      </c>
      <c r="BS602" s="156">
        <v>0</v>
      </c>
      <c r="BT602" s="155">
        <v>544.91999999999996</v>
      </c>
      <c r="BU602" s="100"/>
      <c r="BV602" s="155">
        <v>0</v>
      </c>
      <c r="BW602" s="366">
        <v>0</v>
      </c>
      <c r="BX602" s="339">
        <v>0</v>
      </c>
      <c r="BY602" s="155">
        <v>0</v>
      </c>
      <c r="BZ602" s="156">
        <v>0</v>
      </c>
      <c r="CA602" s="155">
        <v>544.91999999999996</v>
      </c>
      <c r="CB602" s="100"/>
      <c r="CC602" s="155">
        <v>0</v>
      </c>
      <c r="CD602" s="366">
        <v>0</v>
      </c>
      <c r="CE602" s="339">
        <v>0</v>
      </c>
      <c r="CF602" s="155">
        <v>0</v>
      </c>
      <c r="CG602" s="156">
        <v>0</v>
      </c>
      <c r="CH602" s="155">
        <v>544.91999999999996</v>
      </c>
      <c r="CI602" s="100"/>
      <c r="CJ602" s="155">
        <v>0</v>
      </c>
      <c r="CK602" s="366">
        <v>0</v>
      </c>
      <c r="CL602" s="339">
        <v>0</v>
      </c>
      <c r="CM602" s="155">
        <v>0</v>
      </c>
      <c r="CN602" s="156">
        <v>0</v>
      </c>
      <c r="CO602" s="155">
        <v>544.91999999999996</v>
      </c>
      <c r="CP602" s="100">
        <v>4</v>
      </c>
      <c r="CQ602" s="155">
        <v>544.91999999999996</v>
      </c>
      <c r="CR602" s="366">
        <v>1</v>
      </c>
      <c r="CS602" s="339">
        <v>4</v>
      </c>
      <c r="CT602" s="155">
        <v>544.91999999999996</v>
      </c>
      <c r="CU602" s="156">
        <v>1</v>
      </c>
      <c r="CV602" s="155">
        <v>0</v>
      </c>
      <c r="CW602" s="100"/>
      <c r="CX602" s="155">
        <v>0</v>
      </c>
      <c r="CY602" s="366">
        <v>0</v>
      </c>
      <c r="CZ602" s="339">
        <v>4</v>
      </c>
      <c r="DA602" s="155">
        <v>544.91999999999996</v>
      </c>
      <c r="DB602" s="156">
        <v>1</v>
      </c>
      <c r="DC602" s="155">
        <v>0</v>
      </c>
      <c r="DD602" s="100"/>
      <c r="DE602" s="155">
        <v>0</v>
      </c>
      <c r="DF602" s="366">
        <v>0</v>
      </c>
      <c r="DG602" s="339">
        <v>4</v>
      </c>
      <c r="DH602" s="155">
        <v>544.91999999999996</v>
      </c>
      <c r="DI602" s="156">
        <v>1</v>
      </c>
      <c r="DJ602" s="155">
        <v>0</v>
      </c>
      <c r="DK602" s="100"/>
      <c r="DL602" s="155">
        <v>0</v>
      </c>
      <c r="DM602" s="366">
        <v>0</v>
      </c>
      <c r="DN602" s="339">
        <v>4</v>
      </c>
      <c r="DO602" s="155">
        <v>544.91999999999996</v>
      </c>
      <c r="DP602" s="156">
        <v>1</v>
      </c>
      <c r="DQ602" s="155">
        <v>0</v>
      </c>
    </row>
    <row r="603" spans="1:121" ht="38.25" x14ac:dyDescent="0.25">
      <c r="A603" s="17" t="s">
        <v>1601</v>
      </c>
      <c r="B603" s="18" t="s">
        <v>1602</v>
      </c>
      <c r="C603" s="17" t="s">
        <v>32</v>
      </c>
      <c r="D603" s="17" t="s">
        <v>1603</v>
      </c>
      <c r="E603" s="19" t="s">
        <v>42</v>
      </c>
      <c r="F603" s="19">
        <v>4</v>
      </c>
      <c r="G603" s="20">
        <v>181.99</v>
      </c>
      <c r="H603" s="20">
        <v>227.88</v>
      </c>
      <c r="I603" s="390">
        <v>911.52</v>
      </c>
      <c r="J603" s="100">
        <v>0</v>
      </c>
      <c r="K603" s="155">
        <v>0</v>
      </c>
      <c r="L603" s="366">
        <v>0</v>
      </c>
      <c r="M603" s="339">
        <v>0</v>
      </c>
      <c r="N603" s="155">
        <v>0</v>
      </c>
      <c r="O603" s="156">
        <v>0</v>
      </c>
      <c r="P603" s="155">
        <v>911.52</v>
      </c>
      <c r="Q603" s="100"/>
      <c r="R603" s="155">
        <v>0</v>
      </c>
      <c r="S603" s="366">
        <v>0</v>
      </c>
      <c r="T603" s="339">
        <v>0</v>
      </c>
      <c r="U603" s="155">
        <v>0</v>
      </c>
      <c r="V603" s="156">
        <v>0</v>
      </c>
      <c r="W603" s="155">
        <v>911.52</v>
      </c>
      <c r="X603" s="100"/>
      <c r="Y603" s="155">
        <v>0</v>
      </c>
      <c r="Z603" s="366">
        <v>0</v>
      </c>
      <c r="AA603" s="339">
        <v>0</v>
      </c>
      <c r="AB603" s="155">
        <v>0</v>
      </c>
      <c r="AC603" s="156">
        <v>0</v>
      </c>
      <c r="AD603" s="155">
        <v>911.52</v>
      </c>
      <c r="AE603" s="100"/>
      <c r="AF603" s="155">
        <v>0</v>
      </c>
      <c r="AG603" s="366">
        <v>0</v>
      </c>
      <c r="AH603" s="339">
        <v>0</v>
      </c>
      <c r="AI603" s="155">
        <v>0</v>
      </c>
      <c r="AJ603" s="156">
        <v>0</v>
      </c>
      <c r="AK603" s="155">
        <v>911.52</v>
      </c>
      <c r="AL603" s="100"/>
      <c r="AM603" s="155">
        <v>0</v>
      </c>
      <c r="AN603" s="366">
        <v>0</v>
      </c>
      <c r="AO603" s="339">
        <v>0</v>
      </c>
      <c r="AP603" s="155">
        <v>0</v>
      </c>
      <c r="AQ603" s="156">
        <v>0</v>
      </c>
      <c r="AR603" s="155">
        <v>911.52</v>
      </c>
      <c r="AS603" s="100"/>
      <c r="AT603" s="155">
        <v>0</v>
      </c>
      <c r="AU603" s="366">
        <v>0</v>
      </c>
      <c r="AV603" s="339">
        <v>0</v>
      </c>
      <c r="AW603" s="155">
        <v>0</v>
      </c>
      <c r="AX603" s="156">
        <v>0</v>
      </c>
      <c r="AY603" s="155">
        <v>911.52</v>
      </c>
      <c r="AZ603" s="100"/>
      <c r="BA603" s="155">
        <v>0</v>
      </c>
      <c r="BB603" s="366">
        <v>0</v>
      </c>
      <c r="BC603" s="339">
        <v>0</v>
      </c>
      <c r="BD603" s="155">
        <v>0</v>
      </c>
      <c r="BE603" s="156">
        <v>0</v>
      </c>
      <c r="BF603" s="155">
        <v>911.52</v>
      </c>
      <c r="BG603" s="100"/>
      <c r="BH603" s="155">
        <v>0</v>
      </c>
      <c r="BI603" s="366">
        <v>0</v>
      </c>
      <c r="BJ603" s="339">
        <v>0</v>
      </c>
      <c r="BK603" s="155">
        <v>0</v>
      </c>
      <c r="BL603" s="156">
        <v>0</v>
      </c>
      <c r="BM603" s="155">
        <v>911.52</v>
      </c>
      <c r="BN603" s="100"/>
      <c r="BO603" s="155">
        <v>0</v>
      </c>
      <c r="BP603" s="366">
        <v>0</v>
      </c>
      <c r="BQ603" s="339">
        <v>0</v>
      </c>
      <c r="BR603" s="155">
        <v>0</v>
      </c>
      <c r="BS603" s="156">
        <v>0</v>
      </c>
      <c r="BT603" s="155">
        <v>911.52</v>
      </c>
      <c r="BU603" s="100"/>
      <c r="BV603" s="155">
        <v>0</v>
      </c>
      <c r="BW603" s="366">
        <v>0</v>
      </c>
      <c r="BX603" s="339">
        <v>0</v>
      </c>
      <c r="BY603" s="155">
        <v>0</v>
      </c>
      <c r="BZ603" s="156">
        <v>0</v>
      </c>
      <c r="CA603" s="155">
        <v>911.52</v>
      </c>
      <c r="CB603" s="100"/>
      <c r="CC603" s="155">
        <v>0</v>
      </c>
      <c r="CD603" s="366">
        <v>0</v>
      </c>
      <c r="CE603" s="339">
        <v>0</v>
      </c>
      <c r="CF603" s="155">
        <v>0</v>
      </c>
      <c r="CG603" s="156">
        <v>0</v>
      </c>
      <c r="CH603" s="155">
        <v>911.52</v>
      </c>
      <c r="CI603" s="100"/>
      <c r="CJ603" s="155">
        <v>0</v>
      </c>
      <c r="CK603" s="366">
        <v>0</v>
      </c>
      <c r="CL603" s="339">
        <v>0</v>
      </c>
      <c r="CM603" s="155">
        <v>0</v>
      </c>
      <c r="CN603" s="156">
        <v>0</v>
      </c>
      <c r="CO603" s="155">
        <v>911.52</v>
      </c>
      <c r="CP603" s="100">
        <v>4</v>
      </c>
      <c r="CQ603" s="155">
        <v>911.52</v>
      </c>
      <c r="CR603" s="366">
        <v>1</v>
      </c>
      <c r="CS603" s="339">
        <v>4</v>
      </c>
      <c r="CT603" s="155">
        <v>911.52</v>
      </c>
      <c r="CU603" s="156">
        <v>1</v>
      </c>
      <c r="CV603" s="155">
        <v>0</v>
      </c>
      <c r="CW603" s="100"/>
      <c r="CX603" s="155">
        <v>0</v>
      </c>
      <c r="CY603" s="366">
        <v>0</v>
      </c>
      <c r="CZ603" s="339">
        <v>4</v>
      </c>
      <c r="DA603" s="155">
        <v>911.52</v>
      </c>
      <c r="DB603" s="156">
        <v>1</v>
      </c>
      <c r="DC603" s="155">
        <v>0</v>
      </c>
      <c r="DD603" s="100"/>
      <c r="DE603" s="155">
        <v>0</v>
      </c>
      <c r="DF603" s="366">
        <v>0</v>
      </c>
      <c r="DG603" s="339">
        <v>4</v>
      </c>
      <c r="DH603" s="155">
        <v>911.52</v>
      </c>
      <c r="DI603" s="156">
        <v>1</v>
      </c>
      <c r="DJ603" s="155">
        <v>0</v>
      </c>
      <c r="DK603" s="100"/>
      <c r="DL603" s="155">
        <v>0</v>
      </c>
      <c r="DM603" s="366">
        <v>0</v>
      </c>
      <c r="DN603" s="339">
        <v>4</v>
      </c>
      <c r="DO603" s="155">
        <v>911.52</v>
      </c>
      <c r="DP603" s="156">
        <v>1</v>
      </c>
      <c r="DQ603" s="155">
        <v>0</v>
      </c>
    </row>
    <row r="604" spans="1:121" ht="51" x14ac:dyDescent="0.25">
      <c r="A604" s="17" t="s">
        <v>1604</v>
      </c>
      <c r="B604" s="18" t="s">
        <v>1605</v>
      </c>
      <c r="C604" s="17" t="s">
        <v>27</v>
      </c>
      <c r="D604" s="17" t="s">
        <v>1606</v>
      </c>
      <c r="E604" s="19" t="s">
        <v>42</v>
      </c>
      <c r="F604" s="19">
        <v>1</v>
      </c>
      <c r="G604" s="20">
        <v>1146.75</v>
      </c>
      <c r="H604" s="20">
        <v>1435.96</v>
      </c>
      <c r="I604" s="390">
        <v>1435.96</v>
      </c>
      <c r="J604" s="100">
        <v>0</v>
      </c>
      <c r="K604" s="155">
        <v>0</v>
      </c>
      <c r="L604" s="366">
        <v>0</v>
      </c>
      <c r="M604" s="339">
        <v>0</v>
      </c>
      <c r="N604" s="155">
        <v>0</v>
      </c>
      <c r="O604" s="156">
        <v>0</v>
      </c>
      <c r="P604" s="155">
        <v>1435.96</v>
      </c>
      <c r="Q604" s="100"/>
      <c r="R604" s="155">
        <v>0</v>
      </c>
      <c r="S604" s="366">
        <v>0</v>
      </c>
      <c r="T604" s="339">
        <v>0</v>
      </c>
      <c r="U604" s="155">
        <v>0</v>
      </c>
      <c r="V604" s="156">
        <v>0</v>
      </c>
      <c r="W604" s="155">
        <v>1435.96</v>
      </c>
      <c r="X604" s="100"/>
      <c r="Y604" s="155">
        <v>0</v>
      </c>
      <c r="Z604" s="366">
        <v>0</v>
      </c>
      <c r="AA604" s="339">
        <v>0</v>
      </c>
      <c r="AB604" s="155">
        <v>0</v>
      </c>
      <c r="AC604" s="156">
        <v>0</v>
      </c>
      <c r="AD604" s="155">
        <v>1435.96</v>
      </c>
      <c r="AE604" s="100"/>
      <c r="AF604" s="155">
        <v>0</v>
      </c>
      <c r="AG604" s="366">
        <v>0</v>
      </c>
      <c r="AH604" s="339">
        <v>0</v>
      </c>
      <c r="AI604" s="155">
        <v>0</v>
      </c>
      <c r="AJ604" s="156">
        <v>0</v>
      </c>
      <c r="AK604" s="155">
        <v>1435.96</v>
      </c>
      <c r="AL604" s="100"/>
      <c r="AM604" s="155">
        <v>0</v>
      </c>
      <c r="AN604" s="366">
        <v>0</v>
      </c>
      <c r="AO604" s="339">
        <v>0</v>
      </c>
      <c r="AP604" s="155">
        <v>0</v>
      </c>
      <c r="AQ604" s="156">
        <v>0</v>
      </c>
      <c r="AR604" s="155">
        <v>1435.96</v>
      </c>
      <c r="AS604" s="100"/>
      <c r="AT604" s="155">
        <v>0</v>
      </c>
      <c r="AU604" s="366">
        <v>0</v>
      </c>
      <c r="AV604" s="339">
        <v>0</v>
      </c>
      <c r="AW604" s="155">
        <v>0</v>
      </c>
      <c r="AX604" s="156">
        <v>0</v>
      </c>
      <c r="AY604" s="155">
        <v>1435.96</v>
      </c>
      <c r="AZ604" s="100"/>
      <c r="BA604" s="155">
        <v>0</v>
      </c>
      <c r="BB604" s="366">
        <v>0</v>
      </c>
      <c r="BC604" s="339">
        <v>0</v>
      </c>
      <c r="BD604" s="155">
        <v>0</v>
      </c>
      <c r="BE604" s="156">
        <v>0</v>
      </c>
      <c r="BF604" s="155">
        <v>1435.96</v>
      </c>
      <c r="BG604" s="100"/>
      <c r="BH604" s="155">
        <v>0</v>
      </c>
      <c r="BI604" s="366">
        <v>0</v>
      </c>
      <c r="BJ604" s="339">
        <v>0</v>
      </c>
      <c r="BK604" s="155">
        <v>0</v>
      </c>
      <c r="BL604" s="156">
        <v>0</v>
      </c>
      <c r="BM604" s="155">
        <v>1435.96</v>
      </c>
      <c r="BN604" s="100"/>
      <c r="BO604" s="155">
        <v>0</v>
      </c>
      <c r="BP604" s="366">
        <v>0</v>
      </c>
      <c r="BQ604" s="339">
        <v>0</v>
      </c>
      <c r="BR604" s="155">
        <v>0</v>
      </c>
      <c r="BS604" s="156">
        <v>0</v>
      </c>
      <c r="BT604" s="155">
        <v>1435.96</v>
      </c>
      <c r="BU604" s="100">
        <v>1</v>
      </c>
      <c r="BV604" s="155">
        <v>1435.96</v>
      </c>
      <c r="BW604" s="366">
        <v>1</v>
      </c>
      <c r="BX604" s="339">
        <v>1</v>
      </c>
      <c r="BY604" s="155">
        <v>1435.96</v>
      </c>
      <c r="BZ604" s="156">
        <v>1</v>
      </c>
      <c r="CA604" s="155">
        <v>0</v>
      </c>
      <c r="CB604" s="100"/>
      <c r="CC604" s="155">
        <v>0</v>
      </c>
      <c r="CD604" s="366">
        <v>0</v>
      </c>
      <c r="CE604" s="339">
        <v>1</v>
      </c>
      <c r="CF604" s="155">
        <v>1435.96</v>
      </c>
      <c r="CG604" s="156">
        <v>1</v>
      </c>
      <c r="CH604" s="155">
        <v>0</v>
      </c>
      <c r="CI604" s="100"/>
      <c r="CJ604" s="155">
        <v>0</v>
      </c>
      <c r="CK604" s="366">
        <v>0</v>
      </c>
      <c r="CL604" s="339">
        <v>1</v>
      </c>
      <c r="CM604" s="155">
        <v>1435.96</v>
      </c>
      <c r="CN604" s="156">
        <v>1</v>
      </c>
      <c r="CO604" s="155">
        <v>0</v>
      </c>
      <c r="CP604" s="100"/>
      <c r="CQ604" s="155">
        <v>0</v>
      </c>
      <c r="CR604" s="366">
        <v>0</v>
      </c>
      <c r="CS604" s="339">
        <v>1</v>
      </c>
      <c r="CT604" s="155">
        <v>1435.96</v>
      </c>
      <c r="CU604" s="156">
        <v>1</v>
      </c>
      <c r="CV604" s="155">
        <v>0</v>
      </c>
      <c r="CW604" s="100"/>
      <c r="CX604" s="155">
        <v>0</v>
      </c>
      <c r="CY604" s="366">
        <v>0</v>
      </c>
      <c r="CZ604" s="339">
        <v>1</v>
      </c>
      <c r="DA604" s="155">
        <v>1435.96</v>
      </c>
      <c r="DB604" s="156">
        <v>1</v>
      </c>
      <c r="DC604" s="155">
        <v>0</v>
      </c>
      <c r="DD604" s="100"/>
      <c r="DE604" s="155">
        <v>0</v>
      </c>
      <c r="DF604" s="366">
        <v>0</v>
      </c>
      <c r="DG604" s="339">
        <v>1</v>
      </c>
      <c r="DH604" s="155">
        <v>1435.96</v>
      </c>
      <c r="DI604" s="156">
        <v>1</v>
      </c>
      <c r="DJ604" s="155">
        <v>0</v>
      </c>
      <c r="DK604" s="100"/>
      <c r="DL604" s="155">
        <v>0</v>
      </c>
      <c r="DM604" s="366">
        <v>0</v>
      </c>
      <c r="DN604" s="339">
        <v>1</v>
      </c>
      <c r="DO604" s="155">
        <v>1435.96</v>
      </c>
      <c r="DP604" s="156">
        <v>1</v>
      </c>
      <c r="DQ604" s="155">
        <v>0</v>
      </c>
    </row>
    <row r="605" spans="1:121" ht="51" x14ac:dyDescent="0.25">
      <c r="A605" s="17" t="s">
        <v>1607</v>
      </c>
      <c r="B605" s="18" t="s">
        <v>1608</v>
      </c>
      <c r="C605" s="17" t="s">
        <v>27</v>
      </c>
      <c r="D605" s="17" t="s">
        <v>1609</v>
      </c>
      <c r="E605" s="19" t="s">
        <v>42</v>
      </c>
      <c r="F605" s="19">
        <v>3</v>
      </c>
      <c r="G605" s="20">
        <v>716.67</v>
      </c>
      <c r="H605" s="20">
        <v>897.41</v>
      </c>
      <c r="I605" s="390">
        <v>2692.23</v>
      </c>
      <c r="J605" s="100">
        <v>0</v>
      </c>
      <c r="K605" s="155">
        <v>0</v>
      </c>
      <c r="L605" s="366">
        <v>0</v>
      </c>
      <c r="M605" s="339">
        <v>0</v>
      </c>
      <c r="N605" s="155">
        <v>0</v>
      </c>
      <c r="O605" s="156">
        <v>0</v>
      </c>
      <c r="P605" s="155">
        <v>2692.23</v>
      </c>
      <c r="Q605" s="100"/>
      <c r="R605" s="155">
        <v>0</v>
      </c>
      <c r="S605" s="366">
        <v>0</v>
      </c>
      <c r="T605" s="339">
        <v>0</v>
      </c>
      <c r="U605" s="155">
        <v>0</v>
      </c>
      <c r="V605" s="156">
        <v>0</v>
      </c>
      <c r="W605" s="155">
        <v>2692.23</v>
      </c>
      <c r="X605" s="100"/>
      <c r="Y605" s="155">
        <v>0</v>
      </c>
      <c r="Z605" s="366">
        <v>0</v>
      </c>
      <c r="AA605" s="339">
        <v>0</v>
      </c>
      <c r="AB605" s="155">
        <v>0</v>
      </c>
      <c r="AC605" s="156">
        <v>0</v>
      </c>
      <c r="AD605" s="155">
        <v>2692.23</v>
      </c>
      <c r="AE605" s="100"/>
      <c r="AF605" s="155">
        <v>0</v>
      </c>
      <c r="AG605" s="366">
        <v>0</v>
      </c>
      <c r="AH605" s="339">
        <v>0</v>
      </c>
      <c r="AI605" s="155">
        <v>0</v>
      </c>
      <c r="AJ605" s="156">
        <v>0</v>
      </c>
      <c r="AK605" s="155">
        <v>2692.23</v>
      </c>
      <c r="AL605" s="100"/>
      <c r="AM605" s="155">
        <v>0</v>
      </c>
      <c r="AN605" s="366">
        <v>0</v>
      </c>
      <c r="AO605" s="339">
        <v>0</v>
      </c>
      <c r="AP605" s="155">
        <v>0</v>
      </c>
      <c r="AQ605" s="156">
        <v>0</v>
      </c>
      <c r="AR605" s="155">
        <v>2692.23</v>
      </c>
      <c r="AS605" s="100"/>
      <c r="AT605" s="155">
        <v>0</v>
      </c>
      <c r="AU605" s="366">
        <v>0</v>
      </c>
      <c r="AV605" s="339">
        <v>0</v>
      </c>
      <c r="AW605" s="155">
        <v>0</v>
      </c>
      <c r="AX605" s="156">
        <v>0</v>
      </c>
      <c r="AY605" s="155">
        <v>2692.23</v>
      </c>
      <c r="AZ605" s="100"/>
      <c r="BA605" s="155">
        <v>0</v>
      </c>
      <c r="BB605" s="366">
        <v>0</v>
      </c>
      <c r="BC605" s="339">
        <v>0</v>
      </c>
      <c r="BD605" s="155">
        <v>0</v>
      </c>
      <c r="BE605" s="156">
        <v>0</v>
      </c>
      <c r="BF605" s="155">
        <v>2692.23</v>
      </c>
      <c r="BG605" s="100"/>
      <c r="BH605" s="155">
        <v>0</v>
      </c>
      <c r="BI605" s="366">
        <v>0</v>
      </c>
      <c r="BJ605" s="339">
        <v>0</v>
      </c>
      <c r="BK605" s="155">
        <v>0</v>
      </c>
      <c r="BL605" s="156">
        <v>0</v>
      </c>
      <c r="BM605" s="155">
        <v>2692.23</v>
      </c>
      <c r="BN605" s="100"/>
      <c r="BO605" s="155">
        <v>0</v>
      </c>
      <c r="BP605" s="366">
        <v>0</v>
      </c>
      <c r="BQ605" s="339">
        <v>0</v>
      </c>
      <c r="BR605" s="155">
        <v>0</v>
      </c>
      <c r="BS605" s="156">
        <v>0</v>
      </c>
      <c r="BT605" s="155">
        <v>2692.23</v>
      </c>
      <c r="BU605" s="100"/>
      <c r="BV605" s="155">
        <v>0</v>
      </c>
      <c r="BW605" s="366">
        <v>0</v>
      </c>
      <c r="BX605" s="339">
        <v>0</v>
      </c>
      <c r="BY605" s="155">
        <v>0</v>
      </c>
      <c r="BZ605" s="156">
        <v>0</v>
      </c>
      <c r="CA605" s="155">
        <v>2692.23</v>
      </c>
      <c r="CB605" s="100"/>
      <c r="CC605" s="155">
        <v>0</v>
      </c>
      <c r="CD605" s="366">
        <v>0</v>
      </c>
      <c r="CE605" s="339">
        <v>0</v>
      </c>
      <c r="CF605" s="155">
        <v>0</v>
      </c>
      <c r="CG605" s="156">
        <v>0</v>
      </c>
      <c r="CH605" s="155">
        <v>2692.23</v>
      </c>
      <c r="CI605" s="100"/>
      <c r="CJ605" s="155">
        <v>0</v>
      </c>
      <c r="CK605" s="366">
        <v>0</v>
      </c>
      <c r="CL605" s="339">
        <v>0</v>
      </c>
      <c r="CM605" s="155">
        <v>0</v>
      </c>
      <c r="CN605" s="156">
        <v>0</v>
      </c>
      <c r="CO605" s="155">
        <v>2692.23</v>
      </c>
      <c r="CP605" s="100">
        <v>1</v>
      </c>
      <c r="CQ605" s="155">
        <v>897.41</v>
      </c>
      <c r="CR605" s="366">
        <v>0.33333333333333331</v>
      </c>
      <c r="CS605" s="339">
        <v>1</v>
      </c>
      <c r="CT605" s="155">
        <v>897.41</v>
      </c>
      <c r="CU605" s="156">
        <v>0.33333333333333331</v>
      </c>
      <c r="CV605" s="155">
        <v>1794.8200000000002</v>
      </c>
      <c r="CW605" s="100">
        <v>2</v>
      </c>
      <c r="CX605" s="155">
        <v>1794.82</v>
      </c>
      <c r="CY605" s="366">
        <v>0.66666666666666663</v>
      </c>
      <c r="CZ605" s="339">
        <v>3</v>
      </c>
      <c r="DA605" s="155">
        <v>2692.23</v>
      </c>
      <c r="DB605" s="156">
        <v>1</v>
      </c>
      <c r="DC605" s="155">
        <v>0</v>
      </c>
      <c r="DD605" s="100"/>
      <c r="DE605" s="155">
        <v>0</v>
      </c>
      <c r="DF605" s="366">
        <v>0</v>
      </c>
      <c r="DG605" s="339">
        <v>3</v>
      </c>
      <c r="DH605" s="155">
        <v>2692.23</v>
      </c>
      <c r="DI605" s="156">
        <v>1</v>
      </c>
      <c r="DJ605" s="155">
        <v>0</v>
      </c>
      <c r="DK605" s="100"/>
      <c r="DL605" s="155">
        <v>0</v>
      </c>
      <c r="DM605" s="366">
        <v>0</v>
      </c>
      <c r="DN605" s="339">
        <v>3</v>
      </c>
      <c r="DO605" s="155">
        <v>2692.23</v>
      </c>
      <c r="DP605" s="156">
        <v>1</v>
      </c>
      <c r="DQ605" s="155">
        <v>0</v>
      </c>
    </row>
    <row r="606" spans="1:121" ht="51" x14ac:dyDescent="0.25">
      <c r="A606" s="17" t="s">
        <v>1610</v>
      </c>
      <c r="B606" s="18" t="s">
        <v>1611</v>
      </c>
      <c r="C606" s="17" t="s">
        <v>27</v>
      </c>
      <c r="D606" s="17" t="s">
        <v>1612</v>
      </c>
      <c r="E606" s="19" t="s">
        <v>42</v>
      </c>
      <c r="F606" s="19">
        <v>1</v>
      </c>
      <c r="G606" s="20">
        <v>1155.3</v>
      </c>
      <c r="H606" s="20">
        <v>1446.66</v>
      </c>
      <c r="I606" s="390">
        <v>1446.66</v>
      </c>
      <c r="J606" s="100">
        <v>0</v>
      </c>
      <c r="K606" s="155">
        <v>0</v>
      </c>
      <c r="L606" s="366">
        <v>0</v>
      </c>
      <c r="M606" s="339">
        <v>0</v>
      </c>
      <c r="N606" s="155">
        <v>0</v>
      </c>
      <c r="O606" s="156">
        <v>0</v>
      </c>
      <c r="P606" s="155">
        <v>1446.66</v>
      </c>
      <c r="Q606" s="100"/>
      <c r="R606" s="155">
        <v>0</v>
      </c>
      <c r="S606" s="366">
        <v>0</v>
      </c>
      <c r="T606" s="339">
        <v>0</v>
      </c>
      <c r="U606" s="155">
        <v>0</v>
      </c>
      <c r="V606" s="156">
        <v>0</v>
      </c>
      <c r="W606" s="155">
        <v>1446.66</v>
      </c>
      <c r="X606" s="100"/>
      <c r="Y606" s="155">
        <v>0</v>
      </c>
      <c r="Z606" s="366">
        <v>0</v>
      </c>
      <c r="AA606" s="339">
        <v>0</v>
      </c>
      <c r="AB606" s="155">
        <v>0</v>
      </c>
      <c r="AC606" s="156">
        <v>0</v>
      </c>
      <c r="AD606" s="155">
        <v>1446.66</v>
      </c>
      <c r="AE606" s="100"/>
      <c r="AF606" s="155">
        <v>0</v>
      </c>
      <c r="AG606" s="366">
        <v>0</v>
      </c>
      <c r="AH606" s="339">
        <v>0</v>
      </c>
      <c r="AI606" s="155">
        <v>0</v>
      </c>
      <c r="AJ606" s="156">
        <v>0</v>
      </c>
      <c r="AK606" s="155">
        <v>1446.66</v>
      </c>
      <c r="AL606" s="100"/>
      <c r="AM606" s="155">
        <v>0</v>
      </c>
      <c r="AN606" s="366">
        <v>0</v>
      </c>
      <c r="AO606" s="339">
        <v>0</v>
      </c>
      <c r="AP606" s="155">
        <v>0</v>
      </c>
      <c r="AQ606" s="156">
        <v>0</v>
      </c>
      <c r="AR606" s="155">
        <v>1446.66</v>
      </c>
      <c r="AS606" s="100"/>
      <c r="AT606" s="155">
        <v>0</v>
      </c>
      <c r="AU606" s="366">
        <v>0</v>
      </c>
      <c r="AV606" s="339">
        <v>0</v>
      </c>
      <c r="AW606" s="155">
        <v>0</v>
      </c>
      <c r="AX606" s="156">
        <v>0</v>
      </c>
      <c r="AY606" s="155">
        <v>1446.66</v>
      </c>
      <c r="AZ606" s="100"/>
      <c r="BA606" s="155">
        <v>0</v>
      </c>
      <c r="BB606" s="366">
        <v>0</v>
      </c>
      <c r="BC606" s="339">
        <v>0</v>
      </c>
      <c r="BD606" s="155">
        <v>0</v>
      </c>
      <c r="BE606" s="156">
        <v>0</v>
      </c>
      <c r="BF606" s="155">
        <v>1446.66</v>
      </c>
      <c r="BG606" s="100"/>
      <c r="BH606" s="155">
        <v>0</v>
      </c>
      <c r="BI606" s="366">
        <v>0</v>
      </c>
      <c r="BJ606" s="339">
        <v>0</v>
      </c>
      <c r="BK606" s="155">
        <v>0</v>
      </c>
      <c r="BL606" s="156">
        <v>0</v>
      </c>
      <c r="BM606" s="155">
        <v>1446.66</v>
      </c>
      <c r="BN606" s="100"/>
      <c r="BO606" s="155">
        <v>0</v>
      </c>
      <c r="BP606" s="366">
        <v>0</v>
      </c>
      <c r="BQ606" s="339">
        <v>0</v>
      </c>
      <c r="BR606" s="155">
        <v>0</v>
      </c>
      <c r="BS606" s="156">
        <v>0</v>
      </c>
      <c r="BT606" s="155">
        <v>1446.66</v>
      </c>
      <c r="BU606" s="100">
        <v>1</v>
      </c>
      <c r="BV606" s="155">
        <v>1446.66</v>
      </c>
      <c r="BW606" s="366">
        <v>1</v>
      </c>
      <c r="BX606" s="339">
        <v>1</v>
      </c>
      <c r="BY606" s="155">
        <v>1446.66</v>
      </c>
      <c r="BZ606" s="156">
        <v>1</v>
      </c>
      <c r="CA606" s="155">
        <v>0</v>
      </c>
      <c r="CB606" s="100"/>
      <c r="CC606" s="155">
        <v>0</v>
      </c>
      <c r="CD606" s="366">
        <v>0</v>
      </c>
      <c r="CE606" s="339">
        <v>1</v>
      </c>
      <c r="CF606" s="155">
        <v>1446.66</v>
      </c>
      <c r="CG606" s="156">
        <v>1</v>
      </c>
      <c r="CH606" s="155">
        <v>0</v>
      </c>
      <c r="CI606" s="100"/>
      <c r="CJ606" s="155">
        <v>0</v>
      </c>
      <c r="CK606" s="366">
        <v>0</v>
      </c>
      <c r="CL606" s="339">
        <v>1</v>
      </c>
      <c r="CM606" s="155">
        <v>1446.66</v>
      </c>
      <c r="CN606" s="156">
        <v>1</v>
      </c>
      <c r="CO606" s="155">
        <v>0</v>
      </c>
      <c r="CP606" s="100"/>
      <c r="CQ606" s="155">
        <v>0</v>
      </c>
      <c r="CR606" s="366">
        <v>0</v>
      </c>
      <c r="CS606" s="339">
        <v>1</v>
      </c>
      <c r="CT606" s="155">
        <v>1446.66</v>
      </c>
      <c r="CU606" s="156">
        <v>1</v>
      </c>
      <c r="CV606" s="155">
        <v>0</v>
      </c>
      <c r="CW606" s="100"/>
      <c r="CX606" s="155">
        <v>0</v>
      </c>
      <c r="CY606" s="366">
        <v>0</v>
      </c>
      <c r="CZ606" s="339">
        <v>1</v>
      </c>
      <c r="DA606" s="155">
        <v>1446.66</v>
      </c>
      <c r="DB606" s="156">
        <v>1</v>
      </c>
      <c r="DC606" s="155">
        <v>0</v>
      </c>
      <c r="DD606" s="100"/>
      <c r="DE606" s="155">
        <v>0</v>
      </c>
      <c r="DF606" s="366">
        <v>0</v>
      </c>
      <c r="DG606" s="339">
        <v>1</v>
      </c>
      <c r="DH606" s="155">
        <v>1446.66</v>
      </c>
      <c r="DI606" s="156">
        <v>1</v>
      </c>
      <c r="DJ606" s="155">
        <v>0</v>
      </c>
      <c r="DK606" s="100"/>
      <c r="DL606" s="155">
        <v>0</v>
      </c>
      <c r="DM606" s="366">
        <v>0</v>
      </c>
      <c r="DN606" s="339">
        <v>1</v>
      </c>
      <c r="DO606" s="155">
        <v>1446.66</v>
      </c>
      <c r="DP606" s="156">
        <v>1</v>
      </c>
      <c r="DQ606" s="155">
        <v>0</v>
      </c>
    </row>
    <row r="607" spans="1:121" ht="51" x14ac:dyDescent="0.25">
      <c r="A607" s="17" t="s">
        <v>1613</v>
      </c>
      <c r="B607" s="18" t="s">
        <v>1614</v>
      </c>
      <c r="C607" s="17" t="s">
        <v>27</v>
      </c>
      <c r="D607" s="17" t="s">
        <v>1615</v>
      </c>
      <c r="E607" s="19" t="s">
        <v>42</v>
      </c>
      <c r="F607" s="19">
        <v>1</v>
      </c>
      <c r="G607" s="20">
        <v>1175.55</v>
      </c>
      <c r="H607" s="20">
        <v>1472.02</v>
      </c>
      <c r="I607" s="390">
        <v>1472.02</v>
      </c>
      <c r="J607" s="100">
        <v>0</v>
      </c>
      <c r="K607" s="155">
        <v>0</v>
      </c>
      <c r="L607" s="366">
        <v>0</v>
      </c>
      <c r="M607" s="339">
        <v>0</v>
      </c>
      <c r="N607" s="155">
        <v>0</v>
      </c>
      <c r="O607" s="156">
        <v>0</v>
      </c>
      <c r="P607" s="155">
        <v>1472.02</v>
      </c>
      <c r="Q607" s="100"/>
      <c r="R607" s="155">
        <v>0</v>
      </c>
      <c r="S607" s="366">
        <v>0</v>
      </c>
      <c r="T607" s="339">
        <v>0</v>
      </c>
      <c r="U607" s="155">
        <v>0</v>
      </c>
      <c r="V607" s="156">
        <v>0</v>
      </c>
      <c r="W607" s="155">
        <v>1472.02</v>
      </c>
      <c r="X607" s="100"/>
      <c r="Y607" s="155">
        <v>0</v>
      </c>
      <c r="Z607" s="366">
        <v>0</v>
      </c>
      <c r="AA607" s="339">
        <v>0</v>
      </c>
      <c r="AB607" s="155">
        <v>0</v>
      </c>
      <c r="AC607" s="156">
        <v>0</v>
      </c>
      <c r="AD607" s="155">
        <v>1472.02</v>
      </c>
      <c r="AE607" s="100"/>
      <c r="AF607" s="155">
        <v>0</v>
      </c>
      <c r="AG607" s="366">
        <v>0</v>
      </c>
      <c r="AH607" s="339">
        <v>0</v>
      </c>
      <c r="AI607" s="155">
        <v>0</v>
      </c>
      <c r="AJ607" s="156">
        <v>0</v>
      </c>
      <c r="AK607" s="155">
        <v>1472.02</v>
      </c>
      <c r="AL607" s="100"/>
      <c r="AM607" s="155">
        <v>0</v>
      </c>
      <c r="AN607" s="366">
        <v>0</v>
      </c>
      <c r="AO607" s="339">
        <v>0</v>
      </c>
      <c r="AP607" s="155">
        <v>0</v>
      </c>
      <c r="AQ607" s="156">
        <v>0</v>
      </c>
      <c r="AR607" s="155">
        <v>1472.02</v>
      </c>
      <c r="AS607" s="100"/>
      <c r="AT607" s="155">
        <v>0</v>
      </c>
      <c r="AU607" s="366">
        <v>0</v>
      </c>
      <c r="AV607" s="339">
        <v>0</v>
      </c>
      <c r="AW607" s="155">
        <v>0</v>
      </c>
      <c r="AX607" s="156">
        <v>0</v>
      </c>
      <c r="AY607" s="155">
        <v>1472.02</v>
      </c>
      <c r="AZ607" s="100"/>
      <c r="BA607" s="155">
        <v>0</v>
      </c>
      <c r="BB607" s="366">
        <v>0</v>
      </c>
      <c r="BC607" s="339">
        <v>0</v>
      </c>
      <c r="BD607" s="155">
        <v>0</v>
      </c>
      <c r="BE607" s="156">
        <v>0</v>
      </c>
      <c r="BF607" s="155">
        <v>1472.02</v>
      </c>
      <c r="BG607" s="100"/>
      <c r="BH607" s="155">
        <v>0</v>
      </c>
      <c r="BI607" s="366">
        <v>0</v>
      </c>
      <c r="BJ607" s="339">
        <v>0</v>
      </c>
      <c r="BK607" s="155">
        <v>0</v>
      </c>
      <c r="BL607" s="156">
        <v>0</v>
      </c>
      <c r="BM607" s="155">
        <v>1472.02</v>
      </c>
      <c r="BN607" s="100"/>
      <c r="BO607" s="155">
        <v>0</v>
      </c>
      <c r="BP607" s="366">
        <v>0</v>
      </c>
      <c r="BQ607" s="339">
        <v>0</v>
      </c>
      <c r="BR607" s="155">
        <v>0</v>
      </c>
      <c r="BS607" s="156">
        <v>0</v>
      </c>
      <c r="BT607" s="155">
        <v>1472.02</v>
      </c>
      <c r="BU607" s="100">
        <v>1</v>
      </c>
      <c r="BV607" s="155">
        <v>1472.02</v>
      </c>
      <c r="BW607" s="366">
        <v>1</v>
      </c>
      <c r="BX607" s="339">
        <v>1</v>
      </c>
      <c r="BY607" s="155">
        <v>1472.02</v>
      </c>
      <c r="BZ607" s="156">
        <v>1</v>
      </c>
      <c r="CA607" s="155">
        <v>0</v>
      </c>
      <c r="CB607" s="100"/>
      <c r="CC607" s="155">
        <v>0</v>
      </c>
      <c r="CD607" s="366">
        <v>0</v>
      </c>
      <c r="CE607" s="339">
        <v>1</v>
      </c>
      <c r="CF607" s="155">
        <v>1472.02</v>
      </c>
      <c r="CG607" s="156">
        <v>1</v>
      </c>
      <c r="CH607" s="155">
        <v>0</v>
      </c>
      <c r="CI607" s="100"/>
      <c r="CJ607" s="155">
        <v>0</v>
      </c>
      <c r="CK607" s="366">
        <v>0</v>
      </c>
      <c r="CL607" s="339">
        <v>1</v>
      </c>
      <c r="CM607" s="155">
        <v>1472.02</v>
      </c>
      <c r="CN607" s="156">
        <v>1</v>
      </c>
      <c r="CO607" s="155">
        <v>0</v>
      </c>
      <c r="CP607" s="100"/>
      <c r="CQ607" s="155">
        <v>0</v>
      </c>
      <c r="CR607" s="366">
        <v>0</v>
      </c>
      <c r="CS607" s="339">
        <v>1</v>
      </c>
      <c r="CT607" s="155">
        <v>1472.02</v>
      </c>
      <c r="CU607" s="156">
        <v>1</v>
      </c>
      <c r="CV607" s="155">
        <v>0</v>
      </c>
      <c r="CW607" s="100"/>
      <c r="CX607" s="155">
        <v>0</v>
      </c>
      <c r="CY607" s="366">
        <v>0</v>
      </c>
      <c r="CZ607" s="339">
        <v>1</v>
      </c>
      <c r="DA607" s="155">
        <v>1472.02</v>
      </c>
      <c r="DB607" s="156">
        <v>1</v>
      </c>
      <c r="DC607" s="155">
        <v>0</v>
      </c>
      <c r="DD607" s="100"/>
      <c r="DE607" s="155">
        <v>0</v>
      </c>
      <c r="DF607" s="366">
        <v>0</v>
      </c>
      <c r="DG607" s="339">
        <v>1</v>
      </c>
      <c r="DH607" s="155">
        <v>1472.02</v>
      </c>
      <c r="DI607" s="156">
        <v>1</v>
      </c>
      <c r="DJ607" s="155">
        <v>0</v>
      </c>
      <c r="DK607" s="100"/>
      <c r="DL607" s="155">
        <v>0</v>
      </c>
      <c r="DM607" s="366">
        <v>0</v>
      </c>
      <c r="DN607" s="339">
        <v>1</v>
      </c>
      <c r="DO607" s="155">
        <v>1472.02</v>
      </c>
      <c r="DP607" s="156">
        <v>1</v>
      </c>
      <c r="DQ607" s="155">
        <v>0</v>
      </c>
    </row>
    <row r="608" spans="1:121" ht="51" x14ac:dyDescent="0.25">
      <c r="A608" s="17" t="s">
        <v>1616</v>
      </c>
      <c r="B608" s="18" t="s">
        <v>1617</v>
      </c>
      <c r="C608" s="17" t="s">
        <v>27</v>
      </c>
      <c r="D608" s="17" t="s">
        <v>1618</v>
      </c>
      <c r="E608" s="19" t="s">
        <v>42</v>
      </c>
      <c r="F608" s="19">
        <v>1</v>
      </c>
      <c r="G608" s="20">
        <v>1190.74</v>
      </c>
      <c r="H608" s="20">
        <v>1491.04</v>
      </c>
      <c r="I608" s="390">
        <v>1491.04</v>
      </c>
      <c r="J608" s="100">
        <v>0</v>
      </c>
      <c r="K608" s="155">
        <v>0</v>
      </c>
      <c r="L608" s="366">
        <v>0</v>
      </c>
      <c r="M608" s="339">
        <v>0</v>
      </c>
      <c r="N608" s="155">
        <v>0</v>
      </c>
      <c r="O608" s="156">
        <v>0</v>
      </c>
      <c r="P608" s="155">
        <v>1491.04</v>
      </c>
      <c r="Q608" s="100"/>
      <c r="R608" s="155">
        <v>0</v>
      </c>
      <c r="S608" s="366">
        <v>0</v>
      </c>
      <c r="T608" s="339">
        <v>0</v>
      </c>
      <c r="U608" s="155">
        <v>0</v>
      </c>
      <c r="V608" s="156">
        <v>0</v>
      </c>
      <c r="W608" s="155">
        <v>1491.04</v>
      </c>
      <c r="X608" s="100"/>
      <c r="Y608" s="155">
        <v>0</v>
      </c>
      <c r="Z608" s="366">
        <v>0</v>
      </c>
      <c r="AA608" s="339">
        <v>0</v>
      </c>
      <c r="AB608" s="155">
        <v>0</v>
      </c>
      <c r="AC608" s="156">
        <v>0</v>
      </c>
      <c r="AD608" s="155">
        <v>1491.04</v>
      </c>
      <c r="AE608" s="100"/>
      <c r="AF608" s="155">
        <v>0</v>
      </c>
      <c r="AG608" s="366">
        <v>0</v>
      </c>
      <c r="AH608" s="339">
        <v>0</v>
      </c>
      <c r="AI608" s="155">
        <v>0</v>
      </c>
      <c r="AJ608" s="156">
        <v>0</v>
      </c>
      <c r="AK608" s="155">
        <v>1491.04</v>
      </c>
      <c r="AL608" s="100"/>
      <c r="AM608" s="155">
        <v>0</v>
      </c>
      <c r="AN608" s="366">
        <v>0</v>
      </c>
      <c r="AO608" s="339">
        <v>0</v>
      </c>
      <c r="AP608" s="155">
        <v>0</v>
      </c>
      <c r="AQ608" s="156">
        <v>0</v>
      </c>
      <c r="AR608" s="155">
        <v>1491.04</v>
      </c>
      <c r="AS608" s="100"/>
      <c r="AT608" s="155">
        <v>0</v>
      </c>
      <c r="AU608" s="366">
        <v>0</v>
      </c>
      <c r="AV608" s="339">
        <v>0</v>
      </c>
      <c r="AW608" s="155">
        <v>0</v>
      </c>
      <c r="AX608" s="156">
        <v>0</v>
      </c>
      <c r="AY608" s="155">
        <v>1491.04</v>
      </c>
      <c r="AZ608" s="100"/>
      <c r="BA608" s="155">
        <v>0</v>
      </c>
      <c r="BB608" s="366">
        <v>0</v>
      </c>
      <c r="BC608" s="339">
        <v>0</v>
      </c>
      <c r="BD608" s="155">
        <v>0</v>
      </c>
      <c r="BE608" s="156">
        <v>0</v>
      </c>
      <c r="BF608" s="155">
        <v>1491.04</v>
      </c>
      <c r="BG608" s="100"/>
      <c r="BH608" s="155">
        <v>0</v>
      </c>
      <c r="BI608" s="366">
        <v>0</v>
      </c>
      <c r="BJ608" s="339">
        <v>0</v>
      </c>
      <c r="BK608" s="155">
        <v>0</v>
      </c>
      <c r="BL608" s="156">
        <v>0</v>
      </c>
      <c r="BM608" s="155">
        <v>1491.04</v>
      </c>
      <c r="BN608" s="100"/>
      <c r="BO608" s="155">
        <v>0</v>
      </c>
      <c r="BP608" s="366">
        <v>0</v>
      </c>
      <c r="BQ608" s="339">
        <v>0</v>
      </c>
      <c r="BR608" s="155">
        <v>0</v>
      </c>
      <c r="BS608" s="156">
        <v>0</v>
      </c>
      <c r="BT608" s="155">
        <v>1491.04</v>
      </c>
      <c r="BU608" s="100"/>
      <c r="BV608" s="155">
        <v>0</v>
      </c>
      <c r="BW608" s="366">
        <v>0</v>
      </c>
      <c r="BX608" s="339">
        <v>0</v>
      </c>
      <c r="BY608" s="155">
        <v>0</v>
      </c>
      <c r="BZ608" s="156">
        <v>0</v>
      </c>
      <c r="CA608" s="155">
        <v>1491.04</v>
      </c>
      <c r="CB608" s="100"/>
      <c r="CC608" s="155">
        <v>0</v>
      </c>
      <c r="CD608" s="366">
        <v>0</v>
      </c>
      <c r="CE608" s="339">
        <v>0</v>
      </c>
      <c r="CF608" s="155">
        <v>0</v>
      </c>
      <c r="CG608" s="156">
        <v>0</v>
      </c>
      <c r="CH608" s="155">
        <v>1491.04</v>
      </c>
      <c r="CI608" s="100"/>
      <c r="CJ608" s="155">
        <v>0</v>
      </c>
      <c r="CK608" s="366">
        <v>0</v>
      </c>
      <c r="CL608" s="339">
        <v>0</v>
      </c>
      <c r="CM608" s="155">
        <v>0</v>
      </c>
      <c r="CN608" s="156">
        <v>0</v>
      </c>
      <c r="CO608" s="155">
        <v>1491.04</v>
      </c>
      <c r="CP608" s="100">
        <v>1</v>
      </c>
      <c r="CQ608" s="155">
        <v>1491.04</v>
      </c>
      <c r="CR608" s="366">
        <v>1</v>
      </c>
      <c r="CS608" s="339">
        <v>1</v>
      </c>
      <c r="CT608" s="155">
        <v>1491.04</v>
      </c>
      <c r="CU608" s="156">
        <v>1</v>
      </c>
      <c r="CV608" s="155">
        <v>0</v>
      </c>
      <c r="CW608" s="100"/>
      <c r="CX608" s="155">
        <v>0</v>
      </c>
      <c r="CY608" s="366">
        <v>0</v>
      </c>
      <c r="CZ608" s="339">
        <v>1</v>
      </c>
      <c r="DA608" s="155">
        <v>1491.04</v>
      </c>
      <c r="DB608" s="156">
        <v>1</v>
      </c>
      <c r="DC608" s="155">
        <v>0</v>
      </c>
      <c r="DD608" s="100"/>
      <c r="DE608" s="155">
        <v>0</v>
      </c>
      <c r="DF608" s="366">
        <v>0</v>
      </c>
      <c r="DG608" s="339">
        <v>1</v>
      </c>
      <c r="DH608" s="155">
        <v>1491.04</v>
      </c>
      <c r="DI608" s="156">
        <v>1</v>
      </c>
      <c r="DJ608" s="155">
        <v>0</v>
      </c>
      <c r="DK608" s="100"/>
      <c r="DL608" s="155">
        <v>0</v>
      </c>
      <c r="DM608" s="366">
        <v>0</v>
      </c>
      <c r="DN608" s="339">
        <v>1</v>
      </c>
      <c r="DO608" s="155">
        <v>1491.04</v>
      </c>
      <c r="DP608" s="156">
        <v>1</v>
      </c>
      <c r="DQ608" s="155">
        <v>0</v>
      </c>
    </row>
    <row r="609" spans="1:121" ht="38.25" x14ac:dyDescent="0.25">
      <c r="A609" s="17" t="s">
        <v>1619</v>
      </c>
      <c r="B609" s="18" t="s">
        <v>1620</v>
      </c>
      <c r="C609" s="17" t="s">
        <v>27</v>
      </c>
      <c r="D609" s="17" t="s">
        <v>1621</v>
      </c>
      <c r="E609" s="19" t="s">
        <v>42</v>
      </c>
      <c r="F609" s="19">
        <v>1</v>
      </c>
      <c r="G609" s="20">
        <v>1443.43</v>
      </c>
      <c r="H609" s="20">
        <v>1807.46</v>
      </c>
      <c r="I609" s="390">
        <v>1807.46</v>
      </c>
      <c r="J609" s="100">
        <v>0</v>
      </c>
      <c r="K609" s="155">
        <v>0</v>
      </c>
      <c r="L609" s="366">
        <v>0</v>
      </c>
      <c r="M609" s="339">
        <v>0</v>
      </c>
      <c r="N609" s="155">
        <v>0</v>
      </c>
      <c r="O609" s="156">
        <v>0</v>
      </c>
      <c r="P609" s="155">
        <v>1807.46</v>
      </c>
      <c r="Q609" s="100"/>
      <c r="R609" s="155">
        <v>0</v>
      </c>
      <c r="S609" s="366">
        <v>0</v>
      </c>
      <c r="T609" s="339">
        <v>0</v>
      </c>
      <c r="U609" s="155">
        <v>0</v>
      </c>
      <c r="V609" s="156">
        <v>0</v>
      </c>
      <c r="W609" s="155">
        <v>1807.46</v>
      </c>
      <c r="X609" s="100"/>
      <c r="Y609" s="155">
        <v>0</v>
      </c>
      <c r="Z609" s="366">
        <v>0</v>
      </c>
      <c r="AA609" s="339">
        <v>0</v>
      </c>
      <c r="AB609" s="155">
        <v>0</v>
      </c>
      <c r="AC609" s="156">
        <v>0</v>
      </c>
      <c r="AD609" s="155">
        <v>1807.46</v>
      </c>
      <c r="AE609" s="100"/>
      <c r="AF609" s="155">
        <v>0</v>
      </c>
      <c r="AG609" s="366">
        <v>0</v>
      </c>
      <c r="AH609" s="339">
        <v>0</v>
      </c>
      <c r="AI609" s="155">
        <v>0</v>
      </c>
      <c r="AJ609" s="156">
        <v>0</v>
      </c>
      <c r="AK609" s="155">
        <v>1807.46</v>
      </c>
      <c r="AL609" s="100"/>
      <c r="AM609" s="155">
        <v>0</v>
      </c>
      <c r="AN609" s="366">
        <v>0</v>
      </c>
      <c r="AO609" s="339">
        <v>0</v>
      </c>
      <c r="AP609" s="155">
        <v>0</v>
      </c>
      <c r="AQ609" s="156">
        <v>0</v>
      </c>
      <c r="AR609" s="155">
        <v>1807.46</v>
      </c>
      <c r="AS609" s="100"/>
      <c r="AT609" s="155">
        <v>0</v>
      </c>
      <c r="AU609" s="366">
        <v>0</v>
      </c>
      <c r="AV609" s="339">
        <v>0</v>
      </c>
      <c r="AW609" s="155">
        <v>0</v>
      </c>
      <c r="AX609" s="156">
        <v>0</v>
      </c>
      <c r="AY609" s="155">
        <v>1807.46</v>
      </c>
      <c r="AZ609" s="100"/>
      <c r="BA609" s="155">
        <v>0</v>
      </c>
      <c r="BB609" s="366">
        <v>0</v>
      </c>
      <c r="BC609" s="339">
        <v>0</v>
      </c>
      <c r="BD609" s="155">
        <v>0</v>
      </c>
      <c r="BE609" s="156">
        <v>0</v>
      </c>
      <c r="BF609" s="155">
        <v>1807.46</v>
      </c>
      <c r="BG609" s="100"/>
      <c r="BH609" s="155">
        <v>0</v>
      </c>
      <c r="BI609" s="366">
        <v>0</v>
      </c>
      <c r="BJ609" s="339">
        <v>0</v>
      </c>
      <c r="BK609" s="155">
        <v>0</v>
      </c>
      <c r="BL609" s="156">
        <v>0</v>
      </c>
      <c r="BM609" s="155">
        <v>1807.46</v>
      </c>
      <c r="BN609" s="100"/>
      <c r="BO609" s="155">
        <v>0</v>
      </c>
      <c r="BP609" s="366">
        <v>0</v>
      </c>
      <c r="BQ609" s="339">
        <v>0</v>
      </c>
      <c r="BR609" s="155">
        <v>0</v>
      </c>
      <c r="BS609" s="156">
        <v>0</v>
      </c>
      <c r="BT609" s="155">
        <v>1807.46</v>
      </c>
      <c r="BU609" s="100"/>
      <c r="BV609" s="155">
        <v>0</v>
      </c>
      <c r="BW609" s="366">
        <v>0</v>
      </c>
      <c r="BX609" s="339">
        <v>0</v>
      </c>
      <c r="BY609" s="155">
        <v>0</v>
      </c>
      <c r="BZ609" s="156">
        <v>0</v>
      </c>
      <c r="CA609" s="155">
        <v>1807.46</v>
      </c>
      <c r="CB609" s="100"/>
      <c r="CC609" s="155">
        <v>0</v>
      </c>
      <c r="CD609" s="366">
        <v>0</v>
      </c>
      <c r="CE609" s="339">
        <v>0</v>
      </c>
      <c r="CF609" s="155">
        <v>0</v>
      </c>
      <c r="CG609" s="156">
        <v>0</v>
      </c>
      <c r="CH609" s="155">
        <v>1807.46</v>
      </c>
      <c r="CI609" s="100"/>
      <c r="CJ609" s="155">
        <v>0</v>
      </c>
      <c r="CK609" s="366">
        <v>0</v>
      </c>
      <c r="CL609" s="339">
        <v>0</v>
      </c>
      <c r="CM609" s="155">
        <v>0</v>
      </c>
      <c r="CN609" s="156">
        <v>0</v>
      </c>
      <c r="CO609" s="155">
        <v>1807.46</v>
      </c>
      <c r="CP609" s="100">
        <v>1</v>
      </c>
      <c r="CQ609" s="155">
        <v>1807.46</v>
      </c>
      <c r="CR609" s="366">
        <v>1</v>
      </c>
      <c r="CS609" s="339">
        <v>1</v>
      </c>
      <c r="CT609" s="155">
        <v>1807.46</v>
      </c>
      <c r="CU609" s="156">
        <v>1</v>
      </c>
      <c r="CV609" s="155">
        <v>0</v>
      </c>
      <c r="CW609" s="100"/>
      <c r="CX609" s="155">
        <v>0</v>
      </c>
      <c r="CY609" s="366">
        <v>0</v>
      </c>
      <c r="CZ609" s="339">
        <v>1</v>
      </c>
      <c r="DA609" s="155">
        <v>1807.46</v>
      </c>
      <c r="DB609" s="156">
        <v>1</v>
      </c>
      <c r="DC609" s="155">
        <v>0</v>
      </c>
      <c r="DD609" s="100"/>
      <c r="DE609" s="155">
        <v>0</v>
      </c>
      <c r="DF609" s="366">
        <v>0</v>
      </c>
      <c r="DG609" s="339">
        <v>1</v>
      </c>
      <c r="DH609" s="155">
        <v>1807.46</v>
      </c>
      <c r="DI609" s="156">
        <v>1</v>
      </c>
      <c r="DJ609" s="155">
        <v>0</v>
      </c>
      <c r="DK609" s="100"/>
      <c r="DL609" s="155">
        <v>0</v>
      </c>
      <c r="DM609" s="366">
        <v>0</v>
      </c>
      <c r="DN609" s="339">
        <v>1</v>
      </c>
      <c r="DO609" s="155">
        <v>1807.46</v>
      </c>
      <c r="DP609" s="156">
        <v>1</v>
      </c>
      <c r="DQ609" s="155">
        <v>0</v>
      </c>
    </row>
    <row r="610" spans="1:121" ht="38.25" x14ac:dyDescent="0.25">
      <c r="A610" s="17" t="s">
        <v>1622</v>
      </c>
      <c r="B610" s="18" t="s">
        <v>1623</v>
      </c>
      <c r="C610" s="17" t="s">
        <v>27</v>
      </c>
      <c r="D610" s="17" t="s">
        <v>1624</v>
      </c>
      <c r="E610" s="19" t="s">
        <v>42</v>
      </c>
      <c r="F610" s="19">
        <v>1</v>
      </c>
      <c r="G610" s="20">
        <v>890.01</v>
      </c>
      <c r="H610" s="20">
        <v>1114.47</v>
      </c>
      <c r="I610" s="390">
        <v>1114.47</v>
      </c>
      <c r="J610" s="100">
        <v>0</v>
      </c>
      <c r="K610" s="155">
        <v>0</v>
      </c>
      <c r="L610" s="366">
        <v>0</v>
      </c>
      <c r="M610" s="339">
        <v>0</v>
      </c>
      <c r="N610" s="155">
        <v>0</v>
      </c>
      <c r="O610" s="156">
        <v>0</v>
      </c>
      <c r="P610" s="155">
        <v>1114.47</v>
      </c>
      <c r="Q610" s="100"/>
      <c r="R610" s="155">
        <v>0</v>
      </c>
      <c r="S610" s="366">
        <v>0</v>
      </c>
      <c r="T610" s="339">
        <v>0</v>
      </c>
      <c r="U610" s="155">
        <v>0</v>
      </c>
      <c r="V610" s="156">
        <v>0</v>
      </c>
      <c r="W610" s="155">
        <v>1114.47</v>
      </c>
      <c r="X610" s="100"/>
      <c r="Y610" s="155">
        <v>0</v>
      </c>
      <c r="Z610" s="366">
        <v>0</v>
      </c>
      <c r="AA610" s="339">
        <v>0</v>
      </c>
      <c r="AB610" s="155">
        <v>0</v>
      </c>
      <c r="AC610" s="156">
        <v>0</v>
      </c>
      <c r="AD610" s="155">
        <v>1114.47</v>
      </c>
      <c r="AE610" s="100"/>
      <c r="AF610" s="155">
        <v>0</v>
      </c>
      <c r="AG610" s="366">
        <v>0</v>
      </c>
      <c r="AH610" s="339">
        <v>0</v>
      </c>
      <c r="AI610" s="155">
        <v>0</v>
      </c>
      <c r="AJ610" s="156">
        <v>0</v>
      </c>
      <c r="AK610" s="155">
        <v>1114.47</v>
      </c>
      <c r="AL610" s="100"/>
      <c r="AM610" s="155">
        <v>0</v>
      </c>
      <c r="AN610" s="366">
        <v>0</v>
      </c>
      <c r="AO610" s="339">
        <v>0</v>
      </c>
      <c r="AP610" s="155">
        <v>0</v>
      </c>
      <c r="AQ610" s="156">
        <v>0</v>
      </c>
      <c r="AR610" s="155">
        <v>1114.47</v>
      </c>
      <c r="AS610" s="100"/>
      <c r="AT610" s="155">
        <v>0</v>
      </c>
      <c r="AU610" s="366">
        <v>0</v>
      </c>
      <c r="AV610" s="339">
        <v>0</v>
      </c>
      <c r="AW610" s="155">
        <v>0</v>
      </c>
      <c r="AX610" s="156">
        <v>0</v>
      </c>
      <c r="AY610" s="155">
        <v>1114.47</v>
      </c>
      <c r="AZ610" s="100"/>
      <c r="BA610" s="155">
        <v>0</v>
      </c>
      <c r="BB610" s="366">
        <v>0</v>
      </c>
      <c r="BC610" s="339">
        <v>0</v>
      </c>
      <c r="BD610" s="155">
        <v>0</v>
      </c>
      <c r="BE610" s="156">
        <v>0</v>
      </c>
      <c r="BF610" s="155">
        <v>1114.47</v>
      </c>
      <c r="BG610" s="100"/>
      <c r="BH610" s="155">
        <v>0</v>
      </c>
      <c r="BI610" s="366">
        <v>0</v>
      </c>
      <c r="BJ610" s="339">
        <v>0</v>
      </c>
      <c r="BK610" s="155">
        <v>0</v>
      </c>
      <c r="BL610" s="156">
        <v>0</v>
      </c>
      <c r="BM610" s="155">
        <v>1114.47</v>
      </c>
      <c r="BN610" s="100"/>
      <c r="BO610" s="155">
        <v>0</v>
      </c>
      <c r="BP610" s="366">
        <v>0</v>
      </c>
      <c r="BQ610" s="339">
        <v>0</v>
      </c>
      <c r="BR610" s="155">
        <v>0</v>
      </c>
      <c r="BS610" s="156">
        <v>0</v>
      </c>
      <c r="BT610" s="155">
        <v>1114.47</v>
      </c>
      <c r="BU610" s="100">
        <v>1</v>
      </c>
      <c r="BV610" s="155">
        <v>1114.47</v>
      </c>
      <c r="BW610" s="366">
        <v>1</v>
      </c>
      <c r="BX610" s="339">
        <v>1</v>
      </c>
      <c r="BY610" s="155">
        <v>1114.47</v>
      </c>
      <c r="BZ610" s="156">
        <v>1</v>
      </c>
      <c r="CA610" s="155">
        <v>0</v>
      </c>
      <c r="CB610" s="100"/>
      <c r="CC610" s="155">
        <v>0</v>
      </c>
      <c r="CD610" s="366">
        <v>0</v>
      </c>
      <c r="CE610" s="339">
        <v>1</v>
      </c>
      <c r="CF610" s="155">
        <v>1114.47</v>
      </c>
      <c r="CG610" s="156">
        <v>1</v>
      </c>
      <c r="CH610" s="155">
        <v>0</v>
      </c>
      <c r="CI610" s="100"/>
      <c r="CJ610" s="155">
        <v>0</v>
      </c>
      <c r="CK610" s="366">
        <v>0</v>
      </c>
      <c r="CL610" s="339">
        <v>1</v>
      </c>
      <c r="CM610" s="155">
        <v>1114.47</v>
      </c>
      <c r="CN610" s="156">
        <v>1</v>
      </c>
      <c r="CO610" s="155">
        <v>0</v>
      </c>
      <c r="CP610" s="100"/>
      <c r="CQ610" s="155">
        <v>0</v>
      </c>
      <c r="CR610" s="366">
        <v>0</v>
      </c>
      <c r="CS610" s="339">
        <v>1</v>
      </c>
      <c r="CT610" s="155">
        <v>1114.47</v>
      </c>
      <c r="CU610" s="156">
        <v>1</v>
      </c>
      <c r="CV610" s="155">
        <v>0</v>
      </c>
      <c r="CW610" s="100"/>
      <c r="CX610" s="155">
        <v>0</v>
      </c>
      <c r="CY610" s="366">
        <v>0</v>
      </c>
      <c r="CZ610" s="339">
        <v>1</v>
      </c>
      <c r="DA610" s="155">
        <v>1114.47</v>
      </c>
      <c r="DB610" s="156">
        <v>1</v>
      </c>
      <c r="DC610" s="155">
        <v>0</v>
      </c>
      <c r="DD610" s="100"/>
      <c r="DE610" s="155">
        <v>0</v>
      </c>
      <c r="DF610" s="366">
        <v>0</v>
      </c>
      <c r="DG610" s="339">
        <v>1</v>
      </c>
      <c r="DH610" s="155">
        <v>1114.47</v>
      </c>
      <c r="DI610" s="156">
        <v>1</v>
      </c>
      <c r="DJ610" s="155">
        <v>0</v>
      </c>
      <c r="DK610" s="100"/>
      <c r="DL610" s="155">
        <v>0</v>
      </c>
      <c r="DM610" s="366">
        <v>0</v>
      </c>
      <c r="DN610" s="339">
        <v>1</v>
      </c>
      <c r="DO610" s="155">
        <v>1114.47</v>
      </c>
      <c r="DP610" s="156">
        <v>1</v>
      </c>
      <c r="DQ610" s="155">
        <v>0</v>
      </c>
    </row>
    <row r="611" spans="1:121" ht="38.25" x14ac:dyDescent="0.25">
      <c r="A611" s="17" t="s">
        <v>1625</v>
      </c>
      <c r="B611" s="18" t="s">
        <v>1626</v>
      </c>
      <c r="C611" s="17" t="s">
        <v>27</v>
      </c>
      <c r="D611" s="17" t="s">
        <v>1627</v>
      </c>
      <c r="E611" s="19" t="s">
        <v>42</v>
      </c>
      <c r="F611" s="19">
        <v>1</v>
      </c>
      <c r="G611" s="20">
        <v>3128.33</v>
      </c>
      <c r="H611" s="20">
        <v>3917.29</v>
      </c>
      <c r="I611" s="390">
        <v>3917.29</v>
      </c>
      <c r="J611" s="100">
        <v>0</v>
      </c>
      <c r="K611" s="155">
        <v>0</v>
      </c>
      <c r="L611" s="366">
        <v>0</v>
      </c>
      <c r="M611" s="339">
        <v>0</v>
      </c>
      <c r="N611" s="155">
        <v>0</v>
      </c>
      <c r="O611" s="156">
        <v>0</v>
      </c>
      <c r="P611" s="155">
        <v>3917.29</v>
      </c>
      <c r="Q611" s="100"/>
      <c r="R611" s="155">
        <v>0</v>
      </c>
      <c r="S611" s="366">
        <v>0</v>
      </c>
      <c r="T611" s="339">
        <v>0</v>
      </c>
      <c r="U611" s="155">
        <v>0</v>
      </c>
      <c r="V611" s="156">
        <v>0</v>
      </c>
      <c r="W611" s="155">
        <v>3917.29</v>
      </c>
      <c r="X611" s="100"/>
      <c r="Y611" s="155">
        <v>0</v>
      </c>
      <c r="Z611" s="366">
        <v>0</v>
      </c>
      <c r="AA611" s="339">
        <v>0</v>
      </c>
      <c r="AB611" s="155">
        <v>0</v>
      </c>
      <c r="AC611" s="156">
        <v>0</v>
      </c>
      <c r="AD611" s="155">
        <v>3917.29</v>
      </c>
      <c r="AE611" s="100"/>
      <c r="AF611" s="155">
        <v>0</v>
      </c>
      <c r="AG611" s="366">
        <v>0</v>
      </c>
      <c r="AH611" s="339">
        <v>0</v>
      </c>
      <c r="AI611" s="155">
        <v>0</v>
      </c>
      <c r="AJ611" s="156">
        <v>0</v>
      </c>
      <c r="AK611" s="155">
        <v>3917.29</v>
      </c>
      <c r="AL611" s="100"/>
      <c r="AM611" s="155">
        <v>0</v>
      </c>
      <c r="AN611" s="366">
        <v>0</v>
      </c>
      <c r="AO611" s="339">
        <v>0</v>
      </c>
      <c r="AP611" s="155">
        <v>0</v>
      </c>
      <c r="AQ611" s="156">
        <v>0</v>
      </c>
      <c r="AR611" s="155">
        <v>3917.29</v>
      </c>
      <c r="AS611" s="100"/>
      <c r="AT611" s="155">
        <v>0</v>
      </c>
      <c r="AU611" s="366">
        <v>0</v>
      </c>
      <c r="AV611" s="339">
        <v>0</v>
      </c>
      <c r="AW611" s="155">
        <v>0</v>
      </c>
      <c r="AX611" s="156">
        <v>0</v>
      </c>
      <c r="AY611" s="155">
        <v>3917.29</v>
      </c>
      <c r="AZ611" s="100"/>
      <c r="BA611" s="155">
        <v>0</v>
      </c>
      <c r="BB611" s="366">
        <v>0</v>
      </c>
      <c r="BC611" s="339">
        <v>0</v>
      </c>
      <c r="BD611" s="155">
        <v>0</v>
      </c>
      <c r="BE611" s="156">
        <v>0</v>
      </c>
      <c r="BF611" s="155">
        <v>3917.29</v>
      </c>
      <c r="BG611" s="100"/>
      <c r="BH611" s="155">
        <v>0</v>
      </c>
      <c r="BI611" s="366">
        <v>0</v>
      </c>
      <c r="BJ611" s="339">
        <v>0</v>
      </c>
      <c r="BK611" s="155">
        <v>0</v>
      </c>
      <c r="BL611" s="156">
        <v>0</v>
      </c>
      <c r="BM611" s="155">
        <v>3917.29</v>
      </c>
      <c r="BN611" s="100"/>
      <c r="BO611" s="155">
        <v>0</v>
      </c>
      <c r="BP611" s="366">
        <v>0</v>
      </c>
      <c r="BQ611" s="339">
        <v>0</v>
      </c>
      <c r="BR611" s="155">
        <v>0</v>
      </c>
      <c r="BS611" s="156">
        <v>0</v>
      </c>
      <c r="BT611" s="155">
        <v>3917.29</v>
      </c>
      <c r="BU611" s="100">
        <v>1</v>
      </c>
      <c r="BV611" s="155">
        <v>3917.29</v>
      </c>
      <c r="BW611" s="366">
        <v>1</v>
      </c>
      <c r="BX611" s="339">
        <v>1</v>
      </c>
      <c r="BY611" s="155">
        <v>3917.29</v>
      </c>
      <c r="BZ611" s="156">
        <v>1</v>
      </c>
      <c r="CA611" s="155">
        <v>0</v>
      </c>
      <c r="CB611" s="100"/>
      <c r="CC611" s="155">
        <v>0</v>
      </c>
      <c r="CD611" s="366">
        <v>0</v>
      </c>
      <c r="CE611" s="339">
        <v>1</v>
      </c>
      <c r="CF611" s="155">
        <v>3917.29</v>
      </c>
      <c r="CG611" s="156">
        <v>1</v>
      </c>
      <c r="CH611" s="155">
        <v>0</v>
      </c>
      <c r="CI611" s="100"/>
      <c r="CJ611" s="155">
        <v>0</v>
      </c>
      <c r="CK611" s="366">
        <v>0</v>
      </c>
      <c r="CL611" s="339">
        <v>1</v>
      </c>
      <c r="CM611" s="155">
        <v>3917.29</v>
      </c>
      <c r="CN611" s="156">
        <v>1</v>
      </c>
      <c r="CO611" s="155">
        <v>0</v>
      </c>
      <c r="CP611" s="100"/>
      <c r="CQ611" s="155">
        <v>0</v>
      </c>
      <c r="CR611" s="366">
        <v>0</v>
      </c>
      <c r="CS611" s="339">
        <v>1</v>
      </c>
      <c r="CT611" s="155">
        <v>3917.29</v>
      </c>
      <c r="CU611" s="156">
        <v>1</v>
      </c>
      <c r="CV611" s="155">
        <v>0</v>
      </c>
      <c r="CW611" s="100"/>
      <c r="CX611" s="155">
        <v>0</v>
      </c>
      <c r="CY611" s="366">
        <v>0</v>
      </c>
      <c r="CZ611" s="339">
        <v>1</v>
      </c>
      <c r="DA611" s="155">
        <v>3917.29</v>
      </c>
      <c r="DB611" s="156">
        <v>1</v>
      </c>
      <c r="DC611" s="155">
        <v>0</v>
      </c>
      <c r="DD611" s="100"/>
      <c r="DE611" s="155">
        <v>0</v>
      </c>
      <c r="DF611" s="366">
        <v>0</v>
      </c>
      <c r="DG611" s="339">
        <v>1</v>
      </c>
      <c r="DH611" s="155">
        <v>3917.29</v>
      </c>
      <c r="DI611" s="156">
        <v>1</v>
      </c>
      <c r="DJ611" s="155">
        <v>0</v>
      </c>
      <c r="DK611" s="100"/>
      <c r="DL611" s="155">
        <v>0</v>
      </c>
      <c r="DM611" s="366">
        <v>0</v>
      </c>
      <c r="DN611" s="339">
        <v>1</v>
      </c>
      <c r="DO611" s="155">
        <v>3917.29</v>
      </c>
      <c r="DP611" s="156">
        <v>1</v>
      </c>
      <c r="DQ611" s="155">
        <v>0</v>
      </c>
    </row>
    <row r="612" spans="1:121" ht="38.25" x14ac:dyDescent="0.25">
      <c r="A612" s="17" t="s">
        <v>1628</v>
      </c>
      <c r="B612" s="18" t="s">
        <v>1629</v>
      </c>
      <c r="C612" s="17" t="s">
        <v>27</v>
      </c>
      <c r="D612" s="17" t="s">
        <v>1630</v>
      </c>
      <c r="E612" s="19" t="s">
        <v>42</v>
      </c>
      <c r="F612" s="19">
        <v>1</v>
      </c>
      <c r="G612" s="20">
        <v>3906.66</v>
      </c>
      <c r="H612" s="20">
        <v>4891.91</v>
      </c>
      <c r="I612" s="390">
        <v>4891.91</v>
      </c>
      <c r="J612" s="100">
        <v>0</v>
      </c>
      <c r="K612" s="155">
        <v>0</v>
      </c>
      <c r="L612" s="366">
        <v>0</v>
      </c>
      <c r="M612" s="339">
        <v>0</v>
      </c>
      <c r="N612" s="155">
        <v>0</v>
      </c>
      <c r="O612" s="156">
        <v>0</v>
      </c>
      <c r="P612" s="155">
        <v>4891.91</v>
      </c>
      <c r="Q612" s="100"/>
      <c r="R612" s="155">
        <v>0</v>
      </c>
      <c r="S612" s="366">
        <v>0</v>
      </c>
      <c r="T612" s="339">
        <v>0</v>
      </c>
      <c r="U612" s="155">
        <v>0</v>
      </c>
      <c r="V612" s="156">
        <v>0</v>
      </c>
      <c r="W612" s="155">
        <v>4891.91</v>
      </c>
      <c r="X612" s="100"/>
      <c r="Y612" s="155">
        <v>0</v>
      </c>
      <c r="Z612" s="366">
        <v>0</v>
      </c>
      <c r="AA612" s="339">
        <v>0</v>
      </c>
      <c r="AB612" s="155">
        <v>0</v>
      </c>
      <c r="AC612" s="156">
        <v>0</v>
      </c>
      <c r="AD612" s="155">
        <v>4891.91</v>
      </c>
      <c r="AE612" s="100"/>
      <c r="AF612" s="155">
        <v>0</v>
      </c>
      <c r="AG612" s="366">
        <v>0</v>
      </c>
      <c r="AH612" s="339">
        <v>0</v>
      </c>
      <c r="AI612" s="155">
        <v>0</v>
      </c>
      <c r="AJ612" s="156">
        <v>0</v>
      </c>
      <c r="AK612" s="155">
        <v>4891.91</v>
      </c>
      <c r="AL612" s="100"/>
      <c r="AM612" s="155">
        <v>0</v>
      </c>
      <c r="AN612" s="366">
        <v>0</v>
      </c>
      <c r="AO612" s="339">
        <v>0</v>
      </c>
      <c r="AP612" s="155">
        <v>0</v>
      </c>
      <c r="AQ612" s="156">
        <v>0</v>
      </c>
      <c r="AR612" s="155">
        <v>4891.91</v>
      </c>
      <c r="AS612" s="100"/>
      <c r="AT612" s="155">
        <v>0</v>
      </c>
      <c r="AU612" s="366">
        <v>0</v>
      </c>
      <c r="AV612" s="339">
        <v>0</v>
      </c>
      <c r="AW612" s="155">
        <v>0</v>
      </c>
      <c r="AX612" s="156">
        <v>0</v>
      </c>
      <c r="AY612" s="155">
        <v>4891.91</v>
      </c>
      <c r="AZ612" s="100"/>
      <c r="BA612" s="155">
        <v>0</v>
      </c>
      <c r="BB612" s="366">
        <v>0</v>
      </c>
      <c r="BC612" s="339">
        <v>0</v>
      </c>
      <c r="BD612" s="155">
        <v>0</v>
      </c>
      <c r="BE612" s="156">
        <v>0</v>
      </c>
      <c r="BF612" s="155">
        <v>4891.91</v>
      </c>
      <c r="BG612" s="100"/>
      <c r="BH612" s="155">
        <v>0</v>
      </c>
      <c r="BI612" s="366">
        <v>0</v>
      </c>
      <c r="BJ612" s="339">
        <v>0</v>
      </c>
      <c r="BK612" s="155">
        <v>0</v>
      </c>
      <c r="BL612" s="156">
        <v>0</v>
      </c>
      <c r="BM612" s="155">
        <v>4891.91</v>
      </c>
      <c r="BN612" s="100"/>
      <c r="BO612" s="155">
        <v>0</v>
      </c>
      <c r="BP612" s="366">
        <v>0</v>
      </c>
      <c r="BQ612" s="339">
        <v>0</v>
      </c>
      <c r="BR612" s="155">
        <v>0</v>
      </c>
      <c r="BS612" s="156">
        <v>0</v>
      </c>
      <c r="BT612" s="155">
        <v>4891.91</v>
      </c>
      <c r="BU612" s="100">
        <v>1</v>
      </c>
      <c r="BV612" s="155">
        <v>4891.91</v>
      </c>
      <c r="BW612" s="366">
        <v>1</v>
      </c>
      <c r="BX612" s="339">
        <v>1</v>
      </c>
      <c r="BY612" s="155">
        <v>4891.91</v>
      </c>
      <c r="BZ612" s="156">
        <v>1</v>
      </c>
      <c r="CA612" s="155">
        <v>0</v>
      </c>
      <c r="CB612" s="100"/>
      <c r="CC612" s="155">
        <v>0</v>
      </c>
      <c r="CD612" s="366">
        <v>0</v>
      </c>
      <c r="CE612" s="339">
        <v>1</v>
      </c>
      <c r="CF612" s="155">
        <v>4891.91</v>
      </c>
      <c r="CG612" s="156">
        <v>1</v>
      </c>
      <c r="CH612" s="155">
        <v>0</v>
      </c>
      <c r="CI612" s="100"/>
      <c r="CJ612" s="155">
        <v>0</v>
      </c>
      <c r="CK612" s="366">
        <v>0</v>
      </c>
      <c r="CL612" s="339">
        <v>1</v>
      </c>
      <c r="CM612" s="155">
        <v>4891.91</v>
      </c>
      <c r="CN612" s="156">
        <v>1</v>
      </c>
      <c r="CO612" s="155">
        <v>0</v>
      </c>
      <c r="CP612" s="100"/>
      <c r="CQ612" s="155">
        <v>0</v>
      </c>
      <c r="CR612" s="366">
        <v>0</v>
      </c>
      <c r="CS612" s="339">
        <v>1</v>
      </c>
      <c r="CT612" s="155">
        <v>4891.91</v>
      </c>
      <c r="CU612" s="156">
        <v>1</v>
      </c>
      <c r="CV612" s="155">
        <v>0</v>
      </c>
      <c r="CW612" s="100"/>
      <c r="CX612" s="155">
        <v>0</v>
      </c>
      <c r="CY612" s="366">
        <v>0</v>
      </c>
      <c r="CZ612" s="339">
        <v>1</v>
      </c>
      <c r="DA612" s="155">
        <v>4891.91</v>
      </c>
      <c r="DB612" s="156">
        <v>1</v>
      </c>
      <c r="DC612" s="155">
        <v>0</v>
      </c>
      <c r="DD612" s="100"/>
      <c r="DE612" s="155">
        <v>0</v>
      </c>
      <c r="DF612" s="366">
        <v>0</v>
      </c>
      <c r="DG612" s="339">
        <v>1</v>
      </c>
      <c r="DH612" s="155">
        <v>4891.91</v>
      </c>
      <c r="DI612" s="156">
        <v>1</v>
      </c>
      <c r="DJ612" s="155">
        <v>0</v>
      </c>
      <c r="DK612" s="100"/>
      <c r="DL612" s="155">
        <v>0</v>
      </c>
      <c r="DM612" s="366">
        <v>0</v>
      </c>
      <c r="DN612" s="339">
        <v>1</v>
      </c>
      <c r="DO612" s="155">
        <v>4891.91</v>
      </c>
      <c r="DP612" s="156">
        <v>1</v>
      </c>
      <c r="DQ612" s="155">
        <v>0</v>
      </c>
    </row>
    <row r="613" spans="1:121" ht="38.25" x14ac:dyDescent="0.25">
      <c r="A613" s="17" t="s">
        <v>1631</v>
      </c>
      <c r="B613" s="18" t="s">
        <v>1632</v>
      </c>
      <c r="C613" s="17" t="s">
        <v>27</v>
      </c>
      <c r="D613" s="17" t="s">
        <v>1633</v>
      </c>
      <c r="E613" s="19" t="s">
        <v>906</v>
      </c>
      <c r="F613" s="19">
        <v>11</v>
      </c>
      <c r="G613" s="20">
        <v>751.77</v>
      </c>
      <c r="H613" s="20">
        <v>941.36</v>
      </c>
      <c r="I613" s="390">
        <v>10354.959999999999</v>
      </c>
      <c r="J613" s="100">
        <v>0</v>
      </c>
      <c r="K613" s="155">
        <v>0</v>
      </c>
      <c r="L613" s="366">
        <v>0</v>
      </c>
      <c r="M613" s="339">
        <v>0</v>
      </c>
      <c r="N613" s="155">
        <v>0</v>
      </c>
      <c r="O613" s="156">
        <v>0</v>
      </c>
      <c r="P613" s="155">
        <v>10354.959999999999</v>
      </c>
      <c r="Q613" s="100"/>
      <c r="R613" s="155">
        <v>0</v>
      </c>
      <c r="S613" s="366">
        <v>0</v>
      </c>
      <c r="T613" s="339">
        <v>0</v>
      </c>
      <c r="U613" s="155">
        <v>0</v>
      </c>
      <c r="V613" s="156">
        <v>0</v>
      </c>
      <c r="W613" s="155">
        <v>10354.959999999999</v>
      </c>
      <c r="X613" s="100"/>
      <c r="Y613" s="155">
        <v>0</v>
      </c>
      <c r="Z613" s="366">
        <v>0</v>
      </c>
      <c r="AA613" s="339">
        <v>0</v>
      </c>
      <c r="AB613" s="155">
        <v>0</v>
      </c>
      <c r="AC613" s="156">
        <v>0</v>
      </c>
      <c r="AD613" s="155">
        <v>10354.959999999999</v>
      </c>
      <c r="AE613" s="100"/>
      <c r="AF613" s="155">
        <v>0</v>
      </c>
      <c r="AG613" s="366">
        <v>0</v>
      </c>
      <c r="AH613" s="339">
        <v>0</v>
      </c>
      <c r="AI613" s="155">
        <v>0</v>
      </c>
      <c r="AJ613" s="156">
        <v>0</v>
      </c>
      <c r="AK613" s="155">
        <v>10354.959999999999</v>
      </c>
      <c r="AL613" s="100"/>
      <c r="AM613" s="155">
        <v>0</v>
      </c>
      <c r="AN613" s="366">
        <v>0</v>
      </c>
      <c r="AO613" s="339">
        <v>0</v>
      </c>
      <c r="AP613" s="155">
        <v>0</v>
      </c>
      <c r="AQ613" s="156">
        <v>0</v>
      </c>
      <c r="AR613" s="155">
        <v>10354.959999999999</v>
      </c>
      <c r="AS613" s="100"/>
      <c r="AT613" s="155">
        <v>0</v>
      </c>
      <c r="AU613" s="366">
        <v>0</v>
      </c>
      <c r="AV613" s="339">
        <v>0</v>
      </c>
      <c r="AW613" s="155">
        <v>0</v>
      </c>
      <c r="AX613" s="156">
        <v>0</v>
      </c>
      <c r="AY613" s="155">
        <v>10354.959999999999</v>
      </c>
      <c r="AZ613" s="100"/>
      <c r="BA613" s="155">
        <v>0</v>
      </c>
      <c r="BB613" s="366">
        <v>0</v>
      </c>
      <c r="BC613" s="339">
        <v>0</v>
      </c>
      <c r="BD613" s="155">
        <v>0</v>
      </c>
      <c r="BE613" s="156">
        <v>0</v>
      </c>
      <c r="BF613" s="155">
        <v>10354.959999999999</v>
      </c>
      <c r="BG613" s="100"/>
      <c r="BH613" s="155">
        <v>0</v>
      </c>
      <c r="BI613" s="366">
        <v>0</v>
      </c>
      <c r="BJ613" s="339">
        <v>0</v>
      </c>
      <c r="BK613" s="155">
        <v>0</v>
      </c>
      <c r="BL613" s="156">
        <v>0</v>
      </c>
      <c r="BM613" s="155">
        <v>10354.959999999999</v>
      </c>
      <c r="BN613" s="100"/>
      <c r="BO613" s="155">
        <v>0</v>
      </c>
      <c r="BP613" s="366">
        <v>0</v>
      </c>
      <c r="BQ613" s="339">
        <v>0</v>
      </c>
      <c r="BR613" s="155">
        <v>0</v>
      </c>
      <c r="BS613" s="156">
        <v>0</v>
      </c>
      <c r="BT613" s="155">
        <v>10354.959999999999</v>
      </c>
      <c r="BU613" s="100"/>
      <c r="BV613" s="155">
        <v>0</v>
      </c>
      <c r="BW613" s="366">
        <v>0</v>
      </c>
      <c r="BX613" s="339">
        <v>0</v>
      </c>
      <c r="BY613" s="155">
        <v>0</v>
      </c>
      <c r="BZ613" s="156">
        <v>0</v>
      </c>
      <c r="CA613" s="155">
        <v>10354.959999999999</v>
      </c>
      <c r="CB613" s="100"/>
      <c r="CC613" s="155">
        <v>0</v>
      </c>
      <c r="CD613" s="366">
        <v>0</v>
      </c>
      <c r="CE613" s="339">
        <v>0</v>
      </c>
      <c r="CF613" s="155">
        <v>0</v>
      </c>
      <c r="CG613" s="156">
        <v>0</v>
      </c>
      <c r="CH613" s="155">
        <v>10354.959999999999</v>
      </c>
      <c r="CI613" s="100"/>
      <c r="CJ613" s="155">
        <v>0</v>
      </c>
      <c r="CK613" s="366">
        <v>0</v>
      </c>
      <c r="CL613" s="339">
        <v>0</v>
      </c>
      <c r="CM613" s="155">
        <v>0</v>
      </c>
      <c r="CN613" s="156">
        <v>0</v>
      </c>
      <c r="CO613" s="155">
        <v>10354.959999999999</v>
      </c>
      <c r="CP613" s="100"/>
      <c r="CQ613" s="155">
        <v>0</v>
      </c>
      <c r="CR613" s="366">
        <v>0</v>
      </c>
      <c r="CS613" s="339">
        <v>0</v>
      </c>
      <c r="CT613" s="155">
        <v>0</v>
      </c>
      <c r="CU613" s="156">
        <v>0</v>
      </c>
      <c r="CV613" s="155">
        <v>10354.959999999999</v>
      </c>
      <c r="CW613" s="100"/>
      <c r="CX613" s="155">
        <v>0</v>
      </c>
      <c r="CY613" s="366">
        <v>0</v>
      </c>
      <c r="CZ613" s="339">
        <v>0</v>
      </c>
      <c r="DA613" s="155">
        <v>0</v>
      </c>
      <c r="DB613" s="156">
        <v>0</v>
      </c>
      <c r="DC613" s="155">
        <v>10354.959999999999</v>
      </c>
      <c r="DD613" s="100"/>
      <c r="DE613" s="155">
        <v>0</v>
      </c>
      <c r="DF613" s="366">
        <v>0</v>
      </c>
      <c r="DG613" s="339">
        <v>0</v>
      </c>
      <c r="DH613" s="155">
        <v>0</v>
      </c>
      <c r="DI613" s="156">
        <v>0</v>
      </c>
      <c r="DJ613" s="155">
        <v>10354.959999999999</v>
      </c>
      <c r="DK613" s="100"/>
      <c r="DL613" s="155">
        <v>0</v>
      </c>
      <c r="DM613" s="366">
        <v>0</v>
      </c>
      <c r="DN613" s="339">
        <v>0</v>
      </c>
      <c r="DO613" s="155">
        <v>0</v>
      </c>
      <c r="DP613" s="156">
        <v>0</v>
      </c>
      <c r="DQ613" s="155">
        <v>10354.959999999999</v>
      </c>
    </row>
    <row r="614" spans="1:121" ht="25.5" x14ac:dyDescent="0.25">
      <c r="A614" s="17" t="s">
        <v>1634</v>
      </c>
      <c r="B614" s="18" t="s">
        <v>1635</v>
      </c>
      <c r="C614" s="17" t="s">
        <v>40</v>
      </c>
      <c r="D614" s="17" t="s">
        <v>1636</v>
      </c>
      <c r="E614" s="19" t="s">
        <v>42</v>
      </c>
      <c r="F614" s="19">
        <v>20</v>
      </c>
      <c r="G614" s="20">
        <v>218.68</v>
      </c>
      <c r="H614" s="20">
        <v>273.83</v>
      </c>
      <c r="I614" s="390">
        <v>5476.6</v>
      </c>
      <c r="J614" s="100">
        <v>0</v>
      </c>
      <c r="K614" s="155">
        <v>0</v>
      </c>
      <c r="L614" s="366">
        <v>0</v>
      </c>
      <c r="M614" s="339">
        <v>0</v>
      </c>
      <c r="N614" s="155">
        <v>0</v>
      </c>
      <c r="O614" s="156">
        <v>0</v>
      </c>
      <c r="P614" s="155">
        <v>5476.6</v>
      </c>
      <c r="Q614" s="100"/>
      <c r="R614" s="155">
        <v>0</v>
      </c>
      <c r="S614" s="366">
        <v>0</v>
      </c>
      <c r="T614" s="339">
        <v>0</v>
      </c>
      <c r="U614" s="155">
        <v>0</v>
      </c>
      <c r="V614" s="156">
        <v>0</v>
      </c>
      <c r="W614" s="155">
        <v>5476.6</v>
      </c>
      <c r="X614" s="100"/>
      <c r="Y614" s="155">
        <v>0</v>
      </c>
      <c r="Z614" s="366">
        <v>0</v>
      </c>
      <c r="AA614" s="339">
        <v>0</v>
      </c>
      <c r="AB614" s="155">
        <v>0</v>
      </c>
      <c r="AC614" s="156">
        <v>0</v>
      </c>
      <c r="AD614" s="155">
        <v>5476.6</v>
      </c>
      <c r="AE614" s="100"/>
      <c r="AF614" s="155">
        <v>0</v>
      </c>
      <c r="AG614" s="366">
        <v>0</v>
      </c>
      <c r="AH614" s="339">
        <v>0</v>
      </c>
      <c r="AI614" s="155">
        <v>0</v>
      </c>
      <c r="AJ614" s="156">
        <v>0</v>
      </c>
      <c r="AK614" s="155">
        <v>5476.6</v>
      </c>
      <c r="AL614" s="100"/>
      <c r="AM614" s="155">
        <v>0</v>
      </c>
      <c r="AN614" s="366">
        <v>0</v>
      </c>
      <c r="AO614" s="339">
        <v>0</v>
      </c>
      <c r="AP614" s="155">
        <v>0</v>
      </c>
      <c r="AQ614" s="156">
        <v>0</v>
      </c>
      <c r="AR614" s="155">
        <v>5476.6</v>
      </c>
      <c r="AS614" s="100"/>
      <c r="AT614" s="155">
        <v>0</v>
      </c>
      <c r="AU614" s="366">
        <v>0</v>
      </c>
      <c r="AV614" s="339">
        <v>0</v>
      </c>
      <c r="AW614" s="155">
        <v>0</v>
      </c>
      <c r="AX614" s="156">
        <v>0</v>
      </c>
      <c r="AY614" s="155">
        <v>5476.6</v>
      </c>
      <c r="AZ614" s="100"/>
      <c r="BA614" s="155">
        <v>0</v>
      </c>
      <c r="BB614" s="366">
        <v>0</v>
      </c>
      <c r="BC614" s="339">
        <v>0</v>
      </c>
      <c r="BD614" s="155">
        <v>0</v>
      </c>
      <c r="BE614" s="156">
        <v>0</v>
      </c>
      <c r="BF614" s="155">
        <v>5476.6</v>
      </c>
      <c r="BG614" s="100"/>
      <c r="BH614" s="155">
        <v>0</v>
      </c>
      <c r="BI614" s="366">
        <v>0</v>
      </c>
      <c r="BJ614" s="339">
        <v>0</v>
      </c>
      <c r="BK614" s="155">
        <v>0</v>
      </c>
      <c r="BL614" s="156">
        <v>0</v>
      </c>
      <c r="BM614" s="155">
        <v>5476.6</v>
      </c>
      <c r="BN614" s="100"/>
      <c r="BO614" s="155">
        <v>0</v>
      </c>
      <c r="BP614" s="366">
        <v>0</v>
      </c>
      <c r="BQ614" s="339">
        <v>0</v>
      </c>
      <c r="BR614" s="155">
        <v>0</v>
      </c>
      <c r="BS614" s="156">
        <v>0</v>
      </c>
      <c r="BT614" s="155">
        <v>5476.6</v>
      </c>
      <c r="BU614" s="100"/>
      <c r="BV614" s="155">
        <v>0</v>
      </c>
      <c r="BW614" s="366">
        <v>0</v>
      </c>
      <c r="BX614" s="339">
        <v>0</v>
      </c>
      <c r="BY614" s="155">
        <v>0</v>
      </c>
      <c r="BZ614" s="156">
        <v>0</v>
      </c>
      <c r="CA614" s="155">
        <v>5476.6</v>
      </c>
      <c r="CB614" s="100"/>
      <c r="CC614" s="155">
        <v>0</v>
      </c>
      <c r="CD614" s="366">
        <v>0</v>
      </c>
      <c r="CE614" s="339">
        <v>0</v>
      </c>
      <c r="CF614" s="155">
        <v>0</v>
      </c>
      <c r="CG614" s="156">
        <v>0</v>
      </c>
      <c r="CH614" s="155">
        <v>5476.6</v>
      </c>
      <c r="CI614" s="100"/>
      <c r="CJ614" s="155">
        <v>0</v>
      </c>
      <c r="CK614" s="366">
        <v>0</v>
      </c>
      <c r="CL614" s="339">
        <v>0</v>
      </c>
      <c r="CM614" s="155">
        <v>0</v>
      </c>
      <c r="CN614" s="156">
        <v>0</v>
      </c>
      <c r="CO614" s="155">
        <v>5476.6</v>
      </c>
      <c r="CP614" s="100"/>
      <c r="CQ614" s="155">
        <v>0</v>
      </c>
      <c r="CR614" s="366">
        <v>0</v>
      </c>
      <c r="CS614" s="339">
        <v>0</v>
      </c>
      <c r="CT614" s="155">
        <v>0</v>
      </c>
      <c r="CU614" s="156">
        <v>0</v>
      </c>
      <c r="CV614" s="155">
        <v>5476.6</v>
      </c>
      <c r="CW614" s="100"/>
      <c r="CX614" s="155">
        <v>0</v>
      </c>
      <c r="CY614" s="366">
        <v>0</v>
      </c>
      <c r="CZ614" s="339">
        <v>0</v>
      </c>
      <c r="DA614" s="155">
        <v>0</v>
      </c>
      <c r="DB614" s="156">
        <v>0</v>
      </c>
      <c r="DC614" s="155">
        <v>5476.6</v>
      </c>
      <c r="DD614" s="100"/>
      <c r="DE614" s="155">
        <v>0</v>
      </c>
      <c r="DF614" s="366">
        <v>0</v>
      </c>
      <c r="DG614" s="339">
        <v>0</v>
      </c>
      <c r="DH614" s="155">
        <v>0</v>
      </c>
      <c r="DI614" s="156">
        <v>0</v>
      </c>
      <c r="DJ614" s="155">
        <v>5476.6</v>
      </c>
      <c r="DK614" s="100"/>
      <c r="DL614" s="155">
        <v>0</v>
      </c>
      <c r="DM614" s="366">
        <v>0</v>
      </c>
      <c r="DN614" s="339">
        <v>0</v>
      </c>
      <c r="DO614" s="155">
        <v>0</v>
      </c>
      <c r="DP614" s="156">
        <v>0</v>
      </c>
      <c r="DQ614" s="155">
        <v>5476.6</v>
      </c>
    </row>
    <row r="615" spans="1:121" ht="38.25" x14ac:dyDescent="0.25">
      <c r="A615" s="17" t="s">
        <v>1637</v>
      </c>
      <c r="B615" s="18" t="s">
        <v>1638</v>
      </c>
      <c r="C615" s="17" t="s">
        <v>32</v>
      </c>
      <c r="D615" s="17" t="s">
        <v>1639</v>
      </c>
      <c r="E615" s="19" t="s">
        <v>42</v>
      </c>
      <c r="F615" s="19">
        <v>1</v>
      </c>
      <c r="G615" s="20">
        <v>82.24</v>
      </c>
      <c r="H615" s="20">
        <v>102.98</v>
      </c>
      <c r="I615" s="390">
        <v>102.98</v>
      </c>
      <c r="J615" s="391">
        <v>0</v>
      </c>
      <c r="K615" s="155">
        <v>0</v>
      </c>
      <c r="L615" s="366">
        <v>0</v>
      </c>
      <c r="M615" s="339">
        <v>0</v>
      </c>
      <c r="N615" s="155">
        <v>0</v>
      </c>
      <c r="O615" s="156">
        <v>0</v>
      </c>
      <c r="P615" s="155">
        <v>102.98</v>
      </c>
      <c r="Q615" s="391"/>
      <c r="R615" s="155">
        <v>0</v>
      </c>
      <c r="S615" s="366">
        <v>0</v>
      </c>
      <c r="T615" s="339">
        <v>0</v>
      </c>
      <c r="U615" s="155">
        <v>0</v>
      </c>
      <c r="V615" s="156">
        <v>0</v>
      </c>
      <c r="W615" s="155">
        <v>102.98</v>
      </c>
      <c r="X615" s="391"/>
      <c r="Y615" s="155">
        <v>0</v>
      </c>
      <c r="Z615" s="366">
        <v>0</v>
      </c>
      <c r="AA615" s="339">
        <v>0</v>
      </c>
      <c r="AB615" s="155">
        <v>0</v>
      </c>
      <c r="AC615" s="156">
        <v>0</v>
      </c>
      <c r="AD615" s="155">
        <v>102.98</v>
      </c>
      <c r="AE615" s="391"/>
      <c r="AF615" s="155">
        <v>0</v>
      </c>
      <c r="AG615" s="366">
        <v>0</v>
      </c>
      <c r="AH615" s="339">
        <v>0</v>
      </c>
      <c r="AI615" s="155">
        <v>0</v>
      </c>
      <c r="AJ615" s="156">
        <v>0</v>
      </c>
      <c r="AK615" s="155">
        <v>102.98</v>
      </c>
      <c r="AL615" s="391"/>
      <c r="AM615" s="155">
        <v>0</v>
      </c>
      <c r="AN615" s="366">
        <v>0</v>
      </c>
      <c r="AO615" s="339">
        <v>0</v>
      </c>
      <c r="AP615" s="155">
        <v>0</v>
      </c>
      <c r="AQ615" s="156">
        <v>0</v>
      </c>
      <c r="AR615" s="155">
        <v>102.98</v>
      </c>
      <c r="AS615" s="391"/>
      <c r="AT615" s="155">
        <v>0</v>
      </c>
      <c r="AU615" s="366">
        <v>0</v>
      </c>
      <c r="AV615" s="339">
        <v>0</v>
      </c>
      <c r="AW615" s="155">
        <v>0</v>
      </c>
      <c r="AX615" s="156">
        <v>0</v>
      </c>
      <c r="AY615" s="155">
        <v>102.98</v>
      </c>
      <c r="AZ615" s="391"/>
      <c r="BA615" s="155">
        <v>0</v>
      </c>
      <c r="BB615" s="366">
        <v>0</v>
      </c>
      <c r="BC615" s="339">
        <v>0</v>
      </c>
      <c r="BD615" s="155">
        <v>0</v>
      </c>
      <c r="BE615" s="156">
        <v>0</v>
      </c>
      <c r="BF615" s="155">
        <v>102.98</v>
      </c>
      <c r="BG615" s="391"/>
      <c r="BH615" s="155">
        <v>0</v>
      </c>
      <c r="BI615" s="366">
        <v>0</v>
      </c>
      <c r="BJ615" s="339">
        <v>0</v>
      </c>
      <c r="BK615" s="155">
        <v>0</v>
      </c>
      <c r="BL615" s="156">
        <v>0</v>
      </c>
      <c r="BM615" s="155">
        <v>102.98</v>
      </c>
      <c r="BN615" s="391"/>
      <c r="BO615" s="155">
        <v>0</v>
      </c>
      <c r="BP615" s="366">
        <v>0</v>
      </c>
      <c r="BQ615" s="339">
        <v>0</v>
      </c>
      <c r="BR615" s="155">
        <v>0</v>
      </c>
      <c r="BS615" s="156">
        <v>0</v>
      </c>
      <c r="BT615" s="155">
        <v>102.98</v>
      </c>
      <c r="BU615" s="391"/>
      <c r="BV615" s="155">
        <v>0</v>
      </c>
      <c r="BW615" s="366">
        <v>0</v>
      </c>
      <c r="BX615" s="339">
        <v>0</v>
      </c>
      <c r="BY615" s="155">
        <v>0</v>
      </c>
      <c r="BZ615" s="156">
        <v>0</v>
      </c>
      <c r="CA615" s="155">
        <v>102.98</v>
      </c>
      <c r="CB615" s="391"/>
      <c r="CC615" s="155">
        <v>0</v>
      </c>
      <c r="CD615" s="366">
        <v>0</v>
      </c>
      <c r="CE615" s="339">
        <v>0</v>
      </c>
      <c r="CF615" s="155">
        <v>0</v>
      </c>
      <c r="CG615" s="156">
        <v>0</v>
      </c>
      <c r="CH615" s="155">
        <v>102.98</v>
      </c>
      <c r="CI615" s="391"/>
      <c r="CJ615" s="155">
        <v>0</v>
      </c>
      <c r="CK615" s="366">
        <v>0</v>
      </c>
      <c r="CL615" s="339">
        <v>0</v>
      </c>
      <c r="CM615" s="155">
        <v>0</v>
      </c>
      <c r="CN615" s="156">
        <v>0</v>
      </c>
      <c r="CO615" s="155">
        <v>102.98</v>
      </c>
      <c r="CP615" s="391">
        <v>1</v>
      </c>
      <c r="CQ615" s="155">
        <v>102.98</v>
      </c>
      <c r="CR615" s="366">
        <v>1</v>
      </c>
      <c r="CS615" s="339">
        <v>1</v>
      </c>
      <c r="CT615" s="155">
        <v>102.98</v>
      </c>
      <c r="CU615" s="156">
        <v>1</v>
      </c>
      <c r="CV615" s="155">
        <v>0</v>
      </c>
      <c r="CW615" s="391"/>
      <c r="CX615" s="155">
        <v>0</v>
      </c>
      <c r="CY615" s="366">
        <v>0</v>
      </c>
      <c r="CZ615" s="339">
        <v>1</v>
      </c>
      <c r="DA615" s="155">
        <v>102.98</v>
      </c>
      <c r="DB615" s="156">
        <v>1</v>
      </c>
      <c r="DC615" s="155">
        <v>0</v>
      </c>
      <c r="DD615" s="391"/>
      <c r="DE615" s="155">
        <v>0</v>
      </c>
      <c r="DF615" s="366">
        <v>0</v>
      </c>
      <c r="DG615" s="339">
        <v>1</v>
      </c>
      <c r="DH615" s="155">
        <v>102.98</v>
      </c>
      <c r="DI615" s="156">
        <v>1</v>
      </c>
      <c r="DJ615" s="155">
        <v>0</v>
      </c>
      <c r="DK615" s="391"/>
      <c r="DL615" s="155">
        <v>0</v>
      </c>
      <c r="DM615" s="366">
        <v>0</v>
      </c>
      <c r="DN615" s="339">
        <v>1</v>
      </c>
      <c r="DO615" s="155">
        <v>102.98</v>
      </c>
      <c r="DP615" s="156">
        <v>1</v>
      </c>
      <c r="DQ615" s="155">
        <v>0</v>
      </c>
    </row>
    <row r="616" spans="1:121" x14ac:dyDescent="0.25">
      <c r="A616" s="12">
        <v>19</v>
      </c>
      <c r="B616" s="12"/>
      <c r="C616" s="12"/>
      <c r="D616" s="12" t="s">
        <v>1640</v>
      </c>
      <c r="E616" s="12"/>
      <c r="F616" s="94"/>
      <c r="G616" s="14"/>
      <c r="H616" s="14"/>
      <c r="I616" s="388">
        <v>0</v>
      </c>
      <c r="J616" s="96"/>
      <c r="K616" s="388">
        <v>0</v>
      </c>
      <c r="L616" s="172" t="e">
        <v>#DIV/0!</v>
      </c>
      <c r="M616" s="389"/>
      <c r="N616" s="388">
        <v>0</v>
      </c>
      <c r="O616" s="158" t="e">
        <v>#DIV/0!</v>
      </c>
      <c r="P616" s="388">
        <v>52137.111999999979</v>
      </c>
      <c r="Q616" s="96"/>
      <c r="R616" s="388">
        <v>0</v>
      </c>
      <c r="S616" s="172" t="e">
        <v>#DIV/0!</v>
      </c>
      <c r="T616" s="389"/>
      <c r="U616" s="388">
        <v>0</v>
      </c>
      <c r="V616" s="158" t="e">
        <v>#DIV/0!</v>
      </c>
      <c r="W616" s="388">
        <v>52137.111999999979</v>
      </c>
      <c r="X616" s="96"/>
      <c r="Y616" s="388">
        <v>0</v>
      </c>
      <c r="Z616" s="172" t="e">
        <v>#DIV/0!</v>
      </c>
      <c r="AA616" s="389"/>
      <c r="AB616" s="388">
        <v>0</v>
      </c>
      <c r="AC616" s="158" t="e">
        <v>#DIV/0!</v>
      </c>
      <c r="AD616" s="388">
        <v>52137.111999999979</v>
      </c>
      <c r="AE616" s="96"/>
      <c r="AF616" s="388">
        <v>0</v>
      </c>
      <c r="AG616" s="172" t="e">
        <v>#DIV/0!</v>
      </c>
      <c r="AH616" s="389"/>
      <c r="AI616" s="388">
        <v>0</v>
      </c>
      <c r="AJ616" s="158" t="e">
        <v>#DIV/0!</v>
      </c>
      <c r="AK616" s="388">
        <v>52137.111999999979</v>
      </c>
      <c r="AL616" s="96"/>
      <c r="AM616" s="388">
        <v>0</v>
      </c>
      <c r="AN616" s="172" t="e">
        <v>#DIV/0!</v>
      </c>
      <c r="AO616" s="389"/>
      <c r="AP616" s="388">
        <v>0</v>
      </c>
      <c r="AQ616" s="158" t="e">
        <v>#DIV/0!</v>
      </c>
      <c r="AR616" s="388">
        <v>52137.111999999979</v>
      </c>
      <c r="AS616" s="96"/>
      <c r="AT616" s="388">
        <v>0</v>
      </c>
      <c r="AU616" s="172" t="e">
        <v>#DIV/0!</v>
      </c>
      <c r="AV616" s="389"/>
      <c r="AW616" s="388">
        <v>0</v>
      </c>
      <c r="AX616" s="158" t="e">
        <v>#DIV/0!</v>
      </c>
      <c r="AY616" s="388">
        <v>52137.111999999979</v>
      </c>
      <c r="AZ616" s="96"/>
      <c r="BA616" s="388">
        <v>0</v>
      </c>
      <c r="BB616" s="172" t="e">
        <v>#DIV/0!</v>
      </c>
      <c r="BC616" s="389"/>
      <c r="BD616" s="388">
        <v>0</v>
      </c>
      <c r="BE616" s="158" t="e">
        <v>#DIV/0!</v>
      </c>
      <c r="BF616" s="388">
        <v>52137.111999999979</v>
      </c>
      <c r="BG616" s="96"/>
      <c r="BH616" s="388">
        <v>0</v>
      </c>
      <c r="BI616" s="172" t="e">
        <v>#DIV/0!</v>
      </c>
      <c r="BJ616" s="389"/>
      <c r="BK616" s="388">
        <v>0</v>
      </c>
      <c r="BL616" s="158" t="e">
        <v>#DIV/0!</v>
      </c>
      <c r="BM616" s="388">
        <v>52137.111999999979</v>
      </c>
      <c r="BN616" s="96"/>
      <c r="BO616" s="388">
        <v>0</v>
      </c>
      <c r="BP616" s="172" t="e">
        <v>#DIV/0!</v>
      </c>
      <c r="BQ616" s="389"/>
      <c r="BR616" s="388">
        <v>0</v>
      </c>
      <c r="BS616" s="158" t="e">
        <v>#DIV/0!</v>
      </c>
      <c r="BT616" s="388">
        <v>52137.111999999979</v>
      </c>
      <c r="BU616" s="96"/>
      <c r="BV616" s="388">
        <v>0</v>
      </c>
      <c r="BW616" s="172" t="e">
        <v>#DIV/0!</v>
      </c>
      <c r="BX616" s="389"/>
      <c r="BY616" s="388">
        <v>0</v>
      </c>
      <c r="BZ616" s="158" t="e">
        <v>#DIV/0!</v>
      </c>
      <c r="CA616" s="388">
        <v>52137.111999999979</v>
      </c>
      <c r="CB616" s="96"/>
      <c r="CC616" s="388">
        <v>0</v>
      </c>
      <c r="CD616" s="172" t="e">
        <v>#DIV/0!</v>
      </c>
      <c r="CE616" s="389"/>
      <c r="CF616" s="388">
        <v>0</v>
      </c>
      <c r="CG616" s="158" t="e">
        <v>#DIV/0!</v>
      </c>
      <c r="CH616" s="388">
        <v>52137.111999999979</v>
      </c>
      <c r="CI616" s="96"/>
      <c r="CJ616" s="388">
        <v>0</v>
      </c>
      <c r="CK616" s="172" t="e">
        <v>#DIV/0!</v>
      </c>
      <c r="CL616" s="389"/>
      <c r="CM616" s="388">
        <v>0</v>
      </c>
      <c r="CN616" s="158">
        <v>0</v>
      </c>
      <c r="CO616" s="388">
        <v>52137.111999999979</v>
      </c>
      <c r="CP616" s="96"/>
      <c r="CQ616" s="388">
        <v>13027.004800000001</v>
      </c>
      <c r="CR616" s="172"/>
      <c r="CS616" s="389"/>
      <c r="CT616" s="388">
        <v>13027.004800000001</v>
      </c>
      <c r="CU616" s="158"/>
      <c r="CV616" s="388">
        <v>39110.107199999984</v>
      </c>
      <c r="CW616" s="96"/>
      <c r="CX616" s="388">
        <v>0</v>
      </c>
      <c r="CY616" s="172"/>
      <c r="CZ616" s="389"/>
      <c r="DA616" s="388">
        <v>13027.004800000001</v>
      </c>
      <c r="DB616" s="158"/>
      <c r="DC616" s="388">
        <v>39110.107199999984</v>
      </c>
      <c r="DD616" s="96"/>
      <c r="DE616" s="388">
        <v>0</v>
      </c>
      <c r="DF616" s="172"/>
      <c r="DG616" s="389"/>
      <c r="DH616" s="388">
        <v>13027.004800000001</v>
      </c>
      <c r="DI616" s="158"/>
      <c r="DJ616" s="388">
        <v>39110.107199999984</v>
      </c>
      <c r="DK616" s="96"/>
      <c r="DL616" s="388">
        <v>0</v>
      </c>
      <c r="DM616" s="172"/>
      <c r="DN616" s="389"/>
      <c r="DO616" s="388">
        <v>13027.004800000001</v>
      </c>
      <c r="DP616" s="158"/>
      <c r="DQ616" s="388">
        <v>39110.107199999984</v>
      </c>
    </row>
    <row r="617" spans="1:121" x14ac:dyDescent="0.25">
      <c r="A617" s="25" t="s">
        <v>1641</v>
      </c>
      <c r="B617" s="25"/>
      <c r="C617" s="25"/>
      <c r="D617" s="25" t="s">
        <v>1642</v>
      </c>
      <c r="E617" s="25"/>
      <c r="F617" s="25"/>
      <c r="G617" s="26"/>
      <c r="H617" s="26"/>
      <c r="I617" s="392">
        <v>0</v>
      </c>
      <c r="J617" s="157"/>
      <c r="K617" s="392">
        <v>0</v>
      </c>
      <c r="L617" s="369" t="e">
        <v>#DIV/0!</v>
      </c>
      <c r="M617" s="370"/>
      <c r="N617" s="392">
        <v>0</v>
      </c>
      <c r="O617" s="161" t="e">
        <v>#DIV/0!</v>
      </c>
      <c r="P617" s="392">
        <v>49293.141999999993</v>
      </c>
      <c r="Q617" s="157"/>
      <c r="R617" s="392">
        <v>0</v>
      </c>
      <c r="S617" s="369" t="e">
        <v>#DIV/0!</v>
      </c>
      <c r="T617" s="370"/>
      <c r="U617" s="392">
        <v>0</v>
      </c>
      <c r="V617" s="161" t="e">
        <v>#DIV/0!</v>
      </c>
      <c r="W617" s="392">
        <v>49293.141999999993</v>
      </c>
      <c r="X617" s="157"/>
      <c r="Y617" s="392">
        <v>0</v>
      </c>
      <c r="Z617" s="369" t="e">
        <v>#DIV/0!</v>
      </c>
      <c r="AA617" s="370"/>
      <c r="AB617" s="392">
        <v>0</v>
      </c>
      <c r="AC617" s="161" t="e">
        <v>#DIV/0!</v>
      </c>
      <c r="AD617" s="392">
        <v>49293.141999999993</v>
      </c>
      <c r="AE617" s="157"/>
      <c r="AF617" s="392">
        <v>0</v>
      </c>
      <c r="AG617" s="369" t="e">
        <v>#DIV/0!</v>
      </c>
      <c r="AH617" s="370"/>
      <c r="AI617" s="392">
        <v>0</v>
      </c>
      <c r="AJ617" s="161" t="e">
        <v>#DIV/0!</v>
      </c>
      <c r="AK617" s="392">
        <v>49293.141999999993</v>
      </c>
      <c r="AL617" s="157"/>
      <c r="AM617" s="392">
        <v>0</v>
      </c>
      <c r="AN617" s="369" t="e">
        <v>#DIV/0!</v>
      </c>
      <c r="AO617" s="370"/>
      <c r="AP617" s="392">
        <v>0</v>
      </c>
      <c r="AQ617" s="161" t="e">
        <v>#DIV/0!</v>
      </c>
      <c r="AR617" s="392">
        <v>49293.141999999993</v>
      </c>
      <c r="AS617" s="157"/>
      <c r="AT617" s="392">
        <v>0</v>
      </c>
      <c r="AU617" s="369" t="e">
        <v>#DIV/0!</v>
      </c>
      <c r="AV617" s="370"/>
      <c r="AW617" s="392">
        <v>0</v>
      </c>
      <c r="AX617" s="161" t="e">
        <v>#DIV/0!</v>
      </c>
      <c r="AY617" s="392">
        <v>49293.141999999993</v>
      </c>
      <c r="AZ617" s="157"/>
      <c r="BA617" s="392">
        <v>0</v>
      </c>
      <c r="BB617" s="369" t="e">
        <v>#DIV/0!</v>
      </c>
      <c r="BC617" s="370"/>
      <c r="BD617" s="392">
        <v>0</v>
      </c>
      <c r="BE617" s="161" t="e">
        <v>#DIV/0!</v>
      </c>
      <c r="BF617" s="392">
        <v>49293.141999999993</v>
      </c>
      <c r="BG617" s="157"/>
      <c r="BH617" s="392">
        <v>0</v>
      </c>
      <c r="BI617" s="369" t="e">
        <v>#DIV/0!</v>
      </c>
      <c r="BJ617" s="370"/>
      <c r="BK617" s="392">
        <v>0</v>
      </c>
      <c r="BL617" s="161" t="e">
        <v>#DIV/0!</v>
      </c>
      <c r="BM617" s="392">
        <v>49293.141999999993</v>
      </c>
      <c r="BN617" s="157"/>
      <c r="BO617" s="392">
        <v>0</v>
      </c>
      <c r="BP617" s="369" t="e">
        <v>#DIV/0!</v>
      </c>
      <c r="BQ617" s="370"/>
      <c r="BR617" s="392">
        <v>0</v>
      </c>
      <c r="BS617" s="161" t="e">
        <v>#DIV/0!</v>
      </c>
      <c r="BT617" s="392">
        <v>49293.141999999993</v>
      </c>
      <c r="BU617" s="157"/>
      <c r="BV617" s="392">
        <v>0</v>
      </c>
      <c r="BW617" s="369" t="e">
        <v>#DIV/0!</v>
      </c>
      <c r="BX617" s="370"/>
      <c r="BY617" s="392">
        <v>0</v>
      </c>
      <c r="BZ617" s="161" t="e">
        <v>#DIV/0!</v>
      </c>
      <c r="CA617" s="392">
        <v>49293.141999999993</v>
      </c>
      <c r="CB617" s="157"/>
      <c r="CC617" s="392">
        <v>0</v>
      </c>
      <c r="CD617" s="369" t="e">
        <v>#DIV/0!</v>
      </c>
      <c r="CE617" s="370"/>
      <c r="CF617" s="392">
        <v>0</v>
      </c>
      <c r="CG617" s="161" t="e">
        <v>#DIV/0!</v>
      </c>
      <c r="CH617" s="392">
        <v>49293.141999999993</v>
      </c>
      <c r="CI617" s="157"/>
      <c r="CJ617" s="392">
        <v>0</v>
      </c>
      <c r="CK617" s="369" t="e">
        <v>#DIV/0!</v>
      </c>
      <c r="CL617" s="370"/>
      <c r="CM617" s="392">
        <v>0</v>
      </c>
      <c r="CN617" s="161">
        <v>0</v>
      </c>
      <c r="CO617" s="392">
        <v>49293.141999999993</v>
      </c>
      <c r="CP617" s="157"/>
      <c r="CQ617" s="392">
        <v>13027.004800000001</v>
      </c>
      <c r="CR617" s="369"/>
      <c r="CS617" s="370"/>
      <c r="CT617" s="392">
        <v>13027.004800000001</v>
      </c>
      <c r="CU617" s="161"/>
      <c r="CV617" s="392">
        <v>36266.137199999997</v>
      </c>
      <c r="CW617" s="157"/>
      <c r="CX617" s="392">
        <v>0</v>
      </c>
      <c r="CY617" s="369"/>
      <c r="CZ617" s="370"/>
      <c r="DA617" s="392">
        <v>13027.004800000001</v>
      </c>
      <c r="DB617" s="161"/>
      <c r="DC617" s="392">
        <v>36266.137199999997</v>
      </c>
      <c r="DD617" s="157"/>
      <c r="DE617" s="392">
        <v>0</v>
      </c>
      <c r="DF617" s="369"/>
      <c r="DG617" s="370"/>
      <c r="DH617" s="392">
        <v>13027.004800000001</v>
      </c>
      <c r="DI617" s="161"/>
      <c r="DJ617" s="392">
        <v>36266.137199999997</v>
      </c>
      <c r="DK617" s="157"/>
      <c r="DL617" s="392">
        <v>0</v>
      </c>
      <c r="DM617" s="369"/>
      <c r="DN617" s="370"/>
      <c r="DO617" s="392">
        <v>13027.004800000001</v>
      </c>
      <c r="DP617" s="161"/>
      <c r="DQ617" s="392">
        <v>36266.137199999997</v>
      </c>
    </row>
    <row r="618" spans="1:121" ht="25.5" x14ac:dyDescent="0.25">
      <c r="A618" s="17" t="s">
        <v>1643</v>
      </c>
      <c r="B618" s="18" t="s">
        <v>1644</v>
      </c>
      <c r="C618" s="17" t="s">
        <v>27</v>
      </c>
      <c r="D618" s="17" t="s">
        <v>1645</v>
      </c>
      <c r="E618" s="19" t="s">
        <v>906</v>
      </c>
      <c r="F618" s="19">
        <v>47</v>
      </c>
      <c r="G618" s="20">
        <v>35.67</v>
      </c>
      <c r="H618" s="20">
        <v>44.66</v>
      </c>
      <c r="I618" s="390">
        <v>2099.02</v>
      </c>
      <c r="J618" s="100">
        <v>0</v>
      </c>
      <c r="K618" s="155">
        <v>0</v>
      </c>
      <c r="L618" s="366">
        <v>0</v>
      </c>
      <c r="M618" s="339">
        <v>0</v>
      </c>
      <c r="N618" s="155">
        <v>0</v>
      </c>
      <c r="O618" s="156">
        <v>0</v>
      </c>
      <c r="P618" s="155">
        <v>2099.02</v>
      </c>
      <c r="Q618" s="100"/>
      <c r="R618" s="155">
        <v>0</v>
      </c>
      <c r="S618" s="366">
        <v>0</v>
      </c>
      <c r="T618" s="339">
        <v>0</v>
      </c>
      <c r="U618" s="155">
        <v>0</v>
      </c>
      <c r="V618" s="156">
        <v>0</v>
      </c>
      <c r="W618" s="155">
        <v>2099.02</v>
      </c>
      <c r="X618" s="100"/>
      <c r="Y618" s="155">
        <v>0</v>
      </c>
      <c r="Z618" s="366">
        <v>0</v>
      </c>
      <c r="AA618" s="339">
        <v>0</v>
      </c>
      <c r="AB618" s="155">
        <v>0</v>
      </c>
      <c r="AC618" s="156">
        <v>0</v>
      </c>
      <c r="AD618" s="155">
        <v>2099.02</v>
      </c>
      <c r="AE618" s="100"/>
      <c r="AF618" s="155">
        <v>0</v>
      </c>
      <c r="AG618" s="366">
        <v>0</v>
      </c>
      <c r="AH618" s="339">
        <v>0</v>
      </c>
      <c r="AI618" s="155">
        <v>0</v>
      </c>
      <c r="AJ618" s="156">
        <v>0</v>
      </c>
      <c r="AK618" s="155">
        <v>2099.02</v>
      </c>
      <c r="AL618" s="100"/>
      <c r="AM618" s="155">
        <v>0</v>
      </c>
      <c r="AN618" s="366">
        <v>0</v>
      </c>
      <c r="AO618" s="339">
        <v>0</v>
      </c>
      <c r="AP618" s="155">
        <v>0</v>
      </c>
      <c r="AQ618" s="156">
        <v>0</v>
      </c>
      <c r="AR618" s="155">
        <v>2099.02</v>
      </c>
      <c r="AS618" s="100"/>
      <c r="AT618" s="155">
        <v>0</v>
      </c>
      <c r="AU618" s="366">
        <v>0</v>
      </c>
      <c r="AV618" s="339">
        <v>0</v>
      </c>
      <c r="AW618" s="155">
        <v>0</v>
      </c>
      <c r="AX618" s="156">
        <v>0</v>
      </c>
      <c r="AY618" s="155">
        <v>2099.02</v>
      </c>
      <c r="AZ618" s="100"/>
      <c r="BA618" s="155">
        <v>0</v>
      </c>
      <c r="BB618" s="366">
        <v>0</v>
      </c>
      <c r="BC618" s="339">
        <v>0</v>
      </c>
      <c r="BD618" s="155">
        <v>0</v>
      </c>
      <c r="BE618" s="156">
        <v>0</v>
      </c>
      <c r="BF618" s="155">
        <v>2099.02</v>
      </c>
      <c r="BG618" s="100"/>
      <c r="BH618" s="155">
        <v>0</v>
      </c>
      <c r="BI618" s="366">
        <v>0</v>
      </c>
      <c r="BJ618" s="339">
        <v>0</v>
      </c>
      <c r="BK618" s="155">
        <v>0</v>
      </c>
      <c r="BL618" s="156">
        <v>0</v>
      </c>
      <c r="BM618" s="155">
        <v>2099.02</v>
      </c>
      <c r="BN618" s="100"/>
      <c r="BO618" s="155">
        <v>0</v>
      </c>
      <c r="BP618" s="366">
        <v>0</v>
      </c>
      <c r="BQ618" s="339">
        <v>0</v>
      </c>
      <c r="BR618" s="155">
        <v>0</v>
      </c>
      <c r="BS618" s="156">
        <v>0</v>
      </c>
      <c r="BT618" s="155">
        <v>2099.02</v>
      </c>
      <c r="BU618" s="100"/>
      <c r="BV618" s="155">
        <v>0</v>
      </c>
      <c r="BW618" s="366">
        <v>0</v>
      </c>
      <c r="BX618" s="339">
        <v>0</v>
      </c>
      <c r="BY618" s="155">
        <v>0</v>
      </c>
      <c r="BZ618" s="156">
        <v>0</v>
      </c>
      <c r="CA618" s="155">
        <v>2099.02</v>
      </c>
      <c r="CB618" s="100"/>
      <c r="CC618" s="155">
        <v>0</v>
      </c>
      <c r="CD618" s="366">
        <v>0</v>
      </c>
      <c r="CE618" s="339">
        <v>0</v>
      </c>
      <c r="CF618" s="155">
        <v>0</v>
      </c>
      <c r="CG618" s="156">
        <v>0</v>
      </c>
      <c r="CH618" s="155">
        <v>2099.02</v>
      </c>
      <c r="CI618" s="100"/>
      <c r="CJ618" s="155">
        <v>0</v>
      </c>
      <c r="CK618" s="366">
        <v>0</v>
      </c>
      <c r="CL618" s="339">
        <v>0</v>
      </c>
      <c r="CM618" s="155">
        <v>0</v>
      </c>
      <c r="CN618" s="156">
        <v>0</v>
      </c>
      <c r="CO618" s="155">
        <v>2099.02</v>
      </c>
      <c r="CP618" s="100"/>
      <c r="CQ618" s="155">
        <v>0</v>
      </c>
      <c r="CR618" s="366">
        <v>0</v>
      </c>
      <c r="CS618" s="339">
        <v>0</v>
      </c>
      <c r="CT618" s="155">
        <v>0</v>
      </c>
      <c r="CU618" s="156">
        <v>0</v>
      </c>
      <c r="CV618" s="155">
        <v>2099.02</v>
      </c>
      <c r="CW618" s="100"/>
      <c r="CX618" s="155">
        <v>0</v>
      </c>
      <c r="CY618" s="366">
        <v>0</v>
      </c>
      <c r="CZ618" s="339">
        <v>0</v>
      </c>
      <c r="DA618" s="155">
        <v>0</v>
      </c>
      <c r="DB618" s="156">
        <v>0</v>
      </c>
      <c r="DC618" s="155">
        <v>2099.02</v>
      </c>
      <c r="DD618" s="100"/>
      <c r="DE618" s="155">
        <v>0</v>
      </c>
      <c r="DF618" s="366">
        <v>0</v>
      </c>
      <c r="DG618" s="339">
        <v>0</v>
      </c>
      <c r="DH618" s="155">
        <v>0</v>
      </c>
      <c r="DI618" s="156">
        <v>0</v>
      </c>
      <c r="DJ618" s="155">
        <v>2099.02</v>
      </c>
      <c r="DK618" s="100"/>
      <c r="DL618" s="155">
        <v>0</v>
      </c>
      <c r="DM618" s="366">
        <v>0</v>
      </c>
      <c r="DN618" s="339">
        <v>0</v>
      </c>
      <c r="DO618" s="155">
        <v>0</v>
      </c>
      <c r="DP618" s="156">
        <v>0</v>
      </c>
      <c r="DQ618" s="155">
        <v>2099.02</v>
      </c>
    </row>
    <row r="619" spans="1:121" ht="25.5" x14ac:dyDescent="0.25">
      <c r="A619" s="17" t="s">
        <v>1646</v>
      </c>
      <c r="B619" s="18" t="s">
        <v>1647</v>
      </c>
      <c r="C619" s="17" t="s">
        <v>27</v>
      </c>
      <c r="D619" s="17" t="s">
        <v>1648</v>
      </c>
      <c r="E619" s="19" t="s">
        <v>906</v>
      </c>
      <c r="F619" s="19">
        <v>2</v>
      </c>
      <c r="G619" s="20">
        <v>3418.38</v>
      </c>
      <c r="H619" s="20">
        <v>4280.49</v>
      </c>
      <c r="I619" s="390">
        <v>8560.98</v>
      </c>
      <c r="J619" s="100">
        <v>0</v>
      </c>
      <c r="K619" s="155">
        <v>0</v>
      </c>
      <c r="L619" s="366">
        <v>0</v>
      </c>
      <c r="M619" s="339">
        <v>0</v>
      </c>
      <c r="N619" s="155">
        <v>0</v>
      </c>
      <c r="O619" s="156">
        <v>0</v>
      </c>
      <c r="P619" s="155">
        <v>8560.98</v>
      </c>
      <c r="Q619" s="100"/>
      <c r="R619" s="155">
        <v>0</v>
      </c>
      <c r="S619" s="366">
        <v>0</v>
      </c>
      <c r="T619" s="339">
        <v>0</v>
      </c>
      <c r="U619" s="155">
        <v>0</v>
      </c>
      <c r="V619" s="156">
        <v>0</v>
      </c>
      <c r="W619" s="155">
        <v>8560.98</v>
      </c>
      <c r="X619" s="100"/>
      <c r="Y619" s="155">
        <v>0</v>
      </c>
      <c r="Z619" s="366">
        <v>0</v>
      </c>
      <c r="AA619" s="339">
        <v>0</v>
      </c>
      <c r="AB619" s="155">
        <v>0</v>
      </c>
      <c r="AC619" s="156">
        <v>0</v>
      </c>
      <c r="AD619" s="155">
        <v>8560.98</v>
      </c>
      <c r="AE619" s="100"/>
      <c r="AF619" s="155">
        <v>0</v>
      </c>
      <c r="AG619" s="366">
        <v>0</v>
      </c>
      <c r="AH619" s="339">
        <v>0</v>
      </c>
      <c r="AI619" s="155">
        <v>0</v>
      </c>
      <c r="AJ619" s="156">
        <v>0</v>
      </c>
      <c r="AK619" s="155">
        <v>8560.98</v>
      </c>
      <c r="AL619" s="100"/>
      <c r="AM619" s="155">
        <v>0</v>
      </c>
      <c r="AN619" s="366">
        <v>0</v>
      </c>
      <c r="AO619" s="339">
        <v>0</v>
      </c>
      <c r="AP619" s="155">
        <v>0</v>
      </c>
      <c r="AQ619" s="156">
        <v>0</v>
      </c>
      <c r="AR619" s="155">
        <v>8560.98</v>
      </c>
      <c r="AS619" s="100"/>
      <c r="AT619" s="155">
        <v>0</v>
      </c>
      <c r="AU619" s="366">
        <v>0</v>
      </c>
      <c r="AV619" s="339">
        <v>0</v>
      </c>
      <c r="AW619" s="155">
        <v>0</v>
      </c>
      <c r="AX619" s="156">
        <v>0</v>
      </c>
      <c r="AY619" s="155">
        <v>8560.98</v>
      </c>
      <c r="AZ619" s="100"/>
      <c r="BA619" s="155">
        <v>0</v>
      </c>
      <c r="BB619" s="366">
        <v>0</v>
      </c>
      <c r="BC619" s="339">
        <v>0</v>
      </c>
      <c r="BD619" s="155">
        <v>0</v>
      </c>
      <c r="BE619" s="156">
        <v>0</v>
      </c>
      <c r="BF619" s="155">
        <v>8560.98</v>
      </c>
      <c r="BG619" s="100"/>
      <c r="BH619" s="155">
        <v>0</v>
      </c>
      <c r="BI619" s="366">
        <v>0</v>
      </c>
      <c r="BJ619" s="339">
        <v>0</v>
      </c>
      <c r="BK619" s="155">
        <v>0</v>
      </c>
      <c r="BL619" s="156">
        <v>0</v>
      </c>
      <c r="BM619" s="155">
        <v>8560.98</v>
      </c>
      <c r="BN619" s="100"/>
      <c r="BO619" s="155">
        <v>0</v>
      </c>
      <c r="BP619" s="366">
        <v>0</v>
      </c>
      <c r="BQ619" s="339">
        <v>0</v>
      </c>
      <c r="BR619" s="155">
        <v>0</v>
      </c>
      <c r="BS619" s="156">
        <v>0</v>
      </c>
      <c r="BT619" s="155">
        <v>8560.98</v>
      </c>
      <c r="BU619" s="100"/>
      <c r="BV619" s="155">
        <v>0</v>
      </c>
      <c r="BW619" s="366">
        <v>0</v>
      </c>
      <c r="BX619" s="339">
        <v>0</v>
      </c>
      <c r="BY619" s="155">
        <v>0</v>
      </c>
      <c r="BZ619" s="156">
        <v>0</v>
      </c>
      <c r="CA619" s="155">
        <v>8560.98</v>
      </c>
      <c r="CB619" s="100"/>
      <c r="CC619" s="155">
        <v>0</v>
      </c>
      <c r="CD619" s="366">
        <v>0</v>
      </c>
      <c r="CE619" s="339">
        <v>0</v>
      </c>
      <c r="CF619" s="155">
        <v>0</v>
      </c>
      <c r="CG619" s="156">
        <v>0</v>
      </c>
      <c r="CH619" s="155">
        <v>8560.98</v>
      </c>
      <c r="CI619" s="100"/>
      <c r="CJ619" s="155">
        <v>0</v>
      </c>
      <c r="CK619" s="366">
        <v>0</v>
      </c>
      <c r="CL619" s="339">
        <v>0</v>
      </c>
      <c r="CM619" s="155">
        <v>0</v>
      </c>
      <c r="CN619" s="156">
        <v>0</v>
      </c>
      <c r="CO619" s="155">
        <v>8560.98</v>
      </c>
      <c r="CP619" s="100"/>
      <c r="CQ619" s="155">
        <v>0</v>
      </c>
      <c r="CR619" s="366">
        <v>0</v>
      </c>
      <c r="CS619" s="339">
        <v>0</v>
      </c>
      <c r="CT619" s="155">
        <v>0</v>
      </c>
      <c r="CU619" s="156">
        <v>0</v>
      </c>
      <c r="CV619" s="155">
        <v>8560.98</v>
      </c>
      <c r="CW619" s="100"/>
      <c r="CX619" s="155">
        <v>0</v>
      </c>
      <c r="CY619" s="366">
        <v>0</v>
      </c>
      <c r="CZ619" s="339">
        <v>0</v>
      </c>
      <c r="DA619" s="155">
        <v>0</v>
      </c>
      <c r="DB619" s="156">
        <v>0</v>
      </c>
      <c r="DC619" s="155">
        <v>8560.98</v>
      </c>
      <c r="DD619" s="100"/>
      <c r="DE619" s="155">
        <v>0</v>
      </c>
      <c r="DF619" s="366">
        <v>0</v>
      </c>
      <c r="DG619" s="339">
        <v>0</v>
      </c>
      <c r="DH619" s="155">
        <v>0</v>
      </c>
      <c r="DI619" s="156">
        <v>0</v>
      </c>
      <c r="DJ619" s="155">
        <v>8560.98</v>
      </c>
      <c r="DK619" s="100"/>
      <c r="DL619" s="155">
        <v>0</v>
      </c>
      <c r="DM619" s="366">
        <v>0</v>
      </c>
      <c r="DN619" s="339">
        <v>0</v>
      </c>
      <c r="DO619" s="155">
        <v>0</v>
      </c>
      <c r="DP619" s="156">
        <v>0</v>
      </c>
      <c r="DQ619" s="155">
        <v>8560.98</v>
      </c>
    </row>
    <row r="620" spans="1:121" ht="25.5" x14ac:dyDescent="0.25">
      <c r="A620" s="17" t="s">
        <v>1649</v>
      </c>
      <c r="B620" s="18" t="s">
        <v>1650</v>
      </c>
      <c r="C620" s="17" t="s">
        <v>27</v>
      </c>
      <c r="D620" s="17" t="s">
        <v>1651</v>
      </c>
      <c r="E620" s="19" t="s">
        <v>906</v>
      </c>
      <c r="F620" s="19">
        <v>28</v>
      </c>
      <c r="G620" s="20">
        <v>34.6</v>
      </c>
      <c r="H620" s="20">
        <v>43.32</v>
      </c>
      <c r="I620" s="390">
        <v>1212.96</v>
      </c>
      <c r="J620" s="100">
        <v>0</v>
      </c>
      <c r="K620" s="155">
        <v>0</v>
      </c>
      <c r="L620" s="366">
        <v>0</v>
      </c>
      <c r="M620" s="339">
        <v>0</v>
      </c>
      <c r="N620" s="155">
        <v>0</v>
      </c>
      <c r="O620" s="156">
        <v>0</v>
      </c>
      <c r="P620" s="155">
        <v>1212.96</v>
      </c>
      <c r="Q620" s="100"/>
      <c r="R620" s="155">
        <v>0</v>
      </c>
      <c r="S620" s="366">
        <v>0</v>
      </c>
      <c r="T620" s="339">
        <v>0</v>
      </c>
      <c r="U620" s="155">
        <v>0</v>
      </c>
      <c r="V620" s="156">
        <v>0</v>
      </c>
      <c r="W620" s="155">
        <v>1212.96</v>
      </c>
      <c r="X620" s="100"/>
      <c r="Y620" s="155">
        <v>0</v>
      </c>
      <c r="Z620" s="366">
        <v>0</v>
      </c>
      <c r="AA620" s="339">
        <v>0</v>
      </c>
      <c r="AB620" s="155">
        <v>0</v>
      </c>
      <c r="AC620" s="156">
        <v>0</v>
      </c>
      <c r="AD620" s="155">
        <v>1212.96</v>
      </c>
      <c r="AE620" s="100"/>
      <c r="AF620" s="155">
        <v>0</v>
      </c>
      <c r="AG620" s="366">
        <v>0</v>
      </c>
      <c r="AH620" s="339">
        <v>0</v>
      </c>
      <c r="AI620" s="155">
        <v>0</v>
      </c>
      <c r="AJ620" s="156">
        <v>0</v>
      </c>
      <c r="AK620" s="155">
        <v>1212.96</v>
      </c>
      <c r="AL620" s="100"/>
      <c r="AM620" s="155">
        <v>0</v>
      </c>
      <c r="AN620" s="366">
        <v>0</v>
      </c>
      <c r="AO620" s="339">
        <v>0</v>
      </c>
      <c r="AP620" s="155">
        <v>0</v>
      </c>
      <c r="AQ620" s="156">
        <v>0</v>
      </c>
      <c r="AR620" s="155">
        <v>1212.96</v>
      </c>
      <c r="AS620" s="100"/>
      <c r="AT620" s="155">
        <v>0</v>
      </c>
      <c r="AU620" s="366">
        <v>0</v>
      </c>
      <c r="AV620" s="339">
        <v>0</v>
      </c>
      <c r="AW620" s="155">
        <v>0</v>
      </c>
      <c r="AX620" s="156">
        <v>0</v>
      </c>
      <c r="AY620" s="155">
        <v>1212.96</v>
      </c>
      <c r="AZ620" s="100"/>
      <c r="BA620" s="155">
        <v>0</v>
      </c>
      <c r="BB620" s="366">
        <v>0</v>
      </c>
      <c r="BC620" s="339">
        <v>0</v>
      </c>
      <c r="BD620" s="155">
        <v>0</v>
      </c>
      <c r="BE620" s="156">
        <v>0</v>
      </c>
      <c r="BF620" s="155">
        <v>1212.96</v>
      </c>
      <c r="BG620" s="100"/>
      <c r="BH620" s="155">
        <v>0</v>
      </c>
      <c r="BI620" s="366">
        <v>0</v>
      </c>
      <c r="BJ620" s="339">
        <v>0</v>
      </c>
      <c r="BK620" s="155">
        <v>0</v>
      </c>
      <c r="BL620" s="156">
        <v>0</v>
      </c>
      <c r="BM620" s="155">
        <v>1212.96</v>
      </c>
      <c r="BN620" s="100"/>
      <c r="BO620" s="155">
        <v>0</v>
      </c>
      <c r="BP620" s="366">
        <v>0</v>
      </c>
      <c r="BQ620" s="339">
        <v>0</v>
      </c>
      <c r="BR620" s="155">
        <v>0</v>
      </c>
      <c r="BS620" s="156">
        <v>0</v>
      </c>
      <c r="BT620" s="155">
        <v>1212.96</v>
      </c>
      <c r="BU620" s="100"/>
      <c r="BV620" s="155">
        <v>0</v>
      </c>
      <c r="BW620" s="366">
        <v>0</v>
      </c>
      <c r="BX620" s="339">
        <v>0</v>
      </c>
      <c r="BY620" s="155">
        <v>0</v>
      </c>
      <c r="BZ620" s="156">
        <v>0</v>
      </c>
      <c r="CA620" s="155">
        <v>1212.96</v>
      </c>
      <c r="CB620" s="100"/>
      <c r="CC620" s="155">
        <v>0</v>
      </c>
      <c r="CD620" s="366">
        <v>0</v>
      </c>
      <c r="CE620" s="339">
        <v>0</v>
      </c>
      <c r="CF620" s="155">
        <v>0</v>
      </c>
      <c r="CG620" s="156">
        <v>0</v>
      </c>
      <c r="CH620" s="155">
        <v>1212.96</v>
      </c>
      <c r="CI620" s="100"/>
      <c r="CJ620" s="155">
        <v>0</v>
      </c>
      <c r="CK620" s="366">
        <v>0</v>
      </c>
      <c r="CL620" s="339">
        <v>0</v>
      </c>
      <c r="CM620" s="155">
        <v>0</v>
      </c>
      <c r="CN620" s="156">
        <v>0</v>
      </c>
      <c r="CO620" s="155">
        <v>1212.96</v>
      </c>
      <c r="CP620" s="100"/>
      <c r="CQ620" s="155">
        <v>0</v>
      </c>
      <c r="CR620" s="366">
        <v>0</v>
      </c>
      <c r="CS620" s="339">
        <v>0</v>
      </c>
      <c r="CT620" s="155">
        <v>0</v>
      </c>
      <c r="CU620" s="156">
        <v>0</v>
      </c>
      <c r="CV620" s="155">
        <v>1212.96</v>
      </c>
      <c r="CW620" s="100"/>
      <c r="CX620" s="155">
        <v>0</v>
      </c>
      <c r="CY620" s="366">
        <v>0</v>
      </c>
      <c r="CZ620" s="339">
        <v>0</v>
      </c>
      <c r="DA620" s="155">
        <v>0</v>
      </c>
      <c r="DB620" s="156">
        <v>0</v>
      </c>
      <c r="DC620" s="155">
        <v>1212.96</v>
      </c>
      <c r="DD620" s="100"/>
      <c r="DE620" s="155">
        <v>0</v>
      </c>
      <c r="DF620" s="366">
        <v>0</v>
      </c>
      <c r="DG620" s="339">
        <v>0</v>
      </c>
      <c r="DH620" s="155">
        <v>0</v>
      </c>
      <c r="DI620" s="156">
        <v>0</v>
      </c>
      <c r="DJ620" s="155">
        <v>1212.96</v>
      </c>
      <c r="DK620" s="100"/>
      <c r="DL620" s="155">
        <v>0</v>
      </c>
      <c r="DM620" s="366">
        <v>0</v>
      </c>
      <c r="DN620" s="339">
        <v>0</v>
      </c>
      <c r="DO620" s="155">
        <v>0</v>
      </c>
      <c r="DP620" s="156">
        <v>0</v>
      </c>
      <c r="DQ620" s="155">
        <v>1212.96</v>
      </c>
    </row>
    <row r="621" spans="1:121" x14ac:dyDescent="0.25">
      <c r="A621" s="17" t="s">
        <v>1652</v>
      </c>
      <c r="B621" s="18" t="s">
        <v>1653</v>
      </c>
      <c r="C621" s="17" t="s">
        <v>40</v>
      </c>
      <c r="D621" s="17" t="s">
        <v>1654</v>
      </c>
      <c r="E621" s="19" t="s">
        <v>42</v>
      </c>
      <c r="F621" s="19">
        <v>4</v>
      </c>
      <c r="G621" s="20">
        <v>191.64</v>
      </c>
      <c r="H621" s="20">
        <v>239.97</v>
      </c>
      <c r="I621" s="390">
        <v>959.88</v>
      </c>
      <c r="J621" s="100">
        <v>0</v>
      </c>
      <c r="K621" s="155">
        <v>0</v>
      </c>
      <c r="L621" s="366">
        <v>0</v>
      </c>
      <c r="M621" s="339">
        <v>0</v>
      </c>
      <c r="N621" s="155">
        <v>0</v>
      </c>
      <c r="O621" s="156">
        <v>0</v>
      </c>
      <c r="P621" s="155">
        <v>959.88</v>
      </c>
      <c r="Q621" s="100"/>
      <c r="R621" s="155">
        <v>0</v>
      </c>
      <c r="S621" s="366">
        <v>0</v>
      </c>
      <c r="T621" s="339">
        <v>0</v>
      </c>
      <c r="U621" s="155">
        <v>0</v>
      </c>
      <c r="V621" s="156">
        <v>0</v>
      </c>
      <c r="W621" s="155">
        <v>959.88</v>
      </c>
      <c r="X621" s="100"/>
      <c r="Y621" s="155">
        <v>0</v>
      </c>
      <c r="Z621" s="366">
        <v>0</v>
      </c>
      <c r="AA621" s="339">
        <v>0</v>
      </c>
      <c r="AB621" s="155">
        <v>0</v>
      </c>
      <c r="AC621" s="156">
        <v>0</v>
      </c>
      <c r="AD621" s="155">
        <v>959.88</v>
      </c>
      <c r="AE621" s="100"/>
      <c r="AF621" s="155">
        <v>0</v>
      </c>
      <c r="AG621" s="366">
        <v>0</v>
      </c>
      <c r="AH621" s="339">
        <v>0</v>
      </c>
      <c r="AI621" s="155">
        <v>0</v>
      </c>
      <c r="AJ621" s="156">
        <v>0</v>
      </c>
      <c r="AK621" s="155">
        <v>959.88</v>
      </c>
      <c r="AL621" s="100"/>
      <c r="AM621" s="155">
        <v>0</v>
      </c>
      <c r="AN621" s="366">
        <v>0</v>
      </c>
      <c r="AO621" s="339">
        <v>0</v>
      </c>
      <c r="AP621" s="155">
        <v>0</v>
      </c>
      <c r="AQ621" s="156">
        <v>0</v>
      </c>
      <c r="AR621" s="155">
        <v>959.88</v>
      </c>
      <c r="AS621" s="100"/>
      <c r="AT621" s="155">
        <v>0</v>
      </c>
      <c r="AU621" s="366">
        <v>0</v>
      </c>
      <c r="AV621" s="339">
        <v>0</v>
      </c>
      <c r="AW621" s="155">
        <v>0</v>
      </c>
      <c r="AX621" s="156">
        <v>0</v>
      </c>
      <c r="AY621" s="155">
        <v>959.88</v>
      </c>
      <c r="AZ621" s="100"/>
      <c r="BA621" s="155">
        <v>0</v>
      </c>
      <c r="BB621" s="366">
        <v>0</v>
      </c>
      <c r="BC621" s="339">
        <v>0</v>
      </c>
      <c r="BD621" s="155">
        <v>0</v>
      </c>
      <c r="BE621" s="156">
        <v>0</v>
      </c>
      <c r="BF621" s="155">
        <v>959.88</v>
      </c>
      <c r="BG621" s="100"/>
      <c r="BH621" s="155">
        <v>0</v>
      </c>
      <c r="BI621" s="366">
        <v>0</v>
      </c>
      <c r="BJ621" s="339">
        <v>0</v>
      </c>
      <c r="BK621" s="155">
        <v>0</v>
      </c>
      <c r="BL621" s="156">
        <v>0</v>
      </c>
      <c r="BM621" s="155">
        <v>959.88</v>
      </c>
      <c r="BN621" s="100"/>
      <c r="BO621" s="155">
        <v>0</v>
      </c>
      <c r="BP621" s="366">
        <v>0</v>
      </c>
      <c r="BQ621" s="339">
        <v>0</v>
      </c>
      <c r="BR621" s="155">
        <v>0</v>
      </c>
      <c r="BS621" s="156">
        <v>0</v>
      </c>
      <c r="BT621" s="155">
        <v>959.88</v>
      </c>
      <c r="BU621" s="100"/>
      <c r="BV621" s="155">
        <v>0</v>
      </c>
      <c r="BW621" s="366">
        <v>0</v>
      </c>
      <c r="BX621" s="339">
        <v>0</v>
      </c>
      <c r="BY621" s="155">
        <v>0</v>
      </c>
      <c r="BZ621" s="156">
        <v>0</v>
      </c>
      <c r="CA621" s="155">
        <v>959.88</v>
      </c>
      <c r="CB621" s="100"/>
      <c r="CC621" s="155">
        <v>0</v>
      </c>
      <c r="CD621" s="366">
        <v>0</v>
      </c>
      <c r="CE621" s="339">
        <v>0</v>
      </c>
      <c r="CF621" s="155">
        <v>0</v>
      </c>
      <c r="CG621" s="156">
        <v>0</v>
      </c>
      <c r="CH621" s="155">
        <v>959.88</v>
      </c>
      <c r="CI621" s="100"/>
      <c r="CJ621" s="155">
        <v>0</v>
      </c>
      <c r="CK621" s="366">
        <v>0</v>
      </c>
      <c r="CL621" s="339">
        <v>0</v>
      </c>
      <c r="CM621" s="155">
        <v>0</v>
      </c>
      <c r="CN621" s="156">
        <v>0</v>
      </c>
      <c r="CO621" s="155">
        <v>959.88</v>
      </c>
      <c r="CP621" s="100"/>
      <c r="CQ621" s="155">
        <v>0</v>
      </c>
      <c r="CR621" s="366">
        <v>0</v>
      </c>
      <c r="CS621" s="339">
        <v>0</v>
      </c>
      <c r="CT621" s="155">
        <v>0</v>
      </c>
      <c r="CU621" s="156">
        <v>0</v>
      </c>
      <c r="CV621" s="155">
        <v>959.88</v>
      </c>
      <c r="CW621" s="100"/>
      <c r="CX621" s="155">
        <v>0</v>
      </c>
      <c r="CY621" s="366">
        <v>0</v>
      </c>
      <c r="CZ621" s="339">
        <v>0</v>
      </c>
      <c r="DA621" s="155">
        <v>0</v>
      </c>
      <c r="DB621" s="156">
        <v>0</v>
      </c>
      <c r="DC621" s="155">
        <v>959.88</v>
      </c>
      <c r="DD621" s="100"/>
      <c r="DE621" s="155">
        <v>0</v>
      </c>
      <c r="DF621" s="366">
        <v>0</v>
      </c>
      <c r="DG621" s="339">
        <v>0</v>
      </c>
      <c r="DH621" s="155">
        <v>0</v>
      </c>
      <c r="DI621" s="156">
        <v>0</v>
      </c>
      <c r="DJ621" s="155">
        <v>959.88</v>
      </c>
      <c r="DK621" s="100"/>
      <c r="DL621" s="155">
        <v>0</v>
      </c>
      <c r="DM621" s="366">
        <v>0</v>
      </c>
      <c r="DN621" s="339">
        <v>0</v>
      </c>
      <c r="DO621" s="155">
        <v>0</v>
      </c>
      <c r="DP621" s="156">
        <v>0</v>
      </c>
      <c r="DQ621" s="155">
        <v>959.88</v>
      </c>
    </row>
    <row r="622" spans="1:121" ht="25.5" x14ac:dyDescent="0.25">
      <c r="A622" s="17" t="s">
        <v>1655</v>
      </c>
      <c r="B622" s="18" t="s">
        <v>1656</v>
      </c>
      <c r="C622" s="17" t="s">
        <v>40</v>
      </c>
      <c r="D622" s="17" t="s">
        <v>1657</v>
      </c>
      <c r="E622" s="19" t="s">
        <v>42</v>
      </c>
      <c r="F622" s="19">
        <v>3</v>
      </c>
      <c r="G622" s="20">
        <v>436.2</v>
      </c>
      <c r="H622" s="20">
        <v>546.20000000000005</v>
      </c>
      <c r="I622" s="390">
        <v>1638.6</v>
      </c>
      <c r="J622" s="100">
        <v>0</v>
      </c>
      <c r="K622" s="155">
        <v>0</v>
      </c>
      <c r="L622" s="366">
        <v>0</v>
      </c>
      <c r="M622" s="339">
        <v>0</v>
      </c>
      <c r="N622" s="155">
        <v>0</v>
      </c>
      <c r="O622" s="156">
        <v>0</v>
      </c>
      <c r="P622" s="155">
        <v>1638.6</v>
      </c>
      <c r="Q622" s="100"/>
      <c r="R622" s="155">
        <v>0</v>
      </c>
      <c r="S622" s="366">
        <v>0</v>
      </c>
      <c r="T622" s="339">
        <v>0</v>
      </c>
      <c r="U622" s="155">
        <v>0</v>
      </c>
      <c r="V622" s="156">
        <v>0</v>
      </c>
      <c r="W622" s="155">
        <v>1638.6</v>
      </c>
      <c r="X622" s="100"/>
      <c r="Y622" s="155">
        <v>0</v>
      </c>
      <c r="Z622" s="366">
        <v>0</v>
      </c>
      <c r="AA622" s="339">
        <v>0</v>
      </c>
      <c r="AB622" s="155">
        <v>0</v>
      </c>
      <c r="AC622" s="156">
        <v>0</v>
      </c>
      <c r="AD622" s="155">
        <v>1638.6</v>
      </c>
      <c r="AE622" s="100"/>
      <c r="AF622" s="155">
        <v>0</v>
      </c>
      <c r="AG622" s="366">
        <v>0</v>
      </c>
      <c r="AH622" s="339">
        <v>0</v>
      </c>
      <c r="AI622" s="155">
        <v>0</v>
      </c>
      <c r="AJ622" s="156">
        <v>0</v>
      </c>
      <c r="AK622" s="155">
        <v>1638.6</v>
      </c>
      <c r="AL622" s="100"/>
      <c r="AM622" s="155">
        <v>0</v>
      </c>
      <c r="AN622" s="366">
        <v>0</v>
      </c>
      <c r="AO622" s="339">
        <v>0</v>
      </c>
      <c r="AP622" s="155">
        <v>0</v>
      </c>
      <c r="AQ622" s="156">
        <v>0</v>
      </c>
      <c r="AR622" s="155">
        <v>1638.6</v>
      </c>
      <c r="AS622" s="100"/>
      <c r="AT622" s="155">
        <v>0</v>
      </c>
      <c r="AU622" s="366">
        <v>0</v>
      </c>
      <c r="AV622" s="339">
        <v>0</v>
      </c>
      <c r="AW622" s="155">
        <v>0</v>
      </c>
      <c r="AX622" s="156">
        <v>0</v>
      </c>
      <c r="AY622" s="155">
        <v>1638.6</v>
      </c>
      <c r="AZ622" s="100"/>
      <c r="BA622" s="155">
        <v>0</v>
      </c>
      <c r="BB622" s="366">
        <v>0</v>
      </c>
      <c r="BC622" s="339">
        <v>0</v>
      </c>
      <c r="BD622" s="155">
        <v>0</v>
      </c>
      <c r="BE622" s="156">
        <v>0</v>
      </c>
      <c r="BF622" s="155">
        <v>1638.6</v>
      </c>
      <c r="BG622" s="100"/>
      <c r="BH622" s="155">
        <v>0</v>
      </c>
      <c r="BI622" s="366">
        <v>0</v>
      </c>
      <c r="BJ622" s="339">
        <v>0</v>
      </c>
      <c r="BK622" s="155">
        <v>0</v>
      </c>
      <c r="BL622" s="156">
        <v>0</v>
      </c>
      <c r="BM622" s="155">
        <v>1638.6</v>
      </c>
      <c r="BN622" s="100"/>
      <c r="BO622" s="155">
        <v>0</v>
      </c>
      <c r="BP622" s="366">
        <v>0</v>
      </c>
      <c r="BQ622" s="339">
        <v>0</v>
      </c>
      <c r="BR622" s="155">
        <v>0</v>
      </c>
      <c r="BS622" s="156">
        <v>0</v>
      </c>
      <c r="BT622" s="155">
        <v>1638.6</v>
      </c>
      <c r="BU622" s="100"/>
      <c r="BV622" s="155">
        <v>0</v>
      </c>
      <c r="BW622" s="366">
        <v>0</v>
      </c>
      <c r="BX622" s="339">
        <v>0</v>
      </c>
      <c r="BY622" s="155">
        <v>0</v>
      </c>
      <c r="BZ622" s="156">
        <v>0</v>
      </c>
      <c r="CA622" s="155">
        <v>1638.6</v>
      </c>
      <c r="CB622" s="100"/>
      <c r="CC622" s="155">
        <v>0</v>
      </c>
      <c r="CD622" s="366">
        <v>0</v>
      </c>
      <c r="CE622" s="339">
        <v>0</v>
      </c>
      <c r="CF622" s="155">
        <v>0</v>
      </c>
      <c r="CG622" s="156">
        <v>0</v>
      </c>
      <c r="CH622" s="155">
        <v>1638.6</v>
      </c>
      <c r="CI622" s="100"/>
      <c r="CJ622" s="155">
        <v>0</v>
      </c>
      <c r="CK622" s="366">
        <v>0</v>
      </c>
      <c r="CL622" s="339">
        <v>0</v>
      </c>
      <c r="CM622" s="155">
        <v>0</v>
      </c>
      <c r="CN622" s="156">
        <v>0</v>
      </c>
      <c r="CO622" s="155">
        <v>1638.6</v>
      </c>
      <c r="CP622" s="100"/>
      <c r="CQ622" s="155">
        <v>0</v>
      </c>
      <c r="CR622" s="366">
        <v>0</v>
      </c>
      <c r="CS622" s="339">
        <v>0</v>
      </c>
      <c r="CT622" s="155">
        <v>0</v>
      </c>
      <c r="CU622" s="156">
        <v>0</v>
      </c>
      <c r="CV622" s="155">
        <v>1638.6</v>
      </c>
      <c r="CW622" s="100"/>
      <c r="CX622" s="155">
        <v>0</v>
      </c>
      <c r="CY622" s="366">
        <v>0</v>
      </c>
      <c r="CZ622" s="339">
        <v>0</v>
      </c>
      <c r="DA622" s="155">
        <v>0</v>
      </c>
      <c r="DB622" s="156">
        <v>0</v>
      </c>
      <c r="DC622" s="155">
        <v>1638.6</v>
      </c>
      <c r="DD622" s="100"/>
      <c r="DE622" s="155">
        <v>0</v>
      </c>
      <c r="DF622" s="366">
        <v>0</v>
      </c>
      <c r="DG622" s="339">
        <v>0</v>
      </c>
      <c r="DH622" s="155">
        <v>0</v>
      </c>
      <c r="DI622" s="156">
        <v>0</v>
      </c>
      <c r="DJ622" s="155">
        <v>1638.6</v>
      </c>
      <c r="DK622" s="100"/>
      <c r="DL622" s="155">
        <v>0</v>
      </c>
      <c r="DM622" s="366">
        <v>0</v>
      </c>
      <c r="DN622" s="339">
        <v>0</v>
      </c>
      <c r="DO622" s="155">
        <v>0</v>
      </c>
      <c r="DP622" s="156">
        <v>0</v>
      </c>
      <c r="DQ622" s="155">
        <v>1638.6</v>
      </c>
    </row>
    <row r="623" spans="1:121" ht="38.25" x14ac:dyDescent="0.25">
      <c r="A623" s="17" t="s">
        <v>1658</v>
      </c>
      <c r="B623" s="18" t="s">
        <v>1659</v>
      </c>
      <c r="C623" s="17" t="s">
        <v>27</v>
      </c>
      <c r="D623" s="17" t="s">
        <v>1660</v>
      </c>
      <c r="E623" s="19" t="s">
        <v>34</v>
      </c>
      <c r="F623" s="19">
        <v>15.18</v>
      </c>
      <c r="G623" s="20">
        <v>156.02000000000001</v>
      </c>
      <c r="H623" s="20">
        <v>195.36</v>
      </c>
      <c r="I623" s="390">
        <v>2965.5639999999999</v>
      </c>
      <c r="J623" s="100">
        <v>0</v>
      </c>
      <c r="K623" s="155">
        <v>0</v>
      </c>
      <c r="L623" s="366">
        <v>0</v>
      </c>
      <c r="M623" s="339">
        <v>0</v>
      </c>
      <c r="N623" s="155">
        <v>0</v>
      </c>
      <c r="O623" s="156">
        <v>0</v>
      </c>
      <c r="P623" s="155">
        <v>2965.5639999999999</v>
      </c>
      <c r="Q623" s="100"/>
      <c r="R623" s="155">
        <v>0</v>
      </c>
      <c r="S623" s="366">
        <v>0</v>
      </c>
      <c r="T623" s="339">
        <v>0</v>
      </c>
      <c r="U623" s="155">
        <v>0</v>
      </c>
      <c r="V623" s="156">
        <v>0</v>
      </c>
      <c r="W623" s="155">
        <v>2965.5639999999999</v>
      </c>
      <c r="X623" s="100"/>
      <c r="Y623" s="155">
        <v>0</v>
      </c>
      <c r="Z623" s="366">
        <v>0</v>
      </c>
      <c r="AA623" s="339">
        <v>0</v>
      </c>
      <c r="AB623" s="155">
        <v>0</v>
      </c>
      <c r="AC623" s="156">
        <v>0</v>
      </c>
      <c r="AD623" s="155">
        <v>2965.5639999999999</v>
      </c>
      <c r="AE623" s="100"/>
      <c r="AF623" s="155">
        <v>0</v>
      </c>
      <c r="AG623" s="366">
        <v>0</v>
      </c>
      <c r="AH623" s="339">
        <v>0</v>
      </c>
      <c r="AI623" s="155">
        <v>0</v>
      </c>
      <c r="AJ623" s="156">
        <v>0</v>
      </c>
      <c r="AK623" s="155">
        <v>2965.5639999999999</v>
      </c>
      <c r="AL623" s="100"/>
      <c r="AM623" s="155">
        <v>0</v>
      </c>
      <c r="AN623" s="366">
        <v>0</v>
      </c>
      <c r="AO623" s="339">
        <v>0</v>
      </c>
      <c r="AP623" s="155">
        <v>0</v>
      </c>
      <c r="AQ623" s="156">
        <v>0</v>
      </c>
      <c r="AR623" s="155">
        <v>2965.5639999999999</v>
      </c>
      <c r="AS623" s="100"/>
      <c r="AT623" s="155">
        <v>0</v>
      </c>
      <c r="AU623" s="366">
        <v>0</v>
      </c>
      <c r="AV623" s="339">
        <v>0</v>
      </c>
      <c r="AW623" s="155">
        <v>0</v>
      </c>
      <c r="AX623" s="156">
        <v>0</v>
      </c>
      <c r="AY623" s="155">
        <v>2965.5639999999999</v>
      </c>
      <c r="AZ623" s="100"/>
      <c r="BA623" s="155">
        <v>0</v>
      </c>
      <c r="BB623" s="366">
        <v>0</v>
      </c>
      <c r="BC623" s="339">
        <v>0</v>
      </c>
      <c r="BD623" s="155">
        <v>0</v>
      </c>
      <c r="BE623" s="156">
        <v>0</v>
      </c>
      <c r="BF623" s="155">
        <v>2965.5639999999999</v>
      </c>
      <c r="BG623" s="100"/>
      <c r="BH623" s="155">
        <v>0</v>
      </c>
      <c r="BI623" s="366">
        <v>0</v>
      </c>
      <c r="BJ623" s="339">
        <v>0</v>
      </c>
      <c r="BK623" s="155">
        <v>0</v>
      </c>
      <c r="BL623" s="156">
        <v>0</v>
      </c>
      <c r="BM623" s="155">
        <v>2965.5639999999999</v>
      </c>
      <c r="BN623" s="100"/>
      <c r="BO623" s="155">
        <v>0</v>
      </c>
      <c r="BP623" s="366">
        <v>0</v>
      </c>
      <c r="BQ623" s="339">
        <v>0</v>
      </c>
      <c r="BR623" s="155">
        <v>0</v>
      </c>
      <c r="BS623" s="156">
        <v>0</v>
      </c>
      <c r="BT623" s="155">
        <v>2965.5639999999999</v>
      </c>
      <c r="BU623" s="100"/>
      <c r="BV623" s="155">
        <v>0</v>
      </c>
      <c r="BW623" s="366">
        <v>0</v>
      </c>
      <c r="BX623" s="339">
        <v>0</v>
      </c>
      <c r="BY623" s="155">
        <v>0</v>
      </c>
      <c r="BZ623" s="156">
        <v>0</v>
      </c>
      <c r="CA623" s="155">
        <v>2965.5639999999999</v>
      </c>
      <c r="CB623" s="100"/>
      <c r="CC623" s="155">
        <v>0</v>
      </c>
      <c r="CD623" s="366">
        <v>0</v>
      </c>
      <c r="CE623" s="339">
        <v>0</v>
      </c>
      <c r="CF623" s="155">
        <v>0</v>
      </c>
      <c r="CG623" s="156">
        <v>0</v>
      </c>
      <c r="CH623" s="155">
        <v>2965.5639999999999</v>
      </c>
      <c r="CI623" s="100"/>
      <c r="CJ623" s="155">
        <v>0</v>
      </c>
      <c r="CK623" s="366">
        <v>0</v>
      </c>
      <c r="CL623" s="339">
        <v>0</v>
      </c>
      <c r="CM623" s="155">
        <v>0</v>
      </c>
      <c r="CN623" s="156">
        <v>0</v>
      </c>
      <c r="CO623" s="155">
        <v>2965.5639999999999</v>
      </c>
      <c r="CP623" s="100">
        <v>15.18</v>
      </c>
      <c r="CQ623" s="155">
        <v>2965.5648000000001</v>
      </c>
      <c r="CR623" s="366">
        <v>1.0000002697631885</v>
      </c>
      <c r="CS623" s="339">
        <v>15.18</v>
      </c>
      <c r="CT623" s="155">
        <v>2965.5648000000001</v>
      </c>
      <c r="CU623" s="156">
        <v>1.0000002697631885</v>
      </c>
      <c r="CV623" s="155">
        <v>-8.0000000025393092E-4</v>
      </c>
      <c r="CW623" s="100"/>
      <c r="CX623" s="155">
        <v>0</v>
      </c>
      <c r="CY623" s="366">
        <v>0</v>
      </c>
      <c r="CZ623" s="339">
        <v>15.18</v>
      </c>
      <c r="DA623" s="155">
        <v>2965.5648000000001</v>
      </c>
      <c r="DB623" s="156">
        <v>1.0000002697631885</v>
      </c>
      <c r="DC623" s="155">
        <v>-8.0000000025393092E-4</v>
      </c>
      <c r="DD623" s="100"/>
      <c r="DE623" s="155">
        <v>0</v>
      </c>
      <c r="DF623" s="366">
        <v>0</v>
      </c>
      <c r="DG623" s="339">
        <v>15.18</v>
      </c>
      <c r="DH623" s="155">
        <v>2965.5648000000001</v>
      </c>
      <c r="DI623" s="156">
        <v>1.0000002697631885</v>
      </c>
      <c r="DJ623" s="155">
        <v>-8.0000000025393092E-4</v>
      </c>
      <c r="DK623" s="100"/>
      <c r="DL623" s="155">
        <v>0</v>
      </c>
      <c r="DM623" s="366">
        <v>0</v>
      </c>
      <c r="DN623" s="339">
        <v>15.18</v>
      </c>
      <c r="DO623" s="155">
        <v>2965.5648000000001</v>
      </c>
      <c r="DP623" s="156">
        <v>1.0000002697631885</v>
      </c>
      <c r="DQ623" s="155">
        <v>-8.0000000025393092E-4</v>
      </c>
    </row>
    <row r="624" spans="1:121" ht="38.25" x14ac:dyDescent="0.25">
      <c r="A624" s="17" t="s">
        <v>1661</v>
      </c>
      <c r="B624" s="18" t="s">
        <v>1662</v>
      </c>
      <c r="C624" s="17" t="s">
        <v>27</v>
      </c>
      <c r="D624" s="17" t="s">
        <v>1663</v>
      </c>
      <c r="E624" s="19" t="s">
        <v>34</v>
      </c>
      <c r="F624" s="19">
        <v>64</v>
      </c>
      <c r="G624" s="20">
        <v>125.55</v>
      </c>
      <c r="H624" s="20">
        <v>157.21</v>
      </c>
      <c r="I624" s="390">
        <v>10061.44</v>
      </c>
      <c r="J624" s="100">
        <v>0</v>
      </c>
      <c r="K624" s="155">
        <v>0</v>
      </c>
      <c r="L624" s="366">
        <v>0</v>
      </c>
      <c r="M624" s="339">
        <v>0</v>
      </c>
      <c r="N624" s="155">
        <v>0</v>
      </c>
      <c r="O624" s="156">
        <v>0</v>
      </c>
      <c r="P624" s="155">
        <v>10061.44</v>
      </c>
      <c r="Q624" s="100"/>
      <c r="R624" s="155">
        <v>0</v>
      </c>
      <c r="S624" s="366">
        <v>0</v>
      </c>
      <c r="T624" s="339">
        <v>0</v>
      </c>
      <c r="U624" s="155">
        <v>0</v>
      </c>
      <c r="V624" s="156">
        <v>0</v>
      </c>
      <c r="W624" s="155">
        <v>10061.44</v>
      </c>
      <c r="X624" s="100"/>
      <c r="Y624" s="155">
        <v>0</v>
      </c>
      <c r="Z624" s="366">
        <v>0</v>
      </c>
      <c r="AA624" s="339">
        <v>0</v>
      </c>
      <c r="AB624" s="155">
        <v>0</v>
      </c>
      <c r="AC624" s="156">
        <v>0</v>
      </c>
      <c r="AD624" s="155">
        <v>10061.44</v>
      </c>
      <c r="AE624" s="100"/>
      <c r="AF624" s="155">
        <v>0</v>
      </c>
      <c r="AG624" s="366">
        <v>0</v>
      </c>
      <c r="AH624" s="339">
        <v>0</v>
      </c>
      <c r="AI624" s="155">
        <v>0</v>
      </c>
      <c r="AJ624" s="156">
        <v>0</v>
      </c>
      <c r="AK624" s="155">
        <v>10061.44</v>
      </c>
      <c r="AL624" s="100"/>
      <c r="AM624" s="155">
        <v>0</v>
      </c>
      <c r="AN624" s="366">
        <v>0</v>
      </c>
      <c r="AO624" s="339">
        <v>0</v>
      </c>
      <c r="AP624" s="155">
        <v>0</v>
      </c>
      <c r="AQ624" s="156">
        <v>0</v>
      </c>
      <c r="AR624" s="155">
        <v>10061.44</v>
      </c>
      <c r="AS624" s="100"/>
      <c r="AT624" s="155">
        <v>0</v>
      </c>
      <c r="AU624" s="366">
        <v>0</v>
      </c>
      <c r="AV624" s="339">
        <v>0</v>
      </c>
      <c r="AW624" s="155">
        <v>0</v>
      </c>
      <c r="AX624" s="156">
        <v>0</v>
      </c>
      <c r="AY624" s="155">
        <v>10061.44</v>
      </c>
      <c r="AZ624" s="100"/>
      <c r="BA624" s="155">
        <v>0</v>
      </c>
      <c r="BB624" s="366">
        <v>0</v>
      </c>
      <c r="BC624" s="339">
        <v>0</v>
      </c>
      <c r="BD624" s="155">
        <v>0</v>
      </c>
      <c r="BE624" s="156">
        <v>0</v>
      </c>
      <c r="BF624" s="155">
        <v>10061.44</v>
      </c>
      <c r="BG624" s="100"/>
      <c r="BH624" s="155">
        <v>0</v>
      </c>
      <c r="BI624" s="366">
        <v>0</v>
      </c>
      <c r="BJ624" s="339">
        <v>0</v>
      </c>
      <c r="BK624" s="155">
        <v>0</v>
      </c>
      <c r="BL624" s="156">
        <v>0</v>
      </c>
      <c r="BM624" s="155">
        <v>10061.44</v>
      </c>
      <c r="BN624" s="100"/>
      <c r="BO624" s="155">
        <v>0</v>
      </c>
      <c r="BP624" s="366">
        <v>0</v>
      </c>
      <c r="BQ624" s="339">
        <v>0</v>
      </c>
      <c r="BR624" s="155">
        <v>0</v>
      </c>
      <c r="BS624" s="156">
        <v>0</v>
      </c>
      <c r="BT624" s="155">
        <v>10061.44</v>
      </c>
      <c r="BU624" s="100"/>
      <c r="BV624" s="155">
        <v>0</v>
      </c>
      <c r="BW624" s="366">
        <v>0</v>
      </c>
      <c r="BX624" s="339">
        <v>0</v>
      </c>
      <c r="BY624" s="155">
        <v>0</v>
      </c>
      <c r="BZ624" s="156">
        <v>0</v>
      </c>
      <c r="CA624" s="155">
        <v>10061.44</v>
      </c>
      <c r="CB624" s="100"/>
      <c r="CC624" s="155">
        <v>0</v>
      </c>
      <c r="CD624" s="366">
        <v>0</v>
      </c>
      <c r="CE624" s="339">
        <v>0</v>
      </c>
      <c r="CF624" s="155">
        <v>0</v>
      </c>
      <c r="CG624" s="156">
        <v>0</v>
      </c>
      <c r="CH624" s="155">
        <v>10061.44</v>
      </c>
      <c r="CI624" s="100"/>
      <c r="CJ624" s="155">
        <v>0</v>
      </c>
      <c r="CK624" s="366">
        <v>0</v>
      </c>
      <c r="CL624" s="339">
        <v>0</v>
      </c>
      <c r="CM624" s="155">
        <v>0</v>
      </c>
      <c r="CN624" s="156">
        <v>0</v>
      </c>
      <c r="CO624" s="155">
        <v>10061.44</v>
      </c>
      <c r="CP624" s="100">
        <v>64</v>
      </c>
      <c r="CQ624" s="155">
        <v>10061.44</v>
      </c>
      <c r="CR624" s="366">
        <v>1</v>
      </c>
      <c r="CS624" s="339">
        <v>64</v>
      </c>
      <c r="CT624" s="155">
        <v>10061.44</v>
      </c>
      <c r="CU624" s="156">
        <v>1</v>
      </c>
      <c r="CV624" s="155">
        <v>0</v>
      </c>
      <c r="CW624" s="100"/>
      <c r="CX624" s="155">
        <v>0</v>
      </c>
      <c r="CY624" s="366">
        <v>0</v>
      </c>
      <c r="CZ624" s="339">
        <v>64</v>
      </c>
      <c r="DA624" s="155">
        <v>10061.44</v>
      </c>
      <c r="DB624" s="156">
        <v>1</v>
      </c>
      <c r="DC624" s="155">
        <v>0</v>
      </c>
      <c r="DD624" s="100"/>
      <c r="DE624" s="155">
        <v>0</v>
      </c>
      <c r="DF624" s="366">
        <v>0</v>
      </c>
      <c r="DG624" s="339">
        <v>64</v>
      </c>
      <c r="DH624" s="155">
        <v>10061.44</v>
      </c>
      <c r="DI624" s="156">
        <v>1</v>
      </c>
      <c r="DJ624" s="155">
        <v>0</v>
      </c>
      <c r="DK624" s="100"/>
      <c r="DL624" s="155">
        <v>0</v>
      </c>
      <c r="DM624" s="366">
        <v>0</v>
      </c>
      <c r="DN624" s="339">
        <v>64</v>
      </c>
      <c r="DO624" s="155">
        <v>10061.44</v>
      </c>
      <c r="DP624" s="156">
        <v>1</v>
      </c>
      <c r="DQ624" s="155">
        <v>0</v>
      </c>
    </row>
    <row r="625" spans="1:121" ht="51" x14ac:dyDescent="0.25">
      <c r="A625" s="17" t="s">
        <v>1664</v>
      </c>
      <c r="B625" s="18" t="s">
        <v>1665</v>
      </c>
      <c r="C625" s="17" t="s">
        <v>27</v>
      </c>
      <c r="D625" s="17" t="s">
        <v>1666</v>
      </c>
      <c r="E625" s="19" t="s">
        <v>42</v>
      </c>
      <c r="F625" s="19">
        <v>6</v>
      </c>
      <c r="G625" s="20">
        <v>107.45</v>
      </c>
      <c r="H625" s="20">
        <v>134.54</v>
      </c>
      <c r="I625" s="390">
        <v>807.24</v>
      </c>
      <c r="J625" s="100">
        <v>0</v>
      </c>
      <c r="K625" s="155">
        <v>0</v>
      </c>
      <c r="L625" s="366">
        <v>0</v>
      </c>
      <c r="M625" s="339">
        <v>0</v>
      </c>
      <c r="N625" s="155">
        <v>0</v>
      </c>
      <c r="O625" s="156">
        <v>0</v>
      </c>
      <c r="P625" s="155">
        <v>807.24</v>
      </c>
      <c r="Q625" s="100"/>
      <c r="R625" s="155">
        <v>0</v>
      </c>
      <c r="S625" s="366">
        <v>0</v>
      </c>
      <c r="T625" s="339">
        <v>0</v>
      </c>
      <c r="U625" s="155">
        <v>0</v>
      </c>
      <c r="V625" s="156">
        <v>0</v>
      </c>
      <c r="W625" s="155">
        <v>807.24</v>
      </c>
      <c r="X625" s="100"/>
      <c r="Y625" s="155">
        <v>0</v>
      </c>
      <c r="Z625" s="366">
        <v>0</v>
      </c>
      <c r="AA625" s="339">
        <v>0</v>
      </c>
      <c r="AB625" s="155">
        <v>0</v>
      </c>
      <c r="AC625" s="156">
        <v>0</v>
      </c>
      <c r="AD625" s="155">
        <v>807.24</v>
      </c>
      <c r="AE625" s="100"/>
      <c r="AF625" s="155">
        <v>0</v>
      </c>
      <c r="AG625" s="366">
        <v>0</v>
      </c>
      <c r="AH625" s="339">
        <v>0</v>
      </c>
      <c r="AI625" s="155">
        <v>0</v>
      </c>
      <c r="AJ625" s="156">
        <v>0</v>
      </c>
      <c r="AK625" s="155">
        <v>807.24</v>
      </c>
      <c r="AL625" s="100"/>
      <c r="AM625" s="155">
        <v>0</v>
      </c>
      <c r="AN625" s="366">
        <v>0</v>
      </c>
      <c r="AO625" s="339">
        <v>0</v>
      </c>
      <c r="AP625" s="155">
        <v>0</v>
      </c>
      <c r="AQ625" s="156">
        <v>0</v>
      </c>
      <c r="AR625" s="155">
        <v>807.24</v>
      </c>
      <c r="AS625" s="100"/>
      <c r="AT625" s="155">
        <v>0</v>
      </c>
      <c r="AU625" s="366">
        <v>0</v>
      </c>
      <c r="AV625" s="339">
        <v>0</v>
      </c>
      <c r="AW625" s="155">
        <v>0</v>
      </c>
      <c r="AX625" s="156">
        <v>0</v>
      </c>
      <c r="AY625" s="155">
        <v>807.24</v>
      </c>
      <c r="AZ625" s="100"/>
      <c r="BA625" s="155">
        <v>0</v>
      </c>
      <c r="BB625" s="366">
        <v>0</v>
      </c>
      <c r="BC625" s="339">
        <v>0</v>
      </c>
      <c r="BD625" s="155">
        <v>0</v>
      </c>
      <c r="BE625" s="156">
        <v>0</v>
      </c>
      <c r="BF625" s="155">
        <v>807.24</v>
      </c>
      <c r="BG625" s="100"/>
      <c r="BH625" s="155">
        <v>0</v>
      </c>
      <c r="BI625" s="366">
        <v>0</v>
      </c>
      <c r="BJ625" s="339">
        <v>0</v>
      </c>
      <c r="BK625" s="155">
        <v>0</v>
      </c>
      <c r="BL625" s="156">
        <v>0</v>
      </c>
      <c r="BM625" s="155">
        <v>807.24</v>
      </c>
      <c r="BN625" s="100"/>
      <c r="BO625" s="155">
        <v>0</v>
      </c>
      <c r="BP625" s="366">
        <v>0</v>
      </c>
      <c r="BQ625" s="339">
        <v>0</v>
      </c>
      <c r="BR625" s="155">
        <v>0</v>
      </c>
      <c r="BS625" s="156">
        <v>0</v>
      </c>
      <c r="BT625" s="155">
        <v>807.24</v>
      </c>
      <c r="BU625" s="100"/>
      <c r="BV625" s="155">
        <v>0</v>
      </c>
      <c r="BW625" s="366">
        <v>0</v>
      </c>
      <c r="BX625" s="339">
        <v>0</v>
      </c>
      <c r="BY625" s="155">
        <v>0</v>
      </c>
      <c r="BZ625" s="156">
        <v>0</v>
      </c>
      <c r="CA625" s="155">
        <v>807.24</v>
      </c>
      <c r="CB625" s="100"/>
      <c r="CC625" s="155">
        <v>0</v>
      </c>
      <c r="CD625" s="366">
        <v>0</v>
      </c>
      <c r="CE625" s="339">
        <v>0</v>
      </c>
      <c r="CF625" s="155">
        <v>0</v>
      </c>
      <c r="CG625" s="156">
        <v>0</v>
      </c>
      <c r="CH625" s="155">
        <v>807.24</v>
      </c>
      <c r="CI625" s="100"/>
      <c r="CJ625" s="155">
        <v>0</v>
      </c>
      <c r="CK625" s="366">
        <v>0</v>
      </c>
      <c r="CL625" s="339">
        <v>0</v>
      </c>
      <c r="CM625" s="155">
        <v>0</v>
      </c>
      <c r="CN625" s="156">
        <v>0</v>
      </c>
      <c r="CO625" s="155">
        <v>807.24</v>
      </c>
      <c r="CP625" s="100"/>
      <c r="CQ625" s="155">
        <v>0</v>
      </c>
      <c r="CR625" s="366">
        <v>0</v>
      </c>
      <c r="CS625" s="339">
        <v>0</v>
      </c>
      <c r="CT625" s="155">
        <v>0</v>
      </c>
      <c r="CU625" s="156">
        <v>0</v>
      </c>
      <c r="CV625" s="155">
        <v>807.24</v>
      </c>
      <c r="CW625" s="100"/>
      <c r="CX625" s="155">
        <v>0</v>
      </c>
      <c r="CY625" s="366">
        <v>0</v>
      </c>
      <c r="CZ625" s="339">
        <v>0</v>
      </c>
      <c r="DA625" s="155">
        <v>0</v>
      </c>
      <c r="DB625" s="156">
        <v>0</v>
      </c>
      <c r="DC625" s="155">
        <v>807.24</v>
      </c>
      <c r="DD625" s="100"/>
      <c r="DE625" s="155">
        <v>0</v>
      </c>
      <c r="DF625" s="366">
        <v>0</v>
      </c>
      <c r="DG625" s="339">
        <v>0</v>
      </c>
      <c r="DH625" s="155">
        <v>0</v>
      </c>
      <c r="DI625" s="156">
        <v>0</v>
      </c>
      <c r="DJ625" s="155">
        <v>807.24</v>
      </c>
      <c r="DK625" s="100"/>
      <c r="DL625" s="155">
        <v>0</v>
      </c>
      <c r="DM625" s="366">
        <v>0</v>
      </c>
      <c r="DN625" s="339">
        <v>0</v>
      </c>
      <c r="DO625" s="155">
        <v>0</v>
      </c>
      <c r="DP625" s="156">
        <v>0</v>
      </c>
      <c r="DQ625" s="155">
        <v>807.24</v>
      </c>
    </row>
    <row r="626" spans="1:121" ht="38.25" x14ac:dyDescent="0.25">
      <c r="A626" s="17" t="s">
        <v>1667</v>
      </c>
      <c r="B626" s="18" t="s">
        <v>1668</v>
      </c>
      <c r="C626" s="17" t="s">
        <v>32</v>
      </c>
      <c r="D626" s="17" t="s">
        <v>1669</v>
      </c>
      <c r="E626" s="19" t="s">
        <v>42</v>
      </c>
      <c r="F626" s="19">
        <v>3</v>
      </c>
      <c r="G626" s="20">
        <v>272.73</v>
      </c>
      <c r="H626" s="20">
        <v>341.51</v>
      </c>
      <c r="I626" s="390">
        <v>1024.53</v>
      </c>
      <c r="J626" s="100">
        <v>0</v>
      </c>
      <c r="K626" s="155">
        <v>0</v>
      </c>
      <c r="L626" s="366">
        <v>0</v>
      </c>
      <c r="M626" s="339">
        <v>0</v>
      </c>
      <c r="N626" s="155">
        <v>0</v>
      </c>
      <c r="O626" s="156">
        <v>0</v>
      </c>
      <c r="P626" s="155">
        <v>1024.53</v>
      </c>
      <c r="Q626" s="100"/>
      <c r="R626" s="155">
        <v>0</v>
      </c>
      <c r="S626" s="366">
        <v>0</v>
      </c>
      <c r="T626" s="339">
        <v>0</v>
      </c>
      <c r="U626" s="155">
        <v>0</v>
      </c>
      <c r="V626" s="156">
        <v>0</v>
      </c>
      <c r="W626" s="155">
        <v>1024.53</v>
      </c>
      <c r="X626" s="100"/>
      <c r="Y626" s="155">
        <v>0</v>
      </c>
      <c r="Z626" s="366">
        <v>0</v>
      </c>
      <c r="AA626" s="339">
        <v>0</v>
      </c>
      <c r="AB626" s="155">
        <v>0</v>
      </c>
      <c r="AC626" s="156">
        <v>0</v>
      </c>
      <c r="AD626" s="155">
        <v>1024.53</v>
      </c>
      <c r="AE626" s="100"/>
      <c r="AF626" s="155">
        <v>0</v>
      </c>
      <c r="AG626" s="366">
        <v>0</v>
      </c>
      <c r="AH626" s="339">
        <v>0</v>
      </c>
      <c r="AI626" s="155">
        <v>0</v>
      </c>
      <c r="AJ626" s="156">
        <v>0</v>
      </c>
      <c r="AK626" s="155">
        <v>1024.53</v>
      </c>
      <c r="AL626" s="100"/>
      <c r="AM626" s="155">
        <v>0</v>
      </c>
      <c r="AN626" s="366">
        <v>0</v>
      </c>
      <c r="AO626" s="339">
        <v>0</v>
      </c>
      <c r="AP626" s="155">
        <v>0</v>
      </c>
      <c r="AQ626" s="156">
        <v>0</v>
      </c>
      <c r="AR626" s="155">
        <v>1024.53</v>
      </c>
      <c r="AS626" s="100"/>
      <c r="AT626" s="155">
        <v>0</v>
      </c>
      <c r="AU626" s="366">
        <v>0</v>
      </c>
      <c r="AV626" s="339">
        <v>0</v>
      </c>
      <c r="AW626" s="155">
        <v>0</v>
      </c>
      <c r="AX626" s="156">
        <v>0</v>
      </c>
      <c r="AY626" s="155">
        <v>1024.53</v>
      </c>
      <c r="AZ626" s="100"/>
      <c r="BA626" s="155">
        <v>0</v>
      </c>
      <c r="BB626" s="366">
        <v>0</v>
      </c>
      <c r="BC626" s="339">
        <v>0</v>
      </c>
      <c r="BD626" s="155">
        <v>0</v>
      </c>
      <c r="BE626" s="156">
        <v>0</v>
      </c>
      <c r="BF626" s="155">
        <v>1024.53</v>
      </c>
      <c r="BG626" s="100"/>
      <c r="BH626" s="155">
        <v>0</v>
      </c>
      <c r="BI626" s="366">
        <v>0</v>
      </c>
      <c r="BJ626" s="339">
        <v>0</v>
      </c>
      <c r="BK626" s="155">
        <v>0</v>
      </c>
      <c r="BL626" s="156">
        <v>0</v>
      </c>
      <c r="BM626" s="155">
        <v>1024.53</v>
      </c>
      <c r="BN626" s="100"/>
      <c r="BO626" s="155">
        <v>0</v>
      </c>
      <c r="BP626" s="366">
        <v>0</v>
      </c>
      <c r="BQ626" s="339">
        <v>0</v>
      </c>
      <c r="BR626" s="155">
        <v>0</v>
      </c>
      <c r="BS626" s="156">
        <v>0</v>
      </c>
      <c r="BT626" s="155">
        <v>1024.53</v>
      </c>
      <c r="BU626" s="100"/>
      <c r="BV626" s="155">
        <v>0</v>
      </c>
      <c r="BW626" s="366">
        <v>0</v>
      </c>
      <c r="BX626" s="339">
        <v>0</v>
      </c>
      <c r="BY626" s="155">
        <v>0</v>
      </c>
      <c r="BZ626" s="156">
        <v>0</v>
      </c>
      <c r="CA626" s="155">
        <v>1024.53</v>
      </c>
      <c r="CB626" s="100"/>
      <c r="CC626" s="155">
        <v>0</v>
      </c>
      <c r="CD626" s="366">
        <v>0</v>
      </c>
      <c r="CE626" s="339">
        <v>0</v>
      </c>
      <c r="CF626" s="155">
        <v>0</v>
      </c>
      <c r="CG626" s="156">
        <v>0</v>
      </c>
      <c r="CH626" s="155">
        <v>1024.53</v>
      </c>
      <c r="CI626" s="100"/>
      <c r="CJ626" s="155">
        <v>0</v>
      </c>
      <c r="CK626" s="366">
        <v>0</v>
      </c>
      <c r="CL626" s="339">
        <v>0</v>
      </c>
      <c r="CM626" s="155">
        <v>0</v>
      </c>
      <c r="CN626" s="156">
        <v>0</v>
      </c>
      <c r="CO626" s="155">
        <v>1024.53</v>
      </c>
      <c r="CP626" s="100"/>
      <c r="CQ626" s="155">
        <v>0</v>
      </c>
      <c r="CR626" s="366">
        <v>0</v>
      </c>
      <c r="CS626" s="339">
        <v>0</v>
      </c>
      <c r="CT626" s="155">
        <v>0</v>
      </c>
      <c r="CU626" s="156">
        <v>0</v>
      </c>
      <c r="CV626" s="155">
        <v>1024.53</v>
      </c>
      <c r="CW626" s="100"/>
      <c r="CX626" s="155">
        <v>0</v>
      </c>
      <c r="CY626" s="366">
        <v>0</v>
      </c>
      <c r="CZ626" s="339">
        <v>0</v>
      </c>
      <c r="DA626" s="155">
        <v>0</v>
      </c>
      <c r="DB626" s="156">
        <v>0</v>
      </c>
      <c r="DC626" s="155">
        <v>1024.53</v>
      </c>
      <c r="DD626" s="100"/>
      <c r="DE626" s="155">
        <v>0</v>
      </c>
      <c r="DF626" s="366">
        <v>0</v>
      </c>
      <c r="DG626" s="339">
        <v>0</v>
      </c>
      <c r="DH626" s="155">
        <v>0</v>
      </c>
      <c r="DI626" s="156">
        <v>0</v>
      </c>
      <c r="DJ626" s="155">
        <v>1024.53</v>
      </c>
      <c r="DK626" s="100"/>
      <c r="DL626" s="155">
        <v>0</v>
      </c>
      <c r="DM626" s="366">
        <v>0</v>
      </c>
      <c r="DN626" s="339">
        <v>0</v>
      </c>
      <c r="DO626" s="155">
        <v>0</v>
      </c>
      <c r="DP626" s="156">
        <v>0</v>
      </c>
      <c r="DQ626" s="155">
        <v>1024.53</v>
      </c>
    </row>
    <row r="627" spans="1:121" ht="38.25" x14ac:dyDescent="0.25">
      <c r="A627" s="17" t="s">
        <v>1670</v>
      </c>
      <c r="B627" s="18" t="s">
        <v>1671</v>
      </c>
      <c r="C627" s="17" t="s">
        <v>32</v>
      </c>
      <c r="D627" s="17" t="s">
        <v>1672</v>
      </c>
      <c r="E627" s="19" t="s">
        <v>42</v>
      </c>
      <c r="F627" s="19">
        <v>2</v>
      </c>
      <c r="G627" s="20">
        <v>283.67</v>
      </c>
      <c r="H627" s="20">
        <v>355.21</v>
      </c>
      <c r="I627" s="390">
        <v>710.42</v>
      </c>
      <c r="J627" s="100">
        <v>0</v>
      </c>
      <c r="K627" s="155">
        <v>0</v>
      </c>
      <c r="L627" s="366">
        <v>0</v>
      </c>
      <c r="M627" s="339">
        <v>0</v>
      </c>
      <c r="N627" s="155">
        <v>0</v>
      </c>
      <c r="O627" s="156">
        <v>0</v>
      </c>
      <c r="P627" s="155">
        <v>710.42</v>
      </c>
      <c r="Q627" s="100"/>
      <c r="R627" s="155">
        <v>0</v>
      </c>
      <c r="S627" s="366">
        <v>0</v>
      </c>
      <c r="T627" s="339">
        <v>0</v>
      </c>
      <c r="U627" s="155">
        <v>0</v>
      </c>
      <c r="V627" s="156">
        <v>0</v>
      </c>
      <c r="W627" s="155">
        <v>710.42</v>
      </c>
      <c r="X627" s="100"/>
      <c r="Y627" s="155">
        <v>0</v>
      </c>
      <c r="Z627" s="366">
        <v>0</v>
      </c>
      <c r="AA627" s="339">
        <v>0</v>
      </c>
      <c r="AB627" s="155">
        <v>0</v>
      </c>
      <c r="AC627" s="156">
        <v>0</v>
      </c>
      <c r="AD627" s="155">
        <v>710.42</v>
      </c>
      <c r="AE627" s="100"/>
      <c r="AF627" s="155">
        <v>0</v>
      </c>
      <c r="AG627" s="366">
        <v>0</v>
      </c>
      <c r="AH627" s="339">
        <v>0</v>
      </c>
      <c r="AI627" s="155">
        <v>0</v>
      </c>
      <c r="AJ627" s="156">
        <v>0</v>
      </c>
      <c r="AK627" s="155">
        <v>710.42</v>
      </c>
      <c r="AL627" s="100"/>
      <c r="AM627" s="155">
        <v>0</v>
      </c>
      <c r="AN627" s="366">
        <v>0</v>
      </c>
      <c r="AO627" s="339">
        <v>0</v>
      </c>
      <c r="AP627" s="155">
        <v>0</v>
      </c>
      <c r="AQ627" s="156">
        <v>0</v>
      </c>
      <c r="AR627" s="155">
        <v>710.42</v>
      </c>
      <c r="AS627" s="100"/>
      <c r="AT627" s="155">
        <v>0</v>
      </c>
      <c r="AU627" s="366">
        <v>0</v>
      </c>
      <c r="AV627" s="339">
        <v>0</v>
      </c>
      <c r="AW627" s="155">
        <v>0</v>
      </c>
      <c r="AX627" s="156">
        <v>0</v>
      </c>
      <c r="AY627" s="155">
        <v>710.42</v>
      </c>
      <c r="AZ627" s="100"/>
      <c r="BA627" s="155">
        <v>0</v>
      </c>
      <c r="BB627" s="366">
        <v>0</v>
      </c>
      <c r="BC627" s="339">
        <v>0</v>
      </c>
      <c r="BD627" s="155">
        <v>0</v>
      </c>
      <c r="BE627" s="156">
        <v>0</v>
      </c>
      <c r="BF627" s="155">
        <v>710.42</v>
      </c>
      <c r="BG627" s="100"/>
      <c r="BH627" s="155">
        <v>0</v>
      </c>
      <c r="BI627" s="366">
        <v>0</v>
      </c>
      <c r="BJ627" s="339">
        <v>0</v>
      </c>
      <c r="BK627" s="155">
        <v>0</v>
      </c>
      <c r="BL627" s="156">
        <v>0</v>
      </c>
      <c r="BM627" s="155">
        <v>710.42</v>
      </c>
      <c r="BN627" s="100"/>
      <c r="BO627" s="155">
        <v>0</v>
      </c>
      <c r="BP627" s="366">
        <v>0</v>
      </c>
      <c r="BQ627" s="339">
        <v>0</v>
      </c>
      <c r="BR627" s="155">
        <v>0</v>
      </c>
      <c r="BS627" s="156">
        <v>0</v>
      </c>
      <c r="BT627" s="155">
        <v>710.42</v>
      </c>
      <c r="BU627" s="100"/>
      <c r="BV627" s="155">
        <v>0</v>
      </c>
      <c r="BW627" s="366">
        <v>0</v>
      </c>
      <c r="BX627" s="339">
        <v>0</v>
      </c>
      <c r="BY627" s="155">
        <v>0</v>
      </c>
      <c r="BZ627" s="156">
        <v>0</v>
      </c>
      <c r="CA627" s="155">
        <v>710.42</v>
      </c>
      <c r="CB627" s="100"/>
      <c r="CC627" s="155">
        <v>0</v>
      </c>
      <c r="CD627" s="366">
        <v>0</v>
      </c>
      <c r="CE627" s="339">
        <v>0</v>
      </c>
      <c r="CF627" s="155">
        <v>0</v>
      </c>
      <c r="CG627" s="156">
        <v>0</v>
      </c>
      <c r="CH627" s="155">
        <v>710.42</v>
      </c>
      <c r="CI627" s="100"/>
      <c r="CJ627" s="155">
        <v>0</v>
      </c>
      <c r="CK627" s="366">
        <v>0</v>
      </c>
      <c r="CL627" s="339">
        <v>0</v>
      </c>
      <c r="CM627" s="155">
        <v>0</v>
      </c>
      <c r="CN627" s="156">
        <v>0</v>
      </c>
      <c r="CO627" s="155">
        <v>710.42</v>
      </c>
      <c r="CP627" s="100"/>
      <c r="CQ627" s="155">
        <v>0</v>
      </c>
      <c r="CR627" s="366">
        <v>0</v>
      </c>
      <c r="CS627" s="339">
        <v>0</v>
      </c>
      <c r="CT627" s="155">
        <v>0</v>
      </c>
      <c r="CU627" s="156">
        <v>0</v>
      </c>
      <c r="CV627" s="155">
        <v>710.42</v>
      </c>
      <c r="CW627" s="100"/>
      <c r="CX627" s="155">
        <v>0</v>
      </c>
      <c r="CY627" s="366">
        <v>0</v>
      </c>
      <c r="CZ627" s="339">
        <v>0</v>
      </c>
      <c r="DA627" s="155">
        <v>0</v>
      </c>
      <c r="DB627" s="156">
        <v>0</v>
      </c>
      <c r="DC627" s="155">
        <v>710.42</v>
      </c>
      <c r="DD627" s="100"/>
      <c r="DE627" s="155">
        <v>0</v>
      </c>
      <c r="DF627" s="366">
        <v>0</v>
      </c>
      <c r="DG627" s="339">
        <v>0</v>
      </c>
      <c r="DH627" s="155">
        <v>0</v>
      </c>
      <c r="DI627" s="156">
        <v>0</v>
      </c>
      <c r="DJ627" s="155">
        <v>710.42</v>
      </c>
      <c r="DK627" s="100"/>
      <c r="DL627" s="155">
        <v>0</v>
      </c>
      <c r="DM627" s="366">
        <v>0</v>
      </c>
      <c r="DN627" s="339">
        <v>0</v>
      </c>
      <c r="DO627" s="155">
        <v>0</v>
      </c>
      <c r="DP627" s="156">
        <v>0</v>
      </c>
      <c r="DQ627" s="155">
        <v>710.42</v>
      </c>
    </row>
    <row r="628" spans="1:121" ht="25.5" x14ac:dyDescent="0.25">
      <c r="A628" s="17" t="s">
        <v>1673</v>
      </c>
      <c r="B628" s="18" t="s">
        <v>1674</v>
      </c>
      <c r="C628" s="17" t="s">
        <v>27</v>
      </c>
      <c r="D628" s="17" t="s">
        <v>1675</v>
      </c>
      <c r="E628" s="19" t="s">
        <v>522</v>
      </c>
      <c r="F628" s="19">
        <v>2</v>
      </c>
      <c r="G628" s="20">
        <v>1003.62</v>
      </c>
      <c r="H628" s="20">
        <v>1256.73</v>
      </c>
      <c r="I628" s="390">
        <v>2513.46</v>
      </c>
      <c r="J628" s="100">
        <v>0</v>
      </c>
      <c r="K628" s="155">
        <v>0</v>
      </c>
      <c r="L628" s="366">
        <v>0</v>
      </c>
      <c r="M628" s="339">
        <v>0</v>
      </c>
      <c r="N628" s="155">
        <v>0</v>
      </c>
      <c r="O628" s="156">
        <v>0</v>
      </c>
      <c r="P628" s="155">
        <v>2513.46</v>
      </c>
      <c r="Q628" s="100"/>
      <c r="R628" s="155">
        <v>0</v>
      </c>
      <c r="S628" s="366">
        <v>0</v>
      </c>
      <c r="T628" s="339">
        <v>0</v>
      </c>
      <c r="U628" s="155">
        <v>0</v>
      </c>
      <c r="V628" s="156">
        <v>0</v>
      </c>
      <c r="W628" s="155">
        <v>2513.46</v>
      </c>
      <c r="X628" s="100"/>
      <c r="Y628" s="155">
        <v>0</v>
      </c>
      <c r="Z628" s="366">
        <v>0</v>
      </c>
      <c r="AA628" s="339">
        <v>0</v>
      </c>
      <c r="AB628" s="155">
        <v>0</v>
      </c>
      <c r="AC628" s="156">
        <v>0</v>
      </c>
      <c r="AD628" s="155">
        <v>2513.46</v>
      </c>
      <c r="AE628" s="100"/>
      <c r="AF628" s="155">
        <v>0</v>
      </c>
      <c r="AG628" s="366">
        <v>0</v>
      </c>
      <c r="AH628" s="339">
        <v>0</v>
      </c>
      <c r="AI628" s="155">
        <v>0</v>
      </c>
      <c r="AJ628" s="156">
        <v>0</v>
      </c>
      <c r="AK628" s="155">
        <v>2513.46</v>
      </c>
      <c r="AL628" s="100"/>
      <c r="AM628" s="155">
        <v>0</v>
      </c>
      <c r="AN628" s="366">
        <v>0</v>
      </c>
      <c r="AO628" s="339">
        <v>0</v>
      </c>
      <c r="AP628" s="155">
        <v>0</v>
      </c>
      <c r="AQ628" s="156">
        <v>0</v>
      </c>
      <c r="AR628" s="155">
        <v>2513.46</v>
      </c>
      <c r="AS628" s="100"/>
      <c r="AT628" s="155">
        <v>0</v>
      </c>
      <c r="AU628" s="366">
        <v>0</v>
      </c>
      <c r="AV628" s="339">
        <v>0</v>
      </c>
      <c r="AW628" s="155">
        <v>0</v>
      </c>
      <c r="AX628" s="156">
        <v>0</v>
      </c>
      <c r="AY628" s="155">
        <v>2513.46</v>
      </c>
      <c r="AZ628" s="100"/>
      <c r="BA628" s="155">
        <v>0</v>
      </c>
      <c r="BB628" s="366">
        <v>0</v>
      </c>
      <c r="BC628" s="339">
        <v>0</v>
      </c>
      <c r="BD628" s="155">
        <v>0</v>
      </c>
      <c r="BE628" s="156">
        <v>0</v>
      </c>
      <c r="BF628" s="155">
        <v>2513.46</v>
      </c>
      <c r="BG628" s="100"/>
      <c r="BH628" s="155">
        <v>0</v>
      </c>
      <c r="BI628" s="366">
        <v>0</v>
      </c>
      <c r="BJ628" s="339">
        <v>0</v>
      </c>
      <c r="BK628" s="155">
        <v>0</v>
      </c>
      <c r="BL628" s="156">
        <v>0</v>
      </c>
      <c r="BM628" s="155">
        <v>2513.46</v>
      </c>
      <c r="BN628" s="100"/>
      <c r="BO628" s="155">
        <v>0</v>
      </c>
      <c r="BP628" s="366">
        <v>0</v>
      </c>
      <c r="BQ628" s="339">
        <v>0</v>
      </c>
      <c r="BR628" s="155">
        <v>0</v>
      </c>
      <c r="BS628" s="156">
        <v>0</v>
      </c>
      <c r="BT628" s="155">
        <v>2513.46</v>
      </c>
      <c r="BU628" s="100"/>
      <c r="BV628" s="155">
        <v>0</v>
      </c>
      <c r="BW628" s="366">
        <v>0</v>
      </c>
      <c r="BX628" s="339">
        <v>0</v>
      </c>
      <c r="BY628" s="155">
        <v>0</v>
      </c>
      <c r="BZ628" s="156">
        <v>0</v>
      </c>
      <c r="CA628" s="155">
        <v>2513.46</v>
      </c>
      <c r="CB628" s="100"/>
      <c r="CC628" s="155">
        <v>0</v>
      </c>
      <c r="CD628" s="366">
        <v>0</v>
      </c>
      <c r="CE628" s="339">
        <v>0</v>
      </c>
      <c r="CF628" s="155">
        <v>0</v>
      </c>
      <c r="CG628" s="156">
        <v>0</v>
      </c>
      <c r="CH628" s="155">
        <v>2513.46</v>
      </c>
      <c r="CI628" s="100"/>
      <c r="CJ628" s="155">
        <v>0</v>
      </c>
      <c r="CK628" s="366">
        <v>0</v>
      </c>
      <c r="CL628" s="339">
        <v>0</v>
      </c>
      <c r="CM628" s="155">
        <v>0</v>
      </c>
      <c r="CN628" s="156">
        <v>0</v>
      </c>
      <c r="CO628" s="155">
        <v>2513.46</v>
      </c>
      <c r="CP628" s="100"/>
      <c r="CQ628" s="155">
        <v>0</v>
      </c>
      <c r="CR628" s="366">
        <v>0</v>
      </c>
      <c r="CS628" s="339">
        <v>0</v>
      </c>
      <c r="CT628" s="155">
        <v>0</v>
      </c>
      <c r="CU628" s="156">
        <v>0</v>
      </c>
      <c r="CV628" s="155">
        <v>2513.46</v>
      </c>
      <c r="CW628" s="100"/>
      <c r="CX628" s="155">
        <v>0</v>
      </c>
      <c r="CY628" s="366">
        <v>0</v>
      </c>
      <c r="CZ628" s="339">
        <v>0</v>
      </c>
      <c r="DA628" s="155">
        <v>0</v>
      </c>
      <c r="DB628" s="156">
        <v>0</v>
      </c>
      <c r="DC628" s="155">
        <v>2513.46</v>
      </c>
      <c r="DD628" s="100"/>
      <c r="DE628" s="155">
        <v>0</v>
      </c>
      <c r="DF628" s="366">
        <v>0</v>
      </c>
      <c r="DG628" s="339">
        <v>0</v>
      </c>
      <c r="DH628" s="155">
        <v>0</v>
      </c>
      <c r="DI628" s="156">
        <v>0</v>
      </c>
      <c r="DJ628" s="155">
        <v>2513.46</v>
      </c>
      <c r="DK628" s="100"/>
      <c r="DL628" s="155">
        <v>0</v>
      </c>
      <c r="DM628" s="366">
        <v>0</v>
      </c>
      <c r="DN628" s="339">
        <v>0</v>
      </c>
      <c r="DO628" s="155">
        <v>0</v>
      </c>
      <c r="DP628" s="156">
        <v>0</v>
      </c>
      <c r="DQ628" s="155">
        <v>2513.46</v>
      </c>
    </row>
    <row r="629" spans="1:121" ht="25.5" x14ac:dyDescent="0.25">
      <c r="A629" s="17" t="s">
        <v>1676</v>
      </c>
      <c r="B629" s="18" t="s">
        <v>1677</v>
      </c>
      <c r="C629" s="17" t="s">
        <v>27</v>
      </c>
      <c r="D629" s="17" t="s">
        <v>1678</v>
      </c>
      <c r="E629" s="19" t="s">
        <v>906</v>
      </c>
      <c r="F629" s="19">
        <v>2</v>
      </c>
      <c r="G629" s="20">
        <v>1003.62</v>
      </c>
      <c r="H629" s="20">
        <v>1256.73</v>
      </c>
      <c r="I629" s="390">
        <v>2513.46</v>
      </c>
      <c r="J629" s="100">
        <v>0</v>
      </c>
      <c r="K629" s="155">
        <v>0</v>
      </c>
      <c r="L629" s="366">
        <v>0</v>
      </c>
      <c r="M629" s="339">
        <v>0</v>
      </c>
      <c r="N629" s="155">
        <v>0</v>
      </c>
      <c r="O629" s="156">
        <v>0</v>
      </c>
      <c r="P629" s="155">
        <v>2513.46</v>
      </c>
      <c r="Q629" s="100"/>
      <c r="R629" s="155">
        <v>0</v>
      </c>
      <c r="S629" s="366">
        <v>0</v>
      </c>
      <c r="T629" s="339">
        <v>0</v>
      </c>
      <c r="U629" s="155">
        <v>0</v>
      </c>
      <c r="V629" s="156">
        <v>0</v>
      </c>
      <c r="W629" s="155">
        <v>2513.46</v>
      </c>
      <c r="X629" s="100"/>
      <c r="Y629" s="155">
        <v>0</v>
      </c>
      <c r="Z629" s="366">
        <v>0</v>
      </c>
      <c r="AA629" s="339">
        <v>0</v>
      </c>
      <c r="AB629" s="155">
        <v>0</v>
      </c>
      <c r="AC629" s="156">
        <v>0</v>
      </c>
      <c r="AD629" s="155">
        <v>2513.46</v>
      </c>
      <c r="AE629" s="100"/>
      <c r="AF629" s="155">
        <v>0</v>
      </c>
      <c r="AG629" s="366">
        <v>0</v>
      </c>
      <c r="AH629" s="339">
        <v>0</v>
      </c>
      <c r="AI629" s="155">
        <v>0</v>
      </c>
      <c r="AJ629" s="156">
        <v>0</v>
      </c>
      <c r="AK629" s="155">
        <v>2513.46</v>
      </c>
      <c r="AL629" s="100"/>
      <c r="AM629" s="155">
        <v>0</v>
      </c>
      <c r="AN629" s="366">
        <v>0</v>
      </c>
      <c r="AO629" s="339">
        <v>0</v>
      </c>
      <c r="AP629" s="155">
        <v>0</v>
      </c>
      <c r="AQ629" s="156">
        <v>0</v>
      </c>
      <c r="AR629" s="155">
        <v>2513.46</v>
      </c>
      <c r="AS629" s="100"/>
      <c r="AT629" s="155">
        <v>0</v>
      </c>
      <c r="AU629" s="366">
        <v>0</v>
      </c>
      <c r="AV629" s="339">
        <v>0</v>
      </c>
      <c r="AW629" s="155">
        <v>0</v>
      </c>
      <c r="AX629" s="156">
        <v>0</v>
      </c>
      <c r="AY629" s="155">
        <v>2513.46</v>
      </c>
      <c r="AZ629" s="100"/>
      <c r="BA629" s="155">
        <v>0</v>
      </c>
      <c r="BB629" s="366">
        <v>0</v>
      </c>
      <c r="BC629" s="339">
        <v>0</v>
      </c>
      <c r="BD629" s="155">
        <v>0</v>
      </c>
      <c r="BE629" s="156">
        <v>0</v>
      </c>
      <c r="BF629" s="155">
        <v>2513.46</v>
      </c>
      <c r="BG629" s="100"/>
      <c r="BH629" s="155">
        <v>0</v>
      </c>
      <c r="BI629" s="366">
        <v>0</v>
      </c>
      <c r="BJ629" s="339">
        <v>0</v>
      </c>
      <c r="BK629" s="155">
        <v>0</v>
      </c>
      <c r="BL629" s="156">
        <v>0</v>
      </c>
      <c r="BM629" s="155">
        <v>2513.46</v>
      </c>
      <c r="BN629" s="100"/>
      <c r="BO629" s="155">
        <v>0</v>
      </c>
      <c r="BP629" s="366">
        <v>0</v>
      </c>
      <c r="BQ629" s="339">
        <v>0</v>
      </c>
      <c r="BR629" s="155">
        <v>0</v>
      </c>
      <c r="BS629" s="156">
        <v>0</v>
      </c>
      <c r="BT629" s="155">
        <v>2513.46</v>
      </c>
      <c r="BU629" s="100"/>
      <c r="BV629" s="155">
        <v>0</v>
      </c>
      <c r="BW629" s="366">
        <v>0</v>
      </c>
      <c r="BX629" s="339">
        <v>0</v>
      </c>
      <c r="BY629" s="155">
        <v>0</v>
      </c>
      <c r="BZ629" s="156">
        <v>0</v>
      </c>
      <c r="CA629" s="155">
        <v>2513.46</v>
      </c>
      <c r="CB629" s="100"/>
      <c r="CC629" s="155">
        <v>0</v>
      </c>
      <c r="CD629" s="366">
        <v>0</v>
      </c>
      <c r="CE629" s="339">
        <v>0</v>
      </c>
      <c r="CF629" s="155">
        <v>0</v>
      </c>
      <c r="CG629" s="156">
        <v>0</v>
      </c>
      <c r="CH629" s="155">
        <v>2513.46</v>
      </c>
      <c r="CI629" s="100"/>
      <c r="CJ629" s="155">
        <v>0</v>
      </c>
      <c r="CK629" s="366">
        <v>0</v>
      </c>
      <c r="CL629" s="339">
        <v>0</v>
      </c>
      <c r="CM629" s="155">
        <v>0</v>
      </c>
      <c r="CN629" s="156">
        <v>0</v>
      </c>
      <c r="CO629" s="155">
        <v>2513.46</v>
      </c>
      <c r="CP629" s="100"/>
      <c r="CQ629" s="155">
        <v>0</v>
      </c>
      <c r="CR629" s="366">
        <v>0</v>
      </c>
      <c r="CS629" s="339">
        <v>0</v>
      </c>
      <c r="CT629" s="155">
        <v>0</v>
      </c>
      <c r="CU629" s="156">
        <v>0</v>
      </c>
      <c r="CV629" s="155">
        <v>2513.46</v>
      </c>
      <c r="CW629" s="100"/>
      <c r="CX629" s="155">
        <v>0</v>
      </c>
      <c r="CY629" s="366">
        <v>0</v>
      </c>
      <c r="CZ629" s="339">
        <v>0</v>
      </c>
      <c r="DA629" s="155">
        <v>0</v>
      </c>
      <c r="DB629" s="156">
        <v>0</v>
      </c>
      <c r="DC629" s="155">
        <v>2513.46</v>
      </c>
      <c r="DD629" s="100"/>
      <c r="DE629" s="155">
        <v>0</v>
      </c>
      <c r="DF629" s="366">
        <v>0</v>
      </c>
      <c r="DG629" s="339">
        <v>0</v>
      </c>
      <c r="DH629" s="155">
        <v>0</v>
      </c>
      <c r="DI629" s="156">
        <v>0</v>
      </c>
      <c r="DJ629" s="155">
        <v>2513.46</v>
      </c>
      <c r="DK629" s="100"/>
      <c r="DL629" s="155">
        <v>0</v>
      </c>
      <c r="DM629" s="366">
        <v>0</v>
      </c>
      <c r="DN629" s="339">
        <v>0</v>
      </c>
      <c r="DO629" s="155">
        <v>0</v>
      </c>
      <c r="DP629" s="156">
        <v>0</v>
      </c>
      <c r="DQ629" s="155">
        <v>2513.46</v>
      </c>
    </row>
    <row r="630" spans="1:121" ht="25.5" x14ac:dyDescent="0.25">
      <c r="A630" s="17" t="s">
        <v>1679</v>
      </c>
      <c r="B630" s="18" t="s">
        <v>1680</v>
      </c>
      <c r="C630" s="17" t="s">
        <v>27</v>
      </c>
      <c r="D630" s="17" t="s">
        <v>1681</v>
      </c>
      <c r="E630" s="19" t="s">
        <v>109</v>
      </c>
      <c r="F630" s="19">
        <v>5</v>
      </c>
      <c r="G630" s="20">
        <v>118.42</v>
      </c>
      <c r="H630" s="20">
        <v>148.28</v>
      </c>
      <c r="I630" s="390">
        <v>741.4</v>
      </c>
      <c r="J630" s="100">
        <v>0</v>
      </c>
      <c r="K630" s="155">
        <v>0</v>
      </c>
      <c r="L630" s="366">
        <v>0</v>
      </c>
      <c r="M630" s="339">
        <v>0</v>
      </c>
      <c r="N630" s="155">
        <v>0</v>
      </c>
      <c r="O630" s="156">
        <v>0</v>
      </c>
      <c r="P630" s="155">
        <v>741.4</v>
      </c>
      <c r="Q630" s="100"/>
      <c r="R630" s="155">
        <v>0</v>
      </c>
      <c r="S630" s="366">
        <v>0</v>
      </c>
      <c r="T630" s="339">
        <v>0</v>
      </c>
      <c r="U630" s="155">
        <v>0</v>
      </c>
      <c r="V630" s="156">
        <v>0</v>
      </c>
      <c r="W630" s="155">
        <v>741.4</v>
      </c>
      <c r="X630" s="100"/>
      <c r="Y630" s="155">
        <v>0</v>
      </c>
      <c r="Z630" s="366">
        <v>0</v>
      </c>
      <c r="AA630" s="339">
        <v>0</v>
      </c>
      <c r="AB630" s="155">
        <v>0</v>
      </c>
      <c r="AC630" s="156">
        <v>0</v>
      </c>
      <c r="AD630" s="155">
        <v>741.4</v>
      </c>
      <c r="AE630" s="100"/>
      <c r="AF630" s="155">
        <v>0</v>
      </c>
      <c r="AG630" s="366">
        <v>0</v>
      </c>
      <c r="AH630" s="339">
        <v>0</v>
      </c>
      <c r="AI630" s="155">
        <v>0</v>
      </c>
      <c r="AJ630" s="156">
        <v>0</v>
      </c>
      <c r="AK630" s="155">
        <v>741.4</v>
      </c>
      <c r="AL630" s="100"/>
      <c r="AM630" s="155">
        <v>0</v>
      </c>
      <c r="AN630" s="366">
        <v>0</v>
      </c>
      <c r="AO630" s="339">
        <v>0</v>
      </c>
      <c r="AP630" s="155">
        <v>0</v>
      </c>
      <c r="AQ630" s="156">
        <v>0</v>
      </c>
      <c r="AR630" s="155">
        <v>741.4</v>
      </c>
      <c r="AS630" s="100"/>
      <c r="AT630" s="155">
        <v>0</v>
      </c>
      <c r="AU630" s="366">
        <v>0</v>
      </c>
      <c r="AV630" s="339">
        <v>0</v>
      </c>
      <c r="AW630" s="155">
        <v>0</v>
      </c>
      <c r="AX630" s="156">
        <v>0</v>
      </c>
      <c r="AY630" s="155">
        <v>741.4</v>
      </c>
      <c r="AZ630" s="100"/>
      <c r="BA630" s="155">
        <v>0</v>
      </c>
      <c r="BB630" s="366">
        <v>0</v>
      </c>
      <c r="BC630" s="339">
        <v>0</v>
      </c>
      <c r="BD630" s="155">
        <v>0</v>
      </c>
      <c r="BE630" s="156">
        <v>0</v>
      </c>
      <c r="BF630" s="155">
        <v>741.4</v>
      </c>
      <c r="BG630" s="100"/>
      <c r="BH630" s="155">
        <v>0</v>
      </c>
      <c r="BI630" s="366">
        <v>0</v>
      </c>
      <c r="BJ630" s="339">
        <v>0</v>
      </c>
      <c r="BK630" s="155">
        <v>0</v>
      </c>
      <c r="BL630" s="156">
        <v>0</v>
      </c>
      <c r="BM630" s="155">
        <v>741.4</v>
      </c>
      <c r="BN630" s="100"/>
      <c r="BO630" s="155">
        <v>0</v>
      </c>
      <c r="BP630" s="366">
        <v>0</v>
      </c>
      <c r="BQ630" s="339">
        <v>0</v>
      </c>
      <c r="BR630" s="155">
        <v>0</v>
      </c>
      <c r="BS630" s="156">
        <v>0</v>
      </c>
      <c r="BT630" s="155">
        <v>741.4</v>
      </c>
      <c r="BU630" s="100"/>
      <c r="BV630" s="155">
        <v>0</v>
      </c>
      <c r="BW630" s="366">
        <v>0</v>
      </c>
      <c r="BX630" s="339">
        <v>0</v>
      </c>
      <c r="BY630" s="155">
        <v>0</v>
      </c>
      <c r="BZ630" s="156">
        <v>0</v>
      </c>
      <c r="CA630" s="155">
        <v>741.4</v>
      </c>
      <c r="CB630" s="100"/>
      <c r="CC630" s="155">
        <v>0</v>
      </c>
      <c r="CD630" s="366">
        <v>0</v>
      </c>
      <c r="CE630" s="339">
        <v>0</v>
      </c>
      <c r="CF630" s="155">
        <v>0</v>
      </c>
      <c r="CG630" s="156">
        <v>0</v>
      </c>
      <c r="CH630" s="155">
        <v>741.4</v>
      </c>
      <c r="CI630" s="100"/>
      <c r="CJ630" s="155">
        <v>0</v>
      </c>
      <c r="CK630" s="366">
        <v>0</v>
      </c>
      <c r="CL630" s="339">
        <v>0</v>
      </c>
      <c r="CM630" s="155">
        <v>0</v>
      </c>
      <c r="CN630" s="156">
        <v>0</v>
      </c>
      <c r="CO630" s="155">
        <v>741.4</v>
      </c>
      <c r="CP630" s="100"/>
      <c r="CQ630" s="155">
        <v>0</v>
      </c>
      <c r="CR630" s="366">
        <v>0</v>
      </c>
      <c r="CS630" s="339">
        <v>0</v>
      </c>
      <c r="CT630" s="155">
        <v>0</v>
      </c>
      <c r="CU630" s="156">
        <v>0</v>
      </c>
      <c r="CV630" s="155">
        <v>741.4</v>
      </c>
      <c r="CW630" s="100"/>
      <c r="CX630" s="155">
        <v>0</v>
      </c>
      <c r="CY630" s="366">
        <v>0</v>
      </c>
      <c r="CZ630" s="339">
        <v>0</v>
      </c>
      <c r="DA630" s="155">
        <v>0</v>
      </c>
      <c r="DB630" s="156">
        <v>0</v>
      </c>
      <c r="DC630" s="155">
        <v>741.4</v>
      </c>
      <c r="DD630" s="100"/>
      <c r="DE630" s="155">
        <v>0</v>
      </c>
      <c r="DF630" s="366">
        <v>0</v>
      </c>
      <c r="DG630" s="339">
        <v>0</v>
      </c>
      <c r="DH630" s="155">
        <v>0</v>
      </c>
      <c r="DI630" s="156">
        <v>0</v>
      </c>
      <c r="DJ630" s="155">
        <v>741.4</v>
      </c>
      <c r="DK630" s="100"/>
      <c r="DL630" s="155">
        <v>0</v>
      </c>
      <c r="DM630" s="366">
        <v>0</v>
      </c>
      <c r="DN630" s="339">
        <v>0</v>
      </c>
      <c r="DO630" s="155">
        <v>0</v>
      </c>
      <c r="DP630" s="156">
        <v>0</v>
      </c>
      <c r="DQ630" s="155">
        <v>741.4</v>
      </c>
    </row>
    <row r="631" spans="1:121" ht="25.5" x14ac:dyDescent="0.25">
      <c r="A631" s="17" t="s">
        <v>1682</v>
      </c>
      <c r="B631" s="18" t="s">
        <v>1683</v>
      </c>
      <c r="C631" s="17" t="s">
        <v>27</v>
      </c>
      <c r="D631" s="17" t="s">
        <v>1684</v>
      </c>
      <c r="E631" s="19" t="s">
        <v>109</v>
      </c>
      <c r="F631" s="19">
        <v>24.75</v>
      </c>
      <c r="G631" s="20">
        <v>94.73</v>
      </c>
      <c r="H631" s="20">
        <v>118.62</v>
      </c>
      <c r="I631" s="390">
        <v>2935.8449999999998</v>
      </c>
      <c r="J631" s="100">
        <v>0</v>
      </c>
      <c r="K631" s="155">
        <v>0</v>
      </c>
      <c r="L631" s="366">
        <v>0</v>
      </c>
      <c r="M631" s="339">
        <v>0</v>
      </c>
      <c r="N631" s="155">
        <v>0</v>
      </c>
      <c r="O631" s="156">
        <v>0</v>
      </c>
      <c r="P631" s="155">
        <v>2935.8449999999998</v>
      </c>
      <c r="Q631" s="100"/>
      <c r="R631" s="155">
        <v>0</v>
      </c>
      <c r="S631" s="366">
        <v>0</v>
      </c>
      <c r="T631" s="339">
        <v>0</v>
      </c>
      <c r="U631" s="155">
        <v>0</v>
      </c>
      <c r="V631" s="156">
        <v>0</v>
      </c>
      <c r="W631" s="155">
        <v>2935.8449999999998</v>
      </c>
      <c r="X631" s="100"/>
      <c r="Y631" s="155">
        <v>0</v>
      </c>
      <c r="Z631" s="366">
        <v>0</v>
      </c>
      <c r="AA631" s="339">
        <v>0</v>
      </c>
      <c r="AB631" s="155">
        <v>0</v>
      </c>
      <c r="AC631" s="156">
        <v>0</v>
      </c>
      <c r="AD631" s="155">
        <v>2935.8449999999998</v>
      </c>
      <c r="AE631" s="100"/>
      <c r="AF631" s="155">
        <v>0</v>
      </c>
      <c r="AG631" s="366">
        <v>0</v>
      </c>
      <c r="AH631" s="339">
        <v>0</v>
      </c>
      <c r="AI631" s="155">
        <v>0</v>
      </c>
      <c r="AJ631" s="156">
        <v>0</v>
      </c>
      <c r="AK631" s="155">
        <v>2935.8449999999998</v>
      </c>
      <c r="AL631" s="100"/>
      <c r="AM631" s="155">
        <v>0</v>
      </c>
      <c r="AN631" s="366">
        <v>0</v>
      </c>
      <c r="AO631" s="339">
        <v>0</v>
      </c>
      <c r="AP631" s="155">
        <v>0</v>
      </c>
      <c r="AQ631" s="156">
        <v>0</v>
      </c>
      <c r="AR631" s="155">
        <v>2935.8449999999998</v>
      </c>
      <c r="AS631" s="100"/>
      <c r="AT631" s="155">
        <v>0</v>
      </c>
      <c r="AU631" s="366">
        <v>0</v>
      </c>
      <c r="AV631" s="339">
        <v>0</v>
      </c>
      <c r="AW631" s="155">
        <v>0</v>
      </c>
      <c r="AX631" s="156">
        <v>0</v>
      </c>
      <c r="AY631" s="155">
        <v>2935.8449999999998</v>
      </c>
      <c r="AZ631" s="100"/>
      <c r="BA631" s="155">
        <v>0</v>
      </c>
      <c r="BB631" s="366">
        <v>0</v>
      </c>
      <c r="BC631" s="339">
        <v>0</v>
      </c>
      <c r="BD631" s="155">
        <v>0</v>
      </c>
      <c r="BE631" s="156">
        <v>0</v>
      </c>
      <c r="BF631" s="155">
        <v>2935.8449999999998</v>
      </c>
      <c r="BG631" s="100"/>
      <c r="BH631" s="155">
        <v>0</v>
      </c>
      <c r="BI631" s="366">
        <v>0</v>
      </c>
      <c r="BJ631" s="339">
        <v>0</v>
      </c>
      <c r="BK631" s="155">
        <v>0</v>
      </c>
      <c r="BL631" s="156">
        <v>0</v>
      </c>
      <c r="BM631" s="155">
        <v>2935.8449999999998</v>
      </c>
      <c r="BN631" s="100"/>
      <c r="BO631" s="155">
        <v>0</v>
      </c>
      <c r="BP631" s="366">
        <v>0</v>
      </c>
      <c r="BQ631" s="339">
        <v>0</v>
      </c>
      <c r="BR631" s="155">
        <v>0</v>
      </c>
      <c r="BS631" s="156">
        <v>0</v>
      </c>
      <c r="BT631" s="155">
        <v>2935.8449999999998</v>
      </c>
      <c r="BU631" s="100"/>
      <c r="BV631" s="155">
        <v>0</v>
      </c>
      <c r="BW631" s="366">
        <v>0</v>
      </c>
      <c r="BX631" s="339">
        <v>0</v>
      </c>
      <c r="BY631" s="155">
        <v>0</v>
      </c>
      <c r="BZ631" s="156">
        <v>0</v>
      </c>
      <c r="CA631" s="155">
        <v>2935.8449999999998</v>
      </c>
      <c r="CB631" s="100"/>
      <c r="CC631" s="155">
        <v>0</v>
      </c>
      <c r="CD631" s="366">
        <v>0</v>
      </c>
      <c r="CE631" s="339">
        <v>0</v>
      </c>
      <c r="CF631" s="155">
        <v>0</v>
      </c>
      <c r="CG631" s="156">
        <v>0</v>
      </c>
      <c r="CH631" s="155">
        <v>2935.8449999999998</v>
      </c>
      <c r="CI631" s="100"/>
      <c r="CJ631" s="155">
        <v>0</v>
      </c>
      <c r="CK631" s="366">
        <v>0</v>
      </c>
      <c r="CL631" s="339">
        <v>0</v>
      </c>
      <c r="CM631" s="155">
        <v>0</v>
      </c>
      <c r="CN631" s="156">
        <v>0</v>
      </c>
      <c r="CO631" s="155">
        <v>2935.8449999999998</v>
      </c>
      <c r="CP631" s="100"/>
      <c r="CQ631" s="155">
        <v>0</v>
      </c>
      <c r="CR631" s="366">
        <v>0</v>
      </c>
      <c r="CS631" s="339">
        <v>0</v>
      </c>
      <c r="CT631" s="155">
        <v>0</v>
      </c>
      <c r="CU631" s="156">
        <v>0</v>
      </c>
      <c r="CV631" s="155">
        <v>2935.8449999999998</v>
      </c>
      <c r="CW631" s="100"/>
      <c r="CX631" s="155">
        <v>0</v>
      </c>
      <c r="CY631" s="366">
        <v>0</v>
      </c>
      <c r="CZ631" s="339">
        <v>0</v>
      </c>
      <c r="DA631" s="155">
        <v>0</v>
      </c>
      <c r="DB631" s="156">
        <v>0</v>
      </c>
      <c r="DC631" s="155">
        <v>2935.8449999999998</v>
      </c>
      <c r="DD631" s="100"/>
      <c r="DE631" s="155">
        <v>0</v>
      </c>
      <c r="DF631" s="366">
        <v>0</v>
      </c>
      <c r="DG631" s="339">
        <v>0</v>
      </c>
      <c r="DH631" s="155">
        <v>0</v>
      </c>
      <c r="DI631" s="156">
        <v>0</v>
      </c>
      <c r="DJ631" s="155">
        <v>2935.8449999999998</v>
      </c>
      <c r="DK631" s="100"/>
      <c r="DL631" s="155">
        <v>0</v>
      </c>
      <c r="DM631" s="366">
        <v>0</v>
      </c>
      <c r="DN631" s="339">
        <v>0</v>
      </c>
      <c r="DO631" s="155">
        <v>0</v>
      </c>
      <c r="DP631" s="156">
        <v>0</v>
      </c>
      <c r="DQ631" s="155">
        <v>2935.8449999999998</v>
      </c>
    </row>
    <row r="632" spans="1:121" ht="76.5" x14ac:dyDescent="0.25">
      <c r="A632" s="17" t="s">
        <v>1685</v>
      </c>
      <c r="B632" s="18" t="s">
        <v>1686</v>
      </c>
      <c r="C632" s="17" t="s">
        <v>32</v>
      </c>
      <c r="D632" s="17" t="s">
        <v>1687</v>
      </c>
      <c r="E632" s="19" t="s">
        <v>109</v>
      </c>
      <c r="F632" s="19">
        <v>4.16</v>
      </c>
      <c r="G632" s="20">
        <v>523.41999999999996</v>
      </c>
      <c r="H632" s="20">
        <v>655.42</v>
      </c>
      <c r="I632" s="390">
        <v>2726.547</v>
      </c>
      <c r="J632" s="100">
        <v>0</v>
      </c>
      <c r="K632" s="155">
        <v>0</v>
      </c>
      <c r="L632" s="366">
        <v>0</v>
      </c>
      <c r="M632" s="339">
        <v>0</v>
      </c>
      <c r="N632" s="155">
        <v>0</v>
      </c>
      <c r="O632" s="156">
        <v>0</v>
      </c>
      <c r="P632" s="155">
        <v>2726.547</v>
      </c>
      <c r="Q632" s="100"/>
      <c r="R632" s="155">
        <v>0</v>
      </c>
      <c r="S632" s="366">
        <v>0</v>
      </c>
      <c r="T632" s="339">
        <v>0</v>
      </c>
      <c r="U632" s="155">
        <v>0</v>
      </c>
      <c r="V632" s="156">
        <v>0</v>
      </c>
      <c r="W632" s="155">
        <v>2726.547</v>
      </c>
      <c r="X632" s="100"/>
      <c r="Y632" s="155">
        <v>0</v>
      </c>
      <c r="Z632" s="366">
        <v>0</v>
      </c>
      <c r="AA632" s="339">
        <v>0</v>
      </c>
      <c r="AB632" s="155">
        <v>0</v>
      </c>
      <c r="AC632" s="156">
        <v>0</v>
      </c>
      <c r="AD632" s="155">
        <v>2726.547</v>
      </c>
      <c r="AE632" s="100"/>
      <c r="AF632" s="155">
        <v>0</v>
      </c>
      <c r="AG632" s="366">
        <v>0</v>
      </c>
      <c r="AH632" s="339">
        <v>0</v>
      </c>
      <c r="AI632" s="155">
        <v>0</v>
      </c>
      <c r="AJ632" s="156">
        <v>0</v>
      </c>
      <c r="AK632" s="155">
        <v>2726.547</v>
      </c>
      <c r="AL632" s="100"/>
      <c r="AM632" s="155">
        <v>0</v>
      </c>
      <c r="AN632" s="366">
        <v>0</v>
      </c>
      <c r="AO632" s="339">
        <v>0</v>
      </c>
      <c r="AP632" s="155">
        <v>0</v>
      </c>
      <c r="AQ632" s="156">
        <v>0</v>
      </c>
      <c r="AR632" s="155">
        <v>2726.547</v>
      </c>
      <c r="AS632" s="100"/>
      <c r="AT632" s="155">
        <v>0</v>
      </c>
      <c r="AU632" s="366">
        <v>0</v>
      </c>
      <c r="AV632" s="339">
        <v>0</v>
      </c>
      <c r="AW632" s="155">
        <v>0</v>
      </c>
      <c r="AX632" s="156">
        <v>0</v>
      </c>
      <c r="AY632" s="155">
        <v>2726.547</v>
      </c>
      <c r="AZ632" s="100"/>
      <c r="BA632" s="155">
        <v>0</v>
      </c>
      <c r="BB632" s="366">
        <v>0</v>
      </c>
      <c r="BC632" s="339">
        <v>0</v>
      </c>
      <c r="BD632" s="155">
        <v>0</v>
      </c>
      <c r="BE632" s="156">
        <v>0</v>
      </c>
      <c r="BF632" s="155">
        <v>2726.547</v>
      </c>
      <c r="BG632" s="100"/>
      <c r="BH632" s="155">
        <v>0</v>
      </c>
      <c r="BI632" s="366">
        <v>0</v>
      </c>
      <c r="BJ632" s="339">
        <v>0</v>
      </c>
      <c r="BK632" s="155">
        <v>0</v>
      </c>
      <c r="BL632" s="156">
        <v>0</v>
      </c>
      <c r="BM632" s="155">
        <v>2726.547</v>
      </c>
      <c r="BN632" s="100"/>
      <c r="BO632" s="155">
        <v>0</v>
      </c>
      <c r="BP632" s="366">
        <v>0</v>
      </c>
      <c r="BQ632" s="339">
        <v>0</v>
      </c>
      <c r="BR632" s="155">
        <v>0</v>
      </c>
      <c r="BS632" s="156">
        <v>0</v>
      </c>
      <c r="BT632" s="155">
        <v>2726.547</v>
      </c>
      <c r="BU632" s="100"/>
      <c r="BV632" s="155">
        <v>0</v>
      </c>
      <c r="BW632" s="366">
        <v>0</v>
      </c>
      <c r="BX632" s="339">
        <v>0</v>
      </c>
      <c r="BY632" s="155">
        <v>0</v>
      </c>
      <c r="BZ632" s="156">
        <v>0</v>
      </c>
      <c r="CA632" s="155">
        <v>2726.547</v>
      </c>
      <c r="CB632" s="100"/>
      <c r="CC632" s="155">
        <v>0</v>
      </c>
      <c r="CD632" s="366">
        <v>0</v>
      </c>
      <c r="CE632" s="339">
        <v>0</v>
      </c>
      <c r="CF632" s="155">
        <v>0</v>
      </c>
      <c r="CG632" s="156">
        <v>0</v>
      </c>
      <c r="CH632" s="155">
        <v>2726.547</v>
      </c>
      <c r="CI632" s="100"/>
      <c r="CJ632" s="155">
        <v>0</v>
      </c>
      <c r="CK632" s="366">
        <v>0</v>
      </c>
      <c r="CL632" s="339">
        <v>0</v>
      </c>
      <c r="CM632" s="155">
        <v>0</v>
      </c>
      <c r="CN632" s="156">
        <v>0</v>
      </c>
      <c r="CO632" s="155">
        <v>2726.547</v>
      </c>
      <c r="CP632" s="100"/>
      <c r="CQ632" s="155">
        <v>0</v>
      </c>
      <c r="CR632" s="366">
        <v>0</v>
      </c>
      <c r="CS632" s="339">
        <v>0</v>
      </c>
      <c r="CT632" s="155">
        <v>0</v>
      </c>
      <c r="CU632" s="156">
        <v>0</v>
      </c>
      <c r="CV632" s="155">
        <v>2726.547</v>
      </c>
      <c r="CW632" s="100"/>
      <c r="CX632" s="155">
        <v>0</v>
      </c>
      <c r="CY632" s="366">
        <v>0</v>
      </c>
      <c r="CZ632" s="339">
        <v>0</v>
      </c>
      <c r="DA632" s="155">
        <v>0</v>
      </c>
      <c r="DB632" s="156">
        <v>0</v>
      </c>
      <c r="DC632" s="155">
        <v>2726.547</v>
      </c>
      <c r="DD632" s="100"/>
      <c r="DE632" s="155">
        <v>0</v>
      </c>
      <c r="DF632" s="366">
        <v>0</v>
      </c>
      <c r="DG632" s="339">
        <v>0</v>
      </c>
      <c r="DH632" s="155">
        <v>0</v>
      </c>
      <c r="DI632" s="156">
        <v>0</v>
      </c>
      <c r="DJ632" s="155">
        <v>2726.547</v>
      </c>
      <c r="DK632" s="100"/>
      <c r="DL632" s="155">
        <v>0</v>
      </c>
      <c r="DM632" s="366">
        <v>0</v>
      </c>
      <c r="DN632" s="339">
        <v>0</v>
      </c>
      <c r="DO632" s="155">
        <v>0</v>
      </c>
      <c r="DP632" s="156">
        <v>0</v>
      </c>
      <c r="DQ632" s="155">
        <v>2726.547</v>
      </c>
    </row>
    <row r="633" spans="1:121" ht="25.5" x14ac:dyDescent="0.25">
      <c r="A633" s="17" t="s">
        <v>1688</v>
      </c>
      <c r="B633" s="18" t="s">
        <v>1689</v>
      </c>
      <c r="C633" s="17" t="s">
        <v>27</v>
      </c>
      <c r="D633" s="17" t="s">
        <v>1690</v>
      </c>
      <c r="E633" s="19" t="s">
        <v>109</v>
      </c>
      <c r="F633" s="19">
        <v>15.57</v>
      </c>
      <c r="G633" s="20">
        <v>148.59</v>
      </c>
      <c r="H633" s="20">
        <v>186.06</v>
      </c>
      <c r="I633" s="390">
        <v>2896.9540000000002</v>
      </c>
      <c r="J633" s="100">
        <v>0</v>
      </c>
      <c r="K633" s="155">
        <v>0</v>
      </c>
      <c r="L633" s="366">
        <v>0</v>
      </c>
      <c r="M633" s="339">
        <v>0</v>
      </c>
      <c r="N633" s="155">
        <v>0</v>
      </c>
      <c r="O633" s="156">
        <v>0</v>
      </c>
      <c r="P633" s="155">
        <v>2896.9540000000002</v>
      </c>
      <c r="Q633" s="100"/>
      <c r="R633" s="155">
        <v>0</v>
      </c>
      <c r="S633" s="366">
        <v>0</v>
      </c>
      <c r="T633" s="339">
        <v>0</v>
      </c>
      <c r="U633" s="155">
        <v>0</v>
      </c>
      <c r="V633" s="156">
        <v>0</v>
      </c>
      <c r="W633" s="155">
        <v>2896.9540000000002</v>
      </c>
      <c r="X633" s="100"/>
      <c r="Y633" s="155">
        <v>0</v>
      </c>
      <c r="Z633" s="366">
        <v>0</v>
      </c>
      <c r="AA633" s="339">
        <v>0</v>
      </c>
      <c r="AB633" s="155">
        <v>0</v>
      </c>
      <c r="AC633" s="156">
        <v>0</v>
      </c>
      <c r="AD633" s="155">
        <v>2896.9540000000002</v>
      </c>
      <c r="AE633" s="100"/>
      <c r="AF633" s="155">
        <v>0</v>
      </c>
      <c r="AG633" s="366">
        <v>0</v>
      </c>
      <c r="AH633" s="339">
        <v>0</v>
      </c>
      <c r="AI633" s="155">
        <v>0</v>
      </c>
      <c r="AJ633" s="156">
        <v>0</v>
      </c>
      <c r="AK633" s="155">
        <v>2896.9540000000002</v>
      </c>
      <c r="AL633" s="100"/>
      <c r="AM633" s="155">
        <v>0</v>
      </c>
      <c r="AN633" s="366">
        <v>0</v>
      </c>
      <c r="AO633" s="339">
        <v>0</v>
      </c>
      <c r="AP633" s="155">
        <v>0</v>
      </c>
      <c r="AQ633" s="156">
        <v>0</v>
      </c>
      <c r="AR633" s="155">
        <v>2896.9540000000002</v>
      </c>
      <c r="AS633" s="100"/>
      <c r="AT633" s="155">
        <v>0</v>
      </c>
      <c r="AU633" s="366">
        <v>0</v>
      </c>
      <c r="AV633" s="339">
        <v>0</v>
      </c>
      <c r="AW633" s="155">
        <v>0</v>
      </c>
      <c r="AX633" s="156">
        <v>0</v>
      </c>
      <c r="AY633" s="155">
        <v>2896.9540000000002</v>
      </c>
      <c r="AZ633" s="100"/>
      <c r="BA633" s="155">
        <v>0</v>
      </c>
      <c r="BB633" s="366">
        <v>0</v>
      </c>
      <c r="BC633" s="339">
        <v>0</v>
      </c>
      <c r="BD633" s="155">
        <v>0</v>
      </c>
      <c r="BE633" s="156">
        <v>0</v>
      </c>
      <c r="BF633" s="155">
        <v>2896.9540000000002</v>
      </c>
      <c r="BG633" s="100"/>
      <c r="BH633" s="155">
        <v>0</v>
      </c>
      <c r="BI633" s="366">
        <v>0</v>
      </c>
      <c r="BJ633" s="339">
        <v>0</v>
      </c>
      <c r="BK633" s="155">
        <v>0</v>
      </c>
      <c r="BL633" s="156">
        <v>0</v>
      </c>
      <c r="BM633" s="155">
        <v>2896.9540000000002</v>
      </c>
      <c r="BN633" s="100"/>
      <c r="BO633" s="155">
        <v>0</v>
      </c>
      <c r="BP633" s="366">
        <v>0</v>
      </c>
      <c r="BQ633" s="339">
        <v>0</v>
      </c>
      <c r="BR633" s="155">
        <v>0</v>
      </c>
      <c r="BS633" s="156">
        <v>0</v>
      </c>
      <c r="BT633" s="155">
        <v>2896.9540000000002</v>
      </c>
      <c r="BU633" s="100"/>
      <c r="BV633" s="155">
        <v>0</v>
      </c>
      <c r="BW633" s="366">
        <v>0</v>
      </c>
      <c r="BX633" s="339">
        <v>0</v>
      </c>
      <c r="BY633" s="155">
        <v>0</v>
      </c>
      <c r="BZ633" s="156">
        <v>0</v>
      </c>
      <c r="CA633" s="155">
        <v>2896.9540000000002</v>
      </c>
      <c r="CB633" s="100"/>
      <c r="CC633" s="155">
        <v>0</v>
      </c>
      <c r="CD633" s="366">
        <v>0</v>
      </c>
      <c r="CE633" s="339">
        <v>0</v>
      </c>
      <c r="CF633" s="155">
        <v>0</v>
      </c>
      <c r="CG633" s="156">
        <v>0</v>
      </c>
      <c r="CH633" s="155">
        <v>2896.9540000000002</v>
      </c>
      <c r="CI633" s="100"/>
      <c r="CJ633" s="155">
        <v>0</v>
      </c>
      <c r="CK633" s="366">
        <v>0</v>
      </c>
      <c r="CL633" s="339">
        <v>0</v>
      </c>
      <c r="CM633" s="155">
        <v>0</v>
      </c>
      <c r="CN633" s="156">
        <v>0</v>
      </c>
      <c r="CO633" s="155">
        <v>2896.9540000000002</v>
      </c>
      <c r="CP633" s="100"/>
      <c r="CQ633" s="155">
        <v>0</v>
      </c>
      <c r="CR633" s="366">
        <v>0</v>
      </c>
      <c r="CS633" s="339">
        <v>0</v>
      </c>
      <c r="CT633" s="155">
        <v>0</v>
      </c>
      <c r="CU633" s="156">
        <v>0</v>
      </c>
      <c r="CV633" s="155">
        <v>2896.9540000000002</v>
      </c>
      <c r="CW633" s="100"/>
      <c r="CX633" s="155">
        <v>0</v>
      </c>
      <c r="CY633" s="366">
        <v>0</v>
      </c>
      <c r="CZ633" s="339">
        <v>0</v>
      </c>
      <c r="DA633" s="155">
        <v>0</v>
      </c>
      <c r="DB633" s="156">
        <v>0</v>
      </c>
      <c r="DC633" s="155">
        <v>2896.9540000000002</v>
      </c>
      <c r="DD633" s="100"/>
      <c r="DE633" s="155">
        <v>0</v>
      </c>
      <c r="DF633" s="366">
        <v>0</v>
      </c>
      <c r="DG633" s="339">
        <v>0</v>
      </c>
      <c r="DH633" s="155">
        <v>0</v>
      </c>
      <c r="DI633" s="156">
        <v>0</v>
      </c>
      <c r="DJ633" s="155">
        <v>2896.9540000000002</v>
      </c>
      <c r="DK633" s="100"/>
      <c r="DL633" s="155">
        <v>0</v>
      </c>
      <c r="DM633" s="366">
        <v>0</v>
      </c>
      <c r="DN633" s="339">
        <v>0</v>
      </c>
      <c r="DO633" s="155">
        <v>0</v>
      </c>
      <c r="DP633" s="156">
        <v>0</v>
      </c>
      <c r="DQ633" s="155">
        <v>2896.9540000000002</v>
      </c>
    </row>
    <row r="634" spans="1:121" ht="38.25" x14ac:dyDescent="0.25">
      <c r="A634" s="17" t="s">
        <v>1691</v>
      </c>
      <c r="B634" s="18" t="s">
        <v>1692</v>
      </c>
      <c r="C634" s="17" t="s">
        <v>32</v>
      </c>
      <c r="D634" s="17" t="s">
        <v>1693</v>
      </c>
      <c r="E634" s="19" t="s">
        <v>34</v>
      </c>
      <c r="F634" s="19">
        <v>78.19</v>
      </c>
      <c r="G634" s="20">
        <v>17.260000000000002</v>
      </c>
      <c r="H634" s="20">
        <v>21.61</v>
      </c>
      <c r="I634" s="390">
        <v>1689.6849999999999</v>
      </c>
      <c r="J634" s="100">
        <v>0</v>
      </c>
      <c r="K634" s="155">
        <v>0</v>
      </c>
      <c r="L634" s="366">
        <v>0</v>
      </c>
      <c r="M634" s="339">
        <v>0</v>
      </c>
      <c r="N634" s="155">
        <v>0</v>
      </c>
      <c r="O634" s="156">
        <v>0</v>
      </c>
      <c r="P634" s="155">
        <v>1689.6849999999999</v>
      </c>
      <c r="Q634" s="100"/>
      <c r="R634" s="155">
        <v>0</v>
      </c>
      <c r="S634" s="366">
        <v>0</v>
      </c>
      <c r="T634" s="339">
        <v>0</v>
      </c>
      <c r="U634" s="155">
        <v>0</v>
      </c>
      <c r="V634" s="156">
        <v>0</v>
      </c>
      <c r="W634" s="155">
        <v>1689.6849999999999</v>
      </c>
      <c r="X634" s="100"/>
      <c r="Y634" s="155">
        <v>0</v>
      </c>
      <c r="Z634" s="366">
        <v>0</v>
      </c>
      <c r="AA634" s="339">
        <v>0</v>
      </c>
      <c r="AB634" s="155">
        <v>0</v>
      </c>
      <c r="AC634" s="156">
        <v>0</v>
      </c>
      <c r="AD634" s="155">
        <v>1689.6849999999999</v>
      </c>
      <c r="AE634" s="100"/>
      <c r="AF634" s="155">
        <v>0</v>
      </c>
      <c r="AG634" s="366">
        <v>0</v>
      </c>
      <c r="AH634" s="339">
        <v>0</v>
      </c>
      <c r="AI634" s="155">
        <v>0</v>
      </c>
      <c r="AJ634" s="156">
        <v>0</v>
      </c>
      <c r="AK634" s="155">
        <v>1689.6849999999999</v>
      </c>
      <c r="AL634" s="100"/>
      <c r="AM634" s="155">
        <v>0</v>
      </c>
      <c r="AN634" s="366">
        <v>0</v>
      </c>
      <c r="AO634" s="339">
        <v>0</v>
      </c>
      <c r="AP634" s="155">
        <v>0</v>
      </c>
      <c r="AQ634" s="156">
        <v>0</v>
      </c>
      <c r="AR634" s="155">
        <v>1689.6849999999999</v>
      </c>
      <c r="AS634" s="100"/>
      <c r="AT634" s="155">
        <v>0</v>
      </c>
      <c r="AU634" s="366">
        <v>0</v>
      </c>
      <c r="AV634" s="339">
        <v>0</v>
      </c>
      <c r="AW634" s="155">
        <v>0</v>
      </c>
      <c r="AX634" s="156">
        <v>0</v>
      </c>
      <c r="AY634" s="155">
        <v>1689.6849999999999</v>
      </c>
      <c r="AZ634" s="100"/>
      <c r="BA634" s="155">
        <v>0</v>
      </c>
      <c r="BB634" s="366">
        <v>0</v>
      </c>
      <c r="BC634" s="339">
        <v>0</v>
      </c>
      <c r="BD634" s="155">
        <v>0</v>
      </c>
      <c r="BE634" s="156">
        <v>0</v>
      </c>
      <c r="BF634" s="155">
        <v>1689.6849999999999</v>
      </c>
      <c r="BG634" s="100"/>
      <c r="BH634" s="155">
        <v>0</v>
      </c>
      <c r="BI634" s="366">
        <v>0</v>
      </c>
      <c r="BJ634" s="339">
        <v>0</v>
      </c>
      <c r="BK634" s="155">
        <v>0</v>
      </c>
      <c r="BL634" s="156">
        <v>0</v>
      </c>
      <c r="BM634" s="155">
        <v>1689.6849999999999</v>
      </c>
      <c r="BN634" s="100"/>
      <c r="BO634" s="155">
        <v>0</v>
      </c>
      <c r="BP634" s="366">
        <v>0</v>
      </c>
      <c r="BQ634" s="339">
        <v>0</v>
      </c>
      <c r="BR634" s="155">
        <v>0</v>
      </c>
      <c r="BS634" s="156">
        <v>0</v>
      </c>
      <c r="BT634" s="155">
        <v>1689.6849999999999</v>
      </c>
      <c r="BU634" s="100"/>
      <c r="BV634" s="155">
        <v>0</v>
      </c>
      <c r="BW634" s="366">
        <v>0</v>
      </c>
      <c r="BX634" s="339">
        <v>0</v>
      </c>
      <c r="BY634" s="155">
        <v>0</v>
      </c>
      <c r="BZ634" s="156">
        <v>0</v>
      </c>
      <c r="CA634" s="155">
        <v>1689.6849999999999</v>
      </c>
      <c r="CB634" s="100"/>
      <c r="CC634" s="155">
        <v>0</v>
      </c>
      <c r="CD634" s="366">
        <v>0</v>
      </c>
      <c r="CE634" s="339">
        <v>0</v>
      </c>
      <c r="CF634" s="155">
        <v>0</v>
      </c>
      <c r="CG634" s="156">
        <v>0</v>
      </c>
      <c r="CH634" s="155">
        <v>1689.6849999999999</v>
      </c>
      <c r="CI634" s="100"/>
      <c r="CJ634" s="155">
        <v>0</v>
      </c>
      <c r="CK634" s="366">
        <v>0</v>
      </c>
      <c r="CL634" s="339">
        <v>0</v>
      </c>
      <c r="CM634" s="155">
        <v>0</v>
      </c>
      <c r="CN634" s="156">
        <v>0</v>
      </c>
      <c r="CO634" s="155">
        <v>1689.6849999999999</v>
      </c>
      <c r="CP634" s="100"/>
      <c r="CQ634" s="155">
        <v>0</v>
      </c>
      <c r="CR634" s="366">
        <v>0</v>
      </c>
      <c r="CS634" s="339">
        <v>0</v>
      </c>
      <c r="CT634" s="155">
        <v>0</v>
      </c>
      <c r="CU634" s="156">
        <v>0</v>
      </c>
      <c r="CV634" s="155">
        <v>1689.6849999999999</v>
      </c>
      <c r="CW634" s="100"/>
      <c r="CX634" s="155">
        <v>0</v>
      </c>
      <c r="CY634" s="366">
        <v>0</v>
      </c>
      <c r="CZ634" s="339">
        <v>0</v>
      </c>
      <c r="DA634" s="155">
        <v>0</v>
      </c>
      <c r="DB634" s="156">
        <v>0</v>
      </c>
      <c r="DC634" s="155">
        <v>1689.6849999999999</v>
      </c>
      <c r="DD634" s="100"/>
      <c r="DE634" s="155">
        <v>0</v>
      </c>
      <c r="DF634" s="366">
        <v>0</v>
      </c>
      <c r="DG634" s="339">
        <v>0</v>
      </c>
      <c r="DH634" s="155">
        <v>0</v>
      </c>
      <c r="DI634" s="156">
        <v>0</v>
      </c>
      <c r="DJ634" s="155">
        <v>1689.6849999999999</v>
      </c>
      <c r="DK634" s="100"/>
      <c r="DL634" s="155">
        <v>0</v>
      </c>
      <c r="DM634" s="366">
        <v>0</v>
      </c>
      <c r="DN634" s="339">
        <v>0</v>
      </c>
      <c r="DO634" s="155">
        <v>0</v>
      </c>
      <c r="DP634" s="156">
        <v>0</v>
      </c>
      <c r="DQ634" s="155">
        <v>1689.6849999999999</v>
      </c>
    </row>
    <row r="635" spans="1:121" ht="51" x14ac:dyDescent="0.25">
      <c r="A635" s="17" t="s">
        <v>1694</v>
      </c>
      <c r="B635" s="18" t="s">
        <v>1695</v>
      </c>
      <c r="C635" s="17" t="s">
        <v>32</v>
      </c>
      <c r="D635" s="17" t="s">
        <v>1696</v>
      </c>
      <c r="E635" s="19" t="s">
        <v>88</v>
      </c>
      <c r="F635" s="19">
        <v>0.78</v>
      </c>
      <c r="G635" s="20">
        <v>727.98</v>
      </c>
      <c r="H635" s="20">
        <v>911.57</v>
      </c>
      <c r="I635" s="390">
        <v>711.024</v>
      </c>
      <c r="J635" s="100">
        <v>0</v>
      </c>
      <c r="K635" s="155">
        <v>0</v>
      </c>
      <c r="L635" s="366">
        <v>0</v>
      </c>
      <c r="M635" s="339">
        <v>0</v>
      </c>
      <c r="N635" s="155">
        <v>0</v>
      </c>
      <c r="O635" s="156">
        <v>0</v>
      </c>
      <c r="P635" s="155">
        <v>711.024</v>
      </c>
      <c r="Q635" s="100"/>
      <c r="R635" s="155">
        <v>0</v>
      </c>
      <c r="S635" s="366">
        <v>0</v>
      </c>
      <c r="T635" s="339">
        <v>0</v>
      </c>
      <c r="U635" s="155">
        <v>0</v>
      </c>
      <c r="V635" s="156">
        <v>0</v>
      </c>
      <c r="W635" s="155">
        <v>711.024</v>
      </c>
      <c r="X635" s="100"/>
      <c r="Y635" s="155">
        <v>0</v>
      </c>
      <c r="Z635" s="366">
        <v>0</v>
      </c>
      <c r="AA635" s="339">
        <v>0</v>
      </c>
      <c r="AB635" s="155">
        <v>0</v>
      </c>
      <c r="AC635" s="156">
        <v>0</v>
      </c>
      <c r="AD635" s="155">
        <v>711.024</v>
      </c>
      <c r="AE635" s="100"/>
      <c r="AF635" s="155">
        <v>0</v>
      </c>
      <c r="AG635" s="366">
        <v>0</v>
      </c>
      <c r="AH635" s="339">
        <v>0</v>
      </c>
      <c r="AI635" s="155">
        <v>0</v>
      </c>
      <c r="AJ635" s="156">
        <v>0</v>
      </c>
      <c r="AK635" s="155">
        <v>711.024</v>
      </c>
      <c r="AL635" s="100"/>
      <c r="AM635" s="155">
        <v>0</v>
      </c>
      <c r="AN635" s="366">
        <v>0</v>
      </c>
      <c r="AO635" s="339">
        <v>0</v>
      </c>
      <c r="AP635" s="155">
        <v>0</v>
      </c>
      <c r="AQ635" s="156">
        <v>0</v>
      </c>
      <c r="AR635" s="155">
        <v>711.024</v>
      </c>
      <c r="AS635" s="100"/>
      <c r="AT635" s="155">
        <v>0</v>
      </c>
      <c r="AU635" s="366">
        <v>0</v>
      </c>
      <c r="AV635" s="339">
        <v>0</v>
      </c>
      <c r="AW635" s="155">
        <v>0</v>
      </c>
      <c r="AX635" s="156">
        <v>0</v>
      </c>
      <c r="AY635" s="155">
        <v>711.024</v>
      </c>
      <c r="AZ635" s="100"/>
      <c r="BA635" s="155">
        <v>0</v>
      </c>
      <c r="BB635" s="366">
        <v>0</v>
      </c>
      <c r="BC635" s="339">
        <v>0</v>
      </c>
      <c r="BD635" s="155">
        <v>0</v>
      </c>
      <c r="BE635" s="156">
        <v>0</v>
      </c>
      <c r="BF635" s="155">
        <v>711.024</v>
      </c>
      <c r="BG635" s="100"/>
      <c r="BH635" s="155">
        <v>0</v>
      </c>
      <c r="BI635" s="366">
        <v>0</v>
      </c>
      <c r="BJ635" s="339">
        <v>0</v>
      </c>
      <c r="BK635" s="155">
        <v>0</v>
      </c>
      <c r="BL635" s="156">
        <v>0</v>
      </c>
      <c r="BM635" s="155">
        <v>711.024</v>
      </c>
      <c r="BN635" s="100"/>
      <c r="BO635" s="155">
        <v>0</v>
      </c>
      <c r="BP635" s="366">
        <v>0</v>
      </c>
      <c r="BQ635" s="339">
        <v>0</v>
      </c>
      <c r="BR635" s="155">
        <v>0</v>
      </c>
      <c r="BS635" s="156">
        <v>0</v>
      </c>
      <c r="BT635" s="155">
        <v>711.024</v>
      </c>
      <c r="BU635" s="100"/>
      <c r="BV635" s="155">
        <v>0</v>
      </c>
      <c r="BW635" s="366">
        <v>0</v>
      </c>
      <c r="BX635" s="339">
        <v>0</v>
      </c>
      <c r="BY635" s="155">
        <v>0</v>
      </c>
      <c r="BZ635" s="156">
        <v>0</v>
      </c>
      <c r="CA635" s="155">
        <v>711.024</v>
      </c>
      <c r="CB635" s="100"/>
      <c r="CC635" s="155">
        <v>0</v>
      </c>
      <c r="CD635" s="366">
        <v>0</v>
      </c>
      <c r="CE635" s="339">
        <v>0</v>
      </c>
      <c r="CF635" s="155">
        <v>0</v>
      </c>
      <c r="CG635" s="156">
        <v>0</v>
      </c>
      <c r="CH635" s="155">
        <v>711.024</v>
      </c>
      <c r="CI635" s="100"/>
      <c r="CJ635" s="155">
        <v>0</v>
      </c>
      <c r="CK635" s="366">
        <v>0</v>
      </c>
      <c r="CL635" s="339">
        <v>0</v>
      </c>
      <c r="CM635" s="155">
        <v>0</v>
      </c>
      <c r="CN635" s="156">
        <v>0</v>
      </c>
      <c r="CO635" s="155">
        <v>711.024</v>
      </c>
      <c r="CP635" s="100"/>
      <c r="CQ635" s="155">
        <v>0</v>
      </c>
      <c r="CR635" s="366">
        <v>0</v>
      </c>
      <c r="CS635" s="339">
        <v>0</v>
      </c>
      <c r="CT635" s="155">
        <v>0</v>
      </c>
      <c r="CU635" s="156">
        <v>0</v>
      </c>
      <c r="CV635" s="155">
        <v>711.024</v>
      </c>
      <c r="CW635" s="100"/>
      <c r="CX635" s="155">
        <v>0</v>
      </c>
      <c r="CY635" s="366">
        <v>0</v>
      </c>
      <c r="CZ635" s="339">
        <v>0</v>
      </c>
      <c r="DA635" s="155">
        <v>0</v>
      </c>
      <c r="DB635" s="156">
        <v>0</v>
      </c>
      <c r="DC635" s="155">
        <v>711.024</v>
      </c>
      <c r="DD635" s="100"/>
      <c r="DE635" s="155">
        <v>0</v>
      </c>
      <c r="DF635" s="366">
        <v>0</v>
      </c>
      <c r="DG635" s="339">
        <v>0</v>
      </c>
      <c r="DH635" s="155">
        <v>0</v>
      </c>
      <c r="DI635" s="156">
        <v>0</v>
      </c>
      <c r="DJ635" s="155">
        <v>711.024</v>
      </c>
      <c r="DK635" s="100"/>
      <c r="DL635" s="155">
        <v>0</v>
      </c>
      <c r="DM635" s="366">
        <v>0</v>
      </c>
      <c r="DN635" s="339">
        <v>0</v>
      </c>
      <c r="DO635" s="155">
        <v>0</v>
      </c>
      <c r="DP635" s="156">
        <v>0</v>
      </c>
      <c r="DQ635" s="155">
        <v>711.024</v>
      </c>
    </row>
    <row r="636" spans="1:121" ht="38.25" x14ac:dyDescent="0.25">
      <c r="A636" s="17" t="s">
        <v>1697</v>
      </c>
      <c r="B636" s="18" t="s">
        <v>143</v>
      </c>
      <c r="C636" s="17" t="s">
        <v>32</v>
      </c>
      <c r="D636" s="17" t="s">
        <v>144</v>
      </c>
      <c r="E636" s="19" t="s">
        <v>88</v>
      </c>
      <c r="F636" s="19">
        <v>1.78</v>
      </c>
      <c r="G636" s="20">
        <v>83.15</v>
      </c>
      <c r="H636" s="20">
        <v>104.12</v>
      </c>
      <c r="I636" s="390">
        <v>185.333</v>
      </c>
      <c r="J636" s="100">
        <v>0</v>
      </c>
      <c r="K636" s="155">
        <v>0</v>
      </c>
      <c r="L636" s="366">
        <v>0</v>
      </c>
      <c r="M636" s="339">
        <v>0</v>
      </c>
      <c r="N636" s="155">
        <v>0</v>
      </c>
      <c r="O636" s="156">
        <v>0</v>
      </c>
      <c r="P636" s="155">
        <v>185.333</v>
      </c>
      <c r="Q636" s="100"/>
      <c r="R636" s="155">
        <v>0</v>
      </c>
      <c r="S636" s="366">
        <v>0</v>
      </c>
      <c r="T636" s="339">
        <v>0</v>
      </c>
      <c r="U636" s="155">
        <v>0</v>
      </c>
      <c r="V636" s="156">
        <v>0</v>
      </c>
      <c r="W636" s="155">
        <v>185.333</v>
      </c>
      <c r="X636" s="100"/>
      <c r="Y636" s="155">
        <v>0</v>
      </c>
      <c r="Z636" s="366">
        <v>0</v>
      </c>
      <c r="AA636" s="339">
        <v>0</v>
      </c>
      <c r="AB636" s="155">
        <v>0</v>
      </c>
      <c r="AC636" s="156">
        <v>0</v>
      </c>
      <c r="AD636" s="155">
        <v>185.333</v>
      </c>
      <c r="AE636" s="100"/>
      <c r="AF636" s="155">
        <v>0</v>
      </c>
      <c r="AG636" s="366">
        <v>0</v>
      </c>
      <c r="AH636" s="339">
        <v>0</v>
      </c>
      <c r="AI636" s="155">
        <v>0</v>
      </c>
      <c r="AJ636" s="156">
        <v>0</v>
      </c>
      <c r="AK636" s="155">
        <v>185.333</v>
      </c>
      <c r="AL636" s="100"/>
      <c r="AM636" s="155">
        <v>0</v>
      </c>
      <c r="AN636" s="366">
        <v>0</v>
      </c>
      <c r="AO636" s="339">
        <v>0</v>
      </c>
      <c r="AP636" s="155">
        <v>0</v>
      </c>
      <c r="AQ636" s="156">
        <v>0</v>
      </c>
      <c r="AR636" s="155">
        <v>185.333</v>
      </c>
      <c r="AS636" s="100"/>
      <c r="AT636" s="155">
        <v>0</v>
      </c>
      <c r="AU636" s="366">
        <v>0</v>
      </c>
      <c r="AV636" s="339">
        <v>0</v>
      </c>
      <c r="AW636" s="155">
        <v>0</v>
      </c>
      <c r="AX636" s="156">
        <v>0</v>
      </c>
      <c r="AY636" s="155">
        <v>185.333</v>
      </c>
      <c r="AZ636" s="100"/>
      <c r="BA636" s="155">
        <v>0</v>
      </c>
      <c r="BB636" s="366">
        <v>0</v>
      </c>
      <c r="BC636" s="339">
        <v>0</v>
      </c>
      <c r="BD636" s="155">
        <v>0</v>
      </c>
      <c r="BE636" s="156">
        <v>0</v>
      </c>
      <c r="BF636" s="155">
        <v>185.333</v>
      </c>
      <c r="BG636" s="100"/>
      <c r="BH636" s="155">
        <v>0</v>
      </c>
      <c r="BI636" s="366">
        <v>0</v>
      </c>
      <c r="BJ636" s="339">
        <v>0</v>
      </c>
      <c r="BK636" s="155">
        <v>0</v>
      </c>
      <c r="BL636" s="156">
        <v>0</v>
      </c>
      <c r="BM636" s="155">
        <v>185.333</v>
      </c>
      <c r="BN636" s="100"/>
      <c r="BO636" s="155">
        <v>0</v>
      </c>
      <c r="BP636" s="366">
        <v>0</v>
      </c>
      <c r="BQ636" s="339">
        <v>0</v>
      </c>
      <c r="BR636" s="155">
        <v>0</v>
      </c>
      <c r="BS636" s="156">
        <v>0</v>
      </c>
      <c r="BT636" s="155">
        <v>185.333</v>
      </c>
      <c r="BU636" s="100"/>
      <c r="BV636" s="155">
        <v>0</v>
      </c>
      <c r="BW636" s="366">
        <v>0</v>
      </c>
      <c r="BX636" s="339">
        <v>0</v>
      </c>
      <c r="BY636" s="155">
        <v>0</v>
      </c>
      <c r="BZ636" s="156">
        <v>0</v>
      </c>
      <c r="CA636" s="155">
        <v>185.333</v>
      </c>
      <c r="CB636" s="100"/>
      <c r="CC636" s="155">
        <v>0</v>
      </c>
      <c r="CD636" s="366">
        <v>0</v>
      </c>
      <c r="CE636" s="339">
        <v>0</v>
      </c>
      <c r="CF636" s="155">
        <v>0</v>
      </c>
      <c r="CG636" s="156">
        <v>0</v>
      </c>
      <c r="CH636" s="155">
        <v>185.333</v>
      </c>
      <c r="CI636" s="100"/>
      <c r="CJ636" s="155">
        <v>0</v>
      </c>
      <c r="CK636" s="366">
        <v>0</v>
      </c>
      <c r="CL636" s="339">
        <v>0</v>
      </c>
      <c r="CM636" s="155">
        <v>0</v>
      </c>
      <c r="CN636" s="156">
        <v>0</v>
      </c>
      <c r="CO636" s="155">
        <v>185.333</v>
      </c>
      <c r="CP636" s="100"/>
      <c r="CQ636" s="155">
        <v>0</v>
      </c>
      <c r="CR636" s="366">
        <v>0</v>
      </c>
      <c r="CS636" s="339">
        <v>0</v>
      </c>
      <c r="CT636" s="155">
        <v>0</v>
      </c>
      <c r="CU636" s="156">
        <v>0</v>
      </c>
      <c r="CV636" s="155">
        <v>185.333</v>
      </c>
      <c r="CW636" s="100"/>
      <c r="CX636" s="155">
        <v>0</v>
      </c>
      <c r="CY636" s="366">
        <v>0</v>
      </c>
      <c r="CZ636" s="339">
        <v>0</v>
      </c>
      <c r="DA636" s="155">
        <v>0</v>
      </c>
      <c r="DB636" s="156">
        <v>0</v>
      </c>
      <c r="DC636" s="155">
        <v>185.333</v>
      </c>
      <c r="DD636" s="100"/>
      <c r="DE636" s="155">
        <v>0</v>
      </c>
      <c r="DF636" s="366">
        <v>0</v>
      </c>
      <c r="DG636" s="339">
        <v>0</v>
      </c>
      <c r="DH636" s="155">
        <v>0</v>
      </c>
      <c r="DI636" s="156">
        <v>0</v>
      </c>
      <c r="DJ636" s="155">
        <v>185.333</v>
      </c>
      <c r="DK636" s="100"/>
      <c r="DL636" s="155">
        <v>0</v>
      </c>
      <c r="DM636" s="366">
        <v>0</v>
      </c>
      <c r="DN636" s="339">
        <v>0</v>
      </c>
      <c r="DO636" s="155">
        <v>0</v>
      </c>
      <c r="DP636" s="156">
        <v>0</v>
      </c>
      <c r="DQ636" s="155">
        <v>185.333</v>
      </c>
    </row>
    <row r="637" spans="1:121" ht="38.25" x14ac:dyDescent="0.25">
      <c r="A637" s="17" t="s">
        <v>1698</v>
      </c>
      <c r="B637" s="18" t="s">
        <v>1699</v>
      </c>
      <c r="C637" s="17" t="s">
        <v>27</v>
      </c>
      <c r="D637" s="17" t="s">
        <v>1700</v>
      </c>
      <c r="E637" s="19" t="s">
        <v>34</v>
      </c>
      <c r="F637" s="19">
        <v>14.16</v>
      </c>
      <c r="G637" s="20">
        <v>60.8</v>
      </c>
      <c r="H637" s="20">
        <v>76.13</v>
      </c>
      <c r="I637" s="390">
        <v>1078</v>
      </c>
      <c r="J637" s="100">
        <v>0</v>
      </c>
      <c r="K637" s="155">
        <v>0</v>
      </c>
      <c r="L637" s="366">
        <v>0</v>
      </c>
      <c r="M637" s="339">
        <v>0</v>
      </c>
      <c r="N637" s="155">
        <v>0</v>
      </c>
      <c r="O637" s="156">
        <v>0</v>
      </c>
      <c r="P637" s="155">
        <v>1078</v>
      </c>
      <c r="Q637" s="100"/>
      <c r="R637" s="155">
        <v>0</v>
      </c>
      <c r="S637" s="366">
        <v>0</v>
      </c>
      <c r="T637" s="339">
        <v>0</v>
      </c>
      <c r="U637" s="155">
        <v>0</v>
      </c>
      <c r="V637" s="156">
        <v>0</v>
      </c>
      <c r="W637" s="155">
        <v>1078</v>
      </c>
      <c r="X637" s="100"/>
      <c r="Y637" s="155">
        <v>0</v>
      </c>
      <c r="Z637" s="366">
        <v>0</v>
      </c>
      <c r="AA637" s="339">
        <v>0</v>
      </c>
      <c r="AB637" s="155">
        <v>0</v>
      </c>
      <c r="AC637" s="156">
        <v>0</v>
      </c>
      <c r="AD637" s="155">
        <v>1078</v>
      </c>
      <c r="AE637" s="100"/>
      <c r="AF637" s="155">
        <v>0</v>
      </c>
      <c r="AG637" s="366">
        <v>0</v>
      </c>
      <c r="AH637" s="339">
        <v>0</v>
      </c>
      <c r="AI637" s="155">
        <v>0</v>
      </c>
      <c r="AJ637" s="156">
        <v>0</v>
      </c>
      <c r="AK637" s="155">
        <v>1078</v>
      </c>
      <c r="AL637" s="100"/>
      <c r="AM637" s="155">
        <v>0</v>
      </c>
      <c r="AN637" s="366">
        <v>0</v>
      </c>
      <c r="AO637" s="339">
        <v>0</v>
      </c>
      <c r="AP637" s="155">
        <v>0</v>
      </c>
      <c r="AQ637" s="156">
        <v>0</v>
      </c>
      <c r="AR637" s="155">
        <v>1078</v>
      </c>
      <c r="AS637" s="100"/>
      <c r="AT637" s="155">
        <v>0</v>
      </c>
      <c r="AU637" s="366">
        <v>0</v>
      </c>
      <c r="AV637" s="339">
        <v>0</v>
      </c>
      <c r="AW637" s="155">
        <v>0</v>
      </c>
      <c r="AX637" s="156">
        <v>0</v>
      </c>
      <c r="AY637" s="155">
        <v>1078</v>
      </c>
      <c r="AZ637" s="100"/>
      <c r="BA637" s="155">
        <v>0</v>
      </c>
      <c r="BB637" s="366">
        <v>0</v>
      </c>
      <c r="BC637" s="339">
        <v>0</v>
      </c>
      <c r="BD637" s="155">
        <v>0</v>
      </c>
      <c r="BE637" s="156">
        <v>0</v>
      </c>
      <c r="BF637" s="155">
        <v>1078</v>
      </c>
      <c r="BG637" s="100"/>
      <c r="BH637" s="155">
        <v>0</v>
      </c>
      <c r="BI637" s="366">
        <v>0</v>
      </c>
      <c r="BJ637" s="339">
        <v>0</v>
      </c>
      <c r="BK637" s="155">
        <v>0</v>
      </c>
      <c r="BL637" s="156">
        <v>0</v>
      </c>
      <c r="BM637" s="155">
        <v>1078</v>
      </c>
      <c r="BN637" s="100"/>
      <c r="BO637" s="155">
        <v>0</v>
      </c>
      <c r="BP637" s="366">
        <v>0</v>
      </c>
      <c r="BQ637" s="339">
        <v>0</v>
      </c>
      <c r="BR637" s="155">
        <v>0</v>
      </c>
      <c r="BS637" s="156">
        <v>0</v>
      </c>
      <c r="BT637" s="155">
        <v>1078</v>
      </c>
      <c r="BU637" s="100"/>
      <c r="BV637" s="155">
        <v>0</v>
      </c>
      <c r="BW637" s="366">
        <v>0</v>
      </c>
      <c r="BX637" s="339">
        <v>0</v>
      </c>
      <c r="BY637" s="155">
        <v>0</v>
      </c>
      <c r="BZ637" s="156">
        <v>0</v>
      </c>
      <c r="CA637" s="155">
        <v>1078</v>
      </c>
      <c r="CB637" s="100"/>
      <c r="CC637" s="155">
        <v>0</v>
      </c>
      <c r="CD637" s="366">
        <v>0</v>
      </c>
      <c r="CE637" s="339">
        <v>0</v>
      </c>
      <c r="CF637" s="155">
        <v>0</v>
      </c>
      <c r="CG637" s="156">
        <v>0</v>
      </c>
      <c r="CH637" s="155">
        <v>1078</v>
      </c>
      <c r="CI637" s="100"/>
      <c r="CJ637" s="155">
        <v>0</v>
      </c>
      <c r="CK637" s="366">
        <v>0</v>
      </c>
      <c r="CL637" s="339">
        <v>0</v>
      </c>
      <c r="CM637" s="155">
        <v>0</v>
      </c>
      <c r="CN637" s="156">
        <v>0</v>
      </c>
      <c r="CO637" s="155">
        <v>1078</v>
      </c>
      <c r="CP637" s="100"/>
      <c r="CQ637" s="155">
        <v>0</v>
      </c>
      <c r="CR637" s="366">
        <v>0</v>
      </c>
      <c r="CS637" s="339">
        <v>0</v>
      </c>
      <c r="CT637" s="155">
        <v>0</v>
      </c>
      <c r="CU637" s="156">
        <v>0</v>
      </c>
      <c r="CV637" s="155">
        <v>1078</v>
      </c>
      <c r="CW637" s="100"/>
      <c r="CX637" s="155">
        <v>0</v>
      </c>
      <c r="CY637" s="366">
        <v>0</v>
      </c>
      <c r="CZ637" s="339">
        <v>0</v>
      </c>
      <c r="DA637" s="155">
        <v>0</v>
      </c>
      <c r="DB637" s="156">
        <v>0</v>
      </c>
      <c r="DC637" s="155">
        <v>1078</v>
      </c>
      <c r="DD637" s="100"/>
      <c r="DE637" s="155">
        <v>0</v>
      </c>
      <c r="DF637" s="366">
        <v>0</v>
      </c>
      <c r="DG637" s="339">
        <v>0</v>
      </c>
      <c r="DH637" s="155">
        <v>0</v>
      </c>
      <c r="DI637" s="156">
        <v>0</v>
      </c>
      <c r="DJ637" s="155">
        <v>1078</v>
      </c>
      <c r="DK637" s="100"/>
      <c r="DL637" s="155">
        <v>0</v>
      </c>
      <c r="DM637" s="366">
        <v>0</v>
      </c>
      <c r="DN637" s="339">
        <v>0</v>
      </c>
      <c r="DO637" s="155">
        <v>0</v>
      </c>
      <c r="DP637" s="156">
        <v>0</v>
      </c>
      <c r="DQ637" s="155">
        <v>1078</v>
      </c>
    </row>
    <row r="638" spans="1:121" ht="25.5" x14ac:dyDescent="0.25">
      <c r="A638" s="17" t="s">
        <v>1701</v>
      </c>
      <c r="B638" s="18" t="s">
        <v>1702</v>
      </c>
      <c r="C638" s="17" t="s">
        <v>27</v>
      </c>
      <c r="D638" s="17" t="s">
        <v>1703</v>
      </c>
      <c r="E638" s="19" t="s">
        <v>522</v>
      </c>
      <c r="F638" s="19">
        <v>1</v>
      </c>
      <c r="G638" s="20">
        <v>1006.87</v>
      </c>
      <c r="H638" s="20">
        <v>1260.8</v>
      </c>
      <c r="I638" s="390">
        <v>1260.8</v>
      </c>
      <c r="J638" s="100">
        <v>0</v>
      </c>
      <c r="K638" s="155">
        <v>0</v>
      </c>
      <c r="L638" s="366">
        <v>0</v>
      </c>
      <c r="M638" s="339">
        <v>0</v>
      </c>
      <c r="N638" s="155">
        <v>0</v>
      </c>
      <c r="O638" s="156">
        <v>0</v>
      </c>
      <c r="P638" s="155">
        <v>1260.8</v>
      </c>
      <c r="Q638" s="100"/>
      <c r="R638" s="155">
        <v>0</v>
      </c>
      <c r="S638" s="366">
        <v>0</v>
      </c>
      <c r="T638" s="339">
        <v>0</v>
      </c>
      <c r="U638" s="155">
        <v>0</v>
      </c>
      <c r="V638" s="156">
        <v>0</v>
      </c>
      <c r="W638" s="155">
        <v>1260.8</v>
      </c>
      <c r="X638" s="100"/>
      <c r="Y638" s="155">
        <v>0</v>
      </c>
      <c r="Z638" s="366">
        <v>0</v>
      </c>
      <c r="AA638" s="339">
        <v>0</v>
      </c>
      <c r="AB638" s="155">
        <v>0</v>
      </c>
      <c r="AC638" s="156">
        <v>0</v>
      </c>
      <c r="AD638" s="155">
        <v>1260.8</v>
      </c>
      <c r="AE638" s="100"/>
      <c r="AF638" s="155">
        <v>0</v>
      </c>
      <c r="AG638" s="366">
        <v>0</v>
      </c>
      <c r="AH638" s="339">
        <v>0</v>
      </c>
      <c r="AI638" s="155">
        <v>0</v>
      </c>
      <c r="AJ638" s="156">
        <v>0</v>
      </c>
      <c r="AK638" s="155">
        <v>1260.8</v>
      </c>
      <c r="AL638" s="100"/>
      <c r="AM638" s="155">
        <v>0</v>
      </c>
      <c r="AN638" s="366">
        <v>0</v>
      </c>
      <c r="AO638" s="339">
        <v>0</v>
      </c>
      <c r="AP638" s="155">
        <v>0</v>
      </c>
      <c r="AQ638" s="156">
        <v>0</v>
      </c>
      <c r="AR638" s="155">
        <v>1260.8</v>
      </c>
      <c r="AS638" s="100"/>
      <c r="AT638" s="155">
        <v>0</v>
      </c>
      <c r="AU638" s="366">
        <v>0</v>
      </c>
      <c r="AV638" s="339">
        <v>0</v>
      </c>
      <c r="AW638" s="155">
        <v>0</v>
      </c>
      <c r="AX638" s="156">
        <v>0</v>
      </c>
      <c r="AY638" s="155">
        <v>1260.8</v>
      </c>
      <c r="AZ638" s="100"/>
      <c r="BA638" s="155">
        <v>0</v>
      </c>
      <c r="BB638" s="366">
        <v>0</v>
      </c>
      <c r="BC638" s="339">
        <v>0</v>
      </c>
      <c r="BD638" s="155">
        <v>0</v>
      </c>
      <c r="BE638" s="156">
        <v>0</v>
      </c>
      <c r="BF638" s="155">
        <v>1260.8</v>
      </c>
      <c r="BG638" s="100"/>
      <c r="BH638" s="155">
        <v>0</v>
      </c>
      <c r="BI638" s="366">
        <v>0</v>
      </c>
      <c r="BJ638" s="339">
        <v>0</v>
      </c>
      <c r="BK638" s="155">
        <v>0</v>
      </c>
      <c r="BL638" s="156">
        <v>0</v>
      </c>
      <c r="BM638" s="155">
        <v>1260.8</v>
      </c>
      <c r="BN638" s="100"/>
      <c r="BO638" s="155">
        <v>0</v>
      </c>
      <c r="BP638" s="366">
        <v>0</v>
      </c>
      <c r="BQ638" s="339">
        <v>0</v>
      </c>
      <c r="BR638" s="155">
        <v>0</v>
      </c>
      <c r="BS638" s="156">
        <v>0</v>
      </c>
      <c r="BT638" s="155">
        <v>1260.8</v>
      </c>
      <c r="BU638" s="100"/>
      <c r="BV638" s="155">
        <v>0</v>
      </c>
      <c r="BW638" s="366">
        <v>0</v>
      </c>
      <c r="BX638" s="339">
        <v>0</v>
      </c>
      <c r="BY638" s="155">
        <v>0</v>
      </c>
      <c r="BZ638" s="156">
        <v>0</v>
      </c>
      <c r="CA638" s="155">
        <v>1260.8</v>
      </c>
      <c r="CB638" s="100"/>
      <c r="CC638" s="155">
        <v>0</v>
      </c>
      <c r="CD638" s="366">
        <v>0</v>
      </c>
      <c r="CE638" s="339">
        <v>0</v>
      </c>
      <c r="CF638" s="155">
        <v>0</v>
      </c>
      <c r="CG638" s="156">
        <v>0</v>
      </c>
      <c r="CH638" s="155">
        <v>1260.8</v>
      </c>
      <c r="CI638" s="100"/>
      <c r="CJ638" s="155">
        <v>0</v>
      </c>
      <c r="CK638" s="366">
        <v>0</v>
      </c>
      <c r="CL638" s="339">
        <v>0</v>
      </c>
      <c r="CM638" s="155">
        <v>0</v>
      </c>
      <c r="CN638" s="156">
        <v>0</v>
      </c>
      <c r="CO638" s="155">
        <v>1260.8</v>
      </c>
      <c r="CP638" s="100"/>
      <c r="CQ638" s="155">
        <v>0</v>
      </c>
      <c r="CR638" s="366">
        <v>0</v>
      </c>
      <c r="CS638" s="339">
        <v>0</v>
      </c>
      <c r="CT638" s="155">
        <v>0</v>
      </c>
      <c r="CU638" s="156">
        <v>0</v>
      </c>
      <c r="CV638" s="155">
        <v>1260.8</v>
      </c>
      <c r="CW638" s="100"/>
      <c r="CX638" s="155">
        <v>0</v>
      </c>
      <c r="CY638" s="366">
        <v>0</v>
      </c>
      <c r="CZ638" s="339">
        <v>0</v>
      </c>
      <c r="DA638" s="155">
        <v>0</v>
      </c>
      <c r="DB638" s="156">
        <v>0</v>
      </c>
      <c r="DC638" s="155">
        <v>1260.8</v>
      </c>
      <c r="DD638" s="100"/>
      <c r="DE638" s="155">
        <v>0</v>
      </c>
      <c r="DF638" s="366">
        <v>0</v>
      </c>
      <c r="DG638" s="339">
        <v>0</v>
      </c>
      <c r="DH638" s="155">
        <v>0</v>
      </c>
      <c r="DI638" s="156">
        <v>0</v>
      </c>
      <c r="DJ638" s="155">
        <v>1260.8</v>
      </c>
      <c r="DK638" s="100"/>
      <c r="DL638" s="155">
        <v>0</v>
      </c>
      <c r="DM638" s="366">
        <v>0</v>
      </c>
      <c r="DN638" s="339">
        <v>0</v>
      </c>
      <c r="DO638" s="155">
        <v>0</v>
      </c>
      <c r="DP638" s="156">
        <v>0</v>
      </c>
      <c r="DQ638" s="155">
        <v>1260.8</v>
      </c>
    </row>
    <row r="639" spans="1:121" x14ac:dyDescent="0.25">
      <c r="A639" s="25" t="s">
        <v>1704</v>
      </c>
      <c r="B639" s="25"/>
      <c r="C639" s="25"/>
      <c r="D639" s="25" t="s">
        <v>1705</v>
      </c>
      <c r="E639" s="25"/>
      <c r="F639" s="25"/>
      <c r="G639" s="26"/>
      <c r="H639" s="26"/>
      <c r="I639" s="392">
        <v>0</v>
      </c>
      <c r="J639" s="157"/>
      <c r="K639" s="392">
        <v>0</v>
      </c>
      <c r="L639" s="369" t="e">
        <v>#DIV/0!</v>
      </c>
      <c r="M639" s="370"/>
      <c r="N639" s="392">
        <v>0</v>
      </c>
      <c r="O639" s="161" t="e">
        <v>#DIV/0!</v>
      </c>
      <c r="P639" s="392">
        <v>2843.97</v>
      </c>
      <c r="Q639" s="157"/>
      <c r="R639" s="392">
        <v>0</v>
      </c>
      <c r="S639" s="369" t="e">
        <v>#DIV/0!</v>
      </c>
      <c r="T639" s="370"/>
      <c r="U639" s="392">
        <v>0</v>
      </c>
      <c r="V639" s="161" t="e">
        <v>#DIV/0!</v>
      </c>
      <c r="W639" s="392">
        <v>2843.97</v>
      </c>
      <c r="X639" s="157"/>
      <c r="Y639" s="392">
        <v>0</v>
      </c>
      <c r="Z639" s="369" t="e">
        <v>#DIV/0!</v>
      </c>
      <c r="AA639" s="370"/>
      <c r="AB639" s="392">
        <v>0</v>
      </c>
      <c r="AC639" s="161" t="e">
        <v>#DIV/0!</v>
      </c>
      <c r="AD639" s="392">
        <v>2843.97</v>
      </c>
      <c r="AE639" s="157"/>
      <c r="AF639" s="392">
        <v>0</v>
      </c>
      <c r="AG639" s="369" t="e">
        <v>#DIV/0!</v>
      </c>
      <c r="AH639" s="370"/>
      <c r="AI639" s="392">
        <v>0</v>
      </c>
      <c r="AJ639" s="161" t="e">
        <v>#DIV/0!</v>
      </c>
      <c r="AK639" s="392">
        <v>2843.97</v>
      </c>
      <c r="AL639" s="157"/>
      <c r="AM639" s="392">
        <v>0</v>
      </c>
      <c r="AN639" s="369" t="e">
        <v>#DIV/0!</v>
      </c>
      <c r="AO639" s="370"/>
      <c r="AP639" s="392">
        <v>0</v>
      </c>
      <c r="AQ639" s="161" t="e">
        <v>#DIV/0!</v>
      </c>
      <c r="AR639" s="392">
        <v>2843.97</v>
      </c>
      <c r="AS639" s="157"/>
      <c r="AT639" s="392">
        <v>0</v>
      </c>
      <c r="AU639" s="369" t="e">
        <v>#DIV/0!</v>
      </c>
      <c r="AV639" s="370"/>
      <c r="AW639" s="392">
        <v>0</v>
      </c>
      <c r="AX639" s="161" t="e">
        <v>#DIV/0!</v>
      </c>
      <c r="AY639" s="392">
        <v>2843.97</v>
      </c>
      <c r="AZ639" s="157"/>
      <c r="BA639" s="392">
        <v>0</v>
      </c>
      <c r="BB639" s="369" t="e">
        <v>#DIV/0!</v>
      </c>
      <c r="BC639" s="370"/>
      <c r="BD639" s="392">
        <v>0</v>
      </c>
      <c r="BE639" s="161" t="e">
        <v>#DIV/0!</v>
      </c>
      <c r="BF639" s="392">
        <v>2843.97</v>
      </c>
      <c r="BG639" s="157"/>
      <c r="BH639" s="392">
        <v>0</v>
      </c>
      <c r="BI639" s="369" t="e">
        <v>#DIV/0!</v>
      </c>
      <c r="BJ639" s="370"/>
      <c r="BK639" s="392">
        <v>0</v>
      </c>
      <c r="BL639" s="161" t="e">
        <v>#DIV/0!</v>
      </c>
      <c r="BM639" s="392">
        <v>2843.97</v>
      </c>
      <c r="BN639" s="157"/>
      <c r="BO639" s="392">
        <v>0</v>
      </c>
      <c r="BP639" s="369" t="e">
        <v>#DIV/0!</v>
      </c>
      <c r="BQ639" s="370"/>
      <c r="BR639" s="392">
        <v>0</v>
      </c>
      <c r="BS639" s="161" t="e">
        <v>#DIV/0!</v>
      </c>
      <c r="BT639" s="392">
        <v>2843.97</v>
      </c>
      <c r="BU639" s="157"/>
      <c r="BV639" s="392">
        <v>0</v>
      </c>
      <c r="BW639" s="369" t="e">
        <v>#DIV/0!</v>
      </c>
      <c r="BX639" s="370"/>
      <c r="BY639" s="392">
        <v>0</v>
      </c>
      <c r="BZ639" s="161" t="e">
        <v>#DIV/0!</v>
      </c>
      <c r="CA639" s="392">
        <v>2843.97</v>
      </c>
      <c r="CB639" s="157"/>
      <c r="CC639" s="392">
        <v>0</v>
      </c>
      <c r="CD639" s="369" t="e">
        <v>#DIV/0!</v>
      </c>
      <c r="CE639" s="370"/>
      <c r="CF639" s="392">
        <v>0</v>
      </c>
      <c r="CG639" s="161" t="e">
        <v>#DIV/0!</v>
      </c>
      <c r="CH639" s="392">
        <v>2843.97</v>
      </c>
      <c r="CI639" s="157"/>
      <c r="CJ639" s="392">
        <v>0</v>
      </c>
      <c r="CK639" s="369" t="e">
        <v>#DIV/0!</v>
      </c>
      <c r="CL639" s="370"/>
      <c r="CM639" s="392">
        <v>0</v>
      </c>
      <c r="CN639" s="161">
        <v>0</v>
      </c>
      <c r="CO639" s="392">
        <v>2843.97</v>
      </c>
      <c r="CP639" s="157"/>
      <c r="CQ639" s="392">
        <v>0</v>
      </c>
      <c r="CR639" s="369"/>
      <c r="CS639" s="370"/>
      <c r="CT639" s="392">
        <v>0</v>
      </c>
      <c r="CU639" s="161"/>
      <c r="CV639" s="392">
        <v>2843.97</v>
      </c>
      <c r="CW639" s="157"/>
      <c r="CX639" s="392">
        <v>0</v>
      </c>
      <c r="CY639" s="369"/>
      <c r="CZ639" s="370"/>
      <c r="DA639" s="392">
        <v>0</v>
      </c>
      <c r="DB639" s="161"/>
      <c r="DC639" s="392">
        <v>2843.97</v>
      </c>
      <c r="DD639" s="157"/>
      <c r="DE639" s="392">
        <v>0</v>
      </c>
      <c r="DF639" s="369"/>
      <c r="DG639" s="370"/>
      <c r="DH639" s="392">
        <v>0</v>
      </c>
      <c r="DI639" s="161"/>
      <c r="DJ639" s="392">
        <v>2843.97</v>
      </c>
      <c r="DK639" s="157"/>
      <c r="DL639" s="392">
        <v>0</v>
      </c>
      <c r="DM639" s="369"/>
      <c r="DN639" s="370"/>
      <c r="DO639" s="392">
        <v>0</v>
      </c>
      <c r="DP639" s="161"/>
      <c r="DQ639" s="392">
        <v>2843.97</v>
      </c>
    </row>
    <row r="640" spans="1:121" ht="25.5" x14ac:dyDescent="0.25">
      <c r="A640" s="17" t="s">
        <v>1706</v>
      </c>
      <c r="B640" s="18" t="s">
        <v>1707</v>
      </c>
      <c r="C640" s="17" t="s">
        <v>27</v>
      </c>
      <c r="D640" s="17" t="s">
        <v>1708</v>
      </c>
      <c r="E640" s="19" t="s">
        <v>906</v>
      </c>
      <c r="F640" s="19">
        <v>2</v>
      </c>
      <c r="G640" s="20">
        <v>155.47</v>
      </c>
      <c r="H640" s="20">
        <v>194.67</v>
      </c>
      <c r="I640" s="390">
        <v>389.34</v>
      </c>
      <c r="J640" s="100">
        <v>0</v>
      </c>
      <c r="K640" s="155">
        <v>0</v>
      </c>
      <c r="L640" s="366">
        <v>0</v>
      </c>
      <c r="M640" s="339">
        <v>0</v>
      </c>
      <c r="N640" s="155">
        <v>0</v>
      </c>
      <c r="O640" s="156">
        <v>0</v>
      </c>
      <c r="P640" s="155">
        <v>389.34</v>
      </c>
      <c r="Q640" s="100"/>
      <c r="R640" s="155">
        <v>0</v>
      </c>
      <c r="S640" s="366">
        <v>0</v>
      </c>
      <c r="T640" s="339">
        <v>0</v>
      </c>
      <c r="U640" s="155">
        <v>0</v>
      </c>
      <c r="V640" s="156">
        <v>0</v>
      </c>
      <c r="W640" s="155">
        <v>389.34</v>
      </c>
      <c r="X640" s="100"/>
      <c r="Y640" s="155">
        <v>0</v>
      </c>
      <c r="Z640" s="366">
        <v>0</v>
      </c>
      <c r="AA640" s="339">
        <v>0</v>
      </c>
      <c r="AB640" s="155">
        <v>0</v>
      </c>
      <c r="AC640" s="156">
        <v>0</v>
      </c>
      <c r="AD640" s="155">
        <v>389.34</v>
      </c>
      <c r="AE640" s="100"/>
      <c r="AF640" s="155">
        <v>0</v>
      </c>
      <c r="AG640" s="366">
        <v>0</v>
      </c>
      <c r="AH640" s="339">
        <v>0</v>
      </c>
      <c r="AI640" s="155">
        <v>0</v>
      </c>
      <c r="AJ640" s="156">
        <v>0</v>
      </c>
      <c r="AK640" s="155">
        <v>389.34</v>
      </c>
      <c r="AL640" s="100"/>
      <c r="AM640" s="155">
        <v>0</v>
      </c>
      <c r="AN640" s="366">
        <v>0</v>
      </c>
      <c r="AO640" s="339">
        <v>0</v>
      </c>
      <c r="AP640" s="155">
        <v>0</v>
      </c>
      <c r="AQ640" s="156">
        <v>0</v>
      </c>
      <c r="AR640" s="155">
        <v>389.34</v>
      </c>
      <c r="AS640" s="100"/>
      <c r="AT640" s="155">
        <v>0</v>
      </c>
      <c r="AU640" s="366">
        <v>0</v>
      </c>
      <c r="AV640" s="339">
        <v>0</v>
      </c>
      <c r="AW640" s="155">
        <v>0</v>
      </c>
      <c r="AX640" s="156">
        <v>0</v>
      </c>
      <c r="AY640" s="155">
        <v>389.34</v>
      </c>
      <c r="AZ640" s="100"/>
      <c r="BA640" s="155">
        <v>0</v>
      </c>
      <c r="BB640" s="366">
        <v>0</v>
      </c>
      <c r="BC640" s="339">
        <v>0</v>
      </c>
      <c r="BD640" s="155">
        <v>0</v>
      </c>
      <c r="BE640" s="156">
        <v>0</v>
      </c>
      <c r="BF640" s="155">
        <v>389.34</v>
      </c>
      <c r="BG640" s="100"/>
      <c r="BH640" s="155">
        <v>0</v>
      </c>
      <c r="BI640" s="366">
        <v>0</v>
      </c>
      <c r="BJ640" s="339">
        <v>0</v>
      </c>
      <c r="BK640" s="155">
        <v>0</v>
      </c>
      <c r="BL640" s="156">
        <v>0</v>
      </c>
      <c r="BM640" s="155">
        <v>389.34</v>
      </c>
      <c r="BN640" s="100"/>
      <c r="BO640" s="155">
        <v>0</v>
      </c>
      <c r="BP640" s="366">
        <v>0</v>
      </c>
      <c r="BQ640" s="339">
        <v>0</v>
      </c>
      <c r="BR640" s="155">
        <v>0</v>
      </c>
      <c r="BS640" s="156">
        <v>0</v>
      </c>
      <c r="BT640" s="155">
        <v>389.34</v>
      </c>
      <c r="BU640" s="100"/>
      <c r="BV640" s="155">
        <v>0</v>
      </c>
      <c r="BW640" s="366">
        <v>0</v>
      </c>
      <c r="BX640" s="339">
        <v>0</v>
      </c>
      <c r="BY640" s="155">
        <v>0</v>
      </c>
      <c r="BZ640" s="156">
        <v>0</v>
      </c>
      <c r="CA640" s="155">
        <v>389.34</v>
      </c>
      <c r="CB640" s="100"/>
      <c r="CC640" s="155">
        <v>0</v>
      </c>
      <c r="CD640" s="366">
        <v>0</v>
      </c>
      <c r="CE640" s="339">
        <v>0</v>
      </c>
      <c r="CF640" s="155">
        <v>0</v>
      </c>
      <c r="CG640" s="156">
        <v>0</v>
      </c>
      <c r="CH640" s="155">
        <v>389.34</v>
      </c>
      <c r="CI640" s="100"/>
      <c r="CJ640" s="155">
        <v>0</v>
      </c>
      <c r="CK640" s="366">
        <v>0</v>
      </c>
      <c r="CL640" s="339">
        <v>0</v>
      </c>
      <c r="CM640" s="155">
        <v>0</v>
      </c>
      <c r="CN640" s="156">
        <v>0</v>
      </c>
      <c r="CO640" s="155">
        <v>389.34</v>
      </c>
      <c r="CP640" s="100"/>
      <c r="CQ640" s="155">
        <v>0</v>
      </c>
      <c r="CR640" s="366">
        <v>0</v>
      </c>
      <c r="CS640" s="339">
        <v>0</v>
      </c>
      <c r="CT640" s="155">
        <v>0</v>
      </c>
      <c r="CU640" s="156">
        <v>0</v>
      </c>
      <c r="CV640" s="155">
        <v>389.34</v>
      </c>
      <c r="CW640" s="100"/>
      <c r="CX640" s="155">
        <v>0</v>
      </c>
      <c r="CY640" s="366">
        <v>0</v>
      </c>
      <c r="CZ640" s="339">
        <v>0</v>
      </c>
      <c r="DA640" s="155">
        <v>0</v>
      </c>
      <c r="DB640" s="156">
        <v>0</v>
      </c>
      <c r="DC640" s="155">
        <v>389.34</v>
      </c>
      <c r="DD640" s="100"/>
      <c r="DE640" s="155">
        <v>0</v>
      </c>
      <c r="DF640" s="366">
        <v>0</v>
      </c>
      <c r="DG640" s="339">
        <v>0</v>
      </c>
      <c r="DH640" s="155">
        <v>0</v>
      </c>
      <c r="DI640" s="156">
        <v>0</v>
      </c>
      <c r="DJ640" s="155">
        <v>389.34</v>
      </c>
      <c r="DK640" s="100"/>
      <c r="DL640" s="155">
        <v>0</v>
      </c>
      <c r="DM640" s="366">
        <v>0</v>
      </c>
      <c r="DN640" s="339">
        <v>0</v>
      </c>
      <c r="DO640" s="155">
        <v>0</v>
      </c>
      <c r="DP640" s="156">
        <v>0</v>
      </c>
      <c r="DQ640" s="155">
        <v>389.34</v>
      </c>
    </row>
    <row r="641" spans="1:121" ht="25.5" x14ac:dyDescent="0.25">
      <c r="A641" s="17" t="s">
        <v>1709</v>
      </c>
      <c r="B641" s="18" t="s">
        <v>1710</v>
      </c>
      <c r="C641" s="17" t="s">
        <v>27</v>
      </c>
      <c r="D641" s="17" t="s">
        <v>1711</v>
      </c>
      <c r="E641" s="19" t="s">
        <v>906</v>
      </c>
      <c r="F641" s="19">
        <v>1</v>
      </c>
      <c r="G641" s="20">
        <v>125.49</v>
      </c>
      <c r="H641" s="20">
        <v>157.13</v>
      </c>
      <c r="I641" s="390">
        <v>157.13</v>
      </c>
      <c r="J641" s="100">
        <v>0</v>
      </c>
      <c r="K641" s="155">
        <v>0</v>
      </c>
      <c r="L641" s="366">
        <v>0</v>
      </c>
      <c r="M641" s="339">
        <v>0</v>
      </c>
      <c r="N641" s="155">
        <v>0</v>
      </c>
      <c r="O641" s="156">
        <v>0</v>
      </c>
      <c r="P641" s="155">
        <v>157.13</v>
      </c>
      <c r="Q641" s="100"/>
      <c r="R641" s="155">
        <v>0</v>
      </c>
      <c r="S641" s="366">
        <v>0</v>
      </c>
      <c r="T641" s="339">
        <v>0</v>
      </c>
      <c r="U641" s="155">
        <v>0</v>
      </c>
      <c r="V641" s="156">
        <v>0</v>
      </c>
      <c r="W641" s="155">
        <v>157.13</v>
      </c>
      <c r="X641" s="100"/>
      <c r="Y641" s="155">
        <v>0</v>
      </c>
      <c r="Z641" s="366">
        <v>0</v>
      </c>
      <c r="AA641" s="339">
        <v>0</v>
      </c>
      <c r="AB641" s="155">
        <v>0</v>
      </c>
      <c r="AC641" s="156">
        <v>0</v>
      </c>
      <c r="AD641" s="155">
        <v>157.13</v>
      </c>
      <c r="AE641" s="100"/>
      <c r="AF641" s="155">
        <v>0</v>
      </c>
      <c r="AG641" s="366">
        <v>0</v>
      </c>
      <c r="AH641" s="339">
        <v>0</v>
      </c>
      <c r="AI641" s="155">
        <v>0</v>
      </c>
      <c r="AJ641" s="156">
        <v>0</v>
      </c>
      <c r="AK641" s="155">
        <v>157.13</v>
      </c>
      <c r="AL641" s="100"/>
      <c r="AM641" s="155">
        <v>0</v>
      </c>
      <c r="AN641" s="366">
        <v>0</v>
      </c>
      <c r="AO641" s="339">
        <v>0</v>
      </c>
      <c r="AP641" s="155">
        <v>0</v>
      </c>
      <c r="AQ641" s="156">
        <v>0</v>
      </c>
      <c r="AR641" s="155">
        <v>157.13</v>
      </c>
      <c r="AS641" s="100"/>
      <c r="AT641" s="155">
        <v>0</v>
      </c>
      <c r="AU641" s="366">
        <v>0</v>
      </c>
      <c r="AV641" s="339">
        <v>0</v>
      </c>
      <c r="AW641" s="155">
        <v>0</v>
      </c>
      <c r="AX641" s="156">
        <v>0</v>
      </c>
      <c r="AY641" s="155">
        <v>157.13</v>
      </c>
      <c r="AZ641" s="100"/>
      <c r="BA641" s="155">
        <v>0</v>
      </c>
      <c r="BB641" s="366">
        <v>0</v>
      </c>
      <c r="BC641" s="339">
        <v>0</v>
      </c>
      <c r="BD641" s="155">
        <v>0</v>
      </c>
      <c r="BE641" s="156">
        <v>0</v>
      </c>
      <c r="BF641" s="155">
        <v>157.13</v>
      </c>
      <c r="BG641" s="100"/>
      <c r="BH641" s="155">
        <v>0</v>
      </c>
      <c r="BI641" s="366">
        <v>0</v>
      </c>
      <c r="BJ641" s="339">
        <v>0</v>
      </c>
      <c r="BK641" s="155">
        <v>0</v>
      </c>
      <c r="BL641" s="156">
        <v>0</v>
      </c>
      <c r="BM641" s="155">
        <v>157.13</v>
      </c>
      <c r="BN641" s="100"/>
      <c r="BO641" s="155">
        <v>0</v>
      </c>
      <c r="BP641" s="366">
        <v>0</v>
      </c>
      <c r="BQ641" s="339">
        <v>0</v>
      </c>
      <c r="BR641" s="155">
        <v>0</v>
      </c>
      <c r="BS641" s="156">
        <v>0</v>
      </c>
      <c r="BT641" s="155">
        <v>157.13</v>
      </c>
      <c r="BU641" s="100"/>
      <c r="BV641" s="155">
        <v>0</v>
      </c>
      <c r="BW641" s="366">
        <v>0</v>
      </c>
      <c r="BX641" s="339">
        <v>0</v>
      </c>
      <c r="BY641" s="155">
        <v>0</v>
      </c>
      <c r="BZ641" s="156">
        <v>0</v>
      </c>
      <c r="CA641" s="155">
        <v>157.13</v>
      </c>
      <c r="CB641" s="100"/>
      <c r="CC641" s="155">
        <v>0</v>
      </c>
      <c r="CD641" s="366">
        <v>0</v>
      </c>
      <c r="CE641" s="339">
        <v>0</v>
      </c>
      <c r="CF641" s="155">
        <v>0</v>
      </c>
      <c r="CG641" s="156">
        <v>0</v>
      </c>
      <c r="CH641" s="155">
        <v>157.13</v>
      </c>
      <c r="CI641" s="100"/>
      <c r="CJ641" s="155">
        <v>0</v>
      </c>
      <c r="CK641" s="366">
        <v>0</v>
      </c>
      <c r="CL641" s="339">
        <v>0</v>
      </c>
      <c r="CM641" s="155">
        <v>0</v>
      </c>
      <c r="CN641" s="156">
        <v>0</v>
      </c>
      <c r="CO641" s="155">
        <v>157.13</v>
      </c>
      <c r="CP641" s="100"/>
      <c r="CQ641" s="155">
        <v>0</v>
      </c>
      <c r="CR641" s="366">
        <v>0</v>
      </c>
      <c r="CS641" s="339">
        <v>0</v>
      </c>
      <c r="CT641" s="155">
        <v>0</v>
      </c>
      <c r="CU641" s="156">
        <v>0</v>
      </c>
      <c r="CV641" s="155">
        <v>157.13</v>
      </c>
      <c r="CW641" s="100"/>
      <c r="CX641" s="155">
        <v>0</v>
      </c>
      <c r="CY641" s="366">
        <v>0</v>
      </c>
      <c r="CZ641" s="339">
        <v>0</v>
      </c>
      <c r="DA641" s="155">
        <v>0</v>
      </c>
      <c r="DB641" s="156">
        <v>0</v>
      </c>
      <c r="DC641" s="155">
        <v>157.13</v>
      </c>
      <c r="DD641" s="100"/>
      <c r="DE641" s="155">
        <v>0</v>
      </c>
      <c r="DF641" s="366">
        <v>0</v>
      </c>
      <c r="DG641" s="339">
        <v>0</v>
      </c>
      <c r="DH641" s="155">
        <v>0</v>
      </c>
      <c r="DI641" s="156">
        <v>0</v>
      </c>
      <c r="DJ641" s="155">
        <v>157.13</v>
      </c>
      <c r="DK641" s="100"/>
      <c r="DL641" s="155">
        <v>0</v>
      </c>
      <c r="DM641" s="366">
        <v>0</v>
      </c>
      <c r="DN641" s="339">
        <v>0</v>
      </c>
      <c r="DO641" s="155">
        <v>0</v>
      </c>
      <c r="DP641" s="156">
        <v>0</v>
      </c>
      <c r="DQ641" s="155">
        <v>157.13</v>
      </c>
    </row>
    <row r="642" spans="1:121" ht="25.5" x14ac:dyDescent="0.25">
      <c r="A642" s="17" t="s">
        <v>1712</v>
      </c>
      <c r="B642" s="18" t="s">
        <v>1713</v>
      </c>
      <c r="C642" s="17" t="s">
        <v>27</v>
      </c>
      <c r="D642" s="17" t="s">
        <v>1714</v>
      </c>
      <c r="E642" s="19" t="s">
        <v>906</v>
      </c>
      <c r="F642" s="19">
        <v>2</v>
      </c>
      <c r="G642" s="20">
        <v>51.61</v>
      </c>
      <c r="H642" s="20">
        <v>64.62</v>
      </c>
      <c r="I642" s="390">
        <v>129.24</v>
      </c>
      <c r="J642" s="100">
        <v>0</v>
      </c>
      <c r="K642" s="155">
        <v>0</v>
      </c>
      <c r="L642" s="366">
        <v>0</v>
      </c>
      <c r="M642" s="339">
        <v>0</v>
      </c>
      <c r="N642" s="155">
        <v>0</v>
      </c>
      <c r="O642" s="156">
        <v>0</v>
      </c>
      <c r="P642" s="155">
        <v>129.24</v>
      </c>
      <c r="Q642" s="100"/>
      <c r="R642" s="155">
        <v>0</v>
      </c>
      <c r="S642" s="366">
        <v>0</v>
      </c>
      <c r="T642" s="339">
        <v>0</v>
      </c>
      <c r="U642" s="155">
        <v>0</v>
      </c>
      <c r="V642" s="156">
        <v>0</v>
      </c>
      <c r="W642" s="155">
        <v>129.24</v>
      </c>
      <c r="X642" s="100"/>
      <c r="Y642" s="155">
        <v>0</v>
      </c>
      <c r="Z642" s="366">
        <v>0</v>
      </c>
      <c r="AA642" s="339">
        <v>0</v>
      </c>
      <c r="AB642" s="155">
        <v>0</v>
      </c>
      <c r="AC642" s="156">
        <v>0</v>
      </c>
      <c r="AD642" s="155">
        <v>129.24</v>
      </c>
      <c r="AE642" s="100"/>
      <c r="AF642" s="155">
        <v>0</v>
      </c>
      <c r="AG642" s="366">
        <v>0</v>
      </c>
      <c r="AH642" s="339">
        <v>0</v>
      </c>
      <c r="AI642" s="155">
        <v>0</v>
      </c>
      <c r="AJ642" s="156">
        <v>0</v>
      </c>
      <c r="AK642" s="155">
        <v>129.24</v>
      </c>
      <c r="AL642" s="100"/>
      <c r="AM642" s="155">
        <v>0</v>
      </c>
      <c r="AN642" s="366">
        <v>0</v>
      </c>
      <c r="AO642" s="339">
        <v>0</v>
      </c>
      <c r="AP642" s="155">
        <v>0</v>
      </c>
      <c r="AQ642" s="156">
        <v>0</v>
      </c>
      <c r="AR642" s="155">
        <v>129.24</v>
      </c>
      <c r="AS642" s="100"/>
      <c r="AT642" s="155">
        <v>0</v>
      </c>
      <c r="AU642" s="366">
        <v>0</v>
      </c>
      <c r="AV642" s="339">
        <v>0</v>
      </c>
      <c r="AW642" s="155">
        <v>0</v>
      </c>
      <c r="AX642" s="156">
        <v>0</v>
      </c>
      <c r="AY642" s="155">
        <v>129.24</v>
      </c>
      <c r="AZ642" s="100"/>
      <c r="BA642" s="155">
        <v>0</v>
      </c>
      <c r="BB642" s="366">
        <v>0</v>
      </c>
      <c r="BC642" s="339">
        <v>0</v>
      </c>
      <c r="BD642" s="155">
        <v>0</v>
      </c>
      <c r="BE642" s="156">
        <v>0</v>
      </c>
      <c r="BF642" s="155">
        <v>129.24</v>
      </c>
      <c r="BG642" s="100"/>
      <c r="BH642" s="155">
        <v>0</v>
      </c>
      <c r="BI642" s="366">
        <v>0</v>
      </c>
      <c r="BJ642" s="339">
        <v>0</v>
      </c>
      <c r="BK642" s="155">
        <v>0</v>
      </c>
      <c r="BL642" s="156">
        <v>0</v>
      </c>
      <c r="BM642" s="155">
        <v>129.24</v>
      </c>
      <c r="BN642" s="100"/>
      <c r="BO642" s="155">
        <v>0</v>
      </c>
      <c r="BP642" s="366">
        <v>0</v>
      </c>
      <c r="BQ642" s="339">
        <v>0</v>
      </c>
      <c r="BR642" s="155">
        <v>0</v>
      </c>
      <c r="BS642" s="156">
        <v>0</v>
      </c>
      <c r="BT642" s="155">
        <v>129.24</v>
      </c>
      <c r="BU642" s="100"/>
      <c r="BV642" s="155">
        <v>0</v>
      </c>
      <c r="BW642" s="366">
        <v>0</v>
      </c>
      <c r="BX642" s="339">
        <v>0</v>
      </c>
      <c r="BY642" s="155">
        <v>0</v>
      </c>
      <c r="BZ642" s="156">
        <v>0</v>
      </c>
      <c r="CA642" s="155">
        <v>129.24</v>
      </c>
      <c r="CB642" s="100"/>
      <c r="CC642" s="155">
        <v>0</v>
      </c>
      <c r="CD642" s="366">
        <v>0</v>
      </c>
      <c r="CE642" s="339">
        <v>0</v>
      </c>
      <c r="CF642" s="155">
        <v>0</v>
      </c>
      <c r="CG642" s="156">
        <v>0</v>
      </c>
      <c r="CH642" s="155">
        <v>129.24</v>
      </c>
      <c r="CI642" s="100"/>
      <c r="CJ642" s="155">
        <v>0</v>
      </c>
      <c r="CK642" s="366">
        <v>0</v>
      </c>
      <c r="CL642" s="339">
        <v>0</v>
      </c>
      <c r="CM642" s="155">
        <v>0</v>
      </c>
      <c r="CN642" s="156">
        <v>0</v>
      </c>
      <c r="CO642" s="155">
        <v>129.24</v>
      </c>
      <c r="CP642" s="100"/>
      <c r="CQ642" s="155">
        <v>0</v>
      </c>
      <c r="CR642" s="366">
        <v>0</v>
      </c>
      <c r="CS642" s="339">
        <v>0</v>
      </c>
      <c r="CT642" s="155">
        <v>0</v>
      </c>
      <c r="CU642" s="156">
        <v>0</v>
      </c>
      <c r="CV642" s="155">
        <v>129.24</v>
      </c>
      <c r="CW642" s="100"/>
      <c r="CX642" s="155">
        <v>0</v>
      </c>
      <c r="CY642" s="366">
        <v>0</v>
      </c>
      <c r="CZ642" s="339">
        <v>0</v>
      </c>
      <c r="DA642" s="155">
        <v>0</v>
      </c>
      <c r="DB642" s="156">
        <v>0</v>
      </c>
      <c r="DC642" s="155">
        <v>129.24</v>
      </c>
      <c r="DD642" s="100"/>
      <c r="DE642" s="155">
        <v>0</v>
      </c>
      <c r="DF642" s="366">
        <v>0</v>
      </c>
      <c r="DG642" s="339">
        <v>0</v>
      </c>
      <c r="DH642" s="155">
        <v>0</v>
      </c>
      <c r="DI642" s="156">
        <v>0</v>
      </c>
      <c r="DJ642" s="155">
        <v>129.24</v>
      </c>
      <c r="DK642" s="100"/>
      <c r="DL642" s="155">
        <v>0</v>
      </c>
      <c r="DM642" s="366">
        <v>0</v>
      </c>
      <c r="DN642" s="339">
        <v>0</v>
      </c>
      <c r="DO642" s="155">
        <v>0</v>
      </c>
      <c r="DP642" s="156">
        <v>0</v>
      </c>
      <c r="DQ642" s="155">
        <v>129.24</v>
      </c>
    </row>
    <row r="643" spans="1:121" ht="25.5" x14ac:dyDescent="0.25">
      <c r="A643" s="17" t="s">
        <v>1715</v>
      </c>
      <c r="B643" s="18" t="s">
        <v>1716</v>
      </c>
      <c r="C643" s="17" t="s">
        <v>27</v>
      </c>
      <c r="D643" s="17" t="s">
        <v>1717</v>
      </c>
      <c r="E643" s="19" t="s">
        <v>906</v>
      </c>
      <c r="F643" s="19">
        <v>1</v>
      </c>
      <c r="G643" s="20">
        <v>77.489999999999995</v>
      </c>
      <c r="H643" s="20">
        <v>97.03</v>
      </c>
      <c r="I643" s="390">
        <v>97.03</v>
      </c>
      <c r="J643" s="100">
        <v>0</v>
      </c>
      <c r="K643" s="155">
        <v>0</v>
      </c>
      <c r="L643" s="366">
        <v>0</v>
      </c>
      <c r="M643" s="339">
        <v>0</v>
      </c>
      <c r="N643" s="155">
        <v>0</v>
      </c>
      <c r="O643" s="156">
        <v>0</v>
      </c>
      <c r="P643" s="155">
        <v>97.03</v>
      </c>
      <c r="Q643" s="100"/>
      <c r="R643" s="155">
        <v>0</v>
      </c>
      <c r="S643" s="366">
        <v>0</v>
      </c>
      <c r="T643" s="339">
        <v>0</v>
      </c>
      <c r="U643" s="155">
        <v>0</v>
      </c>
      <c r="V643" s="156">
        <v>0</v>
      </c>
      <c r="W643" s="155">
        <v>97.03</v>
      </c>
      <c r="X643" s="100"/>
      <c r="Y643" s="155">
        <v>0</v>
      </c>
      <c r="Z643" s="366">
        <v>0</v>
      </c>
      <c r="AA643" s="339">
        <v>0</v>
      </c>
      <c r="AB643" s="155">
        <v>0</v>
      </c>
      <c r="AC643" s="156">
        <v>0</v>
      </c>
      <c r="AD643" s="155">
        <v>97.03</v>
      </c>
      <c r="AE643" s="100"/>
      <c r="AF643" s="155">
        <v>0</v>
      </c>
      <c r="AG643" s="366">
        <v>0</v>
      </c>
      <c r="AH643" s="339">
        <v>0</v>
      </c>
      <c r="AI643" s="155">
        <v>0</v>
      </c>
      <c r="AJ643" s="156">
        <v>0</v>
      </c>
      <c r="AK643" s="155">
        <v>97.03</v>
      </c>
      <c r="AL643" s="100"/>
      <c r="AM643" s="155">
        <v>0</v>
      </c>
      <c r="AN643" s="366">
        <v>0</v>
      </c>
      <c r="AO643" s="339">
        <v>0</v>
      </c>
      <c r="AP643" s="155">
        <v>0</v>
      </c>
      <c r="AQ643" s="156">
        <v>0</v>
      </c>
      <c r="AR643" s="155">
        <v>97.03</v>
      </c>
      <c r="AS643" s="100"/>
      <c r="AT643" s="155">
        <v>0</v>
      </c>
      <c r="AU643" s="366">
        <v>0</v>
      </c>
      <c r="AV643" s="339">
        <v>0</v>
      </c>
      <c r="AW643" s="155">
        <v>0</v>
      </c>
      <c r="AX643" s="156">
        <v>0</v>
      </c>
      <c r="AY643" s="155">
        <v>97.03</v>
      </c>
      <c r="AZ643" s="100"/>
      <c r="BA643" s="155">
        <v>0</v>
      </c>
      <c r="BB643" s="366">
        <v>0</v>
      </c>
      <c r="BC643" s="339">
        <v>0</v>
      </c>
      <c r="BD643" s="155">
        <v>0</v>
      </c>
      <c r="BE643" s="156">
        <v>0</v>
      </c>
      <c r="BF643" s="155">
        <v>97.03</v>
      </c>
      <c r="BG643" s="100"/>
      <c r="BH643" s="155">
        <v>0</v>
      </c>
      <c r="BI643" s="366">
        <v>0</v>
      </c>
      <c r="BJ643" s="339">
        <v>0</v>
      </c>
      <c r="BK643" s="155">
        <v>0</v>
      </c>
      <c r="BL643" s="156">
        <v>0</v>
      </c>
      <c r="BM643" s="155">
        <v>97.03</v>
      </c>
      <c r="BN643" s="100"/>
      <c r="BO643" s="155">
        <v>0</v>
      </c>
      <c r="BP643" s="366">
        <v>0</v>
      </c>
      <c r="BQ643" s="339">
        <v>0</v>
      </c>
      <c r="BR643" s="155">
        <v>0</v>
      </c>
      <c r="BS643" s="156">
        <v>0</v>
      </c>
      <c r="BT643" s="155">
        <v>97.03</v>
      </c>
      <c r="BU643" s="100"/>
      <c r="BV643" s="155">
        <v>0</v>
      </c>
      <c r="BW643" s="366">
        <v>0</v>
      </c>
      <c r="BX643" s="339">
        <v>0</v>
      </c>
      <c r="BY643" s="155">
        <v>0</v>
      </c>
      <c r="BZ643" s="156">
        <v>0</v>
      </c>
      <c r="CA643" s="155">
        <v>97.03</v>
      </c>
      <c r="CB643" s="100"/>
      <c r="CC643" s="155">
        <v>0</v>
      </c>
      <c r="CD643" s="366">
        <v>0</v>
      </c>
      <c r="CE643" s="339">
        <v>0</v>
      </c>
      <c r="CF643" s="155">
        <v>0</v>
      </c>
      <c r="CG643" s="156">
        <v>0</v>
      </c>
      <c r="CH643" s="155">
        <v>97.03</v>
      </c>
      <c r="CI643" s="100"/>
      <c r="CJ643" s="155">
        <v>0</v>
      </c>
      <c r="CK643" s="366">
        <v>0</v>
      </c>
      <c r="CL643" s="339">
        <v>0</v>
      </c>
      <c r="CM643" s="155">
        <v>0</v>
      </c>
      <c r="CN643" s="156">
        <v>0</v>
      </c>
      <c r="CO643" s="155">
        <v>97.03</v>
      </c>
      <c r="CP643" s="100"/>
      <c r="CQ643" s="155">
        <v>0</v>
      </c>
      <c r="CR643" s="366">
        <v>0</v>
      </c>
      <c r="CS643" s="339">
        <v>0</v>
      </c>
      <c r="CT643" s="155">
        <v>0</v>
      </c>
      <c r="CU643" s="156">
        <v>0</v>
      </c>
      <c r="CV643" s="155">
        <v>97.03</v>
      </c>
      <c r="CW643" s="100"/>
      <c r="CX643" s="155">
        <v>0</v>
      </c>
      <c r="CY643" s="366">
        <v>0</v>
      </c>
      <c r="CZ643" s="339">
        <v>0</v>
      </c>
      <c r="DA643" s="155">
        <v>0</v>
      </c>
      <c r="DB643" s="156">
        <v>0</v>
      </c>
      <c r="DC643" s="155">
        <v>97.03</v>
      </c>
      <c r="DD643" s="100"/>
      <c r="DE643" s="155">
        <v>0</v>
      </c>
      <c r="DF643" s="366">
        <v>0</v>
      </c>
      <c r="DG643" s="339">
        <v>0</v>
      </c>
      <c r="DH643" s="155">
        <v>0</v>
      </c>
      <c r="DI643" s="156">
        <v>0</v>
      </c>
      <c r="DJ643" s="155">
        <v>97.03</v>
      </c>
      <c r="DK643" s="100"/>
      <c r="DL643" s="155">
        <v>0</v>
      </c>
      <c r="DM643" s="366">
        <v>0</v>
      </c>
      <c r="DN643" s="339">
        <v>0</v>
      </c>
      <c r="DO643" s="155">
        <v>0</v>
      </c>
      <c r="DP643" s="156">
        <v>0</v>
      </c>
      <c r="DQ643" s="155">
        <v>97.03</v>
      </c>
    </row>
    <row r="644" spans="1:121" ht="25.5" x14ac:dyDescent="0.25">
      <c r="A644" s="17" t="s">
        <v>1718</v>
      </c>
      <c r="B644" s="18" t="s">
        <v>1719</v>
      </c>
      <c r="C644" s="17" t="s">
        <v>27</v>
      </c>
      <c r="D644" s="17" t="s">
        <v>1720</v>
      </c>
      <c r="E644" s="19" t="s">
        <v>906</v>
      </c>
      <c r="F644" s="19">
        <v>1</v>
      </c>
      <c r="G644" s="20">
        <v>77.489999999999995</v>
      </c>
      <c r="H644" s="20">
        <v>97.03</v>
      </c>
      <c r="I644" s="390">
        <v>97.03</v>
      </c>
      <c r="J644" s="100">
        <v>0</v>
      </c>
      <c r="K644" s="155">
        <v>0</v>
      </c>
      <c r="L644" s="366">
        <v>0</v>
      </c>
      <c r="M644" s="339">
        <v>0</v>
      </c>
      <c r="N644" s="155">
        <v>0</v>
      </c>
      <c r="O644" s="156">
        <v>0</v>
      </c>
      <c r="P644" s="155">
        <v>97.03</v>
      </c>
      <c r="Q644" s="100"/>
      <c r="R644" s="155">
        <v>0</v>
      </c>
      <c r="S644" s="366">
        <v>0</v>
      </c>
      <c r="T644" s="339">
        <v>0</v>
      </c>
      <c r="U644" s="155">
        <v>0</v>
      </c>
      <c r="V644" s="156">
        <v>0</v>
      </c>
      <c r="W644" s="155">
        <v>97.03</v>
      </c>
      <c r="X644" s="100"/>
      <c r="Y644" s="155">
        <v>0</v>
      </c>
      <c r="Z644" s="366">
        <v>0</v>
      </c>
      <c r="AA644" s="339">
        <v>0</v>
      </c>
      <c r="AB644" s="155">
        <v>0</v>
      </c>
      <c r="AC644" s="156">
        <v>0</v>
      </c>
      <c r="AD644" s="155">
        <v>97.03</v>
      </c>
      <c r="AE644" s="100"/>
      <c r="AF644" s="155">
        <v>0</v>
      </c>
      <c r="AG644" s="366">
        <v>0</v>
      </c>
      <c r="AH644" s="339">
        <v>0</v>
      </c>
      <c r="AI644" s="155">
        <v>0</v>
      </c>
      <c r="AJ644" s="156">
        <v>0</v>
      </c>
      <c r="AK644" s="155">
        <v>97.03</v>
      </c>
      <c r="AL644" s="100"/>
      <c r="AM644" s="155">
        <v>0</v>
      </c>
      <c r="AN644" s="366">
        <v>0</v>
      </c>
      <c r="AO644" s="339">
        <v>0</v>
      </c>
      <c r="AP644" s="155">
        <v>0</v>
      </c>
      <c r="AQ644" s="156">
        <v>0</v>
      </c>
      <c r="AR644" s="155">
        <v>97.03</v>
      </c>
      <c r="AS644" s="100"/>
      <c r="AT644" s="155">
        <v>0</v>
      </c>
      <c r="AU644" s="366">
        <v>0</v>
      </c>
      <c r="AV644" s="339">
        <v>0</v>
      </c>
      <c r="AW644" s="155">
        <v>0</v>
      </c>
      <c r="AX644" s="156">
        <v>0</v>
      </c>
      <c r="AY644" s="155">
        <v>97.03</v>
      </c>
      <c r="AZ644" s="100"/>
      <c r="BA644" s="155">
        <v>0</v>
      </c>
      <c r="BB644" s="366">
        <v>0</v>
      </c>
      <c r="BC644" s="339">
        <v>0</v>
      </c>
      <c r="BD644" s="155">
        <v>0</v>
      </c>
      <c r="BE644" s="156">
        <v>0</v>
      </c>
      <c r="BF644" s="155">
        <v>97.03</v>
      </c>
      <c r="BG644" s="100"/>
      <c r="BH644" s="155">
        <v>0</v>
      </c>
      <c r="BI644" s="366">
        <v>0</v>
      </c>
      <c r="BJ644" s="339">
        <v>0</v>
      </c>
      <c r="BK644" s="155">
        <v>0</v>
      </c>
      <c r="BL644" s="156">
        <v>0</v>
      </c>
      <c r="BM644" s="155">
        <v>97.03</v>
      </c>
      <c r="BN644" s="100"/>
      <c r="BO644" s="155">
        <v>0</v>
      </c>
      <c r="BP644" s="366">
        <v>0</v>
      </c>
      <c r="BQ644" s="339">
        <v>0</v>
      </c>
      <c r="BR644" s="155">
        <v>0</v>
      </c>
      <c r="BS644" s="156">
        <v>0</v>
      </c>
      <c r="BT644" s="155">
        <v>97.03</v>
      </c>
      <c r="BU644" s="100"/>
      <c r="BV644" s="155">
        <v>0</v>
      </c>
      <c r="BW644" s="366">
        <v>0</v>
      </c>
      <c r="BX644" s="339">
        <v>0</v>
      </c>
      <c r="BY644" s="155">
        <v>0</v>
      </c>
      <c r="BZ644" s="156">
        <v>0</v>
      </c>
      <c r="CA644" s="155">
        <v>97.03</v>
      </c>
      <c r="CB644" s="100"/>
      <c r="CC644" s="155">
        <v>0</v>
      </c>
      <c r="CD644" s="366">
        <v>0</v>
      </c>
      <c r="CE644" s="339">
        <v>0</v>
      </c>
      <c r="CF644" s="155">
        <v>0</v>
      </c>
      <c r="CG644" s="156">
        <v>0</v>
      </c>
      <c r="CH644" s="155">
        <v>97.03</v>
      </c>
      <c r="CI644" s="100"/>
      <c r="CJ644" s="155">
        <v>0</v>
      </c>
      <c r="CK644" s="366">
        <v>0</v>
      </c>
      <c r="CL644" s="339">
        <v>0</v>
      </c>
      <c r="CM644" s="155">
        <v>0</v>
      </c>
      <c r="CN644" s="156">
        <v>0</v>
      </c>
      <c r="CO644" s="155">
        <v>97.03</v>
      </c>
      <c r="CP644" s="100"/>
      <c r="CQ644" s="155">
        <v>0</v>
      </c>
      <c r="CR644" s="366">
        <v>0</v>
      </c>
      <c r="CS644" s="339">
        <v>0</v>
      </c>
      <c r="CT644" s="155">
        <v>0</v>
      </c>
      <c r="CU644" s="156">
        <v>0</v>
      </c>
      <c r="CV644" s="155">
        <v>97.03</v>
      </c>
      <c r="CW644" s="100"/>
      <c r="CX644" s="155">
        <v>0</v>
      </c>
      <c r="CY644" s="366">
        <v>0</v>
      </c>
      <c r="CZ644" s="339">
        <v>0</v>
      </c>
      <c r="DA644" s="155">
        <v>0</v>
      </c>
      <c r="DB644" s="156">
        <v>0</v>
      </c>
      <c r="DC644" s="155">
        <v>97.03</v>
      </c>
      <c r="DD644" s="100"/>
      <c r="DE644" s="155">
        <v>0</v>
      </c>
      <c r="DF644" s="366">
        <v>0</v>
      </c>
      <c r="DG644" s="339">
        <v>0</v>
      </c>
      <c r="DH644" s="155">
        <v>0</v>
      </c>
      <c r="DI644" s="156">
        <v>0</v>
      </c>
      <c r="DJ644" s="155">
        <v>97.03</v>
      </c>
      <c r="DK644" s="100"/>
      <c r="DL644" s="155">
        <v>0</v>
      </c>
      <c r="DM644" s="366">
        <v>0</v>
      </c>
      <c r="DN644" s="339">
        <v>0</v>
      </c>
      <c r="DO644" s="155">
        <v>0</v>
      </c>
      <c r="DP644" s="156">
        <v>0</v>
      </c>
      <c r="DQ644" s="155">
        <v>97.03</v>
      </c>
    </row>
    <row r="645" spans="1:121" ht="25.5" x14ac:dyDescent="0.25">
      <c r="A645" s="17" t="s">
        <v>1721</v>
      </c>
      <c r="B645" s="18" t="s">
        <v>1722</v>
      </c>
      <c r="C645" s="17" t="s">
        <v>27</v>
      </c>
      <c r="D645" s="17" t="s">
        <v>1723</v>
      </c>
      <c r="E645" s="19" t="s">
        <v>906</v>
      </c>
      <c r="F645" s="19">
        <v>1</v>
      </c>
      <c r="G645" s="20">
        <v>76.5</v>
      </c>
      <c r="H645" s="20">
        <v>95.79</v>
      </c>
      <c r="I645" s="390">
        <v>95.79</v>
      </c>
      <c r="J645" s="100">
        <v>0</v>
      </c>
      <c r="K645" s="155">
        <v>0</v>
      </c>
      <c r="L645" s="366">
        <v>0</v>
      </c>
      <c r="M645" s="339">
        <v>0</v>
      </c>
      <c r="N645" s="155">
        <v>0</v>
      </c>
      <c r="O645" s="156">
        <v>0</v>
      </c>
      <c r="P645" s="155">
        <v>95.79</v>
      </c>
      <c r="Q645" s="100"/>
      <c r="R645" s="155">
        <v>0</v>
      </c>
      <c r="S645" s="366">
        <v>0</v>
      </c>
      <c r="T645" s="339">
        <v>0</v>
      </c>
      <c r="U645" s="155">
        <v>0</v>
      </c>
      <c r="V645" s="156">
        <v>0</v>
      </c>
      <c r="W645" s="155">
        <v>95.79</v>
      </c>
      <c r="X645" s="100"/>
      <c r="Y645" s="155">
        <v>0</v>
      </c>
      <c r="Z645" s="366">
        <v>0</v>
      </c>
      <c r="AA645" s="339">
        <v>0</v>
      </c>
      <c r="AB645" s="155">
        <v>0</v>
      </c>
      <c r="AC645" s="156">
        <v>0</v>
      </c>
      <c r="AD645" s="155">
        <v>95.79</v>
      </c>
      <c r="AE645" s="100"/>
      <c r="AF645" s="155">
        <v>0</v>
      </c>
      <c r="AG645" s="366">
        <v>0</v>
      </c>
      <c r="AH645" s="339">
        <v>0</v>
      </c>
      <c r="AI645" s="155">
        <v>0</v>
      </c>
      <c r="AJ645" s="156">
        <v>0</v>
      </c>
      <c r="AK645" s="155">
        <v>95.79</v>
      </c>
      <c r="AL645" s="100"/>
      <c r="AM645" s="155">
        <v>0</v>
      </c>
      <c r="AN645" s="366">
        <v>0</v>
      </c>
      <c r="AO645" s="339">
        <v>0</v>
      </c>
      <c r="AP645" s="155">
        <v>0</v>
      </c>
      <c r="AQ645" s="156">
        <v>0</v>
      </c>
      <c r="AR645" s="155">
        <v>95.79</v>
      </c>
      <c r="AS645" s="100"/>
      <c r="AT645" s="155">
        <v>0</v>
      </c>
      <c r="AU645" s="366">
        <v>0</v>
      </c>
      <c r="AV645" s="339">
        <v>0</v>
      </c>
      <c r="AW645" s="155">
        <v>0</v>
      </c>
      <c r="AX645" s="156">
        <v>0</v>
      </c>
      <c r="AY645" s="155">
        <v>95.79</v>
      </c>
      <c r="AZ645" s="100"/>
      <c r="BA645" s="155">
        <v>0</v>
      </c>
      <c r="BB645" s="366">
        <v>0</v>
      </c>
      <c r="BC645" s="339">
        <v>0</v>
      </c>
      <c r="BD645" s="155">
        <v>0</v>
      </c>
      <c r="BE645" s="156">
        <v>0</v>
      </c>
      <c r="BF645" s="155">
        <v>95.79</v>
      </c>
      <c r="BG645" s="100"/>
      <c r="BH645" s="155">
        <v>0</v>
      </c>
      <c r="BI645" s="366">
        <v>0</v>
      </c>
      <c r="BJ645" s="339">
        <v>0</v>
      </c>
      <c r="BK645" s="155">
        <v>0</v>
      </c>
      <c r="BL645" s="156">
        <v>0</v>
      </c>
      <c r="BM645" s="155">
        <v>95.79</v>
      </c>
      <c r="BN645" s="100"/>
      <c r="BO645" s="155">
        <v>0</v>
      </c>
      <c r="BP645" s="366">
        <v>0</v>
      </c>
      <c r="BQ645" s="339">
        <v>0</v>
      </c>
      <c r="BR645" s="155">
        <v>0</v>
      </c>
      <c r="BS645" s="156">
        <v>0</v>
      </c>
      <c r="BT645" s="155">
        <v>95.79</v>
      </c>
      <c r="BU645" s="100"/>
      <c r="BV645" s="155">
        <v>0</v>
      </c>
      <c r="BW645" s="366">
        <v>0</v>
      </c>
      <c r="BX645" s="339">
        <v>0</v>
      </c>
      <c r="BY645" s="155">
        <v>0</v>
      </c>
      <c r="BZ645" s="156">
        <v>0</v>
      </c>
      <c r="CA645" s="155">
        <v>95.79</v>
      </c>
      <c r="CB645" s="100"/>
      <c r="CC645" s="155">
        <v>0</v>
      </c>
      <c r="CD645" s="366">
        <v>0</v>
      </c>
      <c r="CE645" s="339">
        <v>0</v>
      </c>
      <c r="CF645" s="155">
        <v>0</v>
      </c>
      <c r="CG645" s="156">
        <v>0</v>
      </c>
      <c r="CH645" s="155">
        <v>95.79</v>
      </c>
      <c r="CI645" s="100"/>
      <c r="CJ645" s="155">
        <v>0</v>
      </c>
      <c r="CK645" s="366">
        <v>0</v>
      </c>
      <c r="CL645" s="339">
        <v>0</v>
      </c>
      <c r="CM645" s="155">
        <v>0</v>
      </c>
      <c r="CN645" s="156">
        <v>0</v>
      </c>
      <c r="CO645" s="155">
        <v>95.79</v>
      </c>
      <c r="CP645" s="100"/>
      <c r="CQ645" s="155">
        <v>0</v>
      </c>
      <c r="CR645" s="366">
        <v>0</v>
      </c>
      <c r="CS645" s="339">
        <v>0</v>
      </c>
      <c r="CT645" s="155">
        <v>0</v>
      </c>
      <c r="CU645" s="156">
        <v>0</v>
      </c>
      <c r="CV645" s="155">
        <v>95.79</v>
      </c>
      <c r="CW645" s="100"/>
      <c r="CX645" s="155">
        <v>0</v>
      </c>
      <c r="CY645" s="366">
        <v>0</v>
      </c>
      <c r="CZ645" s="339">
        <v>0</v>
      </c>
      <c r="DA645" s="155">
        <v>0</v>
      </c>
      <c r="DB645" s="156">
        <v>0</v>
      </c>
      <c r="DC645" s="155">
        <v>95.79</v>
      </c>
      <c r="DD645" s="100"/>
      <c r="DE645" s="155">
        <v>0</v>
      </c>
      <c r="DF645" s="366">
        <v>0</v>
      </c>
      <c r="DG645" s="339">
        <v>0</v>
      </c>
      <c r="DH645" s="155">
        <v>0</v>
      </c>
      <c r="DI645" s="156">
        <v>0</v>
      </c>
      <c r="DJ645" s="155">
        <v>95.79</v>
      </c>
      <c r="DK645" s="100"/>
      <c r="DL645" s="155">
        <v>0</v>
      </c>
      <c r="DM645" s="366">
        <v>0</v>
      </c>
      <c r="DN645" s="339">
        <v>0</v>
      </c>
      <c r="DO645" s="155">
        <v>0</v>
      </c>
      <c r="DP645" s="156">
        <v>0</v>
      </c>
      <c r="DQ645" s="155">
        <v>95.79</v>
      </c>
    </row>
    <row r="646" spans="1:121" ht="25.5" x14ac:dyDescent="0.25">
      <c r="A646" s="17" t="s">
        <v>1724</v>
      </c>
      <c r="B646" s="18" t="s">
        <v>1725</v>
      </c>
      <c r="C646" s="17" t="s">
        <v>27</v>
      </c>
      <c r="D646" s="17" t="s">
        <v>1726</v>
      </c>
      <c r="E646" s="19" t="s">
        <v>906</v>
      </c>
      <c r="F646" s="19">
        <v>2</v>
      </c>
      <c r="G646" s="20">
        <v>26.83</v>
      </c>
      <c r="H646" s="20">
        <v>33.590000000000003</v>
      </c>
      <c r="I646" s="390">
        <v>67.180000000000007</v>
      </c>
      <c r="J646" s="100">
        <v>0</v>
      </c>
      <c r="K646" s="155">
        <v>0</v>
      </c>
      <c r="L646" s="366">
        <v>0</v>
      </c>
      <c r="M646" s="339">
        <v>0</v>
      </c>
      <c r="N646" s="155">
        <v>0</v>
      </c>
      <c r="O646" s="156">
        <v>0</v>
      </c>
      <c r="P646" s="155">
        <v>67.180000000000007</v>
      </c>
      <c r="Q646" s="100"/>
      <c r="R646" s="155">
        <v>0</v>
      </c>
      <c r="S646" s="366">
        <v>0</v>
      </c>
      <c r="T646" s="339">
        <v>0</v>
      </c>
      <c r="U646" s="155">
        <v>0</v>
      </c>
      <c r="V646" s="156">
        <v>0</v>
      </c>
      <c r="W646" s="155">
        <v>67.180000000000007</v>
      </c>
      <c r="X646" s="100"/>
      <c r="Y646" s="155">
        <v>0</v>
      </c>
      <c r="Z646" s="366">
        <v>0</v>
      </c>
      <c r="AA646" s="339">
        <v>0</v>
      </c>
      <c r="AB646" s="155">
        <v>0</v>
      </c>
      <c r="AC646" s="156">
        <v>0</v>
      </c>
      <c r="AD646" s="155">
        <v>67.180000000000007</v>
      </c>
      <c r="AE646" s="100"/>
      <c r="AF646" s="155">
        <v>0</v>
      </c>
      <c r="AG646" s="366">
        <v>0</v>
      </c>
      <c r="AH646" s="339">
        <v>0</v>
      </c>
      <c r="AI646" s="155">
        <v>0</v>
      </c>
      <c r="AJ646" s="156">
        <v>0</v>
      </c>
      <c r="AK646" s="155">
        <v>67.180000000000007</v>
      </c>
      <c r="AL646" s="100"/>
      <c r="AM646" s="155">
        <v>0</v>
      </c>
      <c r="AN646" s="366">
        <v>0</v>
      </c>
      <c r="AO646" s="339">
        <v>0</v>
      </c>
      <c r="AP646" s="155">
        <v>0</v>
      </c>
      <c r="AQ646" s="156">
        <v>0</v>
      </c>
      <c r="AR646" s="155">
        <v>67.180000000000007</v>
      </c>
      <c r="AS646" s="100"/>
      <c r="AT646" s="155">
        <v>0</v>
      </c>
      <c r="AU646" s="366">
        <v>0</v>
      </c>
      <c r="AV646" s="339">
        <v>0</v>
      </c>
      <c r="AW646" s="155">
        <v>0</v>
      </c>
      <c r="AX646" s="156">
        <v>0</v>
      </c>
      <c r="AY646" s="155">
        <v>67.180000000000007</v>
      </c>
      <c r="AZ646" s="100"/>
      <c r="BA646" s="155">
        <v>0</v>
      </c>
      <c r="BB646" s="366">
        <v>0</v>
      </c>
      <c r="BC646" s="339">
        <v>0</v>
      </c>
      <c r="BD646" s="155">
        <v>0</v>
      </c>
      <c r="BE646" s="156">
        <v>0</v>
      </c>
      <c r="BF646" s="155">
        <v>67.180000000000007</v>
      </c>
      <c r="BG646" s="100"/>
      <c r="BH646" s="155">
        <v>0</v>
      </c>
      <c r="BI646" s="366">
        <v>0</v>
      </c>
      <c r="BJ646" s="339">
        <v>0</v>
      </c>
      <c r="BK646" s="155">
        <v>0</v>
      </c>
      <c r="BL646" s="156">
        <v>0</v>
      </c>
      <c r="BM646" s="155">
        <v>67.180000000000007</v>
      </c>
      <c r="BN646" s="100"/>
      <c r="BO646" s="155">
        <v>0</v>
      </c>
      <c r="BP646" s="366">
        <v>0</v>
      </c>
      <c r="BQ646" s="339">
        <v>0</v>
      </c>
      <c r="BR646" s="155">
        <v>0</v>
      </c>
      <c r="BS646" s="156">
        <v>0</v>
      </c>
      <c r="BT646" s="155">
        <v>67.180000000000007</v>
      </c>
      <c r="BU646" s="100"/>
      <c r="BV646" s="155">
        <v>0</v>
      </c>
      <c r="BW646" s="366">
        <v>0</v>
      </c>
      <c r="BX646" s="339">
        <v>0</v>
      </c>
      <c r="BY646" s="155">
        <v>0</v>
      </c>
      <c r="BZ646" s="156">
        <v>0</v>
      </c>
      <c r="CA646" s="155">
        <v>67.180000000000007</v>
      </c>
      <c r="CB646" s="100"/>
      <c r="CC646" s="155">
        <v>0</v>
      </c>
      <c r="CD646" s="366">
        <v>0</v>
      </c>
      <c r="CE646" s="339">
        <v>0</v>
      </c>
      <c r="CF646" s="155">
        <v>0</v>
      </c>
      <c r="CG646" s="156">
        <v>0</v>
      </c>
      <c r="CH646" s="155">
        <v>67.180000000000007</v>
      </c>
      <c r="CI646" s="100"/>
      <c r="CJ646" s="155">
        <v>0</v>
      </c>
      <c r="CK646" s="366">
        <v>0</v>
      </c>
      <c r="CL646" s="339">
        <v>0</v>
      </c>
      <c r="CM646" s="155">
        <v>0</v>
      </c>
      <c r="CN646" s="156">
        <v>0</v>
      </c>
      <c r="CO646" s="155">
        <v>67.180000000000007</v>
      </c>
      <c r="CP646" s="100"/>
      <c r="CQ646" s="155">
        <v>0</v>
      </c>
      <c r="CR646" s="366">
        <v>0</v>
      </c>
      <c r="CS646" s="339">
        <v>0</v>
      </c>
      <c r="CT646" s="155">
        <v>0</v>
      </c>
      <c r="CU646" s="156">
        <v>0</v>
      </c>
      <c r="CV646" s="155">
        <v>67.180000000000007</v>
      </c>
      <c r="CW646" s="100"/>
      <c r="CX646" s="155">
        <v>0</v>
      </c>
      <c r="CY646" s="366">
        <v>0</v>
      </c>
      <c r="CZ646" s="339">
        <v>0</v>
      </c>
      <c r="DA646" s="155">
        <v>0</v>
      </c>
      <c r="DB646" s="156">
        <v>0</v>
      </c>
      <c r="DC646" s="155">
        <v>67.180000000000007</v>
      </c>
      <c r="DD646" s="100"/>
      <c r="DE646" s="155">
        <v>0</v>
      </c>
      <c r="DF646" s="366">
        <v>0</v>
      </c>
      <c r="DG646" s="339">
        <v>0</v>
      </c>
      <c r="DH646" s="155">
        <v>0</v>
      </c>
      <c r="DI646" s="156">
        <v>0</v>
      </c>
      <c r="DJ646" s="155">
        <v>67.180000000000007</v>
      </c>
      <c r="DK646" s="100"/>
      <c r="DL646" s="155">
        <v>0</v>
      </c>
      <c r="DM646" s="366">
        <v>0</v>
      </c>
      <c r="DN646" s="339">
        <v>0</v>
      </c>
      <c r="DO646" s="155">
        <v>0</v>
      </c>
      <c r="DP646" s="156">
        <v>0</v>
      </c>
      <c r="DQ646" s="155">
        <v>67.180000000000007</v>
      </c>
    </row>
    <row r="647" spans="1:121" ht="51" x14ac:dyDescent="0.25">
      <c r="A647" s="17" t="s">
        <v>1727</v>
      </c>
      <c r="B647" s="18" t="s">
        <v>1728</v>
      </c>
      <c r="C647" s="17" t="s">
        <v>27</v>
      </c>
      <c r="D647" s="17" t="s">
        <v>1729</v>
      </c>
      <c r="E647" s="19" t="s">
        <v>42</v>
      </c>
      <c r="F647" s="19">
        <v>4</v>
      </c>
      <c r="G647" s="20">
        <v>289.35000000000002</v>
      </c>
      <c r="H647" s="20">
        <v>362.32</v>
      </c>
      <c r="I647" s="390">
        <v>1449.28</v>
      </c>
      <c r="J647" s="100">
        <v>0</v>
      </c>
      <c r="K647" s="155">
        <v>0</v>
      </c>
      <c r="L647" s="366">
        <v>0</v>
      </c>
      <c r="M647" s="339">
        <v>0</v>
      </c>
      <c r="N647" s="155">
        <v>0</v>
      </c>
      <c r="O647" s="156">
        <v>0</v>
      </c>
      <c r="P647" s="155">
        <v>1449.28</v>
      </c>
      <c r="Q647" s="100"/>
      <c r="R647" s="155">
        <v>0</v>
      </c>
      <c r="S647" s="366">
        <v>0</v>
      </c>
      <c r="T647" s="339">
        <v>0</v>
      </c>
      <c r="U647" s="155">
        <v>0</v>
      </c>
      <c r="V647" s="156">
        <v>0</v>
      </c>
      <c r="W647" s="155">
        <v>1449.28</v>
      </c>
      <c r="X647" s="100"/>
      <c r="Y647" s="155">
        <v>0</v>
      </c>
      <c r="Z647" s="366">
        <v>0</v>
      </c>
      <c r="AA647" s="339">
        <v>0</v>
      </c>
      <c r="AB647" s="155">
        <v>0</v>
      </c>
      <c r="AC647" s="156">
        <v>0</v>
      </c>
      <c r="AD647" s="155">
        <v>1449.28</v>
      </c>
      <c r="AE647" s="100"/>
      <c r="AF647" s="155">
        <v>0</v>
      </c>
      <c r="AG647" s="366">
        <v>0</v>
      </c>
      <c r="AH647" s="339">
        <v>0</v>
      </c>
      <c r="AI647" s="155">
        <v>0</v>
      </c>
      <c r="AJ647" s="156">
        <v>0</v>
      </c>
      <c r="AK647" s="155">
        <v>1449.28</v>
      </c>
      <c r="AL647" s="100"/>
      <c r="AM647" s="155">
        <v>0</v>
      </c>
      <c r="AN647" s="366">
        <v>0</v>
      </c>
      <c r="AO647" s="339">
        <v>0</v>
      </c>
      <c r="AP647" s="155">
        <v>0</v>
      </c>
      <c r="AQ647" s="156">
        <v>0</v>
      </c>
      <c r="AR647" s="155">
        <v>1449.28</v>
      </c>
      <c r="AS647" s="100"/>
      <c r="AT647" s="155">
        <v>0</v>
      </c>
      <c r="AU647" s="366">
        <v>0</v>
      </c>
      <c r="AV647" s="339">
        <v>0</v>
      </c>
      <c r="AW647" s="155">
        <v>0</v>
      </c>
      <c r="AX647" s="156">
        <v>0</v>
      </c>
      <c r="AY647" s="155">
        <v>1449.28</v>
      </c>
      <c r="AZ647" s="100"/>
      <c r="BA647" s="155">
        <v>0</v>
      </c>
      <c r="BB647" s="366">
        <v>0</v>
      </c>
      <c r="BC647" s="339">
        <v>0</v>
      </c>
      <c r="BD647" s="155">
        <v>0</v>
      </c>
      <c r="BE647" s="156">
        <v>0</v>
      </c>
      <c r="BF647" s="155">
        <v>1449.28</v>
      </c>
      <c r="BG647" s="100"/>
      <c r="BH647" s="155">
        <v>0</v>
      </c>
      <c r="BI647" s="366">
        <v>0</v>
      </c>
      <c r="BJ647" s="339">
        <v>0</v>
      </c>
      <c r="BK647" s="155">
        <v>0</v>
      </c>
      <c r="BL647" s="156">
        <v>0</v>
      </c>
      <c r="BM647" s="155">
        <v>1449.28</v>
      </c>
      <c r="BN647" s="100"/>
      <c r="BO647" s="155">
        <v>0</v>
      </c>
      <c r="BP647" s="366">
        <v>0</v>
      </c>
      <c r="BQ647" s="339">
        <v>0</v>
      </c>
      <c r="BR647" s="155">
        <v>0</v>
      </c>
      <c r="BS647" s="156">
        <v>0</v>
      </c>
      <c r="BT647" s="155">
        <v>1449.28</v>
      </c>
      <c r="BU647" s="100"/>
      <c r="BV647" s="155">
        <v>0</v>
      </c>
      <c r="BW647" s="366">
        <v>0</v>
      </c>
      <c r="BX647" s="339">
        <v>0</v>
      </c>
      <c r="BY647" s="155">
        <v>0</v>
      </c>
      <c r="BZ647" s="156">
        <v>0</v>
      </c>
      <c r="CA647" s="155">
        <v>1449.28</v>
      </c>
      <c r="CB647" s="100"/>
      <c r="CC647" s="155">
        <v>0</v>
      </c>
      <c r="CD647" s="366">
        <v>0</v>
      </c>
      <c r="CE647" s="339">
        <v>0</v>
      </c>
      <c r="CF647" s="155">
        <v>0</v>
      </c>
      <c r="CG647" s="156">
        <v>0</v>
      </c>
      <c r="CH647" s="155">
        <v>1449.28</v>
      </c>
      <c r="CI647" s="100"/>
      <c r="CJ647" s="155">
        <v>0</v>
      </c>
      <c r="CK647" s="366">
        <v>0</v>
      </c>
      <c r="CL647" s="339">
        <v>0</v>
      </c>
      <c r="CM647" s="155">
        <v>0</v>
      </c>
      <c r="CN647" s="156">
        <v>0</v>
      </c>
      <c r="CO647" s="155">
        <v>1449.28</v>
      </c>
      <c r="CP647" s="100"/>
      <c r="CQ647" s="155">
        <v>0</v>
      </c>
      <c r="CR647" s="366">
        <v>0</v>
      </c>
      <c r="CS647" s="339">
        <v>0</v>
      </c>
      <c r="CT647" s="155">
        <v>0</v>
      </c>
      <c r="CU647" s="156">
        <v>0</v>
      </c>
      <c r="CV647" s="155">
        <v>1449.28</v>
      </c>
      <c r="CW647" s="100"/>
      <c r="CX647" s="155">
        <v>0</v>
      </c>
      <c r="CY647" s="366">
        <v>0</v>
      </c>
      <c r="CZ647" s="339">
        <v>0</v>
      </c>
      <c r="DA647" s="155">
        <v>0</v>
      </c>
      <c r="DB647" s="156">
        <v>0</v>
      </c>
      <c r="DC647" s="155">
        <v>1449.28</v>
      </c>
      <c r="DD647" s="100"/>
      <c r="DE647" s="155">
        <v>0</v>
      </c>
      <c r="DF647" s="366">
        <v>0</v>
      </c>
      <c r="DG647" s="339">
        <v>0</v>
      </c>
      <c r="DH647" s="155">
        <v>0</v>
      </c>
      <c r="DI647" s="156">
        <v>0</v>
      </c>
      <c r="DJ647" s="155">
        <v>1449.28</v>
      </c>
      <c r="DK647" s="100"/>
      <c r="DL647" s="155">
        <v>0</v>
      </c>
      <c r="DM647" s="366">
        <v>0</v>
      </c>
      <c r="DN647" s="339">
        <v>0</v>
      </c>
      <c r="DO647" s="155">
        <v>0</v>
      </c>
      <c r="DP647" s="156">
        <v>0</v>
      </c>
      <c r="DQ647" s="155">
        <v>1449.28</v>
      </c>
    </row>
    <row r="648" spans="1:121" ht="63.75" x14ac:dyDescent="0.25">
      <c r="A648" s="17" t="s">
        <v>1730</v>
      </c>
      <c r="B648" s="18" t="s">
        <v>1731</v>
      </c>
      <c r="C648" s="17" t="s">
        <v>27</v>
      </c>
      <c r="D648" s="17" t="s">
        <v>1732</v>
      </c>
      <c r="E648" s="19" t="s">
        <v>42</v>
      </c>
      <c r="F648" s="19">
        <v>3</v>
      </c>
      <c r="G648" s="20">
        <v>15.59</v>
      </c>
      <c r="H648" s="20">
        <v>19.52</v>
      </c>
      <c r="I648" s="390">
        <v>58.56</v>
      </c>
      <c r="J648" s="100">
        <v>0</v>
      </c>
      <c r="K648" s="155">
        <v>0</v>
      </c>
      <c r="L648" s="366">
        <v>0</v>
      </c>
      <c r="M648" s="339">
        <v>0</v>
      </c>
      <c r="N648" s="155">
        <v>0</v>
      </c>
      <c r="O648" s="156">
        <v>0</v>
      </c>
      <c r="P648" s="155">
        <v>58.56</v>
      </c>
      <c r="Q648" s="100"/>
      <c r="R648" s="155">
        <v>0</v>
      </c>
      <c r="S648" s="366">
        <v>0</v>
      </c>
      <c r="T648" s="339">
        <v>0</v>
      </c>
      <c r="U648" s="155">
        <v>0</v>
      </c>
      <c r="V648" s="156">
        <v>0</v>
      </c>
      <c r="W648" s="155">
        <v>58.56</v>
      </c>
      <c r="X648" s="100"/>
      <c r="Y648" s="155">
        <v>0</v>
      </c>
      <c r="Z648" s="366">
        <v>0</v>
      </c>
      <c r="AA648" s="339">
        <v>0</v>
      </c>
      <c r="AB648" s="155">
        <v>0</v>
      </c>
      <c r="AC648" s="156">
        <v>0</v>
      </c>
      <c r="AD648" s="155">
        <v>58.56</v>
      </c>
      <c r="AE648" s="100"/>
      <c r="AF648" s="155">
        <v>0</v>
      </c>
      <c r="AG648" s="366">
        <v>0</v>
      </c>
      <c r="AH648" s="339">
        <v>0</v>
      </c>
      <c r="AI648" s="155">
        <v>0</v>
      </c>
      <c r="AJ648" s="156">
        <v>0</v>
      </c>
      <c r="AK648" s="155">
        <v>58.56</v>
      </c>
      <c r="AL648" s="100"/>
      <c r="AM648" s="155">
        <v>0</v>
      </c>
      <c r="AN648" s="366">
        <v>0</v>
      </c>
      <c r="AO648" s="339">
        <v>0</v>
      </c>
      <c r="AP648" s="155">
        <v>0</v>
      </c>
      <c r="AQ648" s="156">
        <v>0</v>
      </c>
      <c r="AR648" s="155">
        <v>58.56</v>
      </c>
      <c r="AS648" s="100"/>
      <c r="AT648" s="155">
        <v>0</v>
      </c>
      <c r="AU648" s="366">
        <v>0</v>
      </c>
      <c r="AV648" s="339">
        <v>0</v>
      </c>
      <c r="AW648" s="155">
        <v>0</v>
      </c>
      <c r="AX648" s="156">
        <v>0</v>
      </c>
      <c r="AY648" s="155">
        <v>58.56</v>
      </c>
      <c r="AZ648" s="100"/>
      <c r="BA648" s="155">
        <v>0</v>
      </c>
      <c r="BB648" s="366">
        <v>0</v>
      </c>
      <c r="BC648" s="339">
        <v>0</v>
      </c>
      <c r="BD648" s="155">
        <v>0</v>
      </c>
      <c r="BE648" s="156">
        <v>0</v>
      </c>
      <c r="BF648" s="155">
        <v>58.56</v>
      </c>
      <c r="BG648" s="100"/>
      <c r="BH648" s="155">
        <v>0</v>
      </c>
      <c r="BI648" s="366">
        <v>0</v>
      </c>
      <c r="BJ648" s="339">
        <v>0</v>
      </c>
      <c r="BK648" s="155">
        <v>0</v>
      </c>
      <c r="BL648" s="156">
        <v>0</v>
      </c>
      <c r="BM648" s="155">
        <v>58.56</v>
      </c>
      <c r="BN648" s="100"/>
      <c r="BO648" s="155">
        <v>0</v>
      </c>
      <c r="BP648" s="366">
        <v>0</v>
      </c>
      <c r="BQ648" s="339">
        <v>0</v>
      </c>
      <c r="BR648" s="155">
        <v>0</v>
      </c>
      <c r="BS648" s="156">
        <v>0</v>
      </c>
      <c r="BT648" s="155">
        <v>58.56</v>
      </c>
      <c r="BU648" s="100"/>
      <c r="BV648" s="155">
        <v>0</v>
      </c>
      <c r="BW648" s="366">
        <v>0</v>
      </c>
      <c r="BX648" s="339">
        <v>0</v>
      </c>
      <c r="BY648" s="155">
        <v>0</v>
      </c>
      <c r="BZ648" s="156">
        <v>0</v>
      </c>
      <c r="CA648" s="155">
        <v>58.56</v>
      </c>
      <c r="CB648" s="100"/>
      <c r="CC648" s="155">
        <v>0</v>
      </c>
      <c r="CD648" s="366">
        <v>0</v>
      </c>
      <c r="CE648" s="339">
        <v>0</v>
      </c>
      <c r="CF648" s="155">
        <v>0</v>
      </c>
      <c r="CG648" s="156">
        <v>0</v>
      </c>
      <c r="CH648" s="155">
        <v>58.56</v>
      </c>
      <c r="CI648" s="100"/>
      <c r="CJ648" s="155">
        <v>0</v>
      </c>
      <c r="CK648" s="366">
        <v>0</v>
      </c>
      <c r="CL648" s="339">
        <v>0</v>
      </c>
      <c r="CM648" s="155">
        <v>0</v>
      </c>
      <c r="CN648" s="156">
        <v>0</v>
      </c>
      <c r="CO648" s="155">
        <v>58.56</v>
      </c>
      <c r="CP648" s="100"/>
      <c r="CQ648" s="155">
        <v>0</v>
      </c>
      <c r="CR648" s="366">
        <v>0</v>
      </c>
      <c r="CS648" s="339">
        <v>0</v>
      </c>
      <c r="CT648" s="155">
        <v>0</v>
      </c>
      <c r="CU648" s="156">
        <v>0</v>
      </c>
      <c r="CV648" s="155">
        <v>58.56</v>
      </c>
      <c r="CW648" s="100"/>
      <c r="CX648" s="155">
        <v>0</v>
      </c>
      <c r="CY648" s="366">
        <v>0</v>
      </c>
      <c r="CZ648" s="339">
        <v>0</v>
      </c>
      <c r="DA648" s="155">
        <v>0</v>
      </c>
      <c r="DB648" s="156">
        <v>0</v>
      </c>
      <c r="DC648" s="155">
        <v>58.56</v>
      </c>
      <c r="DD648" s="100"/>
      <c r="DE648" s="155">
        <v>0</v>
      </c>
      <c r="DF648" s="366">
        <v>0</v>
      </c>
      <c r="DG648" s="339">
        <v>0</v>
      </c>
      <c r="DH648" s="155">
        <v>0</v>
      </c>
      <c r="DI648" s="156">
        <v>0</v>
      </c>
      <c r="DJ648" s="155">
        <v>58.56</v>
      </c>
      <c r="DK648" s="100"/>
      <c r="DL648" s="155">
        <v>0</v>
      </c>
      <c r="DM648" s="366">
        <v>0</v>
      </c>
      <c r="DN648" s="339">
        <v>0</v>
      </c>
      <c r="DO648" s="155">
        <v>0</v>
      </c>
      <c r="DP648" s="156">
        <v>0</v>
      </c>
      <c r="DQ648" s="155">
        <v>58.56</v>
      </c>
    </row>
    <row r="649" spans="1:121" ht="63.75" x14ac:dyDescent="0.25">
      <c r="A649" s="17" t="s">
        <v>1733</v>
      </c>
      <c r="B649" s="18" t="s">
        <v>1734</v>
      </c>
      <c r="C649" s="17" t="s">
        <v>27</v>
      </c>
      <c r="D649" s="17" t="s">
        <v>1735</v>
      </c>
      <c r="E649" s="19" t="s">
        <v>42</v>
      </c>
      <c r="F649" s="19">
        <v>3</v>
      </c>
      <c r="G649" s="20">
        <v>15.59</v>
      </c>
      <c r="H649" s="20">
        <v>19.52</v>
      </c>
      <c r="I649" s="390">
        <v>58.56</v>
      </c>
      <c r="J649" s="100">
        <v>0</v>
      </c>
      <c r="K649" s="155">
        <v>0</v>
      </c>
      <c r="L649" s="366">
        <v>0</v>
      </c>
      <c r="M649" s="339">
        <v>0</v>
      </c>
      <c r="N649" s="155">
        <v>0</v>
      </c>
      <c r="O649" s="156">
        <v>0</v>
      </c>
      <c r="P649" s="155">
        <v>58.56</v>
      </c>
      <c r="Q649" s="100"/>
      <c r="R649" s="155">
        <v>0</v>
      </c>
      <c r="S649" s="366">
        <v>0</v>
      </c>
      <c r="T649" s="339">
        <v>0</v>
      </c>
      <c r="U649" s="155">
        <v>0</v>
      </c>
      <c r="V649" s="156">
        <v>0</v>
      </c>
      <c r="W649" s="155">
        <v>58.56</v>
      </c>
      <c r="X649" s="100"/>
      <c r="Y649" s="155">
        <v>0</v>
      </c>
      <c r="Z649" s="366">
        <v>0</v>
      </c>
      <c r="AA649" s="339">
        <v>0</v>
      </c>
      <c r="AB649" s="155">
        <v>0</v>
      </c>
      <c r="AC649" s="156">
        <v>0</v>
      </c>
      <c r="AD649" s="155">
        <v>58.56</v>
      </c>
      <c r="AE649" s="100"/>
      <c r="AF649" s="155">
        <v>0</v>
      </c>
      <c r="AG649" s="366">
        <v>0</v>
      </c>
      <c r="AH649" s="339">
        <v>0</v>
      </c>
      <c r="AI649" s="155">
        <v>0</v>
      </c>
      <c r="AJ649" s="156">
        <v>0</v>
      </c>
      <c r="AK649" s="155">
        <v>58.56</v>
      </c>
      <c r="AL649" s="100"/>
      <c r="AM649" s="155">
        <v>0</v>
      </c>
      <c r="AN649" s="366">
        <v>0</v>
      </c>
      <c r="AO649" s="339">
        <v>0</v>
      </c>
      <c r="AP649" s="155">
        <v>0</v>
      </c>
      <c r="AQ649" s="156">
        <v>0</v>
      </c>
      <c r="AR649" s="155">
        <v>58.56</v>
      </c>
      <c r="AS649" s="100"/>
      <c r="AT649" s="155">
        <v>0</v>
      </c>
      <c r="AU649" s="366">
        <v>0</v>
      </c>
      <c r="AV649" s="339">
        <v>0</v>
      </c>
      <c r="AW649" s="155">
        <v>0</v>
      </c>
      <c r="AX649" s="156">
        <v>0</v>
      </c>
      <c r="AY649" s="155">
        <v>58.56</v>
      </c>
      <c r="AZ649" s="100"/>
      <c r="BA649" s="155">
        <v>0</v>
      </c>
      <c r="BB649" s="366">
        <v>0</v>
      </c>
      <c r="BC649" s="339">
        <v>0</v>
      </c>
      <c r="BD649" s="155">
        <v>0</v>
      </c>
      <c r="BE649" s="156">
        <v>0</v>
      </c>
      <c r="BF649" s="155">
        <v>58.56</v>
      </c>
      <c r="BG649" s="100"/>
      <c r="BH649" s="155">
        <v>0</v>
      </c>
      <c r="BI649" s="366">
        <v>0</v>
      </c>
      <c r="BJ649" s="339">
        <v>0</v>
      </c>
      <c r="BK649" s="155">
        <v>0</v>
      </c>
      <c r="BL649" s="156">
        <v>0</v>
      </c>
      <c r="BM649" s="155">
        <v>58.56</v>
      </c>
      <c r="BN649" s="100"/>
      <c r="BO649" s="155">
        <v>0</v>
      </c>
      <c r="BP649" s="366">
        <v>0</v>
      </c>
      <c r="BQ649" s="339">
        <v>0</v>
      </c>
      <c r="BR649" s="155">
        <v>0</v>
      </c>
      <c r="BS649" s="156">
        <v>0</v>
      </c>
      <c r="BT649" s="155">
        <v>58.56</v>
      </c>
      <c r="BU649" s="100"/>
      <c r="BV649" s="155">
        <v>0</v>
      </c>
      <c r="BW649" s="366">
        <v>0</v>
      </c>
      <c r="BX649" s="339">
        <v>0</v>
      </c>
      <c r="BY649" s="155">
        <v>0</v>
      </c>
      <c r="BZ649" s="156">
        <v>0</v>
      </c>
      <c r="CA649" s="155">
        <v>58.56</v>
      </c>
      <c r="CB649" s="100"/>
      <c r="CC649" s="155">
        <v>0</v>
      </c>
      <c r="CD649" s="366">
        <v>0</v>
      </c>
      <c r="CE649" s="339">
        <v>0</v>
      </c>
      <c r="CF649" s="155">
        <v>0</v>
      </c>
      <c r="CG649" s="156">
        <v>0</v>
      </c>
      <c r="CH649" s="155">
        <v>58.56</v>
      </c>
      <c r="CI649" s="100"/>
      <c r="CJ649" s="155">
        <v>0</v>
      </c>
      <c r="CK649" s="366">
        <v>0</v>
      </c>
      <c r="CL649" s="339">
        <v>0</v>
      </c>
      <c r="CM649" s="155">
        <v>0</v>
      </c>
      <c r="CN649" s="156">
        <v>0</v>
      </c>
      <c r="CO649" s="155">
        <v>58.56</v>
      </c>
      <c r="CP649" s="100"/>
      <c r="CQ649" s="155">
        <v>0</v>
      </c>
      <c r="CR649" s="366">
        <v>0</v>
      </c>
      <c r="CS649" s="339">
        <v>0</v>
      </c>
      <c r="CT649" s="155">
        <v>0</v>
      </c>
      <c r="CU649" s="156">
        <v>0</v>
      </c>
      <c r="CV649" s="155">
        <v>58.56</v>
      </c>
      <c r="CW649" s="100"/>
      <c r="CX649" s="155">
        <v>0</v>
      </c>
      <c r="CY649" s="366">
        <v>0</v>
      </c>
      <c r="CZ649" s="339">
        <v>0</v>
      </c>
      <c r="DA649" s="155">
        <v>0</v>
      </c>
      <c r="DB649" s="156">
        <v>0</v>
      </c>
      <c r="DC649" s="155">
        <v>58.56</v>
      </c>
      <c r="DD649" s="100"/>
      <c r="DE649" s="155">
        <v>0</v>
      </c>
      <c r="DF649" s="366">
        <v>0</v>
      </c>
      <c r="DG649" s="339">
        <v>0</v>
      </c>
      <c r="DH649" s="155">
        <v>0</v>
      </c>
      <c r="DI649" s="156">
        <v>0</v>
      </c>
      <c r="DJ649" s="155">
        <v>58.56</v>
      </c>
      <c r="DK649" s="100"/>
      <c r="DL649" s="155">
        <v>0</v>
      </c>
      <c r="DM649" s="366">
        <v>0</v>
      </c>
      <c r="DN649" s="339">
        <v>0</v>
      </c>
      <c r="DO649" s="155">
        <v>0</v>
      </c>
      <c r="DP649" s="156">
        <v>0</v>
      </c>
      <c r="DQ649" s="155">
        <v>58.56</v>
      </c>
    </row>
    <row r="650" spans="1:121" ht="63.75" x14ac:dyDescent="0.25">
      <c r="A650" s="17" t="s">
        <v>1736</v>
      </c>
      <c r="B650" s="18" t="s">
        <v>1737</v>
      </c>
      <c r="C650" s="17" t="s">
        <v>27</v>
      </c>
      <c r="D650" s="17" t="s">
        <v>1738</v>
      </c>
      <c r="E650" s="19" t="s">
        <v>42</v>
      </c>
      <c r="F650" s="19">
        <v>3</v>
      </c>
      <c r="G650" s="20">
        <v>65.180000000000007</v>
      </c>
      <c r="H650" s="20">
        <v>81.61</v>
      </c>
      <c r="I650" s="390">
        <v>244.83</v>
      </c>
      <c r="J650" s="391">
        <v>0</v>
      </c>
      <c r="K650" s="155">
        <v>0</v>
      </c>
      <c r="L650" s="366">
        <v>0</v>
      </c>
      <c r="M650" s="339">
        <v>0</v>
      </c>
      <c r="N650" s="155">
        <v>0</v>
      </c>
      <c r="O650" s="156">
        <v>0</v>
      </c>
      <c r="P650" s="155">
        <v>244.83</v>
      </c>
      <c r="Q650" s="391"/>
      <c r="R650" s="155">
        <v>0</v>
      </c>
      <c r="S650" s="366">
        <v>0</v>
      </c>
      <c r="T650" s="339">
        <v>0</v>
      </c>
      <c r="U650" s="155">
        <v>0</v>
      </c>
      <c r="V650" s="156">
        <v>0</v>
      </c>
      <c r="W650" s="155">
        <v>244.83</v>
      </c>
      <c r="X650" s="391"/>
      <c r="Y650" s="155">
        <v>0</v>
      </c>
      <c r="Z650" s="366">
        <v>0</v>
      </c>
      <c r="AA650" s="339">
        <v>0</v>
      </c>
      <c r="AB650" s="155">
        <v>0</v>
      </c>
      <c r="AC650" s="156">
        <v>0</v>
      </c>
      <c r="AD650" s="155">
        <v>244.83</v>
      </c>
      <c r="AE650" s="391"/>
      <c r="AF650" s="155">
        <v>0</v>
      </c>
      <c r="AG650" s="366">
        <v>0</v>
      </c>
      <c r="AH650" s="339">
        <v>0</v>
      </c>
      <c r="AI650" s="155">
        <v>0</v>
      </c>
      <c r="AJ650" s="156">
        <v>0</v>
      </c>
      <c r="AK650" s="155">
        <v>244.83</v>
      </c>
      <c r="AL650" s="391"/>
      <c r="AM650" s="155">
        <v>0</v>
      </c>
      <c r="AN650" s="366">
        <v>0</v>
      </c>
      <c r="AO650" s="339">
        <v>0</v>
      </c>
      <c r="AP650" s="155">
        <v>0</v>
      </c>
      <c r="AQ650" s="156">
        <v>0</v>
      </c>
      <c r="AR650" s="155">
        <v>244.83</v>
      </c>
      <c r="AS650" s="391"/>
      <c r="AT650" s="155">
        <v>0</v>
      </c>
      <c r="AU650" s="366">
        <v>0</v>
      </c>
      <c r="AV650" s="339">
        <v>0</v>
      </c>
      <c r="AW650" s="155">
        <v>0</v>
      </c>
      <c r="AX650" s="156">
        <v>0</v>
      </c>
      <c r="AY650" s="155">
        <v>244.83</v>
      </c>
      <c r="AZ650" s="391"/>
      <c r="BA650" s="155">
        <v>0</v>
      </c>
      <c r="BB650" s="366">
        <v>0</v>
      </c>
      <c r="BC650" s="339">
        <v>0</v>
      </c>
      <c r="BD650" s="155">
        <v>0</v>
      </c>
      <c r="BE650" s="156">
        <v>0</v>
      </c>
      <c r="BF650" s="155">
        <v>244.83</v>
      </c>
      <c r="BG650" s="391"/>
      <c r="BH650" s="155">
        <v>0</v>
      </c>
      <c r="BI650" s="366">
        <v>0</v>
      </c>
      <c r="BJ650" s="339">
        <v>0</v>
      </c>
      <c r="BK650" s="155">
        <v>0</v>
      </c>
      <c r="BL650" s="156">
        <v>0</v>
      </c>
      <c r="BM650" s="155">
        <v>244.83</v>
      </c>
      <c r="BN650" s="391"/>
      <c r="BO650" s="155">
        <v>0</v>
      </c>
      <c r="BP650" s="366">
        <v>0</v>
      </c>
      <c r="BQ650" s="339">
        <v>0</v>
      </c>
      <c r="BR650" s="155">
        <v>0</v>
      </c>
      <c r="BS650" s="156">
        <v>0</v>
      </c>
      <c r="BT650" s="155">
        <v>244.83</v>
      </c>
      <c r="BU650" s="391"/>
      <c r="BV650" s="155">
        <v>0</v>
      </c>
      <c r="BW650" s="366">
        <v>0</v>
      </c>
      <c r="BX650" s="339">
        <v>0</v>
      </c>
      <c r="BY650" s="155">
        <v>0</v>
      </c>
      <c r="BZ650" s="156">
        <v>0</v>
      </c>
      <c r="CA650" s="155">
        <v>244.83</v>
      </c>
      <c r="CB650" s="391"/>
      <c r="CC650" s="155">
        <v>0</v>
      </c>
      <c r="CD650" s="366">
        <v>0</v>
      </c>
      <c r="CE650" s="339">
        <v>0</v>
      </c>
      <c r="CF650" s="155">
        <v>0</v>
      </c>
      <c r="CG650" s="156">
        <v>0</v>
      </c>
      <c r="CH650" s="155">
        <v>244.83</v>
      </c>
      <c r="CI650" s="391"/>
      <c r="CJ650" s="155">
        <v>0</v>
      </c>
      <c r="CK650" s="366">
        <v>0</v>
      </c>
      <c r="CL650" s="339">
        <v>0</v>
      </c>
      <c r="CM650" s="155">
        <v>0</v>
      </c>
      <c r="CN650" s="156">
        <v>0</v>
      </c>
      <c r="CO650" s="155">
        <v>244.83</v>
      </c>
      <c r="CP650" s="391"/>
      <c r="CQ650" s="155">
        <v>0</v>
      </c>
      <c r="CR650" s="366">
        <v>0</v>
      </c>
      <c r="CS650" s="339">
        <v>0</v>
      </c>
      <c r="CT650" s="155">
        <v>0</v>
      </c>
      <c r="CU650" s="156">
        <v>0</v>
      </c>
      <c r="CV650" s="155">
        <v>244.83</v>
      </c>
      <c r="CW650" s="391"/>
      <c r="CX650" s="155">
        <v>0</v>
      </c>
      <c r="CY650" s="366">
        <v>0</v>
      </c>
      <c r="CZ650" s="339">
        <v>0</v>
      </c>
      <c r="DA650" s="155">
        <v>0</v>
      </c>
      <c r="DB650" s="156">
        <v>0</v>
      </c>
      <c r="DC650" s="155">
        <v>244.83</v>
      </c>
      <c r="DD650" s="391"/>
      <c r="DE650" s="155">
        <v>0</v>
      </c>
      <c r="DF650" s="366">
        <v>0</v>
      </c>
      <c r="DG650" s="339">
        <v>0</v>
      </c>
      <c r="DH650" s="155">
        <v>0</v>
      </c>
      <c r="DI650" s="156">
        <v>0</v>
      </c>
      <c r="DJ650" s="155">
        <v>244.83</v>
      </c>
      <c r="DK650" s="391"/>
      <c r="DL650" s="155">
        <v>0</v>
      </c>
      <c r="DM650" s="366">
        <v>0</v>
      </c>
      <c r="DN650" s="339">
        <v>0</v>
      </c>
      <c r="DO650" s="155">
        <v>0</v>
      </c>
      <c r="DP650" s="156">
        <v>0</v>
      </c>
      <c r="DQ650" s="155">
        <v>244.83</v>
      </c>
    </row>
    <row r="651" spans="1:121" x14ac:dyDescent="0.25">
      <c r="A651" s="12">
        <v>20</v>
      </c>
      <c r="B651" s="12"/>
      <c r="C651" s="12"/>
      <c r="D651" s="12" t="s">
        <v>1739</v>
      </c>
      <c r="E651" s="12"/>
      <c r="F651" s="94"/>
      <c r="G651" s="14"/>
      <c r="H651" s="14"/>
      <c r="I651" s="388">
        <v>0</v>
      </c>
      <c r="J651" s="96">
        <v>0</v>
      </c>
      <c r="K651" s="388">
        <v>0</v>
      </c>
      <c r="L651" s="172" t="e">
        <v>#DIV/0!</v>
      </c>
      <c r="M651" s="389"/>
      <c r="N651" s="388">
        <v>0</v>
      </c>
      <c r="O651" s="158" t="e">
        <v>#DIV/0!</v>
      </c>
      <c r="P651" s="388">
        <v>85318.444999999992</v>
      </c>
      <c r="Q651" s="96"/>
      <c r="R651" s="388">
        <v>0</v>
      </c>
      <c r="S651" s="172" t="e">
        <v>#DIV/0!</v>
      </c>
      <c r="T651" s="389"/>
      <c r="U651" s="388">
        <v>0</v>
      </c>
      <c r="V651" s="158" t="e">
        <v>#DIV/0!</v>
      </c>
      <c r="W651" s="388">
        <v>85318.444999999992</v>
      </c>
      <c r="X651" s="96"/>
      <c r="Y651" s="388">
        <v>0</v>
      </c>
      <c r="Z651" s="172" t="e">
        <v>#DIV/0!</v>
      </c>
      <c r="AA651" s="389"/>
      <c r="AB651" s="388">
        <v>0</v>
      </c>
      <c r="AC651" s="158" t="e">
        <v>#DIV/0!</v>
      </c>
      <c r="AD651" s="388">
        <v>85318.444999999992</v>
      </c>
      <c r="AE651" s="96"/>
      <c r="AF651" s="388">
        <v>0</v>
      </c>
      <c r="AG651" s="172" t="e">
        <v>#DIV/0!</v>
      </c>
      <c r="AH651" s="389"/>
      <c r="AI651" s="388">
        <v>0</v>
      </c>
      <c r="AJ651" s="158" t="e">
        <v>#DIV/0!</v>
      </c>
      <c r="AK651" s="388">
        <v>85318.444999999992</v>
      </c>
      <c r="AL651" s="96"/>
      <c r="AM651" s="388">
        <v>0</v>
      </c>
      <c r="AN651" s="172" t="e">
        <v>#DIV/0!</v>
      </c>
      <c r="AO651" s="389"/>
      <c r="AP651" s="388">
        <v>0</v>
      </c>
      <c r="AQ651" s="158" t="e">
        <v>#DIV/0!</v>
      </c>
      <c r="AR651" s="388">
        <v>85318.444999999992</v>
      </c>
      <c r="AS651" s="96"/>
      <c r="AT651" s="388">
        <v>0</v>
      </c>
      <c r="AU651" s="172" t="e">
        <v>#DIV/0!</v>
      </c>
      <c r="AV651" s="389"/>
      <c r="AW651" s="388">
        <v>0</v>
      </c>
      <c r="AX651" s="158" t="e">
        <v>#DIV/0!</v>
      </c>
      <c r="AY651" s="388">
        <v>85318.444999999992</v>
      </c>
      <c r="AZ651" s="96"/>
      <c r="BA651" s="388">
        <v>0</v>
      </c>
      <c r="BB651" s="172" t="e">
        <v>#DIV/0!</v>
      </c>
      <c r="BC651" s="389"/>
      <c r="BD651" s="388">
        <v>0</v>
      </c>
      <c r="BE651" s="158" t="e">
        <v>#DIV/0!</v>
      </c>
      <c r="BF651" s="388">
        <v>85318.444999999992</v>
      </c>
      <c r="BG651" s="96"/>
      <c r="BH651" s="388">
        <v>0</v>
      </c>
      <c r="BI651" s="172" t="e">
        <v>#DIV/0!</v>
      </c>
      <c r="BJ651" s="389"/>
      <c r="BK651" s="388">
        <v>0</v>
      </c>
      <c r="BL651" s="158" t="e">
        <v>#DIV/0!</v>
      </c>
      <c r="BM651" s="388">
        <v>85318.444999999992</v>
      </c>
      <c r="BN651" s="96"/>
      <c r="BO651" s="388">
        <v>0</v>
      </c>
      <c r="BP651" s="172" t="e">
        <v>#DIV/0!</v>
      </c>
      <c r="BQ651" s="389"/>
      <c r="BR651" s="388">
        <v>0</v>
      </c>
      <c r="BS651" s="158" t="e">
        <v>#DIV/0!</v>
      </c>
      <c r="BT651" s="388">
        <v>85318.444999999992</v>
      </c>
      <c r="BU651" s="96"/>
      <c r="BV651" s="388">
        <v>0</v>
      </c>
      <c r="BW651" s="172" t="e">
        <v>#DIV/0!</v>
      </c>
      <c r="BX651" s="389"/>
      <c r="BY651" s="388">
        <v>0</v>
      </c>
      <c r="BZ651" s="158" t="e">
        <v>#DIV/0!</v>
      </c>
      <c r="CA651" s="388">
        <v>85318.444999999992</v>
      </c>
      <c r="CB651" s="96"/>
      <c r="CC651" s="388">
        <v>0</v>
      </c>
      <c r="CD651" s="172" t="e">
        <v>#DIV/0!</v>
      </c>
      <c r="CE651" s="389"/>
      <c r="CF651" s="388">
        <v>0</v>
      </c>
      <c r="CG651" s="158" t="e">
        <v>#DIV/0!</v>
      </c>
      <c r="CH651" s="388">
        <v>85318.444999999992</v>
      </c>
      <c r="CI651" s="96"/>
      <c r="CJ651" s="388">
        <v>0</v>
      </c>
      <c r="CK651" s="172" t="e">
        <v>#DIV/0!</v>
      </c>
      <c r="CL651" s="389"/>
      <c r="CM651" s="388">
        <v>0</v>
      </c>
      <c r="CN651" s="158">
        <v>0</v>
      </c>
      <c r="CO651" s="388">
        <v>85318.444999999992</v>
      </c>
      <c r="CP651" s="96"/>
      <c r="CQ651" s="388">
        <v>0</v>
      </c>
      <c r="CR651" s="172"/>
      <c r="CS651" s="389"/>
      <c r="CT651" s="388">
        <v>0</v>
      </c>
      <c r="CU651" s="158"/>
      <c r="CV651" s="388">
        <v>85318.444999999992</v>
      </c>
      <c r="CW651" s="96"/>
      <c r="CX651" s="388">
        <v>0</v>
      </c>
      <c r="CY651" s="172"/>
      <c r="CZ651" s="389"/>
      <c r="DA651" s="388">
        <v>0</v>
      </c>
      <c r="DB651" s="158"/>
      <c r="DC651" s="388">
        <v>85318.444999999992</v>
      </c>
      <c r="DD651" s="96"/>
      <c r="DE651" s="388">
        <v>0</v>
      </c>
      <c r="DF651" s="172"/>
      <c r="DG651" s="389"/>
      <c r="DH651" s="388">
        <v>0</v>
      </c>
      <c r="DI651" s="158"/>
      <c r="DJ651" s="388">
        <v>85318.444999999992</v>
      </c>
      <c r="DK651" s="96"/>
      <c r="DL651" s="388">
        <v>0</v>
      </c>
      <c r="DM651" s="172"/>
      <c r="DN651" s="389"/>
      <c r="DO651" s="388">
        <v>0</v>
      </c>
      <c r="DP651" s="158"/>
      <c r="DQ651" s="388">
        <v>85318.444999999992</v>
      </c>
    </row>
    <row r="652" spans="1:121" ht="25.5" x14ac:dyDescent="0.25">
      <c r="A652" s="17" t="s">
        <v>1740</v>
      </c>
      <c r="B652" s="18" t="s">
        <v>1741</v>
      </c>
      <c r="C652" s="17" t="s">
        <v>27</v>
      </c>
      <c r="D652" s="17" t="s">
        <v>1742</v>
      </c>
      <c r="E652" s="19" t="s">
        <v>906</v>
      </c>
      <c r="F652" s="19">
        <v>57</v>
      </c>
      <c r="G652" s="20">
        <v>60.67</v>
      </c>
      <c r="H652" s="20">
        <v>75.97</v>
      </c>
      <c r="I652" s="390">
        <v>4330.29</v>
      </c>
      <c r="J652" s="154">
        <v>0</v>
      </c>
      <c r="K652" s="155">
        <v>0</v>
      </c>
      <c r="L652" s="366">
        <v>0</v>
      </c>
      <c r="M652" s="339">
        <v>0</v>
      </c>
      <c r="N652" s="155">
        <v>0</v>
      </c>
      <c r="O652" s="156">
        <v>0</v>
      </c>
      <c r="P652" s="155">
        <v>4330.29</v>
      </c>
      <c r="Q652" s="154"/>
      <c r="R652" s="155">
        <v>0</v>
      </c>
      <c r="S652" s="366">
        <v>0</v>
      </c>
      <c r="T652" s="339">
        <v>0</v>
      </c>
      <c r="U652" s="155">
        <v>0</v>
      </c>
      <c r="V652" s="156">
        <v>0</v>
      </c>
      <c r="W652" s="155">
        <v>4330.29</v>
      </c>
      <c r="X652" s="154"/>
      <c r="Y652" s="155">
        <v>0</v>
      </c>
      <c r="Z652" s="366">
        <v>0</v>
      </c>
      <c r="AA652" s="339">
        <v>0</v>
      </c>
      <c r="AB652" s="155">
        <v>0</v>
      </c>
      <c r="AC652" s="156">
        <v>0</v>
      </c>
      <c r="AD652" s="155">
        <v>4330.29</v>
      </c>
      <c r="AE652" s="154"/>
      <c r="AF652" s="155">
        <v>0</v>
      </c>
      <c r="AG652" s="366">
        <v>0</v>
      </c>
      <c r="AH652" s="339">
        <v>0</v>
      </c>
      <c r="AI652" s="155">
        <v>0</v>
      </c>
      <c r="AJ652" s="156">
        <v>0</v>
      </c>
      <c r="AK652" s="155">
        <v>4330.29</v>
      </c>
      <c r="AL652" s="154"/>
      <c r="AM652" s="155">
        <v>0</v>
      </c>
      <c r="AN652" s="366">
        <v>0</v>
      </c>
      <c r="AO652" s="339">
        <v>0</v>
      </c>
      <c r="AP652" s="155">
        <v>0</v>
      </c>
      <c r="AQ652" s="156">
        <v>0</v>
      </c>
      <c r="AR652" s="155">
        <v>4330.29</v>
      </c>
      <c r="AS652" s="154"/>
      <c r="AT652" s="155">
        <v>0</v>
      </c>
      <c r="AU652" s="366">
        <v>0</v>
      </c>
      <c r="AV652" s="339">
        <v>0</v>
      </c>
      <c r="AW652" s="155">
        <v>0</v>
      </c>
      <c r="AX652" s="156">
        <v>0</v>
      </c>
      <c r="AY652" s="155">
        <v>4330.29</v>
      </c>
      <c r="AZ652" s="154"/>
      <c r="BA652" s="155">
        <v>0</v>
      </c>
      <c r="BB652" s="366">
        <v>0</v>
      </c>
      <c r="BC652" s="339">
        <v>0</v>
      </c>
      <c r="BD652" s="155">
        <v>0</v>
      </c>
      <c r="BE652" s="156">
        <v>0</v>
      </c>
      <c r="BF652" s="155">
        <v>4330.29</v>
      </c>
      <c r="BG652" s="154"/>
      <c r="BH652" s="155">
        <v>0</v>
      </c>
      <c r="BI652" s="366">
        <v>0</v>
      </c>
      <c r="BJ652" s="339">
        <v>0</v>
      </c>
      <c r="BK652" s="155">
        <v>0</v>
      </c>
      <c r="BL652" s="156">
        <v>0</v>
      </c>
      <c r="BM652" s="155">
        <v>4330.29</v>
      </c>
      <c r="BN652" s="154"/>
      <c r="BO652" s="155">
        <v>0</v>
      </c>
      <c r="BP652" s="366">
        <v>0</v>
      </c>
      <c r="BQ652" s="339">
        <v>0</v>
      </c>
      <c r="BR652" s="155">
        <v>0</v>
      </c>
      <c r="BS652" s="156">
        <v>0</v>
      </c>
      <c r="BT652" s="155">
        <v>4330.29</v>
      </c>
      <c r="BU652" s="154"/>
      <c r="BV652" s="155">
        <v>0</v>
      </c>
      <c r="BW652" s="366">
        <v>0</v>
      </c>
      <c r="BX652" s="339">
        <v>0</v>
      </c>
      <c r="BY652" s="155">
        <v>0</v>
      </c>
      <c r="BZ652" s="156">
        <v>0</v>
      </c>
      <c r="CA652" s="155">
        <v>4330.29</v>
      </c>
      <c r="CB652" s="154"/>
      <c r="CC652" s="155">
        <v>0</v>
      </c>
      <c r="CD652" s="366">
        <v>0</v>
      </c>
      <c r="CE652" s="339">
        <v>0</v>
      </c>
      <c r="CF652" s="155">
        <v>0</v>
      </c>
      <c r="CG652" s="156">
        <v>0</v>
      </c>
      <c r="CH652" s="155">
        <v>4330.29</v>
      </c>
      <c r="CI652" s="154"/>
      <c r="CJ652" s="155">
        <v>0</v>
      </c>
      <c r="CK652" s="366">
        <v>0</v>
      </c>
      <c r="CL652" s="339">
        <v>0</v>
      </c>
      <c r="CM652" s="155">
        <v>0</v>
      </c>
      <c r="CN652" s="156">
        <v>0</v>
      </c>
      <c r="CO652" s="155">
        <v>4330.29</v>
      </c>
      <c r="CP652" s="154"/>
      <c r="CQ652" s="155">
        <v>0</v>
      </c>
      <c r="CR652" s="366">
        <v>0</v>
      </c>
      <c r="CS652" s="339">
        <v>0</v>
      </c>
      <c r="CT652" s="155">
        <v>0</v>
      </c>
      <c r="CU652" s="156">
        <v>0</v>
      </c>
      <c r="CV652" s="155">
        <v>4330.29</v>
      </c>
      <c r="CW652" s="154"/>
      <c r="CX652" s="155">
        <v>0</v>
      </c>
      <c r="CY652" s="366">
        <v>0</v>
      </c>
      <c r="CZ652" s="339">
        <v>0</v>
      </c>
      <c r="DA652" s="155">
        <v>0</v>
      </c>
      <c r="DB652" s="156">
        <v>0</v>
      </c>
      <c r="DC652" s="155">
        <v>4330.29</v>
      </c>
      <c r="DD652" s="154"/>
      <c r="DE652" s="155">
        <v>0</v>
      </c>
      <c r="DF652" s="366">
        <v>0</v>
      </c>
      <c r="DG652" s="339">
        <v>0</v>
      </c>
      <c r="DH652" s="155">
        <v>0</v>
      </c>
      <c r="DI652" s="156">
        <v>0</v>
      </c>
      <c r="DJ652" s="155">
        <v>4330.29</v>
      </c>
      <c r="DK652" s="154"/>
      <c r="DL652" s="155">
        <v>0</v>
      </c>
      <c r="DM652" s="366">
        <v>0</v>
      </c>
      <c r="DN652" s="339">
        <v>0</v>
      </c>
      <c r="DO652" s="155">
        <v>0</v>
      </c>
      <c r="DP652" s="156">
        <v>0</v>
      </c>
      <c r="DQ652" s="155">
        <v>4330.29</v>
      </c>
    </row>
    <row r="653" spans="1:121" ht="25.5" x14ac:dyDescent="0.25">
      <c r="A653" s="17" t="s">
        <v>1743</v>
      </c>
      <c r="B653" s="18" t="s">
        <v>1744</v>
      </c>
      <c r="C653" s="17" t="s">
        <v>27</v>
      </c>
      <c r="D653" s="17" t="s">
        <v>1745</v>
      </c>
      <c r="E653" s="19" t="s">
        <v>522</v>
      </c>
      <c r="F653" s="19">
        <v>2</v>
      </c>
      <c r="G653" s="20">
        <v>543.41999999999996</v>
      </c>
      <c r="H653" s="20">
        <v>680.47</v>
      </c>
      <c r="I653" s="390">
        <v>1360.94</v>
      </c>
      <c r="J653" s="100">
        <v>0</v>
      </c>
      <c r="K653" s="155">
        <v>0</v>
      </c>
      <c r="L653" s="366">
        <v>0</v>
      </c>
      <c r="M653" s="339">
        <v>0</v>
      </c>
      <c r="N653" s="155">
        <v>0</v>
      </c>
      <c r="O653" s="156">
        <v>0</v>
      </c>
      <c r="P653" s="155">
        <v>1360.94</v>
      </c>
      <c r="Q653" s="100"/>
      <c r="R653" s="155">
        <v>0</v>
      </c>
      <c r="S653" s="366">
        <v>0</v>
      </c>
      <c r="T653" s="339">
        <v>0</v>
      </c>
      <c r="U653" s="155">
        <v>0</v>
      </c>
      <c r="V653" s="156">
        <v>0</v>
      </c>
      <c r="W653" s="155">
        <v>1360.94</v>
      </c>
      <c r="X653" s="100"/>
      <c r="Y653" s="155">
        <v>0</v>
      </c>
      <c r="Z653" s="366">
        <v>0</v>
      </c>
      <c r="AA653" s="339">
        <v>0</v>
      </c>
      <c r="AB653" s="155">
        <v>0</v>
      </c>
      <c r="AC653" s="156">
        <v>0</v>
      </c>
      <c r="AD653" s="155">
        <v>1360.94</v>
      </c>
      <c r="AE653" s="100"/>
      <c r="AF653" s="155">
        <v>0</v>
      </c>
      <c r="AG653" s="366">
        <v>0</v>
      </c>
      <c r="AH653" s="339">
        <v>0</v>
      </c>
      <c r="AI653" s="155">
        <v>0</v>
      </c>
      <c r="AJ653" s="156">
        <v>0</v>
      </c>
      <c r="AK653" s="155">
        <v>1360.94</v>
      </c>
      <c r="AL653" s="100"/>
      <c r="AM653" s="155">
        <v>0</v>
      </c>
      <c r="AN653" s="366">
        <v>0</v>
      </c>
      <c r="AO653" s="339">
        <v>0</v>
      </c>
      <c r="AP653" s="155">
        <v>0</v>
      </c>
      <c r="AQ653" s="156">
        <v>0</v>
      </c>
      <c r="AR653" s="155">
        <v>1360.94</v>
      </c>
      <c r="AS653" s="100"/>
      <c r="AT653" s="155">
        <v>0</v>
      </c>
      <c r="AU653" s="366">
        <v>0</v>
      </c>
      <c r="AV653" s="339">
        <v>0</v>
      </c>
      <c r="AW653" s="155">
        <v>0</v>
      </c>
      <c r="AX653" s="156">
        <v>0</v>
      </c>
      <c r="AY653" s="155">
        <v>1360.94</v>
      </c>
      <c r="AZ653" s="100"/>
      <c r="BA653" s="155">
        <v>0</v>
      </c>
      <c r="BB653" s="366">
        <v>0</v>
      </c>
      <c r="BC653" s="339">
        <v>0</v>
      </c>
      <c r="BD653" s="155">
        <v>0</v>
      </c>
      <c r="BE653" s="156">
        <v>0</v>
      </c>
      <c r="BF653" s="155">
        <v>1360.94</v>
      </c>
      <c r="BG653" s="100"/>
      <c r="BH653" s="155">
        <v>0</v>
      </c>
      <c r="BI653" s="366">
        <v>0</v>
      </c>
      <c r="BJ653" s="339">
        <v>0</v>
      </c>
      <c r="BK653" s="155">
        <v>0</v>
      </c>
      <c r="BL653" s="156">
        <v>0</v>
      </c>
      <c r="BM653" s="155">
        <v>1360.94</v>
      </c>
      <c r="BN653" s="100"/>
      <c r="BO653" s="155">
        <v>0</v>
      </c>
      <c r="BP653" s="366">
        <v>0</v>
      </c>
      <c r="BQ653" s="339">
        <v>0</v>
      </c>
      <c r="BR653" s="155">
        <v>0</v>
      </c>
      <c r="BS653" s="156">
        <v>0</v>
      </c>
      <c r="BT653" s="155">
        <v>1360.94</v>
      </c>
      <c r="BU653" s="100"/>
      <c r="BV653" s="155">
        <v>0</v>
      </c>
      <c r="BW653" s="366">
        <v>0</v>
      </c>
      <c r="BX653" s="339">
        <v>0</v>
      </c>
      <c r="BY653" s="155">
        <v>0</v>
      </c>
      <c r="BZ653" s="156">
        <v>0</v>
      </c>
      <c r="CA653" s="155">
        <v>1360.94</v>
      </c>
      <c r="CB653" s="100"/>
      <c r="CC653" s="155">
        <v>0</v>
      </c>
      <c r="CD653" s="366">
        <v>0</v>
      </c>
      <c r="CE653" s="339">
        <v>0</v>
      </c>
      <c r="CF653" s="155">
        <v>0</v>
      </c>
      <c r="CG653" s="156">
        <v>0</v>
      </c>
      <c r="CH653" s="155">
        <v>1360.94</v>
      </c>
      <c r="CI653" s="100"/>
      <c r="CJ653" s="155">
        <v>0</v>
      </c>
      <c r="CK653" s="366">
        <v>0</v>
      </c>
      <c r="CL653" s="339">
        <v>0</v>
      </c>
      <c r="CM653" s="155">
        <v>0</v>
      </c>
      <c r="CN653" s="156">
        <v>0</v>
      </c>
      <c r="CO653" s="155">
        <v>1360.94</v>
      </c>
      <c r="CP653" s="100"/>
      <c r="CQ653" s="155">
        <v>0</v>
      </c>
      <c r="CR653" s="366">
        <v>0</v>
      </c>
      <c r="CS653" s="339">
        <v>0</v>
      </c>
      <c r="CT653" s="155">
        <v>0</v>
      </c>
      <c r="CU653" s="156">
        <v>0</v>
      </c>
      <c r="CV653" s="155">
        <v>1360.94</v>
      </c>
      <c r="CW653" s="100"/>
      <c r="CX653" s="155">
        <v>0</v>
      </c>
      <c r="CY653" s="366">
        <v>0</v>
      </c>
      <c r="CZ653" s="339">
        <v>0</v>
      </c>
      <c r="DA653" s="155">
        <v>0</v>
      </c>
      <c r="DB653" s="156">
        <v>0</v>
      </c>
      <c r="DC653" s="155">
        <v>1360.94</v>
      </c>
      <c r="DD653" s="100"/>
      <c r="DE653" s="155">
        <v>0</v>
      </c>
      <c r="DF653" s="366">
        <v>0</v>
      </c>
      <c r="DG653" s="339">
        <v>0</v>
      </c>
      <c r="DH653" s="155">
        <v>0</v>
      </c>
      <c r="DI653" s="156">
        <v>0</v>
      </c>
      <c r="DJ653" s="155">
        <v>1360.94</v>
      </c>
      <c r="DK653" s="100"/>
      <c r="DL653" s="155">
        <v>0</v>
      </c>
      <c r="DM653" s="366">
        <v>0</v>
      </c>
      <c r="DN653" s="339">
        <v>0</v>
      </c>
      <c r="DO653" s="155">
        <v>0</v>
      </c>
      <c r="DP653" s="156">
        <v>0</v>
      </c>
      <c r="DQ653" s="155">
        <v>1360.94</v>
      </c>
    </row>
    <row r="654" spans="1:121" ht="25.5" x14ac:dyDescent="0.25">
      <c r="A654" s="17" t="s">
        <v>1746</v>
      </c>
      <c r="B654" s="18" t="s">
        <v>1747</v>
      </c>
      <c r="C654" s="17" t="s">
        <v>27</v>
      </c>
      <c r="D654" s="17" t="s">
        <v>1748</v>
      </c>
      <c r="E654" s="19" t="s">
        <v>906</v>
      </c>
      <c r="F654" s="19">
        <v>176</v>
      </c>
      <c r="G654" s="20">
        <v>64.400000000000006</v>
      </c>
      <c r="H654" s="20">
        <v>80.64</v>
      </c>
      <c r="I654" s="390">
        <v>14192.64</v>
      </c>
      <c r="J654" s="100">
        <v>0</v>
      </c>
      <c r="K654" s="155">
        <v>0</v>
      </c>
      <c r="L654" s="366">
        <v>0</v>
      </c>
      <c r="M654" s="339">
        <v>0</v>
      </c>
      <c r="N654" s="155">
        <v>0</v>
      </c>
      <c r="O654" s="156">
        <v>0</v>
      </c>
      <c r="P654" s="155">
        <v>14192.64</v>
      </c>
      <c r="Q654" s="100"/>
      <c r="R654" s="155">
        <v>0</v>
      </c>
      <c r="S654" s="366">
        <v>0</v>
      </c>
      <c r="T654" s="339">
        <v>0</v>
      </c>
      <c r="U654" s="155">
        <v>0</v>
      </c>
      <c r="V654" s="156">
        <v>0</v>
      </c>
      <c r="W654" s="155">
        <v>14192.64</v>
      </c>
      <c r="X654" s="100"/>
      <c r="Y654" s="155">
        <v>0</v>
      </c>
      <c r="Z654" s="366">
        <v>0</v>
      </c>
      <c r="AA654" s="339">
        <v>0</v>
      </c>
      <c r="AB654" s="155">
        <v>0</v>
      </c>
      <c r="AC654" s="156">
        <v>0</v>
      </c>
      <c r="AD654" s="155">
        <v>14192.64</v>
      </c>
      <c r="AE654" s="100"/>
      <c r="AF654" s="155">
        <v>0</v>
      </c>
      <c r="AG654" s="366">
        <v>0</v>
      </c>
      <c r="AH654" s="339">
        <v>0</v>
      </c>
      <c r="AI654" s="155">
        <v>0</v>
      </c>
      <c r="AJ654" s="156">
        <v>0</v>
      </c>
      <c r="AK654" s="155">
        <v>14192.64</v>
      </c>
      <c r="AL654" s="100"/>
      <c r="AM654" s="155">
        <v>0</v>
      </c>
      <c r="AN654" s="366">
        <v>0</v>
      </c>
      <c r="AO654" s="339">
        <v>0</v>
      </c>
      <c r="AP654" s="155">
        <v>0</v>
      </c>
      <c r="AQ654" s="156">
        <v>0</v>
      </c>
      <c r="AR654" s="155">
        <v>14192.64</v>
      </c>
      <c r="AS654" s="100"/>
      <c r="AT654" s="155">
        <v>0</v>
      </c>
      <c r="AU654" s="366">
        <v>0</v>
      </c>
      <c r="AV654" s="339">
        <v>0</v>
      </c>
      <c r="AW654" s="155">
        <v>0</v>
      </c>
      <c r="AX654" s="156">
        <v>0</v>
      </c>
      <c r="AY654" s="155">
        <v>14192.64</v>
      </c>
      <c r="AZ654" s="100"/>
      <c r="BA654" s="155">
        <v>0</v>
      </c>
      <c r="BB654" s="366">
        <v>0</v>
      </c>
      <c r="BC654" s="339">
        <v>0</v>
      </c>
      <c r="BD654" s="155">
        <v>0</v>
      </c>
      <c r="BE654" s="156">
        <v>0</v>
      </c>
      <c r="BF654" s="155">
        <v>14192.64</v>
      </c>
      <c r="BG654" s="100"/>
      <c r="BH654" s="155">
        <v>0</v>
      </c>
      <c r="BI654" s="366">
        <v>0</v>
      </c>
      <c r="BJ654" s="339">
        <v>0</v>
      </c>
      <c r="BK654" s="155">
        <v>0</v>
      </c>
      <c r="BL654" s="156">
        <v>0</v>
      </c>
      <c r="BM654" s="155">
        <v>14192.64</v>
      </c>
      <c r="BN654" s="100"/>
      <c r="BO654" s="155">
        <v>0</v>
      </c>
      <c r="BP654" s="366">
        <v>0</v>
      </c>
      <c r="BQ654" s="339">
        <v>0</v>
      </c>
      <c r="BR654" s="155">
        <v>0</v>
      </c>
      <c r="BS654" s="156">
        <v>0</v>
      </c>
      <c r="BT654" s="155">
        <v>14192.64</v>
      </c>
      <c r="BU654" s="100"/>
      <c r="BV654" s="155">
        <v>0</v>
      </c>
      <c r="BW654" s="366">
        <v>0</v>
      </c>
      <c r="BX654" s="339">
        <v>0</v>
      </c>
      <c r="BY654" s="155">
        <v>0</v>
      </c>
      <c r="BZ654" s="156">
        <v>0</v>
      </c>
      <c r="CA654" s="155">
        <v>14192.64</v>
      </c>
      <c r="CB654" s="100"/>
      <c r="CC654" s="155">
        <v>0</v>
      </c>
      <c r="CD654" s="366">
        <v>0</v>
      </c>
      <c r="CE654" s="339">
        <v>0</v>
      </c>
      <c r="CF654" s="155">
        <v>0</v>
      </c>
      <c r="CG654" s="156">
        <v>0</v>
      </c>
      <c r="CH654" s="155">
        <v>14192.64</v>
      </c>
      <c r="CI654" s="100"/>
      <c r="CJ654" s="155">
        <v>0</v>
      </c>
      <c r="CK654" s="366">
        <v>0</v>
      </c>
      <c r="CL654" s="339">
        <v>0</v>
      </c>
      <c r="CM654" s="155">
        <v>0</v>
      </c>
      <c r="CN654" s="156">
        <v>0</v>
      </c>
      <c r="CO654" s="155">
        <v>14192.64</v>
      </c>
      <c r="CP654" s="100"/>
      <c r="CQ654" s="155">
        <v>0</v>
      </c>
      <c r="CR654" s="366">
        <v>0</v>
      </c>
      <c r="CS654" s="339">
        <v>0</v>
      </c>
      <c r="CT654" s="155">
        <v>0</v>
      </c>
      <c r="CU654" s="156">
        <v>0</v>
      </c>
      <c r="CV654" s="155">
        <v>14192.64</v>
      </c>
      <c r="CW654" s="100"/>
      <c r="CX654" s="155">
        <v>0</v>
      </c>
      <c r="CY654" s="366">
        <v>0</v>
      </c>
      <c r="CZ654" s="339">
        <v>0</v>
      </c>
      <c r="DA654" s="155">
        <v>0</v>
      </c>
      <c r="DB654" s="156">
        <v>0</v>
      </c>
      <c r="DC654" s="155">
        <v>14192.64</v>
      </c>
      <c r="DD654" s="100"/>
      <c r="DE654" s="155">
        <v>0</v>
      </c>
      <c r="DF654" s="366">
        <v>0</v>
      </c>
      <c r="DG654" s="339">
        <v>0</v>
      </c>
      <c r="DH654" s="155">
        <v>0</v>
      </c>
      <c r="DI654" s="156">
        <v>0</v>
      </c>
      <c r="DJ654" s="155">
        <v>14192.64</v>
      </c>
      <c r="DK654" s="100"/>
      <c r="DL654" s="155">
        <v>0</v>
      </c>
      <c r="DM654" s="366">
        <v>0</v>
      </c>
      <c r="DN654" s="339">
        <v>0</v>
      </c>
      <c r="DO654" s="155">
        <v>0</v>
      </c>
      <c r="DP654" s="156">
        <v>0</v>
      </c>
      <c r="DQ654" s="155">
        <v>14192.64</v>
      </c>
    </row>
    <row r="655" spans="1:121" ht="25.5" x14ac:dyDescent="0.25">
      <c r="A655" s="17" t="s">
        <v>1749</v>
      </c>
      <c r="B655" s="18" t="s">
        <v>1750</v>
      </c>
      <c r="C655" s="17" t="s">
        <v>27</v>
      </c>
      <c r="D655" s="17" t="s">
        <v>1751</v>
      </c>
      <c r="E655" s="19" t="s">
        <v>906</v>
      </c>
      <c r="F655" s="19">
        <v>48</v>
      </c>
      <c r="G655" s="20">
        <v>44.95</v>
      </c>
      <c r="H655" s="20">
        <v>56.28</v>
      </c>
      <c r="I655" s="390">
        <v>2701.44</v>
      </c>
      <c r="J655" s="100">
        <v>0</v>
      </c>
      <c r="K655" s="155">
        <v>0</v>
      </c>
      <c r="L655" s="366">
        <v>0</v>
      </c>
      <c r="M655" s="339">
        <v>0</v>
      </c>
      <c r="N655" s="155">
        <v>0</v>
      </c>
      <c r="O655" s="156">
        <v>0</v>
      </c>
      <c r="P655" s="155">
        <v>2701.44</v>
      </c>
      <c r="Q655" s="100"/>
      <c r="R655" s="155">
        <v>0</v>
      </c>
      <c r="S655" s="366">
        <v>0</v>
      </c>
      <c r="T655" s="339">
        <v>0</v>
      </c>
      <c r="U655" s="155">
        <v>0</v>
      </c>
      <c r="V655" s="156">
        <v>0</v>
      </c>
      <c r="W655" s="155">
        <v>2701.44</v>
      </c>
      <c r="X655" s="100"/>
      <c r="Y655" s="155">
        <v>0</v>
      </c>
      <c r="Z655" s="366">
        <v>0</v>
      </c>
      <c r="AA655" s="339">
        <v>0</v>
      </c>
      <c r="AB655" s="155">
        <v>0</v>
      </c>
      <c r="AC655" s="156">
        <v>0</v>
      </c>
      <c r="AD655" s="155">
        <v>2701.44</v>
      </c>
      <c r="AE655" s="100"/>
      <c r="AF655" s="155">
        <v>0</v>
      </c>
      <c r="AG655" s="366">
        <v>0</v>
      </c>
      <c r="AH655" s="339">
        <v>0</v>
      </c>
      <c r="AI655" s="155">
        <v>0</v>
      </c>
      <c r="AJ655" s="156">
        <v>0</v>
      </c>
      <c r="AK655" s="155">
        <v>2701.44</v>
      </c>
      <c r="AL655" s="100"/>
      <c r="AM655" s="155">
        <v>0</v>
      </c>
      <c r="AN655" s="366">
        <v>0</v>
      </c>
      <c r="AO655" s="339">
        <v>0</v>
      </c>
      <c r="AP655" s="155">
        <v>0</v>
      </c>
      <c r="AQ655" s="156">
        <v>0</v>
      </c>
      <c r="AR655" s="155">
        <v>2701.44</v>
      </c>
      <c r="AS655" s="100"/>
      <c r="AT655" s="155">
        <v>0</v>
      </c>
      <c r="AU655" s="366">
        <v>0</v>
      </c>
      <c r="AV655" s="339">
        <v>0</v>
      </c>
      <c r="AW655" s="155">
        <v>0</v>
      </c>
      <c r="AX655" s="156">
        <v>0</v>
      </c>
      <c r="AY655" s="155">
        <v>2701.44</v>
      </c>
      <c r="AZ655" s="100"/>
      <c r="BA655" s="155">
        <v>0</v>
      </c>
      <c r="BB655" s="366">
        <v>0</v>
      </c>
      <c r="BC655" s="339">
        <v>0</v>
      </c>
      <c r="BD655" s="155">
        <v>0</v>
      </c>
      <c r="BE655" s="156">
        <v>0</v>
      </c>
      <c r="BF655" s="155">
        <v>2701.44</v>
      </c>
      <c r="BG655" s="100"/>
      <c r="BH655" s="155">
        <v>0</v>
      </c>
      <c r="BI655" s="366">
        <v>0</v>
      </c>
      <c r="BJ655" s="339">
        <v>0</v>
      </c>
      <c r="BK655" s="155">
        <v>0</v>
      </c>
      <c r="BL655" s="156">
        <v>0</v>
      </c>
      <c r="BM655" s="155">
        <v>2701.44</v>
      </c>
      <c r="BN655" s="100"/>
      <c r="BO655" s="155">
        <v>0</v>
      </c>
      <c r="BP655" s="366">
        <v>0</v>
      </c>
      <c r="BQ655" s="339">
        <v>0</v>
      </c>
      <c r="BR655" s="155">
        <v>0</v>
      </c>
      <c r="BS655" s="156">
        <v>0</v>
      </c>
      <c r="BT655" s="155">
        <v>2701.44</v>
      </c>
      <c r="BU655" s="100"/>
      <c r="BV655" s="155">
        <v>0</v>
      </c>
      <c r="BW655" s="366">
        <v>0</v>
      </c>
      <c r="BX655" s="339">
        <v>0</v>
      </c>
      <c r="BY655" s="155">
        <v>0</v>
      </c>
      <c r="BZ655" s="156">
        <v>0</v>
      </c>
      <c r="CA655" s="155">
        <v>2701.44</v>
      </c>
      <c r="CB655" s="100"/>
      <c r="CC655" s="155">
        <v>0</v>
      </c>
      <c r="CD655" s="366">
        <v>0</v>
      </c>
      <c r="CE655" s="339">
        <v>0</v>
      </c>
      <c r="CF655" s="155">
        <v>0</v>
      </c>
      <c r="CG655" s="156">
        <v>0</v>
      </c>
      <c r="CH655" s="155">
        <v>2701.44</v>
      </c>
      <c r="CI655" s="100"/>
      <c r="CJ655" s="155">
        <v>0</v>
      </c>
      <c r="CK655" s="366">
        <v>0</v>
      </c>
      <c r="CL655" s="339">
        <v>0</v>
      </c>
      <c r="CM655" s="155">
        <v>0</v>
      </c>
      <c r="CN655" s="156">
        <v>0</v>
      </c>
      <c r="CO655" s="155">
        <v>2701.44</v>
      </c>
      <c r="CP655" s="100"/>
      <c r="CQ655" s="155">
        <v>0</v>
      </c>
      <c r="CR655" s="366">
        <v>0</v>
      </c>
      <c r="CS655" s="339">
        <v>0</v>
      </c>
      <c r="CT655" s="155">
        <v>0</v>
      </c>
      <c r="CU655" s="156">
        <v>0</v>
      </c>
      <c r="CV655" s="155">
        <v>2701.44</v>
      </c>
      <c r="CW655" s="100"/>
      <c r="CX655" s="155">
        <v>0</v>
      </c>
      <c r="CY655" s="366">
        <v>0</v>
      </c>
      <c r="CZ655" s="339">
        <v>0</v>
      </c>
      <c r="DA655" s="155">
        <v>0</v>
      </c>
      <c r="DB655" s="156">
        <v>0</v>
      </c>
      <c r="DC655" s="155">
        <v>2701.44</v>
      </c>
      <c r="DD655" s="100"/>
      <c r="DE655" s="155">
        <v>0</v>
      </c>
      <c r="DF655" s="366">
        <v>0</v>
      </c>
      <c r="DG655" s="339">
        <v>0</v>
      </c>
      <c r="DH655" s="155">
        <v>0</v>
      </c>
      <c r="DI655" s="156">
        <v>0</v>
      </c>
      <c r="DJ655" s="155">
        <v>2701.44</v>
      </c>
      <c r="DK655" s="100"/>
      <c r="DL655" s="155">
        <v>0</v>
      </c>
      <c r="DM655" s="366">
        <v>0</v>
      </c>
      <c r="DN655" s="339">
        <v>0</v>
      </c>
      <c r="DO655" s="155">
        <v>0</v>
      </c>
      <c r="DP655" s="156">
        <v>0</v>
      </c>
      <c r="DQ655" s="155">
        <v>2701.44</v>
      </c>
    </row>
    <row r="656" spans="1:121" ht="25.5" x14ac:dyDescent="0.25">
      <c r="A656" s="17" t="s">
        <v>1752</v>
      </c>
      <c r="B656" s="18" t="s">
        <v>1753</v>
      </c>
      <c r="C656" s="17" t="s">
        <v>27</v>
      </c>
      <c r="D656" s="17" t="s">
        <v>1754</v>
      </c>
      <c r="E656" s="19" t="s">
        <v>522</v>
      </c>
      <c r="F656" s="19">
        <v>24</v>
      </c>
      <c r="G656" s="20">
        <v>44.95</v>
      </c>
      <c r="H656" s="20">
        <v>56.28</v>
      </c>
      <c r="I656" s="390">
        <v>1350.72</v>
      </c>
      <c r="J656" s="100">
        <v>0</v>
      </c>
      <c r="K656" s="155">
        <v>0</v>
      </c>
      <c r="L656" s="366">
        <v>0</v>
      </c>
      <c r="M656" s="339">
        <v>0</v>
      </c>
      <c r="N656" s="155">
        <v>0</v>
      </c>
      <c r="O656" s="156">
        <v>0</v>
      </c>
      <c r="P656" s="155">
        <v>1350.72</v>
      </c>
      <c r="Q656" s="100"/>
      <c r="R656" s="155">
        <v>0</v>
      </c>
      <c r="S656" s="366">
        <v>0</v>
      </c>
      <c r="T656" s="339">
        <v>0</v>
      </c>
      <c r="U656" s="155">
        <v>0</v>
      </c>
      <c r="V656" s="156">
        <v>0</v>
      </c>
      <c r="W656" s="155">
        <v>1350.72</v>
      </c>
      <c r="X656" s="100"/>
      <c r="Y656" s="155">
        <v>0</v>
      </c>
      <c r="Z656" s="366">
        <v>0</v>
      </c>
      <c r="AA656" s="339">
        <v>0</v>
      </c>
      <c r="AB656" s="155">
        <v>0</v>
      </c>
      <c r="AC656" s="156">
        <v>0</v>
      </c>
      <c r="AD656" s="155">
        <v>1350.72</v>
      </c>
      <c r="AE656" s="100"/>
      <c r="AF656" s="155">
        <v>0</v>
      </c>
      <c r="AG656" s="366">
        <v>0</v>
      </c>
      <c r="AH656" s="339">
        <v>0</v>
      </c>
      <c r="AI656" s="155">
        <v>0</v>
      </c>
      <c r="AJ656" s="156">
        <v>0</v>
      </c>
      <c r="AK656" s="155">
        <v>1350.72</v>
      </c>
      <c r="AL656" s="100"/>
      <c r="AM656" s="155">
        <v>0</v>
      </c>
      <c r="AN656" s="366">
        <v>0</v>
      </c>
      <c r="AO656" s="339">
        <v>0</v>
      </c>
      <c r="AP656" s="155">
        <v>0</v>
      </c>
      <c r="AQ656" s="156">
        <v>0</v>
      </c>
      <c r="AR656" s="155">
        <v>1350.72</v>
      </c>
      <c r="AS656" s="100"/>
      <c r="AT656" s="155">
        <v>0</v>
      </c>
      <c r="AU656" s="366">
        <v>0</v>
      </c>
      <c r="AV656" s="339">
        <v>0</v>
      </c>
      <c r="AW656" s="155">
        <v>0</v>
      </c>
      <c r="AX656" s="156">
        <v>0</v>
      </c>
      <c r="AY656" s="155">
        <v>1350.72</v>
      </c>
      <c r="AZ656" s="100"/>
      <c r="BA656" s="155">
        <v>0</v>
      </c>
      <c r="BB656" s="366">
        <v>0</v>
      </c>
      <c r="BC656" s="339">
        <v>0</v>
      </c>
      <c r="BD656" s="155">
        <v>0</v>
      </c>
      <c r="BE656" s="156">
        <v>0</v>
      </c>
      <c r="BF656" s="155">
        <v>1350.72</v>
      </c>
      <c r="BG656" s="100"/>
      <c r="BH656" s="155">
        <v>0</v>
      </c>
      <c r="BI656" s="366">
        <v>0</v>
      </c>
      <c r="BJ656" s="339">
        <v>0</v>
      </c>
      <c r="BK656" s="155">
        <v>0</v>
      </c>
      <c r="BL656" s="156">
        <v>0</v>
      </c>
      <c r="BM656" s="155">
        <v>1350.72</v>
      </c>
      <c r="BN656" s="100"/>
      <c r="BO656" s="155">
        <v>0</v>
      </c>
      <c r="BP656" s="366">
        <v>0</v>
      </c>
      <c r="BQ656" s="339">
        <v>0</v>
      </c>
      <c r="BR656" s="155">
        <v>0</v>
      </c>
      <c r="BS656" s="156">
        <v>0</v>
      </c>
      <c r="BT656" s="155">
        <v>1350.72</v>
      </c>
      <c r="BU656" s="100"/>
      <c r="BV656" s="155">
        <v>0</v>
      </c>
      <c r="BW656" s="366">
        <v>0</v>
      </c>
      <c r="BX656" s="339">
        <v>0</v>
      </c>
      <c r="BY656" s="155">
        <v>0</v>
      </c>
      <c r="BZ656" s="156">
        <v>0</v>
      </c>
      <c r="CA656" s="155">
        <v>1350.72</v>
      </c>
      <c r="CB656" s="100"/>
      <c r="CC656" s="155">
        <v>0</v>
      </c>
      <c r="CD656" s="366">
        <v>0</v>
      </c>
      <c r="CE656" s="339">
        <v>0</v>
      </c>
      <c r="CF656" s="155">
        <v>0</v>
      </c>
      <c r="CG656" s="156">
        <v>0</v>
      </c>
      <c r="CH656" s="155">
        <v>1350.72</v>
      </c>
      <c r="CI656" s="100"/>
      <c r="CJ656" s="155">
        <v>0</v>
      </c>
      <c r="CK656" s="366">
        <v>0</v>
      </c>
      <c r="CL656" s="339">
        <v>0</v>
      </c>
      <c r="CM656" s="155">
        <v>0</v>
      </c>
      <c r="CN656" s="156">
        <v>0</v>
      </c>
      <c r="CO656" s="155">
        <v>1350.72</v>
      </c>
      <c r="CP656" s="100"/>
      <c r="CQ656" s="155">
        <v>0</v>
      </c>
      <c r="CR656" s="366">
        <v>0</v>
      </c>
      <c r="CS656" s="339">
        <v>0</v>
      </c>
      <c r="CT656" s="155">
        <v>0</v>
      </c>
      <c r="CU656" s="156">
        <v>0</v>
      </c>
      <c r="CV656" s="155">
        <v>1350.72</v>
      </c>
      <c r="CW656" s="100"/>
      <c r="CX656" s="155">
        <v>0</v>
      </c>
      <c r="CY656" s="366">
        <v>0</v>
      </c>
      <c r="CZ656" s="339">
        <v>0</v>
      </c>
      <c r="DA656" s="155">
        <v>0</v>
      </c>
      <c r="DB656" s="156">
        <v>0</v>
      </c>
      <c r="DC656" s="155">
        <v>1350.72</v>
      </c>
      <c r="DD656" s="100"/>
      <c r="DE656" s="155">
        <v>0</v>
      </c>
      <c r="DF656" s="366">
        <v>0</v>
      </c>
      <c r="DG656" s="339">
        <v>0</v>
      </c>
      <c r="DH656" s="155">
        <v>0</v>
      </c>
      <c r="DI656" s="156">
        <v>0</v>
      </c>
      <c r="DJ656" s="155">
        <v>1350.72</v>
      </c>
      <c r="DK656" s="100"/>
      <c r="DL656" s="155">
        <v>0</v>
      </c>
      <c r="DM656" s="366">
        <v>0</v>
      </c>
      <c r="DN656" s="339">
        <v>0</v>
      </c>
      <c r="DO656" s="155">
        <v>0</v>
      </c>
      <c r="DP656" s="156">
        <v>0</v>
      </c>
      <c r="DQ656" s="155">
        <v>1350.72</v>
      </c>
    </row>
    <row r="657" spans="1:121" ht="25.5" x14ac:dyDescent="0.25">
      <c r="A657" s="17" t="s">
        <v>1755</v>
      </c>
      <c r="B657" s="18" t="s">
        <v>1756</v>
      </c>
      <c r="C657" s="17" t="s">
        <v>27</v>
      </c>
      <c r="D657" s="17" t="s">
        <v>1757</v>
      </c>
      <c r="E657" s="19" t="s">
        <v>906</v>
      </c>
      <c r="F657" s="19">
        <v>12</v>
      </c>
      <c r="G657" s="20">
        <v>79.489999999999995</v>
      </c>
      <c r="H657" s="20">
        <v>99.53</v>
      </c>
      <c r="I657" s="390">
        <v>1194.3599999999999</v>
      </c>
      <c r="J657" s="100">
        <v>0</v>
      </c>
      <c r="K657" s="155">
        <v>0</v>
      </c>
      <c r="L657" s="366">
        <v>0</v>
      </c>
      <c r="M657" s="339">
        <v>0</v>
      </c>
      <c r="N657" s="155">
        <v>0</v>
      </c>
      <c r="O657" s="156">
        <v>0</v>
      </c>
      <c r="P657" s="155">
        <v>1194.3599999999999</v>
      </c>
      <c r="Q657" s="100"/>
      <c r="R657" s="155">
        <v>0</v>
      </c>
      <c r="S657" s="366">
        <v>0</v>
      </c>
      <c r="T657" s="339">
        <v>0</v>
      </c>
      <c r="U657" s="155">
        <v>0</v>
      </c>
      <c r="V657" s="156">
        <v>0</v>
      </c>
      <c r="W657" s="155">
        <v>1194.3599999999999</v>
      </c>
      <c r="X657" s="100"/>
      <c r="Y657" s="155">
        <v>0</v>
      </c>
      <c r="Z657" s="366">
        <v>0</v>
      </c>
      <c r="AA657" s="339">
        <v>0</v>
      </c>
      <c r="AB657" s="155">
        <v>0</v>
      </c>
      <c r="AC657" s="156">
        <v>0</v>
      </c>
      <c r="AD657" s="155">
        <v>1194.3599999999999</v>
      </c>
      <c r="AE657" s="100"/>
      <c r="AF657" s="155">
        <v>0</v>
      </c>
      <c r="AG657" s="366">
        <v>0</v>
      </c>
      <c r="AH657" s="339">
        <v>0</v>
      </c>
      <c r="AI657" s="155">
        <v>0</v>
      </c>
      <c r="AJ657" s="156">
        <v>0</v>
      </c>
      <c r="AK657" s="155">
        <v>1194.3599999999999</v>
      </c>
      <c r="AL657" s="100"/>
      <c r="AM657" s="155">
        <v>0</v>
      </c>
      <c r="AN657" s="366">
        <v>0</v>
      </c>
      <c r="AO657" s="339">
        <v>0</v>
      </c>
      <c r="AP657" s="155">
        <v>0</v>
      </c>
      <c r="AQ657" s="156">
        <v>0</v>
      </c>
      <c r="AR657" s="155">
        <v>1194.3599999999999</v>
      </c>
      <c r="AS657" s="100"/>
      <c r="AT657" s="155">
        <v>0</v>
      </c>
      <c r="AU657" s="366">
        <v>0</v>
      </c>
      <c r="AV657" s="339">
        <v>0</v>
      </c>
      <c r="AW657" s="155">
        <v>0</v>
      </c>
      <c r="AX657" s="156">
        <v>0</v>
      </c>
      <c r="AY657" s="155">
        <v>1194.3599999999999</v>
      </c>
      <c r="AZ657" s="100"/>
      <c r="BA657" s="155">
        <v>0</v>
      </c>
      <c r="BB657" s="366">
        <v>0</v>
      </c>
      <c r="BC657" s="339">
        <v>0</v>
      </c>
      <c r="BD657" s="155">
        <v>0</v>
      </c>
      <c r="BE657" s="156">
        <v>0</v>
      </c>
      <c r="BF657" s="155">
        <v>1194.3599999999999</v>
      </c>
      <c r="BG657" s="100"/>
      <c r="BH657" s="155">
        <v>0</v>
      </c>
      <c r="BI657" s="366">
        <v>0</v>
      </c>
      <c r="BJ657" s="339">
        <v>0</v>
      </c>
      <c r="BK657" s="155">
        <v>0</v>
      </c>
      <c r="BL657" s="156">
        <v>0</v>
      </c>
      <c r="BM657" s="155">
        <v>1194.3599999999999</v>
      </c>
      <c r="BN657" s="100"/>
      <c r="BO657" s="155">
        <v>0</v>
      </c>
      <c r="BP657" s="366">
        <v>0</v>
      </c>
      <c r="BQ657" s="339">
        <v>0</v>
      </c>
      <c r="BR657" s="155">
        <v>0</v>
      </c>
      <c r="BS657" s="156">
        <v>0</v>
      </c>
      <c r="BT657" s="155">
        <v>1194.3599999999999</v>
      </c>
      <c r="BU657" s="100"/>
      <c r="BV657" s="155">
        <v>0</v>
      </c>
      <c r="BW657" s="366">
        <v>0</v>
      </c>
      <c r="BX657" s="339">
        <v>0</v>
      </c>
      <c r="BY657" s="155">
        <v>0</v>
      </c>
      <c r="BZ657" s="156">
        <v>0</v>
      </c>
      <c r="CA657" s="155">
        <v>1194.3599999999999</v>
      </c>
      <c r="CB657" s="100"/>
      <c r="CC657" s="155">
        <v>0</v>
      </c>
      <c r="CD657" s="366">
        <v>0</v>
      </c>
      <c r="CE657" s="339">
        <v>0</v>
      </c>
      <c r="CF657" s="155">
        <v>0</v>
      </c>
      <c r="CG657" s="156">
        <v>0</v>
      </c>
      <c r="CH657" s="155">
        <v>1194.3599999999999</v>
      </c>
      <c r="CI657" s="100"/>
      <c r="CJ657" s="155">
        <v>0</v>
      </c>
      <c r="CK657" s="366">
        <v>0</v>
      </c>
      <c r="CL657" s="339">
        <v>0</v>
      </c>
      <c r="CM657" s="155">
        <v>0</v>
      </c>
      <c r="CN657" s="156">
        <v>0</v>
      </c>
      <c r="CO657" s="155">
        <v>1194.3599999999999</v>
      </c>
      <c r="CP657" s="100"/>
      <c r="CQ657" s="155">
        <v>0</v>
      </c>
      <c r="CR657" s="366">
        <v>0</v>
      </c>
      <c r="CS657" s="339">
        <v>0</v>
      </c>
      <c r="CT657" s="155">
        <v>0</v>
      </c>
      <c r="CU657" s="156">
        <v>0</v>
      </c>
      <c r="CV657" s="155">
        <v>1194.3599999999999</v>
      </c>
      <c r="CW657" s="100"/>
      <c r="CX657" s="155">
        <v>0</v>
      </c>
      <c r="CY657" s="366">
        <v>0</v>
      </c>
      <c r="CZ657" s="339">
        <v>0</v>
      </c>
      <c r="DA657" s="155">
        <v>0</v>
      </c>
      <c r="DB657" s="156">
        <v>0</v>
      </c>
      <c r="DC657" s="155">
        <v>1194.3599999999999</v>
      </c>
      <c r="DD657" s="100"/>
      <c r="DE657" s="155">
        <v>0</v>
      </c>
      <c r="DF657" s="366">
        <v>0</v>
      </c>
      <c r="DG657" s="339">
        <v>0</v>
      </c>
      <c r="DH657" s="155">
        <v>0</v>
      </c>
      <c r="DI657" s="156">
        <v>0</v>
      </c>
      <c r="DJ657" s="155">
        <v>1194.3599999999999</v>
      </c>
      <c r="DK657" s="100"/>
      <c r="DL657" s="155">
        <v>0</v>
      </c>
      <c r="DM657" s="366">
        <v>0</v>
      </c>
      <c r="DN657" s="339">
        <v>0</v>
      </c>
      <c r="DO657" s="155">
        <v>0</v>
      </c>
      <c r="DP657" s="156">
        <v>0</v>
      </c>
      <c r="DQ657" s="155">
        <v>1194.3599999999999</v>
      </c>
    </row>
    <row r="658" spans="1:121" ht="25.5" x14ac:dyDescent="0.25">
      <c r="A658" s="17" t="s">
        <v>1758</v>
      </c>
      <c r="B658" s="18" t="s">
        <v>1759</v>
      </c>
      <c r="C658" s="17" t="s">
        <v>27</v>
      </c>
      <c r="D658" s="17" t="s">
        <v>1760</v>
      </c>
      <c r="E658" s="19" t="s">
        <v>906</v>
      </c>
      <c r="F658" s="19">
        <v>64</v>
      </c>
      <c r="G658" s="20">
        <v>21.95</v>
      </c>
      <c r="H658" s="20">
        <v>27.48</v>
      </c>
      <c r="I658" s="390">
        <v>1758.72</v>
      </c>
      <c r="J658" s="100">
        <v>0</v>
      </c>
      <c r="K658" s="155">
        <v>0</v>
      </c>
      <c r="L658" s="366">
        <v>0</v>
      </c>
      <c r="M658" s="339">
        <v>0</v>
      </c>
      <c r="N658" s="155">
        <v>0</v>
      </c>
      <c r="O658" s="156">
        <v>0</v>
      </c>
      <c r="P658" s="155">
        <v>1758.72</v>
      </c>
      <c r="Q658" s="100"/>
      <c r="R658" s="155">
        <v>0</v>
      </c>
      <c r="S658" s="366">
        <v>0</v>
      </c>
      <c r="T658" s="339">
        <v>0</v>
      </c>
      <c r="U658" s="155">
        <v>0</v>
      </c>
      <c r="V658" s="156">
        <v>0</v>
      </c>
      <c r="W658" s="155">
        <v>1758.72</v>
      </c>
      <c r="X658" s="100"/>
      <c r="Y658" s="155">
        <v>0</v>
      </c>
      <c r="Z658" s="366">
        <v>0</v>
      </c>
      <c r="AA658" s="339">
        <v>0</v>
      </c>
      <c r="AB658" s="155">
        <v>0</v>
      </c>
      <c r="AC658" s="156">
        <v>0</v>
      </c>
      <c r="AD658" s="155">
        <v>1758.72</v>
      </c>
      <c r="AE658" s="100"/>
      <c r="AF658" s="155">
        <v>0</v>
      </c>
      <c r="AG658" s="366">
        <v>0</v>
      </c>
      <c r="AH658" s="339">
        <v>0</v>
      </c>
      <c r="AI658" s="155">
        <v>0</v>
      </c>
      <c r="AJ658" s="156">
        <v>0</v>
      </c>
      <c r="AK658" s="155">
        <v>1758.72</v>
      </c>
      <c r="AL658" s="100"/>
      <c r="AM658" s="155">
        <v>0</v>
      </c>
      <c r="AN658" s="366">
        <v>0</v>
      </c>
      <c r="AO658" s="339">
        <v>0</v>
      </c>
      <c r="AP658" s="155">
        <v>0</v>
      </c>
      <c r="AQ658" s="156">
        <v>0</v>
      </c>
      <c r="AR658" s="155">
        <v>1758.72</v>
      </c>
      <c r="AS658" s="100"/>
      <c r="AT658" s="155">
        <v>0</v>
      </c>
      <c r="AU658" s="366">
        <v>0</v>
      </c>
      <c r="AV658" s="339">
        <v>0</v>
      </c>
      <c r="AW658" s="155">
        <v>0</v>
      </c>
      <c r="AX658" s="156">
        <v>0</v>
      </c>
      <c r="AY658" s="155">
        <v>1758.72</v>
      </c>
      <c r="AZ658" s="100"/>
      <c r="BA658" s="155">
        <v>0</v>
      </c>
      <c r="BB658" s="366">
        <v>0</v>
      </c>
      <c r="BC658" s="339">
        <v>0</v>
      </c>
      <c r="BD658" s="155">
        <v>0</v>
      </c>
      <c r="BE658" s="156">
        <v>0</v>
      </c>
      <c r="BF658" s="155">
        <v>1758.72</v>
      </c>
      <c r="BG658" s="100"/>
      <c r="BH658" s="155">
        <v>0</v>
      </c>
      <c r="BI658" s="366">
        <v>0</v>
      </c>
      <c r="BJ658" s="339">
        <v>0</v>
      </c>
      <c r="BK658" s="155">
        <v>0</v>
      </c>
      <c r="BL658" s="156">
        <v>0</v>
      </c>
      <c r="BM658" s="155">
        <v>1758.72</v>
      </c>
      <c r="BN658" s="100"/>
      <c r="BO658" s="155">
        <v>0</v>
      </c>
      <c r="BP658" s="366">
        <v>0</v>
      </c>
      <c r="BQ658" s="339">
        <v>0</v>
      </c>
      <c r="BR658" s="155">
        <v>0</v>
      </c>
      <c r="BS658" s="156">
        <v>0</v>
      </c>
      <c r="BT658" s="155">
        <v>1758.72</v>
      </c>
      <c r="BU658" s="100"/>
      <c r="BV658" s="155">
        <v>0</v>
      </c>
      <c r="BW658" s="366">
        <v>0</v>
      </c>
      <c r="BX658" s="339">
        <v>0</v>
      </c>
      <c r="BY658" s="155">
        <v>0</v>
      </c>
      <c r="BZ658" s="156">
        <v>0</v>
      </c>
      <c r="CA658" s="155">
        <v>1758.72</v>
      </c>
      <c r="CB658" s="100"/>
      <c r="CC658" s="155">
        <v>0</v>
      </c>
      <c r="CD658" s="366">
        <v>0</v>
      </c>
      <c r="CE658" s="339">
        <v>0</v>
      </c>
      <c r="CF658" s="155">
        <v>0</v>
      </c>
      <c r="CG658" s="156">
        <v>0</v>
      </c>
      <c r="CH658" s="155">
        <v>1758.72</v>
      </c>
      <c r="CI658" s="100"/>
      <c r="CJ658" s="155">
        <v>0</v>
      </c>
      <c r="CK658" s="366">
        <v>0</v>
      </c>
      <c r="CL658" s="339">
        <v>0</v>
      </c>
      <c r="CM658" s="155">
        <v>0</v>
      </c>
      <c r="CN658" s="156">
        <v>0</v>
      </c>
      <c r="CO658" s="155">
        <v>1758.72</v>
      </c>
      <c r="CP658" s="100"/>
      <c r="CQ658" s="155">
        <v>0</v>
      </c>
      <c r="CR658" s="366">
        <v>0</v>
      </c>
      <c r="CS658" s="339">
        <v>0</v>
      </c>
      <c r="CT658" s="155">
        <v>0</v>
      </c>
      <c r="CU658" s="156">
        <v>0</v>
      </c>
      <c r="CV658" s="155">
        <v>1758.72</v>
      </c>
      <c r="CW658" s="100"/>
      <c r="CX658" s="155">
        <v>0</v>
      </c>
      <c r="CY658" s="366">
        <v>0</v>
      </c>
      <c r="CZ658" s="339">
        <v>0</v>
      </c>
      <c r="DA658" s="155">
        <v>0</v>
      </c>
      <c r="DB658" s="156">
        <v>0</v>
      </c>
      <c r="DC658" s="155">
        <v>1758.72</v>
      </c>
      <c r="DD658" s="100"/>
      <c r="DE658" s="155">
        <v>0</v>
      </c>
      <c r="DF658" s="366">
        <v>0</v>
      </c>
      <c r="DG658" s="339">
        <v>0</v>
      </c>
      <c r="DH658" s="155">
        <v>0</v>
      </c>
      <c r="DI658" s="156">
        <v>0</v>
      </c>
      <c r="DJ658" s="155">
        <v>1758.72</v>
      </c>
      <c r="DK658" s="100"/>
      <c r="DL658" s="155">
        <v>0</v>
      </c>
      <c r="DM658" s="366">
        <v>0</v>
      </c>
      <c r="DN658" s="339">
        <v>0</v>
      </c>
      <c r="DO658" s="155">
        <v>0</v>
      </c>
      <c r="DP658" s="156">
        <v>0</v>
      </c>
      <c r="DQ658" s="155">
        <v>1758.72</v>
      </c>
    </row>
    <row r="659" spans="1:121" ht="25.5" x14ac:dyDescent="0.25">
      <c r="A659" s="17" t="s">
        <v>1761</v>
      </c>
      <c r="B659" s="18" t="s">
        <v>1762</v>
      </c>
      <c r="C659" s="17" t="s">
        <v>27</v>
      </c>
      <c r="D659" s="17" t="s">
        <v>1763</v>
      </c>
      <c r="E659" s="19" t="s">
        <v>906</v>
      </c>
      <c r="F659" s="19">
        <v>24</v>
      </c>
      <c r="G659" s="20">
        <v>69.95</v>
      </c>
      <c r="H659" s="20">
        <v>87.59</v>
      </c>
      <c r="I659" s="390">
        <v>2102.16</v>
      </c>
      <c r="J659" s="100">
        <v>0</v>
      </c>
      <c r="K659" s="155">
        <v>0</v>
      </c>
      <c r="L659" s="366">
        <v>0</v>
      </c>
      <c r="M659" s="339">
        <v>0</v>
      </c>
      <c r="N659" s="155">
        <v>0</v>
      </c>
      <c r="O659" s="156">
        <v>0</v>
      </c>
      <c r="P659" s="155">
        <v>2102.16</v>
      </c>
      <c r="Q659" s="100"/>
      <c r="R659" s="155">
        <v>0</v>
      </c>
      <c r="S659" s="366">
        <v>0</v>
      </c>
      <c r="T659" s="339">
        <v>0</v>
      </c>
      <c r="U659" s="155">
        <v>0</v>
      </c>
      <c r="V659" s="156">
        <v>0</v>
      </c>
      <c r="W659" s="155">
        <v>2102.16</v>
      </c>
      <c r="X659" s="100"/>
      <c r="Y659" s="155">
        <v>0</v>
      </c>
      <c r="Z659" s="366">
        <v>0</v>
      </c>
      <c r="AA659" s="339">
        <v>0</v>
      </c>
      <c r="AB659" s="155">
        <v>0</v>
      </c>
      <c r="AC659" s="156">
        <v>0</v>
      </c>
      <c r="AD659" s="155">
        <v>2102.16</v>
      </c>
      <c r="AE659" s="100"/>
      <c r="AF659" s="155">
        <v>0</v>
      </c>
      <c r="AG659" s="366">
        <v>0</v>
      </c>
      <c r="AH659" s="339">
        <v>0</v>
      </c>
      <c r="AI659" s="155">
        <v>0</v>
      </c>
      <c r="AJ659" s="156">
        <v>0</v>
      </c>
      <c r="AK659" s="155">
        <v>2102.16</v>
      </c>
      <c r="AL659" s="100"/>
      <c r="AM659" s="155">
        <v>0</v>
      </c>
      <c r="AN659" s="366">
        <v>0</v>
      </c>
      <c r="AO659" s="339">
        <v>0</v>
      </c>
      <c r="AP659" s="155">
        <v>0</v>
      </c>
      <c r="AQ659" s="156">
        <v>0</v>
      </c>
      <c r="AR659" s="155">
        <v>2102.16</v>
      </c>
      <c r="AS659" s="100"/>
      <c r="AT659" s="155">
        <v>0</v>
      </c>
      <c r="AU659" s="366">
        <v>0</v>
      </c>
      <c r="AV659" s="339">
        <v>0</v>
      </c>
      <c r="AW659" s="155">
        <v>0</v>
      </c>
      <c r="AX659" s="156">
        <v>0</v>
      </c>
      <c r="AY659" s="155">
        <v>2102.16</v>
      </c>
      <c r="AZ659" s="100"/>
      <c r="BA659" s="155">
        <v>0</v>
      </c>
      <c r="BB659" s="366">
        <v>0</v>
      </c>
      <c r="BC659" s="339">
        <v>0</v>
      </c>
      <c r="BD659" s="155">
        <v>0</v>
      </c>
      <c r="BE659" s="156">
        <v>0</v>
      </c>
      <c r="BF659" s="155">
        <v>2102.16</v>
      </c>
      <c r="BG659" s="100"/>
      <c r="BH659" s="155">
        <v>0</v>
      </c>
      <c r="BI659" s="366">
        <v>0</v>
      </c>
      <c r="BJ659" s="339">
        <v>0</v>
      </c>
      <c r="BK659" s="155">
        <v>0</v>
      </c>
      <c r="BL659" s="156">
        <v>0</v>
      </c>
      <c r="BM659" s="155">
        <v>2102.16</v>
      </c>
      <c r="BN659" s="100"/>
      <c r="BO659" s="155">
        <v>0</v>
      </c>
      <c r="BP659" s="366">
        <v>0</v>
      </c>
      <c r="BQ659" s="339">
        <v>0</v>
      </c>
      <c r="BR659" s="155">
        <v>0</v>
      </c>
      <c r="BS659" s="156">
        <v>0</v>
      </c>
      <c r="BT659" s="155">
        <v>2102.16</v>
      </c>
      <c r="BU659" s="100"/>
      <c r="BV659" s="155">
        <v>0</v>
      </c>
      <c r="BW659" s="366">
        <v>0</v>
      </c>
      <c r="BX659" s="339">
        <v>0</v>
      </c>
      <c r="BY659" s="155">
        <v>0</v>
      </c>
      <c r="BZ659" s="156">
        <v>0</v>
      </c>
      <c r="CA659" s="155">
        <v>2102.16</v>
      </c>
      <c r="CB659" s="100"/>
      <c r="CC659" s="155">
        <v>0</v>
      </c>
      <c r="CD659" s="366">
        <v>0</v>
      </c>
      <c r="CE659" s="339">
        <v>0</v>
      </c>
      <c r="CF659" s="155">
        <v>0</v>
      </c>
      <c r="CG659" s="156">
        <v>0</v>
      </c>
      <c r="CH659" s="155">
        <v>2102.16</v>
      </c>
      <c r="CI659" s="100"/>
      <c r="CJ659" s="155">
        <v>0</v>
      </c>
      <c r="CK659" s="366">
        <v>0</v>
      </c>
      <c r="CL659" s="339">
        <v>0</v>
      </c>
      <c r="CM659" s="155">
        <v>0</v>
      </c>
      <c r="CN659" s="156">
        <v>0</v>
      </c>
      <c r="CO659" s="155">
        <v>2102.16</v>
      </c>
      <c r="CP659" s="100"/>
      <c r="CQ659" s="155">
        <v>0</v>
      </c>
      <c r="CR659" s="366">
        <v>0</v>
      </c>
      <c r="CS659" s="339">
        <v>0</v>
      </c>
      <c r="CT659" s="155">
        <v>0</v>
      </c>
      <c r="CU659" s="156">
        <v>0</v>
      </c>
      <c r="CV659" s="155">
        <v>2102.16</v>
      </c>
      <c r="CW659" s="100"/>
      <c r="CX659" s="155">
        <v>0</v>
      </c>
      <c r="CY659" s="366">
        <v>0</v>
      </c>
      <c r="CZ659" s="339">
        <v>0</v>
      </c>
      <c r="DA659" s="155">
        <v>0</v>
      </c>
      <c r="DB659" s="156">
        <v>0</v>
      </c>
      <c r="DC659" s="155">
        <v>2102.16</v>
      </c>
      <c r="DD659" s="100"/>
      <c r="DE659" s="155">
        <v>0</v>
      </c>
      <c r="DF659" s="366">
        <v>0</v>
      </c>
      <c r="DG659" s="339">
        <v>0</v>
      </c>
      <c r="DH659" s="155">
        <v>0</v>
      </c>
      <c r="DI659" s="156">
        <v>0</v>
      </c>
      <c r="DJ659" s="155">
        <v>2102.16</v>
      </c>
      <c r="DK659" s="100"/>
      <c r="DL659" s="155">
        <v>0</v>
      </c>
      <c r="DM659" s="366">
        <v>0</v>
      </c>
      <c r="DN659" s="339">
        <v>0</v>
      </c>
      <c r="DO659" s="155">
        <v>0</v>
      </c>
      <c r="DP659" s="156">
        <v>0</v>
      </c>
      <c r="DQ659" s="155">
        <v>2102.16</v>
      </c>
    </row>
    <row r="660" spans="1:121" ht="25.5" x14ac:dyDescent="0.25">
      <c r="A660" s="17" t="s">
        <v>1764</v>
      </c>
      <c r="B660" s="18" t="s">
        <v>1765</v>
      </c>
      <c r="C660" s="17" t="s">
        <v>27</v>
      </c>
      <c r="D660" s="17" t="s">
        <v>1766</v>
      </c>
      <c r="E660" s="19" t="s">
        <v>906</v>
      </c>
      <c r="F660" s="19">
        <v>44</v>
      </c>
      <c r="G660" s="20">
        <v>52.67</v>
      </c>
      <c r="H660" s="20">
        <v>65.95</v>
      </c>
      <c r="I660" s="390">
        <v>2901.8</v>
      </c>
      <c r="J660" s="100">
        <v>0</v>
      </c>
      <c r="K660" s="155">
        <v>0</v>
      </c>
      <c r="L660" s="366">
        <v>0</v>
      </c>
      <c r="M660" s="339">
        <v>0</v>
      </c>
      <c r="N660" s="155">
        <v>0</v>
      </c>
      <c r="O660" s="156">
        <v>0</v>
      </c>
      <c r="P660" s="155">
        <v>2901.8</v>
      </c>
      <c r="Q660" s="100"/>
      <c r="R660" s="155">
        <v>0</v>
      </c>
      <c r="S660" s="366">
        <v>0</v>
      </c>
      <c r="T660" s="339">
        <v>0</v>
      </c>
      <c r="U660" s="155">
        <v>0</v>
      </c>
      <c r="V660" s="156">
        <v>0</v>
      </c>
      <c r="W660" s="155">
        <v>2901.8</v>
      </c>
      <c r="X660" s="100"/>
      <c r="Y660" s="155">
        <v>0</v>
      </c>
      <c r="Z660" s="366">
        <v>0</v>
      </c>
      <c r="AA660" s="339">
        <v>0</v>
      </c>
      <c r="AB660" s="155">
        <v>0</v>
      </c>
      <c r="AC660" s="156">
        <v>0</v>
      </c>
      <c r="AD660" s="155">
        <v>2901.8</v>
      </c>
      <c r="AE660" s="100"/>
      <c r="AF660" s="155">
        <v>0</v>
      </c>
      <c r="AG660" s="366">
        <v>0</v>
      </c>
      <c r="AH660" s="339">
        <v>0</v>
      </c>
      <c r="AI660" s="155">
        <v>0</v>
      </c>
      <c r="AJ660" s="156">
        <v>0</v>
      </c>
      <c r="AK660" s="155">
        <v>2901.8</v>
      </c>
      <c r="AL660" s="100"/>
      <c r="AM660" s="155">
        <v>0</v>
      </c>
      <c r="AN660" s="366">
        <v>0</v>
      </c>
      <c r="AO660" s="339">
        <v>0</v>
      </c>
      <c r="AP660" s="155">
        <v>0</v>
      </c>
      <c r="AQ660" s="156">
        <v>0</v>
      </c>
      <c r="AR660" s="155">
        <v>2901.8</v>
      </c>
      <c r="AS660" s="100"/>
      <c r="AT660" s="155">
        <v>0</v>
      </c>
      <c r="AU660" s="366">
        <v>0</v>
      </c>
      <c r="AV660" s="339">
        <v>0</v>
      </c>
      <c r="AW660" s="155">
        <v>0</v>
      </c>
      <c r="AX660" s="156">
        <v>0</v>
      </c>
      <c r="AY660" s="155">
        <v>2901.8</v>
      </c>
      <c r="AZ660" s="100"/>
      <c r="BA660" s="155">
        <v>0</v>
      </c>
      <c r="BB660" s="366">
        <v>0</v>
      </c>
      <c r="BC660" s="339">
        <v>0</v>
      </c>
      <c r="BD660" s="155">
        <v>0</v>
      </c>
      <c r="BE660" s="156">
        <v>0</v>
      </c>
      <c r="BF660" s="155">
        <v>2901.8</v>
      </c>
      <c r="BG660" s="100"/>
      <c r="BH660" s="155">
        <v>0</v>
      </c>
      <c r="BI660" s="366">
        <v>0</v>
      </c>
      <c r="BJ660" s="339">
        <v>0</v>
      </c>
      <c r="BK660" s="155">
        <v>0</v>
      </c>
      <c r="BL660" s="156">
        <v>0</v>
      </c>
      <c r="BM660" s="155">
        <v>2901.8</v>
      </c>
      <c r="BN660" s="100"/>
      <c r="BO660" s="155">
        <v>0</v>
      </c>
      <c r="BP660" s="366">
        <v>0</v>
      </c>
      <c r="BQ660" s="339">
        <v>0</v>
      </c>
      <c r="BR660" s="155">
        <v>0</v>
      </c>
      <c r="BS660" s="156">
        <v>0</v>
      </c>
      <c r="BT660" s="155">
        <v>2901.8</v>
      </c>
      <c r="BU660" s="100"/>
      <c r="BV660" s="155">
        <v>0</v>
      </c>
      <c r="BW660" s="366">
        <v>0</v>
      </c>
      <c r="BX660" s="339">
        <v>0</v>
      </c>
      <c r="BY660" s="155">
        <v>0</v>
      </c>
      <c r="BZ660" s="156">
        <v>0</v>
      </c>
      <c r="CA660" s="155">
        <v>2901.8</v>
      </c>
      <c r="CB660" s="100"/>
      <c r="CC660" s="155">
        <v>0</v>
      </c>
      <c r="CD660" s="366">
        <v>0</v>
      </c>
      <c r="CE660" s="339">
        <v>0</v>
      </c>
      <c r="CF660" s="155">
        <v>0</v>
      </c>
      <c r="CG660" s="156">
        <v>0</v>
      </c>
      <c r="CH660" s="155">
        <v>2901.8</v>
      </c>
      <c r="CI660" s="100"/>
      <c r="CJ660" s="155">
        <v>0</v>
      </c>
      <c r="CK660" s="366">
        <v>0</v>
      </c>
      <c r="CL660" s="339">
        <v>0</v>
      </c>
      <c r="CM660" s="155">
        <v>0</v>
      </c>
      <c r="CN660" s="156">
        <v>0</v>
      </c>
      <c r="CO660" s="155">
        <v>2901.8</v>
      </c>
      <c r="CP660" s="100"/>
      <c r="CQ660" s="155">
        <v>0</v>
      </c>
      <c r="CR660" s="366">
        <v>0</v>
      </c>
      <c r="CS660" s="339">
        <v>0</v>
      </c>
      <c r="CT660" s="155">
        <v>0</v>
      </c>
      <c r="CU660" s="156">
        <v>0</v>
      </c>
      <c r="CV660" s="155">
        <v>2901.8</v>
      </c>
      <c r="CW660" s="100"/>
      <c r="CX660" s="155">
        <v>0</v>
      </c>
      <c r="CY660" s="366">
        <v>0</v>
      </c>
      <c r="CZ660" s="339">
        <v>0</v>
      </c>
      <c r="DA660" s="155">
        <v>0</v>
      </c>
      <c r="DB660" s="156">
        <v>0</v>
      </c>
      <c r="DC660" s="155">
        <v>2901.8</v>
      </c>
      <c r="DD660" s="100"/>
      <c r="DE660" s="155">
        <v>0</v>
      </c>
      <c r="DF660" s="366">
        <v>0</v>
      </c>
      <c r="DG660" s="339">
        <v>0</v>
      </c>
      <c r="DH660" s="155">
        <v>0</v>
      </c>
      <c r="DI660" s="156">
        <v>0</v>
      </c>
      <c r="DJ660" s="155">
        <v>2901.8</v>
      </c>
      <c r="DK660" s="100"/>
      <c r="DL660" s="155">
        <v>0</v>
      </c>
      <c r="DM660" s="366">
        <v>0</v>
      </c>
      <c r="DN660" s="339">
        <v>0</v>
      </c>
      <c r="DO660" s="155">
        <v>0</v>
      </c>
      <c r="DP660" s="156">
        <v>0</v>
      </c>
      <c r="DQ660" s="155">
        <v>2901.8</v>
      </c>
    </row>
    <row r="661" spans="1:121" ht="25.5" x14ac:dyDescent="0.25">
      <c r="A661" s="17" t="s">
        <v>1767</v>
      </c>
      <c r="B661" s="18" t="s">
        <v>1768</v>
      </c>
      <c r="C661" s="17" t="s">
        <v>27</v>
      </c>
      <c r="D661" s="17" t="s">
        <v>1769</v>
      </c>
      <c r="E661" s="19" t="s">
        <v>522</v>
      </c>
      <c r="F661" s="19">
        <v>9</v>
      </c>
      <c r="G661" s="20">
        <v>89.54</v>
      </c>
      <c r="H661" s="20">
        <v>112.12</v>
      </c>
      <c r="I661" s="390">
        <v>1009.08</v>
      </c>
      <c r="J661" s="100">
        <v>0</v>
      </c>
      <c r="K661" s="155">
        <v>0</v>
      </c>
      <c r="L661" s="366">
        <v>0</v>
      </c>
      <c r="M661" s="339">
        <v>0</v>
      </c>
      <c r="N661" s="155">
        <v>0</v>
      </c>
      <c r="O661" s="156">
        <v>0</v>
      </c>
      <c r="P661" s="155">
        <v>1009.08</v>
      </c>
      <c r="Q661" s="100"/>
      <c r="R661" s="155">
        <v>0</v>
      </c>
      <c r="S661" s="366">
        <v>0</v>
      </c>
      <c r="T661" s="339">
        <v>0</v>
      </c>
      <c r="U661" s="155">
        <v>0</v>
      </c>
      <c r="V661" s="156">
        <v>0</v>
      </c>
      <c r="W661" s="155">
        <v>1009.08</v>
      </c>
      <c r="X661" s="100"/>
      <c r="Y661" s="155">
        <v>0</v>
      </c>
      <c r="Z661" s="366">
        <v>0</v>
      </c>
      <c r="AA661" s="339">
        <v>0</v>
      </c>
      <c r="AB661" s="155">
        <v>0</v>
      </c>
      <c r="AC661" s="156">
        <v>0</v>
      </c>
      <c r="AD661" s="155">
        <v>1009.08</v>
      </c>
      <c r="AE661" s="100"/>
      <c r="AF661" s="155">
        <v>0</v>
      </c>
      <c r="AG661" s="366">
        <v>0</v>
      </c>
      <c r="AH661" s="339">
        <v>0</v>
      </c>
      <c r="AI661" s="155">
        <v>0</v>
      </c>
      <c r="AJ661" s="156">
        <v>0</v>
      </c>
      <c r="AK661" s="155">
        <v>1009.08</v>
      </c>
      <c r="AL661" s="100"/>
      <c r="AM661" s="155">
        <v>0</v>
      </c>
      <c r="AN661" s="366">
        <v>0</v>
      </c>
      <c r="AO661" s="339">
        <v>0</v>
      </c>
      <c r="AP661" s="155">
        <v>0</v>
      </c>
      <c r="AQ661" s="156">
        <v>0</v>
      </c>
      <c r="AR661" s="155">
        <v>1009.08</v>
      </c>
      <c r="AS661" s="100"/>
      <c r="AT661" s="155">
        <v>0</v>
      </c>
      <c r="AU661" s="366">
        <v>0</v>
      </c>
      <c r="AV661" s="339">
        <v>0</v>
      </c>
      <c r="AW661" s="155">
        <v>0</v>
      </c>
      <c r="AX661" s="156">
        <v>0</v>
      </c>
      <c r="AY661" s="155">
        <v>1009.08</v>
      </c>
      <c r="AZ661" s="100"/>
      <c r="BA661" s="155">
        <v>0</v>
      </c>
      <c r="BB661" s="366">
        <v>0</v>
      </c>
      <c r="BC661" s="339">
        <v>0</v>
      </c>
      <c r="BD661" s="155">
        <v>0</v>
      </c>
      <c r="BE661" s="156">
        <v>0</v>
      </c>
      <c r="BF661" s="155">
        <v>1009.08</v>
      </c>
      <c r="BG661" s="100"/>
      <c r="BH661" s="155">
        <v>0</v>
      </c>
      <c r="BI661" s="366">
        <v>0</v>
      </c>
      <c r="BJ661" s="339">
        <v>0</v>
      </c>
      <c r="BK661" s="155">
        <v>0</v>
      </c>
      <c r="BL661" s="156">
        <v>0</v>
      </c>
      <c r="BM661" s="155">
        <v>1009.08</v>
      </c>
      <c r="BN661" s="100"/>
      <c r="BO661" s="155">
        <v>0</v>
      </c>
      <c r="BP661" s="366">
        <v>0</v>
      </c>
      <c r="BQ661" s="339">
        <v>0</v>
      </c>
      <c r="BR661" s="155">
        <v>0</v>
      </c>
      <c r="BS661" s="156">
        <v>0</v>
      </c>
      <c r="BT661" s="155">
        <v>1009.08</v>
      </c>
      <c r="BU661" s="100"/>
      <c r="BV661" s="155">
        <v>0</v>
      </c>
      <c r="BW661" s="366">
        <v>0</v>
      </c>
      <c r="BX661" s="339">
        <v>0</v>
      </c>
      <c r="BY661" s="155">
        <v>0</v>
      </c>
      <c r="BZ661" s="156">
        <v>0</v>
      </c>
      <c r="CA661" s="155">
        <v>1009.08</v>
      </c>
      <c r="CB661" s="100"/>
      <c r="CC661" s="155">
        <v>0</v>
      </c>
      <c r="CD661" s="366">
        <v>0</v>
      </c>
      <c r="CE661" s="339">
        <v>0</v>
      </c>
      <c r="CF661" s="155">
        <v>0</v>
      </c>
      <c r="CG661" s="156">
        <v>0</v>
      </c>
      <c r="CH661" s="155">
        <v>1009.08</v>
      </c>
      <c r="CI661" s="100"/>
      <c r="CJ661" s="155">
        <v>0</v>
      </c>
      <c r="CK661" s="366">
        <v>0</v>
      </c>
      <c r="CL661" s="339">
        <v>0</v>
      </c>
      <c r="CM661" s="155">
        <v>0</v>
      </c>
      <c r="CN661" s="156">
        <v>0</v>
      </c>
      <c r="CO661" s="155">
        <v>1009.08</v>
      </c>
      <c r="CP661" s="100"/>
      <c r="CQ661" s="155">
        <v>0</v>
      </c>
      <c r="CR661" s="366">
        <v>0</v>
      </c>
      <c r="CS661" s="339">
        <v>0</v>
      </c>
      <c r="CT661" s="155">
        <v>0</v>
      </c>
      <c r="CU661" s="156">
        <v>0</v>
      </c>
      <c r="CV661" s="155">
        <v>1009.08</v>
      </c>
      <c r="CW661" s="100"/>
      <c r="CX661" s="155">
        <v>0</v>
      </c>
      <c r="CY661" s="366">
        <v>0</v>
      </c>
      <c r="CZ661" s="339">
        <v>0</v>
      </c>
      <c r="DA661" s="155">
        <v>0</v>
      </c>
      <c r="DB661" s="156">
        <v>0</v>
      </c>
      <c r="DC661" s="155">
        <v>1009.08</v>
      </c>
      <c r="DD661" s="100"/>
      <c r="DE661" s="155">
        <v>0</v>
      </c>
      <c r="DF661" s="366">
        <v>0</v>
      </c>
      <c r="DG661" s="339">
        <v>0</v>
      </c>
      <c r="DH661" s="155">
        <v>0</v>
      </c>
      <c r="DI661" s="156">
        <v>0</v>
      </c>
      <c r="DJ661" s="155">
        <v>1009.08</v>
      </c>
      <c r="DK661" s="100"/>
      <c r="DL661" s="155">
        <v>0</v>
      </c>
      <c r="DM661" s="366">
        <v>0</v>
      </c>
      <c r="DN661" s="339">
        <v>0</v>
      </c>
      <c r="DO661" s="155">
        <v>0</v>
      </c>
      <c r="DP661" s="156">
        <v>0</v>
      </c>
      <c r="DQ661" s="155">
        <v>1009.08</v>
      </c>
    </row>
    <row r="662" spans="1:121" ht="25.5" x14ac:dyDescent="0.25">
      <c r="A662" s="17" t="s">
        <v>1770</v>
      </c>
      <c r="B662" s="18" t="s">
        <v>1771</v>
      </c>
      <c r="C662" s="17" t="s">
        <v>27</v>
      </c>
      <c r="D662" s="17" t="s">
        <v>1772</v>
      </c>
      <c r="E662" s="19" t="s">
        <v>906</v>
      </c>
      <c r="F662" s="19">
        <v>9</v>
      </c>
      <c r="G662" s="20">
        <v>61.45</v>
      </c>
      <c r="H662" s="20">
        <v>76.94</v>
      </c>
      <c r="I662" s="390">
        <v>692.46</v>
      </c>
      <c r="J662" s="100">
        <v>0</v>
      </c>
      <c r="K662" s="155">
        <v>0</v>
      </c>
      <c r="L662" s="366">
        <v>0</v>
      </c>
      <c r="M662" s="339">
        <v>0</v>
      </c>
      <c r="N662" s="155">
        <v>0</v>
      </c>
      <c r="O662" s="156">
        <v>0</v>
      </c>
      <c r="P662" s="155">
        <v>692.46</v>
      </c>
      <c r="Q662" s="100"/>
      <c r="R662" s="155">
        <v>0</v>
      </c>
      <c r="S662" s="366">
        <v>0</v>
      </c>
      <c r="T662" s="339">
        <v>0</v>
      </c>
      <c r="U662" s="155">
        <v>0</v>
      </c>
      <c r="V662" s="156">
        <v>0</v>
      </c>
      <c r="W662" s="155">
        <v>692.46</v>
      </c>
      <c r="X662" s="100"/>
      <c r="Y662" s="155">
        <v>0</v>
      </c>
      <c r="Z662" s="366">
        <v>0</v>
      </c>
      <c r="AA662" s="339">
        <v>0</v>
      </c>
      <c r="AB662" s="155">
        <v>0</v>
      </c>
      <c r="AC662" s="156">
        <v>0</v>
      </c>
      <c r="AD662" s="155">
        <v>692.46</v>
      </c>
      <c r="AE662" s="100"/>
      <c r="AF662" s="155">
        <v>0</v>
      </c>
      <c r="AG662" s="366">
        <v>0</v>
      </c>
      <c r="AH662" s="339">
        <v>0</v>
      </c>
      <c r="AI662" s="155">
        <v>0</v>
      </c>
      <c r="AJ662" s="156">
        <v>0</v>
      </c>
      <c r="AK662" s="155">
        <v>692.46</v>
      </c>
      <c r="AL662" s="100"/>
      <c r="AM662" s="155">
        <v>0</v>
      </c>
      <c r="AN662" s="366">
        <v>0</v>
      </c>
      <c r="AO662" s="339">
        <v>0</v>
      </c>
      <c r="AP662" s="155">
        <v>0</v>
      </c>
      <c r="AQ662" s="156">
        <v>0</v>
      </c>
      <c r="AR662" s="155">
        <v>692.46</v>
      </c>
      <c r="AS662" s="100"/>
      <c r="AT662" s="155">
        <v>0</v>
      </c>
      <c r="AU662" s="366">
        <v>0</v>
      </c>
      <c r="AV662" s="339">
        <v>0</v>
      </c>
      <c r="AW662" s="155">
        <v>0</v>
      </c>
      <c r="AX662" s="156">
        <v>0</v>
      </c>
      <c r="AY662" s="155">
        <v>692.46</v>
      </c>
      <c r="AZ662" s="100"/>
      <c r="BA662" s="155">
        <v>0</v>
      </c>
      <c r="BB662" s="366">
        <v>0</v>
      </c>
      <c r="BC662" s="339">
        <v>0</v>
      </c>
      <c r="BD662" s="155">
        <v>0</v>
      </c>
      <c r="BE662" s="156">
        <v>0</v>
      </c>
      <c r="BF662" s="155">
        <v>692.46</v>
      </c>
      <c r="BG662" s="100"/>
      <c r="BH662" s="155">
        <v>0</v>
      </c>
      <c r="BI662" s="366">
        <v>0</v>
      </c>
      <c r="BJ662" s="339">
        <v>0</v>
      </c>
      <c r="BK662" s="155">
        <v>0</v>
      </c>
      <c r="BL662" s="156">
        <v>0</v>
      </c>
      <c r="BM662" s="155">
        <v>692.46</v>
      </c>
      <c r="BN662" s="100"/>
      <c r="BO662" s="155">
        <v>0</v>
      </c>
      <c r="BP662" s="366">
        <v>0</v>
      </c>
      <c r="BQ662" s="339">
        <v>0</v>
      </c>
      <c r="BR662" s="155">
        <v>0</v>
      </c>
      <c r="BS662" s="156">
        <v>0</v>
      </c>
      <c r="BT662" s="155">
        <v>692.46</v>
      </c>
      <c r="BU662" s="100"/>
      <c r="BV662" s="155">
        <v>0</v>
      </c>
      <c r="BW662" s="366">
        <v>0</v>
      </c>
      <c r="BX662" s="339">
        <v>0</v>
      </c>
      <c r="BY662" s="155">
        <v>0</v>
      </c>
      <c r="BZ662" s="156">
        <v>0</v>
      </c>
      <c r="CA662" s="155">
        <v>692.46</v>
      </c>
      <c r="CB662" s="100"/>
      <c r="CC662" s="155">
        <v>0</v>
      </c>
      <c r="CD662" s="366">
        <v>0</v>
      </c>
      <c r="CE662" s="339">
        <v>0</v>
      </c>
      <c r="CF662" s="155">
        <v>0</v>
      </c>
      <c r="CG662" s="156">
        <v>0</v>
      </c>
      <c r="CH662" s="155">
        <v>692.46</v>
      </c>
      <c r="CI662" s="100"/>
      <c r="CJ662" s="155">
        <v>0</v>
      </c>
      <c r="CK662" s="366">
        <v>0</v>
      </c>
      <c r="CL662" s="339">
        <v>0</v>
      </c>
      <c r="CM662" s="155">
        <v>0</v>
      </c>
      <c r="CN662" s="156">
        <v>0</v>
      </c>
      <c r="CO662" s="155">
        <v>692.46</v>
      </c>
      <c r="CP662" s="100"/>
      <c r="CQ662" s="155">
        <v>0</v>
      </c>
      <c r="CR662" s="366">
        <v>0</v>
      </c>
      <c r="CS662" s="339">
        <v>0</v>
      </c>
      <c r="CT662" s="155">
        <v>0</v>
      </c>
      <c r="CU662" s="156">
        <v>0</v>
      </c>
      <c r="CV662" s="155">
        <v>692.46</v>
      </c>
      <c r="CW662" s="100"/>
      <c r="CX662" s="155">
        <v>0</v>
      </c>
      <c r="CY662" s="366">
        <v>0</v>
      </c>
      <c r="CZ662" s="339">
        <v>0</v>
      </c>
      <c r="DA662" s="155">
        <v>0</v>
      </c>
      <c r="DB662" s="156">
        <v>0</v>
      </c>
      <c r="DC662" s="155">
        <v>692.46</v>
      </c>
      <c r="DD662" s="100"/>
      <c r="DE662" s="155">
        <v>0</v>
      </c>
      <c r="DF662" s="366">
        <v>0</v>
      </c>
      <c r="DG662" s="339">
        <v>0</v>
      </c>
      <c r="DH662" s="155">
        <v>0</v>
      </c>
      <c r="DI662" s="156">
        <v>0</v>
      </c>
      <c r="DJ662" s="155">
        <v>692.46</v>
      </c>
      <c r="DK662" s="100"/>
      <c r="DL662" s="155">
        <v>0</v>
      </c>
      <c r="DM662" s="366">
        <v>0</v>
      </c>
      <c r="DN662" s="339">
        <v>0</v>
      </c>
      <c r="DO662" s="155">
        <v>0</v>
      </c>
      <c r="DP662" s="156">
        <v>0</v>
      </c>
      <c r="DQ662" s="155">
        <v>692.46</v>
      </c>
    </row>
    <row r="663" spans="1:121" ht="25.5" x14ac:dyDescent="0.25">
      <c r="A663" s="17" t="s">
        <v>1773</v>
      </c>
      <c r="B663" s="18" t="s">
        <v>1774</v>
      </c>
      <c r="C663" s="17" t="s">
        <v>27</v>
      </c>
      <c r="D663" s="17" t="s">
        <v>1775</v>
      </c>
      <c r="E663" s="19" t="s">
        <v>522</v>
      </c>
      <c r="F663" s="19">
        <v>3</v>
      </c>
      <c r="G663" s="20">
        <v>99.34</v>
      </c>
      <c r="H663" s="20">
        <v>124.39</v>
      </c>
      <c r="I663" s="390">
        <v>373.17</v>
      </c>
      <c r="J663" s="100">
        <v>0</v>
      </c>
      <c r="K663" s="155">
        <v>0</v>
      </c>
      <c r="L663" s="366">
        <v>0</v>
      </c>
      <c r="M663" s="339">
        <v>0</v>
      </c>
      <c r="N663" s="155">
        <v>0</v>
      </c>
      <c r="O663" s="156">
        <v>0</v>
      </c>
      <c r="P663" s="155">
        <v>373.17</v>
      </c>
      <c r="Q663" s="100"/>
      <c r="R663" s="155">
        <v>0</v>
      </c>
      <c r="S663" s="366">
        <v>0</v>
      </c>
      <c r="T663" s="339">
        <v>0</v>
      </c>
      <c r="U663" s="155">
        <v>0</v>
      </c>
      <c r="V663" s="156">
        <v>0</v>
      </c>
      <c r="W663" s="155">
        <v>373.17</v>
      </c>
      <c r="X663" s="100"/>
      <c r="Y663" s="155">
        <v>0</v>
      </c>
      <c r="Z663" s="366">
        <v>0</v>
      </c>
      <c r="AA663" s="339">
        <v>0</v>
      </c>
      <c r="AB663" s="155">
        <v>0</v>
      </c>
      <c r="AC663" s="156">
        <v>0</v>
      </c>
      <c r="AD663" s="155">
        <v>373.17</v>
      </c>
      <c r="AE663" s="100"/>
      <c r="AF663" s="155">
        <v>0</v>
      </c>
      <c r="AG663" s="366">
        <v>0</v>
      </c>
      <c r="AH663" s="339">
        <v>0</v>
      </c>
      <c r="AI663" s="155">
        <v>0</v>
      </c>
      <c r="AJ663" s="156">
        <v>0</v>
      </c>
      <c r="AK663" s="155">
        <v>373.17</v>
      </c>
      <c r="AL663" s="100"/>
      <c r="AM663" s="155">
        <v>0</v>
      </c>
      <c r="AN663" s="366">
        <v>0</v>
      </c>
      <c r="AO663" s="339">
        <v>0</v>
      </c>
      <c r="AP663" s="155">
        <v>0</v>
      </c>
      <c r="AQ663" s="156">
        <v>0</v>
      </c>
      <c r="AR663" s="155">
        <v>373.17</v>
      </c>
      <c r="AS663" s="100"/>
      <c r="AT663" s="155">
        <v>0</v>
      </c>
      <c r="AU663" s="366">
        <v>0</v>
      </c>
      <c r="AV663" s="339">
        <v>0</v>
      </c>
      <c r="AW663" s="155">
        <v>0</v>
      </c>
      <c r="AX663" s="156">
        <v>0</v>
      </c>
      <c r="AY663" s="155">
        <v>373.17</v>
      </c>
      <c r="AZ663" s="100"/>
      <c r="BA663" s="155">
        <v>0</v>
      </c>
      <c r="BB663" s="366">
        <v>0</v>
      </c>
      <c r="BC663" s="339">
        <v>0</v>
      </c>
      <c r="BD663" s="155">
        <v>0</v>
      </c>
      <c r="BE663" s="156">
        <v>0</v>
      </c>
      <c r="BF663" s="155">
        <v>373.17</v>
      </c>
      <c r="BG663" s="100"/>
      <c r="BH663" s="155">
        <v>0</v>
      </c>
      <c r="BI663" s="366">
        <v>0</v>
      </c>
      <c r="BJ663" s="339">
        <v>0</v>
      </c>
      <c r="BK663" s="155">
        <v>0</v>
      </c>
      <c r="BL663" s="156">
        <v>0</v>
      </c>
      <c r="BM663" s="155">
        <v>373.17</v>
      </c>
      <c r="BN663" s="100"/>
      <c r="BO663" s="155">
        <v>0</v>
      </c>
      <c r="BP663" s="366">
        <v>0</v>
      </c>
      <c r="BQ663" s="339">
        <v>0</v>
      </c>
      <c r="BR663" s="155">
        <v>0</v>
      </c>
      <c r="BS663" s="156">
        <v>0</v>
      </c>
      <c r="BT663" s="155">
        <v>373.17</v>
      </c>
      <c r="BU663" s="100"/>
      <c r="BV663" s="155">
        <v>0</v>
      </c>
      <c r="BW663" s="366">
        <v>0</v>
      </c>
      <c r="BX663" s="339">
        <v>0</v>
      </c>
      <c r="BY663" s="155">
        <v>0</v>
      </c>
      <c r="BZ663" s="156">
        <v>0</v>
      </c>
      <c r="CA663" s="155">
        <v>373.17</v>
      </c>
      <c r="CB663" s="100"/>
      <c r="CC663" s="155">
        <v>0</v>
      </c>
      <c r="CD663" s="366">
        <v>0</v>
      </c>
      <c r="CE663" s="339">
        <v>0</v>
      </c>
      <c r="CF663" s="155">
        <v>0</v>
      </c>
      <c r="CG663" s="156">
        <v>0</v>
      </c>
      <c r="CH663" s="155">
        <v>373.17</v>
      </c>
      <c r="CI663" s="100"/>
      <c r="CJ663" s="155">
        <v>0</v>
      </c>
      <c r="CK663" s="366">
        <v>0</v>
      </c>
      <c r="CL663" s="339">
        <v>0</v>
      </c>
      <c r="CM663" s="155">
        <v>0</v>
      </c>
      <c r="CN663" s="156">
        <v>0</v>
      </c>
      <c r="CO663" s="155">
        <v>373.17</v>
      </c>
      <c r="CP663" s="100"/>
      <c r="CQ663" s="155">
        <v>0</v>
      </c>
      <c r="CR663" s="366">
        <v>0</v>
      </c>
      <c r="CS663" s="339">
        <v>0</v>
      </c>
      <c r="CT663" s="155">
        <v>0</v>
      </c>
      <c r="CU663" s="156">
        <v>0</v>
      </c>
      <c r="CV663" s="155">
        <v>373.17</v>
      </c>
      <c r="CW663" s="100"/>
      <c r="CX663" s="155">
        <v>0</v>
      </c>
      <c r="CY663" s="366">
        <v>0</v>
      </c>
      <c r="CZ663" s="339">
        <v>0</v>
      </c>
      <c r="DA663" s="155">
        <v>0</v>
      </c>
      <c r="DB663" s="156">
        <v>0</v>
      </c>
      <c r="DC663" s="155">
        <v>373.17</v>
      </c>
      <c r="DD663" s="100"/>
      <c r="DE663" s="155">
        <v>0</v>
      </c>
      <c r="DF663" s="366">
        <v>0</v>
      </c>
      <c r="DG663" s="339">
        <v>0</v>
      </c>
      <c r="DH663" s="155">
        <v>0</v>
      </c>
      <c r="DI663" s="156">
        <v>0</v>
      </c>
      <c r="DJ663" s="155">
        <v>373.17</v>
      </c>
      <c r="DK663" s="100"/>
      <c r="DL663" s="155">
        <v>0</v>
      </c>
      <c r="DM663" s="366">
        <v>0</v>
      </c>
      <c r="DN663" s="339">
        <v>0</v>
      </c>
      <c r="DO663" s="155">
        <v>0</v>
      </c>
      <c r="DP663" s="156">
        <v>0</v>
      </c>
      <c r="DQ663" s="155">
        <v>373.17</v>
      </c>
    </row>
    <row r="664" spans="1:121" ht="25.5" x14ac:dyDescent="0.25">
      <c r="A664" s="17" t="s">
        <v>1776</v>
      </c>
      <c r="B664" s="18" t="s">
        <v>1777</v>
      </c>
      <c r="C664" s="17" t="s">
        <v>27</v>
      </c>
      <c r="D664" s="17" t="s">
        <v>1778</v>
      </c>
      <c r="E664" s="19" t="s">
        <v>522</v>
      </c>
      <c r="F664" s="19">
        <v>6</v>
      </c>
      <c r="G664" s="20">
        <v>88.01</v>
      </c>
      <c r="H664" s="20">
        <v>110.2</v>
      </c>
      <c r="I664" s="390">
        <v>661.2</v>
      </c>
      <c r="J664" s="100">
        <v>0</v>
      </c>
      <c r="K664" s="155">
        <v>0</v>
      </c>
      <c r="L664" s="366">
        <v>0</v>
      </c>
      <c r="M664" s="339">
        <v>0</v>
      </c>
      <c r="N664" s="155">
        <v>0</v>
      </c>
      <c r="O664" s="156">
        <v>0</v>
      </c>
      <c r="P664" s="155">
        <v>661.2</v>
      </c>
      <c r="Q664" s="100"/>
      <c r="R664" s="155">
        <v>0</v>
      </c>
      <c r="S664" s="366">
        <v>0</v>
      </c>
      <c r="T664" s="339">
        <v>0</v>
      </c>
      <c r="U664" s="155">
        <v>0</v>
      </c>
      <c r="V664" s="156">
        <v>0</v>
      </c>
      <c r="W664" s="155">
        <v>661.2</v>
      </c>
      <c r="X664" s="100"/>
      <c r="Y664" s="155">
        <v>0</v>
      </c>
      <c r="Z664" s="366">
        <v>0</v>
      </c>
      <c r="AA664" s="339">
        <v>0</v>
      </c>
      <c r="AB664" s="155">
        <v>0</v>
      </c>
      <c r="AC664" s="156">
        <v>0</v>
      </c>
      <c r="AD664" s="155">
        <v>661.2</v>
      </c>
      <c r="AE664" s="100"/>
      <c r="AF664" s="155">
        <v>0</v>
      </c>
      <c r="AG664" s="366">
        <v>0</v>
      </c>
      <c r="AH664" s="339">
        <v>0</v>
      </c>
      <c r="AI664" s="155">
        <v>0</v>
      </c>
      <c r="AJ664" s="156">
        <v>0</v>
      </c>
      <c r="AK664" s="155">
        <v>661.2</v>
      </c>
      <c r="AL664" s="100"/>
      <c r="AM664" s="155">
        <v>0</v>
      </c>
      <c r="AN664" s="366">
        <v>0</v>
      </c>
      <c r="AO664" s="339">
        <v>0</v>
      </c>
      <c r="AP664" s="155">
        <v>0</v>
      </c>
      <c r="AQ664" s="156">
        <v>0</v>
      </c>
      <c r="AR664" s="155">
        <v>661.2</v>
      </c>
      <c r="AS664" s="100"/>
      <c r="AT664" s="155">
        <v>0</v>
      </c>
      <c r="AU664" s="366">
        <v>0</v>
      </c>
      <c r="AV664" s="339">
        <v>0</v>
      </c>
      <c r="AW664" s="155">
        <v>0</v>
      </c>
      <c r="AX664" s="156">
        <v>0</v>
      </c>
      <c r="AY664" s="155">
        <v>661.2</v>
      </c>
      <c r="AZ664" s="100"/>
      <c r="BA664" s="155">
        <v>0</v>
      </c>
      <c r="BB664" s="366">
        <v>0</v>
      </c>
      <c r="BC664" s="339">
        <v>0</v>
      </c>
      <c r="BD664" s="155">
        <v>0</v>
      </c>
      <c r="BE664" s="156">
        <v>0</v>
      </c>
      <c r="BF664" s="155">
        <v>661.2</v>
      </c>
      <c r="BG664" s="100"/>
      <c r="BH664" s="155">
        <v>0</v>
      </c>
      <c r="BI664" s="366">
        <v>0</v>
      </c>
      <c r="BJ664" s="339">
        <v>0</v>
      </c>
      <c r="BK664" s="155">
        <v>0</v>
      </c>
      <c r="BL664" s="156">
        <v>0</v>
      </c>
      <c r="BM664" s="155">
        <v>661.2</v>
      </c>
      <c r="BN664" s="100"/>
      <c r="BO664" s="155">
        <v>0</v>
      </c>
      <c r="BP664" s="366">
        <v>0</v>
      </c>
      <c r="BQ664" s="339">
        <v>0</v>
      </c>
      <c r="BR664" s="155">
        <v>0</v>
      </c>
      <c r="BS664" s="156">
        <v>0</v>
      </c>
      <c r="BT664" s="155">
        <v>661.2</v>
      </c>
      <c r="BU664" s="100"/>
      <c r="BV664" s="155">
        <v>0</v>
      </c>
      <c r="BW664" s="366">
        <v>0</v>
      </c>
      <c r="BX664" s="339">
        <v>0</v>
      </c>
      <c r="BY664" s="155">
        <v>0</v>
      </c>
      <c r="BZ664" s="156">
        <v>0</v>
      </c>
      <c r="CA664" s="155">
        <v>661.2</v>
      </c>
      <c r="CB664" s="100"/>
      <c r="CC664" s="155">
        <v>0</v>
      </c>
      <c r="CD664" s="366">
        <v>0</v>
      </c>
      <c r="CE664" s="339">
        <v>0</v>
      </c>
      <c r="CF664" s="155">
        <v>0</v>
      </c>
      <c r="CG664" s="156">
        <v>0</v>
      </c>
      <c r="CH664" s="155">
        <v>661.2</v>
      </c>
      <c r="CI664" s="100"/>
      <c r="CJ664" s="155">
        <v>0</v>
      </c>
      <c r="CK664" s="366">
        <v>0</v>
      </c>
      <c r="CL664" s="339">
        <v>0</v>
      </c>
      <c r="CM664" s="155">
        <v>0</v>
      </c>
      <c r="CN664" s="156">
        <v>0</v>
      </c>
      <c r="CO664" s="155">
        <v>661.2</v>
      </c>
      <c r="CP664" s="100"/>
      <c r="CQ664" s="155">
        <v>0</v>
      </c>
      <c r="CR664" s="366">
        <v>0</v>
      </c>
      <c r="CS664" s="339">
        <v>0</v>
      </c>
      <c r="CT664" s="155">
        <v>0</v>
      </c>
      <c r="CU664" s="156">
        <v>0</v>
      </c>
      <c r="CV664" s="155">
        <v>661.2</v>
      </c>
      <c r="CW664" s="100"/>
      <c r="CX664" s="155">
        <v>0</v>
      </c>
      <c r="CY664" s="366">
        <v>0</v>
      </c>
      <c r="CZ664" s="339">
        <v>0</v>
      </c>
      <c r="DA664" s="155">
        <v>0</v>
      </c>
      <c r="DB664" s="156">
        <v>0</v>
      </c>
      <c r="DC664" s="155">
        <v>661.2</v>
      </c>
      <c r="DD664" s="100"/>
      <c r="DE664" s="155">
        <v>0</v>
      </c>
      <c r="DF664" s="366">
        <v>0</v>
      </c>
      <c r="DG664" s="339">
        <v>0</v>
      </c>
      <c r="DH664" s="155">
        <v>0</v>
      </c>
      <c r="DI664" s="156">
        <v>0</v>
      </c>
      <c r="DJ664" s="155">
        <v>661.2</v>
      </c>
      <c r="DK664" s="100"/>
      <c r="DL664" s="155">
        <v>0</v>
      </c>
      <c r="DM664" s="366">
        <v>0</v>
      </c>
      <c r="DN664" s="339">
        <v>0</v>
      </c>
      <c r="DO664" s="155">
        <v>0</v>
      </c>
      <c r="DP664" s="156">
        <v>0</v>
      </c>
      <c r="DQ664" s="155">
        <v>661.2</v>
      </c>
    </row>
    <row r="665" spans="1:121" ht="25.5" x14ac:dyDescent="0.25">
      <c r="A665" s="17" t="s">
        <v>1779</v>
      </c>
      <c r="B665" s="18" t="s">
        <v>1780</v>
      </c>
      <c r="C665" s="17" t="s">
        <v>27</v>
      </c>
      <c r="D665" s="17" t="s">
        <v>1781</v>
      </c>
      <c r="E665" s="19" t="s">
        <v>42</v>
      </c>
      <c r="F665" s="19">
        <v>13</v>
      </c>
      <c r="G665" s="20">
        <v>405.39</v>
      </c>
      <c r="H665" s="20">
        <v>507.62</v>
      </c>
      <c r="I665" s="390">
        <v>6599.06</v>
      </c>
      <c r="J665" s="100">
        <v>0</v>
      </c>
      <c r="K665" s="155">
        <v>0</v>
      </c>
      <c r="L665" s="366">
        <v>0</v>
      </c>
      <c r="M665" s="339">
        <v>0</v>
      </c>
      <c r="N665" s="155">
        <v>0</v>
      </c>
      <c r="O665" s="156">
        <v>0</v>
      </c>
      <c r="P665" s="155">
        <v>6599.06</v>
      </c>
      <c r="Q665" s="100"/>
      <c r="R665" s="155">
        <v>0</v>
      </c>
      <c r="S665" s="366">
        <v>0</v>
      </c>
      <c r="T665" s="339">
        <v>0</v>
      </c>
      <c r="U665" s="155">
        <v>0</v>
      </c>
      <c r="V665" s="156">
        <v>0</v>
      </c>
      <c r="W665" s="155">
        <v>6599.06</v>
      </c>
      <c r="X665" s="100"/>
      <c r="Y665" s="155">
        <v>0</v>
      </c>
      <c r="Z665" s="366">
        <v>0</v>
      </c>
      <c r="AA665" s="339">
        <v>0</v>
      </c>
      <c r="AB665" s="155">
        <v>0</v>
      </c>
      <c r="AC665" s="156">
        <v>0</v>
      </c>
      <c r="AD665" s="155">
        <v>6599.06</v>
      </c>
      <c r="AE665" s="100"/>
      <c r="AF665" s="155">
        <v>0</v>
      </c>
      <c r="AG665" s="366">
        <v>0</v>
      </c>
      <c r="AH665" s="339">
        <v>0</v>
      </c>
      <c r="AI665" s="155">
        <v>0</v>
      </c>
      <c r="AJ665" s="156">
        <v>0</v>
      </c>
      <c r="AK665" s="155">
        <v>6599.06</v>
      </c>
      <c r="AL665" s="100"/>
      <c r="AM665" s="155">
        <v>0</v>
      </c>
      <c r="AN665" s="366">
        <v>0</v>
      </c>
      <c r="AO665" s="339">
        <v>0</v>
      </c>
      <c r="AP665" s="155">
        <v>0</v>
      </c>
      <c r="AQ665" s="156">
        <v>0</v>
      </c>
      <c r="AR665" s="155">
        <v>6599.06</v>
      </c>
      <c r="AS665" s="100"/>
      <c r="AT665" s="155">
        <v>0</v>
      </c>
      <c r="AU665" s="366">
        <v>0</v>
      </c>
      <c r="AV665" s="339">
        <v>0</v>
      </c>
      <c r="AW665" s="155">
        <v>0</v>
      </c>
      <c r="AX665" s="156">
        <v>0</v>
      </c>
      <c r="AY665" s="155">
        <v>6599.06</v>
      </c>
      <c r="AZ665" s="100"/>
      <c r="BA665" s="155">
        <v>0</v>
      </c>
      <c r="BB665" s="366">
        <v>0</v>
      </c>
      <c r="BC665" s="339">
        <v>0</v>
      </c>
      <c r="BD665" s="155">
        <v>0</v>
      </c>
      <c r="BE665" s="156">
        <v>0</v>
      </c>
      <c r="BF665" s="155">
        <v>6599.06</v>
      </c>
      <c r="BG665" s="100"/>
      <c r="BH665" s="155">
        <v>0</v>
      </c>
      <c r="BI665" s="366">
        <v>0</v>
      </c>
      <c r="BJ665" s="339">
        <v>0</v>
      </c>
      <c r="BK665" s="155">
        <v>0</v>
      </c>
      <c r="BL665" s="156">
        <v>0</v>
      </c>
      <c r="BM665" s="155">
        <v>6599.06</v>
      </c>
      <c r="BN665" s="100"/>
      <c r="BO665" s="155">
        <v>0</v>
      </c>
      <c r="BP665" s="366">
        <v>0</v>
      </c>
      <c r="BQ665" s="339">
        <v>0</v>
      </c>
      <c r="BR665" s="155">
        <v>0</v>
      </c>
      <c r="BS665" s="156">
        <v>0</v>
      </c>
      <c r="BT665" s="155">
        <v>6599.06</v>
      </c>
      <c r="BU665" s="100"/>
      <c r="BV665" s="155">
        <v>0</v>
      </c>
      <c r="BW665" s="366">
        <v>0</v>
      </c>
      <c r="BX665" s="339">
        <v>0</v>
      </c>
      <c r="BY665" s="155">
        <v>0</v>
      </c>
      <c r="BZ665" s="156">
        <v>0</v>
      </c>
      <c r="CA665" s="155">
        <v>6599.06</v>
      </c>
      <c r="CB665" s="100"/>
      <c r="CC665" s="155">
        <v>0</v>
      </c>
      <c r="CD665" s="366">
        <v>0</v>
      </c>
      <c r="CE665" s="339">
        <v>0</v>
      </c>
      <c r="CF665" s="155">
        <v>0</v>
      </c>
      <c r="CG665" s="156">
        <v>0</v>
      </c>
      <c r="CH665" s="155">
        <v>6599.06</v>
      </c>
      <c r="CI665" s="100"/>
      <c r="CJ665" s="155">
        <v>0</v>
      </c>
      <c r="CK665" s="366">
        <v>0</v>
      </c>
      <c r="CL665" s="339">
        <v>0</v>
      </c>
      <c r="CM665" s="155">
        <v>0</v>
      </c>
      <c r="CN665" s="156">
        <v>0</v>
      </c>
      <c r="CO665" s="155">
        <v>6599.06</v>
      </c>
      <c r="CP665" s="100"/>
      <c r="CQ665" s="155">
        <v>0</v>
      </c>
      <c r="CR665" s="366">
        <v>0</v>
      </c>
      <c r="CS665" s="339">
        <v>0</v>
      </c>
      <c r="CT665" s="155">
        <v>0</v>
      </c>
      <c r="CU665" s="156">
        <v>0</v>
      </c>
      <c r="CV665" s="155">
        <v>6599.06</v>
      </c>
      <c r="CW665" s="100"/>
      <c r="CX665" s="155">
        <v>0</v>
      </c>
      <c r="CY665" s="366">
        <v>0</v>
      </c>
      <c r="CZ665" s="339">
        <v>0</v>
      </c>
      <c r="DA665" s="155">
        <v>0</v>
      </c>
      <c r="DB665" s="156">
        <v>0</v>
      </c>
      <c r="DC665" s="155">
        <v>6599.06</v>
      </c>
      <c r="DD665" s="100"/>
      <c r="DE665" s="155">
        <v>0</v>
      </c>
      <c r="DF665" s="366">
        <v>0</v>
      </c>
      <c r="DG665" s="339">
        <v>0</v>
      </c>
      <c r="DH665" s="155">
        <v>0</v>
      </c>
      <c r="DI665" s="156">
        <v>0</v>
      </c>
      <c r="DJ665" s="155">
        <v>6599.06</v>
      </c>
      <c r="DK665" s="100"/>
      <c r="DL665" s="155">
        <v>0</v>
      </c>
      <c r="DM665" s="366">
        <v>0</v>
      </c>
      <c r="DN665" s="339">
        <v>0</v>
      </c>
      <c r="DO665" s="155">
        <v>0</v>
      </c>
      <c r="DP665" s="156">
        <v>0</v>
      </c>
      <c r="DQ665" s="155">
        <v>6599.06</v>
      </c>
    </row>
    <row r="666" spans="1:121" ht="25.5" x14ac:dyDescent="0.25">
      <c r="A666" s="17" t="s">
        <v>1782</v>
      </c>
      <c r="B666" s="18" t="s">
        <v>1783</v>
      </c>
      <c r="C666" s="17" t="s">
        <v>27</v>
      </c>
      <c r="D666" s="17" t="s">
        <v>1784</v>
      </c>
      <c r="E666" s="19" t="s">
        <v>522</v>
      </c>
      <c r="F666" s="19">
        <v>4</v>
      </c>
      <c r="G666" s="20">
        <v>369.29</v>
      </c>
      <c r="H666" s="20">
        <v>462.42</v>
      </c>
      <c r="I666" s="390">
        <v>1849.68</v>
      </c>
      <c r="J666" s="100">
        <v>0</v>
      </c>
      <c r="K666" s="155">
        <v>0</v>
      </c>
      <c r="L666" s="366">
        <v>0</v>
      </c>
      <c r="M666" s="339">
        <v>0</v>
      </c>
      <c r="N666" s="155">
        <v>0</v>
      </c>
      <c r="O666" s="156">
        <v>0</v>
      </c>
      <c r="P666" s="155">
        <v>1849.68</v>
      </c>
      <c r="Q666" s="100"/>
      <c r="R666" s="155">
        <v>0</v>
      </c>
      <c r="S666" s="366">
        <v>0</v>
      </c>
      <c r="T666" s="339">
        <v>0</v>
      </c>
      <c r="U666" s="155">
        <v>0</v>
      </c>
      <c r="V666" s="156">
        <v>0</v>
      </c>
      <c r="W666" s="155">
        <v>1849.68</v>
      </c>
      <c r="X666" s="100"/>
      <c r="Y666" s="155">
        <v>0</v>
      </c>
      <c r="Z666" s="366">
        <v>0</v>
      </c>
      <c r="AA666" s="339">
        <v>0</v>
      </c>
      <c r="AB666" s="155">
        <v>0</v>
      </c>
      <c r="AC666" s="156">
        <v>0</v>
      </c>
      <c r="AD666" s="155">
        <v>1849.68</v>
      </c>
      <c r="AE666" s="100"/>
      <c r="AF666" s="155">
        <v>0</v>
      </c>
      <c r="AG666" s="366">
        <v>0</v>
      </c>
      <c r="AH666" s="339">
        <v>0</v>
      </c>
      <c r="AI666" s="155">
        <v>0</v>
      </c>
      <c r="AJ666" s="156">
        <v>0</v>
      </c>
      <c r="AK666" s="155">
        <v>1849.68</v>
      </c>
      <c r="AL666" s="100"/>
      <c r="AM666" s="155">
        <v>0</v>
      </c>
      <c r="AN666" s="366">
        <v>0</v>
      </c>
      <c r="AO666" s="339">
        <v>0</v>
      </c>
      <c r="AP666" s="155">
        <v>0</v>
      </c>
      <c r="AQ666" s="156">
        <v>0</v>
      </c>
      <c r="AR666" s="155">
        <v>1849.68</v>
      </c>
      <c r="AS666" s="100"/>
      <c r="AT666" s="155">
        <v>0</v>
      </c>
      <c r="AU666" s="366">
        <v>0</v>
      </c>
      <c r="AV666" s="339">
        <v>0</v>
      </c>
      <c r="AW666" s="155">
        <v>0</v>
      </c>
      <c r="AX666" s="156">
        <v>0</v>
      </c>
      <c r="AY666" s="155">
        <v>1849.68</v>
      </c>
      <c r="AZ666" s="100"/>
      <c r="BA666" s="155">
        <v>0</v>
      </c>
      <c r="BB666" s="366">
        <v>0</v>
      </c>
      <c r="BC666" s="339">
        <v>0</v>
      </c>
      <c r="BD666" s="155">
        <v>0</v>
      </c>
      <c r="BE666" s="156">
        <v>0</v>
      </c>
      <c r="BF666" s="155">
        <v>1849.68</v>
      </c>
      <c r="BG666" s="100"/>
      <c r="BH666" s="155">
        <v>0</v>
      </c>
      <c r="BI666" s="366">
        <v>0</v>
      </c>
      <c r="BJ666" s="339">
        <v>0</v>
      </c>
      <c r="BK666" s="155">
        <v>0</v>
      </c>
      <c r="BL666" s="156">
        <v>0</v>
      </c>
      <c r="BM666" s="155">
        <v>1849.68</v>
      </c>
      <c r="BN666" s="100"/>
      <c r="BO666" s="155">
        <v>0</v>
      </c>
      <c r="BP666" s="366">
        <v>0</v>
      </c>
      <c r="BQ666" s="339">
        <v>0</v>
      </c>
      <c r="BR666" s="155">
        <v>0</v>
      </c>
      <c r="BS666" s="156">
        <v>0</v>
      </c>
      <c r="BT666" s="155">
        <v>1849.68</v>
      </c>
      <c r="BU666" s="100"/>
      <c r="BV666" s="155">
        <v>0</v>
      </c>
      <c r="BW666" s="366">
        <v>0</v>
      </c>
      <c r="BX666" s="339">
        <v>0</v>
      </c>
      <c r="BY666" s="155">
        <v>0</v>
      </c>
      <c r="BZ666" s="156">
        <v>0</v>
      </c>
      <c r="CA666" s="155">
        <v>1849.68</v>
      </c>
      <c r="CB666" s="100"/>
      <c r="CC666" s="155">
        <v>0</v>
      </c>
      <c r="CD666" s="366">
        <v>0</v>
      </c>
      <c r="CE666" s="339">
        <v>0</v>
      </c>
      <c r="CF666" s="155">
        <v>0</v>
      </c>
      <c r="CG666" s="156">
        <v>0</v>
      </c>
      <c r="CH666" s="155">
        <v>1849.68</v>
      </c>
      <c r="CI666" s="100"/>
      <c r="CJ666" s="155">
        <v>0</v>
      </c>
      <c r="CK666" s="366">
        <v>0</v>
      </c>
      <c r="CL666" s="339">
        <v>0</v>
      </c>
      <c r="CM666" s="155">
        <v>0</v>
      </c>
      <c r="CN666" s="156">
        <v>0</v>
      </c>
      <c r="CO666" s="155">
        <v>1849.68</v>
      </c>
      <c r="CP666" s="100"/>
      <c r="CQ666" s="155">
        <v>0</v>
      </c>
      <c r="CR666" s="366">
        <v>0</v>
      </c>
      <c r="CS666" s="339">
        <v>0</v>
      </c>
      <c r="CT666" s="155">
        <v>0</v>
      </c>
      <c r="CU666" s="156">
        <v>0</v>
      </c>
      <c r="CV666" s="155">
        <v>1849.68</v>
      </c>
      <c r="CW666" s="100"/>
      <c r="CX666" s="155">
        <v>0</v>
      </c>
      <c r="CY666" s="366">
        <v>0</v>
      </c>
      <c r="CZ666" s="339">
        <v>0</v>
      </c>
      <c r="DA666" s="155">
        <v>0</v>
      </c>
      <c r="DB666" s="156">
        <v>0</v>
      </c>
      <c r="DC666" s="155">
        <v>1849.68</v>
      </c>
      <c r="DD666" s="100"/>
      <c r="DE666" s="155">
        <v>0</v>
      </c>
      <c r="DF666" s="366">
        <v>0</v>
      </c>
      <c r="DG666" s="339">
        <v>0</v>
      </c>
      <c r="DH666" s="155">
        <v>0</v>
      </c>
      <c r="DI666" s="156">
        <v>0</v>
      </c>
      <c r="DJ666" s="155">
        <v>1849.68</v>
      </c>
      <c r="DK666" s="100"/>
      <c r="DL666" s="155">
        <v>0</v>
      </c>
      <c r="DM666" s="366">
        <v>0</v>
      </c>
      <c r="DN666" s="339">
        <v>0</v>
      </c>
      <c r="DO666" s="155">
        <v>0</v>
      </c>
      <c r="DP666" s="156">
        <v>0</v>
      </c>
      <c r="DQ666" s="155">
        <v>1849.68</v>
      </c>
    </row>
    <row r="667" spans="1:121" ht="25.5" x14ac:dyDescent="0.25">
      <c r="A667" s="17" t="s">
        <v>1785</v>
      </c>
      <c r="B667" s="18" t="s">
        <v>1786</v>
      </c>
      <c r="C667" s="17" t="s">
        <v>27</v>
      </c>
      <c r="D667" s="17" t="s">
        <v>1787</v>
      </c>
      <c r="E667" s="19" t="s">
        <v>522</v>
      </c>
      <c r="F667" s="19">
        <v>5</v>
      </c>
      <c r="G667" s="20">
        <v>245.74</v>
      </c>
      <c r="H667" s="20">
        <v>307.70999999999998</v>
      </c>
      <c r="I667" s="390">
        <v>1538.55</v>
      </c>
      <c r="J667" s="100">
        <v>0</v>
      </c>
      <c r="K667" s="155">
        <v>0</v>
      </c>
      <c r="L667" s="366">
        <v>0</v>
      </c>
      <c r="M667" s="339">
        <v>0</v>
      </c>
      <c r="N667" s="155">
        <v>0</v>
      </c>
      <c r="O667" s="156">
        <v>0</v>
      </c>
      <c r="P667" s="155">
        <v>1538.55</v>
      </c>
      <c r="Q667" s="100"/>
      <c r="R667" s="155">
        <v>0</v>
      </c>
      <c r="S667" s="366">
        <v>0</v>
      </c>
      <c r="T667" s="339">
        <v>0</v>
      </c>
      <c r="U667" s="155">
        <v>0</v>
      </c>
      <c r="V667" s="156">
        <v>0</v>
      </c>
      <c r="W667" s="155">
        <v>1538.55</v>
      </c>
      <c r="X667" s="100"/>
      <c r="Y667" s="155">
        <v>0</v>
      </c>
      <c r="Z667" s="366">
        <v>0</v>
      </c>
      <c r="AA667" s="339">
        <v>0</v>
      </c>
      <c r="AB667" s="155">
        <v>0</v>
      </c>
      <c r="AC667" s="156">
        <v>0</v>
      </c>
      <c r="AD667" s="155">
        <v>1538.55</v>
      </c>
      <c r="AE667" s="100"/>
      <c r="AF667" s="155">
        <v>0</v>
      </c>
      <c r="AG667" s="366">
        <v>0</v>
      </c>
      <c r="AH667" s="339">
        <v>0</v>
      </c>
      <c r="AI667" s="155">
        <v>0</v>
      </c>
      <c r="AJ667" s="156">
        <v>0</v>
      </c>
      <c r="AK667" s="155">
        <v>1538.55</v>
      </c>
      <c r="AL667" s="100"/>
      <c r="AM667" s="155">
        <v>0</v>
      </c>
      <c r="AN667" s="366">
        <v>0</v>
      </c>
      <c r="AO667" s="339">
        <v>0</v>
      </c>
      <c r="AP667" s="155">
        <v>0</v>
      </c>
      <c r="AQ667" s="156">
        <v>0</v>
      </c>
      <c r="AR667" s="155">
        <v>1538.55</v>
      </c>
      <c r="AS667" s="100"/>
      <c r="AT667" s="155">
        <v>0</v>
      </c>
      <c r="AU667" s="366">
        <v>0</v>
      </c>
      <c r="AV667" s="339">
        <v>0</v>
      </c>
      <c r="AW667" s="155">
        <v>0</v>
      </c>
      <c r="AX667" s="156">
        <v>0</v>
      </c>
      <c r="AY667" s="155">
        <v>1538.55</v>
      </c>
      <c r="AZ667" s="100"/>
      <c r="BA667" s="155">
        <v>0</v>
      </c>
      <c r="BB667" s="366">
        <v>0</v>
      </c>
      <c r="BC667" s="339">
        <v>0</v>
      </c>
      <c r="BD667" s="155">
        <v>0</v>
      </c>
      <c r="BE667" s="156">
        <v>0</v>
      </c>
      <c r="BF667" s="155">
        <v>1538.55</v>
      </c>
      <c r="BG667" s="100"/>
      <c r="BH667" s="155">
        <v>0</v>
      </c>
      <c r="BI667" s="366">
        <v>0</v>
      </c>
      <c r="BJ667" s="339">
        <v>0</v>
      </c>
      <c r="BK667" s="155">
        <v>0</v>
      </c>
      <c r="BL667" s="156">
        <v>0</v>
      </c>
      <c r="BM667" s="155">
        <v>1538.55</v>
      </c>
      <c r="BN667" s="100"/>
      <c r="BO667" s="155">
        <v>0</v>
      </c>
      <c r="BP667" s="366">
        <v>0</v>
      </c>
      <c r="BQ667" s="339">
        <v>0</v>
      </c>
      <c r="BR667" s="155">
        <v>0</v>
      </c>
      <c r="BS667" s="156">
        <v>0</v>
      </c>
      <c r="BT667" s="155">
        <v>1538.55</v>
      </c>
      <c r="BU667" s="100"/>
      <c r="BV667" s="155">
        <v>0</v>
      </c>
      <c r="BW667" s="366">
        <v>0</v>
      </c>
      <c r="BX667" s="339">
        <v>0</v>
      </c>
      <c r="BY667" s="155">
        <v>0</v>
      </c>
      <c r="BZ667" s="156">
        <v>0</v>
      </c>
      <c r="CA667" s="155">
        <v>1538.55</v>
      </c>
      <c r="CB667" s="100"/>
      <c r="CC667" s="155">
        <v>0</v>
      </c>
      <c r="CD667" s="366">
        <v>0</v>
      </c>
      <c r="CE667" s="339">
        <v>0</v>
      </c>
      <c r="CF667" s="155">
        <v>0</v>
      </c>
      <c r="CG667" s="156">
        <v>0</v>
      </c>
      <c r="CH667" s="155">
        <v>1538.55</v>
      </c>
      <c r="CI667" s="100"/>
      <c r="CJ667" s="155">
        <v>0</v>
      </c>
      <c r="CK667" s="366">
        <v>0</v>
      </c>
      <c r="CL667" s="339">
        <v>0</v>
      </c>
      <c r="CM667" s="155">
        <v>0</v>
      </c>
      <c r="CN667" s="156">
        <v>0</v>
      </c>
      <c r="CO667" s="155">
        <v>1538.55</v>
      </c>
      <c r="CP667" s="100"/>
      <c r="CQ667" s="155">
        <v>0</v>
      </c>
      <c r="CR667" s="366">
        <v>0</v>
      </c>
      <c r="CS667" s="339">
        <v>0</v>
      </c>
      <c r="CT667" s="155">
        <v>0</v>
      </c>
      <c r="CU667" s="156">
        <v>0</v>
      </c>
      <c r="CV667" s="155">
        <v>1538.55</v>
      </c>
      <c r="CW667" s="100"/>
      <c r="CX667" s="155">
        <v>0</v>
      </c>
      <c r="CY667" s="366">
        <v>0</v>
      </c>
      <c r="CZ667" s="339">
        <v>0</v>
      </c>
      <c r="DA667" s="155">
        <v>0</v>
      </c>
      <c r="DB667" s="156">
        <v>0</v>
      </c>
      <c r="DC667" s="155">
        <v>1538.55</v>
      </c>
      <c r="DD667" s="100"/>
      <c r="DE667" s="155">
        <v>0</v>
      </c>
      <c r="DF667" s="366">
        <v>0</v>
      </c>
      <c r="DG667" s="339">
        <v>0</v>
      </c>
      <c r="DH667" s="155">
        <v>0</v>
      </c>
      <c r="DI667" s="156">
        <v>0</v>
      </c>
      <c r="DJ667" s="155">
        <v>1538.55</v>
      </c>
      <c r="DK667" s="100"/>
      <c r="DL667" s="155">
        <v>0</v>
      </c>
      <c r="DM667" s="366">
        <v>0</v>
      </c>
      <c r="DN667" s="339">
        <v>0</v>
      </c>
      <c r="DO667" s="155">
        <v>0</v>
      </c>
      <c r="DP667" s="156">
        <v>0</v>
      </c>
      <c r="DQ667" s="155">
        <v>1538.55</v>
      </c>
    </row>
    <row r="668" spans="1:121" ht="25.5" x14ac:dyDescent="0.25">
      <c r="A668" s="17" t="s">
        <v>1788</v>
      </c>
      <c r="B668" s="18" t="s">
        <v>1789</v>
      </c>
      <c r="C668" s="17" t="s">
        <v>27</v>
      </c>
      <c r="D668" s="17" t="s">
        <v>1790</v>
      </c>
      <c r="E668" s="19" t="s">
        <v>906</v>
      </c>
      <c r="F668" s="19">
        <v>10</v>
      </c>
      <c r="G668" s="20">
        <v>150.46</v>
      </c>
      <c r="H668" s="20">
        <v>188.4</v>
      </c>
      <c r="I668" s="390">
        <v>1884</v>
      </c>
      <c r="J668" s="100">
        <v>0</v>
      </c>
      <c r="K668" s="155">
        <v>0</v>
      </c>
      <c r="L668" s="366">
        <v>0</v>
      </c>
      <c r="M668" s="339">
        <v>0</v>
      </c>
      <c r="N668" s="155">
        <v>0</v>
      </c>
      <c r="O668" s="156">
        <v>0</v>
      </c>
      <c r="P668" s="155">
        <v>1884</v>
      </c>
      <c r="Q668" s="100"/>
      <c r="R668" s="155">
        <v>0</v>
      </c>
      <c r="S668" s="366">
        <v>0</v>
      </c>
      <c r="T668" s="339">
        <v>0</v>
      </c>
      <c r="U668" s="155">
        <v>0</v>
      </c>
      <c r="V668" s="156">
        <v>0</v>
      </c>
      <c r="W668" s="155">
        <v>1884</v>
      </c>
      <c r="X668" s="100"/>
      <c r="Y668" s="155">
        <v>0</v>
      </c>
      <c r="Z668" s="366">
        <v>0</v>
      </c>
      <c r="AA668" s="339">
        <v>0</v>
      </c>
      <c r="AB668" s="155">
        <v>0</v>
      </c>
      <c r="AC668" s="156">
        <v>0</v>
      </c>
      <c r="AD668" s="155">
        <v>1884</v>
      </c>
      <c r="AE668" s="100"/>
      <c r="AF668" s="155">
        <v>0</v>
      </c>
      <c r="AG668" s="366">
        <v>0</v>
      </c>
      <c r="AH668" s="339">
        <v>0</v>
      </c>
      <c r="AI668" s="155">
        <v>0</v>
      </c>
      <c r="AJ668" s="156">
        <v>0</v>
      </c>
      <c r="AK668" s="155">
        <v>1884</v>
      </c>
      <c r="AL668" s="100"/>
      <c r="AM668" s="155">
        <v>0</v>
      </c>
      <c r="AN668" s="366">
        <v>0</v>
      </c>
      <c r="AO668" s="339">
        <v>0</v>
      </c>
      <c r="AP668" s="155">
        <v>0</v>
      </c>
      <c r="AQ668" s="156">
        <v>0</v>
      </c>
      <c r="AR668" s="155">
        <v>1884</v>
      </c>
      <c r="AS668" s="100"/>
      <c r="AT668" s="155">
        <v>0</v>
      </c>
      <c r="AU668" s="366">
        <v>0</v>
      </c>
      <c r="AV668" s="339">
        <v>0</v>
      </c>
      <c r="AW668" s="155">
        <v>0</v>
      </c>
      <c r="AX668" s="156">
        <v>0</v>
      </c>
      <c r="AY668" s="155">
        <v>1884</v>
      </c>
      <c r="AZ668" s="100"/>
      <c r="BA668" s="155">
        <v>0</v>
      </c>
      <c r="BB668" s="366">
        <v>0</v>
      </c>
      <c r="BC668" s="339">
        <v>0</v>
      </c>
      <c r="BD668" s="155">
        <v>0</v>
      </c>
      <c r="BE668" s="156">
        <v>0</v>
      </c>
      <c r="BF668" s="155">
        <v>1884</v>
      </c>
      <c r="BG668" s="100"/>
      <c r="BH668" s="155">
        <v>0</v>
      </c>
      <c r="BI668" s="366">
        <v>0</v>
      </c>
      <c r="BJ668" s="339">
        <v>0</v>
      </c>
      <c r="BK668" s="155">
        <v>0</v>
      </c>
      <c r="BL668" s="156">
        <v>0</v>
      </c>
      <c r="BM668" s="155">
        <v>1884</v>
      </c>
      <c r="BN668" s="100"/>
      <c r="BO668" s="155">
        <v>0</v>
      </c>
      <c r="BP668" s="366">
        <v>0</v>
      </c>
      <c r="BQ668" s="339">
        <v>0</v>
      </c>
      <c r="BR668" s="155">
        <v>0</v>
      </c>
      <c r="BS668" s="156">
        <v>0</v>
      </c>
      <c r="BT668" s="155">
        <v>1884</v>
      </c>
      <c r="BU668" s="100"/>
      <c r="BV668" s="155">
        <v>0</v>
      </c>
      <c r="BW668" s="366">
        <v>0</v>
      </c>
      <c r="BX668" s="339">
        <v>0</v>
      </c>
      <c r="BY668" s="155">
        <v>0</v>
      </c>
      <c r="BZ668" s="156">
        <v>0</v>
      </c>
      <c r="CA668" s="155">
        <v>1884</v>
      </c>
      <c r="CB668" s="100"/>
      <c r="CC668" s="155">
        <v>0</v>
      </c>
      <c r="CD668" s="366">
        <v>0</v>
      </c>
      <c r="CE668" s="339">
        <v>0</v>
      </c>
      <c r="CF668" s="155">
        <v>0</v>
      </c>
      <c r="CG668" s="156">
        <v>0</v>
      </c>
      <c r="CH668" s="155">
        <v>1884</v>
      </c>
      <c r="CI668" s="100"/>
      <c r="CJ668" s="155">
        <v>0</v>
      </c>
      <c r="CK668" s="366">
        <v>0</v>
      </c>
      <c r="CL668" s="339">
        <v>0</v>
      </c>
      <c r="CM668" s="155">
        <v>0</v>
      </c>
      <c r="CN668" s="156">
        <v>0</v>
      </c>
      <c r="CO668" s="155">
        <v>1884</v>
      </c>
      <c r="CP668" s="100"/>
      <c r="CQ668" s="155">
        <v>0</v>
      </c>
      <c r="CR668" s="366">
        <v>0</v>
      </c>
      <c r="CS668" s="339">
        <v>0</v>
      </c>
      <c r="CT668" s="155">
        <v>0</v>
      </c>
      <c r="CU668" s="156">
        <v>0</v>
      </c>
      <c r="CV668" s="155">
        <v>1884</v>
      </c>
      <c r="CW668" s="100"/>
      <c r="CX668" s="155">
        <v>0</v>
      </c>
      <c r="CY668" s="366">
        <v>0</v>
      </c>
      <c r="CZ668" s="339">
        <v>0</v>
      </c>
      <c r="DA668" s="155">
        <v>0</v>
      </c>
      <c r="DB668" s="156">
        <v>0</v>
      </c>
      <c r="DC668" s="155">
        <v>1884</v>
      </c>
      <c r="DD668" s="100"/>
      <c r="DE668" s="155">
        <v>0</v>
      </c>
      <c r="DF668" s="366">
        <v>0</v>
      </c>
      <c r="DG668" s="339">
        <v>0</v>
      </c>
      <c r="DH668" s="155">
        <v>0</v>
      </c>
      <c r="DI668" s="156">
        <v>0</v>
      </c>
      <c r="DJ668" s="155">
        <v>1884</v>
      </c>
      <c r="DK668" s="100"/>
      <c r="DL668" s="155">
        <v>0</v>
      </c>
      <c r="DM668" s="366">
        <v>0</v>
      </c>
      <c r="DN668" s="339">
        <v>0</v>
      </c>
      <c r="DO668" s="155">
        <v>0</v>
      </c>
      <c r="DP668" s="156">
        <v>0</v>
      </c>
      <c r="DQ668" s="155">
        <v>1884</v>
      </c>
    </row>
    <row r="669" spans="1:121" ht="38.25" x14ac:dyDescent="0.25">
      <c r="A669" s="17" t="s">
        <v>1791</v>
      </c>
      <c r="B669" s="18" t="s">
        <v>1792</v>
      </c>
      <c r="C669" s="17" t="s">
        <v>27</v>
      </c>
      <c r="D669" s="17" t="s">
        <v>1793</v>
      </c>
      <c r="E669" s="19" t="s">
        <v>222</v>
      </c>
      <c r="F669" s="19">
        <v>413.44</v>
      </c>
      <c r="G669" s="20">
        <v>22.34</v>
      </c>
      <c r="H669" s="20">
        <v>27.97</v>
      </c>
      <c r="I669" s="390">
        <v>11563.915999999999</v>
      </c>
      <c r="J669" s="100">
        <v>0</v>
      </c>
      <c r="K669" s="155">
        <v>0</v>
      </c>
      <c r="L669" s="366">
        <v>0</v>
      </c>
      <c r="M669" s="339">
        <v>0</v>
      </c>
      <c r="N669" s="155">
        <v>0</v>
      </c>
      <c r="O669" s="156">
        <v>0</v>
      </c>
      <c r="P669" s="155">
        <v>11563.915999999999</v>
      </c>
      <c r="Q669" s="100"/>
      <c r="R669" s="155">
        <v>0</v>
      </c>
      <c r="S669" s="366">
        <v>0</v>
      </c>
      <c r="T669" s="339">
        <v>0</v>
      </c>
      <c r="U669" s="155">
        <v>0</v>
      </c>
      <c r="V669" s="156">
        <v>0</v>
      </c>
      <c r="W669" s="155">
        <v>11563.915999999999</v>
      </c>
      <c r="X669" s="100"/>
      <c r="Y669" s="155">
        <v>0</v>
      </c>
      <c r="Z669" s="366">
        <v>0</v>
      </c>
      <c r="AA669" s="339">
        <v>0</v>
      </c>
      <c r="AB669" s="155">
        <v>0</v>
      </c>
      <c r="AC669" s="156">
        <v>0</v>
      </c>
      <c r="AD669" s="155">
        <v>11563.915999999999</v>
      </c>
      <c r="AE669" s="100"/>
      <c r="AF669" s="155">
        <v>0</v>
      </c>
      <c r="AG669" s="366">
        <v>0</v>
      </c>
      <c r="AH669" s="339">
        <v>0</v>
      </c>
      <c r="AI669" s="155">
        <v>0</v>
      </c>
      <c r="AJ669" s="156">
        <v>0</v>
      </c>
      <c r="AK669" s="155">
        <v>11563.915999999999</v>
      </c>
      <c r="AL669" s="100"/>
      <c r="AM669" s="155">
        <v>0</v>
      </c>
      <c r="AN669" s="366">
        <v>0</v>
      </c>
      <c r="AO669" s="339">
        <v>0</v>
      </c>
      <c r="AP669" s="155">
        <v>0</v>
      </c>
      <c r="AQ669" s="156">
        <v>0</v>
      </c>
      <c r="AR669" s="155">
        <v>11563.915999999999</v>
      </c>
      <c r="AS669" s="100"/>
      <c r="AT669" s="155">
        <v>0</v>
      </c>
      <c r="AU669" s="366">
        <v>0</v>
      </c>
      <c r="AV669" s="339">
        <v>0</v>
      </c>
      <c r="AW669" s="155">
        <v>0</v>
      </c>
      <c r="AX669" s="156">
        <v>0</v>
      </c>
      <c r="AY669" s="155">
        <v>11563.915999999999</v>
      </c>
      <c r="AZ669" s="100"/>
      <c r="BA669" s="155">
        <v>0</v>
      </c>
      <c r="BB669" s="366">
        <v>0</v>
      </c>
      <c r="BC669" s="339">
        <v>0</v>
      </c>
      <c r="BD669" s="155">
        <v>0</v>
      </c>
      <c r="BE669" s="156">
        <v>0</v>
      </c>
      <c r="BF669" s="155">
        <v>11563.915999999999</v>
      </c>
      <c r="BG669" s="100"/>
      <c r="BH669" s="155">
        <v>0</v>
      </c>
      <c r="BI669" s="366">
        <v>0</v>
      </c>
      <c r="BJ669" s="339">
        <v>0</v>
      </c>
      <c r="BK669" s="155">
        <v>0</v>
      </c>
      <c r="BL669" s="156">
        <v>0</v>
      </c>
      <c r="BM669" s="155">
        <v>11563.915999999999</v>
      </c>
      <c r="BN669" s="100"/>
      <c r="BO669" s="155">
        <v>0</v>
      </c>
      <c r="BP669" s="366">
        <v>0</v>
      </c>
      <c r="BQ669" s="339">
        <v>0</v>
      </c>
      <c r="BR669" s="155">
        <v>0</v>
      </c>
      <c r="BS669" s="156">
        <v>0</v>
      </c>
      <c r="BT669" s="155">
        <v>11563.915999999999</v>
      </c>
      <c r="BU669" s="100"/>
      <c r="BV669" s="155">
        <v>0</v>
      </c>
      <c r="BW669" s="366">
        <v>0</v>
      </c>
      <c r="BX669" s="339">
        <v>0</v>
      </c>
      <c r="BY669" s="155">
        <v>0</v>
      </c>
      <c r="BZ669" s="156">
        <v>0</v>
      </c>
      <c r="CA669" s="155">
        <v>11563.915999999999</v>
      </c>
      <c r="CB669" s="100"/>
      <c r="CC669" s="155">
        <v>0</v>
      </c>
      <c r="CD669" s="366">
        <v>0</v>
      </c>
      <c r="CE669" s="339">
        <v>0</v>
      </c>
      <c r="CF669" s="155">
        <v>0</v>
      </c>
      <c r="CG669" s="156">
        <v>0</v>
      </c>
      <c r="CH669" s="155">
        <v>11563.915999999999</v>
      </c>
      <c r="CI669" s="100"/>
      <c r="CJ669" s="155">
        <v>0</v>
      </c>
      <c r="CK669" s="366">
        <v>0</v>
      </c>
      <c r="CL669" s="339">
        <v>0</v>
      </c>
      <c r="CM669" s="155">
        <v>0</v>
      </c>
      <c r="CN669" s="156">
        <v>0</v>
      </c>
      <c r="CO669" s="155">
        <v>11563.915999999999</v>
      </c>
      <c r="CP669" s="100"/>
      <c r="CQ669" s="155">
        <v>0</v>
      </c>
      <c r="CR669" s="366">
        <v>0</v>
      </c>
      <c r="CS669" s="339">
        <v>0</v>
      </c>
      <c r="CT669" s="155">
        <v>0</v>
      </c>
      <c r="CU669" s="156">
        <v>0</v>
      </c>
      <c r="CV669" s="155">
        <v>11563.915999999999</v>
      </c>
      <c r="CW669" s="100"/>
      <c r="CX669" s="155">
        <v>0</v>
      </c>
      <c r="CY669" s="366">
        <v>0</v>
      </c>
      <c r="CZ669" s="339">
        <v>0</v>
      </c>
      <c r="DA669" s="155">
        <v>0</v>
      </c>
      <c r="DB669" s="156">
        <v>0</v>
      </c>
      <c r="DC669" s="155">
        <v>11563.915999999999</v>
      </c>
      <c r="DD669" s="100"/>
      <c r="DE669" s="155">
        <v>0</v>
      </c>
      <c r="DF669" s="366">
        <v>0</v>
      </c>
      <c r="DG669" s="339">
        <v>0</v>
      </c>
      <c r="DH669" s="155">
        <v>0</v>
      </c>
      <c r="DI669" s="156">
        <v>0</v>
      </c>
      <c r="DJ669" s="155">
        <v>11563.915999999999</v>
      </c>
      <c r="DK669" s="100"/>
      <c r="DL669" s="155">
        <v>0</v>
      </c>
      <c r="DM669" s="366">
        <v>0</v>
      </c>
      <c r="DN669" s="339">
        <v>0</v>
      </c>
      <c r="DO669" s="155">
        <v>0</v>
      </c>
      <c r="DP669" s="156">
        <v>0</v>
      </c>
      <c r="DQ669" s="155">
        <v>11563.915999999999</v>
      </c>
    </row>
    <row r="670" spans="1:121" ht="51" x14ac:dyDescent="0.25">
      <c r="A670" s="17" t="s">
        <v>1794</v>
      </c>
      <c r="B670" s="18" t="s">
        <v>1795</v>
      </c>
      <c r="C670" s="17" t="s">
        <v>32</v>
      </c>
      <c r="D670" s="17" t="s">
        <v>1796</v>
      </c>
      <c r="E670" s="19" t="s">
        <v>34</v>
      </c>
      <c r="F670" s="19">
        <v>15.93</v>
      </c>
      <c r="G670" s="20">
        <v>20.2</v>
      </c>
      <c r="H670" s="20">
        <v>25.29</v>
      </c>
      <c r="I670" s="390">
        <v>402.86900000000003</v>
      </c>
      <c r="J670" s="100">
        <v>0</v>
      </c>
      <c r="K670" s="155">
        <v>0</v>
      </c>
      <c r="L670" s="366">
        <v>0</v>
      </c>
      <c r="M670" s="339">
        <v>0</v>
      </c>
      <c r="N670" s="155">
        <v>0</v>
      </c>
      <c r="O670" s="156">
        <v>0</v>
      </c>
      <c r="P670" s="155">
        <v>402.86900000000003</v>
      </c>
      <c r="Q670" s="100"/>
      <c r="R670" s="155">
        <v>0</v>
      </c>
      <c r="S670" s="366">
        <v>0</v>
      </c>
      <c r="T670" s="339">
        <v>0</v>
      </c>
      <c r="U670" s="155">
        <v>0</v>
      </c>
      <c r="V670" s="156">
        <v>0</v>
      </c>
      <c r="W670" s="155">
        <v>402.86900000000003</v>
      </c>
      <c r="X670" s="100"/>
      <c r="Y670" s="155">
        <v>0</v>
      </c>
      <c r="Z670" s="366">
        <v>0</v>
      </c>
      <c r="AA670" s="339">
        <v>0</v>
      </c>
      <c r="AB670" s="155">
        <v>0</v>
      </c>
      <c r="AC670" s="156">
        <v>0</v>
      </c>
      <c r="AD670" s="155">
        <v>402.86900000000003</v>
      </c>
      <c r="AE670" s="100"/>
      <c r="AF670" s="155">
        <v>0</v>
      </c>
      <c r="AG670" s="366">
        <v>0</v>
      </c>
      <c r="AH670" s="339">
        <v>0</v>
      </c>
      <c r="AI670" s="155">
        <v>0</v>
      </c>
      <c r="AJ670" s="156">
        <v>0</v>
      </c>
      <c r="AK670" s="155">
        <v>402.86900000000003</v>
      </c>
      <c r="AL670" s="100"/>
      <c r="AM670" s="155">
        <v>0</v>
      </c>
      <c r="AN670" s="366">
        <v>0</v>
      </c>
      <c r="AO670" s="339">
        <v>0</v>
      </c>
      <c r="AP670" s="155">
        <v>0</v>
      </c>
      <c r="AQ670" s="156">
        <v>0</v>
      </c>
      <c r="AR670" s="155">
        <v>402.86900000000003</v>
      </c>
      <c r="AS670" s="100"/>
      <c r="AT670" s="155">
        <v>0</v>
      </c>
      <c r="AU670" s="366">
        <v>0</v>
      </c>
      <c r="AV670" s="339">
        <v>0</v>
      </c>
      <c r="AW670" s="155">
        <v>0</v>
      </c>
      <c r="AX670" s="156">
        <v>0</v>
      </c>
      <c r="AY670" s="155">
        <v>402.86900000000003</v>
      </c>
      <c r="AZ670" s="100"/>
      <c r="BA670" s="155">
        <v>0</v>
      </c>
      <c r="BB670" s="366">
        <v>0</v>
      </c>
      <c r="BC670" s="339">
        <v>0</v>
      </c>
      <c r="BD670" s="155">
        <v>0</v>
      </c>
      <c r="BE670" s="156">
        <v>0</v>
      </c>
      <c r="BF670" s="155">
        <v>402.86900000000003</v>
      </c>
      <c r="BG670" s="100"/>
      <c r="BH670" s="155">
        <v>0</v>
      </c>
      <c r="BI670" s="366">
        <v>0</v>
      </c>
      <c r="BJ670" s="339">
        <v>0</v>
      </c>
      <c r="BK670" s="155">
        <v>0</v>
      </c>
      <c r="BL670" s="156">
        <v>0</v>
      </c>
      <c r="BM670" s="155">
        <v>402.86900000000003</v>
      </c>
      <c r="BN670" s="100"/>
      <c r="BO670" s="155">
        <v>0</v>
      </c>
      <c r="BP670" s="366">
        <v>0</v>
      </c>
      <c r="BQ670" s="339">
        <v>0</v>
      </c>
      <c r="BR670" s="155">
        <v>0</v>
      </c>
      <c r="BS670" s="156">
        <v>0</v>
      </c>
      <c r="BT670" s="155">
        <v>402.86900000000003</v>
      </c>
      <c r="BU670" s="100"/>
      <c r="BV670" s="155">
        <v>0</v>
      </c>
      <c r="BW670" s="366">
        <v>0</v>
      </c>
      <c r="BX670" s="339">
        <v>0</v>
      </c>
      <c r="BY670" s="155">
        <v>0</v>
      </c>
      <c r="BZ670" s="156">
        <v>0</v>
      </c>
      <c r="CA670" s="155">
        <v>402.86900000000003</v>
      </c>
      <c r="CB670" s="100"/>
      <c r="CC670" s="155">
        <v>0</v>
      </c>
      <c r="CD670" s="366">
        <v>0</v>
      </c>
      <c r="CE670" s="339">
        <v>0</v>
      </c>
      <c r="CF670" s="155">
        <v>0</v>
      </c>
      <c r="CG670" s="156">
        <v>0</v>
      </c>
      <c r="CH670" s="155">
        <v>402.86900000000003</v>
      </c>
      <c r="CI670" s="100"/>
      <c r="CJ670" s="155">
        <v>0</v>
      </c>
      <c r="CK670" s="366">
        <v>0</v>
      </c>
      <c r="CL670" s="339">
        <v>0</v>
      </c>
      <c r="CM670" s="155">
        <v>0</v>
      </c>
      <c r="CN670" s="156">
        <v>0</v>
      </c>
      <c r="CO670" s="155">
        <v>402.86900000000003</v>
      </c>
      <c r="CP670" s="100"/>
      <c r="CQ670" s="155">
        <v>0</v>
      </c>
      <c r="CR670" s="366">
        <v>0</v>
      </c>
      <c r="CS670" s="339">
        <v>0</v>
      </c>
      <c r="CT670" s="155">
        <v>0</v>
      </c>
      <c r="CU670" s="156">
        <v>0</v>
      </c>
      <c r="CV670" s="155">
        <v>402.86900000000003</v>
      </c>
      <c r="CW670" s="100"/>
      <c r="CX670" s="155">
        <v>0</v>
      </c>
      <c r="CY670" s="366">
        <v>0</v>
      </c>
      <c r="CZ670" s="339">
        <v>0</v>
      </c>
      <c r="DA670" s="155">
        <v>0</v>
      </c>
      <c r="DB670" s="156">
        <v>0</v>
      </c>
      <c r="DC670" s="155">
        <v>402.86900000000003</v>
      </c>
      <c r="DD670" s="100"/>
      <c r="DE670" s="155">
        <v>0</v>
      </c>
      <c r="DF670" s="366">
        <v>0</v>
      </c>
      <c r="DG670" s="339">
        <v>0</v>
      </c>
      <c r="DH670" s="155">
        <v>0</v>
      </c>
      <c r="DI670" s="156">
        <v>0</v>
      </c>
      <c r="DJ670" s="155">
        <v>402.86900000000003</v>
      </c>
      <c r="DK670" s="100"/>
      <c r="DL670" s="155">
        <v>0</v>
      </c>
      <c r="DM670" s="366">
        <v>0</v>
      </c>
      <c r="DN670" s="339">
        <v>0</v>
      </c>
      <c r="DO670" s="155">
        <v>0</v>
      </c>
      <c r="DP670" s="156">
        <v>0</v>
      </c>
      <c r="DQ670" s="155">
        <v>402.86900000000003</v>
      </c>
    </row>
    <row r="671" spans="1:121" ht="25.5" x14ac:dyDescent="0.25">
      <c r="A671" s="17" t="s">
        <v>1797</v>
      </c>
      <c r="B671" s="18" t="s">
        <v>1798</v>
      </c>
      <c r="C671" s="17" t="s">
        <v>27</v>
      </c>
      <c r="D671" s="17" t="s">
        <v>1799</v>
      </c>
      <c r="E671" s="19" t="s">
        <v>42</v>
      </c>
      <c r="F671" s="19">
        <v>45</v>
      </c>
      <c r="G671" s="20">
        <v>5.0199999999999996</v>
      </c>
      <c r="H671" s="20">
        <v>6.28</v>
      </c>
      <c r="I671" s="390">
        <v>282.60000000000002</v>
      </c>
      <c r="J671" s="100">
        <v>0</v>
      </c>
      <c r="K671" s="155">
        <v>0</v>
      </c>
      <c r="L671" s="366">
        <v>0</v>
      </c>
      <c r="M671" s="339">
        <v>0</v>
      </c>
      <c r="N671" s="155">
        <v>0</v>
      </c>
      <c r="O671" s="156">
        <v>0</v>
      </c>
      <c r="P671" s="155">
        <v>282.60000000000002</v>
      </c>
      <c r="Q671" s="100"/>
      <c r="R671" s="155">
        <v>0</v>
      </c>
      <c r="S671" s="366">
        <v>0</v>
      </c>
      <c r="T671" s="339">
        <v>0</v>
      </c>
      <c r="U671" s="155">
        <v>0</v>
      </c>
      <c r="V671" s="156">
        <v>0</v>
      </c>
      <c r="W671" s="155">
        <v>282.60000000000002</v>
      </c>
      <c r="X671" s="100"/>
      <c r="Y671" s="155">
        <v>0</v>
      </c>
      <c r="Z671" s="366">
        <v>0</v>
      </c>
      <c r="AA671" s="339">
        <v>0</v>
      </c>
      <c r="AB671" s="155">
        <v>0</v>
      </c>
      <c r="AC671" s="156">
        <v>0</v>
      </c>
      <c r="AD671" s="155">
        <v>282.60000000000002</v>
      </c>
      <c r="AE671" s="100"/>
      <c r="AF671" s="155">
        <v>0</v>
      </c>
      <c r="AG671" s="366">
        <v>0</v>
      </c>
      <c r="AH671" s="339">
        <v>0</v>
      </c>
      <c r="AI671" s="155">
        <v>0</v>
      </c>
      <c r="AJ671" s="156">
        <v>0</v>
      </c>
      <c r="AK671" s="155">
        <v>282.60000000000002</v>
      </c>
      <c r="AL671" s="100"/>
      <c r="AM671" s="155">
        <v>0</v>
      </c>
      <c r="AN671" s="366">
        <v>0</v>
      </c>
      <c r="AO671" s="339">
        <v>0</v>
      </c>
      <c r="AP671" s="155">
        <v>0</v>
      </c>
      <c r="AQ671" s="156">
        <v>0</v>
      </c>
      <c r="AR671" s="155">
        <v>282.60000000000002</v>
      </c>
      <c r="AS671" s="100"/>
      <c r="AT671" s="155">
        <v>0</v>
      </c>
      <c r="AU671" s="366">
        <v>0</v>
      </c>
      <c r="AV671" s="339">
        <v>0</v>
      </c>
      <c r="AW671" s="155">
        <v>0</v>
      </c>
      <c r="AX671" s="156">
        <v>0</v>
      </c>
      <c r="AY671" s="155">
        <v>282.60000000000002</v>
      </c>
      <c r="AZ671" s="100"/>
      <c r="BA671" s="155">
        <v>0</v>
      </c>
      <c r="BB671" s="366">
        <v>0</v>
      </c>
      <c r="BC671" s="339">
        <v>0</v>
      </c>
      <c r="BD671" s="155">
        <v>0</v>
      </c>
      <c r="BE671" s="156">
        <v>0</v>
      </c>
      <c r="BF671" s="155">
        <v>282.60000000000002</v>
      </c>
      <c r="BG671" s="100"/>
      <c r="BH671" s="155">
        <v>0</v>
      </c>
      <c r="BI671" s="366">
        <v>0</v>
      </c>
      <c r="BJ671" s="339">
        <v>0</v>
      </c>
      <c r="BK671" s="155">
        <v>0</v>
      </c>
      <c r="BL671" s="156">
        <v>0</v>
      </c>
      <c r="BM671" s="155">
        <v>282.60000000000002</v>
      </c>
      <c r="BN671" s="100"/>
      <c r="BO671" s="155">
        <v>0</v>
      </c>
      <c r="BP671" s="366">
        <v>0</v>
      </c>
      <c r="BQ671" s="339">
        <v>0</v>
      </c>
      <c r="BR671" s="155">
        <v>0</v>
      </c>
      <c r="BS671" s="156">
        <v>0</v>
      </c>
      <c r="BT671" s="155">
        <v>282.60000000000002</v>
      </c>
      <c r="BU671" s="100"/>
      <c r="BV671" s="155">
        <v>0</v>
      </c>
      <c r="BW671" s="366">
        <v>0</v>
      </c>
      <c r="BX671" s="339">
        <v>0</v>
      </c>
      <c r="BY671" s="155">
        <v>0</v>
      </c>
      <c r="BZ671" s="156">
        <v>0</v>
      </c>
      <c r="CA671" s="155">
        <v>282.60000000000002</v>
      </c>
      <c r="CB671" s="100"/>
      <c r="CC671" s="155">
        <v>0</v>
      </c>
      <c r="CD671" s="366">
        <v>0</v>
      </c>
      <c r="CE671" s="339">
        <v>0</v>
      </c>
      <c r="CF671" s="155">
        <v>0</v>
      </c>
      <c r="CG671" s="156">
        <v>0</v>
      </c>
      <c r="CH671" s="155">
        <v>282.60000000000002</v>
      </c>
      <c r="CI671" s="100"/>
      <c r="CJ671" s="155">
        <v>0</v>
      </c>
      <c r="CK671" s="366">
        <v>0</v>
      </c>
      <c r="CL671" s="339">
        <v>0</v>
      </c>
      <c r="CM671" s="155">
        <v>0</v>
      </c>
      <c r="CN671" s="156">
        <v>0</v>
      </c>
      <c r="CO671" s="155">
        <v>282.60000000000002</v>
      </c>
      <c r="CP671" s="100"/>
      <c r="CQ671" s="155">
        <v>0</v>
      </c>
      <c r="CR671" s="366">
        <v>0</v>
      </c>
      <c r="CS671" s="339">
        <v>0</v>
      </c>
      <c r="CT671" s="155">
        <v>0</v>
      </c>
      <c r="CU671" s="156">
        <v>0</v>
      </c>
      <c r="CV671" s="155">
        <v>282.60000000000002</v>
      </c>
      <c r="CW671" s="100"/>
      <c r="CX671" s="155">
        <v>0</v>
      </c>
      <c r="CY671" s="366">
        <v>0</v>
      </c>
      <c r="CZ671" s="339">
        <v>0</v>
      </c>
      <c r="DA671" s="155">
        <v>0</v>
      </c>
      <c r="DB671" s="156">
        <v>0</v>
      </c>
      <c r="DC671" s="155">
        <v>282.60000000000002</v>
      </c>
      <c r="DD671" s="100"/>
      <c r="DE671" s="155">
        <v>0</v>
      </c>
      <c r="DF671" s="366">
        <v>0</v>
      </c>
      <c r="DG671" s="339">
        <v>0</v>
      </c>
      <c r="DH671" s="155">
        <v>0</v>
      </c>
      <c r="DI671" s="156">
        <v>0</v>
      </c>
      <c r="DJ671" s="155">
        <v>282.60000000000002</v>
      </c>
      <c r="DK671" s="100"/>
      <c r="DL671" s="155">
        <v>0</v>
      </c>
      <c r="DM671" s="366">
        <v>0</v>
      </c>
      <c r="DN671" s="339">
        <v>0</v>
      </c>
      <c r="DO671" s="155">
        <v>0</v>
      </c>
      <c r="DP671" s="156">
        <v>0</v>
      </c>
      <c r="DQ671" s="155">
        <v>282.60000000000002</v>
      </c>
    </row>
    <row r="672" spans="1:121" ht="38.25" x14ac:dyDescent="0.25">
      <c r="A672" s="17" t="s">
        <v>1800</v>
      </c>
      <c r="B672" s="18" t="s">
        <v>1801</v>
      </c>
      <c r="C672" s="17" t="s">
        <v>27</v>
      </c>
      <c r="D672" s="17" t="s">
        <v>1802</v>
      </c>
      <c r="E672" s="19" t="s">
        <v>906</v>
      </c>
      <c r="F672" s="19">
        <v>3</v>
      </c>
      <c r="G672" s="20">
        <v>245.66</v>
      </c>
      <c r="H672" s="20">
        <v>307.61</v>
      </c>
      <c r="I672" s="390">
        <v>922.83</v>
      </c>
      <c r="J672" s="100">
        <v>0</v>
      </c>
      <c r="K672" s="155">
        <v>0</v>
      </c>
      <c r="L672" s="366">
        <v>0</v>
      </c>
      <c r="M672" s="339">
        <v>0</v>
      </c>
      <c r="N672" s="155">
        <v>0</v>
      </c>
      <c r="O672" s="156">
        <v>0</v>
      </c>
      <c r="P672" s="155">
        <v>922.83</v>
      </c>
      <c r="Q672" s="100"/>
      <c r="R672" s="155">
        <v>0</v>
      </c>
      <c r="S672" s="366">
        <v>0</v>
      </c>
      <c r="T672" s="339">
        <v>0</v>
      </c>
      <c r="U672" s="155">
        <v>0</v>
      </c>
      <c r="V672" s="156">
        <v>0</v>
      </c>
      <c r="W672" s="155">
        <v>922.83</v>
      </c>
      <c r="X672" s="100"/>
      <c r="Y672" s="155">
        <v>0</v>
      </c>
      <c r="Z672" s="366">
        <v>0</v>
      </c>
      <c r="AA672" s="339">
        <v>0</v>
      </c>
      <c r="AB672" s="155">
        <v>0</v>
      </c>
      <c r="AC672" s="156">
        <v>0</v>
      </c>
      <c r="AD672" s="155">
        <v>922.83</v>
      </c>
      <c r="AE672" s="100"/>
      <c r="AF672" s="155">
        <v>0</v>
      </c>
      <c r="AG672" s="366">
        <v>0</v>
      </c>
      <c r="AH672" s="339">
        <v>0</v>
      </c>
      <c r="AI672" s="155">
        <v>0</v>
      </c>
      <c r="AJ672" s="156">
        <v>0</v>
      </c>
      <c r="AK672" s="155">
        <v>922.83</v>
      </c>
      <c r="AL672" s="100"/>
      <c r="AM672" s="155">
        <v>0</v>
      </c>
      <c r="AN672" s="366">
        <v>0</v>
      </c>
      <c r="AO672" s="339">
        <v>0</v>
      </c>
      <c r="AP672" s="155">
        <v>0</v>
      </c>
      <c r="AQ672" s="156">
        <v>0</v>
      </c>
      <c r="AR672" s="155">
        <v>922.83</v>
      </c>
      <c r="AS672" s="100"/>
      <c r="AT672" s="155">
        <v>0</v>
      </c>
      <c r="AU672" s="366">
        <v>0</v>
      </c>
      <c r="AV672" s="339">
        <v>0</v>
      </c>
      <c r="AW672" s="155">
        <v>0</v>
      </c>
      <c r="AX672" s="156">
        <v>0</v>
      </c>
      <c r="AY672" s="155">
        <v>922.83</v>
      </c>
      <c r="AZ672" s="100"/>
      <c r="BA672" s="155">
        <v>0</v>
      </c>
      <c r="BB672" s="366">
        <v>0</v>
      </c>
      <c r="BC672" s="339">
        <v>0</v>
      </c>
      <c r="BD672" s="155">
        <v>0</v>
      </c>
      <c r="BE672" s="156">
        <v>0</v>
      </c>
      <c r="BF672" s="155">
        <v>922.83</v>
      </c>
      <c r="BG672" s="100"/>
      <c r="BH672" s="155">
        <v>0</v>
      </c>
      <c r="BI672" s="366">
        <v>0</v>
      </c>
      <c r="BJ672" s="339">
        <v>0</v>
      </c>
      <c r="BK672" s="155">
        <v>0</v>
      </c>
      <c r="BL672" s="156">
        <v>0</v>
      </c>
      <c r="BM672" s="155">
        <v>922.83</v>
      </c>
      <c r="BN672" s="100"/>
      <c r="BO672" s="155">
        <v>0</v>
      </c>
      <c r="BP672" s="366">
        <v>0</v>
      </c>
      <c r="BQ672" s="339">
        <v>0</v>
      </c>
      <c r="BR672" s="155">
        <v>0</v>
      </c>
      <c r="BS672" s="156">
        <v>0</v>
      </c>
      <c r="BT672" s="155">
        <v>922.83</v>
      </c>
      <c r="BU672" s="100"/>
      <c r="BV672" s="155">
        <v>0</v>
      </c>
      <c r="BW672" s="366">
        <v>0</v>
      </c>
      <c r="BX672" s="339">
        <v>0</v>
      </c>
      <c r="BY672" s="155">
        <v>0</v>
      </c>
      <c r="BZ672" s="156">
        <v>0</v>
      </c>
      <c r="CA672" s="155">
        <v>922.83</v>
      </c>
      <c r="CB672" s="100"/>
      <c r="CC672" s="155">
        <v>0</v>
      </c>
      <c r="CD672" s="366">
        <v>0</v>
      </c>
      <c r="CE672" s="339">
        <v>0</v>
      </c>
      <c r="CF672" s="155">
        <v>0</v>
      </c>
      <c r="CG672" s="156">
        <v>0</v>
      </c>
      <c r="CH672" s="155">
        <v>922.83</v>
      </c>
      <c r="CI672" s="100"/>
      <c r="CJ672" s="155">
        <v>0</v>
      </c>
      <c r="CK672" s="366">
        <v>0</v>
      </c>
      <c r="CL672" s="339">
        <v>0</v>
      </c>
      <c r="CM672" s="155">
        <v>0</v>
      </c>
      <c r="CN672" s="156">
        <v>0</v>
      </c>
      <c r="CO672" s="155">
        <v>922.83</v>
      </c>
      <c r="CP672" s="100"/>
      <c r="CQ672" s="155">
        <v>0</v>
      </c>
      <c r="CR672" s="366">
        <v>0</v>
      </c>
      <c r="CS672" s="339">
        <v>0</v>
      </c>
      <c r="CT672" s="155">
        <v>0</v>
      </c>
      <c r="CU672" s="156">
        <v>0</v>
      </c>
      <c r="CV672" s="155">
        <v>922.83</v>
      </c>
      <c r="CW672" s="100"/>
      <c r="CX672" s="155">
        <v>0</v>
      </c>
      <c r="CY672" s="366">
        <v>0</v>
      </c>
      <c r="CZ672" s="339">
        <v>0</v>
      </c>
      <c r="DA672" s="155">
        <v>0</v>
      </c>
      <c r="DB672" s="156">
        <v>0</v>
      </c>
      <c r="DC672" s="155">
        <v>922.83</v>
      </c>
      <c r="DD672" s="100"/>
      <c r="DE672" s="155">
        <v>0</v>
      </c>
      <c r="DF672" s="366">
        <v>0</v>
      </c>
      <c r="DG672" s="339">
        <v>0</v>
      </c>
      <c r="DH672" s="155">
        <v>0</v>
      </c>
      <c r="DI672" s="156">
        <v>0</v>
      </c>
      <c r="DJ672" s="155">
        <v>922.83</v>
      </c>
      <c r="DK672" s="100"/>
      <c r="DL672" s="155">
        <v>0</v>
      </c>
      <c r="DM672" s="366">
        <v>0</v>
      </c>
      <c r="DN672" s="339">
        <v>0</v>
      </c>
      <c r="DO672" s="155">
        <v>0</v>
      </c>
      <c r="DP672" s="156">
        <v>0</v>
      </c>
      <c r="DQ672" s="155">
        <v>922.83</v>
      </c>
    </row>
    <row r="673" spans="1:121" ht="38.25" x14ac:dyDescent="0.25">
      <c r="A673" s="17" t="s">
        <v>1803</v>
      </c>
      <c r="B673" s="18" t="s">
        <v>1804</v>
      </c>
      <c r="C673" s="17" t="s">
        <v>27</v>
      </c>
      <c r="D673" s="17" t="s">
        <v>1805</v>
      </c>
      <c r="E673" s="19" t="s">
        <v>906</v>
      </c>
      <c r="F673" s="19">
        <v>4</v>
      </c>
      <c r="G673" s="20">
        <v>185.63</v>
      </c>
      <c r="H673" s="20">
        <v>232.44</v>
      </c>
      <c r="I673" s="390">
        <v>929.76</v>
      </c>
      <c r="J673" s="100">
        <v>0</v>
      </c>
      <c r="K673" s="155">
        <v>0</v>
      </c>
      <c r="L673" s="366">
        <v>0</v>
      </c>
      <c r="M673" s="339">
        <v>0</v>
      </c>
      <c r="N673" s="155">
        <v>0</v>
      </c>
      <c r="O673" s="156">
        <v>0</v>
      </c>
      <c r="P673" s="155">
        <v>929.76</v>
      </c>
      <c r="Q673" s="100"/>
      <c r="R673" s="155">
        <v>0</v>
      </c>
      <c r="S673" s="366">
        <v>0</v>
      </c>
      <c r="T673" s="339">
        <v>0</v>
      </c>
      <c r="U673" s="155">
        <v>0</v>
      </c>
      <c r="V673" s="156">
        <v>0</v>
      </c>
      <c r="W673" s="155">
        <v>929.76</v>
      </c>
      <c r="X673" s="100"/>
      <c r="Y673" s="155">
        <v>0</v>
      </c>
      <c r="Z673" s="366">
        <v>0</v>
      </c>
      <c r="AA673" s="339">
        <v>0</v>
      </c>
      <c r="AB673" s="155">
        <v>0</v>
      </c>
      <c r="AC673" s="156">
        <v>0</v>
      </c>
      <c r="AD673" s="155">
        <v>929.76</v>
      </c>
      <c r="AE673" s="100"/>
      <c r="AF673" s="155">
        <v>0</v>
      </c>
      <c r="AG673" s="366">
        <v>0</v>
      </c>
      <c r="AH673" s="339">
        <v>0</v>
      </c>
      <c r="AI673" s="155">
        <v>0</v>
      </c>
      <c r="AJ673" s="156">
        <v>0</v>
      </c>
      <c r="AK673" s="155">
        <v>929.76</v>
      </c>
      <c r="AL673" s="100"/>
      <c r="AM673" s="155">
        <v>0</v>
      </c>
      <c r="AN673" s="366">
        <v>0</v>
      </c>
      <c r="AO673" s="339">
        <v>0</v>
      </c>
      <c r="AP673" s="155">
        <v>0</v>
      </c>
      <c r="AQ673" s="156">
        <v>0</v>
      </c>
      <c r="AR673" s="155">
        <v>929.76</v>
      </c>
      <c r="AS673" s="100"/>
      <c r="AT673" s="155">
        <v>0</v>
      </c>
      <c r="AU673" s="366">
        <v>0</v>
      </c>
      <c r="AV673" s="339">
        <v>0</v>
      </c>
      <c r="AW673" s="155">
        <v>0</v>
      </c>
      <c r="AX673" s="156">
        <v>0</v>
      </c>
      <c r="AY673" s="155">
        <v>929.76</v>
      </c>
      <c r="AZ673" s="100"/>
      <c r="BA673" s="155">
        <v>0</v>
      </c>
      <c r="BB673" s="366">
        <v>0</v>
      </c>
      <c r="BC673" s="339">
        <v>0</v>
      </c>
      <c r="BD673" s="155">
        <v>0</v>
      </c>
      <c r="BE673" s="156">
        <v>0</v>
      </c>
      <c r="BF673" s="155">
        <v>929.76</v>
      </c>
      <c r="BG673" s="100"/>
      <c r="BH673" s="155">
        <v>0</v>
      </c>
      <c r="BI673" s="366">
        <v>0</v>
      </c>
      <c r="BJ673" s="339">
        <v>0</v>
      </c>
      <c r="BK673" s="155">
        <v>0</v>
      </c>
      <c r="BL673" s="156">
        <v>0</v>
      </c>
      <c r="BM673" s="155">
        <v>929.76</v>
      </c>
      <c r="BN673" s="100"/>
      <c r="BO673" s="155">
        <v>0</v>
      </c>
      <c r="BP673" s="366">
        <v>0</v>
      </c>
      <c r="BQ673" s="339">
        <v>0</v>
      </c>
      <c r="BR673" s="155">
        <v>0</v>
      </c>
      <c r="BS673" s="156">
        <v>0</v>
      </c>
      <c r="BT673" s="155">
        <v>929.76</v>
      </c>
      <c r="BU673" s="100"/>
      <c r="BV673" s="155">
        <v>0</v>
      </c>
      <c r="BW673" s="366">
        <v>0</v>
      </c>
      <c r="BX673" s="339">
        <v>0</v>
      </c>
      <c r="BY673" s="155">
        <v>0</v>
      </c>
      <c r="BZ673" s="156">
        <v>0</v>
      </c>
      <c r="CA673" s="155">
        <v>929.76</v>
      </c>
      <c r="CB673" s="100"/>
      <c r="CC673" s="155">
        <v>0</v>
      </c>
      <c r="CD673" s="366">
        <v>0</v>
      </c>
      <c r="CE673" s="339">
        <v>0</v>
      </c>
      <c r="CF673" s="155">
        <v>0</v>
      </c>
      <c r="CG673" s="156">
        <v>0</v>
      </c>
      <c r="CH673" s="155">
        <v>929.76</v>
      </c>
      <c r="CI673" s="100"/>
      <c r="CJ673" s="155">
        <v>0</v>
      </c>
      <c r="CK673" s="366">
        <v>0</v>
      </c>
      <c r="CL673" s="339">
        <v>0</v>
      </c>
      <c r="CM673" s="155">
        <v>0</v>
      </c>
      <c r="CN673" s="156">
        <v>0</v>
      </c>
      <c r="CO673" s="155">
        <v>929.76</v>
      </c>
      <c r="CP673" s="100"/>
      <c r="CQ673" s="155">
        <v>0</v>
      </c>
      <c r="CR673" s="366">
        <v>0</v>
      </c>
      <c r="CS673" s="339">
        <v>0</v>
      </c>
      <c r="CT673" s="155">
        <v>0</v>
      </c>
      <c r="CU673" s="156">
        <v>0</v>
      </c>
      <c r="CV673" s="155">
        <v>929.76</v>
      </c>
      <c r="CW673" s="100"/>
      <c r="CX673" s="155">
        <v>0</v>
      </c>
      <c r="CY673" s="366">
        <v>0</v>
      </c>
      <c r="CZ673" s="339">
        <v>0</v>
      </c>
      <c r="DA673" s="155">
        <v>0</v>
      </c>
      <c r="DB673" s="156">
        <v>0</v>
      </c>
      <c r="DC673" s="155">
        <v>929.76</v>
      </c>
      <c r="DD673" s="100"/>
      <c r="DE673" s="155">
        <v>0</v>
      </c>
      <c r="DF673" s="366">
        <v>0</v>
      </c>
      <c r="DG673" s="339">
        <v>0</v>
      </c>
      <c r="DH673" s="155">
        <v>0</v>
      </c>
      <c r="DI673" s="156">
        <v>0</v>
      </c>
      <c r="DJ673" s="155">
        <v>929.76</v>
      </c>
      <c r="DK673" s="100"/>
      <c r="DL673" s="155">
        <v>0</v>
      </c>
      <c r="DM673" s="366">
        <v>0</v>
      </c>
      <c r="DN673" s="339">
        <v>0</v>
      </c>
      <c r="DO673" s="155">
        <v>0</v>
      </c>
      <c r="DP673" s="156">
        <v>0</v>
      </c>
      <c r="DQ673" s="155">
        <v>929.76</v>
      </c>
    </row>
    <row r="674" spans="1:121" ht="25.5" x14ac:dyDescent="0.25">
      <c r="A674" s="17" t="s">
        <v>1806</v>
      </c>
      <c r="B674" s="18" t="s">
        <v>1807</v>
      </c>
      <c r="C674" s="17" t="s">
        <v>27</v>
      </c>
      <c r="D674" s="17" t="s">
        <v>1808</v>
      </c>
      <c r="E674" s="19" t="s">
        <v>948</v>
      </c>
      <c r="F674" s="19">
        <v>20</v>
      </c>
      <c r="G674" s="20">
        <v>152.12</v>
      </c>
      <c r="H674" s="20">
        <v>190.48</v>
      </c>
      <c r="I674" s="390">
        <v>3809.6</v>
      </c>
      <c r="J674" s="100">
        <v>0</v>
      </c>
      <c r="K674" s="155">
        <v>0</v>
      </c>
      <c r="L674" s="366">
        <v>0</v>
      </c>
      <c r="M674" s="339">
        <v>0</v>
      </c>
      <c r="N674" s="155">
        <v>0</v>
      </c>
      <c r="O674" s="156">
        <v>0</v>
      </c>
      <c r="P674" s="155">
        <v>3809.6</v>
      </c>
      <c r="Q674" s="100"/>
      <c r="R674" s="155">
        <v>0</v>
      </c>
      <c r="S674" s="366">
        <v>0</v>
      </c>
      <c r="T674" s="339">
        <v>0</v>
      </c>
      <c r="U674" s="155">
        <v>0</v>
      </c>
      <c r="V674" s="156">
        <v>0</v>
      </c>
      <c r="W674" s="155">
        <v>3809.6</v>
      </c>
      <c r="X674" s="100"/>
      <c r="Y674" s="155">
        <v>0</v>
      </c>
      <c r="Z674" s="366">
        <v>0</v>
      </c>
      <c r="AA674" s="339">
        <v>0</v>
      </c>
      <c r="AB674" s="155">
        <v>0</v>
      </c>
      <c r="AC674" s="156">
        <v>0</v>
      </c>
      <c r="AD674" s="155">
        <v>3809.6</v>
      </c>
      <c r="AE674" s="100"/>
      <c r="AF674" s="155">
        <v>0</v>
      </c>
      <c r="AG674" s="366">
        <v>0</v>
      </c>
      <c r="AH674" s="339">
        <v>0</v>
      </c>
      <c r="AI674" s="155">
        <v>0</v>
      </c>
      <c r="AJ674" s="156">
        <v>0</v>
      </c>
      <c r="AK674" s="155">
        <v>3809.6</v>
      </c>
      <c r="AL674" s="100"/>
      <c r="AM674" s="155">
        <v>0</v>
      </c>
      <c r="AN674" s="366">
        <v>0</v>
      </c>
      <c r="AO674" s="339">
        <v>0</v>
      </c>
      <c r="AP674" s="155">
        <v>0</v>
      </c>
      <c r="AQ674" s="156">
        <v>0</v>
      </c>
      <c r="AR674" s="155">
        <v>3809.6</v>
      </c>
      <c r="AS674" s="100"/>
      <c r="AT674" s="155">
        <v>0</v>
      </c>
      <c r="AU674" s="366">
        <v>0</v>
      </c>
      <c r="AV674" s="339">
        <v>0</v>
      </c>
      <c r="AW674" s="155">
        <v>0</v>
      </c>
      <c r="AX674" s="156">
        <v>0</v>
      </c>
      <c r="AY674" s="155">
        <v>3809.6</v>
      </c>
      <c r="AZ674" s="100"/>
      <c r="BA674" s="155">
        <v>0</v>
      </c>
      <c r="BB674" s="366">
        <v>0</v>
      </c>
      <c r="BC674" s="339">
        <v>0</v>
      </c>
      <c r="BD674" s="155">
        <v>0</v>
      </c>
      <c r="BE674" s="156">
        <v>0</v>
      </c>
      <c r="BF674" s="155">
        <v>3809.6</v>
      </c>
      <c r="BG674" s="100"/>
      <c r="BH674" s="155">
        <v>0</v>
      </c>
      <c r="BI674" s="366">
        <v>0</v>
      </c>
      <c r="BJ674" s="339">
        <v>0</v>
      </c>
      <c r="BK674" s="155">
        <v>0</v>
      </c>
      <c r="BL674" s="156">
        <v>0</v>
      </c>
      <c r="BM674" s="155">
        <v>3809.6</v>
      </c>
      <c r="BN674" s="100"/>
      <c r="BO674" s="155">
        <v>0</v>
      </c>
      <c r="BP674" s="366">
        <v>0</v>
      </c>
      <c r="BQ674" s="339">
        <v>0</v>
      </c>
      <c r="BR674" s="155">
        <v>0</v>
      </c>
      <c r="BS674" s="156">
        <v>0</v>
      </c>
      <c r="BT674" s="155">
        <v>3809.6</v>
      </c>
      <c r="BU674" s="100"/>
      <c r="BV674" s="155">
        <v>0</v>
      </c>
      <c r="BW674" s="366">
        <v>0</v>
      </c>
      <c r="BX674" s="339">
        <v>0</v>
      </c>
      <c r="BY674" s="155">
        <v>0</v>
      </c>
      <c r="BZ674" s="156">
        <v>0</v>
      </c>
      <c r="CA674" s="155">
        <v>3809.6</v>
      </c>
      <c r="CB674" s="100"/>
      <c r="CC674" s="155">
        <v>0</v>
      </c>
      <c r="CD674" s="366">
        <v>0</v>
      </c>
      <c r="CE674" s="339">
        <v>0</v>
      </c>
      <c r="CF674" s="155">
        <v>0</v>
      </c>
      <c r="CG674" s="156">
        <v>0</v>
      </c>
      <c r="CH674" s="155">
        <v>3809.6</v>
      </c>
      <c r="CI674" s="100"/>
      <c r="CJ674" s="155">
        <v>0</v>
      </c>
      <c r="CK674" s="366">
        <v>0</v>
      </c>
      <c r="CL674" s="339">
        <v>0</v>
      </c>
      <c r="CM674" s="155">
        <v>0</v>
      </c>
      <c r="CN674" s="156">
        <v>0</v>
      </c>
      <c r="CO674" s="155">
        <v>3809.6</v>
      </c>
      <c r="CP674" s="100"/>
      <c r="CQ674" s="155">
        <v>0</v>
      </c>
      <c r="CR674" s="366">
        <v>0</v>
      </c>
      <c r="CS674" s="339">
        <v>0</v>
      </c>
      <c r="CT674" s="155">
        <v>0</v>
      </c>
      <c r="CU674" s="156">
        <v>0</v>
      </c>
      <c r="CV674" s="155">
        <v>3809.6</v>
      </c>
      <c r="CW674" s="100"/>
      <c r="CX674" s="155">
        <v>0</v>
      </c>
      <c r="CY674" s="366">
        <v>0</v>
      </c>
      <c r="CZ674" s="339">
        <v>0</v>
      </c>
      <c r="DA674" s="155">
        <v>0</v>
      </c>
      <c r="DB674" s="156">
        <v>0</v>
      </c>
      <c r="DC674" s="155">
        <v>3809.6</v>
      </c>
      <c r="DD674" s="100"/>
      <c r="DE674" s="155">
        <v>0</v>
      </c>
      <c r="DF674" s="366">
        <v>0</v>
      </c>
      <c r="DG674" s="339">
        <v>0</v>
      </c>
      <c r="DH674" s="155">
        <v>0</v>
      </c>
      <c r="DI674" s="156">
        <v>0</v>
      </c>
      <c r="DJ674" s="155">
        <v>3809.6</v>
      </c>
      <c r="DK674" s="100"/>
      <c r="DL674" s="155">
        <v>0</v>
      </c>
      <c r="DM674" s="366">
        <v>0</v>
      </c>
      <c r="DN674" s="339">
        <v>0</v>
      </c>
      <c r="DO674" s="155">
        <v>0</v>
      </c>
      <c r="DP674" s="156">
        <v>0</v>
      </c>
      <c r="DQ674" s="155">
        <v>3809.6</v>
      </c>
    </row>
    <row r="675" spans="1:121" ht="25.5" x14ac:dyDescent="0.25">
      <c r="A675" s="17" t="s">
        <v>1809</v>
      </c>
      <c r="B675" s="18" t="s">
        <v>1810</v>
      </c>
      <c r="C675" s="17" t="s">
        <v>27</v>
      </c>
      <c r="D675" s="17" t="s">
        <v>1811</v>
      </c>
      <c r="E675" s="19" t="s">
        <v>906</v>
      </c>
      <c r="F675" s="19">
        <v>130</v>
      </c>
      <c r="G675" s="20">
        <v>128.43</v>
      </c>
      <c r="H675" s="20">
        <v>160.82</v>
      </c>
      <c r="I675" s="390">
        <v>20906.599999999999</v>
      </c>
      <c r="J675" s="391">
        <v>0</v>
      </c>
      <c r="K675" s="155">
        <v>0</v>
      </c>
      <c r="L675" s="366">
        <v>0</v>
      </c>
      <c r="M675" s="339">
        <v>0</v>
      </c>
      <c r="N675" s="155">
        <v>0</v>
      </c>
      <c r="O675" s="156">
        <v>0</v>
      </c>
      <c r="P675" s="155">
        <v>20906.599999999999</v>
      </c>
      <c r="Q675" s="391"/>
      <c r="R675" s="155">
        <v>0</v>
      </c>
      <c r="S675" s="366">
        <v>0</v>
      </c>
      <c r="T675" s="339">
        <v>0</v>
      </c>
      <c r="U675" s="155">
        <v>0</v>
      </c>
      <c r="V675" s="156">
        <v>0</v>
      </c>
      <c r="W675" s="155">
        <v>20906.599999999999</v>
      </c>
      <c r="X675" s="391"/>
      <c r="Y675" s="155">
        <v>0</v>
      </c>
      <c r="Z675" s="366">
        <v>0</v>
      </c>
      <c r="AA675" s="339">
        <v>0</v>
      </c>
      <c r="AB675" s="155">
        <v>0</v>
      </c>
      <c r="AC675" s="156">
        <v>0</v>
      </c>
      <c r="AD675" s="155">
        <v>20906.599999999999</v>
      </c>
      <c r="AE675" s="391"/>
      <c r="AF675" s="155">
        <v>0</v>
      </c>
      <c r="AG675" s="366">
        <v>0</v>
      </c>
      <c r="AH675" s="339">
        <v>0</v>
      </c>
      <c r="AI675" s="155">
        <v>0</v>
      </c>
      <c r="AJ675" s="156">
        <v>0</v>
      </c>
      <c r="AK675" s="155">
        <v>20906.599999999999</v>
      </c>
      <c r="AL675" s="391"/>
      <c r="AM675" s="155">
        <v>0</v>
      </c>
      <c r="AN675" s="366">
        <v>0</v>
      </c>
      <c r="AO675" s="339">
        <v>0</v>
      </c>
      <c r="AP675" s="155">
        <v>0</v>
      </c>
      <c r="AQ675" s="156">
        <v>0</v>
      </c>
      <c r="AR675" s="155">
        <v>20906.599999999999</v>
      </c>
      <c r="AS675" s="391"/>
      <c r="AT675" s="155">
        <v>0</v>
      </c>
      <c r="AU675" s="366">
        <v>0</v>
      </c>
      <c r="AV675" s="339">
        <v>0</v>
      </c>
      <c r="AW675" s="155">
        <v>0</v>
      </c>
      <c r="AX675" s="156">
        <v>0</v>
      </c>
      <c r="AY675" s="155">
        <v>20906.599999999999</v>
      </c>
      <c r="AZ675" s="391"/>
      <c r="BA675" s="155">
        <v>0</v>
      </c>
      <c r="BB675" s="366">
        <v>0</v>
      </c>
      <c r="BC675" s="339">
        <v>0</v>
      </c>
      <c r="BD675" s="155">
        <v>0</v>
      </c>
      <c r="BE675" s="156">
        <v>0</v>
      </c>
      <c r="BF675" s="155">
        <v>20906.599999999999</v>
      </c>
      <c r="BG675" s="391"/>
      <c r="BH675" s="155">
        <v>0</v>
      </c>
      <c r="BI675" s="366">
        <v>0</v>
      </c>
      <c r="BJ675" s="339">
        <v>0</v>
      </c>
      <c r="BK675" s="155">
        <v>0</v>
      </c>
      <c r="BL675" s="156">
        <v>0</v>
      </c>
      <c r="BM675" s="155">
        <v>20906.599999999999</v>
      </c>
      <c r="BN675" s="391"/>
      <c r="BO675" s="155">
        <v>0</v>
      </c>
      <c r="BP675" s="366">
        <v>0</v>
      </c>
      <c r="BQ675" s="339">
        <v>0</v>
      </c>
      <c r="BR675" s="155">
        <v>0</v>
      </c>
      <c r="BS675" s="156">
        <v>0</v>
      </c>
      <c r="BT675" s="155">
        <v>20906.599999999999</v>
      </c>
      <c r="BU675" s="391"/>
      <c r="BV675" s="155">
        <v>0</v>
      </c>
      <c r="BW675" s="366">
        <v>0</v>
      </c>
      <c r="BX675" s="339">
        <v>0</v>
      </c>
      <c r="BY675" s="155">
        <v>0</v>
      </c>
      <c r="BZ675" s="156">
        <v>0</v>
      </c>
      <c r="CA675" s="155">
        <v>20906.599999999999</v>
      </c>
      <c r="CB675" s="391"/>
      <c r="CC675" s="155">
        <v>0</v>
      </c>
      <c r="CD675" s="366">
        <v>0</v>
      </c>
      <c r="CE675" s="339">
        <v>0</v>
      </c>
      <c r="CF675" s="155">
        <v>0</v>
      </c>
      <c r="CG675" s="156">
        <v>0</v>
      </c>
      <c r="CH675" s="155">
        <v>20906.599999999999</v>
      </c>
      <c r="CI675" s="391"/>
      <c r="CJ675" s="155">
        <v>0</v>
      </c>
      <c r="CK675" s="366">
        <v>0</v>
      </c>
      <c r="CL675" s="339">
        <v>0</v>
      </c>
      <c r="CM675" s="155">
        <v>0</v>
      </c>
      <c r="CN675" s="156">
        <v>0</v>
      </c>
      <c r="CO675" s="155">
        <v>20906.599999999999</v>
      </c>
      <c r="CP675" s="391"/>
      <c r="CQ675" s="155">
        <v>0</v>
      </c>
      <c r="CR675" s="366">
        <v>0</v>
      </c>
      <c r="CS675" s="339">
        <v>0</v>
      </c>
      <c r="CT675" s="155">
        <v>0</v>
      </c>
      <c r="CU675" s="156">
        <v>0</v>
      </c>
      <c r="CV675" s="155">
        <v>20906.599999999999</v>
      </c>
      <c r="CW675" s="391"/>
      <c r="CX675" s="155">
        <v>0</v>
      </c>
      <c r="CY675" s="366">
        <v>0</v>
      </c>
      <c r="CZ675" s="339">
        <v>0</v>
      </c>
      <c r="DA675" s="155">
        <v>0</v>
      </c>
      <c r="DB675" s="156">
        <v>0</v>
      </c>
      <c r="DC675" s="155">
        <v>20906.599999999999</v>
      </c>
      <c r="DD675" s="391"/>
      <c r="DE675" s="155">
        <v>0</v>
      </c>
      <c r="DF675" s="366">
        <v>0</v>
      </c>
      <c r="DG675" s="339">
        <v>0</v>
      </c>
      <c r="DH675" s="155">
        <v>0</v>
      </c>
      <c r="DI675" s="156">
        <v>0</v>
      </c>
      <c r="DJ675" s="155">
        <v>20906.599999999999</v>
      </c>
      <c r="DK675" s="391"/>
      <c r="DL675" s="155">
        <v>0</v>
      </c>
      <c r="DM675" s="366">
        <v>0</v>
      </c>
      <c r="DN675" s="339">
        <v>0</v>
      </c>
      <c r="DO675" s="155">
        <v>0</v>
      </c>
      <c r="DP675" s="156">
        <v>0</v>
      </c>
      <c r="DQ675" s="155">
        <v>20906.599999999999</v>
      </c>
    </row>
    <row r="676" spans="1:121" x14ac:dyDescent="0.25">
      <c r="A676" s="12">
        <v>21</v>
      </c>
      <c r="B676" s="12"/>
      <c r="C676" s="12"/>
      <c r="D676" s="12" t="s">
        <v>1812</v>
      </c>
      <c r="E676" s="12"/>
      <c r="F676" s="94"/>
      <c r="G676" s="14"/>
      <c r="H676" s="14"/>
      <c r="I676" s="388">
        <v>0</v>
      </c>
      <c r="J676" s="96"/>
      <c r="K676" s="388">
        <v>184.64999999999998</v>
      </c>
      <c r="L676" s="172" t="e">
        <v>#DIV/0!</v>
      </c>
      <c r="M676" s="389"/>
      <c r="N676" s="388">
        <v>184.64999999999998</v>
      </c>
      <c r="O676" s="158" t="e">
        <v>#DIV/0!</v>
      </c>
      <c r="P676" s="388">
        <v>4745.7719999999999</v>
      </c>
      <c r="Q676" s="96"/>
      <c r="R676" s="388">
        <v>0</v>
      </c>
      <c r="S676" s="172" t="e">
        <v>#DIV/0!</v>
      </c>
      <c r="T676" s="389"/>
      <c r="U676" s="388">
        <v>184.64999999999998</v>
      </c>
      <c r="V676" s="158" t="e">
        <v>#DIV/0!</v>
      </c>
      <c r="W676" s="388">
        <v>4745.7719999999999</v>
      </c>
      <c r="X676" s="96"/>
      <c r="Y676" s="388">
        <v>0</v>
      </c>
      <c r="Z676" s="172" t="e">
        <v>#DIV/0!</v>
      </c>
      <c r="AA676" s="389"/>
      <c r="AB676" s="388">
        <v>184.64999999999998</v>
      </c>
      <c r="AC676" s="158" t="e">
        <v>#DIV/0!</v>
      </c>
      <c r="AD676" s="388">
        <v>4745.7719999999999</v>
      </c>
      <c r="AE676" s="96"/>
      <c r="AF676" s="388">
        <v>0</v>
      </c>
      <c r="AG676" s="172" t="e">
        <v>#DIV/0!</v>
      </c>
      <c r="AH676" s="389"/>
      <c r="AI676" s="388">
        <v>184.64999999999998</v>
      </c>
      <c r="AJ676" s="158" t="e">
        <v>#DIV/0!</v>
      </c>
      <c r="AK676" s="388">
        <v>4745.7719999999999</v>
      </c>
      <c r="AL676" s="96"/>
      <c r="AM676" s="388">
        <v>0</v>
      </c>
      <c r="AN676" s="172" t="e">
        <v>#DIV/0!</v>
      </c>
      <c r="AO676" s="389"/>
      <c r="AP676" s="388">
        <v>184.64999999999998</v>
      </c>
      <c r="AQ676" s="158" t="e">
        <v>#DIV/0!</v>
      </c>
      <c r="AR676" s="388">
        <v>4745.7719999999999</v>
      </c>
      <c r="AS676" s="96"/>
      <c r="AT676" s="388">
        <v>0</v>
      </c>
      <c r="AU676" s="172" t="e">
        <v>#DIV/0!</v>
      </c>
      <c r="AV676" s="389"/>
      <c r="AW676" s="388">
        <v>184.64999999999998</v>
      </c>
      <c r="AX676" s="158" t="e">
        <v>#DIV/0!</v>
      </c>
      <c r="AY676" s="388">
        <v>4745.7719999999999</v>
      </c>
      <c r="AZ676" s="96"/>
      <c r="BA676" s="388">
        <v>0</v>
      </c>
      <c r="BB676" s="172" t="e">
        <v>#DIV/0!</v>
      </c>
      <c r="BC676" s="389"/>
      <c r="BD676" s="388">
        <v>184.64999999999998</v>
      </c>
      <c r="BE676" s="158" t="e">
        <v>#DIV/0!</v>
      </c>
      <c r="BF676" s="388">
        <v>4745.7719999999999</v>
      </c>
      <c r="BG676" s="96"/>
      <c r="BH676" s="388">
        <v>0</v>
      </c>
      <c r="BI676" s="172" t="e">
        <v>#DIV/0!</v>
      </c>
      <c r="BJ676" s="389"/>
      <c r="BK676" s="388">
        <v>184.64999999999998</v>
      </c>
      <c r="BL676" s="158" t="e">
        <v>#DIV/0!</v>
      </c>
      <c r="BM676" s="388">
        <v>4745.7719999999999</v>
      </c>
      <c r="BN676" s="96"/>
      <c r="BO676" s="388">
        <v>0</v>
      </c>
      <c r="BP676" s="172" t="e">
        <v>#DIV/0!</v>
      </c>
      <c r="BQ676" s="389"/>
      <c r="BR676" s="388">
        <v>184.64999999999998</v>
      </c>
      <c r="BS676" s="158" t="e">
        <v>#DIV/0!</v>
      </c>
      <c r="BT676" s="388">
        <v>4745.7719999999999</v>
      </c>
      <c r="BU676" s="96"/>
      <c r="BV676" s="388">
        <v>0</v>
      </c>
      <c r="BW676" s="172" t="e">
        <v>#DIV/0!</v>
      </c>
      <c r="BX676" s="389"/>
      <c r="BY676" s="388">
        <v>184.64999999999998</v>
      </c>
      <c r="BZ676" s="158" t="e">
        <v>#DIV/0!</v>
      </c>
      <c r="CA676" s="388">
        <v>4745.7719999999999</v>
      </c>
      <c r="CB676" s="96"/>
      <c r="CC676" s="388">
        <v>0</v>
      </c>
      <c r="CD676" s="172" t="e">
        <v>#DIV/0!</v>
      </c>
      <c r="CE676" s="389"/>
      <c r="CF676" s="388">
        <v>184.64999999999998</v>
      </c>
      <c r="CG676" s="158" t="e">
        <v>#DIV/0!</v>
      </c>
      <c r="CH676" s="388">
        <v>4745.7719999999999</v>
      </c>
      <c r="CI676" s="96"/>
      <c r="CJ676" s="388">
        <v>0</v>
      </c>
      <c r="CK676" s="172" t="e">
        <v>#DIV/0!</v>
      </c>
      <c r="CL676" s="389"/>
      <c r="CM676" s="388">
        <v>184.64999999999998</v>
      </c>
      <c r="CN676" s="158">
        <v>0</v>
      </c>
      <c r="CO676" s="388">
        <v>4745.7719999999999</v>
      </c>
      <c r="CP676" s="96"/>
      <c r="CQ676" s="388">
        <v>0</v>
      </c>
      <c r="CR676" s="172"/>
      <c r="CS676" s="389"/>
      <c r="CT676" s="388">
        <v>184.64999999999998</v>
      </c>
      <c r="CU676" s="158"/>
      <c r="CV676" s="388">
        <v>4745.7719999999999</v>
      </c>
      <c r="CW676" s="96"/>
      <c r="CX676" s="388">
        <v>0</v>
      </c>
      <c r="CY676" s="172"/>
      <c r="CZ676" s="389"/>
      <c r="DA676" s="388">
        <v>184.64999999999998</v>
      </c>
      <c r="DB676" s="158"/>
      <c r="DC676" s="388">
        <v>4745.7719999999999</v>
      </c>
      <c r="DD676" s="96"/>
      <c r="DE676" s="388">
        <v>0</v>
      </c>
      <c r="DF676" s="172"/>
      <c r="DG676" s="389"/>
      <c r="DH676" s="388">
        <v>184.64999999999998</v>
      </c>
      <c r="DI676" s="158"/>
      <c r="DJ676" s="388">
        <v>4745.7719999999999</v>
      </c>
      <c r="DK676" s="96"/>
      <c r="DL676" s="388">
        <v>0</v>
      </c>
      <c r="DM676" s="172"/>
      <c r="DN676" s="389"/>
      <c r="DO676" s="388">
        <v>184.64999999999998</v>
      </c>
      <c r="DP676" s="158"/>
      <c r="DQ676" s="388">
        <v>4745.7719999999999</v>
      </c>
    </row>
    <row r="677" spans="1:121" ht="25.5" x14ac:dyDescent="0.25">
      <c r="A677" s="17" t="s">
        <v>1813</v>
      </c>
      <c r="B677" s="18" t="s">
        <v>1814</v>
      </c>
      <c r="C677" s="17" t="s">
        <v>27</v>
      </c>
      <c r="D677" s="17" t="s">
        <v>1815</v>
      </c>
      <c r="E677" s="19" t="s">
        <v>42</v>
      </c>
      <c r="F677" s="19">
        <v>3</v>
      </c>
      <c r="G677" s="20">
        <v>98.31</v>
      </c>
      <c r="H677" s="20">
        <v>123.1</v>
      </c>
      <c r="I677" s="390">
        <v>369.3</v>
      </c>
      <c r="J677" s="154">
        <v>1.5</v>
      </c>
      <c r="K677" s="155">
        <v>184.64999999999998</v>
      </c>
      <c r="L677" s="366">
        <v>0.49999999999999994</v>
      </c>
      <c r="M677" s="339">
        <v>1.5</v>
      </c>
      <c r="N677" s="155">
        <v>184.64999999999998</v>
      </c>
      <c r="O677" s="156">
        <v>0.49999999999999994</v>
      </c>
      <c r="P677" s="155">
        <v>184.65000000000003</v>
      </c>
      <c r="Q677" s="154"/>
      <c r="R677" s="155">
        <v>0</v>
      </c>
      <c r="S677" s="366">
        <v>0</v>
      </c>
      <c r="T677" s="339">
        <v>1.5</v>
      </c>
      <c r="U677" s="155">
        <v>184.64999999999998</v>
      </c>
      <c r="V677" s="156">
        <v>0.49999999999999994</v>
      </c>
      <c r="W677" s="155">
        <v>184.65000000000003</v>
      </c>
      <c r="X677" s="154"/>
      <c r="Y677" s="155">
        <v>0</v>
      </c>
      <c r="Z677" s="366">
        <v>0</v>
      </c>
      <c r="AA677" s="339">
        <v>1.5</v>
      </c>
      <c r="AB677" s="155">
        <v>184.64999999999998</v>
      </c>
      <c r="AC677" s="156">
        <v>0.49999999999999994</v>
      </c>
      <c r="AD677" s="155">
        <v>184.65000000000003</v>
      </c>
      <c r="AE677" s="154"/>
      <c r="AF677" s="155">
        <v>0</v>
      </c>
      <c r="AG677" s="366">
        <v>0</v>
      </c>
      <c r="AH677" s="339">
        <v>1.5</v>
      </c>
      <c r="AI677" s="155">
        <v>184.64999999999998</v>
      </c>
      <c r="AJ677" s="156">
        <v>0.49999999999999994</v>
      </c>
      <c r="AK677" s="155">
        <v>184.65000000000003</v>
      </c>
      <c r="AL677" s="154"/>
      <c r="AM677" s="155">
        <v>0</v>
      </c>
      <c r="AN677" s="366">
        <v>0</v>
      </c>
      <c r="AO677" s="339">
        <v>1.5</v>
      </c>
      <c r="AP677" s="155">
        <v>184.64999999999998</v>
      </c>
      <c r="AQ677" s="156">
        <v>0.49999999999999994</v>
      </c>
      <c r="AR677" s="155">
        <v>184.65000000000003</v>
      </c>
      <c r="AS677" s="154"/>
      <c r="AT677" s="155">
        <v>0</v>
      </c>
      <c r="AU677" s="366">
        <v>0</v>
      </c>
      <c r="AV677" s="339">
        <v>1.5</v>
      </c>
      <c r="AW677" s="155">
        <v>184.64999999999998</v>
      </c>
      <c r="AX677" s="156">
        <v>0.49999999999999994</v>
      </c>
      <c r="AY677" s="155">
        <v>184.65000000000003</v>
      </c>
      <c r="AZ677" s="154"/>
      <c r="BA677" s="155">
        <v>0</v>
      </c>
      <c r="BB677" s="366">
        <v>0</v>
      </c>
      <c r="BC677" s="339">
        <v>1.5</v>
      </c>
      <c r="BD677" s="155">
        <v>184.64999999999998</v>
      </c>
      <c r="BE677" s="156">
        <v>0.49999999999999994</v>
      </c>
      <c r="BF677" s="155">
        <v>184.65000000000003</v>
      </c>
      <c r="BG677" s="154"/>
      <c r="BH677" s="155">
        <v>0</v>
      </c>
      <c r="BI677" s="366">
        <v>0</v>
      </c>
      <c r="BJ677" s="339">
        <v>1.5</v>
      </c>
      <c r="BK677" s="155">
        <v>184.64999999999998</v>
      </c>
      <c r="BL677" s="156">
        <v>0.49999999999999994</v>
      </c>
      <c r="BM677" s="155">
        <v>184.65000000000003</v>
      </c>
      <c r="BN677" s="154"/>
      <c r="BO677" s="155">
        <v>0</v>
      </c>
      <c r="BP677" s="366">
        <v>0</v>
      </c>
      <c r="BQ677" s="339">
        <v>1.5</v>
      </c>
      <c r="BR677" s="155">
        <v>184.64999999999998</v>
      </c>
      <c r="BS677" s="156">
        <v>0.49999999999999994</v>
      </c>
      <c r="BT677" s="155">
        <v>184.65000000000003</v>
      </c>
      <c r="BU677" s="154"/>
      <c r="BV677" s="155">
        <v>0</v>
      </c>
      <c r="BW677" s="366">
        <v>0</v>
      </c>
      <c r="BX677" s="339">
        <v>1.5</v>
      </c>
      <c r="BY677" s="155">
        <v>184.64999999999998</v>
      </c>
      <c r="BZ677" s="156">
        <v>0.49999999999999994</v>
      </c>
      <c r="CA677" s="155">
        <v>184.65000000000003</v>
      </c>
      <c r="CB677" s="154"/>
      <c r="CC677" s="155">
        <v>0</v>
      </c>
      <c r="CD677" s="366">
        <v>0</v>
      </c>
      <c r="CE677" s="339">
        <v>1.5</v>
      </c>
      <c r="CF677" s="155">
        <v>184.64999999999998</v>
      </c>
      <c r="CG677" s="156">
        <v>0.49999999999999994</v>
      </c>
      <c r="CH677" s="155">
        <v>184.65000000000003</v>
      </c>
      <c r="CI677" s="154"/>
      <c r="CJ677" s="155">
        <v>0</v>
      </c>
      <c r="CK677" s="366">
        <v>0</v>
      </c>
      <c r="CL677" s="339">
        <v>1.5</v>
      </c>
      <c r="CM677" s="155">
        <v>184.64999999999998</v>
      </c>
      <c r="CN677" s="156">
        <v>0.49999999999999994</v>
      </c>
      <c r="CO677" s="155">
        <v>184.65000000000003</v>
      </c>
      <c r="CP677" s="154"/>
      <c r="CQ677" s="155">
        <v>0</v>
      </c>
      <c r="CR677" s="366">
        <v>0</v>
      </c>
      <c r="CS677" s="339">
        <v>1.5</v>
      </c>
      <c r="CT677" s="155">
        <v>184.64999999999998</v>
      </c>
      <c r="CU677" s="156">
        <v>0.49999999999999994</v>
      </c>
      <c r="CV677" s="155">
        <v>184.65000000000003</v>
      </c>
      <c r="CW677" s="154"/>
      <c r="CX677" s="155">
        <v>0</v>
      </c>
      <c r="CY677" s="366">
        <v>0</v>
      </c>
      <c r="CZ677" s="339">
        <v>1.5</v>
      </c>
      <c r="DA677" s="155">
        <v>184.64999999999998</v>
      </c>
      <c r="DB677" s="156">
        <v>0.49999999999999994</v>
      </c>
      <c r="DC677" s="155">
        <v>184.65000000000003</v>
      </c>
      <c r="DD677" s="154"/>
      <c r="DE677" s="155">
        <v>0</v>
      </c>
      <c r="DF677" s="366">
        <v>0</v>
      </c>
      <c r="DG677" s="339">
        <v>1.5</v>
      </c>
      <c r="DH677" s="155">
        <v>184.64999999999998</v>
      </c>
      <c r="DI677" s="156">
        <v>0.49999999999999994</v>
      </c>
      <c r="DJ677" s="155">
        <v>184.65000000000003</v>
      </c>
      <c r="DK677" s="154"/>
      <c r="DL677" s="155">
        <v>0</v>
      </c>
      <c r="DM677" s="366">
        <v>0</v>
      </c>
      <c r="DN677" s="339">
        <v>1.5</v>
      </c>
      <c r="DO677" s="155">
        <v>184.64999999999998</v>
      </c>
      <c r="DP677" s="156">
        <v>0.49999999999999994</v>
      </c>
      <c r="DQ677" s="155">
        <v>184.65000000000003</v>
      </c>
    </row>
    <row r="678" spans="1:121" ht="25.5" x14ac:dyDescent="0.25">
      <c r="A678" s="17" t="s">
        <v>1816</v>
      </c>
      <c r="B678" s="18" t="s">
        <v>1817</v>
      </c>
      <c r="C678" s="17" t="s">
        <v>27</v>
      </c>
      <c r="D678" s="17" t="s">
        <v>1818</v>
      </c>
      <c r="E678" s="19" t="s">
        <v>109</v>
      </c>
      <c r="F678" s="19">
        <v>6.52</v>
      </c>
      <c r="G678" s="20">
        <v>44.79</v>
      </c>
      <c r="H678" s="20">
        <v>56.08</v>
      </c>
      <c r="I678" s="390">
        <v>365.64100000000002</v>
      </c>
      <c r="J678" s="100">
        <v>0</v>
      </c>
      <c r="K678" s="155">
        <v>0</v>
      </c>
      <c r="L678" s="366">
        <v>0</v>
      </c>
      <c r="M678" s="339">
        <v>0</v>
      </c>
      <c r="N678" s="155">
        <v>0</v>
      </c>
      <c r="O678" s="156">
        <v>0</v>
      </c>
      <c r="P678" s="155">
        <v>365.64100000000002</v>
      </c>
      <c r="Q678" s="100"/>
      <c r="R678" s="155">
        <v>0</v>
      </c>
      <c r="S678" s="366">
        <v>0</v>
      </c>
      <c r="T678" s="339">
        <v>0</v>
      </c>
      <c r="U678" s="155">
        <v>0</v>
      </c>
      <c r="V678" s="156">
        <v>0</v>
      </c>
      <c r="W678" s="155">
        <v>365.64100000000002</v>
      </c>
      <c r="X678" s="100"/>
      <c r="Y678" s="155">
        <v>0</v>
      </c>
      <c r="Z678" s="366">
        <v>0</v>
      </c>
      <c r="AA678" s="339">
        <v>0</v>
      </c>
      <c r="AB678" s="155">
        <v>0</v>
      </c>
      <c r="AC678" s="156">
        <v>0</v>
      </c>
      <c r="AD678" s="155">
        <v>365.64100000000002</v>
      </c>
      <c r="AE678" s="100"/>
      <c r="AF678" s="155">
        <v>0</v>
      </c>
      <c r="AG678" s="366">
        <v>0</v>
      </c>
      <c r="AH678" s="339">
        <v>0</v>
      </c>
      <c r="AI678" s="155">
        <v>0</v>
      </c>
      <c r="AJ678" s="156">
        <v>0</v>
      </c>
      <c r="AK678" s="155">
        <v>365.64100000000002</v>
      </c>
      <c r="AL678" s="100"/>
      <c r="AM678" s="155">
        <v>0</v>
      </c>
      <c r="AN678" s="366">
        <v>0</v>
      </c>
      <c r="AO678" s="339">
        <v>0</v>
      </c>
      <c r="AP678" s="155">
        <v>0</v>
      </c>
      <c r="AQ678" s="156">
        <v>0</v>
      </c>
      <c r="AR678" s="155">
        <v>365.64100000000002</v>
      </c>
      <c r="AS678" s="100"/>
      <c r="AT678" s="155">
        <v>0</v>
      </c>
      <c r="AU678" s="366">
        <v>0</v>
      </c>
      <c r="AV678" s="339">
        <v>0</v>
      </c>
      <c r="AW678" s="155">
        <v>0</v>
      </c>
      <c r="AX678" s="156">
        <v>0</v>
      </c>
      <c r="AY678" s="155">
        <v>365.64100000000002</v>
      </c>
      <c r="AZ678" s="100"/>
      <c r="BA678" s="155">
        <v>0</v>
      </c>
      <c r="BB678" s="366">
        <v>0</v>
      </c>
      <c r="BC678" s="339">
        <v>0</v>
      </c>
      <c r="BD678" s="155">
        <v>0</v>
      </c>
      <c r="BE678" s="156">
        <v>0</v>
      </c>
      <c r="BF678" s="155">
        <v>365.64100000000002</v>
      </c>
      <c r="BG678" s="100"/>
      <c r="BH678" s="155">
        <v>0</v>
      </c>
      <c r="BI678" s="366">
        <v>0</v>
      </c>
      <c r="BJ678" s="339">
        <v>0</v>
      </c>
      <c r="BK678" s="155">
        <v>0</v>
      </c>
      <c r="BL678" s="156">
        <v>0</v>
      </c>
      <c r="BM678" s="155">
        <v>365.64100000000002</v>
      </c>
      <c r="BN678" s="100"/>
      <c r="BO678" s="155">
        <v>0</v>
      </c>
      <c r="BP678" s="366">
        <v>0</v>
      </c>
      <c r="BQ678" s="339">
        <v>0</v>
      </c>
      <c r="BR678" s="155">
        <v>0</v>
      </c>
      <c r="BS678" s="156">
        <v>0</v>
      </c>
      <c r="BT678" s="155">
        <v>365.64100000000002</v>
      </c>
      <c r="BU678" s="100"/>
      <c r="BV678" s="155">
        <v>0</v>
      </c>
      <c r="BW678" s="366">
        <v>0</v>
      </c>
      <c r="BX678" s="339">
        <v>0</v>
      </c>
      <c r="BY678" s="155">
        <v>0</v>
      </c>
      <c r="BZ678" s="156">
        <v>0</v>
      </c>
      <c r="CA678" s="155">
        <v>365.64100000000002</v>
      </c>
      <c r="CB678" s="100"/>
      <c r="CC678" s="155">
        <v>0</v>
      </c>
      <c r="CD678" s="366">
        <v>0</v>
      </c>
      <c r="CE678" s="339">
        <v>0</v>
      </c>
      <c r="CF678" s="155">
        <v>0</v>
      </c>
      <c r="CG678" s="156">
        <v>0</v>
      </c>
      <c r="CH678" s="155">
        <v>365.64100000000002</v>
      </c>
      <c r="CI678" s="100"/>
      <c r="CJ678" s="155">
        <v>0</v>
      </c>
      <c r="CK678" s="366">
        <v>0</v>
      </c>
      <c r="CL678" s="339">
        <v>0</v>
      </c>
      <c r="CM678" s="155">
        <v>0</v>
      </c>
      <c r="CN678" s="156">
        <v>0</v>
      </c>
      <c r="CO678" s="155">
        <v>365.64100000000002</v>
      </c>
      <c r="CP678" s="100"/>
      <c r="CQ678" s="155">
        <v>0</v>
      </c>
      <c r="CR678" s="366">
        <v>0</v>
      </c>
      <c r="CS678" s="339">
        <v>0</v>
      </c>
      <c r="CT678" s="155">
        <v>0</v>
      </c>
      <c r="CU678" s="156">
        <v>0</v>
      </c>
      <c r="CV678" s="155">
        <v>365.64100000000002</v>
      </c>
      <c r="CW678" s="100"/>
      <c r="CX678" s="155">
        <v>0</v>
      </c>
      <c r="CY678" s="366">
        <v>0</v>
      </c>
      <c r="CZ678" s="339">
        <v>0</v>
      </c>
      <c r="DA678" s="155">
        <v>0</v>
      </c>
      <c r="DB678" s="156">
        <v>0</v>
      </c>
      <c r="DC678" s="155">
        <v>365.64100000000002</v>
      </c>
      <c r="DD678" s="100"/>
      <c r="DE678" s="155">
        <v>0</v>
      </c>
      <c r="DF678" s="366">
        <v>0</v>
      </c>
      <c r="DG678" s="339">
        <v>0</v>
      </c>
      <c r="DH678" s="155">
        <v>0</v>
      </c>
      <c r="DI678" s="156">
        <v>0</v>
      </c>
      <c r="DJ678" s="155">
        <v>365.64100000000002</v>
      </c>
      <c r="DK678" s="100"/>
      <c r="DL678" s="155">
        <v>0</v>
      </c>
      <c r="DM678" s="366">
        <v>0</v>
      </c>
      <c r="DN678" s="339">
        <v>0</v>
      </c>
      <c r="DO678" s="155">
        <v>0</v>
      </c>
      <c r="DP678" s="156">
        <v>0</v>
      </c>
      <c r="DQ678" s="155">
        <v>365.64100000000002</v>
      </c>
    </row>
    <row r="679" spans="1:121" ht="51" x14ac:dyDescent="0.25">
      <c r="A679" s="17" t="s">
        <v>1819</v>
      </c>
      <c r="B679" s="18" t="s">
        <v>1820</v>
      </c>
      <c r="C679" s="17" t="s">
        <v>32</v>
      </c>
      <c r="D679" s="17" t="s">
        <v>1821</v>
      </c>
      <c r="E679" s="19" t="s">
        <v>88</v>
      </c>
      <c r="F679" s="19">
        <v>3.89</v>
      </c>
      <c r="G679" s="20">
        <v>861.31</v>
      </c>
      <c r="H679" s="20">
        <v>1078.53</v>
      </c>
      <c r="I679" s="390">
        <v>4195.4809999999998</v>
      </c>
      <c r="J679" s="391">
        <v>0</v>
      </c>
      <c r="K679" s="155">
        <v>0</v>
      </c>
      <c r="L679" s="366">
        <v>0</v>
      </c>
      <c r="M679" s="339">
        <v>0</v>
      </c>
      <c r="N679" s="155">
        <v>0</v>
      </c>
      <c r="O679" s="156">
        <v>0</v>
      </c>
      <c r="P679" s="155">
        <v>4195.4809999999998</v>
      </c>
      <c r="Q679" s="391"/>
      <c r="R679" s="155">
        <v>0</v>
      </c>
      <c r="S679" s="366">
        <v>0</v>
      </c>
      <c r="T679" s="339">
        <v>0</v>
      </c>
      <c r="U679" s="155">
        <v>0</v>
      </c>
      <c r="V679" s="156">
        <v>0</v>
      </c>
      <c r="W679" s="155">
        <v>4195.4809999999998</v>
      </c>
      <c r="X679" s="391"/>
      <c r="Y679" s="155">
        <v>0</v>
      </c>
      <c r="Z679" s="366">
        <v>0</v>
      </c>
      <c r="AA679" s="339">
        <v>0</v>
      </c>
      <c r="AB679" s="155">
        <v>0</v>
      </c>
      <c r="AC679" s="156">
        <v>0</v>
      </c>
      <c r="AD679" s="155">
        <v>4195.4809999999998</v>
      </c>
      <c r="AE679" s="391"/>
      <c r="AF679" s="155">
        <v>0</v>
      </c>
      <c r="AG679" s="366">
        <v>0</v>
      </c>
      <c r="AH679" s="339">
        <v>0</v>
      </c>
      <c r="AI679" s="155">
        <v>0</v>
      </c>
      <c r="AJ679" s="156">
        <v>0</v>
      </c>
      <c r="AK679" s="155">
        <v>4195.4809999999998</v>
      </c>
      <c r="AL679" s="391"/>
      <c r="AM679" s="155">
        <v>0</v>
      </c>
      <c r="AN679" s="366">
        <v>0</v>
      </c>
      <c r="AO679" s="339">
        <v>0</v>
      </c>
      <c r="AP679" s="155">
        <v>0</v>
      </c>
      <c r="AQ679" s="156">
        <v>0</v>
      </c>
      <c r="AR679" s="155">
        <v>4195.4809999999998</v>
      </c>
      <c r="AS679" s="391"/>
      <c r="AT679" s="155">
        <v>0</v>
      </c>
      <c r="AU679" s="366">
        <v>0</v>
      </c>
      <c r="AV679" s="339">
        <v>0</v>
      </c>
      <c r="AW679" s="155">
        <v>0</v>
      </c>
      <c r="AX679" s="156">
        <v>0</v>
      </c>
      <c r="AY679" s="155">
        <v>4195.4809999999998</v>
      </c>
      <c r="AZ679" s="391"/>
      <c r="BA679" s="155">
        <v>0</v>
      </c>
      <c r="BB679" s="366">
        <v>0</v>
      </c>
      <c r="BC679" s="339">
        <v>0</v>
      </c>
      <c r="BD679" s="155">
        <v>0</v>
      </c>
      <c r="BE679" s="156">
        <v>0</v>
      </c>
      <c r="BF679" s="155">
        <v>4195.4809999999998</v>
      </c>
      <c r="BG679" s="391"/>
      <c r="BH679" s="155">
        <v>0</v>
      </c>
      <c r="BI679" s="366">
        <v>0</v>
      </c>
      <c r="BJ679" s="339">
        <v>0</v>
      </c>
      <c r="BK679" s="155">
        <v>0</v>
      </c>
      <c r="BL679" s="156">
        <v>0</v>
      </c>
      <c r="BM679" s="155">
        <v>4195.4809999999998</v>
      </c>
      <c r="BN679" s="391"/>
      <c r="BO679" s="155">
        <v>0</v>
      </c>
      <c r="BP679" s="366">
        <v>0</v>
      </c>
      <c r="BQ679" s="339">
        <v>0</v>
      </c>
      <c r="BR679" s="155">
        <v>0</v>
      </c>
      <c r="BS679" s="156">
        <v>0</v>
      </c>
      <c r="BT679" s="155">
        <v>4195.4809999999998</v>
      </c>
      <c r="BU679" s="391"/>
      <c r="BV679" s="155">
        <v>0</v>
      </c>
      <c r="BW679" s="366">
        <v>0</v>
      </c>
      <c r="BX679" s="339">
        <v>0</v>
      </c>
      <c r="BY679" s="155">
        <v>0</v>
      </c>
      <c r="BZ679" s="156">
        <v>0</v>
      </c>
      <c r="CA679" s="155">
        <v>4195.4809999999998</v>
      </c>
      <c r="CB679" s="391"/>
      <c r="CC679" s="155">
        <v>0</v>
      </c>
      <c r="CD679" s="366">
        <v>0</v>
      </c>
      <c r="CE679" s="339">
        <v>0</v>
      </c>
      <c r="CF679" s="155">
        <v>0</v>
      </c>
      <c r="CG679" s="156">
        <v>0</v>
      </c>
      <c r="CH679" s="155">
        <v>4195.4809999999998</v>
      </c>
      <c r="CI679" s="391"/>
      <c r="CJ679" s="155">
        <v>0</v>
      </c>
      <c r="CK679" s="366">
        <v>0</v>
      </c>
      <c r="CL679" s="339">
        <v>0</v>
      </c>
      <c r="CM679" s="155">
        <v>0</v>
      </c>
      <c r="CN679" s="156">
        <v>0</v>
      </c>
      <c r="CO679" s="155">
        <v>4195.4809999999998</v>
      </c>
      <c r="CP679" s="391"/>
      <c r="CQ679" s="155">
        <v>0</v>
      </c>
      <c r="CR679" s="366">
        <v>0</v>
      </c>
      <c r="CS679" s="339">
        <v>0</v>
      </c>
      <c r="CT679" s="155">
        <v>0</v>
      </c>
      <c r="CU679" s="156">
        <v>0</v>
      </c>
      <c r="CV679" s="155">
        <v>4195.4809999999998</v>
      </c>
      <c r="CW679" s="391"/>
      <c r="CX679" s="155">
        <v>0</v>
      </c>
      <c r="CY679" s="366">
        <v>0</v>
      </c>
      <c r="CZ679" s="339">
        <v>0</v>
      </c>
      <c r="DA679" s="155">
        <v>0</v>
      </c>
      <c r="DB679" s="156">
        <v>0</v>
      </c>
      <c r="DC679" s="155">
        <v>4195.4809999999998</v>
      </c>
      <c r="DD679" s="391"/>
      <c r="DE679" s="155">
        <v>0</v>
      </c>
      <c r="DF679" s="366">
        <v>0</v>
      </c>
      <c r="DG679" s="339">
        <v>0</v>
      </c>
      <c r="DH679" s="155">
        <v>0</v>
      </c>
      <c r="DI679" s="156">
        <v>0</v>
      </c>
      <c r="DJ679" s="155">
        <v>4195.4809999999998</v>
      </c>
      <c r="DK679" s="391"/>
      <c r="DL679" s="155">
        <v>0</v>
      </c>
      <c r="DM679" s="366">
        <v>0</v>
      </c>
      <c r="DN679" s="339">
        <v>0</v>
      </c>
      <c r="DO679" s="155">
        <v>0</v>
      </c>
      <c r="DP679" s="156">
        <v>0</v>
      </c>
      <c r="DQ679" s="155">
        <v>4195.4809999999998</v>
      </c>
    </row>
    <row r="680" spans="1:121" x14ac:dyDescent="0.25">
      <c r="A680" s="12">
        <v>22</v>
      </c>
      <c r="B680" s="12"/>
      <c r="C680" s="12"/>
      <c r="D680" s="12" t="s">
        <v>1822</v>
      </c>
      <c r="E680" s="12"/>
      <c r="F680" s="94"/>
      <c r="G680" s="14"/>
      <c r="H680" s="14"/>
      <c r="I680" s="388">
        <v>0</v>
      </c>
      <c r="J680" s="96"/>
      <c r="K680" s="388">
        <v>11866.309499999999</v>
      </c>
      <c r="L680" s="172" t="e">
        <v>#DIV/0!</v>
      </c>
      <c r="M680" s="389"/>
      <c r="N680" s="388">
        <v>11866.309499999999</v>
      </c>
      <c r="O680" s="158" t="e">
        <v>#DIV/0!</v>
      </c>
      <c r="P680" s="388">
        <v>73725.627500000002</v>
      </c>
      <c r="Q680" s="96"/>
      <c r="R680" s="388">
        <v>4685.54</v>
      </c>
      <c r="S680" s="172" t="e">
        <v>#DIV/0!</v>
      </c>
      <c r="T680" s="389"/>
      <c r="U680" s="388">
        <v>16551.8495</v>
      </c>
      <c r="V680" s="158" t="e">
        <v>#DIV/0!</v>
      </c>
      <c r="W680" s="388">
        <v>69040.087499999994</v>
      </c>
      <c r="X680" s="96"/>
      <c r="Y680" s="388">
        <v>4025.8885</v>
      </c>
      <c r="Z680" s="172" t="e">
        <v>#DIV/0!</v>
      </c>
      <c r="AA680" s="389"/>
      <c r="AB680" s="388">
        <v>20577.738000000001</v>
      </c>
      <c r="AC680" s="158" t="e">
        <v>#DIV/0!</v>
      </c>
      <c r="AD680" s="388">
        <v>65014.198999999993</v>
      </c>
      <c r="AE680" s="96"/>
      <c r="AF680" s="388">
        <v>3930.79</v>
      </c>
      <c r="AG680" s="172" t="e">
        <v>#DIV/0!</v>
      </c>
      <c r="AH680" s="389"/>
      <c r="AI680" s="388">
        <v>24508.528000000002</v>
      </c>
      <c r="AJ680" s="158" t="e">
        <v>#DIV/0!</v>
      </c>
      <c r="AK680" s="388">
        <v>61083.409</v>
      </c>
      <c r="AL680" s="96"/>
      <c r="AM680" s="388">
        <v>4383.6399999999994</v>
      </c>
      <c r="AN680" s="172" t="e">
        <v>#DIV/0!</v>
      </c>
      <c r="AO680" s="389"/>
      <c r="AP680" s="388">
        <v>28892.168000000005</v>
      </c>
      <c r="AQ680" s="158" t="e">
        <v>#DIV/0!</v>
      </c>
      <c r="AR680" s="388">
        <v>56699.769</v>
      </c>
      <c r="AS680" s="96"/>
      <c r="AT680" s="388">
        <v>2191.8199999999997</v>
      </c>
      <c r="AU680" s="172" t="e">
        <v>#DIV/0!</v>
      </c>
      <c r="AV680" s="389"/>
      <c r="AW680" s="388">
        <v>31083.988000000001</v>
      </c>
      <c r="AX680" s="158" t="e">
        <v>#DIV/0!</v>
      </c>
      <c r="AY680" s="388">
        <v>54507.949000000001</v>
      </c>
      <c r="AZ680" s="96"/>
      <c r="BA680" s="388">
        <v>4383.6399999999994</v>
      </c>
      <c r="BB680" s="172" t="e">
        <v>#DIV/0!</v>
      </c>
      <c r="BC680" s="389"/>
      <c r="BD680" s="388">
        <v>35467.628000000004</v>
      </c>
      <c r="BE680" s="158" t="e">
        <v>#DIV/0!</v>
      </c>
      <c r="BF680" s="388">
        <v>50124.308999999994</v>
      </c>
      <c r="BG680" s="96"/>
      <c r="BH680" s="388">
        <v>1968.44</v>
      </c>
      <c r="BI680" s="172" t="e">
        <v>#DIV/0!</v>
      </c>
      <c r="BJ680" s="389"/>
      <c r="BK680" s="388">
        <v>37436.067999999999</v>
      </c>
      <c r="BL680" s="158" t="e">
        <v>#DIV/0!</v>
      </c>
      <c r="BM680" s="388">
        <v>48155.868999999992</v>
      </c>
      <c r="BN680" s="96"/>
      <c r="BO680" s="388">
        <v>8767.2799999999988</v>
      </c>
      <c r="BP680" s="172" t="e">
        <v>#DIV/0!</v>
      </c>
      <c r="BQ680" s="389"/>
      <c r="BR680" s="388">
        <v>46203.348000000005</v>
      </c>
      <c r="BS680" s="158" t="e">
        <v>#DIV/0!</v>
      </c>
      <c r="BT680" s="388">
        <v>39388.588999999993</v>
      </c>
      <c r="BU680" s="96"/>
      <c r="BV680" s="388">
        <v>14246.83</v>
      </c>
      <c r="BW680" s="172" t="e">
        <v>#DIV/0!</v>
      </c>
      <c r="BX680" s="389"/>
      <c r="BY680" s="388">
        <v>60450.178000000007</v>
      </c>
      <c r="BZ680" s="158" t="e">
        <v>#DIV/0!</v>
      </c>
      <c r="CA680" s="388">
        <v>25141.758999999991</v>
      </c>
      <c r="CB680" s="96"/>
      <c r="CC680" s="388">
        <v>603.79999999999995</v>
      </c>
      <c r="CD680" s="172" t="e">
        <v>#DIV/0!</v>
      </c>
      <c r="CE680" s="389"/>
      <c r="CF680" s="388">
        <v>61053.97800000001</v>
      </c>
      <c r="CG680" s="158" t="e">
        <v>#DIV/0!</v>
      </c>
      <c r="CH680" s="388">
        <v>24537.958999999988</v>
      </c>
      <c r="CI680" s="96"/>
      <c r="CJ680" s="388">
        <v>4181.37</v>
      </c>
      <c r="CK680" s="172" t="e">
        <v>#DIV/0!</v>
      </c>
      <c r="CL680" s="389"/>
      <c r="CM680" s="388">
        <v>65235.358000000007</v>
      </c>
      <c r="CN680" s="158">
        <v>0</v>
      </c>
      <c r="CO680" s="388">
        <v>20356.578999999998</v>
      </c>
      <c r="CP680" s="96"/>
      <c r="CQ680" s="388">
        <v>0</v>
      </c>
      <c r="CR680" s="172"/>
      <c r="CS680" s="389"/>
      <c r="CT680" s="388">
        <v>65235.358000000007</v>
      </c>
      <c r="CU680" s="158"/>
      <c r="CV680" s="388">
        <v>20356.578999999998</v>
      </c>
      <c r="CW680" s="96"/>
      <c r="CX680" s="388">
        <v>2952.66</v>
      </c>
      <c r="CY680" s="172"/>
      <c r="CZ680" s="389"/>
      <c r="DA680" s="388">
        <v>68188.018000000011</v>
      </c>
      <c r="DB680" s="158"/>
      <c r="DC680" s="388">
        <v>17403.918999999994</v>
      </c>
      <c r="DD680" s="96"/>
      <c r="DE680" s="388">
        <v>0</v>
      </c>
      <c r="DF680" s="172"/>
      <c r="DG680" s="389"/>
      <c r="DH680" s="388">
        <v>68188.018000000011</v>
      </c>
      <c r="DI680" s="158"/>
      <c r="DJ680" s="388">
        <v>17403.918999999994</v>
      </c>
      <c r="DK680" s="96"/>
      <c r="DL680" s="388">
        <v>0</v>
      </c>
      <c r="DM680" s="172"/>
      <c r="DN680" s="389"/>
      <c r="DO680" s="388">
        <v>68188.018000000011</v>
      </c>
      <c r="DP680" s="158"/>
      <c r="DQ680" s="388">
        <v>17403.918999999994</v>
      </c>
    </row>
    <row r="681" spans="1:121" ht="25.5" x14ac:dyDescent="0.25">
      <c r="A681" s="17" t="s">
        <v>1823</v>
      </c>
      <c r="B681" s="18" t="s">
        <v>1824</v>
      </c>
      <c r="C681" s="17" t="s">
        <v>27</v>
      </c>
      <c r="D681" s="17" t="s">
        <v>1825</v>
      </c>
      <c r="E681" s="19" t="s">
        <v>34</v>
      </c>
      <c r="F681" s="19">
        <v>2356.0100000000002</v>
      </c>
      <c r="G681" s="20">
        <v>2.7</v>
      </c>
      <c r="H681" s="20">
        <v>3.38</v>
      </c>
      <c r="I681" s="390">
        <v>7963.3130000000001</v>
      </c>
      <c r="J681" s="154">
        <v>0</v>
      </c>
      <c r="K681" s="155">
        <v>0</v>
      </c>
      <c r="L681" s="366">
        <v>0</v>
      </c>
      <c r="M681" s="339">
        <v>0</v>
      </c>
      <c r="N681" s="155">
        <v>0</v>
      </c>
      <c r="O681" s="156">
        <v>0</v>
      </c>
      <c r="P681" s="155">
        <v>7963.3130000000001</v>
      </c>
      <c r="Q681" s="154"/>
      <c r="R681" s="155">
        <v>0</v>
      </c>
      <c r="S681" s="366">
        <v>0</v>
      </c>
      <c r="T681" s="339">
        <v>0</v>
      </c>
      <c r="U681" s="155">
        <v>0</v>
      </c>
      <c r="V681" s="156">
        <v>0</v>
      </c>
      <c r="W681" s="155">
        <v>7963.3130000000001</v>
      </c>
      <c r="X681" s="154"/>
      <c r="Y681" s="155">
        <v>0</v>
      </c>
      <c r="Z681" s="366">
        <v>0</v>
      </c>
      <c r="AA681" s="339">
        <v>0</v>
      </c>
      <c r="AB681" s="155">
        <v>0</v>
      </c>
      <c r="AC681" s="156">
        <v>0</v>
      </c>
      <c r="AD681" s="155">
        <v>7963.3130000000001</v>
      </c>
      <c r="AE681" s="154"/>
      <c r="AF681" s="155">
        <v>0</v>
      </c>
      <c r="AG681" s="366">
        <v>0</v>
      </c>
      <c r="AH681" s="339">
        <v>0</v>
      </c>
      <c r="AI681" s="155">
        <v>0</v>
      </c>
      <c r="AJ681" s="156">
        <v>0</v>
      </c>
      <c r="AK681" s="155">
        <v>7963.3130000000001</v>
      </c>
      <c r="AL681" s="154"/>
      <c r="AM681" s="155">
        <v>0</v>
      </c>
      <c r="AN681" s="366">
        <v>0</v>
      </c>
      <c r="AO681" s="339">
        <v>0</v>
      </c>
      <c r="AP681" s="155">
        <v>0</v>
      </c>
      <c r="AQ681" s="156">
        <v>0</v>
      </c>
      <c r="AR681" s="155">
        <v>7963.3130000000001</v>
      </c>
      <c r="AS681" s="154"/>
      <c r="AT681" s="155">
        <v>0</v>
      </c>
      <c r="AU681" s="366">
        <v>0</v>
      </c>
      <c r="AV681" s="339">
        <v>0</v>
      </c>
      <c r="AW681" s="155">
        <v>0</v>
      </c>
      <c r="AX681" s="156">
        <v>0</v>
      </c>
      <c r="AY681" s="155">
        <v>7963.3130000000001</v>
      </c>
      <c r="AZ681" s="154"/>
      <c r="BA681" s="155">
        <v>0</v>
      </c>
      <c r="BB681" s="366">
        <v>0</v>
      </c>
      <c r="BC681" s="339">
        <v>0</v>
      </c>
      <c r="BD681" s="155">
        <v>0</v>
      </c>
      <c r="BE681" s="156">
        <v>0</v>
      </c>
      <c r="BF681" s="155">
        <v>7963.3130000000001</v>
      </c>
      <c r="BG681" s="154"/>
      <c r="BH681" s="155">
        <v>0</v>
      </c>
      <c r="BI681" s="366">
        <v>0</v>
      </c>
      <c r="BJ681" s="339">
        <v>0</v>
      </c>
      <c r="BK681" s="155">
        <v>0</v>
      </c>
      <c r="BL681" s="156">
        <v>0</v>
      </c>
      <c r="BM681" s="155">
        <v>7963.3130000000001</v>
      </c>
      <c r="BN681" s="154"/>
      <c r="BO681" s="155">
        <v>0</v>
      </c>
      <c r="BP681" s="366">
        <v>0</v>
      </c>
      <c r="BQ681" s="339">
        <v>0</v>
      </c>
      <c r="BR681" s="155">
        <v>0</v>
      </c>
      <c r="BS681" s="156">
        <v>0</v>
      </c>
      <c r="BT681" s="155">
        <v>7963.3130000000001</v>
      </c>
      <c r="BU681" s="154"/>
      <c r="BV681" s="155">
        <v>0</v>
      </c>
      <c r="BW681" s="366">
        <v>0</v>
      </c>
      <c r="BX681" s="339">
        <v>0</v>
      </c>
      <c r="BY681" s="155">
        <v>0</v>
      </c>
      <c r="BZ681" s="156">
        <v>0</v>
      </c>
      <c r="CA681" s="155">
        <v>7963.3130000000001</v>
      </c>
      <c r="CB681" s="154"/>
      <c r="CC681" s="155">
        <v>0</v>
      </c>
      <c r="CD681" s="366">
        <v>0</v>
      </c>
      <c r="CE681" s="339">
        <v>0</v>
      </c>
      <c r="CF681" s="155">
        <v>0</v>
      </c>
      <c r="CG681" s="156">
        <v>0</v>
      </c>
      <c r="CH681" s="155">
        <v>7963.3130000000001</v>
      </c>
      <c r="CI681" s="154"/>
      <c r="CJ681" s="155">
        <v>0</v>
      </c>
      <c r="CK681" s="366">
        <v>0</v>
      </c>
      <c r="CL681" s="339">
        <v>0</v>
      </c>
      <c r="CM681" s="155">
        <v>0</v>
      </c>
      <c r="CN681" s="156">
        <v>0</v>
      </c>
      <c r="CO681" s="155">
        <v>7963.3130000000001</v>
      </c>
      <c r="CP681" s="154"/>
      <c r="CQ681" s="155">
        <v>0</v>
      </c>
      <c r="CR681" s="366">
        <v>0</v>
      </c>
      <c r="CS681" s="339">
        <v>0</v>
      </c>
      <c r="CT681" s="155">
        <v>0</v>
      </c>
      <c r="CU681" s="156">
        <v>0</v>
      </c>
      <c r="CV681" s="155">
        <v>7963.3130000000001</v>
      </c>
      <c r="CW681" s="154"/>
      <c r="CX681" s="155">
        <v>0</v>
      </c>
      <c r="CY681" s="366">
        <v>0</v>
      </c>
      <c r="CZ681" s="339">
        <v>0</v>
      </c>
      <c r="DA681" s="155">
        <v>0</v>
      </c>
      <c r="DB681" s="156">
        <v>0</v>
      </c>
      <c r="DC681" s="155">
        <v>7963.3130000000001</v>
      </c>
      <c r="DD681" s="154"/>
      <c r="DE681" s="155">
        <v>0</v>
      </c>
      <c r="DF681" s="366">
        <v>0</v>
      </c>
      <c r="DG681" s="339">
        <v>0</v>
      </c>
      <c r="DH681" s="155">
        <v>0</v>
      </c>
      <c r="DI681" s="156">
        <v>0</v>
      </c>
      <c r="DJ681" s="155">
        <v>7963.3130000000001</v>
      </c>
      <c r="DK681" s="154"/>
      <c r="DL681" s="155">
        <v>0</v>
      </c>
      <c r="DM681" s="366">
        <v>0</v>
      </c>
      <c r="DN681" s="339">
        <v>0</v>
      </c>
      <c r="DO681" s="155">
        <v>0</v>
      </c>
      <c r="DP681" s="156">
        <v>0</v>
      </c>
      <c r="DQ681" s="155">
        <v>7963.3130000000001</v>
      </c>
    </row>
    <row r="682" spans="1:121" ht="25.5" x14ac:dyDescent="0.25">
      <c r="A682" s="17" t="s">
        <v>1826</v>
      </c>
      <c r="B682" s="18" t="s">
        <v>1827</v>
      </c>
      <c r="C682" s="17" t="s">
        <v>27</v>
      </c>
      <c r="D682" s="17" t="s">
        <v>1828</v>
      </c>
      <c r="E682" s="19" t="s">
        <v>42</v>
      </c>
      <c r="F682" s="19">
        <v>111</v>
      </c>
      <c r="G682" s="20">
        <v>25.91</v>
      </c>
      <c r="H682" s="20">
        <v>32.44</v>
      </c>
      <c r="I682" s="390">
        <v>3600.84</v>
      </c>
      <c r="J682" s="100">
        <v>0</v>
      </c>
      <c r="K682" s="155">
        <v>0</v>
      </c>
      <c r="L682" s="366">
        <v>0</v>
      </c>
      <c r="M682" s="339">
        <v>0</v>
      </c>
      <c r="N682" s="155">
        <v>0</v>
      </c>
      <c r="O682" s="156">
        <v>0</v>
      </c>
      <c r="P682" s="155">
        <v>3600.84</v>
      </c>
      <c r="Q682" s="100"/>
      <c r="R682" s="155">
        <v>0</v>
      </c>
      <c r="S682" s="366">
        <v>0</v>
      </c>
      <c r="T682" s="339">
        <v>0</v>
      </c>
      <c r="U682" s="155">
        <v>0</v>
      </c>
      <c r="V682" s="156">
        <v>0</v>
      </c>
      <c r="W682" s="155">
        <v>3600.84</v>
      </c>
      <c r="X682" s="100"/>
      <c r="Y682" s="155">
        <v>0</v>
      </c>
      <c r="Z682" s="366">
        <v>0</v>
      </c>
      <c r="AA682" s="339">
        <v>0</v>
      </c>
      <c r="AB682" s="155">
        <v>0</v>
      </c>
      <c r="AC682" s="156">
        <v>0</v>
      </c>
      <c r="AD682" s="155">
        <v>3600.84</v>
      </c>
      <c r="AE682" s="100"/>
      <c r="AF682" s="155">
        <v>0</v>
      </c>
      <c r="AG682" s="366">
        <v>0</v>
      </c>
      <c r="AH682" s="339">
        <v>0</v>
      </c>
      <c r="AI682" s="155">
        <v>0</v>
      </c>
      <c r="AJ682" s="156">
        <v>0</v>
      </c>
      <c r="AK682" s="155">
        <v>3600.84</v>
      </c>
      <c r="AL682" s="100"/>
      <c r="AM682" s="155">
        <v>0</v>
      </c>
      <c r="AN682" s="366">
        <v>0</v>
      </c>
      <c r="AO682" s="339">
        <v>0</v>
      </c>
      <c r="AP682" s="155">
        <v>0</v>
      </c>
      <c r="AQ682" s="156">
        <v>0</v>
      </c>
      <c r="AR682" s="155">
        <v>3600.84</v>
      </c>
      <c r="AS682" s="100"/>
      <c r="AT682" s="155">
        <v>0</v>
      </c>
      <c r="AU682" s="366">
        <v>0</v>
      </c>
      <c r="AV682" s="339">
        <v>0</v>
      </c>
      <c r="AW682" s="155">
        <v>0</v>
      </c>
      <c r="AX682" s="156">
        <v>0</v>
      </c>
      <c r="AY682" s="155">
        <v>3600.84</v>
      </c>
      <c r="AZ682" s="100"/>
      <c r="BA682" s="155">
        <v>0</v>
      </c>
      <c r="BB682" s="366">
        <v>0</v>
      </c>
      <c r="BC682" s="339">
        <v>0</v>
      </c>
      <c r="BD682" s="155">
        <v>0</v>
      </c>
      <c r="BE682" s="156">
        <v>0</v>
      </c>
      <c r="BF682" s="155">
        <v>3600.84</v>
      </c>
      <c r="BG682" s="100"/>
      <c r="BH682" s="155">
        <v>0</v>
      </c>
      <c r="BI682" s="366">
        <v>0</v>
      </c>
      <c r="BJ682" s="339">
        <v>0</v>
      </c>
      <c r="BK682" s="155">
        <v>0</v>
      </c>
      <c r="BL682" s="156">
        <v>0</v>
      </c>
      <c r="BM682" s="155">
        <v>3600.84</v>
      </c>
      <c r="BN682" s="100"/>
      <c r="BO682" s="155">
        <v>0</v>
      </c>
      <c r="BP682" s="366">
        <v>0</v>
      </c>
      <c r="BQ682" s="339">
        <v>0</v>
      </c>
      <c r="BR682" s="155">
        <v>0</v>
      </c>
      <c r="BS682" s="156">
        <v>0</v>
      </c>
      <c r="BT682" s="155">
        <v>3600.84</v>
      </c>
      <c r="BU682" s="100"/>
      <c r="BV682" s="155">
        <v>0</v>
      </c>
      <c r="BW682" s="366">
        <v>0</v>
      </c>
      <c r="BX682" s="339">
        <v>0</v>
      </c>
      <c r="BY682" s="155">
        <v>0</v>
      </c>
      <c r="BZ682" s="156">
        <v>0</v>
      </c>
      <c r="CA682" s="155">
        <v>3600.84</v>
      </c>
      <c r="CB682" s="100"/>
      <c r="CC682" s="155">
        <v>0</v>
      </c>
      <c r="CD682" s="366">
        <v>0</v>
      </c>
      <c r="CE682" s="339">
        <v>0</v>
      </c>
      <c r="CF682" s="155">
        <v>0</v>
      </c>
      <c r="CG682" s="156">
        <v>0</v>
      </c>
      <c r="CH682" s="155">
        <v>3600.84</v>
      </c>
      <c r="CI682" s="100"/>
      <c r="CJ682" s="155">
        <v>0</v>
      </c>
      <c r="CK682" s="366">
        <v>0</v>
      </c>
      <c r="CL682" s="339">
        <v>0</v>
      </c>
      <c r="CM682" s="155">
        <v>0</v>
      </c>
      <c r="CN682" s="156">
        <v>0</v>
      </c>
      <c r="CO682" s="155">
        <v>3600.84</v>
      </c>
      <c r="CP682" s="100"/>
      <c r="CQ682" s="155">
        <v>0</v>
      </c>
      <c r="CR682" s="366">
        <v>0</v>
      </c>
      <c r="CS682" s="339">
        <v>0</v>
      </c>
      <c r="CT682" s="155">
        <v>0</v>
      </c>
      <c r="CU682" s="156">
        <v>0</v>
      </c>
      <c r="CV682" s="155">
        <v>3600.84</v>
      </c>
      <c r="CW682" s="100"/>
      <c r="CX682" s="155">
        <v>0</v>
      </c>
      <c r="CY682" s="366">
        <v>0</v>
      </c>
      <c r="CZ682" s="339">
        <v>0</v>
      </c>
      <c r="DA682" s="155">
        <v>0</v>
      </c>
      <c r="DB682" s="156">
        <v>0</v>
      </c>
      <c r="DC682" s="155">
        <v>3600.84</v>
      </c>
      <c r="DD682" s="100"/>
      <c r="DE682" s="155">
        <v>0</v>
      </c>
      <c r="DF682" s="366">
        <v>0</v>
      </c>
      <c r="DG682" s="339">
        <v>0</v>
      </c>
      <c r="DH682" s="155">
        <v>0</v>
      </c>
      <c r="DI682" s="156">
        <v>0</v>
      </c>
      <c r="DJ682" s="155">
        <v>3600.84</v>
      </c>
      <c r="DK682" s="100"/>
      <c r="DL682" s="155">
        <v>0</v>
      </c>
      <c r="DM682" s="366">
        <v>0</v>
      </c>
      <c r="DN682" s="339">
        <v>0</v>
      </c>
      <c r="DO682" s="155">
        <v>0</v>
      </c>
      <c r="DP682" s="156">
        <v>0</v>
      </c>
      <c r="DQ682" s="155">
        <v>3600.84</v>
      </c>
    </row>
    <row r="683" spans="1:121" ht="25.5" x14ac:dyDescent="0.25">
      <c r="A683" s="17" t="s">
        <v>1829</v>
      </c>
      <c r="B683" s="18" t="s">
        <v>1830</v>
      </c>
      <c r="C683" s="17" t="s">
        <v>32</v>
      </c>
      <c r="D683" s="17" t="s">
        <v>1831</v>
      </c>
      <c r="E683" s="19" t="s">
        <v>34</v>
      </c>
      <c r="F683" s="19">
        <v>53.84</v>
      </c>
      <c r="G683" s="20">
        <v>2.68</v>
      </c>
      <c r="H683" s="20">
        <v>3.35</v>
      </c>
      <c r="I683" s="390">
        <v>180.364</v>
      </c>
      <c r="J683" s="100">
        <v>0</v>
      </c>
      <c r="K683" s="155">
        <v>0</v>
      </c>
      <c r="L683" s="366">
        <v>0</v>
      </c>
      <c r="M683" s="339">
        <v>0</v>
      </c>
      <c r="N683" s="155">
        <v>0</v>
      </c>
      <c r="O683" s="156">
        <v>0</v>
      </c>
      <c r="P683" s="155">
        <v>180.364</v>
      </c>
      <c r="Q683" s="100"/>
      <c r="R683" s="155">
        <v>0</v>
      </c>
      <c r="S683" s="366">
        <v>0</v>
      </c>
      <c r="T683" s="339">
        <v>0</v>
      </c>
      <c r="U683" s="155">
        <v>0</v>
      </c>
      <c r="V683" s="156">
        <v>0</v>
      </c>
      <c r="W683" s="155">
        <v>180.364</v>
      </c>
      <c r="X683" s="100"/>
      <c r="Y683" s="155">
        <v>0</v>
      </c>
      <c r="Z683" s="366">
        <v>0</v>
      </c>
      <c r="AA683" s="339">
        <v>0</v>
      </c>
      <c r="AB683" s="155">
        <v>0</v>
      </c>
      <c r="AC683" s="156">
        <v>0</v>
      </c>
      <c r="AD683" s="155">
        <v>180.364</v>
      </c>
      <c r="AE683" s="100"/>
      <c r="AF683" s="155">
        <v>0</v>
      </c>
      <c r="AG683" s="366">
        <v>0</v>
      </c>
      <c r="AH683" s="339">
        <v>0</v>
      </c>
      <c r="AI683" s="155">
        <v>0</v>
      </c>
      <c r="AJ683" s="156">
        <v>0</v>
      </c>
      <c r="AK683" s="155">
        <v>180.364</v>
      </c>
      <c r="AL683" s="100"/>
      <c r="AM683" s="155">
        <v>0</v>
      </c>
      <c r="AN683" s="366">
        <v>0</v>
      </c>
      <c r="AO683" s="339">
        <v>0</v>
      </c>
      <c r="AP683" s="155">
        <v>0</v>
      </c>
      <c r="AQ683" s="156">
        <v>0</v>
      </c>
      <c r="AR683" s="155">
        <v>180.364</v>
      </c>
      <c r="AS683" s="100"/>
      <c r="AT683" s="155">
        <v>0</v>
      </c>
      <c r="AU683" s="366">
        <v>0</v>
      </c>
      <c r="AV683" s="339">
        <v>0</v>
      </c>
      <c r="AW683" s="155">
        <v>0</v>
      </c>
      <c r="AX683" s="156">
        <v>0</v>
      </c>
      <c r="AY683" s="155">
        <v>180.364</v>
      </c>
      <c r="AZ683" s="100"/>
      <c r="BA683" s="155">
        <v>0</v>
      </c>
      <c r="BB683" s="366">
        <v>0</v>
      </c>
      <c r="BC683" s="339">
        <v>0</v>
      </c>
      <c r="BD683" s="155">
        <v>0</v>
      </c>
      <c r="BE683" s="156">
        <v>0</v>
      </c>
      <c r="BF683" s="155">
        <v>180.364</v>
      </c>
      <c r="BG683" s="100"/>
      <c r="BH683" s="155">
        <v>0</v>
      </c>
      <c r="BI683" s="366">
        <v>0</v>
      </c>
      <c r="BJ683" s="339">
        <v>0</v>
      </c>
      <c r="BK683" s="155">
        <v>0</v>
      </c>
      <c r="BL683" s="156">
        <v>0</v>
      </c>
      <c r="BM683" s="155">
        <v>180.364</v>
      </c>
      <c r="BN683" s="100"/>
      <c r="BO683" s="155">
        <v>0</v>
      </c>
      <c r="BP683" s="366">
        <v>0</v>
      </c>
      <c r="BQ683" s="339">
        <v>0</v>
      </c>
      <c r="BR683" s="155">
        <v>0</v>
      </c>
      <c r="BS683" s="156">
        <v>0</v>
      </c>
      <c r="BT683" s="155">
        <v>180.364</v>
      </c>
      <c r="BU683" s="100"/>
      <c r="BV683" s="155">
        <v>0</v>
      </c>
      <c r="BW683" s="366">
        <v>0</v>
      </c>
      <c r="BX683" s="339">
        <v>0</v>
      </c>
      <c r="BY683" s="155">
        <v>0</v>
      </c>
      <c r="BZ683" s="156">
        <v>0</v>
      </c>
      <c r="CA683" s="155">
        <v>180.364</v>
      </c>
      <c r="CB683" s="100"/>
      <c r="CC683" s="155">
        <v>0</v>
      </c>
      <c r="CD683" s="366">
        <v>0</v>
      </c>
      <c r="CE683" s="339">
        <v>0</v>
      </c>
      <c r="CF683" s="155">
        <v>0</v>
      </c>
      <c r="CG683" s="156">
        <v>0</v>
      </c>
      <c r="CH683" s="155">
        <v>180.364</v>
      </c>
      <c r="CI683" s="100"/>
      <c r="CJ683" s="155">
        <v>0</v>
      </c>
      <c r="CK683" s="366">
        <v>0</v>
      </c>
      <c r="CL683" s="339">
        <v>0</v>
      </c>
      <c r="CM683" s="155">
        <v>0</v>
      </c>
      <c r="CN683" s="156">
        <v>0</v>
      </c>
      <c r="CO683" s="155">
        <v>180.364</v>
      </c>
      <c r="CP683" s="100"/>
      <c r="CQ683" s="155">
        <v>0</v>
      </c>
      <c r="CR683" s="366">
        <v>0</v>
      </c>
      <c r="CS683" s="339">
        <v>0</v>
      </c>
      <c r="CT683" s="155">
        <v>0</v>
      </c>
      <c r="CU683" s="156">
        <v>0</v>
      </c>
      <c r="CV683" s="155">
        <v>180.364</v>
      </c>
      <c r="CW683" s="100"/>
      <c r="CX683" s="155">
        <v>0</v>
      </c>
      <c r="CY683" s="366">
        <v>0</v>
      </c>
      <c r="CZ683" s="339">
        <v>0</v>
      </c>
      <c r="DA683" s="155">
        <v>0</v>
      </c>
      <c r="DB683" s="156">
        <v>0</v>
      </c>
      <c r="DC683" s="155">
        <v>180.364</v>
      </c>
      <c r="DD683" s="100"/>
      <c r="DE683" s="155">
        <v>0</v>
      </c>
      <c r="DF683" s="366">
        <v>0</v>
      </c>
      <c r="DG683" s="339">
        <v>0</v>
      </c>
      <c r="DH683" s="155">
        <v>0</v>
      </c>
      <c r="DI683" s="156">
        <v>0</v>
      </c>
      <c r="DJ683" s="155">
        <v>180.364</v>
      </c>
      <c r="DK683" s="100"/>
      <c r="DL683" s="155">
        <v>0</v>
      </c>
      <c r="DM683" s="366">
        <v>0</v>
      </c>
      <c r="DN683" s="339">
        <v>0</v>
      </c>
      <c r="DO683" s="155">
        <v>0</v>
      </c>
      <c r="DP683" s="156">
        <v>0</v>
      </c>
      <c r="DQ683" s="155">
        <v>180.364</v>
      </c>
    </row>
    <row r="684" spans="1:121" ht="25.5" x14ac:dyDescent="0.25">
      <c r="A684" s="17" t="s">
        <v>1832</v>
      </c>
      <c r="B684" s="18" t="s">
        <v>1833</v>
      </c>
      <c r="C684" s="17" t="s">
        <v>32</v>
      </c>
      <c r="D684" s="17" t="s">
        <v>1834</v>
      </c>
      <c r="E684" s="19" t="s">
        <v>34</v>
      </c>
      <c r="F684" s="19">
        <v>45.42</v>
      </c>
      <c r="G684" s="20">
        <v>2.08</v>
      </c>
      <c r="H684" s="20">
        <v>2.6</v>
      </c>
      <c r="I684" s="390">
        <v>118.092</v>
      </c>
      <c r="J684" s="100">
        <v>0</v>
      </c>
      <c r="K684" s="155">
        <v>0</v>
      </c>
      <c r="L684" s="366">
        <v>0</v>
      </c>
      <c r="M684" s="339">
        <v>0</v>
      </c>
      <c r="N684" s="155">
        <v>0</v>
      </c>
      <c r="O684" s="156">
        <v>0</v>
      </c>
      <c r="P684" s="155">
        <v>118.092</v>
      </c>
      <c r="Q684" s="100"/>
      <c r="R684" s="155">
        <v>0</v>
      </c>
      <c r="S684" s="366">
        <v>0</v>
      </c>
      <c r="T684" s="339">
        <v>0</v>
      </c>
      <c r="U684" s="155">
        <v>0</v>
      </c>
      <c r="V684" s="156">
        <v>0</v>
      </c>
      <c r="W684" s="155">
        <v>118.092</v>
      </c>
      <c r="X684" s="100"/>
      <c r="Y684" s="155">
        <v>0</v>
      </c>
      <c r="Z684" s="366">
        <v>0</v>
      </c>
      <c r="AA684" s="339">
        <v>0</v>
      </c>
      <c r="AB684" s="155">
        <v>0</v>
      </c>
      <c r="AC684" s="156">
        <v>0</v>
      </c>
      <c r="AD684" s="155">
        <v>118.092</v>
      </c>
      <c r="AE684" s="100"/>
      <c r="AF684" s="155">
        <v>0</v>
      </c>
      <c r="AG684" s="366">
        <v>0</v>
      </c>
      <c r="AH684" s="339">
        <v>0</v>
      </c>
      <c r="AI684" s="155">
        <v>0</v>
      </c>
      <c r="AJ684" s="156">
        <v>0</v>
      </c>
      <c r="AK684" s="155">
        <v>118.092</v>
      </c>
      <c r="AL684" s="100"/>
      <c r="AM684" s="155">
        <v>0</v>
      </c>
      <c r="AN684" s="366">
        <v>0</v>
      </c>
      <c r="AO684" s="339">
        <v>0</v>
      </c>
      <c r="AP684" s="155">
        <v>0</v>
      </c>
      <c r="AQ684" s="156">
        <v>0</v>
      </c>
      <c r="AR684" s="155">
        <v>118.092</v>
      </c>
      <c r="AS684" s="100"/>
      <c r="AT684" s="155">
        <v>0</v>
      </c>
      <c r="AU684" s="366">
        <v>0</v>
      </c>
      <c r="AV684" s="339">
        <v>0</v>
      </c>
      <c r="AW684" s="155">
        <v>0</v>
      </c>
      <c r="AX684" s="156">
        <v>0</v>
      </c>
      <c r="AY684" s="155">
        <v>118.092</v>
      </c>
      <c r="AZ684" s="100"/>
      <c r="BA684" s="155">
        <v>0</v>
      </c>
      <c r="BB684" s="366">
        <v>0</v>
      </c>
      <c r="BC684" s="339">
        <v>0</v>
      </c>
      <c r="BD684" s="155">
        <v>0</v>
      </c>
      <c r="BE684" s="156">
        <v>0</v>
      </c>
      <c r="BF684" s="155">
        <v>118.092</v>
      </c>
      <c r="BG684" s="100"/>
      <c r="BH684" s="155">
        <v>0</v>
      </c>
      <c r="BI684" s="366">
        <v>0</v>
      </c>
      <c r="BJ684" s="339">
        <v>0</v>
      </c>
      <c r="BK684" s="155">
        <v>0</v>
      </c>
      <c r="BL684" s="156">
        <v>0</v>
      </c>
      <c r="BM684" s="155">
        <v>118.092</v>
      </c>
      <c r="BN684" s="100"/>
      <c r="BO684" s="155">
        <v>0</v>
      </c>
      <c r="BP684" s="366">
        <v>0</v>
      </c>
      <c r="BQ684" s="339">
        <v>0</v>
      </c>
      <c r="BR684" s="155">
        <v>0</v>
      </c>
      <c r="BS684" s="156">
        <v>0</v>
      </c>
      <c r="BT684" s="155">
        <v>118.092</v>
      </c>
      <c r="BU684" s="100"/>
      <c r="BV684" s="155">
        <v>0</v>
      </c>
      <c r="BW684" s="366">
        <v>0</v>
      </c>
      <c r="BX684" s="339">
        <v>0</v>
      </c>
      <c r="BY684" s="155">
        <v>0</v>
      </c>
      <c r="BZ684" s="156">
        <v>0</v>
      </c>
      <c r="CA684" s="155">
        <v>118.092</v>
      </c>
      <c r="CB684" s="100"/>
      <c r="CC684" s="155">
        <v>0</v>
      </c>
      <c r="CD684" s="366">
        <v>0</v>
      </c>
      <c r="CE684" s="339">
        <v>0</v>
      </c>
      <c r="CF684" s="155">
        <v>0</v>
      </c>
      <c r="CG684" s="156">
        <v>0</v>
      </c>
      <c r="CH684" s="155">
        <v>118.092</v>
      </c>
      <c r="CI684" s="100"/>
      <c r="CJ684" s="155">
        <v>0</v>
      </c>
      <c r="CK684" s="366">
        <v>0</v>
      </c>
      <c r="CL684" s="339">
        <v>0</v>
      </c>
      <c r="CM684" s="155">
        <v>0</v>
      </c>
      <c r="CN684" s="156">
        <v>0</v>
      </c>
      <c r="CO684" s="155">
        <v>118.092</v>
      </c>
      <c r="CP684" s="100"/>
      <c r="CQ684" s="155">
        <v>0</v>
      </c>
      <c r="CR684" s="366">
        <v>0</v>
      </c>
      <c r="CS684" s="339">
        <v>0</v>
      </c>
      <c r="CT684" s="155">
        <v>0</v>
      </c>
      <c r="CU684" s="156">
        <v>0</v>
      </c>
      <c r="CV684" s="155">
        <v>118.092</v>
      </c>
      <c r="CW684" s="100"/>
      <c r="CX684" s="155">
        <v>0</v>
      </c>
      <c r="CY684" s="366">
        <v>0</v>
      </c>
      <c r="CZ684" s="339">
        <v>0</v>
      </c>
      <c r="DA684" s="155">
        <v>0</v>
      </c>
      <c r="DB684" s="156">
        <v>0</v>
      </c>
      <c r="DC684" s="155">
        <v>118.092</v>
      </c>
      <c r="DD684" s="100"/>
      <c r="DE684" s="155">
        <v>0</v>
      </c>
      <c r="DF684" s="366">
        <v>0</v>
      </c>
      <c r="DG684" s="339">
        <v>0</v>
      </c>
      <c r="DH684" s="155">
        <v>0</v>
      </c>
      <c r="DI684" s="156">
        <v>0</v>
      </c>
      <c r="DJ684" s="155">
        <v>118.092</v>
      </c>
      <c r="DK684" s="100"/>
      <c r="DL684" s="155">
        <v>0</v>
      </c>
      <c r="DM684" s="366">
        <v>0</v>
      </c>
      <c r="DN684" s="339">
        <v>0</v>
      </c>
      <c r="DO684" s="155">
        <v>0</v>
      </c>
      <c r="DP684" s="156">
        <v>0</v>
      </c>
      <c r="DQ684" s="155">
        <v>118.092</v>
      </c>
    </row>
    <row r="685" spans="1:121" ht="25.5" x14ac:dyDescent="0.25">
      <c r="A685" s="17" t="s">
        <v>1835</v>
      </c>
      <c r="B685" s="18" t="s">
        <v>1836</v>
      </c>
      <c r="C685" s="17" t="s">
        <v>32</v>
      </c>
      <c r="D685" s="17" t="s">
        <v>1837</v>
      </c>
      <c r="E685" s="19" t="s">
        <v>34</v>
      </c>
      <c r="F685" s="19">
        <v>157.5</v>
      </c>
      <c r="G685" s="20">
        <v>0.82</v>
      </c>
      <c r="H685" s="20">
        <v>1.02</v>
      </c>
      <c r="I685" s="390">
        <v>160.65</v>
      </c>
      <c r="J685" s="100">
        <v>0</v>
      </c>
      <c r="K685" s="155">
        <v>0</v>
      </c>
      <c r="L685" s="366">
        <v>0</v>
      </c>
      <c r="M685" s="339">
        <v>0</v>
      </c>
      <c r="N685" s="155">
        <v>0</v>
      </c>
      <c r="O685" s="156">
        <v>0</v>
      </c>
      <c r="P685" s="155">
        <v>160.65</v>
      </c>
      <c r="Q685" s="100"/>
      <c r="R685" s="155">
        <v>0</v>
      </c>
      <c r="S685" s="366">
        <v>0</v>
      </c>
      <c r="T685" s="339">
        <v>0</v>
      </c>
      <c r="U685" s="155">
        <v>0</v>
      </c>
      <c r="V685" s="156">
        <v>0</v>
      </c>
      <c r="W685" s="155">
        <v>160.65</v>
      </c>
      <c r="X685" s="100"/>
      <c r="Y685" s="155">
        <v>0</v>
      </c>
      <c r="Z685" s="366">
        <v>0</v>
      </c>
      <c r="AA685" s="339">
        <v>0</v>
      </c>
      <c r="AB685" s="155">
        <v>0</v>
      </c>
      <c r="AC685" s="156">
        <v>0</v>
      </c>
      <c r="AD685" s="155">
        <v>160.65</v>
      </c>
      <c r="AE685" s="100"/>
      <c r="AF685" s="155">
        <v>0</v>
      </c>
      <c r="AG685" s="366">
        <v>0</v>
      </c>
      <c r="AH685" s="339">
        <v>0</v>
      </c>
      <c r="AI685" s="155">
        <v>0</v>
      </c>
      <c r="AJ685" s="156">
        <v>0</v>
      </c>
      <c r="AK685" s="155">
        <v>160.65</v>
      </c>
      <c r="AL685" s="100"/>
      <c r="AM685" s="155">
        <v>0</v>
      </c>
      <c r="AN685" s="366">
        <v>0</v>
      </c>
      <c r="AO685" s="339">
        <v>0</v>
      </c>
      <c r="AP685" s="155">
        <v>0</v>
      </c>
      <c r="AQ685" s="156">
        <v>0</v>
      </c>
      <c r="AR685" s="155">
        <v>160.65</v>
      </c>
      <c r="AS685" s="100"/>
      <c r="AT685" s="155">
        <v>0</v>
      </c>
      <c r="AU685" s="366">
        <v>0</v>
      </c>
      <c r="AV685" s="339">
        <v>0</v>
      </c>
      <c r="AW685" s="155">
        <v>0</v>
      </c>
      <c r="AX685" s="156">
        <v>0</v>
      </c>
      <c r="AY685" s="155">
        <v>160.65</v>
      </c>
      <c r="AZ685" s="100"/>
      <c r="BA685" s="155">
        <v>0</v>
      </c>
      <c r="BB685" s="366">
        <v>0</v>
      </c>
      <c r="BC685" s="339">
        <v>0</v>
      </c>
      <c r="BD685" s="155">
        <v>0</v>
      </c>
      <c r="BE685" s="156">
        <v>0</v>
      </c>
      <c r="BF685" s="155">
        <v>160.65</v>
      </c>
      <c r="BG685" s="100"/>
      <c r="BH685" s="155">
        <v>0</v>
      </c>
      <c r="BI685" s="366">
        <v>0</v>
      </c>
      <c r="BJ685" s="339">
        <v>0</v>
      </c>
      <c r="BK685" s="155">
        <v>0</v>
      </c>
      <c r="BL685" s="156">
        <v>0</v>
      </c>
      <c r="BM685" s="155">
        <v>160.65</v>
      </c>
      <c r="BN685" s="100"/>
      <c r="BO685" s="155">
        <v>0</v>
      </c>
      <c r="BP685" s="366">
        <v>0</v>
      </c>
      <c r="BQ685" s="339">
        <v>0</v>
      </c>
      <c r="BR685" s="155">
        <v>0</v>
      </c>
      <c r="BS685" s="156">
        <v>0</v>
      </c>
      <c r="BT685" s="155">
        <v>160.65</v>
      </c>
      <c r="BU685" s="100"/>
      <c r="BV685" s="155">
        <v>0</v>
      </c>
      <c r="BW685" s="366">
        <v>0</v>
      </c>
      <c r="BX685" s="339">
        <v>0</v>
      </c>
      <c r="BY685" s="155">
        <v>0</v>
      </c>
      <c r="BZ685" s="156">
        <v>0</v>
      </c>
      <c r="CA685" s="155">
        <v>160.65</v>
      </c>
      <c r="CB685" s="100"/>
      <c r="CC685" s="155">
        <v>0</v>
      </c>
      <c r="CD685" s="366">
        <v>0</v>
      </c>
      <c r="CE685" s="339">
        <v>0</v>
      </c>
      <c r="CF685" s="155">
        <v>0</v>
      </c>
      <c r="CG685" s="156">
        <v>0</v>
      </c>
      <c r="CH685" s="155">
        <v>160.65</v>
      </c>
      <c r="CI685" s="100"/>
      <c r="CJ685" s="155">
        <v>0</v>
      </c>
      <c r="CK685" s="366">
        <v>0</v>
      </c>
      <c r="CL685" s="339">
        <v>0</v>
      </c>
      <c r="CM685" s="155">
        <v>0</v>
      </c>
      <c r="CN685" s="156">
        <v>0</v>
      </c>
      <c r="CO685" s="155">
        <v>160.65</v>
      </c>
      <c r="CP685" s="100"/>
      <c r="CQ685" s="155">
        <v>0</v>
      </c>
      <c r="CR685" s="366">
        <v>0</v>
      </c>
      <c r="CS685" s="339">
        <v>0</v>
      </c>
      <c r="CT685" s="155">
        <v>0</v>
      </c>
      <c r="CU685" s="156">
        <v>0</v>
      </c>
      <c r="CV685" s="155">
        <v>160.65</v>
      </c>
      <c r="CW685" s="100"/>
      <c r="CX685" s="155">
        <v>0</v>
      </c>
      <c r="CY685" s="366">
        <v>0</v>
      </c>
      <c r="CZ685" s="339">
        <v>0</v>
      </c>
      <c r="DA685" s="155">
        <v>0</v>
      </c>
      <c r="DB685" s="156">
        <v>0</v>
      </c>
      <c r="DC685" s="155">
        <v>160.65</v>
      </c>
      <c r="DD685" s="100"/>
      <c r="DE685" s="155">
        <v>0</v>
      </c>
      <c r="DF685" s="366">
        <v>0</v>
      </c>
      <c r="DG685" s="339">
        <v>0</v>
      </c>
      <c r="DH685" s="155">
        <v>0</v>
      </c>
      <c r="DI685" s="156">
        <v>0</v>
      </c>
      <c r="DJ685" s="155">
        <v>160.65</v>
      </c>
      <c r="DK685" s="100"/>
      <c r="DL685" s="155">
        <v>0</v>
      </c>
      <c r="DM685" s="366">
        <v>0</v>
      </c>
      <c r="DN685" s="339">
        <v>0</v>
      </c>
      <c r="DO685" s="155">
        <v>0</v>
      </c>
      <c r="DP685" s="156">
        <v>0</v>
      </c>
      <c r="DQ685" s="155">
        <v>160.65</v>
      </c>
    </row>
    <row r="686" spans="1:121" ht="25.5" x14ac:dyDescent="0.25">
      <c r="A686" s="17" t="s">
        <v>1838</v>
      </c>
      <c r="B686" s="18" t="s">
        <v>1839</v>
      </c>
      <c r="C686" s="17" t="s">
        <v>32</v>
      </c>
      <c r="D686" s="17" t="s">
        <v>1840</v>
      </c>
      <c r="E686" s="19" t="s">
        <v>34</v>
      </c>
      <c r="F686" s="19">
        <v>12.46</v>
      </c>
      <c r="G686" s="20">
        <v>16.2</v>
      </c>
      <c r="H686" s="20">
        <v>20.28</v>
      </c>
      <c r="I686" s="390">
        <v>252.68799999999999</v>
      </c>
      <c r="J686" s="100">
        <v>0</v>
      </c>
      <c r="K686" s="155">
        <v>0</v>
      </c>
      <c r="L686" s="366">
        <v>0</v>
      </c>
      <c r="M686" s="339">
        <v>0</v>
      </c>
      <c r="N686" s="155">
        <v>0</v>
      </c>
      <c r="O686" s="156">
        <v>0</v>
      </c>
      <c r="P686" s="155">
        <v>252.68799999999999</v>
      </c>
      <c r="Q686" s="100"/>
      <c r="R686" s="155">
        <v>0</v>
      </c>
      <c r="S686" s="366">
        <v>0</v>
      </c>
      <c r="T686" s="339">
        <v>0</v>
      </c>
      <c r="U686" s="155">
        <v>0</v>
      </c>
      <c r="V686" s="156">
        <v>0</v>
      </c>
      <c r="W686" s="155">
        <v>252.68799999999999</v>
      </c>
      <c r="X686" s="100"/>
      <c r="Y686" s="155">
        <v>0</v>
      </c>
      <c r="Z686" s="366">
        <v>0</v>
      </c>
      <c r="AA686" s="339">
        <v>0</v>
      </c>
      <c r="AB686" s="155">
        <v>0</v>
      </c>
      <c r="AC686" s="156">
        <v>0</v>
      </c>
      <c r="AD686" s="155">
        <v>252.68799999999999</v>
      </c>
      <c r="AE686" s="100"/>
      <c r="AF686" s="155">
        <v>0</v>
      </c>
      <c r="AG686" s="366">
        <v>0</v>
      </c>
      <c r="AH686" s="339">
        <v>0</v>
      </c>
      <c r="AI686" s="155">
        <v>0</v>
      </c>
      <c r="AJ686" s="156">
        <v>0</v>
      </c>
      <c r="AK686" s="155">
        <v>252.68799999999999</v>
      </c>
      <c r="AL686" s="100"/>
      <c r="AM686" s="155">
        <v>0</v>
      </c>
      <c r="AN686" s="366">
        <v>0</v>
      </c>
      <c r="AO686" s="339">
        <v>0</v>
      </c>
      <c r="AP686" s="155">
        <v>0</v>
      </c>
      <c r="AQ686" s="156">
        <v>0</v>
      </c>
      <c r="AR686" s="155">
        <v>252.68799999999999</v>
      </c>
      <c r="AS686" s="100"/>
      <c r="AT686" s="155">
        <v>0</v>
      </c>
      <c r="AU686" s="366">
        <v>0</v>
      </c>
      <c r="AV686" s="339">
        <v>0</v>
      </c>
      <c r="AW686" s="155">
        <v>0</v>
      </c>
      <c r="AX686" s="156">
        <v>0</v>
      </c>
      <c r="AY686" s="155">
        <v>252.68799999999999</v>
      </c>
      <c r="AZ686" s="100"/>
      <c r="BA686" s="155">
        <v>0</v>
      </c>
      <c r="BB686" s="366">
        <v>0</v>
      </c>
      <c r="BC686" s="339">
        <v>0</v>
      </c>
      <c r="BD686" s="155">
        <v>0</v>
      </c>
      <c r="BE686" s="156">
        <v>0</v>
      </c>
      <c r="BF686" s="155">
        <v>252.68799999999999</v>
      </c>
      <c r="BG686" s="100"/>
      <c r="BH686" s="155">
        <v>0</v>
      </c>
      <c r="BI686" s="366">
        <v>0</v>
      </c>
      <c r="BJ686" s="339">
        <v>0</v>
      </c>
      <c r="BK686" s="155">
        <v>0</v>
      </c>
      <c r="BL686" s="156">
        <v>0</v>
      </c>
      <c r="BM686" s="155">
        <v>252.68799999999999</v>
      </c>
      <c r="BN686" s="100"/>
      <c r="BO686" s="155">
        <v>0</v>
      </c>
      <c r="BP686" s="366">
        <v>0</v>
      </c>
      <c r="BQ686" s="339">
        <v>0</v>
      </c>
      <c r="BR686" s="155">
        <v>0</v>
      </c>
      <c r="BS686" s="156">
        <v>0</v>
      </c>
      <c r="BT686" s="155">
        <v>252.68799999999999</v>
      </c>
      <c r="BU686" s="100"/>
      <c r="BV686" s="155">
        <v>0</v>
      </c>
      <c r="BW686" s="366">
        <v>0</v>
      </c>
      <c r="BX686" s="339">
        <v>0</v>
      </c>
      <c r="BY686" s="155">
        <v>0</v>
      </c>
      <c r="BZ686" s="156">
        <v>0</v>
      </c>
      <c r="CA686" s="155">
        <v>252.68799999999999</v>
      </c>
      <c r="CB686" s="100"/>
      <c r="CC686" s="155">
        <v>0</v>
      </c>
      <c r="CD686" s="366">
        <v>0</v>
      </c>
      <c r="CE686" s="339">
        <v>0</v>
      </c>
      <c r="CF686" s="155">
        <v>0</v>
      </c>
      <c r="CG686" s="156">
        <v>0</v>
      </c>
      <c r="CH686" s="155">
        <v>252.68799999999999</v>
      </c>
      <c r="CI686" s="100"/>
      <c r="CJ686" s="155">
        <v>0</v>
      </c>
      <c r="CK686" s="366">
        <v>0</v>
      </c>
      <c r="CL686" s="339">
        <v>0</v>
      </c>
      <c r="CM686" s="155">
        <v>0</v>
      </c>
      <c r="CN686" s="156">
        <v>0</v>
      </c>
      <c r="CO686" s="155">
        <v>252.68799999999999</v>
      </c>
      <c r="CP686" s="100"/>
      <c r="CQ686" s="155">
        <v>0</v>
      </c>
      <c r="CR686" s="366">
        <v>0</v>
      </c>
      <c r="CS686" s="339">
        <v>0</v>
      </c>
      <c r="CT686" s="155">
        <v>0</v>
      </c>
      <c r="CU686" s="156">
        <v>0</v>
      </c>
      <c r="CV686" s="155">
        <v>252.68799999999999</v>
      </c>
      <c r="CW686" s="100"/>
      <c r="CX686" s="155">
        <v>0</v>
      </c>
      <c r="CY686" s="366">
        <v>0</v>
      </c>
      <c r="CZ686" s="339">
        <v>0</v>
      </c>
      <c r="DA686" s="155">
        <v>0</v>
      </c>
      <c r="DB686" s="156">
        <v>0</v>
      </c>
      <c r="DC686" s="155">
        <v>252.68799999999999</v>
      </c>
      <c r="DD686" s="100"/>
      <c r="DE686" s="155">
        <v>0</v>
      </c>
      <c r="DF686" s="366">
        <v>0</v>
      </c>
      <c r="DG686" s="339">
        <v>0</v>
      </c>
      <c r="DH686" s="155">
        <v>0</v>
      </c>
      <c r="DI686" s="156">
        <v>0</v>
      </c>
      <c r="DJ686" s="155">
        <v>252.68799999999999</v>
      </c>
      <c r="DK686" s="100"/>
      <c r="DL686" s="155">
        <v>0</v>
      </c>
      <c r="DM686" s="366">
        <v>0</v>
      </c>
      <c r="DN686" s="339">
        <v>0</v>
      </c>
      <c r="DO686" s="155">
        <v>0</v>
      </c>
      <c r="DP686" s="156">
        <v>0</v>
      </c>
      <c r="DQ686" s="155">
        <v>252.68799999999999</v>
      </c>
    </row>
    <row r="687" spans="1:121" ht="25.5" x14ac:dyDescent="0.25">
      <c r="A687" s="17" t="s">
        <v>1841</v>
      </c>
      <c r="B687" s="18" t="s">
        <v>1842</v>
      </c>
      <c r="C687" s="17" t="s">
        <v>32</v>
      </c>
      <c r="D687" s="17" t="s">
        <v>1843</v>
      </c>
      <c r="E687" s="19" t="s">
        <v>34</v>
      </c>
      <c r="F687" s="19">
        <v>1441.85</v>
      </c>
      <c r="G687" s="20">
        <v>1.48</v>
      </c>
      <c r="H687" s="20">
        <v>1.85</v>
      </c>
      <c r="I687" s="390">
        <v>2667.422</v>
      </c>
      <c r="J687" s="100">
        <v>0</v>
      </c>
      <c r="K687" s="155">
        <v>0</v>
      </c>
      <c r="L687" s="366">
        <v>0</v>
      </c>
      <c r="M687" s="339">
        <v>0</v>
      </c>
      <c r="N687" s="155">
        <v>0</v>
      </c>
      <c r="O687" s="156">
        <v>0</v>
      </c>
      <c r="P687" s="155">
        <v>2667.422</v>
      </c>
      <c r="Q687" s="100"/>
      <c r="R687" s="155">
        <v>0</v>
      </c>
      <c r="S687" s="366">
        <v>0</v>
      </c>
      <c r="T687" s="339">
        <v>0</v>
      </c>
      <c r="U687" s="155">
        <v>0</v>
      </c>
      <c r="V687" s="156">
        <v>0</v>
      </c>
      <c r="W687" s="155">
        <v>2667.422</v>
      </c>
      <c r="X687" s="100"/>
      <c r="Y687" s="155">
        <v>0</v>
      </c>
      <c r="Z687" s="366">
        <v>0</v>
      </c>
      <c r="AA687" s="339">
        <v>0</v>
      </c>
      <c r="AB687" s="155">
        <v>0</v>
      </c>
      <c r="AC687" s="156">
        <v>0</v>
      </c>
      <c r="AD687" s="155">
        <v>2667.422</v>
      </c>
      <c r="AE687" s="100"/>
      <c r="AF687" s="155">
        <v>0</v>
      </c>
      <c r="AG687" s="366">
        <v>0</v>
      </c>
      <c r="AH687" s="339">
        <v>0</v>
      </c>
      <c r="AI687" s="155">
        <v>0</v>
      </c>
      <c r="AJ687" s="156">
        <v>0</v>
      </c>
      <c r="AK687" s="155">
        <v>2667.422</v>
      </c>
      <c r="AL687" s="100"/>
      <c r="AM687" s="155">
        <v>0</v>
      </c>
      <c r="AN687" s="366">
        <v>0</v>
      </c>
      <c r="AO687" s="339">
        <v>0</v>
      </c>
      <c r="AP687" s="155">
        <v>0</v>
      </c>
      <c r="AQ687" s="156">
        <v>0</v>
      </c>
      <c r="AR687" s="155">
        <v>2667.422</v>
      </c>
      <c r="AS687" s="100"/>
      <c r="AT687" s="155">
        <v>0</v>
      </c>
      <c r="AU687" s="366">
        <v>0</v>
      </c>
      <c r="AV687" s="339">
        <v>0</v>
      </c>
      <c r="AW687" s="155">
        <v>0</v>
      </c>
      <c r="AX687" s="156">
        <v>0</v>
      </c>
      <c r="AY687" s="155">
        <v>2667.422</v>
      </c>
      <c r="AZ687" s="100"/>
      <c r="BA687" s="155">
        <v>0</v>
      </c>
      <c r="BB687" s="366">
        <v>0</v>
      </c>
      <c r="BC687" s="339">
        <v>0</v>
      </c>
      <c r="BD687" s="155">
        <v>0</v>
      </c>
      <c r="BE687" s="156">
        <v>0</v>
      </c>
      <c r="BF687" s="155">
        <v>2667.422</v>
      </c>
      <c r="BG687" s="100"/>
      <c r="BH687" s="155">
        <v>0</v>
      </c>
      <c r="BI687" s="366">
        <v>0</v>
      </c>
      <c r="BJ687" s="339">
        <v>0</v>
      </c>
      <c r="BK687" s="155">
        <v>0</v>
      </c>
      <c r="BL687" s="156">
        <v>0</v>
      </c>
      <c r="BM687" s="155">
        <v>2667.422</v>
      </c>
      <c r="BN687" s="100"/>
      <c r="BO687" s="155">
        <v>0</v>
      </c>
      <c r="BP687" s="366">
        <v>0</v>
      </c>
      <c r="BQ687" s="339">
        <v>0</v>
      </c>
      <c r="BR687" s="155">
        <v>0</v>
      </c>
      <c r="BS687" s="156">
        <v>0</v>
      </c>
      <c r="BT687" s="155">
        <v>2667.422</v>
      </c>
      <c r="BU687" s="100"/>
      <c r="BV687" s="155">
        <v>0</v>
      </c>
      <c r="BW687" s="366">
        <v>0</v>
      </c>
      <c r="BX687" s="339">
        <v>0</v>
      </c>
      <c r="BY687" s="155">
        <v>0</v>
      </c>
      <c r="BZ687" s="156">
        <v>0</v>
      </c>
      <c r="CA687" s="155">
        <v>2667.422</v>
      </c>
      <c r="CB687" s="100"/>
      <c r="CC687" s="155">
        <v>0</v>
      </c>
      <c r="CD687" s="366">
        <v>0</v>
      </c>
      <c r="CE687" s="339">
        <v>0</v>
      </c>
      <c r="CF687" s="155">
        <v>0</v>
      </c>
      <c r="CG687" s="156">
        <v>0</v>
      </c>
      <c r="CH687" s="155">
        <v>2667.422</v>
      </c>
      <c r="CI687" s="100"/>
      <c r="CJ687" s="155">
        <v>0</v>
      </c>
      <c r="CK687" s="366">
        <v>0</v>
      </c>
      <c r="CL687" s="339">
        <v>0</v>
      </c>
      <c r="CM687" s="155">
        <v>0</v>
      </c>
      <c r="CN687" s="156">
        <v>0</v>
      </c>
      <c r="CO687" s="155">
        <v>2667.422</v>
      </c>
      <c r="CP687" s="100"/>
      <c r="CQ687" s="155">
        <v>0</v>
      </c>
      <c r="CR687" s="366">
        <v>0</v>
      </c>
      <c r="CS687" s="339">
        <v>0</v>
      </c>
      <c r="CT687" s="155">
        <v>0</v>
      </c>
      <c r="CU687" s="156">
        <v>0</v>
      </c>
      <c r="CV687" s="155">
        <v>2667.422</v>
      </c>
      <c r="CW687" s="100"/>
      <c r="CX687" s="155">
        <v>0</v>
      </c>
      <c r="CY687" s="366">
        <v>0</v>
      </c>
      <c r="CZ687" s="339">
        <v>0</v>
      </c>
      <c r="DA687" s="155">
        <v>0</v>
      </c>
      <c r="DB687" s="156">
        <v>0</v>
      </c>
      <c r="DC687" s="155">
        <v>2667.422</v>
      </c>
      <c r="DD687" s="100"/>
      <c r="DE687" s="155">
        <v>0</v>
      </c>
      <c r="DF687" s="366">
        <v>0</v>
      </c>
      <c r="DG687" s="339">
        <v>0</v>
      </c>
      <c r="DH687" s="155">
        <v>0</v>
      </c>
      <c r="DI687" s="156">
        <v>0</v>
      </c>
      <c r="DJ687" s="155">
        <v>2667.422</v>
      </c>
      <c r="DK687" s="100"/>
      <c r="DL687" s="155">
        <v>0</v>
      </c>
      <c r="DM687" s="366">
        <v>0</v>
      </c>
      <c r="DN687" s="339">
        <v>0</v>
      </c>
      <c r="DO687" s="155">
        <v>0</v>
      </c>
      <c r="DP687" s="156">
        <v>0</v>
      </c>
      <c r="DQ687" s="155">
        <v>2667.422</v>
      </c>
    </row>
    <row r="688" spans="1:121" ht="25.5" x14ac:dyDescent="0.25">
      <c r="A688" s="17" t="s">
        <v>1844</v>
      </c>
      <c r="B688" s="18" t="s">
        <v>1845</v>
      </c>
      <c r="C688" s="17" t="s">
        <v>40</v>
      </c>
      <c r="D688" s="17" t="s">
        <v>1846</v>
      </c>
      <c r="E688" s="19" t="s">
        <v>88</v>
      </c>
      <c r="F688" s="19">
        <v>230.04</v>
      </c>
      <c r="G688" s="20">
        <v>120.55</v>
      </c>
      <c r="H688" s="20">
        <v>150.94999999999999</v>
      </c>
      <c r="I688" s="390">
        <v>34724.538</v>
      </c>
      <c r="J688" s="150">
        <v>46.01</v>
      </c>
      <c r="K688" s="155">
        <v>6945.209499999999</v>
      </c>
      <c r="L688" s="366">
        <v>0.20000869414014952</v>
      </c>
      <c r="M688" s="339">
        <v>46.01</v>
      </c>
      <c r="N688" s="155">
        <v>6945.209499999999</v>
      </c>
      <c r="O688" s="156">
        <v>0.20000869414014952</v>
      </c>
      <c r="P688" s="155">
        <v>27779.328500000003</v>
      </c>
      <c r="Q688" s="150">
        <v>18</v>
      </c>
      <c r="R688" s="155">
        <v>2717.1</v>
      </c>
      <c r="S688" s="366">
        <v>7.8247261345852887E-2</v>
      </c>
      <c r="T688" s="339">
        <v>64.009999999999991</v>
      </c>
      <c r="U688" s="155">
        <v>9662.3094999999994</v>
      </c>
      <c r="V688" s="156">
        <v>0.2782559554860024</v>
      </c>
      <c r="W688" s="155">
        <v>25062.228500000001</v>
      </c>
      <c r="X688" s="150">
        <v>13.63</v>
      </c>
      <c r="Y688" s="155">
        <v>2057.4485</v>
      </c>
      <c r="Z688" s="366">
        <v>5.925056511910972E-2</v>
      </c>
      <c r="AA688" s="339">
        <v>77.639999999999986</v>
      </c>
      <c r="AB688" s="155">
        <v>11719.758</v>
      </c>
      <c r="AC688" s="156">
        <v>0.33750652060511216</v>
      </c>
      <c r="AD688" s="155">
        <v>23004.78</v>
      </c>
      <c r="AE688" s="150">
        <v>13</v>
      </c>
      <c r="AF688" s="155">
        <v>1962.35</v>
      </c>
      <c r="AG688" s="366">
        <v>5.6511910972004864E-2</v>
      </c>
      <c r="AH688" s="339">
        <v>90.639999999999986</v>
      </c>
      <c r="AI688" s="155">
        <v>13682.108</v>
      </c>
      <c r="AJ688" s="156">
        <v>0.39401843157711702</v>
      </c>
      <c r="AK688" s="155">
        <v>21042.43</v>
      </c>
      <c r="AL688" s="150">
        <v>16</v>
      </c>
      <c r="AM688" s="155">
        <v>2415.1999999999998</v>
      </c>
      <c r="AN688" s="366">
        <v>6.9553121196313683E-2</v>
      </c>
      <c r="AO688" s="339">
        <v>106.63999999999999</v>
      </c>
      <c r="AP688" s="155">
        <v>16097.308000000001</v>
      </c>
      <c r="AQ688" s="156">
        <v>0.46357155277343071</v>
      </c>
      <c r="AR688" s="155">
        <v>18627.23</v>
      </c>
      <c r="AS688" s="150">
        <v>8</v>
      </c>
      <c r="AT688" s="155">
        <v>1207.5999999999999</v>
      </c>
      <c r="AU688" s="366">
        <v>3.4776560598156842E-2</v>
      </c>
      <c r="AV688" s="339">
        <v>114.63999999999999</v>
      </c>
      <c r="AW688" s="155">
        <v>17304.907999999999</v>
      </c>
      <c r="AX688" s="156">
        <v>0.49834811337158752</v>
      </c>
      <c r="AY688" s="155">
        <v>17419.63</v>
      </c>
      <c r="AZ688" s="150">
        <v>16</v>
      </c>
      <c r="BA688" s="155">
        <v>2415.1999999999998</v>
      </c>
      <c r="BB688" s="366">
        <v>6.9553121196313683E-2</v>
      </c>
      <c r="BC688" s="339">
        <v>130.63999999999999</v>
      </c>
      <c r="BD688" s="155">
        <v>19720.108</v>
      </c>
      <c r="BE688" s="156">
        <v>0.5679012345679012</v>
      </c>
      <c r="BF688" s="155">
        <v>15004.43</v>
      </c>
      <c r="BG688" s="150"/>
      <c r="BH688" s="155">
        <v>0</v>
      </c>
      <c r="BI688" s="366">
        <v>0</v>
      </c>
      <c r="BJ688" s="339">
        <v>130.63999999999999</v>
      </c>
      <c r="BK688" s="155">
        <v>19720.108</v>
      </c>
      <c r="BL688" s="156">
        <v>0.5679012345679012</v>
      </c>
      <c r="BM688" s="155">
        <v>15004.43</v>
      </c>
      <c r="BN688" s="150">
        <v>32</v>
      </c>
      <c r="BO688" s="155">
        <v>4830.3999999999996</v>
      </c>
      <c r="BP688" s="366">
        <v>0.13910624239262737</v>
      </c>
      <c r="BQ688" s="339">
        <v>162.63999999999999</v>
      </c>
      <c r="BR688" s="155">
        <v>24550.508000000002</v>
      </c>
      <c r="BS688" s="156">
        <v>0.70700747696052868</v>
      </c>
      <c r="BT688" s="155">
        <v>10174.029999999999</v>
      </c>
      <c r="BU688" s="150">
        <v>52</v>
      </c>
      <c r="BV688" s="155">
        <v>7849.4</v>
      </c>
      <c r="BW688" s="366">
        <v>0.22604764388801946</v>
      </c>
      <c r="BX688" s="339">
        <v>214.64</v>
      </c>
      <c r="BY688" s="155">
        <v>32399.908000000003</v>
      </c>
      <c r="BZ688" s="156">
        <v>0.93305512084854814</v>
      </c>
      <c r="CA688" s="155">
        <v>2324.6299999999974</v>
      </c>
      <c r="CB688" s="150">
        <v>4</v>
      </c>
      <c r="CC688" s="155">
        <v>603.79999999999995</v>
      </c>
      <c r="CD688" s="366">
        <v>1.7388280299078421E-2</v>
      </c>
      <c r="CE688" s="339">
        <v>218.64</v>
      </c>
      <c r="CF688" s="155">
        <v>33003.708000000006</v>
      </c>
      <c r="CG688" s="156">
        <v>0.95044340114762671</v>
      </c>
      <c r="CH688" s="155">
        <v>1720.8299999999945</v>
      </c>
      <c r="CI688" s="150">
        <v>11.4</v>
      </c>
      <c r="CJ688" s="155">
        <v>1720.82</v>
      </c>
      <c r="CK688" s="366">
        <v>4.9556310871580203E-2</v>
      </c>
      <c r="CL688" s="339">
        <v>230.04</v>
      </c>
      <c r="CM688" s="155">
        <v>34724.538000000008</v>
      </c>
      <c r="CN688" s="156">
        <v>1.0000000000000002</v>
      </c>
      <c r="CO688" s="155">
        <v>0</v>
      </c>
      <c r="CP688" s="150"/>
      <c r="CQ688" s="155">
        <v>0</v>
      </c>
      <c r="CR688" s="366">
        <v>0</v>
      </c>
      <c r="CS688" s="339">
        <v>230.04</v>
      </c>
      <c r="CT688" s="155">
        <v>34724.538000000008</v>
      </c>
      <c r="CU688" s="156">
        <v>1.0000000000000002</v>
      </c>
      <c r="CV688" s="155">
        <v>0</v>
      </c>
      <c r="CW688" s="150"/>
      <c r="CX688" s="155">
        <v>0</v>
      </c>
      <c r="CY688" s="366">
        <v>0</v>
      </c>
      <c r="CZ688" s="339">
        <v>230.04</v>
      </c>
      <c r="DA688" s="155">
        <v>34724.538000000008</v>
      </c>
      <c r="DB688" s="156">
        <v>1.0000000000000002</v>
      </c>
      <c r="DC688" s="155">
        <v>0</v>
      </c>
      <c r="DD688" s="150"/>
      <c r="DE688" s="155">
        <v>0</v>
      </c>
      <c r="DF688" s="366">
        <v>0</v>
      </c>
      <c r="DG688" s="339">
        <v>230.04</v>
      </c>
      <c r="DH688" s="155">
        <v>34724.538000000008</v>
      </c>
      <c r="DI688" s="156">
        <v>1.0000000000000002</v>
      </c>
      <c r="DJ688" s="155">
        <v>0</v>
      </c>
      <c r="DK688" s="150"/>
      <c r="DL688" s="155">
        <v>0</v>
      </c>
      <c r="DM688" s="366">
        <v>0</v>
      </c>
      <c r="DN688" s="339">
        <v>230.04</v>
      </c>
      <c r="DO688" s="155">
        <v>34724.538000000008</v>
      </c>
      <c r="DP688" s="156">
        <v>1.0000000000000002</v>
      </c>
      <c r="DQ688" s="155">
        <v>0</v>
      </c>
    </row>
    <row r="689" spans="1:121" ht="26.25" thickBot="1" x14ac:dyDescent="0.3">
      <c r="A689" s="17" t="s">
        <v>1847</v>
      </c>
      <c r="B689" s="18" t="s">
        <v>1848</v>
      </c>
      <c r="C689" s="17" t="s">
        <v>27</v>
      </c>
      <c r="D689" s="17" t="s">
        <v>1849</v>
      </c>
      <c r="E689" s="19" t="s">
        <v>42</v>
      </c>
      <c r="F689" s="19">
        <v>73</v>
      </c>
      <c r="G689" s="20">
        <v>393</v>
      </c>
      <c r="H689" s="20">
        <v>492.11</v>
      </c>
      <c r="I689" s="390">
        <v>35924.03</v>
      </c>
      <c r="J689" s="111">
        <v>10</v>
      </c>
      <c r="K689" s="155">
        <v>4921.1000000000004</v>
      </c>
      <c r="L689" s="366">
        <v>0.13698630136986303</v>
      </c>
      <c r="M689" s="339">
        <v>10</v>
      </c>
      <c r="N689" s="155">
        <v>4921.1000000000004</v>
      </c>
      <c r="O689" s="156">
        <v>0.13698630136986303</v>
      </c>
      <c r="P689" s="155">
        <v>31002.93</v>
      </c>
      <c r="Q689" s="111">
        <v>4</v>
      </c>
      <c r="R689" s="155">
        <v>1968.44</v>
      </c>
      <c r="S689" s="366">
        <v>5.4794520547945209E-2</v>
      </c>
      <c r="T689" s="339">
        <v>14</v>
      </c>
      <c r="U689" s="155">
        <v>6889.5400000000009</v>
      </c>
      <c r="V689" s="156">
        <v>0.19178082191780824</v>
      </c>
      <c r="W689" s="155">
        <v>29034.489999999998</v>
      </c>
      <c r="X689" s="111">
        <v>4</v>
      </c>
      <c r="Y689" s="155">
        <v>1968.44</v>
      </c>
      <c r="Z689" s="366">
        <v>5.4794520547945209E-2</v>
      </c>
      <c r="AA689" s="339">
        <v>18</v>
      </c>
      <c r="AB689" s="155">
        <v>8857.9800000000014</v>
      </c>
      <c r="AC689" s="156">
        <v>0.24657534246575347</v>
      </c>
      <c r="AD689" s="155">
        <v>27066.049999999996</v>
      </c>
      <c r="AE689" s="111">
        <v>4</v>
      </c>
      <c r="AF689" s="155">
        <v>1968.44</v>
      </c>
      <c r="AG689" s="366">
        <v>5.4794520547945209E-2</v>
      </c>
      <c r="AH689" s="339">
        <v>22</v>
      </c>
      <c r="AI689" s="155">
        <v>10826.420000000002</v>
      </c>
      <c r="AJ689" s="156">
        <v>0.30136986301369867</v>
      </c>
      <c r="AK689" s="155">
        <v>25097.609999999997</v>
      </c>
      <c r="AL689" s="111">
        <v>4</v>
      </c>
      <c r="AM689" s="155">
        <v>1968.44</v>
      </c>
      <c r="AN689" s="366">
        <v>5.4794520547945209E-2</v>
      </c>
      <c r="AO689" s="339">
        <v>26</v>
      </c>
      <c r="AP689" s="155">
        <v>12794.860000000002</v>
      </c>
      <c r="AQ689" s="156">
        <v>0.35616438356164393</v>
      </c>
      <c r="AR689" s="155">
        <v>23129.17</v>
      </c>
      <c r="AS689" s="111">
        <v>2</v>
      </c>
      <c r="AT689" s="155">
        <v>984.22</v>
      </c>
      <c r="AU689" s="366">
        <v>2.7397260273972605E-2</v>
      </c>
      <c r="AV689" s="339">
        <v>28</v>
      </c>
      <c r="AW689" s="155">
        <v>13779.080000000002</v>
      </c>
      <c r="AX689" s="156">
        <v>0.38356164383561647</v>
      </c>
      <c r="AY689" s="155">
        <v>22144.949999999997</v>
      </c>
      <c r="AZ689" s="111">
        <v>4</v>
      </c>
      <c r="BA689" s="155">
        <v>1968.44</v>
      </c>
      <c r="BB689" s="366">
        <v>5.4794520547945209E-2</v>
      </c>
      <c r="BC689" s="339">
        <v>32</v>
      </c>
      <c r="BD689" s="155">
        <v>15747.520000000002</v>
      </c>
      <c r="BE689" s="156">
        <v>0.43835616438356173</v>
      </c>
      <c r="BF689" s="155">
        <v>20176.509999999995</v>
      </c>
      <c r="BG689" s="111">
        <v>4</v>
      </c>
      <c r="BH689" s="155">
        <v>1968.44</v>
      </c>
      <c r="BI689" s="366">
        <v>5.4794520547945209E-2</v>
      </c>
      <c r="BJ689" s="339">
        <v>36</v>
      </c>
      <c r="BK689" s="155">
        <v>17715.960000000003</v>
      </c>
      <c r="BL689" s="156">
        <v>0.49315068493150693</v>
      </c>
      <c r="BM689" s="155">
        <v>18208.069999999996</v>
      </c>
      <c r="BN689" s="111">
        <v>8</v>
      </c>
      <c r="BO689" s="155">
        <v>3936.88</v>
      </c>
      <c r="BP689" s="366">
        <v>0.10958904109589042</v>
      </c>
      <c r="BQ689" s="339">
        <v>44</v>
      </c>
      <c r="BR689" s="155">
        <v>21652.840000000004</v>
      </c>
      <c r="BS689" s="156">
        <v>0.60273972602739734</v>
      </c>
      <c r="BT689" s="155">
        <v>14271.189999999995</v>
      </c>
      <c r="BU689" s="111">
        <v>13</v>
      </c>
      <c r="BV689" s="155">
        <v>6397.43</v>
      </c>
      <c r="BW689" s="366">
        <v>0.17808219178082194</v>
      </c>
      <c r="BX689" s="339">
        <v>57</v>
      </c>
      <c r="BY689" s="155">
        <v>28050.270000000004</v>
      </c>
      <c r="BZ689" s="156">
        <v>0.7808219178082193</v>
      </c>
      <c r="CA689" s="155">
        <v>7873.7599999999948</v>
      </c>
      <c r="CB689" s="100"/>
      <c r="CC689" s="155">
        <v>0</v>
      </c>
      <c r="CD689" s="366">
        <v>0</v>
      </c>
      <c r="CE689" s="339">
        <v>57</v>
      </c>
      <c r="CF689" s="155">
        <v>28050.270000000004</v>
      </c>
      <c r="CG689" s="156">
        <v>0.7808219178082193</v>
      </c>
      <c r="CH689" s="155">
        <v>7873.7599999999948</v>
      </c>
      <c r="CI689" s="111">
        <v>5</v>
      </c>
      <c r="CJ689" s="155">
        <v>2460.5500000000002</v>
      </c>
      <c r="CK689" s="366">
        <v>6.8493150684931517E-2</v>
      </c>
      <c r="CL689" s="339">
        <v>62</v>
      </c>
      <c r="CM689" s="155">
        <v>30510.820000000003</v>
      </c>
      <c r="CN689" s="156">
        <v>0.84931506849315086</v>
      </c>
      <c r="CO689" s="155">
        <v>5413.2099999999955</v>
      </c>
      <c r="CP689" s="111"/>
      <c r="CQ689" s="155">
        <v>0</v>
      </c>
      <c r="CR689" s="366">
        <v>0</v>
      </c>
      <c r="CS689" s="339">
        <v>62</v>
      </c>
      <c r="CT689" s="155">
        <v>30510.820000000003</v>
      </c>
      <c r="CU689" s="156">
        <v>0.84931506849315086</v>
      </c>
      <c r="CV689" s="155">
        <v>5413.2099999999955</v>
      </c>
      <c r="CW689" s="111">
        <v>6</v>
      </c>
      <c r="CX689" s="155">
        <v>2952.66</v>
      </c>
      <c r="CY689" s="366">
        <v>8.2191780821917804E-2</v>
      </c>
      <c r="CZ689" s="339">
        <v>68</v>
      </c>
      <c r="DA689" s="155">
        <v>33463.480000000003</v>
      </c>
      <c r="DB689" s="156">
        <v>0.93150684931506866</v>
      </c>
      <c r="DC689" s="155">
        <v>2460.5499999999956</v>
      </c>
      <c r="DD689" s="111"/>
      <c r="DE689" s="155">
        <v>0</v>
      </c>
      <c r="DF689" s="366">
        <v>0</v>
      </c>
      <c r="DG689" s="339">
        <v>68</v>
      </c>
      <c r="DH689" s="155">
        <v>33463.480000000003</v>
      </c>
      <c r="DI689" s="156">
        <v>0.93150684931506866</v>
      </c>
      <c r="DJ689" s="155">
        <v>2460.5499999999956</v>
      </c>
      <c r="DK689" s="111"/>
      <c r="DL689" s="155">
        <v>0</v>
      </c>
      <c r="DM689" s="366">
        <v>0</v>
      </c>
      <c r="DN689" s="339">
        <v>68</v>
      </c>
      <c r="DO689" s="155">
        <v>33463.480000000003</v>
      </c>
      <c r="DP689" s="156">
        <v>0.93150684931506866</v>
      </c>
      <c r="DQ689" s="155">
        <v>2460.5499999999956</v>
      </c>
    </row>
    <row r="690" spans="1:121" x14ac:dyDescent="0.25">
      <c r="A690" s="394"/>
      <c r="B690" s="395"/>
      <c r="C690" s="396"/>
      <c r="D690" s="397" t="s">
        <v>1850</v>
      </c>
      <c r="E690" s="115"/>
      <c r="F690" s="341"/>
      <c r="G690" s="116"/>
      <c r="H690" s="116"/>
      <c r="I690" s="116">
        <v>0</v>
      </c>
      <c r="J690" s="173"/>
      <c r="K690" s="116"/>
      <c r="L690" s="174"/>
      <c r="M690" s="117"/>
      <c r="N690" s="117"/>
      <c r="O690" s="162"/>
      <c r="P690" s="116"/>
      <c r="Q690" s="173"/>
      <c r="R690" s="116"/>
      <c r="S690" s="174"/>
      <c r="T690" s="117"/>
      <c r="U690" s="117"/>
      <c r="V690" s="162"/>
      <c r="W690" s="116"/>
      <c r="X690" s="173"/>
      <c r="Y690" s="116"/>
      <c r="Z690" s="174"/>
      <c r="AA690" s="117"/>
      <c r="AB690" s="117"/>
      <c r="AC690" s="162"/>
      <c r="AD690" s="116"/>
      <c r="AE690" s="173"/>
      <c r="AF690" s="116"/>
      <c r="AG690" s="174"/>
      <c r="AH690" s="117"/>
      <c r="AI690" s="117"/>
      <c r="AJ690" s="162"/>
      <c r="AK690" s="116"/>
      <c r="AL690" s="173"/>
      <c r="AM690" s="116"/>
      <c r="AN690" s="174"/>
      <c r="AO690" s="117"/>
      <c r="AP690" s="117"/>
      <c r="AQ690" s="162"/>
      <c r="AR690" s="116"/>
      <c r="AS690" s="173"/>
      <c r="AT690" s="116"/>
      <c r="AU690" s="174"/>
      <c r="AV690" s="117"/>
      <c r="AW690" s="117"/>
      <c r="AX690" s="162"/>
      <c r="AY690" s="116"/>
      <c r="AZ690" s="173"/>
      <c r="BA690" s="116"/>
      <c r="BB690" s="174"/>
      <c r="BC690" s="117"/>
      <c r="BD690" s="117"/>
      <c r="BE690" s="162"/>
      <c r="BF690" s="116"/>
      <c r="BG690" s="173"/>
      <c r="BH690" s="116"/>
      <c r="BI690" s="174"/>
      <c r="BJ690" s="117"/>
      <c r="BK690" s="117"/>
      <c r="BL690" s="162"/>
      <c r="BM690" s="116"/>
      <c r="BN690" s="173"/>
      <c r="BO690" s="116"/>
      <c r="BP690" s="174"/>
      <c r="BQ690" s="117"/>
      <c r="BR690" s="117"/>
      <c r="BS690" s="162"/>
      <c r="BT690" s="116"/>
      <c r="BU690" s="173"/>
      <c r="BV690" s="116"/>
      <c r="BW690" s="174"/>
      <c r="BX690" s="117"/>
      <c r="BY690" s="117"/>
      <c r="BZ690" s="162"/>
      <c r="CA690" s="116"/>
      <c r="CB690" s="173"/>
      <c r="CC690" s="116"/>
      <c r="CD690" s="174"/>
      <c r="CE690" s="117"/>
      <c r="CF690" s="117"/>
      <c r="CG690" s="162"/>
      <c r="CH690" s="116"/>
      <c r="CI690" s="173"/>
      <c r="CJ690" s="116"/>
      <c r="CK690" s="174"/>
      <c r="CL690" s="117"/>
      <c r="CM690" s="117"/>
      <c r="CN690" s="162">
        <v>0</v>
      </c>
      <c r="CO690" s="116"/>
      <c r="CP690" s="173"/>
      <c r="CQ690" s="116"/>
      <c r="CR690" s="174"/>
      <c r="CS690" s="117"/>
      <c r="CT690" s="117"/>
      <c r="CU690" s="162"/>
      <c r="CV690" s="116"/>
      <c r="CW690" s="173"/>
      <c r="CX690" s="116"/>
      <c r="CY690" s="174"/>
      <c r="CZ690" s="117"/>
      <c r="DA690" s="117"/>
      <c r="DB690" s="162"/>
      <c r="DC690" s="116"/>
      <c r="DD690" s="173"/>
      <c r="DE690" s="116"/>
      <c r="DF690" s="174"/>
      <c r="DG690" s="117"/>
      <c r="DH690" s="117"/>
      <c r="DI690" s="162"/>
      <c r="DJ690" s="116"/>
      <c r="DK690" s="173"/>
      <c r="DL690" s="116"/>
      <c r="DM690" s="174"/>
      <c r="DN690" s="117"/>
      <c r="DO690" s="117"/>
      <c r="DP690" s="162"/>
      <c r="DQ690" s="116"/>
    </row>
    <row r="691" spans="1:121" x14ac:dyDescent="0.25">
      <c r="A691" s="118">
        <v>2</v>
      </c>
      <c r="B691" s="118"/>
      <c r="C691" s="118"/>
      <c r="D691" s="119" t="s">
        <v>84</v>
      </c>
      <c r="E691" s="120"/>
      <c r="F691" s="120"/>
      <c r="G691" s="121"/>
      <c r="H691" s="121"/>
      <c r="I691" s="159"/>
      <c r="J691" s="175"/>
      <c r="K691" s="159">
        <v>0</v>
      </c>
      <c r="L691" s="176" t="e">
        <v>#DIV/0!</v>
      </c>
      <c r="M691" s="398"/>
      <c r="N691" s="159">
        <v>0</v>
      </c>
      <c r="O691" s="163" t="e">
        <v>#DIV/0!</v>
      </c>
      <c r="P691" s="159">
        <v>2037.92</v>
      </c>
      <c r="Q691" s="175"/>
      <c r="R691" s="159">
        <v>0</v>
      </c>
      <c r="S691" s="176" t="e">
        <v>#DIV/0!</v>
      </c>
      <c r="T691" s="398"/>
      <c r="U691" s="159">
        <v>0</v>
      </c>
      <c r="V691" s="163" t="e">
        <v>#DIV/0!</v>
      </c>
      <c r="W691" s="159">
        <v>2037.92</v>
      </c>
      <c r="X691" s="175"/>
      <c r="Y691" s="159">
        <v>0</v>
      </c>
      <c r="Z691" s="176" t="e">
        <v>#DIV/0!</v>
      </c>
      <c r="AA691" s="398"/>
      <c r="AB691" s="159">
        <v>0</v>
      </c>
      <c r="AC691" s="163" t="e">
        <v>#DIV/0!</v>
      </c>
      <c r="AD691" s="159">
        <v>2037.92</v>
      </c>
      <c r="AE691" s="175"/>
      <c r="AF691" s="159">
        <v>0</v>
      </c>
      <c r="AG691" s="176" t="e">
        <v>#DIV/0!</v>
      </c>
      <c r="AH691" s="398"/>
      <c r="AI691" s="159">
        <v>0</v>
      </c>
      <c r="AJ691" s="163" t="e">
        <v>#DIV/0!</v>
      </c>
      <c r="AK691" s="159">
        <v>2037.92</v>
      </c>
      <c r="AL691" s="175"/>
      <c r="AM691" s="159">
        <v>0</v>
      </c>
      <c r="AN691" s="176" t="e">
        <v>#DIV/0!</v>
      </c>
      <c r="AO691" s="398"/>
      <c r="AP691" s="159">
        <v>0</v>
      </c>
      <c r="AQ691" s="163" t="e">
        <v>#DIV/0!</v>
      </c>
      <c r="AR691" s="159">
        <v>2037.92</v>
      </c>
      <c r="AS691" s="175"/>
      <c r="AT691" s="159">
        <v>0</v>
      </c>
      <c r="AU691" s="176" t="e">
        <v>#DIV/0!</v>
      </c>
      <c r="AV691" s="398"/>
      <c r="AW691" s="159">
        <v>0</v>
      </c>
      <c r="AX691" s="163" t="e">
        <v>#DIV/0!</v>
      </c>
      <c r="AY691" s="159">
        <v>2037.92</v>
      </c>
      <c r="AZ691" s="175"/>
      <c r="BA691" s="159">
        <v>0</v>
      </c>
      <c r="BB691" s="176" t="e">
        <v>#DIV/0!</v>
      </c>
      <c r="BC691" s="398"/>
      <c r="BD691" s="159">
        <v>0</v>
      </c>
      <c r="BE691" s="163" t="e">
        <v>#DIV/0!</v>
      </c>
      <c r="BF691" s="159">
        <v>2037.92</v>
      </c>
      <c r="BG691" s="175"/>
      <c r="BH691" s="159">
        <v>0</v>
      </c>
      <c r="BI691" s="176" t="e">
        <v>#DIV/0!</v>
      </c>
      <c r="BJ691" s="398"/>
      <c r="BK691" s="159">
        <v>0</v>
      </c>
      <c r="BL691" s="163" t="e">
        <v>#DIV/0!</v>
      </c>
      <c r="BM691" s="159">
        <v>2037.92</v>
      </c>
      <c r="BN691" s="175"/>
      <c r="BO691" s="159">
        <v>0</v>
      </c>
      <c r="BP691" s="176" t="e">
        <v>#DIV/0!</v>
      </c>
      <c r="BQ691" s="398"/>
      <c r="BR691" s="159">
        <v>0</v>
      </c>
      <c r="BS691" s="163" t="e">
        <v>#DIV/0!</v>
      </c>
      <c r="BT691" s="159">
        <v>2037.92</v>
      </c>
      <c r="BU691" s="175"/>
      <c r="BV691" s="159">
        <v>0</v>
      </c>
      <c r="BW691" s="176" t="e">
        <v>#DIV/0!</v>
      </c>
      <c r="BX691" s="398"/>
      <c r="BY691" s="159">
        <v>0</v>
      </c>
      <c r="BZ691" s="163" t="e">
        <v>#DIV/0!</v>
      </c>
      <c r="CA691" s="159">
        <v>2037.92</v>
      </c>
      <c r="CB691" s="175"/>
      <c r="CC691" s="159">
        <v>0</v>
      </c>
      <c r="CD691" s="176" t="e">
        <v>#DIV/0!</v>
      </c>
      <c r="CE691" s="398"/>
      <c r="CF691" s="159">
        <v>0</v>
      </c>
      <c r="CG691" s="163" t="e">
        <v>#DIV/0!</v>
      </c>
      <c r="CH691" s="159">
        <v>2037.92</v>
      </c>
      <c r="CI691" s="175"/>
      <c r="CJ691" s="159">
        <v>0</v>
      </c>
      <c r="CK691" s="344" t="e">
        <v>#DIV/0!</v>
      </c>
      <c r="CL691" s="398"/>
      <c r="CM691" s="159">
        <v>0</v>
      </c>
      <c r="CN691" s="163">
        <v>0</v>
      </c>
      <c r="CO691" s="159">
        <v>2037.92</v>
      </c>
      <c r="CP691" s="175"/>
      <c r="CQ691" s="159">
        <v>0</v>
      </c>
      <c r="CR691" s="176"/>
      <c r="CS691" s="398"/>
      <c r="CT691" s="159">
        <v>0</v>
      </c>
      <c r="CU691" s="163"/>
      <c r="CV691" s="176">
        <v>2037.92</v>
      </c>
      <c r="CW691" s="175"/>
      <c r="CX691" s="159">
        <v>0</v>
      </c>
      <c r="CY691" s="176"/>
      <c r="CZ691" s="398"/>
      <c r="DA691" s="159">
        <v>0</v>
      </c>
      <c r="DB691" s="163"/>
      <c r="DC691" s="176">
        <v>2037.92</v>
      </c>
      <c r="DD691" s="175"/>
      <c r="DE691" s="159">
        <v>0</v>
      </c>
      <c r="DF691" s="176"/>
      <c r="DG691" s="398"/>
      <c r="DH691" s="159">
        <v>0</v>
      </c>
      <c r="DI691" s="163"/>
      <c r="DJ691" s="176">
        <v>2037.92</v>
      </c>
      <c r="DK691" s="175"/>
      <c r="DL691" s="159">
        <v>0</v>
      </c>
      <c r="DM691" s="176"/>
      <c r="DN691" s="398"/>
      <c r="DO691" s="159">
        <v>0</v>
      </c>
      <c r="DP691" s="163"/>
      <c r="DQ691" s="176">
        <v>2037.92</v>
      </c>
    </row>
    <row r="692" spans="1:121" ht="38.25" x14ac:dyDescent="0.25">
      <c r="A692" s="123" t="s">
        <v>1851</v>
      </c>
      <c r="B692" s="123">
        <v>98528</v>
      </c>
      <c r="C692" s="123" t="s">
        <v>32</v>
      </c>
      <c r="D692" s="131" t="s">
        <v>1852</v>
      </c>
      <c r="E692" s="123" t="s">
        <v>1853</v>
      </c>
      <c r="F692" s="123">
        <v>8</v>
      </c>
      <c r="G692" s="125">
        <v>203.44</v>
      </c>
      <c r="H692" s="132">
        <v>254.74</v>
      </c>
      <c r="I692" s="390">
        <v>2037.92</v>
      </c>
      <c r="J692" s="100"/>
      <c r="K692" s="165">
        <v>0</v>
      </c>
      <c r="L692" s="177">
        <v>0</v>
      </c>
      <c r="M692" s="399">
        <v>0</v>
      </c>
      <c r="N692" s="165">
        <v>0</v>
      </c>
      <c r="O692" s="166">
        <v>0</v>
      </c>
      <c r="P692" s="165">
        <v>2037.92</v>
      </c>
      <c r="Q692" s="100"/>
      <c r="R692" s="165">
        <v>0</v>
      </c>
      <c r="S692" s="177">
        <v>0</v>
      </c>
      <c r="T692" s="339">
        <v>0</v>
      </c>
      <c r="U692" s="155">
        <v>0</v>
      </c>
      <c r="V692" s="166">
        <v>0</v>
      </c>
      <c r="W692" s="155">
        <v>2037.92</v>
      </c>
      <c r="X692" s="100"/>
      <c r="Y692" s="165">
        <v>0</v>
      </c>
      <c r="Z692" s="177">
        <v>0</v>
      </c>
      <c r="AA692" s="339">
        <v>0</v>
      </c>
      <c r="AB692" s="155">
        <v>0</v>
      </c>
      <c r="AC692" s="166">
        <v>0</v>
      </c>
      <c r="AD692" s="155">
        <v>2037.92</v>
      </c>
      <c r="AE692" s="100"/>
      <c r="AF692" s="165">
        <v>0</v>
      </c>
      <c r="AG692" s="177">
        <v>0</v>
      </c>
      <c r="AH692" s="339">
        <v>0</v>
      </c>
      <c r="AI692" s="155">
        <v>0</v>
      </c>
      <c r="AJ692" s="166">
        <v>0</v>
      </c>
      <c r="AK692" s="155">
        <v>2037.92</v>
      </c>
      <c r="AL692" s="100"/>
      <c r="AM692" s="165">
        <v>0</v>
      </c>
      <c r="AN692" s="177">
        <v>0</v>
      </c>
      <c r="AO692" s="339">
        <v>0</v>
      </c>
      <c r="AP692" s="155">
        <v>0</v>
      </c>
      <c r="AQ692" s="166">
        <v>0</v>
      </c>
      <c r="AR692" s="155">
        <v>2037.92</v>
      </c>
      <c r="AS692" s="100"/>
      <c r="AT692" s="165">
        <v>0</v>
      </c>
      <c r="AU692" s="177">
        <v>0</v>
      </c>
      <c r="AV692" s="339">
        <v>0</v>
      </c>
      <c r="AW692" s="155">
        <v>0</v>
      </c>
      <c r="AX692" s="166">
        <v>0</v>
      </c>
      <c r="AY692" s="155">
        <v>2037.92</v>
      </c>
      <c r="AZ692" s="100"/>
      <c r="BA692" s="165">
        <v>0</v>
      </c>
      <c r="BB692" s="366">
        <v>0</v>
      </c>
      <c r="BC692" s="339">
        <v>0</v>
      </c>
      <c r="BD692" s="155">
        <v>0</v>
      </c>
      <c r="BE692" s="166">
        <v>0</v>
      </c>
      <c r="BF692" s="155">
        <v>2037.92</v>
      </c>
      <c r="BG692" s="100"/>
      <c r="BH692" s="165">
        <v>0</v>
      </c>
      <c r="BI692" s="177">
        <v>0</v>
      </c>
      <c r="BJ692" s="339">
        <v>0</v>
      </c>
      <c r="BK692" s="155">
        <v>0</v>
      </c>
      <c r="BL692" s="166">
        <v>0</v>
      </c>
      <c r="BM692" s="155">
        <v>2037.92</v>
      </c>
      <c r="BN692" s="100"/>
      <c r="BO692" s="165">
        <v>0</v>
      </c>
      <c r="BP692" s="177">
        <v>0</v>
      </c>
      <c r="BQ692" s="339">
        <v>0</v>
      </c>
      <c r="BR692" s="155">
        <v>0</v>
      </c>
      <c r="BS692" s="166">
        <v>0</v>
      </c>
      <c r="BT692" s="155">
        <v>2037.92</v>
      </c>
      <c r="BU692" s="100"/>
      <c r="BV692" s="165">
        <v>0</v>
      </c>
      <c r="BW692" s="177">
        <v>0</v>
      </c>
      <c r="BX692" s="339">
        <v>0</v>
      </c>
      <c r="BY692" s="155">
        <v>0</v>
      </c>
      <c r="BZ692" s="166">
        <v>0</v>
      </c>
      <c r="CA692" s="155">
        <v>2037.92</v>
      </c>
      <c r="CB692" s="100"/>
      <c r="CC692" s="165">
        <v>0</v>
      </c>
      <c r="CD692" s="177">
        <v>0</v>
      </c>
      <c r="CE692" s="339">
        <v>0</v>
      </c>
      <c r="CF692" s="155">
        <v>0</v>
      </c>
      <c r="CG692" s="166">
        <v>0</v>
      </c>
      <c r="CH692" s="155">
        <v>2037.92</v>
      </c>
      <c r="CI692" s="100"/>
      <c r="CJ692" s="165">
        <v>0</v>
      </c>
      <c r="CK692" s="177">
        <v>0</v>
      </c>
      <c r="CL692" s="339">
        <v>0</v>
      </c>
      <c r="CM692" s="155">
        <v>0</v>
      </c>
      <c r="CN692" s="166">
        <v>0</v>
      </c>
      <c r="CO692" s="155">
        <v>2037.92</v>
      </c>
      <c r="CP692" s="100"/>
      <c r="CQ692" s="165">
        <v>0</v>
      </c>
      <c r="CR692" s="177">
        <v>0</v>
      </c>
      <c r="CS692" s="339">
        <v>0</v>
      </c>
      <c r="CT692" s="155">
        <v>0</v>
      </c>
      <c r="CU692" s="166">
        <v>0</v>
      </c>
      <c r="CV692" s="155">
        <v>2037.92</v>
      </c>
      <c r="CW692" s="100"/>
      <c r="CX692" s="165">
        <v>0</v>
      </c>
      <c r="CY692" s="177">
        <v>0</v>
      </c>
      <c r="CZ692" s="339">
        <v>0</v>
      </c>
      <c r="DA692" s="155">
        <v>0</v>
      </c>
      <c r="DB692" s="166">
        <v>0</v>
      </c>
      <c r="DC692" s="155">
        <v>2037.92</v>
      </c>
      <c r="DD692" s="100"/>
      <c r="DE692" s="165">
        <v>0</v>
      </c>
      <c r="DF692" s="177">
        <v>0</v>
      </c>
      <c r="DG692" s="339">
        <v>0</v>
      </c>
      <c r="DH692" s="155">
        <v>0</v>
      </c>
      <c r="DI692" s="166">
        <v>0</v>
      </c>
      <c r="DJ692" s="155">
        <v>2037.92</v>
      </c>
      <c r="DK692" s="100"/>
      <c r="DL692" s="165">
        <v>0</v>
      </c>
      <c r="DM692" s="177">
        <v>0</v>
      </c>
      <c r="DN692" s="339">
        <v>0</v>
      </c>
      <c r="DO692" s="155">
        <v>0</v>
      </c>
      <c r="DP692" s="166">
        <v>0</v>
      </c>
      <c r="DQ692" s="155">
        <v>2037.92</v>
      </c>
    </row>
    <row r="693" spans="1:121" x14ac:dyDescent="0.25">
      <c r="A693" s="118">
        <v>3</v>
      </c>
      <c r="B693" s="118"/>
      <c r="C693" s="118"/>
      <c r="D693" s="119" t="s">
        <v>203</v>
      </c>
      <c r="E693" s="120"/>
      <c r="F693" s="120"/>
      <c r="G693" s="121"/>
      <c r="H693" s="121"/>
      <c r="I693" s="159"/>
      <c r="J693" s="175"/>
      <c r="K693" s="159">
        <v>0</v>
      </c>
      <c r="L693" s="176" t="e">
        <v>#DIV/0!</v>
      </c>
      <c r="M693" s="398"/>
      <c r="N693" s="159">
        <v>0</v>
      </c>
      <c r="O693" s="163" t="e">
        <v>#DIV/0!</v>
      </c>
      <c r="P693" s="159">
        <v>59545.324999999997</v>
      </c>
      <c r="Q693" s="175"/>
      <c r="R693" s="159">
        <v>0</v>
      </c>
      <c r="S693" s="176" t="e">
        <v>#DIV/0!</v>
      </c>
      <c r="T693" s="398"/>
      <c r="U693" s="159">
        <v>0</v>
      </c>
      <c r="V693" s="163" t="e">
        <v>#DIV/0!</v>
      </c>
      <c r="W693" s="159">
        <v>59545.324999999997</v>
      </c>
      <c r="X693" s="175"/>
      <c r="Y693" s="159">
        <v>0</v>
      </c>
      <c r="Z693" s="176" t="e">
        <v>#DIV/0!</v>
      </c>
      <c r="AA693" s="398"/>
      <c r="AB693" s="159">
        <v>0</v>
      </c>
      <c r="AC693" s="163" t="e">
        <v>#DIV/0!</v>
      </c>
      <c r="AD693" s="159">
        <v>59545.324999999997</v>
      </c>
      <c r="AE693" s="175"/>
      <c r="AF693" s="159">
        <v>0</v>
      </c>
      <c r="AG693" s="176" t="e">
        <v>#DIV/0!</v>
      </c>
      <c r="AH693" s="398"/>
      <c r="AI693" s="159">
        <v>0</v>
      </c>
      <c r="AJ693" s="163" t="e">
        <v>#DIV/0!</v>
      </c>
      <c r="AK693" s="159">
        <v>59545.324999999997</v>
      </c>
      <c r="AL693" s="175"/>
      <c r="AM693" s="159">
        <v>59545.327399999995</v>
      </c>
      <c r="AN693" s="176" t="e">
        <v>#DIV/0!</v>
      </c>
      <c r="AO693" s="398"/>
      <c r="AP693" s="159">
        <v>59545.327399999995</v>
      </c>
      <c r="AQ693" s="163" t="e">
        <v>#DIV/0!</v>
      </c>
      <c r="AR693" s="159">
        <v>-2.4000000021260348E-3</v>
      </c>
      <c r="AS693" s="175"/>
      <c r="AT693" s="159">
        <v>0</v>
      </c>
      <c r="AU693" s="176" t="e">
        <v>#DIV/0!</v>
      </c>
      <c r="AV693" s="398"/>
      <c r="AW693" s="159">
        <v>59545.327399999995</v>
      </c>
      <c r="AX693" s="163" t="e">
        <v>#DIV/0!</v>
      </c>
      <c r="AY693" s="159">
        <v>-2.4000000021260348E-3</v>
      </c>
      <c r="AZ693" s="175"/>
      <c r="BA693" s="159">
        <v>0</v>
      </c>
      <c r="BB693" s="176" t="e">
        <v>#DIV/0!</v>
      </c>
      <c r="BC693" s="398"/>
      <c r="BD693" s="159">
        <v>59545.327399999995</v>
      </c>
      <c r="BE693" s="163" t="e">
        <v>#DIV/0!</v>
      </c>
      <c r="BF693" s="159">
        <v>-2.4000000021260348E-3</v>
      </c>
      <c r="BG693" s="175"/>
      <c r="BH693" s="159">
        <v>0</v>
      </c>
      <c r="BI693" s="176" t="e">
        <v>#DIV/0!</v>
      </c>
      <c r="BJ693" s="398"/>
      <c r="BK693" s="159">
        <v>59545.327399999995</v>
      </c>
      <c r="BL693" s="163" t="e">
        <v>#DIV/0!</v>
      </c>
      <c r="BM693" s="159">
        <v>-2.4000000021260348E-3</v>
      </c>
      <c r="BN693" s="175"/>
      <c r="BO693" s="159">
        <v>0</v>
      </c>
      <c r="BP693" s="176" t="e">
        <v>#DIV/0!</v>
      </c>
      <c r="BQ693" s="398"/>
      <c r="BR693" s="159">
        <v>59545.319399999993</v>
      </c>
      <c r="BS693" s="163" t="e">
        <v>#DIV/0!</v>
      </c>
      <c r="BT693" s="159">
        <v>5.5999999978748605E-3</v>
      </c>
      <c r="BU693" s="175"/>
      <c r="BV693" s="159">
        <v>0</v>
      </c>
      <c r="BW693" s="176" t="e">
        <v>#DIV/0!</v>
      </c>
      <c r="BX693" s="398"/>
      <c r="BY693" s="159">
        <v>59545.319399999993</v>
      </c>
      <c r="BZ693" s="163" t="e">
        <v>#DIV/0!</v>
      </c>
      <c r="CA693" s="159">
        <v>5.5999999978748605E-3</v>
      </c>
      <c r="CB693" s="175"/>
      <c r="CC693" s="159">
        <v>0</v>
      </c>
      <c r="CD693" s="176" t="e">
        <v>#DIV/0!</v>
      </c>
      <c r="CE693" s="398"/>
      <c r="CF693" s="159">
        <v>59545.299400000004</v>
      </c>
      <c r="CG693" s="163" t="e">
        <v>#DIV/0!</v>
      </c>
      <c r="CH693" s="159">
        <v>2.5599999998311418E-2</v>
      </c>
      <c r="CI693" s="175"/>
      <c r="CJ693" s="159">
        <v>0</v>
      </c>
      <c r="CK693" s="344" t="e">
        <v>#DIV/0!</v>
      </c>
      <c r="CL693" s="398"/>
      <c r="CM693" s="159">
        <v>59545.329400000002</v>
      </c>
      <c r="CN693" s="163">
        <v>0</v>
      </c>
      <c r="CO693" s="159">
        <v>-4.4000000021249264E-3</v>
      </c>
      <c r="CP693" s="175"/>
      <c r="CQ693" s="159">
        <v>0</v>
      </c>
      <c r="CR693" s="176"/>
      <c r="CS693" s="398"/>
      <c r="CT693" s="159">
        <v>59545.329400000002</v>
      </c>
      <c r="CU693" s="163"/>
      <c r="CV693" s="400">
        <v>-4.4000000021249264E-3</v>
      </c>
      <c r="CW693" s="175"/>
      <c r="CX693" s="159">
        <v>0</v>
      </c>
      <c r="CY693" s="176"/>
      <c r="CZ693" s="398"/>
      <c r="DA693" s="159">
        <v>59545.329400000002</v>
      </c>
      <c r="DB693" s="163"/>
      <c r="DC693" s="400">
        <v>-4.4000000021249264E-3</v>
      </c>
      <c r="DD693" s="175"/>
      <c r="DE693" s="159">
        <v>0</v>
      </c>
      <c r="DF693" s="176"/>
      <c r="DG693" s="398"/>
      <c r="DH693" s="159">
        <v>59545.329400000002</v>
      </c>
      <c r="DI693" s="163"/>
      <c r="DJ693" s="400">
        <v>-4.4000000021249264E-3</v>
      </c>
      <c r="DK693" s="175"/>
      <c r="DL693" s="159">
        <v>0</v>
      </c>
      <c r="DM693" s="176"/>
      <c r="DN693" s="398"/>
      <c r="DO693" s="159">
        <v>59545.329400000002</v>
      </c>
      <c r="DP693" s="163"/>
      <c r="DQ693" s="400">
        <v>-4.4000000021249264E-3</v>
      </c>
    </row>
    <row r="694" spans="1:121" ht="25.5" x14ac:dyDescent="0.25">
      <c r="A694" s="123" t="s">
        <v>1854</v>
      </c>
      <c r="B694" s="123">
        <v>96543</v>
      </c>
      <c r="C694" s="123" t="s">
        <v>32</v>
      </c>
      <c r="D694" s="131" t="s">
        <v>1855</v>
      </c>
      <c r="E694" s="123" t="s">
        <v>222</v>
      </c>
      <c r="F694" s="123">
        <v>229.48000000000002</v>
      </c>
      <c r="G694" s="125">
        <v>16.64</v>
      </c>
      <c r="H694" s="132">
        <v>20.83</v>
      </c>
      <c r="I694" s="390">
        <v>4780.0680000000002</v>
      </c>
      <c r="J694" s="100"/>
      <c r="K694" s="165">
        <v>0</v>
      </c>
      <c r="L694" s="177">
        <v>0</v>
      </c>
      <c r="M694" s="399">
        <v>0</v>
      </c>
      <c r="N694" s="165">
        <v>0</v>
      </c>
      <c r="O694" s="166">
        <v>0</v>
      </c>
      <c r="P694" s="165">
        <v>4780.0680000000002</v>
      </c>
      <c r="Q694" s="100"/>
      <c r="R694" s="165">
        <v>0</v>
      </c>
      <c r="S694" s="177">
        <v>0</v>
      </c>
      <c r="T694" s="339">
        <v>0</v>
      </c>
      <c r="U694" s="155">
        <v>0</v>
      </c>
      <c r="V694" s="166">
        <v>0</v>
      </c>
      <c r="W694" s="155">
        <v>4780.0680000000002</v>
      </c>
      <c r="X694" s="100"/>
      <c r="Y694" s="165">
        <v>0</v>
      </c>
      <c r="Z694" s="177">
        <v>0</v>
      </c>
      <c r="AA694" s="339">
        <v>0</v>
      </c>
      <c r="AB694" s="155">
        <v>0</v>
      </c>
      <c r="AC694" s="166">
        <v>0</v>
      </c>
      <c r="AD694" s="155">
        <v>4780.0680000000002</v>
      </c>
      <c r="AE694" s="100"/>
      <c r="AF694" s="165">
        <v>0</v>
      </c>
      <c r="AG694" s="177">
        <v>0</v>
      </c>
      <c r="AH694" s="339">
        <v>0</v>
      </c>
      <c r="AI694" s="155">
        <v>0</v>
      </c>
      <c r="AJ694" s="166">
        <v>0</v>
      </c>
      <c r="AK694" s="155">
        <v>4780.0680000000002</v>
      </c>
      <c r="AL694" s="100">
        <v>229.48000000000002</v>
      </c>
      <c r="AM694" s="165">
        <v>4780.0684000000001</v>
      </c>
      <c r="AN694" s="177">
        <v>1.0000000836808178</v>
      </c>
      <c r="AO694" s="339">
        <v>229.48000000000002</v>
      </c>
      <c r="AP694" s="155">
        <v>4780.0684000000001</v>
      </c>
      <c r="AQ694" s="166">
        <v>1.0000000836808178</v>
      </c>
      <c r="AR694" s="155">
        <v>-3.9999999989959178E-4</v>
      </c>
      <c r="AS694" s="100"/>
      <c r="AT694" s="165">
        <v>0</v>
      </c>
      <c r="AU694" s="177">
        <v>0</v>
      </c>
      <c r="AV694" s="339">
        <v>229.48000000000002</v>
      </c>
      <c r="AW694" s="155">
        <v>4780.0684000000001</v>
      </c>
      <c r="AX694" s="166">
        <v>1.0000000836808178</v>
      </c>
      <c r="AY694" s="155">
        <v>-3.9999999989959178E-4</v>
      </c>
      <c r="AZ694" s="100"/>
      <c r="BA694" s="165">
        <v>0</v>
      </c>
      <c r="BB694" s="366">
        <v>0</v>
      </c>
      <c r="BC694" s="339">
        <v>229.48000000000002</v>
      </c>
      <c r="BD694" s="155">
        <v>4780.0684000000001</v>
      </c>
      <c r="BE694" s="166">
        <v>1.0000000836808178</v>
      </c>
      <c r="BF694" s="155">
        <v>-3.9999999989959178E-4</v>
      </c>
      <c r="BG694" s="100"/>
      <c r="BH694" s="165">
        <v>0</v>
      </c>
      <c r="BI694" s="177">
        <v>0</v>
      </c>
      <c r="BJ694" s="339">
        <v>229.48000000000002</v>
      </c>
      <c r="BK694" s="155">
        <v>4780.0684000000001</v>
      </c>
      <c r="BL694" s="166">
        <v>1.0000000836808178</v>
      </c>
      <c r="BM694" s="155">
        <v>-3.9999999989959178E-4</v>
      </c>
      <c r="BN694" s="100"/>
      <c r="BO694" s="165">
        <v>0</v>
      </c>
      <c r="BP694" s="177">
        <v>0</v>
      </c>
      <c r="BQ694" s="339">
        <v>229.48000000000002</v>
      </c>
      <c r="BR694" s="155">
        <v>4780.0684000000001</v>
      </c>
      <c r="BS694" s="166">
        <v>1.0000000836808178</v>
      </c>
      <c r="BT694" s="155">
        <v>-3.9999999989959178E-4</v>
      </c>
      <c r="BU694" s="100"/>
      <c r="BV694" s="165">
        <v>0</v>
      </c>
      <c r="BW694" s="177">
        <v>0</v>
      </c>
      <c r="BX694" s="339">
        <v>229.48000000000002</v>
      </c>
      <c r="BY694" s="155">
        <v>4780.0684000000001</v>
      </c>
      <c r="BZ694" s="166">
        <v>1.0000000836808178</v>
      </c>
      <c r="CA694" s="155">
        <v>-3.9999999989959178E-4</v>
      </c>
      <c r="CB694" s="100"/>
      <c r="CC694" s="165">
        <v>0</v>
      </c>
      <c r="CD694" s="177">
        <v>0</v>
      </c>
      <c r="CE694" s="339">
        <v>229.48000000000002</v>
      </c>
      <c r="CF694" s="155">
        <v>4780.0583999999999</v>
      </c>
      <c r="CG694" s="166">
        <v>0.99999799166036962</v>
      </c>
      <c r="CH694" s="305">
        <v>9.6000000003186869E-3</v>
      </c>
      <c r="CI694" s="100"/>
      <c r="CJ694" s="165">
        <v>0</v>
      </c>
      <c r="CK694" s="177">
        <v>0</v>
      </c>
      <c r="CL694" s="339">
        <v>229.48000000000002</v>
      </c>
      <c r="CM694" s="155">
        <v>4780.0684000000001</v>
      </c>
      <c r="CN694" s="166">
        <v>1.0000000836808178</v>
      </c>
      <c r="CO694" s="155">
        <v>-3.9999999989959178E-4</v>
      </c>
      <c r="CP694" s="100"/>
      <c r="CQ694" s="165">
        <v>0</v>
      </c>
      <c r="CR694" s="177">
        <v>0</v>
      </c>
      <c r="CS694" s="339">
        <v>229.48000000000002</v>
      </c>
      <c r="CT694" s="155">
        <v>4780.0684000000001</v>
      </c>
      <c r="CU694" s="166">
        <v>1.0000000836808178</v>
      </c>
      <c r="CV694" s="155">
        <v>-3.9999999989959178E-4</v>
      </c>
      <c r="CW694" s="100"/>
      <c r="CX694" s="165">
        <v>0</v>
      </c>
      <c r="CY694" s="177">
        <v>0</v>
      </c>
      <c r="CZ694" s="339">
        <v>229.48000000000002</v>
      </c>
      <c r="DA694" s="155">
        <v>4780.0684000000001</v>
      </c>
      <c r="DB694" s="166">
        <v>1.0000000836808178</v>
      </c>
      <c r="DC694" s="155">
        <v>-3.9999999989959178E-4</v>
      </c>
      <c r="DD694" s="100"/>
      <c r="DE694" s="165">
        <v>0</v>
      </c>
      <c r="DF694" s="177">
        <v>0</v>
      </c>
      <c r="DG694" s="339">
        <v>229.48000000000002</v>
      </c>
      <c r="DH694" s="155">
        <v>4780.0684000000001</v>
      </c>
      <c r="DI694" s="166">
        <v>1.0000000836808178</v>
      </c>
      <c r="DJ694" s="155">
        <v>-3.9999999989959178E-4</v>
      </c>
      <c r="DK694" s="100"/>
      <c r="DL694" s="165">
        <v>0</v>
      </c>
      <c r="DM694" s="177">
        <v>0</v>
      </c>
      <c r="DN694" s="339">
        <v>229.48000000000002</v>
      </c>
      <c r="DO694" s="155">
        <v>4780.0684000000001</v>
      </c>
      <c r="DP694" s="166">
        <v>1.0000000836808178</v>
      </c>
      <c r="DQ694" s="155">
        <v>-3.9999999989959178E-4</v>
      </c>
    </row>
    <row r="695" spans="1:121" ht="25.5" x14ac:dyDescent="0.25">
      <c r="A695" s="123" t="s">
        <v>1856</v>
      </c>
      <c r="B695" s="123">
        <v>96544</v>
      </c>
      <c r="C695" s="123" t="s">
        <v>32</v>
      </c>
      <c r="D695" s="131" t="s">
        <v>1857</v>
      </c>
      <c r="E695" s="123" t="s">
        <v>222</v>
      </c>
      <c r="F695" s="360">
        <v>0.6</v>
      </c>
      <c r="G695" s="125">
        <v>15.48</v>
      </c>
      <c r="H695" s="132">
        <v>19.38</v>
      </c>
      <c r="I695" s="390">
        <v>11.628</v>
      </c>
      <c r="J695" s="100"/>
      <c r="K695" s="165">
        <v>0</v>
      </c>
      <c r="L695" s="177">
        <v>0</v>
      </c>
      <c r="M695" s="399">
        <v>0</v>
      </c>
      <c r="N695" s="165">
        <v>0</v>
      </c>
      <c r="O695" s="166">
        <v>0</v>
      </c>
      <c r="P695" s="165">
        <v>11.628</v>
      </c>
      <c r="Q695" s="100"/>
      <c r="R695" s="165">
        <v>0</v>
      </c>
      <c r="S695" s="177">
        <v>0</v>
      </c>
      <c r="T695" s="339">
        <v>0</v>
      </c>
      <c r="U695" s="155">
        <v>0</v>
      </c>
      <c r="V695" s="166">
        <v>0</v>
      </c>
      <c r="W695" s="155">
        <v>11.628</v>
      </c>
      <c r="X695" s="100"/>
      <c r="Y695" s="165">
        <v>0</v>
      </c>
      <c r="Z695" s="177">
        <v>0</v>
      </c>
      <c r="AA695" s="339">
        <v>0</v>
      </c>
      <c r="AB695" s="155">
        <v>0</v>
      </c>
      <c r="AC695" s="166">
        <v>0</v>
      </c>
      <c r="AD695" s="155">
        <v>11.628</v>
      </c>
      <c r="AE695" s="100"/>
      <c r="AF695" s="165">
        <v>0</v>
      </c>
      <c r="AG695" s="177">
        <v>0</v>
      </c>
      <c r="AH695" s="339">
        <v>0</v>
      </c>
      <c r="AI695" s="155">
        <v>0</v>
      </c>
      <c r="AJ695" s="166">
        <v>0</v>
      </c>
      <c r="AK695" s="155">
        <v>11.628</v>
      </c>
      <c r="AL695" s="100">
        <v>0.6</v>
      </c>
      <c r="AM695" s="165">
        <v>11.627999999999998</v>
      </c>
      <c r="AN695" s="177">
        <v>0.99999999999999989</v>
      </c>
      <c r="AO695" s="339">
        <v>0.6</v>
      </c>
      <c r="AP695" s="155">
        <v>11.627999999999998</v>
      </c>
      <c r="AQ695" s="166">
        <v>0.99999999999999989</v>
      </c>
      <c r="AR695" s="155">
        <v>0</v>
      </c>
      <c r="AS695" s="100"/>
      <c r="AT695" s="165">
        <v>0</v>
      </c>
      <c r="AU695" s="177">
        <v>0</v>
      </c>
      <c r="AV695" s="339">
        <v>0.6</v>
      </c>
      <c r="AW695" s="155">
        <v>11.627999999999998</v>
      </c>
      <c r="AX695" s="166">
        <v>0.99999999999999989</v>
      </c>
      <c r="AY695" s="155">
        <v>0</v>
      </c>
      <c r="AZ695" s="100"/>
      <c r="BA695" s="165">
        <v>0</v>
      </c>
      <c r="BB695" s="177">
        <v>0</v>
      </c>
      <c r="BC695" s="339">
        <v>0.6</v>
      </c>
      <c r="BD695" s="155">
        <v>11.627999999999998</v>
      </c>
      <c r="BE695" s="166">
        <v>0.99999999999999989</v>
      </c>
      <c r="BF695" s="155">
        <v>0</v>
      </c>
      <c r="BG695" s="100"/>
      <c r="BH695" s="165">
        <v>0</v>
      </c>
      <c r="BI695" s="177">
        <v>0</v>
      </c>
      <c r="BJ695" s="339">
        <v>0.6</v>
      </c>
      <c r="BK695" s="155">
        <v>11.627999999999998</v>
      </c>
      <c r="BL695" s="166">
        <v>0.99999999999999989</v>
      </c>
      <c r="BM695" s="155">
        <v>0</v>
      </c>
      <c r="BN695" s="100"/>
      <c r="BO695" s="165">
        <v>0</v>
      </c>
      <c r="BP695" s="177">
        <v>0</v>
      </c>
      <c r="BQ695" s="339">
        <v>0.6</v>
      </c>
      <c r="BR695" s="155">
        <v>11.62</v>
      </c>
      <c r="BS695" s="166">
        <v>0.99931200550395594</v>
      </c>
      <c r="BT695" s="155">
        <v>8.0000000000008953E-3</v>
      </c>
      <c r="BU695" s="100"/>
      <c r="BV695" s="165">
        <v>0</v>
      </c>
      <c r="BW695" s="177">
        <v>0</v>
      </c>
      <c r="BX695" s="339">
        <v>0.6</v>
      </c>
      <c r="BY695" s="155">
        <v>11.62</v>
      </c>
      <c r="BZ695" s="166">
        <v>0.99931200550395594</v>
      </c>
      <c r="CA695" s="155">
        <v>8.0000000000008953E-3</v>
      </c>
      <c r="CB695" s="100"/>
      <c r="CC695" s="165">
        <v>0</v>
      </c>
      <c r="CD695" s="177">
        <v>0</v>
      </c>
      <c r="CE695" s="339">
        <v>0.6</v>
      </c>
      <c r="CF695" s="155">
        <v>11.62</v>
      </c>
      <c r="CG695" s="166">
        <v>0.99931200550395594</v>
      </c>
      <c r="CH695" s="155">
        <v>8.0000000000008953E-3</v>
      </c>
      <c r="CI695" s="100"/>
      <c r="CJ695" s="165">
        <v>0</v>
      </c>
      <c r="CK695" s="177">
        <v>0</v>
      </c>
      <c r="CL695" s="339">
        <v>0.6</v>
      </c>
      <c r="CM695" s="155">
        <v>11.629999999999999</v>
      </c>
      <c r="CN695" s="166">
        <v>1</v>
      </c>
      <c r="CO695" s="155">
        <v>-1.9999999999988916E-3</v>
      </c>
      <c r="CP695" s="100"/>
      <c r="CQ695" s="165">
        <v>0</v>
      </c>
      <c r="CR695" s="177">
        <v>0</v>
      </c>
      <c r="CS695" s="339">
        <v>0.6</v>
      </c>
      <c r="CT695" s="155">
        <v>11.629999999999999</v>
      </c>
      <c r="CU695" s="166">
        <v>1</v>
      </c>
      <c r="CV695" s="155">
        <v>-1.9999999999988916E-3</v>
      </c>
      <c r="CW695" s="100"/>
      <c r="CX695" s="165">
        <v>0</v>
      </c>
      <c r="CY695" s="177">
        <v>0</v>
      </c>
      <c r="CZ695" s="339">
        <v>0.6</v>
      </c>
      <c r="DA695" s="155">
        <v>11.629999999999999</v>
      </c>
      <c r="DB695" s="156">
        <v>1.000171998624011</v>
      </c>
      <c r="DC695" s="155">
        <v>-1.9999999999988916E-3</v>
      </c>
      <c r="DD695" s="100"/>
      <c r="DE695" s="165">
        <v>0</v>
      </c>
      <c r="DF695" s="177">
        <v>0</v>
      </c>
      <c r="DG695" s="339">
        <v>0.6</v>
      </c>
      <c r="DH695" s="155">
        <v>11.629999999999999</v>
      </c>
      <c r="DI695" s="166">
        <v>3</v>
      </c>
      <c r="DJ695" s="155">
        <v>-1.9999999999988916E-3</v>
      </c>
      <c r="DK695" s="100"/>
      <c r="DL695" s="165">
        <v>0</v>
      </c>
      <c r="DM695" s="177">
        <v>0</v>
      </c>
      <c r="DN695" s="339">
        <v>0.6</v>
      </c>
      <c r="DO695" s="155">
        <v>11.629999999999999</v>
      </c>
      <c r="DP695" s="166">
        <v>4</v>
      </c>
      <c r="DQ695" s="155">
        <v>-1.9999999999988916E-3</v>
      </c>
    </row>
    <row r="696" spans="1:121" ht="25.5" x14ac:dyDescent="0.25">
      <c r="A696" s="123" t="s">
        <v>1858</v>
      </c>
      <c r="B696" s="123">
        <v>96545</v>
      </c>
      <c r="C696" s="123" t="s">
        <v>32</v>
      </c>
      <c r="D696" s="131" t="s">
        <v>1859</v>
      </c>
      <c r="E696" s="123" t="s">
        <v>222</v>
      </c>
      <c r="F696" s="123">
        <v>348.73</v>
      </c>
      <c r="G696" s="125">
        <v>14.29</v>
      </c>
      <c r="H696" s="132">
        <v>17.89</v>
      </c>
      <c r="I696" s="390">
        <v>6238.7790000000005</v>
      </c>
      <c r="J696" s="100"/>
      <c r="K696" s="165">
        <v>0</v>
      </c>
      <c r="L696" s="177">
        <v>0</v>
      </c>
      <c r="M696" s="399">
        <v>0</v>
      </c>
      <c r="N696" s="165">
        <v>0</v>
      </c>
      <c r="O696" s="166">
        <v>0</v>
      </c>
      <c r="P696" s="165">
        <v>6238.7790000000005</v>
      </c>
      <c r="Q696" s="100"/>
      <c r="R696" s="165">
        <v>0</v>
      </c>
      <c r="S696" s="177">
        <v>0</v>
      </c>
      <c r="T696" s="339">
        <v>0</v>
      </c>
      <c r="U696" s="155">
        <v>0</v>
      </c>
      <c r="V696" s="166">
        <v>0</v>
      </c>
      <c r="W696" s="155">
        <v>6238.7790000000005</v>
      </c>
      <c r="X696" s="100"/>
      <c r="Y696" s="165">
        <v>0</v>
      </c>
      <c r="Z696" s="177">
        <v>0</v>
      </c>
      <c r="AA696" s="339">
        <v>0</v>
      </c>
      <c r="AB696" s="155">
        <v>0</v>
      </c>
      <c r="AC696" s="166">
        <v>0</v>
      </c>
      <c r="AD696" s="155">
        <v>6238.7790000000005</v>
      </c>
      <c r="AE696" s="100"/>
      <c r="AF696" s="165">
        <v>0</v>
      </c>
      <c r="AG696" s="177">
        <v>0</v>
      </c>
      <c r="AH696" s="339">
        <v>0</v>
      </c>
      <c r="AI696" s="155">
        <v>0</v>
      </c>
      <c r="AJ696" s="166">
        <v>0</v>
      </c>
      <c r="AK696" s="155">
        <v>6238.7790000000005</v>
      </c>
      <c r="AL696" s="100">
        <v>348.73</v>
      </c>
      <c r="AM696" s="165">
        <v>6238.779700000001</v>
      </c>
      <c r="AN696" s="177">
        <v>1.0000001122014421</v>
      </c>
      <c r="AO696" s="339">
        <v>348.73</v>
      </c>
      <c r="AP696" s="155">
        <v>6238.779700000001</v>
      </c>
      <c r="AQ696" s="166">
        <v>1.0000001122014421</v>
      </c>
      <c r="AR696" s="155">
        <v>-7.0000000050640665E-4</v>
      </c>
      <c r="AS696" s="100"/>
      <c r="AT696" s="165">
        <v>0</v>
      </c>
      <c r="AU696" s="177">
        <v>0</v>
      </c>
      <c r="AV696" s="339">
        <v>348.73</v>
      </c>
      <c r="AW696" s="155">
        <v>6238.779700000001</v>
      </c>
      <c r="AX696" s="166">
        <v>1.0000001122014421</v>
      </c>
      <c r="AY696" s="155">
        <v>-7.0000000050640665E-4</v>
      </c>
      <c r="AZ696" s="100"/>
      <c r="BA696" s="165">
        <v>0</v>
      </c>
      <c r="BB696" s="177">
        <v>0</v>
      </c>
      <c r="BC696" s="339">
        <v>348.73</v>
      </c>
      <c r="BD696" s="155">
        <v>6238.779700000001</v>
      </c>
      <c r="BE696" s="166">
        <v>1.0000001122014421</v>
      </c>
      <c r="BF696" s="155">
        <v>-7.0000000050640665E-4</v>
      </c>
      <c r="BG696" s="100"/>
      <c r="BH696" s="165">
        <v>0</v>
      </c>
      <c r="BI696" s="177">
        <v>0</v>
      </c>
      <c r="BJ696" s="339">
        <v>348.73</v>
      </c>
      <c r="BK696" s="155">
        <v>6238.779700000001</v>
      </c>
      <c r="BL696" s="166">
        <v>1.0000001122014421</v>
      </c>
      <c r="BM696" s="155">
        <v>-7.0000000050640665E-4</v>
      </c>
      <c r="BN696" s="100"/>
      <c r="BO696" s="165">
        <v>0</v>
      </c>
      <c r="BP696" s="177">
        <v>0</v>
      </c>
      <c r="BQ696" s="339">
        <v>348.73</v>
      </c>
      <c r="BR696" s="155">
        <v>6238.779700000001</v>
      </c>
      <c r="BS696" s="166">
        <v>1.0000001122014421</v>
      </c>
      <c r="BT696" s="155">
        <v>-7.0000000050640665E-4</v>
      </c>
      <c r="BU696" s="100"/>
      <c r="BV696" s="165">
        <v>0</v>
      </c>
      <c r="BW696" s="177">
        <v>0</v>
      </c>
      <c r="BX696" s="339">
        <v>348.73</v>
      </c>
      <c r="BY696" s="155">
        <v>6238.779700000001</v>
      </c>
      <c r="BZ696" s="166">
        <v>1.0000001122014421</v>
      </c>
      <c r="CA696" s="155">
        <v>-7.0000000050640665E-4</v>
      </c>
      <c r="CB696" s="100"/>
      <c r="CC696" s="165">
        <v>0</v>
      </c>
      <c r="CD696" s="177">
        <v>0</v>
      </c>
      <c r="CE696" s="339">
        <v>348.73</v>
      </c>
      <c r="CF696" s="155">
        <v>6238.779700000001</v>
      </c>
      <c r="CG696" s="166">
        <v>1.0000001122014421</v>
      </c>
      <c r="CH696" s="155">
        <v>-7.0000000050640665E-4</v>
      </c>
      <c r="CI696" s="100"/>
      <c r="CJ696" s="165">
        <v>0</v>
      </c>
      <c r="CK696" s="177">
        <v>0</v>
      </c>
      <c r="CL696" s="339">
        <v>348.73</v>
      </c>
      <c r="CM696" s="155">
        <v>6238.779700000001</v>
      </c>
      <c r="CN696" s="166">
        <v>1.0000001122014421</v>
      </c>
      <c r="CO696" s="155">
        <v>-7.0000000050640665E-4</v>
      </c>
      <c r="CP696" s="100"/>
      <c r="CQ696" s="165">
        <v>0</v>
      </c>
      <c r="CR696" s="177">
        <v>0</v>
      </c>
      <c r="CS696" s="339">
        <v>348.73</v>
      </c>
      <c r="CT696" s="155">
        <v>6238.779700000001</v>
      </c>
      <c r="CU696" s="166">
        <v>1.0000001122014421</v>
      </c>
      <c r="CV696" s="155">
        <v>-7.0000000050640665E-4</v>
      </c>
      <c r="CW696" s="100"/>
      <c r="CX696" s="165">
        <v>0</v>
      </c>
      <c r="CY696" s="177">
        <v>0</v>
      </c>
      <c r="CZ696" s="339">
        <v>348.73</v>
      </c>
      <c r="DA696" s="155">
        <v>6238.779700000001</v>
      </c>
      <c r="DB696" s="166">
        <v>1.0000001122014421</v>
      </c>
      <c r="DC696" s="155">
        <v>-7.0000000050640665E-4</v>
      </c>
      <c r="DD696" s="100"/>
      <c r="DE696" s="165">
        <v>0</v>
      </c>
      <c r="DF696" s="177">
        <v>0</v>
      </c>
      <c r="DG696" s="339">
        <v>348.73</v>
      </c>
      <c r="DH696" s="155">
        <v>6238.779700000001</v>
      </c>
      <c r="DI696" s="166">
        <v>1.0000001122014421</v>
      </c>
      <c r="DJ696" s="155">
        <v>-7.0000000050640665E-4</v>
      </c>
      <c r="DK696" s="100"/>
      <c r="DL696" s="165">
        <v>0</v>
      </c>
      <c r="DM696" s="177">
        <v>0</v>
      </c>
      <c r="DN696" s="339">
        <v>348.73</v>
      </c>
      <c r="DO696" s="155">
        <v>6238.779700000001</v>
      </c>
      <c r="DP696" s="166">
        <v>1.0000001122014421</v>
      </c>
      <c r="DQ696" s="155">
        <v>-7.0000000050640665E-4</v>
      </c>
    </row>
    <row r="697" spans="1:121" ht="25.5" x14ac:dyDescent="0.25">
      <c r="A697" s="123" t="s">
        <v>1860</v>
      </c>
      <c r="B697" s="123">
        <v>96546</v>
      </c>
      <c r="C697" s="123" t="s">
        <v>32</v>
      </c>
      <c r="D697" s="131" t="s">
        <v>1861</v>
      </c>
      <c r="E697" s="123" t="s">
        <v>222</v>
      </c>
      <c r="F697" s="123">
        <v>827.55</v>
      </c>
      <c r="G697" s="125">
        <v>12.69</v>
      </c>
      <c r="H697" s="132">
        <v>15.89</v>
      </c>
      <c r="I697" s="390">
        <v>13149.769</v>
      </c>
      <c r="J697" s="100"/>
      <c r="K697" s="165">
        <v>0</v>
      </c>
      <c r="L697" s="177">
        <v>0</v>
      </c>
      <c r="M697" s="399">
        <v>0</v>
      </c>
      <c r="N697" s="165">
        <v>0</v>
      </c>
      <c r="O697" s="166">
        <v>0</v>
      </c>
      <c r="P697" s="165">
        <v>13149.769</v>
      </c>
      <c r="Q697" s="100"/>
      <c r="R697" s="165">
        <v>0</v>
      </c>
      <c r="S697" s="177">
        <v>0</v>
      </c>
      <c r="T697" s="339">
        <v>0</v>
      </c>
      <c r="U697" s="155">
        <v>0</v>
      </c>
      <c r="V697" s="166">
        <v>0</v>
      </c>
      <c r="W697" s="155">
        <v>13149.769</v>
      </c>
      <c r="X697" s="100"/>
      <c r="Y697" s="165">
        <v>0</v>
      </c>
      <c r="Z697" s="177">
        <v>0</v>
      </c>
      <c r="AA697" s="339">
        <v>0</v>
      </c>
      <c r="AB697" s="155">
        <v>0</v>
      </c>
      <c r="AC697" s="166">
        <v>0</v>
      </c>
      <c r="AD697" s="155">
        <v>13149.769</v>
      </c>
      <c r="AE697" s="100"/>
      <c r="AF697" s="165">
        <v>0</v>
      </c>
      <c r="AG697" s="177">
        <v>0</v>
      </c>
      <c r="AH697" s="339">
        <v>0</v>
      </c>
      <c r="AI697" s="155">
        <v>0</v>
      </c>
      <c r="AJ697" s="166">
        <v>0</v>
      </c>
      <c r="AK697" s="155">
        <v>13149.769</v>
      </c>
      <c r="AL697" s="100">
        <v>827.55</v>
      </c>
      <c r="AM697" s="165">
        <v>13149.7695</v>
      </c>
      <c r="AN697" s="177">
        <v>1.0000000380234817</v>
      </c>
      <c r="AO697" s="339">
        <v>827.55</v>
      </c>
      <c r="AP697" s="155">
        <v>13149.7695</v>
      </c>
      <c r="AQ697" s="166">
        <v>1.0000000380234817</v>
      </c>
      <c r="AR697" s="155">
        <v>-5.0000000010186341E-4</v>
      </c>
      <c r="AS697" s="100"/>
      <c r="AT697" s="165">
        <v>0</v>
      </c>
      <c r="AU697" s="177">
        <v>0</v>
      </c>
      <c r="AV697" s="339">
        <v>827.55</v>
      </c>
      <c r="AW697" s="155">
        <v>13149.7695</v>
      </c>
      <c r="AX697" s="166">
        <v>1.0000000380234817</v>
      </c>
      <c r="AY697" s="155">
        <v>-5.0000000010186341E-4</v>
      </c>
      <c r="AZ697" s="100"/>
      <c r="BA697" s="165">
        <v>0</v>
      </c>
      <c r="BB697" s="177">
        <v>0</v>
      </c>
      <c r="BC697" s="339">
        <v>827.55</v>
      </c>
      <c r="BD697" s="155">
        <v>13149.7695</v>
      </c>
      <c r="BE697" s="166">
        <v>1.0000000380234817</v>
      </c>
      <c r="BF697" s="155">
        <v>-5.0000000010186341E-4</v>
      </c>
      <c r="BG697" s="100"/>
      <c r="BH697" s="165">
        <v>0</v>
      </c>
      <c r="BI697" s="177">
        <v>0</v>
      </c>
      <c r="BJ697" s="339">
        <v>827.55</v>
      </c>
      <c r="BK697" s="155">
        <v>13149.7695</v>
      </c>
      <c r="BL697" s="166">
        <v>1.0000000380234817</v>
      </c>
      <c r="BM697" s="155">
        <v>-5.0000000010186341E-4</v>
      </c>
      <c r="BN697" s="100"/>
      <c r="BO697" s="165">
        <v>0</v>
      </c>
      <c r="BP697" s="177">
        <v>0</v>
      </c>
      <c r="BQ697" s="339">
        <v>827.55</v>
      </c>
      <c r="BR697" s="155">
        <v>13149.7695</v>
      </c>
      <c r="BS697" s="166">
        <v>1.0000000380234817</v>
      </c>
      <c r="BT697" s="155">
        <v>-5.0000000010186341E-4</v>
      </c>
      <c r="BU697" s="100"/>
      <c r="BV697" s="165">
        <v>0</v>
      </c>
      <c r="BW697" s="177">
        <v>0</v>
      </c>
      <c r="BX697" s="339">
        <v>827.55</v>
      </c>
      <c r="BY697" s="155">
        <v>13149.7695</v>
      </c>
      <c r="BZ697" s="166">
        <v>1.0000000380234817</v>
      </c>
      <c r="CA697" s="155">
        <v>-5.0000000010186341E-4</v>
      </c>
      <c r="CB697" s="100"/>
      <c r="CC697" s="165">
        <v>0</v>
      </c>
      <c r="CD697" s="177">
        <v>0</v>
      </c>
      <c r="CE697" s="339">
        <v>827.55</v>
      </c>
      <c r="CF697" s="155">
        <v>13149.7595</v>
      </c>
      <c r="CG697" s="166">
        <v>0.99999927755384899</v>
      </c>
      <c r="CH697" s="305">
        <v>9.5000000001164153E-3</v>
      </c>
      <c r="CI697" s="100"/>
      <c r="CJ697" s="165">
        <v>0</v>
      </c>
      <c r="CK697" s="177">
        <v>0</v>
      </c>
      <c r="CL697" s="339">
        <v>827.55</v>
      </c>
      <c r="CM697" s="155">
        <v>13149.7695</v>
      </c>
      <c r="CN697" s="166">
        <v>1.0000000380234817</v>
      </c>
      <c r="CO697" s="155">
        <v>-5.0000000010186341E-4</v>
      </c>
      <c r="CP697" s="100"/>
      <c r="CQ697" s="165">
        <v>0</v>
      </c>
      <c r="CR697" s="177">
        <v>0</v>
      </c>
      <c r="CS697" s="339">
        <v>827.55</v>
      </c>
      <c r="CT697" s="155">
        <v>13149.7695</v>
      </c>
      <c r="CU697" s="166">
        <v>1.0000000380234817</v>
      </c>
      <c r="CV697" s="155">
        <v>-5.0000000010186341E-4</v>
      </c>
      <c r="CW697" s="100"/>
      <c r="CX697" s="165">
        <v>0</v>
      </c>
      <c r="CY697" s="177">
        <v>0</v>
      </c>
      <c r="CZ697" s="339">
        <v>827.55</v>
      </c>
      <c r="DA697" s="155">
        <v>13149.7695</v>
      </c>
      <c r="DB697" s="166">
        <v>1.0000000380234817</v>
      </c>
      <c r="DC697" s="155">
        <v>-5.0000000010186341E-4</v>
      </c>
      <c r="DD697" s="100"/>
      <c r="DE697" s="165">
        <v>0</v>
      </c>
      <c r="DF697" s="177">
        <v>0</v>
      </c>
      <c r="DG697" s="339">
        <v>827.55</v>
      </c>
      <c r="DH697" s="155">
        <v>13149.7695</v>
      </c>
      <c r="DI697" s="166">
        <v>1.0000000380234817</v>
      </c>
      <c r="DJ697" s="155">
        <v>-5.0000000010186341E-4</v>
      </c>
      <c r="DK697" s="100"/>
      <c r="DL697" s="165">
        <v>0</v>
      </c>
      <c r="DM697" s="177">
        <v>0</v>
      </c>
      <c r="DN697" s="339">
        <v>827.55</v>
      </c>
      <c r="DO697" s="155">
        <v>13149.7695</v>
      </c>
      <c r="DP697" s="166">
        <v>1.0000000380234817</v>
      </c>
      <c r="DQ697" s="155">
        <v>-5.0000000010186341E-4</v>
      </c>
    </row>
    <row r="698" spans="1:121" ht="38.25" x14ac:dyDescent="0.25">
      <c r="A698" s="123" t="s">
        <v>1862</v>
      </c>
      <c r="B698" s="123">
        <v>104920</v>
      </c>
      <c r="C698" s="123" t="s">
        <v>32</v>
      </c>
      <c r="D698" s="131" t="s">
        <v>1863</v>
      </c>
      <c r="E698" s="123" t="s">
        <v>222</v>
      </c>
      <c r="F698" s="123">
        <v>961.82999999999993</v>
      </c>
      <c r="G698" s="125">
        <v>10.039999999999999</v>
      </c>
      <c r="H698" s="132">
        <v>12.57</v>
      </c>
      <c r="I698" s="390">
        <v>12090.203</v>
      </c>
      <c r="J698" s="100"/>
      <c r="K698" s="165">
        <v>0</v>
      </c>
      <c r="L698" s="177">
        <v>0</v>
      </c>
      <c r="M698" s="399">
        <v>0</v>
      </c>
      <c r="N698" s="165">
        <v>0</v>
      </c>
      <c r="O698" s="166">
        <v>0</v>
      </c>
      <c r="P698" s="165">
        <v>12090.203</v>
      </c>
      <c r="Q698" s="100"/>
      <c r="R698" s="165">
        <v>0</v>
      </c>
      <c r="S698" s="177">
        <v>0</v>
      </c>
      <c r="T698" s="339">
        <v>0</v>
      </c>
      <c r="U698" s="155">
        <v>0</v>
      </c>
      <c r="V698" s="166">
        <v>0</v>
      </c>
      <c r="W698" s="155">
        <v>12090.203</v>
      </c>
      <c r="X698" s="100"/>
      <c r="Y698" s="165">
        <v>0</v>
      </c>
      <c r="Z698" s="177">
        <v>0</v>
      </c>
      <c r="AA698" s="339">
        <v>0</v>
      </c>
      <c r="AB698" s="155">
        <v>0</v>
      </c>
      <c r="AC698" s="166">
        <v>0</v>
      </c>
      <c r="AD698" s="155">
        <v>12090.203</v>
      </c>
      <c r="AE698" s="100"/>
      <c r="AF698" s="165">
        <v>0</v>
      </c>
      <c r="AG698" s="177">
        <v>0</v>
      </c>
      <c r="AH698" s="339">
        <v>0</v>
      </c>
      <c r="AI698" s="155">
        <v>0</v>
      </c>
      <c r="AJ698" s="166">
        <v>0</v>
      </c>
      <c r="AK698" s="155">
        <v>12090.203</v>
      </c>
      <c r="AL698" s="100">
        <v>961.82999999999993</v>
      </c>
      <c r="AM698" s="165">
        <v>12090.203099999999</v>
      </c>
      <c r="AN698" s="177">
        <v>1.0000000082711598</v>
      </c>
      <c r="AO698" s="339">
        <v>961.82999999999993</v>
      </c>
      <c r="AP698" s="155">
        <v>12090.203099999999</v>
      </c>
      <c r="AQ698" s="166">
        <v>1.0000000082711598</v>
      </c>
      <c r="AR698" s="155">
        <v>-9.999999929277692E-5</v>
      </c>
      <c r="AS698" s="100"/>
      <c r="AT698" s="165">
        <v>0</v>
      </c>
      <c r="AU698" s="177">
        <v>0</v>
      </c>
      <c r="AV698" s="339">
        <v>961.82999999999993</v>
      </c>
      <c r="AW698" s="155">
        <v>12090.203099999999</v>
      </c>
      <c r="AX698" s="166">
        <v>1.0000000082711598</v>
      </c>
      <c r="AY698" s="155">
        <v>-9.999999929277692E-5</v>
      </c>
      <c r="AZ698" s="100"/>
      <c r="BA698" s="165">
        <v>0</v>
      </c>
      <c r="BB698" s="177">
        <v>0</v>
      </c>
      <c r="BC698" s="339">
        <v>961.82999999999993</v>
      </c>
      <c r="BD698" s="155">
        <v>12090.203099999999</v>
      </c>
      <c r="BE698" s="166">
        <v>1.0000000082711598</v>
      </c>
      <c r="BF698" s="155">
        <v>-9.999999929277692E-5</v>
      </c>
      <c r="BG698" s="100"/>
      <c r="BH698" s="165">
        <v>0</v>
      </c>
      <c r="BI698" s="177">
        <v>0</v>
      </c>
      <c r="BJ698" s="339">
        <v>961.82999999999993</v>
      </c>
      <c r="BK698" s="155">
        <v>12090.203099999999</v>
      </c>
      <c r="BL698" s="166">
        <v>1.0000000082711598</v>
      </c>
      <c r="BM698" s="155">
        <v>-9.999999929277692E-5</v>
      </c>
      <c r="BN698" s="100"/>
      <c r="BO698" s="165">
        <v>0</v>
      </c>
      <c r="BP698" s="177">
        <v>0</v>
      </c>
      <c r="BQ698" s="339">
        <v>961.82999999999993</v>
      </c>
      <c r="BR698" s="155">
        <v>12090.203099999999</v>
      </c>
      <c r="BS698" s="166">
        <v>1.0000000082711598</v>
      </c>
      <c r="BT698" s="155">
        <v>-9.999999929277692E-5</v>
      </c>
      <c r="BU698" s="100"/>
      <c r="BV698" s="165">
        <v>0</v>
      </c>
      <c r="BW698" s="177">
        <v>0</v>
      </c>
      <c r="BX698" s="339">
        <v>961.82999999999993</v>
      </c>
      <c r="BY698" s="155">
        <v>12090.203099999999</v>
      </c>
      <c r="BZ698" s="166">
        <v>1.0000000082711598</v>
      </c>
      <c r="CA698" s="155">
        <v>-9.999999929277692E-5</v>
      </c>
      <c r="CB698" s="100"/>
      <c r="CC698" s="165">
        <v>0</v>
      </c>
      <c r="CD698" s="177">
        <v>0</v>
      </c>
      <c r="CE698" s="339">
        <v>961.82999999999993</v>
      </c>
      <c r="CF698" s="155">
        <v>12090.203099999999</v>
      </c>
      <c r="CG698" s="166">
        <v>1.0000000082711598</v>
      </c>
      <c r="CH698" s="155">
        <v>-9.999999929277692E-5</v>
      </c>
      <c r="CI698" s="100"/>
      <c r="CJ698" s="165">
        <v>0</v>
      </c>
      <c r="CK698" s="177">
        <v>0</v>
      </c>
      <c r="CL698" s="339">
        <v>961.82999999999993</v>
      </c>
      <c r="CM698" s="155">
        <v>12090.203099999999</v>
      </c>
      <c r="CN698" s="166">
        <v>1.0000000082711598</v>
      </c>
      <c r="CO698" s="155">
        <v>-9.999999929277692E-5</v>
      </c>
      <c r="CP698" s="100"/>
      <c r="CQ698" s="165">
        <v>0</v>
      </c>
      <c r="CR698" s="177">
        <v>0</v>
      </c>
      <c r="CS698" s="339">
        <v>961.82999999999993</v>
      </c>
      <c r="CT698" s="155">
        <v>12090.203099999999</v>
      </c>
      <c r="CU698" s="166">
        <v>1.0000000082711598</v>
      </c>
      <c r="CV698" s="155">
        <v>-9.999999929277692E-5</v>
      </c>
      <c r="CW698" s="100"/>
      <c r="CX698" s="165">
        <v>0</v>
      </c>
      <c r="CY698" s="177">
        <v>0</v>
      </c>
      <c r="CZ698" s="339">
        <v>961.82999999999993</v>
      </c>
      <c r="DA698" s="155">
        <v>12090.203099999999</v>
      </c>
      <c r="DB698" s="166">
        <v>1.0000000082711598</v>
      </c>
      <c r="DC698" s="155">
        <v>-9.999999929277692E-5</v>
      </c>
      <c r="DD698" s="100"/>
      <c r="DE698" s="165">
        <v>0</v>
      </c>
      <c r="DF698" s="177">
        <v>0</v>
      </c>
      <c r="DG698" s="339">
        <v>961.82999999999993</v>
      </c>
      <c r="DH698" s="155">
        <v>12090.203099999999</v>
      </c>
      <c r="DI698" s="166">
        <v>1.0000000082711598</v>
      </c>
      <c r="DJ698" s="155">
        <v>-9.999999929277692E-5</v>
      </c>
      <c r="DK698" s="100"/>
      <c r="DL698" s="165">
        <v>0</v>
      </c>
      <c r="DM698" s="177">
        <v>0</v>
      </c>
      <c r="DN698" s="339">
        <v>961.82999999999993</v>
      </c>
      <c r="DO698" s="155">
        <v>12090.203099999999</v>
      </c>
      <c r="DP698" s="166">
        <v>1.0000000082711598</v>
      </c>
      <c r="DQ698" s="155">
        <v>-9.999999929277692E-5</v>
      </c>
    </row>
    <row r="699" spans="1:121" ht="38.25" x14ac:dyDescent="0.25">
      <c r="A699" s="123" t="s">
        <v>1864</v>
      </c>
      <c r="B699" s="123">
        <v>104921</v>
      </c>
      <c r="C699" s="123" t="s">
        <v>32</v>
      </c>
      <c r="D699" s="131" t="s">
        <v>1865</v>
      </c>
      <c r="E699" s="123" t="s">
        <v>222</v>
      </c>
      <c r="F699" s="123">
        <v>390.5</v>
      </c>
      <c r="G699" s="125">
        <v>9.59</v>
      </c>
      <c r="H699" s="132">
        <v>12</v>
      </c>
      <c r="I699" s="390">
        <v>4686</v>
      </c>
      <c r="J699" s="100"/>
      <c r="K699" s="165">
        <v>0</v>
      </c>
      <c r="L699" s="177">
        <v>0</v>
      </c>
      <c r="M699" s="399">
        <v>0</v>
      </c>
      <c r="N699" s="165">
        <v>0</v>
      </c>
      <c r="O699" s="166">
        <v>0</v>
      </c>
      <c r="P699" s="165">
        <v>4686</v>
      </c>
      <c r="Q699" s="100"/>
      <c r="R699" s="165">
        <v>0</v>
      </c>
      <c r="S699" s="177">
        <v>0</v>
      </c>
      <c r="T699" s="339">
        <v>0</v>
      </c>
      <c r="U699" s="155">
        <v>0</v>
      </c>
      <c r="V699" s="166">
        <v>0</v>
      </c>
      <c r="W699" s="155">
        <v>4686</v>
      </c>
      <c r="X699" s="100"/>
      <c r="Y699" s="165">
        <v>0</v>
      </c>
      <c r="Z699" s="177">
        <v>0</v>
      </c>
      <c r="AA699" s="339">
        <v>0</v>
      </c>
      <c r="AB699" s="155">
        <v>0</v>
      </c>
      <c r="AC699" s="166">
        <v>0</v>
      </c>
      <c r="AD699" s="155">
        <v>4686</v>
      </c>
      <c r="AE699" s="100"/>
      <c r="AF699" s="165">
        <v>0</v>
      </c>
      <c r="AG699" s="177">
        <v>0</v>
      </c>
      <c r="AH699" s="339">
        <v>0</v>
      </c>
      <c r="AI699" s="155">
        <v>0</v>
      </c>
      <c r="AJ699" s="166">
        <v>0</v>
      </c>
      <c r="AK699" s="155">
        <v>4686</v>
      </c>
      <c r="AL699" s="100">
        <v>390.5</v>
      </c>
      <c r="AM699" s="165">
        <v>4686</v>
      </c>
      <c r="AN699" s="177">
        <v>1</v>
      </c>
      <c r="AO699" s="339">
        <v>390.5</v>
      </c>
      <c r="AP699" s="155">
        <v>4686</v>
      </c>
      <c r="AQ699" s="166">
        <v>1</v>
      </c>
      <c r="AR699" s="155">
        <v>0</v>
      </c>
      <c r="AS699" s="100"/>
      <c r="AT699" s="165">
        <v>0</v>
      </c>
      <c r="AU699" s="177">
        <v>0</v>
      </c>
      <c r="AV699" s="339">
        <v>390.5</v>
      </c>
      <c r="AW699" s="155">
        <v>4686</v>
      </c>
      <c r="AX699" s="166">
        <v>1</v>
      </c>
      <c r="AY699" s="155">
        <v>0</v>
      </c>
      <c r="AZ699" s="100"/>
      <c r="BA699" s="165">
        <v>0</v>
      </c>
      <c r="BB699" s="177">
        <v>0</v>
      </c>
      <c r="BC699" s="339">
        <v>390.5</v>
      </c>
      <c r="BD699" s="155">
        <v>4686</v>
      </c>
      <c r="BE699" s="166">
        <v>1</v>
      </c>
      <c r="BF699" s="155">
        <v>0</v>
      </c>
      <c r="BG699" s="100"/>
      <c r="BH699" s="165">
        <v>0</v>
      </c>
      <c r="BI699" s="177">
        <v>0</v>
      </c>
      <c r="BJ699" s="339">
        <v>390.5</v>
      </c>
      <c r="BK699" s="155">
        <v>4686</v>
      </c>
      <c r="BL699" s="166">
        <v>1</v>
      </c>
      <c r="BM699" s="155">
        <v>0</v>
      </c>
      <c r="BN699" s="100"/>
      <c r="BO699" s="165">
        <v>0</v>
      </c>
      <c r="BP699" s="177">
        <v>0</v>
      </c>
      <c r="BQ699" s="339">
        <v>390.5</v>
      </c>
      <c r="BR699" s="155">
        <v>4686</v>
      </c>
      <c r="BS699" s="166">
        <v>1</v>
      </c>
      <c r="BT699" s="155">
        <v>0</v>
      </c>
      <c r="BU699" s="100"/>
      <c r="BV699" s="165">
        <v>0</v>
      </c>
      <c r="BW699" s="177">
        <v>0</v>
      </c>
      <c r="BX699" s="339">
        <v>390.5</v>
      </c>
      <c r="BY699" s="155">
        <v>4686</v>
      </c>
      <c r="BZ699" s="166">
        <v>1</v>
      </c>
      <c r="CA699" s="155">
        <v>0</v>
      </c>
      <c r="CB699" s="100"/>
      <c r="CC699" s="165">
        <v>0</v>
      </c>
      <c r="CD699" s="177">
        <v>0</v>
      </c>
      <c r="CE699" s="339">
        <v>390.5</v>
      </c>
      <c r="CF699" s="155">
        <v>4686</v>
      </c>
      <c r="CG699" s="166">
        <v>1</v>
      </c>
      <c r="CH699" s="155">
        <v>0</v>
      </c>
      <c r="CI699" s="100"/>
      <c r="CJ699" s="165">
        <v>0</v>
      </c>
      <c r="CK699" s="177">
        <v>0</v>
      </c>
      <c r="CL699" s="339">
        <v>390.5</v>
      </c>
      <c r="CM699" s="155">
        <v>4686</v>
      </c>
      <c r="CN699" s="166">
        <v>1</v>
      </c>
      <c r="CO699" s="155">
        <v>0</v>
      </c>
      <c r="CP699" s="100"/>
      <c r="CQ699" s="165">
        <v>0</v>
      </c>
      <c r="CR699" s="177">
        <v>0</v>
      </c>
      <c r="CS699" s="339">
        <v>390.5</v>
      </c>
      <c r="CT699" s="155">
        <v>4686</v>
      </c>
      <c r="CU699" s="166">
        <v>1</v>
      </c>
      <c r="CV699" s="155">
        <v>0</v>
      </c>
      <c r="CW699" s="100"/>
      <c r="CX699" s="165">
        <v>0</v>
      </c>
      <c r="CY699" s="177">
        <v>0</v>
      </c>
      <c r="CZ699" s="339">
        <v>390.5</v>
      </c>
      <c r="DA699" s="155">
        <v>4686</v>
      </c>
      <c r="DB699" s="166">
        <v>1</v>
      </c>
      <c r="DC699" s="155">
        <v>0</v>
      </c>
      <c r="DD699" s="100"/>
      <c r="DE699" s="165">
        <v>0</v>
      </c>
      <c r="DF699" s="177">
        <v>0</v>
      </c>
      <c r="DG699" s="339">
        <v>390.5</v>
      </c>
      <c r="DH699" s="155">
        <v>4686</v>
      </c>
      <c r="DI699" s="166">
        <v>1</v>
      </c>
      <c r="DJ699" s="155">
        <v>0</v>
      </c>
      <c r="DK699" s="100"/>
      <c r="DL699" s="165">
        <v>0</v>
      </c>
      <c r="DM699" s="177">
        <v>0</v>
      </c>
      <c r="DN699" s="339">
        <v>390.5</v>
      </c>
      <c r="DO699" s="155">
        <v>4686</v>
      </c>
      <c r="DP699" s="166">
        <v>1</v>
      </c>
      <c r="DQ699" s="155">
        <v>0</v>
      </c>
    </row>
    <row r="700" spans="1:121" ht="38.25" x14ac:dyDescent="0.25">
      <c r="A700" s="123" t="s">
        <v>1866</v>
      </c>
      <c r="B700" s="123">
        <v>103670</v>
      </c>
      <c r="C700" s="123" t="s">
        <v>32</v>
      </c>
      <c r="D700" s="131" t="s">
        <v>1867</v>
      </c>
      <c r="E700" s="123" t="s">
        <v>1868</v>
      </c>
      <c r="F700" s="123">
        <v>35.21</v>
      </c>
      <c r="G700" s="125">
        <v>218</v>
      </c>
      <c r="H700" s="132">
        <v>272.97000000000003</v>
      </c>
      <c r="I700" s="390">
        <v>9611.2729999999992</v>
      </c>
      <c r="J700" s="100"/>
      <c r="K700" s="165">
        <v>0</v>
      </c>
      <c r="L700" s="177">
        <v>0</v>
      </c>
      <c r="M700" s="399">
        <v>0</v>
      </c>
      <c r="N700" s="165">
        <v>0</v>
      </c>
      <c r="O700" s="166">
        <v>0</v>
      </c>
      <c r="P700" s="165">
        <v>9611.2729999999992</v>
      </c>
      <c r="Q700" s="100"/>
      <c r="R700" s="165">
        <v>0</v>
      </c>
      <c r="S700" s="177">
        <v>0</v>
      </c>
      <c r="T700" s="339">
        <v>0</v>
      </c>
      <c r="U700" s="155">
        <v>0</v>
      </c>
      <c r="V700" s="166">
        <v>0</v>
      </c>
      <c r="W700" s="155">
        <v>9611.2729999999992</v>
      </c>
      <c r="X700" s="100"/>
      <c r="Y700" s="165">
        <v>0</v>
      </c>
      <c r="Z700" s="177">
        <v>0</v>
      </c>
      <c r="AA700" s="339">
        <v>0</v>
      </c>
      <c r="AB700" s="155">
        <v>0</v>
      </c>
      <c r="AC700" s="166">
        <v>0</v>
      </c>
      <c r="AD700" s="155">
        <v>9611.2729999999992</v>
      </c>
      <c r="AE700" s="100"/>
      <c r="AF700" s="165">
        <v>0</v>
      </c>
      <c r="AG700" s="177">
        <v>0</v>
      </c>
      <c r="AH700" s="339">
        <v>0</v>
      </c>
      <c r="AI700" s="155">
        <v>0</v>
      </c>
      <c r="AJ700" s="166">
        <v>0</v>
      </c>
      <c r="AK700" s="155">
        <v>9611.2729999999992</v>
      </c>
      <c r="AL700" s="100">
        <v>35.21</v>
      </c>
      <c r="AM700" s="165">
        <v>9611.2737000000016</v>
      </c>
      <c r="AN700" s="177">
        <v>1.0000000728311433</v>
      </c>
      <c r="AO700" s="339">
        <v>35.21</v>
      </c>
      <c r="AP700" s="155">
        <v>9611.2737000000016</v>
      </c>
      <c r="AQ700" s="166">
        <v>1.0000000728311433</v>
      </c>
      <c r="AR700" s="155">
        <v>-7.0000000232539605E-4</v>
      </c>
      <c r="AS700" s="100"/>
      <c r="AT700" s="165">
        <v>0</v>
      </c>
      <c r="AU700" s="177">
        <v>0</v>
      </c>
      <c r="AV700" s="339">
        <v>35.21</v>
      </c>
      <c r="AW700" s="155">
        <v>9611.2737000000016</v>
      </c>
      <c r="AX700" s="166">
        <v>1.0000000728311433</v>
      </c>
      <c r="AY700" s="155">
        <v>-7.0000000232539605E-4</v>
      </c>
      <c r="AZ700" s="100"/>
      <c r="BA700" s="165">
        <v>0</v>
      </c>
      <c r="BB700" s="177">
        <v>0</v>
      </c>
      <c r="BC700" s="339">
        <v>35.21</v>
      </c>
      <c r="BD700" s="155">
        <v>9611.2737000000016</v>
      </c>
      <c r="BE700" s="166">
        <v>1.0000000728311433</v>
      </c>
      <c r="BF700" s="155">
        <v>-7.0000000232539605E-4</v>
      </c>
      <c r="BG700" s="100"/>
      <c r="BH700" s="165">
        <v>0</v>
      </c>
      <c r="BI700" s="177">
        <v>0</v>
      </c>
      <c r="BJ700" s="339">
        <v>35.21</v>
      </c>
      <c r="BK700" s="155">
        <v>9611.2737000000016</v>
      </c>
      <c r="BL700" s="166">
        <v>1.0000000728311433</v>
      </c>
      <c r="BM700" s="155">
        <v>-7.0000000232539605E-4</v>
      </c>
      <c r="BN700" s="100"/>
      <c r="BO700" s="165">
        <v>0</v>
      </c>
      <c r="BP700" s="177">
        <v>0</v>
      </c>
      <c r="BQ700" s="339">
        <v>35.21</v>
      </c>
      <c r="BR700" s="155">
        <v>9611.2737000000016</v>
      </c>
      <c r="BS700" s="166">
        <v>1.0000000728311433</v>
      </c>
      <c r="BT700" s="155">
        <v>-7.0000000232539605E-4</v>
      </c>
      <c r="BU700" s="100"/>
      <c r="BV700" s="165">
        <v>0</v>
      </c>
      <c r="BW700" s="177">
        <v>0</v>
      </c>
      <c r="BX700" s="339">
        <v>35.21</v>
      </c>
      <c r="BY700" s="155">
        <v>9611.2737000000016</v>
      </c>
      <c r="BZ700" s="166">
        <v>1.0000000728311433</v>
      </c>
      <c r="CA700" s="155">
        <v>-7.0000000232539605E-4</v>
      </c>
      <c r="CB700" s="100"/>
      <c r="CC700" s="165">
        <v>0</v>
      </c>
      <c r="CD700" s="177">
        <v>0</v>
      </c>
      <c r="CE700" s="339">
        <v>35.21</v>
      </c>
      <c r="CF700" s="155">
        <v>9611.2737000000016</v>
      </c>
      <c r="CG700" s="166">
        <v>1.0000000728311433</v>
      </c>
      <c r="CH700" s="155">
        <v>-7.0000000232539605E-4</v>
      </c>
      <c r="CI700" s="100"/>
      <c r="CJ700" s="165">
        <v>0</v>
      </c>
      <c r="CK700" s="177">
        <v>0</v>
      </c>
      <c r="CL700" s="339">
        <v>35.21</v>
      </c>
      <c r="CM700" s="155">
        <v>9611.2737000000016</v>
      </c>
      <c r="CN700" s="166">
        <v>1.0000000728311433</v>
      </c>
      <c r="CO700" s="155">
        <v>-7.0000000232539605E-4</v>
      </c>
      <c r="CP700" s="100"/>
      <c r="CQ700" s="165">
        <v>0</v>
      </c>
      <c r="CR700" s="177">
        <v>0</v>
      </c>
      <c r="CS700" s="339">
        <v>35.21</v>
      </c>
      <c r="CT700" s="155">
        <v>9611.2737000000016</v>
      </c>
      <c r="CU700" s="166">
        <v>1.0000000728311433</v>
      </c>
      <c r="CV700" s="155">
        <v>-7.0000000232539605E-4</v>
      </c>
      <c r="CW700" s="100"/>
      <c r="CX700" s="165">
        <v>0</v>
      </c>
      <c r="CY700" s="177">
        <v>0</v>
      </c>
      <c r="CZ700" s="339">
        <v>35.21</v>
      </c>
      <c r="DA700" s="155">
        <v>9611.2737000000016</v>
      </c>
      <c r="DB700" s="166">
        <v>1.0000000728311433</v>
      </c>
      <c r="DC700" s="155">
        <v>-7.0000000232539605E-4</v>
      </c>
      <c r="DD700" s="100"/>
      <c r="DE700" s="165">
        <v>0</v>
      </c>
      <c r="DF700" s="177">
        <v>0</v>
      </c>
      <c r="DG700" s="339">
        <v>35.21</v>
      </c>
      <c r="DH700" s="155">
        <v>9611.2737000000016</v>
      </c>
      <c r="DI700" s="166">
        <v>1.0000000728311433</v>
      </c>
      <c r="DJ700" s="155">
        <v>-7.0000000232539605E-4</v>
      </c>
      <c r="DK700" s="100"/>
      <c r="DL700" s="165">
        <v>0</v>
      </c>
      <c r="DM700" s="177">
        <v>0</v>
      </c>
      <c r="DN700" s="339">
        <v>35.21</v>
      </c>
      <c r="DO700" s="155">
        <v>9611.2737000000016</v>
      </c>
      <c r="DP700" s="166">
        <v>1.0000000728311433</v>
      </c>
      <c r="DQ700" s="155">
        <v>-7.0000000232539605E-4</v>
      </c>
    </row>
    <row r="701" spans="1:121" x14ac:dyDescent="0.25">
      <c r="A701" s="123" t="s">
        <v>1869</v>
      </c>
      <c r="B701" s="123" t="s">
        <v>1870</v>
      </c>
      <c r="C701" s="123" t="s">
        <v>1871</v>
      </c>
      <c r="D701" s="131" t="s">
        <v>1872</v>
      </c>
      <c r="E701" s="123" t="s">
        <v>1873</v>
      </c>
      <c r="F701" s="123">
        <v>9.75</v>
      </c>
      <c r="G701" s="125">
        <v>735.33</v>
      </c>
      <c r="H701" s="132">
        <v>920.78</v>
      </c>
      <c r="I701" s="390">
        <v>8977.6049999999996</v>
      </c>
      <c r="J701" s="100"/>
      <c r="K701" s="165">
        <v>0</v>
      </c>
      <c r="L701" s="177">
        <v>0</v>
      </c>
      <c r="M701" s="399">
        <v>0</v>
      </c>
      <c r="N701" s="165">
        <v>0</v>
      </c>
      <c r="O701" s="166">
        <v>0</v>
      </c>
      <c r="P701" s="165">
        <v>8977.6049999999996</v>
      </c>
      <c r="Q701" s="100"/>
      <c r="R701" s="165">
        <v>0</v>
      </c>
      <c r="S701" s="177">
        <v>0</v>
      </c>
      <c r="T701" s="339">
        <v>0</v>
      </c>
      <c r="U701" s="155">
        <v>0</v>
      </c>
      <c r="V701" s="166">
        <v>0</v>
      </c>
      <c r="W701" s="155">
        <v>8977.6049999999996</v>
      </c>
      <c r="X701" s="100"/>
      <c r="Y701" s="165">
        <v>0</v>
      </c>
      <c r="Z701" s="177">
        <v>0</v>
      </c>
      <c r="AA701" s="339">
        <v>0</v>
      </c>
      <c r="AB701" s="155">
        <v>0</v>
      </c>
      <c r="AC701" s="166">
        <v>0</v>
      </c>
      <c r="AD701" s="155">
        <v>8977.6049999999996</v>
      </c>
      <c r="AE701" s="100"/>
      <c r="AF701" s="165">
        <v>0</v>
      </c>
      <c r="AG701" s="177">
        <v>0</v>
      </c>
      <c r="AH701" s="339">
        <v>0</v>
      </c>
      <c r="AI701" s="155">
        <v>0</v>
      </c>
      <c r="AJ701" s="166">
        <v>0</v>
      </c>
      <c r="AK701" s="155">
        <v>8977.6049999999996</v>
      </c>
      <c r="AL701" s="100">
        <v>9.75</v>
      </c>
      <c r="AM701" s="165">
        <v>8977.6049999999996</v>
      </c>
      <c r="AN701" s="177">
        <v>1</v>
      </c>
      <c r="AO701" s="339">
        <v>9.75</v>
      </c>
      <c r="AP701" s="155">
        <v>8977.6049999999996</v>
      </c>
      <c r="AQ701" s="166">
        <v>1</v>
      </c>
      <c r="AR701" s="155">
        <v>0</v>
      </c>
      <c r="AS701" s="100"/>
      <c r="AT701" s="165">
        <v>0</v>
      </c>
      <c r="AU701" s="177">
        <v>0</v>
      </c>
      <c r="AV701" s="339">
        <v>9.75</v>
      </c>
      <c r="AW701" s="155">
        <v>8977.6049999999996</v>
      </c>
      <c r="AX701" s="166">
        <v>1</v>
      </c>
      <c r="AY701" s="155">
        <v>0</v>
      </c>
      <c r="AZ701" s="100"/>
      <c r="BA701" s="165">
        <v>0</v>
      </c>
      <c r="BB701" s="177">
        <v>0</v>
      </c>
      <c r="BC701" s="339">
        <v>9.75</v>
      </c>
      <c r="BD701" s="155">
        <v>8977.6049999999996</v>
      </c>
      <c r="BE701" s="166">
        <v>1</v>
      </c>
      <c r="BF701" s="155">
        <v>0</v>
      </c>
      <c r="BG701" s="100"/>
      <c r="BH701" s="165">
        <v>0</v>
      </c>
      <c r="BI701" s="177">
        <v>0</v>
      </c>
      <c r="BJ701" s="339">
        <v>9.75</v>
      </c>
      <c r="BK701" s="155">
        <v>8977.6049999999996</v>
      </c>
      <c r="BL701" s="166">
        <v>1</v>
      </c>
      <c r="BM701" s="155">
        <v>0</v>
      </c>
      <c r="BN701" s="100"/>
      <c r="BO701" s="165">
        <v>0</v>
      </c>
      <c r="BP701" s="177">
        <v>0</v>
      </c>
      <c r="BQ701" s="339">
        <v>9.75</v>
      </c>
      <c r="BR701" s="155">
        <v>8977.6049999999996</v>
      </c>
      <c r="BS701" s="166">
        <v>1</v>
      </c>
      <c r="BT701" s="155">
        <v>0</v>
      </c>
      <c r="BU701" s="100"/>
      <c r="BV701" s="165">
        <v>0</v>
      </c>
      <c r="BW701" s="177">
        <v>0</v>
      </c>
      <c r="BX701" s="339">
        <v>9.75</v>
      </c>
      <c r="BY701" s="155">
        <v>8977.6049999999996</v>
      </c>
      <c r="BZ701" s="166">
        <v>1</v>
      </c>
      <c r="CA701" s="155">
        <v>0</v>
      </c>
      <c r="CB701" s="100"/>
      <c r="CC701" s="165">
        <v>0</v>
      </c>
      <c r="CD701" s="177">
        <v>0</v>
      </c>
      <c r="CE701" s="339">
        <v>9.75</v>
      </c>
      <c r="CF701" s="155">
        <v>8977.6049999999996</v>
      </c>
      <c r="CG701" s="166">
        <v>1</v>
      </c>
      <c r="CH701" s="155">
        <v>0</v>
      </c>
      <c r="CI701" s="100"/>
      <c r="CJ701" s="165">
        <v>0</v>
      </c>
      <c r="CK701" s="177">
        <v>0</v>
      </c>
      <c r="CL701" s="339">
        <v>9.75</v>
      </c>
      <c r="CM701" s="155">
        <v>8977.6049999999996</v>
      </c>
      <c r="CN701" s="166">
        <v>1</v>
      </c>
      <c r="CO701" s="155">
        <v>0</v>
      </c>
      <c r="CP701" s="100"/>
      <c r="CQ701" s="165">
        <v>0</v>
      </c>
      <c r="CR701" s="177">
        <v>0</v>
      </c>
      <c r="CS701" s="339">
        <v>9.75</v>
      </c>
      <c r="CT701" s="155">
        <v>8977.6049999999996</v>
      </c>
      <c r="CU701" s="166">
        <v>1</v>
      </c>
      <c r="CV701" s="155">
        <v>0</v>
      </c>
      <c r="CW701" s="100"/>
      <c r="CX701" s="165">
        <v>0</v>
      </c>
      <c r="CY701" s="177">
        <v>0</v>
      </c>
      <c r="CZ701" s="339">
        <v>9.75</v>
      </c>
      <c r="DA701" s="155">
        <v>8977.6049999999996</v>
      </c>
      <c r="DB701" s="166">
        <v>1</v>
      </c>
      <c r="DC701" s="155">
        <v>0</v>
      </c>
      <c r="DD701" s="100"/>
      <c r="DE701" s="165">
        <v>0</v>
      </c>
      <c r="DF701" s="177">
        <v>0</v>
      </c>
      <c r="DG701" s="339">
        <v>9.75</v>
      </c>
      <c r="DH701" s="155">
        <v>8977.6049999999996</v>
      </c>
      <c r="DI701" s="166">
        <v>1</v>
      </c>
      <c r="DJ701" s="155">
        <v>0</v>
      </c>
      <c r="DK701" s="100"/>
      <c r="DL701" s="165">
        <v>0</v>
      </c>
      <c r="DM701" s="177">
        <v>0</v>
      </c>
      <c r="DN701" s="339">
        <v>9.75</v>
      </c>
      <c r="DO701" s="155">
        <v>8977.6049999999996</v>
      </c>
      <c r="DP701" s="166">
        <v>1</v>
      </c>
      <c r="DQ701" s="155">
        <v>0</v>
      </c>
    </row>
    <row r="702" spans="1:121" x14ac:dyDescent="0.25">
      <c r="A702" s="118">
        <v>4</v>
      </c>
      <c r="B702" s="118"/>
      <c r="C702" s="118"/>
      <c r="D702" s="119" t="s">
        <v>238</v>
      </c>
      <c r="E702" s="120"/>
      <c r="F702" s="120"/>
      <c r="G702" s="121"/>
      <c r="H702" s="121"/>
      <c r="I702" s="159"/>
      <c r="J702" s="175"/>
      <c r="K702" s="159">
        <v>0</v>
      </c>
      <c r="L702" s="176" t="e">
        <v>#DIV/0!</v>
      </c>
      <c r="M702" s="398"/>
      <c r="N702" s="159">
        <v>0</v>
      </c>
      <c r="O702" s="163" t="e">
        <v>#DIV/0!</v>
      </c>
      <c r="P702" s="159">
        <v>263582.08100000001</v>
      </c>
      <c r="Q702" s="175"/>
      <c r="R702" s="159">
        <v>0</v>
      </c>
      <c r="S702" s="176" t="e">
        <v>#DIV/0!</v>
      </c>
      <c r="T702" s="398"/>
      <c r="U702" s="159">
        <v>0</v>
      </c>
      <c r="V702" s="163" t="e">
        <v>#DIV/0!</v>
      </c>
      <c r="W702" s="159">
        <v>263582.08100000001</v>
      </c>
      <c r="X702" s="175"/>
      <c r="Y702" s="159">
        <v>0</v>
      </c>
      <c r="Z702" s="176" t="e">
        <v>#DIV/0!</v>
      </c>
      <c r="AA702" s="398"/>
      <c r="AB702" s="159">
        <v>0</v>
      </c>
      <c r="AC702" s="163" t="e">
        <v>#DIV/0!</v>
      </c>
      <c r="AD702" s="159">
        <v>263582.08100000001</v>
      </c>
      <c r="AE702" s="175"/>
      <c r="AF702" s="159">
        <v>0</v>
      </c>
      <c r="AG702" s="176" t="e">
        <v>#DIV/0!</v>
      </c>
      <c r="AH702" s="398"/>
      <c r="AI702" s="159">
        <v>0</v>
      </c>
      <c r="AJ702" s="163" t="e">
        <v>#DIV/0!</v>
      </c>
      <c r="AK702" s="159">
        <v>263582.08100000001</v>
      </c>
      <c r="AL702" s="175"/>
      <c r="AM702" s="159">
        <v>54847.096299999997</v>
      </c>
      <c r="AN702" s="176" t="e">
        <v>#DIV/0!</v>
      </c>
      <c r="AO702" s="398"/>
      <c r="AP702" s="159">
        <v>54847.096299999997</v>
      </c>
      <c r="AQ702" s="163" t="e">
        <v>#DIV/0!</v>
      </c>
      <c r="AR702" s="159">
        <v>208734.98469999997</v>
      </c>
      <c r="AS702" s="175"/>
      <c r="AT702" s="159">
        <v>42596.931200000006</v>
      </c>
      <c r="AU702" s="176" t="e">
        <v>#DIV/0!</v>
      </c>
      <c r="AV702" s="398"/>
      <c r="AW702" s="159">
        <v>97444.027499999997</v>
      </c>
      <c r="AX702" s="163" t="e">
        <v>#DIV/0!</v>
      </c>
      <c r="AY702" s="159">
        <v>166138.05349999998</v>
      </c>
      <c r="AZ702" s="175"/>
      <c r="BA702" s="159">
        <v>52919.367600000005</v>
      </c>
      <c r="BB702" s="176" t="e">
        <v>#DIV/0!</v>
      </c>
      <c r="BC702" s="398"/>
      <c r="BD702" s="159">
        <v>150363.39509999999</v>
      </c>
      <c r="BE702" s="163" t="e">
        <v>#DIV/0!</v>
      </c>
      <c r="BF702" s="159">
        <v>113218.68590000001</v>
      </c>
      <c r="BG702" s="175"/>
      <c r="BH702" s="159">
        <v>8672.0735999999997</v>
      </c>
      <c r="BI702" s="176" t="e">
        <v>#DIV/0!</v>
      </c>
      <c r="BJ702" s="398"/>
      <c r="BK702" s="159">
        <v>159035.4687</v>
      </c>
      <c r="BL702" s="163" t="e">
        <v>#DIV/0!</v>
      </c>
      <c r="BM702" s="159">
        <v>104546.61229999998</v>
      </c>
      <c r="BN702" s="175"/>
      <c r="BO702" s="159">
        <v>49457.267600000006</v>
      </c>
      <c r="BP702" s="176" t="e">
        <v>#DIV/0!</v>
      </c>
      <c r="BQ702" s="398"/>
      <c r="BR702" s="159">
        <v>208492.72230000002</v>
      </c>
      <c r="BS702" s="163" t="e">
        <v>#DIV/0!</v>
      </c>
      <c r="BT702" s="159">
        <v>55089.35869999999</v>
      </c>
      <c r="BU702" s="175"/>
      <c r="BV702" s="159">
        <v>12760.563399999999</v>
      </c>
      <c r="BW702" s="176" t="e">
        <v>#DIV/0!</v>
      </c>
      <c r="BX702" s="398"/>
      <c r="BY702" s="159">
        <v>221253.28570000001</v>
      </c>
      <c r="BZ702" s="163" t="e">
        <v>#DIV/0!</v>
      </c>
      <c r="CA702" s="159">
        <v>42328.795299999991</v>
      </c>
      <c r="CB702" s="175"/>
      <c r="CC702" s="159">
        <v>9887.3063999999995</v>
      </c>
      <c r="CD702" s="176" t="e">
        <v>#DIV/0!</v>
      </c>
      <c r="CE702" s="398"/>
      <c r="CF702" s="159">
        <v>231140.59210000001</v>
      </c>
      <c r="CG702" s="163" t="e">
        <v>#DIV/0!</v>
      </c>
      <c r="CH702" s="159">
        <v>32441.488899999997</v>
      </c>
      <c r="CI702" s="175"/>
      <c r="CJ702" s="159">
        <v>32441.464899999999</v>
      </c>
      <c r="CK702" s="176" t="e">
        <v>#DIV/0!</v>
      </c>
      <c r="CL702" s="398"/>
      <c r="CM702" s="159">
        <v>263582.087</v>
      </c>
      <c r="CN702" s="163">
        <v>0</v>
      </c>
      <c r="CO702" s="159">
        <v>3.9999999872579652E-3</v>
      </c>
      <c r="CP702" s="175"/>
      <c r="CQ702" s="159">
        <v>0</v>
      </c>
      <c r="CR702" s="176"/>
      <c r="CS702" s="398"/>
      <c r="CT702" s="159">
        <v>263582.087</v>
      </c>
      <c r="CU702" s="163"/>
      <c r="CV702" s="176">
        <v>3.9999999872579652E-3</v>
      </c>
      <c r="CW702" s="175"/>
      <c r="CX702" s="159">
        <v>0</v>
      </c>
      <c r="CY702" s="176"/>
      <c r="CZ702" s="398"/>
      <c r="DA702" s="159">
        <v>263582.087</v>
      </c>
      <c r="DB702" s="163"/>
      <c r="DC702" s="176">
        <v>3.9999999872579652E-3</v>
      </c>
      <c r="DD702" s="175"/>
      <c r="DE702" s="159">
        <v>0</v>
      </c>
      <c r="DF702" s="176"/>
      <c r="DG702" s="398"/>
      <c r="DH702" s="159">
        <v>263582.087</v>
      </c>
      <c r="DI702" s="163"/>
      <c r="DJ702" s="176">
        <v>3.9999999872579652E-3</v>
      </c>
      <c r="DK702" s="175"/>
      <c r="DL702" s="159">
        <v>0</v>
      </c>
      <c r="DM702" s="176"/>
      <c r="DN702" s="398"/>
      <c r="DO702" s="159">
        <v>263582.087</v>
      </c>
      <c r="DP702" s="163"/>
      <c r="DQ702" s="176">
        <v>3.9999999872579652E-3</v>
      </c>
    </row>
    <row r="703" spans="1:121" ht="38.25" x14ac:dyDescent="0.25">
      <c r="A703" s="123" t="s">
        <v>1874</v>
      </c>
      <c r="B703" s="123">
        <v>92760</v>
      </c>
      <c r="C703" s="123" t="s">
        <v>32</v>
      </c>
      <c r="D703" s="131" t="s">
        <v>1875</v>
      </c>
      <c r="E703" s="123" t="s">
        <v>222</v>
      </c>
      <c r="F703" s="123">
        <v>5.5</v>
      </c>
      <c r="G703" s="125">
        <v>12.17</v>
      </c>
      <c r="H703" s="132">
        <v>15.23</v>
      </c>
      <c r="I703" s="390">
        <v>83.765000000000001</v>
      </c>
      <c r="J703" s="100"/>
      <c r="K703" s="165">
        <v>0</v>
      </c>
      <c r="L703" s="177">
        <v>0</v>
      </c>
      <c r="M703" s="399">
        <v>0</v>
      </c>
      <c r="N703" s="165">
        <v>0</v>
      </c>
      <c r="O703" s="166">
        <v>0</v>
      </c>
      <c r="P703" s="165">
        <v>83.765000000000001</v>
      </c>
      <c r="Q703" s="100"/>
      <c r="R703" s="165">
        <v>0</v>
      </c>
      <c r="S703" s="177">
        <v>0</v>
      </c>
      <c r="T703" s="339">
        <v>0</v>
      </c>
      <c r="U703" s="155">
        <v>0</v>
      </c>
      <c r="V703" s="166">
        <v>0</v>
      </c>
      <c r="W703" s="155">
        <v>83.765000000000001</v>
      </c>
      <c r="X703" s="100"/>
      <c r="Y703" s="165">
        <v>0</v>
      </c>
      <c r="Z703" s="177">
        <v>0</v>
      </c>
      <c r="AA703" s="339">
        <v>0</v>
      </c>
      <c r="AB703" s="155">
        <v>0</v>
      </c>
      <c r="AC703" s="166">
        <v>0</v>
      </c>
      <c r="AD703" s="155">
        <v>83.765000000000001</v>
      </c>
      <c r="AE703" s="100"/>
      <c r="AF703" s="165">
        <v>0</v>
      </c>
      <c r="AG703" s="177">
        <v>0</v>
      </c>
      <c r="AH703" s="339">
        <v>0</v>
      </c>
      <c r="AI703" s="155">
        <v>0</v>
      </c>
      <c r="AJ703" s="166">
        <v>0</v>
      </c>
      <c r="AK703" s="155">
        <v>83.765000000000001</v>
      </c>
      <c r="AL703" s="100">
        <v>5.5</v>
      </c>
      <c r="AM703" s="165">
        <v>83.765000000000001</v>
      </c>
      <c r="AN703" s="177">
        <v>1</v>
      </c>
      <c r="AO703" s="339">
        <v>5.5</v>
      </c>
      <c r="AP703" s="155">
        <v>83.765000000000001</v>
      </c>
      <c r="AQ703" s="166">
        <v>1</v>
      </c>
      <c r="AR703" s="155">
        <v>0</v>
      </c>
      <c r="AS703" s="100"/>
      <c r="AT703" s="165">
        <v>0</v>
      </c>
      <c r="AU703" s="177">
        <v>0</v>
      </c>
      <c r="AV703" s="339">
        <v>5.5</v>
      </c>
      <c r="AW703" s="155">
        <v>83.765000000000001</v>
      </c>
      <c r="AX703" s="166">
        <v>1</v>
      </c>
      <c r="AY703" s="155">
        <v>0</v>
      </c>
      <c r="AZ703" s="100"/>
      <c r="BA703" s="165">
        <v>0</v>
      </c>
      <c r="BB703" s="177">
        <v>0</v>
      </c>
      <c r="BC703" s="339">
        <v>5.5</v>
      </c>
      <c r="BD703" s="155">
        <v>83.765000000000001</v>
      </c>
      <c r="BE703" s="166">
        <v>1</v>
      </c>
      <c r="BF703" s="155">
        <v>0</v>
      </c>
      <c r="BG703" s="100"/>
      <c r="BH703" s="165">
        <v>0</v>
      </c>
      <c r="BI703" s="177">
        <v>0</v>
      </c>
      <c r="BJ703" s="339">
        <v>5.5</v>
      </c>
      <c r="BK703" s="155">
        <v>83.765000000000001</v>
      </c>
      <c r="BL703" s="166">
        <v>1</v>
      </c>
      <c r="BM703" s="155">
        <v>0</v>
      </c>
      <c r="BN703" s="100"/>
      <c r="BO703" s="165">
        <v>0</v>
      </c>
      <c r="BP703" s="177">
        <v>0</v>
      </c>
      <c r="BQ703" s="339">
        <v>5.5</v>
      </c>
      <c r="BR703" s="155">
        <v>83.76</v>
      </c>
      <c r="BS703" s="166">
        <v>0.99994030919835264</v>
      </c>
      <c r="BT703" s="155">
        <v>4.9999999999954525E-3</v>
      </c>
      <c r="BU703" s="100"/>
      <c r="BV703" s="165">
        <v>0</v>
      </c>
      <c r="BW703" s="177">
        <v>0</v>
      </c>
      <c r="BX703" s="339">
        <v>5.5</v>
      </c>
      <c r="BY703" s="155">
        <v>83.76</v>
      </c>
      <c r="BZ703" s="166">
        <v>0.99994030919835264</v>
      </c>
      <c r="CA703" s="155">
        <v>4.9999999999954525E-3</v>
      </c>
      <c r="CB703" s="100"/>
      <c r="CC703" s="165">
        <v>0</v>
      </c>
      <c r="CD703" s="177">
        <v>0</v>
      </c>
      <c r="CE703" s="339">
        <v>5.5</v>
      </c>
      <c r="CF703" s="155">
        <v>83.76</v>
      </c>
      <c r="CG703" s="166">
        <v>0.99994030919835264</v>
      </c>
      <c r="CH703" s="155">
        <v>4.9999999999954525E-3</v>
      </c>
      <c r="CI703" s="100"/>
      <c r="CJ703" s="165">
        <v>0</v>
      </c>
      <c r="CK703" s="177">
        <v>0</v>
      </c>
      <c r="CL703" s="339">
        <v>5.5</v>
      </c>
      <c r="CM703" s="155">
        <v>83.77000000000001</v>
      </c>
      <c r="CN703" s="166">
        <v>1</v>
      </c>
      <c r="CO703" s="155">
        <v>4.9999999999903368E-3</v>
      </c>
      <c r="CP703" s="100"/>
      <c r="CQ703" s="165">
        <v>0</v>
      </c>
      <c r="CR703" s="177">
        <v>0</v>
      </c>
      <c r="CS703" s="339">
        <v>5.5</v>
      </c>
      <c r="CT703" s="155">
        <v>83.77000000000001</v>
      </c>
      <c r="CU703" s="166">
        <v>1</v>
      </c>
      <c r="CV703" s="155">
        <v>4.9999999999903368E-3</v>
      </c>
      <c r="CW703" s="100"/>
      <c r="CX703" s="165">
        <v>0</v>
      </c>
      <c r="CY703" s="177">
        <v>0</v>
      </c>
      <c r="CZ703" s="339">
        <v>5.5</v>
      </c>
      <c r="DA703" s="155">
        <v>83.77000000000001</v>
      </c>
      <c r="DB703" s="156">
        <v>1.0000596908016475</v>
      </c>
      <c r="DC703" s="155">
        <v>4.9999999999903368E-3</v>
      </c>
      <c r="DD703" s="100"/>
      <c r="DE703" s="165">
        <v>0</v>
      </c>
      <c r="DF703" s="177">
        <v>0</v>
      </c>
      <c r="DG703" s="339">
        <v>5.5</v>
      </c>
      <c r="DH703" s="155">
        <v>83.77000000000001</v>
      </c>
      <c r="DI703" s="166">
        <v>3</v>
      </c>
      <c r="DJ703" s="155">
        <v>4.9999999999903368E-3</v>
      </c>
      <c r="DK703" s="100"/>
      <c r="DL703" s="165">
        <v>0</v>
      </c>
      <c r="DM703" s="177">
        <v>0</v>
      </c>
      <c r="DN703" s="339">
        <v>5.5</v>
      </c>
      <c r="DO703" s="155">
        <v>83.77000000000001</v>
      </c>
      <c r="DP703" s="166">
        <v>4</v>
      </c>
      <c r="DQ703" s="155">
        <v>4.9999999999903368E-3</v>
      </c>
    </row>
    <row r="704" spans="1:121" ht="38.25" x14ac:dyDescent="0.25">
      <c r="A704" s="123" t="s">
        <v>1876</v>
      </c>
      <c r="B704" s="123">
        <v>92761</v>
      </c>
      <c r="C704" s="123" t="s">
        <v>32</v>
      </c>
      <c r="D704" s="131" t="s">
        <v>1877</v>
      </c>
      <c r="E704" s="123" t="s">
        <v>222</v>
      </c>
      <c r="F704" s="123">
        <v>715.08</v>
      </c>
      <c r="G704" s="125">
        <v>11.68</v>
      </c>
      <c r="H704" s="132">
        <v>14.62</v>
      </c>
      <c r="I704" s="390">
        <v>10454.468999999999</v>
      </c>
      <c r="J704" s="100"/>
      <c r="K704" s="165">
        <v>0</v>
      </c>
      <c r="L704" s="177">
        <v>0</v>
      </c>
      <c r="M704" s="399">
        <v>0</v>
      </c>
      <c r="N704" s="165">
        <v>0</v>
      </c>
      <c r="O704" s="166">
        <v>0</v>
      </c>
      <c r="P704" s="165">
        <v>10454.468999999999</v>
      </c>
      <c r="Q704" s="100"/>
      <c r="R704" s="165">
        <v>0</v>
      </c>
      <c r="S704" s="177">
        <v>0</v>
      </c>
      <c r="T704" s="339">
        <v>0</v>
      </c>
      <c r="U704" s="155">
        <v>0</v>
      </c>
      <c r="V704" s="166">
        <v>0</v>
      </c>
      <c r="W704" s="155">
        <v>10454.468999999999</v>
      </c>
      <c r="X704" s="100"/>
      <c r="Y704" s="165">
        <v>0</v>
      </c>
      <c r="Z704" s="177">
        <v>0</v>
      </c>
      <c r="AA704" s="339">
        <v>0</v>
      </c>
      <c r="AB704" s="155">
        <v>0</v>
      </c>
      <c r="AC704" s="166">
        <v>0</v>
      </c>
      <c r="AD704" s="155">
        <v>10454.468999999999</v>
      </c>
      <c r="AE704" s="100"/>
      <c r="AF704" s="165">
        <v>0</v>
      </c>
      <c r="AG704" s="177">
        <v>0</v>
      </c>
      <c r="AH704" s="339">
        <v>0</v>
      </c>
      <c r="AI704" s="155">
        <v>0</v>
      </c>
      <c r="AJ704" s="166">
        <v>0</v>
      </c>
      <c r="AK704" s="155">
        <v>10454.468999999999</v>
      </c>
      <c r="AL704" s="100">
        <v>261.62</v>
      </c>
      <c r="AM704" s="165">
        <v>3824.8843999999999</v>
      </c>
      <c r="AN704" s="177">
        <v>0.36586118338482809</v>
      </c>
      <c r="AO704" s="339">
        <v>261.62</v>
      </c>
      <c r="AP704" s="155">
        <v>3824.8843999999999</v>
      </c>
      <c r="AQ704" s="166">
        <v>0.36586118338482809</v>
      </c>
      <c r="AR704" s="155">
        <v>6629.5845999999992</v>
      </c>
      <c r="AS704" s="100"/>
      <c r="AT704" s="165">
        <v>0</v>
      </c>
      <c r="AU704" s="177">
        <v>0</v>
      </c>
      <c r="AV704" s="339">
        <v>261.62</v>
      </c>
      <c r="AW704" s="155">
        <v>3824.8843999999999</v>
      </c>
      <c r="AX704" s="166">
        <v>0.36586118338482809</v>
      </c>
      <c r="AY704" s="155">
        <v>6629.5845999999992</v>
      </c>
      <c r="AZ704" s="100">
        <v>85.9</v>
      </c>
      <c r="BA704" s="165">
        <v>1255.8579999999999</v>
      </c>
      <c r="BB704" s="177">
        <v>0.12012642631586549</v>
      </c>
      <c r="BC704" s="339">
        <v>347.52</v>
      </c>
      <c r="BD704" s="155">
        <v>5080.7424000000001</v>
      </c>
      <c r="BE704" s="166">
        <v>0.4859876097006936</v>
      </c>
      <c r="BF704" s="155">
        <v>5373.7265999999991</v>
      </c>
      <c r="BG704" s="100">
        <v>59.5</v>
      </c>
      <c r="BH704" s="165">
        <v>869.89</v>
      </c>
      <c r="BI704" s="177">
        <v>8.3207478065122201E-2</v>
      </c>
      <c r="BJ704" s="339">
        <v>407.02</v>
      </c>
      <c r="BK704" s="155">
        <v>5950.6324000000004</v>
      </c>
      <c r="BL704" s="166">
        <v>0.56919508776581584</v>
      </c>
      <c r="BM704" s="155">
        <v>4503.8365999999987</v>
      </c>
      <c r="BN704" s="100">
        <v>308.06</v>
      </c>
      <c r="BO704" s="165">
        <v>4503.8371999999999</v>
      </c>
      <c r="BP704" s="177">
        <v>0.43080496962590836</v>
      </c>
      <c r="BQ704" s="339">
        <v>715.07999999999993</v>
      </c>
      <c r="BR704" s="155">
        <v>10454.4696</v>
      </c>
      <c r="BS704" s="166">
        <v>1.0000000573917243</v>
      </c>
      <c r="BT704" s="155">
        <v>-6.0000000121362973E-4</v>
      </c>
      <c r="BU704" s="100"/>
      <c r="BV704" s="165">
        <v>0</v>
      </c>
      <c r="BW704" s="177">
        <v>0</v>
      </c>
      <c r="BX704" s="339">
        <v>715.07999999999993</v>
      </c>
      <c r="BY704" s="155">
        <v>10454.4696</v>
      </c>
      <c r="BZ704" s="166">
        <v>1.0000000573917243</v>
      </c>
      <c r="CA704" s="155">
        <v>-6.0000000121362973E-4</v>
      </c>
      <c r="CB704" s="100"/>
      <c r="CC704" s="165">
        <v>0</v>
      </c>
      <c r="CD704" s="177">
        <v>0</v>
      </c>
      <c r="CE704" s="339">
        <v>715.07999999999993</v>
      </c>
      <c r="CF704" s="155">
        <v>10454.4696</v>
      </c>
      <c r="CG704" s="166">
        <v>1.0000000573917243</v>
      </c>
      <c r="CH704" s="155">
        <v>-6.0000000121362973E-4</v>
      </c>
      <c r="CI704" s="100"/>
      <c r="CJ704" s="165">
        <v>0</v>
      </c>
      <c r="CK704" s="177">
        <v>0</v>
      </c>
      <c r="CL704" s="339">
        <v>715.07999999999993</v>
      </c>
      <c r="CM704" s="155">
        <v>10454.4696</v>
      </c>
      <c r="CN704" s="166">
        <v>1.0000000573917243</v>
      </c>
      <c r="CO704" s="155">
        <v>-6.0000000121362973E-4</v>
      </c>
      <c r="CP704" s="100"/>
      <c r="CQ704" s="165">
        <v>0</v>
      </c>
      <c r="CR704" s="177">
        <v>0</v>
      </c>
      <c r="CS704" s="339">
        <v>715.07999999999993</v>
      </c>
      <c r="CT704" s="155">
        <v>10454.4696</v>
      </c>
      <c r="CU704" s="166">
        <v>1.0000000573917243</v>
      </c>
      <c r="CV704" s="155">
        <v>-6.0000000121362973E-4</v>
      </c>
      <c r="CW704" s="100"/>
      <c r="CX704" s="165">
        <v>0</v>
      </c>
      <c r="CY704" s="177">
        <v>0</v>
      </c>
      <c r="CZ704" s="339">
        <v>715.07999999999993</v>
      </c>
      <c r="DA704" s="155">
        <v>10454.4696</v>
      </c>
      <c r="DB704" s="166">
        <v>1.0000000573917243</v>
      </c>
      <c r="DC704" s="155">
        <v>-6.0000000121362973E-4</v>
      </c>
      <c r="DD704" s="100"/>
      <c r="DE704" s="165">
        <v>0</v>
      </c>
      <c r="DF704" s="177">
        <v>0</v>
      </c>
      <c r="DG704" s="339">
        <v>715.07999999999993</v>
      </c>
      <c r="DH704" s="155">
        <v>10454.4696</v>
      </c>
      <c r="DI704" s="166">
        <v>1.0000000573917243</v>
      </c>
      <c r="DJ704" s="155">
        <v>-6.0000000121362973E-4</v>
      </c>
      <c r="DK704" s="100"/>
      <c r="DL704" s="165">
        <v>0</v>
      </c>
      <c r="DM704" s="177">
        <v>0</v>
      </c>
      <c r="DN704" s="339">
        <v>715.07999999999993</v>
      </c>
      <c r="DO704" s="155">
        <v>10454.4696</v>
      </c>
      <c r="DP704" s="166">
        <v>1.0000000573917243</v>
      </c>
      <c r="DQ704" s="155">
        <v>-6.0000000121362973E-4</v>
      </c>
    </row>
    <row r="705" spans="1:121" ht="38.25" x14ac:dyDescent="0.25">
      <c r="A705" s="123" t="s">
        <v>1878</v>
      </c>
      <c r="B705" s="123">
        <v>92762</v>
      </c>
      <c r="C705" s="123" t="s">
        <v>32</v>
      </c>
      <c r="D705" s="131" t="s">
        <v>1879</v>
      </c>
      <c r="E705" s="123" t="s">
        <v>222</v>
      </c>
      <c r="F705" s="123">
        <v>357.34000000000003</v>
      </c>
      <c r="G705" s="125">
        <v>10.57</v>
      </c>
      <c r="H705" s="132">
        <v>13.23</v>
      </c>
      <c r="I705" s="390">
        <v>4727.6080000000002</v>
      </c>
      <c r="J705" s="100"/>
      <c r="K705" s="165">
        <v>0</v>
      </c>
      <c r="L705" s="177">
        <v>0</v>
      </c>
      <c r="M705" s="399">
        <v>0</v>
      </c>
      <c r="N705" s="165">
        <v>0</v>
      </c>
      <c r="O705" s="166">
        <v>0</v>
      </c>
      <c r="P705" s="165">
        <v>4727.6080000000002</v>
      </c>
      <c r="Q705" s="100"/>
      <c r="R705" s="165">
        <v>0</v>
      </c>
      <c r="S705" s="177">
        <v>0</v>
      </c>
      <c r="T705" s="339">
        <v>0</v>
      </c>
      <c r="U705" s="155">
        <v>0</v>
      </c>
      <c r="V705" s="166">
        <v>0</v>
      </c>
      <c r="W705" s="155">
        <v>4727.6080000000002</v>
      </c>
      <c r="X705" s="100"/>
      <c r="Y705" s="165">
        <v>0</v>
      </c>
      <c r="Z705" s="177">
        <v>0</v>
      </c>
      <c r="AA705" s="339">
        <v>0</v>
      </c>
      <c r="AB705" s="155">
        <v>0</v>
      </c>
      <c r="AC705" s="166">
        <v>0</v>
      </c>
      <c r="AD705" s="155">
        <v>4727.6080000000002</v>
      </c>
      <c r="AE705" s="100"/>
      <c r="AF705" s="165">
        <v>0</v>
      </c>
      <c r="AG705" s="177">
        <v>0</v>
      </c>
      <c r="AH705" s="339">
        <v>0</v>
      </c>
      <c r="AI705" s="155">
        <v>0</v>
      </c>
      <c r="AJ705" s="166">
        <v>0</v>
      </c>
      <c r="AK705" s="155">
        <v>4727.6080000000002</v>
      </c>
      <c r="AL705" s="100">
        <v>16.47</v>
      </c>
      <c r="AM705" s="165">
        <v>217.8981</v>
      </c>
      <c r="AN705" s="177">
        <v>4.6090559961824241E-2</v>
      </c>
      <c r="AO705" s="339">
        <v>16.47</v>
      </c>
      <c r="AP705" s="155">
        <v>217.8981</v>
      </c>
      <c r="AQ705" s="166">
        <v>4.6090559961824241E-2</v>
      </c>
      <c r="AR705" s="155">
        <v>4509.7098999999998</v>
      </c>
      <c r="AS705" s="100">
        <v>190.61</v>
      </c>
      <c r="AT705" s="165">
        <v>2521.7703000000001</v>
      </c>
      <c r="AU705" s="177">
        <v>0.53341357828314029</v>
      </c>
      <c r="AV705" s="339">
        <v>207.08</v>
      </c>
      <c r="AW705" s="155">
        <v>2739.6684</v>
      </c>
      <c r="AX705" s="166">
        <v>0.5795041382449645</v>
      </c>
      <c r="AY705" s="155">
        <v>1987.9396000000002</v>
      </c>
      <c r="AZ705" s="100">
        <v>35.119999999999997</v>
      </c>
      <c r="BA705" s="165">
        <v>464.63759999999996</v>
      </c>
      <c r="BB705" s="177">
        <v>9.828175263262097E-2</v>
      </c>
      <c r="BC705" s="339">
        <v>242.20000000000002</v>
      </c>
      <c r="BD705" s="155">
        <v>3204.306</v>
      </c>
      <c r="BE705" s="166">
        <v>0.67778589087758545</v>
      </c>
      <c r="BF705" s="155">
        <v>1523.3020000000001</v>
      </c>
      <c r="BG705" s="100">
        <v>25.6</v>
      </c>
      <c r="BH705" s="165">
        <v>338.68800000000005</v>
      </c>
      <c r="BI705" s="177">
        <v>7.1640457499860408E-2</v>
      </c>
      <c r="BJ705" s="339">
        <v>267.8</v>
      </c>
      <c r="BK705" s="155">
        <v>3542.9940000000001</v>
      </c>
      <c r="BL705" s="166">
        <v>0.74942634837744582</v>
      </c>
      <c r="BM705" s="155">
        <v>1184.614</v>
      </c>
      <c r="BN705" s="100">
        <v>89.53</v>
      </c>
      <c r="BO705" s="165">
        <v>1184.4819</v>
      </c>
      <c r="BP705" s="177">
        <v>0.25054570937353521</v>
      </c>
      <c r="BQ705" s="339">
        <v>357.33000000000004</v>
      </c>
      <c r="BR705" s="155">
        <v>4727.4759000000004</v>
      </c>
      <c r="BS705" s="166">
        <v>0.99997205775098108</v>
      </c>
      <c r="BT705" s="155">
        <v>0.13209999999980937</v>
      </c>
      <c r="BU705" s="100"/>
      <c r="BV705" s="165">
        <v>0</v>
      </c>
      <c r="BW705" s="177">
        <v>0</v>
      </c>
      <c r="BX705" s="339">
        <v>357.33000000000004</v>
      </c>
      <c r="BY705" s="155">
        <v>4727.4759000000004</v>
      </c>
      <c r="BZ705" s="166">
        <v>0.99997205775098108</v>
      </c>
      <c r="CA705" s="155">
        <v>0.13209999999980937</v>
      </c>
      <c r="CB705" s="100">
        <v>0.01</v>
      </c>
      <c r="CC705" s="165">
        <v>0.12</v>
      </c>
      <c r="CD705" s="177">
        <v>2.5382815157263459E-5</v>
      </c>
      <c r="CE705" s="339">
        <v>357.34000000000003</v>
      </c>
      <c r="CF705" s="155">
        <v>4727.5959000000003</v>
      </c>
      <c r="CG705" s="166">
        <v>0.99999744056613837</v>
      </c>
      <c r="CH705" s="155">
        <v>1.2099999999918509E-2</v>
      </c>
      <c r="CI705" s="100"/>
      <c r="CJ705" s="165">
        <v>0</v>
      </c>
      <c r="CK705" s="177">
        <v>0</v>
      </c>
      <c r="CL705" s="339">
        <v>357.34000000000003</v>
      </c>
      <c r="CM705" s="155">
        <v>4727.6059000000005</v>
      </c>
      <c r="CN705" s="166">
        <v>0.99999955580073485</v>
      </c>
      <c r="CO705" s="155">
        <v>2.0999999997002305E-3</v>
      </c>
      <c r="CP705" s="100"/>
      <c r="CQ705" s="165">
        <v>0</v>
      </c>
      <c r="CR705" s="177">
        <v>0</v>
      </c>
      <c r="CS705" s="339">
        <v>357.34000000000003</v>
      </c>
      <c r="CT705" s="155">
        <v>4727.6059000000005</v>
      </c>
      <c r="CU705" s="166">
        <v>0.99999955580073485</v>
      </c>
      <c r="CV705" s="155">
        <v>2.0999999997002305E-3</v>
      </c>
      <c r="CW705" s="100"/>
      <c r="CX705" s="165">
        <v>0</v>
      </c>
      <c r="CY705" s="177">
        <v>0</v>
      </c>
      <c r="CZ705" s="339">
        <v>357.34000000000003</v>
      </c>
      <c r="DA705" s="155">
        <v>4727.6059000000005</v>
      </c>
      <c r="DB705" s="166">
        <v>0.99999955580073485</v>
      </c>
      <c r="DC705" s="155">
        <v>2.0999999997002305E-3</v>
      </c>
      <c r="DD705" s="100"/>
      <c r="DE705" s="165">
        <v>0</v>
      </c>
      <c r="DF705" s="177">
        <v>0</v>
      </c>
      <c r="DG705" s="339">
        <v>357.34000000000003</v>
      </c>
      <c r="DH705" s="155">
        <v>4727.6059000000005</v>
      </c>
      <c r="DI705" s="166">
        <v>0.99999955580073485</v>
      </c>
      <c r="DJ705" s="155">
        <v>2.0999999997002305E-3</v>
      </c>
      <c r="DK705" s="100"/>
      <c r="DL705" s="165">
        <v>0</v>
      </c>
      <c r="DM705" s="177">
        <v>0</v>
      </c>
      <c r="DN705" s="339">
        <v>357.34000000000003</v>
      </c>
      <c r="DO705" s="155">
        <v>4727.6059000000005</v>
      </c>
      <c r="DP705" s="166">
        <v>0.99999955580073485</v>
      </c>
      <c r="DQ705" s="155">
        <v>2.0999999997002305E-3</v>
      </c>
    </row>
    <row r="706" spans="1:121" ht="51" x14ac:dyDescent="0.25">
      <c r="A706" s="123" t="s">
        <v>1880</v>
      </c>
      <c r="B706" s="123">
        <v>104107</v>
      </c>
      <c r="C706" s="123" t="s">
        <v>32</v>
      </c>
      <c r="D706" s="131" t="s">
        <v>1881</v>
      </c>
      <c r="E706" s="123" t="s">
        <v>222</v>
      </c>
      <c r="F706" s="123">
        <v>0</v>
      </c>
      <c r="G706" s="125">
        <v>10.029999999999999</v>
      </c>
      <c r="H706" s="132">
        <v>12.55</v>
      </c>
      <c r="I706" s="390">
        <v>0</v>
      </c>
      <c r="J706" s="100"/>
      <c r="K706" s="165">
        <v>0</v>
      </c>
      <c r="L706" s="177" t="e">
        <v>#DIV/0!</v>
      </c>
      <c r="M706" s="399">
        <v>0</v>
      </c>
      <c r="N706" s="165">
        <v>0</v>
      </c>
      <c r="O706" s="166" t="e">
        <v>#DIV/0!</v>
      </c>
      <c r="P706" s="165">
        <v>0</v>
      </c>
      <c r="Q706" s="100"/>
      <c r="R706" s="165">
        <v>0</v>
      </c>
      <c r="S706" s="177" t="e">
        <v>#DIV/0!</v>
      </c>
      <c r="T706" s="339">
        <v>0</v>
      </c>
      <c r="U706" s="155">
        <v>0</v>
      </c>
      <c r="V706" s="166" t="e">
        <v>#DIV/0!</v>
      </c>
      <c r="W706" s="155">
        <v>0</v>
      </c>
      <c r="X706" s="100"/>
      <c r="Y706" s="165">
        <v>0</v>
      </c>
      <c r="Z706" s="177" t="e">
        <v>#DIV/0!</v>
      </c>
      <c r="AA706" s="339">
        <v>0</v>
      </c>
      <c r="AB706" s="155">
        <v>0</v>
      </c>
      <c r="AC706" s="166" t="e">
        <v>#DIV/0!</v>
      </c>
      <c r="AD706" s="155">
        <v>0</v>
      </c>
      <c r="AE706" s="100"/>
      <c r="AF706" s="165">
        <v>0</v>
      </c>
      <c r="AG706" s="177" t="e">
        <v>#DIV/0!</v>
      </c>
      <c r="AH706" s="339">
        <v>0</v>
      </c>
      <c r="AI706" s="155">
        <v>0</v>
      </c>
      <c r="AJ706" s="166" t="e">
        <v>#DIV/0!</v>
      </c>
      <c r="AK706" s="155">
        <v>0</v>
      </c>
      <c r="AL706" s="100"/>
      <c r="AM706" s="165">
        <v>0</v>
      </c>
      <c r="AN706" s="177" t="e">
        <v>#DIV/0!</v>
      </c>
      <c r="AO706" s="339">
        <v>0</v>
      </c>
      <c r="AP706" s="155">
        <v>0</v>
      </c>
      <c r="AQ706" s="166" t="e">
        <v>#DIV/0!</v>
      </c>
      <c r="AR706" s="155">
        <v>0</v>
      </c>
      <c r="AS706" s="100"/>
      <c r="AT706" s="165">
        <v>0</v>
      </c>
      <c r="AU706" s="177" t="e">
        <v>#DIV/0!</v>
      </c>
      <c r="AV706" s="339">
        <v>0</v>
      </c>
      <c r="AW706" s="155">
        <v>0</v>
      </c>
      <c r="AX706" s="166" t="e">
        <v>#DIV/0!</v>
      </c>
      <c r="AY706" s="155">
        <v>0</v>
      </c>
      <c r="AZ706" s="100"/>
      <c r="BA706" s="165">
        <v>0</v>
      </c>
      <c r="BB706" s="177" t="e">
        <v>#DIV/0!</v>
      </c>
      <c r="BC706" s="339">
        <v>0</v>
      </c>
      <c r="BD706" s="155">
        <v>0</v>
      </c>
      <c r="BE706" s="166" t="e">
        <v>#DIV/0!</v>
      </c>
      <c r="BF706" s="155">
        <v>0</v>
      </c>
      <c r="BG706" s="100"/>
      <c r="BH706" s="165">
        <v>0</v>
      </c>
      <c r="BI706" s="177" t="e">
        <v>#DIV/0!</v>
      </c>
      <c r="BJ706" s="339">
        <v>0</v>
      </c>
      <c r="BK706" s="155">
        <v>0</v>
      </c>
      <c r="BL706" s="166" t="e">
        <v>#DIV/0!</v>
      </c>
      <c r="BM706" s="155">
        <v>0</v>
      </c>
      <c r="BN706" s="100"/>
      <c r="BO706" s="165">
        <v>0</v>
      </c>
      <c r="BP706" s="177" t="e">
        <v>#DIV/0!</v>
      </c>
      <c r="BQ706" s="339">
        <v>0</v>
      </c>
      <c r="BR706" s="155">
        <v>0</v>
      </c>
      <c r="BS706" s="166" t="e">
        <v>#DIV/0!</v>
      </c>
      <c r="BT706" s="155">
        <v>0</v>
      </c>
      <c r="BU706" s="100"/>
      <c r="BV706" s="165">
        <v>0</v>
      </c>
      <c r="BW706" s="177" t="e">
        <v>#DIV/0!</v>
      </c>
      <c r="BX706" s="339">
        <v>0</v>
      </c>
      <c r="BY706" s="155">
        <v>0</v>
      </c>
      <c r="BZ706" s="166" t="e">
        <v>#DIV/0!</v>
      </c>
      <c r="CA706" s="155">
        <v>0</v>
      </c>
      <c r="CB706" s="100"/>
      <c r="CC706" s="165">
        <v>0</v>
      </c>
      <c r="CD706" s="177" t="e">
        <v>#DIV/0!</v>
      </c>
      <c r="CE706" s="339">
        <v>0</v>
      </c>
      <c r="CF706" s="155">
        <v>0</v>
      </c>
      <c r="CG706" s="166" t="e">
        <v>#DIV/0!</v>
      </c>
      <c r="CH706" s="155">
        <v>0</v>
      </c>
      <c r="CI706" s="100"/>
      <c r="CJ706" s="165">
        <v>0</v>
      </c>
      <c r="CK706" s="177" t="e">
        <v>#DIV/0!</v>
      </c>
      <c r="CL706" s="339">
        <v>0</v>
      </c>
      <c r="CM706" s="155">
        <v>0</v>
      </c>
      <c r="CN706" s="166">
        <v>0</v>
      </c>
      <c r="CO706" s="155">
        <v>0</v>
      </c>
      <c r="CP706" s="100"/>
      <c r="CQ706" s="165">
        <v>0</v>
      </c>
      <c r="CR706" s="177" t="e">
        <v>#DIV/0!</v>
      </c>
      <c r="CS706" s="339">
        <v>0</v>
      </c>
      <c r="CT706" s="155">
        <v>0</v>
      </c>
      <c r="CU706" s="166" t="e">
        <v>#DIV/0!</v>
      </c>
      <c r="CV706" s="155">
        <v>0</v>
      </c>
      <c r="CW706" s="100"/>
      <c r="CX706" s="165">
        <v>0</v>
      </c>
      <c r="CY706" s="177" t="e">
        <v>#DIV/0!</v>
      </c>
      <c r="CZ706" s="339">
        <v>0</v>
      </c>
      <c r="DA706" s="155">
        <v>0</v>
      </c>
      <c r="DB706" s="166" t="e">
        <v>#DIV/0!</v>
      </c>
      <c r="DC706" s="155">
        <v>0</v>
      </c>
      <c r="DD706" s="100"/>
      <c r="DE706" s="165">
        <v>0</v>
      </c>
      <c r="DF706" s="177" t="e">
        <v>#DIV/0!</v>
      </c>
      <c r="DG706" s="339">
        <v>0</v>
      </c>
      <c r="DH706" s="155">
        <v>0</v>
      </c>
      <c r="DI706" s="166" t="e">
        <v>#DIV/0!</v>
      </c>
      <c r="DJ706" s="155">
        <v>0</v>
      </c>
      <c r="DK706" s="100"/>
      <c r="DL706" s="165">
        <v>0</v>
      </c>
      <c r="DM706" s="177" t="e">
        <v>#DIV/0!</v>
      </c>
      <c r="DN706" s="339">
        <v>0</v>
      </c>
      <c r="DO706" s="155">
        <v>0</v>
      </c>
      <c r="DP706" s="166" t="e">
        <v>#DIV/0!</v>
      </c>
      <c r="DQ706" s="155">
        <v>0</v>
      </c>
    </row>
    <row r="707" spans="1:121" ht="38.25" x14ac:dyDescent="0.25">
      <c r="A707" s="123" t="s">
        <v>1882</v>
      </c>
      <c r="B707" s="123">
        <v>92768</v>
      </c>
      <c r="C707" s="123" t="s">
        <v>32</v>
      </c>
      <c r="D707" s="131" t="s">
        <v>1883</v>
      </c>
      <c r="E707" s="123" t="s">
        <v>222</v>
      </c>
      <c r="F707" s="123">
        <v>104.1</v>
      </c>
      <c r="G707" s="125">
        <v>12.12</v>
      </c>
      <c r="H707" s="132">
        <v>15.17</v>
      </c>
      <c r="I707" s="390">
        <v>1579.1969999999999</v>
      </c>
      <c r="J707" s="100"/>
      <c r="K707" s="165">
        <v>0</v>
      </c>
      <c r="L707" s="177">
        <v>0</v>
      </c>
      <c r="M707" s="399">
        <v>0</v>
      </c>
      <c r="N707" s="165">
        <v>0</v>
      </c>
      <c r="O707" s="166">
        <v>0</v>
      </c>
      <c r="P707" s="165">
        <v>1579.1969999999999</v>
      </c>
      <c r="Q707" s="100"/>
      <c r="R707" s="165">
        <v>0</v>
      </c>
      <c r="S707" s="177">
        <v>0</v>
      </c>
      <c r="T707" s="339">
        <v>0</v>
      </c>
      <c r="U707" s="155">
        <v>0</v>
      </c>
      <c r="V707" s="166">
        <v>0</v>
      </c>
      <c r="W707" s="155">
        <v>1579.1969999999999</v>
      </c>
      <c r="X707" s="100"/>
      <c r="Y707" s="165">
        <v>0</v>
      </c>
      <c r="Z707" s="177">
        <v>0</v>
      </c>
      <c r="AA707" s="339">
        <v>0</v>
      </c>
      <c r="AB707" s="155">
        <v>0</v>
      </c>
      <c r="AC707" s="166">
        <v>0</v>
      </c>
      <c r="AD707" s="155">
        <v>1579.1969999999999</v>
      </c>
      <c r="AE707" s="100"/>
      <c r="AF707" s="165">
        <v>0</v>
      </c>
      <c r="AG707" s="177">
        <v>0</v>
      </c>
      <c r="AH707" s="339">
        <v>0</v>
      </c>
      <c r="AI707" s="155">
        <v>0</v>
      </c>
      <c r="AJ707" s="166">
        <v>0</v>
      </c>
      <c r="AK707" s="155">
        <v>1579.1969999999999</v>
      </c>
      <c r="AL707" s="100"/>
      <c r="AM707" s="165">
        <v>0</v>
      </c>
      <c r="AN707" s="177">
        <v>0</v>
      </c>
      <c r="AO707" s="339">
        <v>0</v>
      </c>
      <c r="AP707" s="155">
        <v>0</v>
      </c>
      <c r="AQ707" s="166">
        <v>0</v>
      </c>
      <c r="AR707" s="155">
        <v>1579.1969999999999</v>
      </c>
      <c r="AS707" s="100">
        <v>104.1</v>
      </c>
      <c r="AT707" s="165">
        <v>1579.1969999999999</v>
      </c>
      <c r="AU707" s="177">
        <v>1</v>
      </c>
      <c r="AV707" s="339">
        <v>104.1</v>
      </c>
      <c r="AW707" s="155">
        <v>1579.1969999999999</v>
      </c>
      <c r="AX707" s="166">
        <v>1</v>
      </c>
      <c r="AY707" s="155">
        <v>0</v>
      </c>
      <c r="AZ707" s="100"/>
      <c r="BA707" s="165">
        <v>0</v>
      </c>
      <c r="BB707" s="177">
        <v>0</v>
      </c>
      <c r="BC707" s="339">
        <v>104.1</v>
      </c>
      <c r="BD707" s="155">
        <v>1579.1969999999999</v>
      </c>
      <c r="BE707" s="166">
        <v>1</v>
      </c>
      <c r="BF707" s="155">
        <v>0</v>
      </c>
      <c r="BG707" s="100"/>
      <c r="BH707" s="165">
        <v>0</v>
      </c>
      <c r="BI707" s="177">
        <v>0</v>
      </c>
      <c r="BJ707" s="339">
        <v>104.1</v>
      </c>
      <c r="BK707" s="155">
        <v>1579.1969999999999</v>
      </c>
      <c r="BL707" s="166">
        <v>1</v>
      </c>
      <c r="BM707" s="155">
        <v>0</v>
      </c>
      <c r="BN707" s="100"/>
      <c r="BO707" s="165">
        <v>0</v>
      </c>
      <c r="BP707" s="177">
        <v>0</v>
      </c>
      <c r="BQ707" s="339">
        <v>104.1</v>
      </c>
      <c r="BR707" s="155">
        <v>1579.1969999999999</v>
      </c>
      <c r="BS707" s="166">
        <v>1</v>
      </c>
      <c r="BT707" s="155">
        <v>0</v>
      </c>
      <c r="BU707" s="100"/>
      <c r="BV707" s="165">
        <v>0</v>
      </c>
      <c r="BW707" s="177">
        <v>0</v>
      </c>
      <c r="BX707" s="339">
        <v>104.1</v>
      </c>
      <c r="BY707" s="155">
        <v>1579.1969999999999</v>
      </c>
      <c r="BZ707" s="166">
        <v>1</v>
      </c>
      <c r="CA707" s="155">
        <v>0</v>
      </c>
      <c r="CB707" s="100"/>
      <c r="CC707" s="165">
        <v>0</v>
      </c>
      <c r="CD707" s="177">
        <v>0</v>
      </c>
      <c r="CE707" s="339">
        <v>104.1</v>
      </c>
      <c r="CF707" s="155">
        <v>1579.1969999999999</v>
      </c>
      <c r="CG707" s="166">
        <v>1</v>
      </c>
      <c r="CH707" s="305">
        <v>0</v>
      </c>
      <c r="CI707" s="100"/>
      <c r="CJ707" s="165">
        <v>0</v>
      </c>
      <c r="CK707" s="177">
        <v>0</v>
      </c>
      <c r="CL707" s="339">
        <v>104.1</v>
      </c>
      <c r="CM707" s="155">
        <v>1579.1969999999999</v>
      </c>
      <c r="CN707" s="166">
        <v>1</v>
      </c>
      <c r="CO707" s="155">
        <v>0</v>
      </c>
      <c r="CP707" s="100"/>
      <c r="CQ707" s="165">
        <v>0</v>
      </c>
      <c r="CR707" s="177">
        <v>0</v>
      </c>
      <c r="CS707" s="339">
        <v>104.1</v>
      </c>
      <c r="CT707" s="155">
        <v>1579.1969999999999</v>
      </c>
      <c r="CU707" s="166">
        <v>1</v>
      </c>
      <c r="CV707" s="155">
        <v>0</v>
      </c>
      <c r="CW707" s="100"/>
      <c r="CX707" s="165">
        <v>0</v>
      </c>
      <c r="CY707" s="177">
        <v>0</v>
      </c>
      <c r="CZ707" s="339">
        <v>104.1</v>
      </c>
      <c r="DA707" s="155">
        <v>1579.1969999999999</v>
      </c>
      <c r="DB707" s="166">
        <v>1</v>
      </c>
      <c r="DC707" s="155">
        <v>0</v>
      </c>
      <c r="DD707" s="100"/>
      <c r="DE707" s="165">
        <v>0</v>
      </c>
      <c r="DF707" s="177">
        <v>0</v>
      </c>
      <c r="DG707" s="339">
        <v>104.1</v>
      </c>
      <c r="DH707" s="155">
        <v>1579.1969999999999</v>
      </c>
      <c r="DI707" s="166">
        <v>1</v>
      </c>
      <c r="DJ707" s="155">
        <v>0</v>
      </c>
      <c r="DK707" s="100"/>
      <c r="DL707" s="165">
        <v>0</v>
      </c>
      <c r="DM707" s="177">
        <v>0</v>
      </c>
      <c r="DN707" s="339">
        <v>104.1</v>
      </c>
      <c r="DO707" s="155">
        <v>1579.1969999999999</v>
      </c>
      <c r="DP707" s="166">
        <v>1</v>
      </c>
      <c r="DQ707" s="155">
        <v>0</v>
      </c>
    </row>
    <row r="708" spans="1:121" ht="38.25" x14ac:dyDescent="0.25">
      <c r="A708" s="123" t="s">
        <v>1884</v>
      </c>
      <c r="B708" s="123">
        <v>92769</v>
      </c>
      <c r="C708" s="123" t="s">
        <v>32</v>
      </c>
      <c r="D708" s="131" t="s">
        <v>1885</v>
      </c>
      <c r="E708" s="123" t="s">
        <v>222</v>
      </c>
      <c r="F708" s="123">
        <v>0.7</v>
      </c>
      <c r="G708" s="125">
        <v>11.8</v>
      </c>
      <c r="H708" s="132">
        <v>14.77</v>
      </c>
      <c r="I708" s="390">
        <v>10.339</v>
      </c>
      <c r="J708" s="100"/>
      <c r="K708" s="165">
        <v>0</v>
      </c>
      <c r="L708" s="177">
        <v>0</v>
      </c>
      <c r="M708" s="399">
        <v>0</v>
      </c>
      <c r="N708" s="165">
        <v>0</v>
      </c>
      <c r="O708" s="166">
        <v>0</v>
      </c>
      <c r="P708" s="165">
        <v>10.339</v>
      </c>
      <c r="Q708" s="100"/>
      <c r="R708" s="165">
        <v>0</v>
      </c>
      <c r="S708" s="177">
        <v>0</v>
      </c>
      <c r="T708" s="339">
        <v>0</v>
      </c>
      <c r="U708" s="155">
        <v>0</v>
      </c>
      <c r="V708" s="166">
        <v>0</v>
      </c>
      <c r="W708" s="155">
        <v>10.339</v>
      </c>
      <c r="X708" s="100"/>
      <c r="Y708" s="165">
        <v>0</v>
      </c>
      <c r="Z708" s="177">
        <v>0</v>
      </c>
      <c r="AA708" s="339">
        <v>0</v>
      </c>
      <c r="AB708" s="155">
        <v>0</v>
      </c>
      <c r="AC708" s="166">
        <v>0</v>
      </c>
      <c r="AD708" s="155">
        <v>10.339</v>
      </c>
      <c r="AE708" s="100"/>
      <c r="AF708" s="165">
        <v>0</v>
      </c>
      <c r="AG708" s="177">
        <v>0</v>
      </c>
      <c r="AH708" s="339">
        <v>0</v>
      </c>
      <c r="AI708" s="155">
        <v>0</v>
      </c>
      <c r="AJ708" s="166">
        <v>0</v>
      </c>
      <c r="AK708" s="155">
        <v>10.339</v>
      </c>
      <c r="AL708" s="100"/>
      <c r="AM708" s="165">
        <v>0</v>
      </c>
      <c r="AN708" s="177">
        <v>0</v>
      </c>
      <c r="AO708" s="339">
        <v>0</v>
      </c>
      <c r="AP708" s="155">
        <v>0</v>
      </c>
      <c r="AQ708" s="166">
        <v>0</v>
      </c>
      <c r="AR708" s="155">
        <v>10.339</v>
      </c>
      <c r="AS708" s="100">
        <v>0.7</v>
      </c>
      <c r="AT708" s="165">
        <v>10.338999999999999</v>
      </c>
      <c r="AU708" s="177">
        <v>0.99999999999999978</v>
      </c>
      <c r="AV708" s="339">
        <v>0.7</v>
      </c>
      <c r="AW708" s="155">
        <v>10.338999999999999</v>
      </c>
      <c r="AX708" s="166">
        <v>0.99999999999999978</v>
      </c>
      <c r="AY708" s="155">
        <v>0</v>
      </c>
      <c r="AZ708" s="100"/>
      <c r="BA708" s="165">
        <v>0</v>
      </c>
      <c r="BB708" s="177">
        <v>0</v>
      </c>
      <c r="BC708" s="339">
        <v>0.7</v>
      </c>
      <c r="BD708" s="155">
        <v>10.338999999999999</v>
      </c>
      <c r="BE708" s="166">
        <v>0.99999999999999978</v>
      </c>
      <c r="BF708" s="155">
        <v>0</v>
      </c>
      <c r="BG708" s="100"/>
      <c r="BH708" s="165">
        <v>0</v>
      </c>
      <c r="BI708" s="177">
        <v>0</v>
      </c>
      <c r="BJ708" s="339">
        <v>0.7</v>
      </c>
      <c r="BK708" s="155">
        <v>10.338999999999999</v>
      </c>
      <c r="BL708" s="166">
        <v>0.99999999999999978</v>
      </c>
      <c r="BM708" s="155">
        <v>0</v>
      </c>
      <c r="BN708" s="100"/>
      <c r="BO708" s="165">
        <v>0</v>
      </c>
      <c r="BP708" s="177">
        <v>0</v>
      </c>
      <c r="BQ708" s="339">
        <v>0.7</v>
      </c>
      <c r="BR708" s="155">
        <v>10.33</v>
      </c>
      <c r="BS708" s="166">
        <v>0.99912950962375469</v>
      </c>
      <c r="BT708" s="155">
        <v>9.0000000000003411E-3</v>
      </c>
      <c r="BU708" s="100"/>
      <c r="BV708" s="165">
        <v>0</v>
      </c>
      <c r="BW708" s="177">
        <v>0</v>
      </c>
      <c r="BX708" s="339">
        <v>0.7</v>
      </c>
      <c r="BY708" s="155">
        <v>10.33</v>
      </c>
      <c r="BZ708" s="166">
        <v>0.99912950962375469</v>
      </c>
      <c r="CA708" s="155">
        <v>9.0000000000003411E-3</v>
      </c>
      <c r="CB708" s="100"/>
      <c r="CC708" s="165">
        <v>0</v>
      </c>
      <c r="CD708" s="177">
        <v>0</v>
      </c>
      <c r="CE708" s="339">
        <v>0.7</v>
      </c>
      <c r="CF708" s="155">
        <v>10.33</v>
      </c>
      <c r="CG708" s="166">
        <v>0.99912950962375469</v>
      </c>
      <c r="CH708" s="155">
        <v>9.0000000000003411E-3</v>
      </c>
      <c r="CI708" s="100"/>
      <c r="CJ708" s="165">
        <v>0</v>
      </c>
      <c r="CK708" s="177">
        <v>0</v>
      </c>
      <c r="CL708" s="339">
        <v>0.7</v>
      </c>
      <c r="CM708" s="155">
        <v>10.34</v>
      </c>
      <c r="CN708" s="166">
        <v>1.0000967211529161</v>
      </c>
      <c r="CO708" s="155">
        <v>-9.9999999999944578E-4</v>
      </c>
      <c r="CP708" s="100"/>
      <c r="CQ708" s="165">
        <v>0</v>
      </c>
      <c r="CR708" s="177">
        <v>0</v>
      </c>
      <c r="CS708" s="339">
        <v>0.7</v>
      </c>
      <c r="CT708" s="155">
        <v>10.34</v>
      </c>
      <c r="CU708" s="166">
        <v>1.0000967211529161</v>
      </c>
      <c r="CV708" s="155">
        <v>-9.9999999999944578E-4</v>
      </c>
      <c r="CW708" s="100"/>
      <c r="CX708" s="165">
        <v>0</v>
      </c>
      <c r="CY708" s="177">
        <v>0</v>
      </c>
      <c r="CZ708" s="339">
        <v>0.7</v>
      </c>
      <c r="DA708" s="155">
        <v>10.34</v>
      </c>
      <c r="DB708" s="166">
        <v>1.0000967211529161</v>
      </c>
      <c r="DC708" s="155">
        <v>-9.9999999999944578E-4</v>
      </c>
      <c r="DD708" s="100"/>
      <c r="DE708" s="165">
        <v>0</v>
      </c>
      <c r="DF708" s="177">
        <v>0</v>
      </c>
      <c r="DG708" s="339">
        <v>0.7</v>
      </c>
      <c r="DH708" s="155">
        <v>10.34</v>
      </c>
      <c r="DI708" s="166">
        <v>1.0000967211529161</v>
      </c>
      <c r="DJ708" s="155">
        <v>-9.9999999999944578E-4</v>
      </c>
      <c r="DK708" s="100"/>
      <c r="DL708" s="165">
        <v>0</v>
      </c>
      <c r="DM708" s="177">
        <v>0</v>
      </c>
      <c r="DN708" s="339">
        <v>0.7</v>
      </c>
      <c r="DO708" s="155">
        <v>10.34</v>
      </c>
      <c r="DP708" s="166">
        <v>1.0000967211529161</v>
      </c>
      <c r="DQ708" s="155">
        <v>-9.9999999999944578E-4</v>
      </c>
    </row>
    <row r="709" spans="1:121" ht="38.25" x14ac:dyDescent="0.25">
      <c r="A709" s="123" t="s">
        <v>1886</v>
      </c>
      <c r="B709" s="123">
        <v>92770</v>
      </c>
      <c r="C709" s="123" t="s">
        <v>32</v>
      </c>
      <c r="D709" s="131" t="s">
        <v>1887</v>
      </c>
      <c r="E709" s="123" t="s">
        <v>222</v>
      </c>
      <c r="F709" s="123">
        <v>563</v>
      </c>
      <c r="G709" s="125">
        <v>11.33</v>
      </c>
      <c r="H709" s="132">
        <v>14.18</v>
      </c>
      <c r="I709" s="390">
        <v>7983.34</v>
      </c>
      <c r="J709" s="100"/>
      <c r="K709" s="165">
        <v>0</v>
      </c>
      <c r="L709" s="177">
        <v>0</v>
      </c>
      <c r="M709" s="399">
        <v>0</v>
      </c>
      <c r="N709" s="165">
        <v>0</v>
      </c>
      <c r="O709" s="166">
        <v>0</v>
      </c>
      <c r="P709" s="165">
        <v>7983.34</v>
      </c>
      <c r="Q709" s="100"/>
      <c r="R709" s="165">
        <v>0</v>
      </c>
      <c r="S709" s="177">
        <v>0</v>
      </c>
      <c r="T709" s="339">
        <v>0</v>
      </c>
      <c r="U709" s="155">
        <v>0</v>
      </c>
      <c r="V709" s="166">
        <v>0</v>
      </c>
      <c r="W709" s="155">
        <v>7983.34</v>
      </c>
      <c r="X709" s="100"/>
      <c r="Y709" s="165">
        <v>0</v>
      </c>
      <c r="Z709" s="177">
        <v>0</v>
      </c>
      <c r="AA709" s="339">
        <v>0</v>
      </c>
      <c r="AB709" s="155">
        <v>0</v>
      </c>
      <c r="AC709" s="166">
        <v>0</v>
      </c>
      <c r="AD709" s="155">
        <v>7983.34</v>
      </c>
      <c r="AE709" s="100"/>
      <c r="AF709" s="165">
        <v>0</v>
      </c>
      <c r="AG709" s="177">
        <v>0</v>
      </c>
      <c r="AH709" s="339">
        <v>0</v>
      </c>
      <c r="AI709" s="155">
        <v>0</v>
      </c>
      <c r="AJ709" s="166">
        <v>0</v>
      </c>
      <c r="AK709" s="155">
        <v>7983.34</v>
      </c>
      <c r="AL709" s="100"/>
      <c r="AM709" s="165">
        <v>0</v>
      </c>
      <c r="AN709" s="177">
        <v>0</v>
      </c>
      <c r="AO709" s="339">
        <v>0</v>
      </c>
      <c r="AP709" s="155">
        <v>0</v>
      </c>
      <c r="AQ709" s="166">
        <v>0</v>
      </c>
      <c r="AR709" s="155">
        <v>7983.34</v>
      </c>
      <c r="AS709" s="100">
        <v>538.07000000000005</v>
      </c>
      <c r="AT709" s="165">
        <v>7629.8326000000006</v>
      </c>
      <c r="AU709" s="177">
        <v>0.95571936056838369</v>
      </c>
      <c r="AV709" s="339">
        <v>538.07000000000005</v>
      </c>
      <c r="AW709" s="155">
        <v>7629.8326000000006</v>
      </c>
      <c r="AX709" s="166">
        <v>0.95571936056838369</v>
      </c>
      <c r="AY709" s="155">
        <v>353.50739999999951</v>
      </c>
      <c r="AZ709" s="100">
        <v>24.93</v>
      </c>
      <c r="BA709" s="165">
        <v>353.50739999999996</v>
      </c>
      <c r="BB709" s="177">
        <v>4.4280639431616337E-2</v>
      </c>
      <c r="BC709" s="339">
        <v>563</v>
      </c>
      <c r="BD709" s="155">
        <v>7983.34</v>
      </c>
      <c r="BE709" s="166">
        <v>1</v>
      </c>
      <c r="BF709" s="155">
        <v>0</v>
      </c>
      <c r="BG709" s="100"/>
      <c r="BH709" s="165">
        <v>0</v>
      </c>
      <c r="BI709" s="177">
        <v>0</v>
      </c>
      <c r="BJ709" s="339">
        <v>563</v>
      </c>
      <c r="BK709" s="155">
        <v>7983.34</v>
      </c>
      <c r="BL709" s="166">
        <v>1</v>
      </c>
      <c r="BM709" s="155">
        <v>0</v>
      </c>
      <c r="BN709" s="100"/>
      <c r="BO709" s="165">
        <v>0</v>
      </c>
      <c r="BP709" s="177">
        <v>0</v>
      </c>
      <c r="BQ709" s="339">
        <v>563</v>
      </c>
      <c r="BR709" s="155">
        <v>7983.34</v>
      </c>
      <c r="BS709" s="166">
        <v>1</v>
      </c>
      <c r="BT709" s="155">
        <v>0</v>
      </c>
      <c r="BU709" s="100"/>
      <c r="BV709" s="165">
        <v>0</v>
      </c>
      <c r="BW709" s="177">
        <v>0</v>
      </c>
      <c r="BX709" s="339">
        <v>563</v>
      </c>
      <c r="BY709" s="155">
        <v>7983.34</v>
      </c>
      <c r="BZ709" s="166">
        <v>1</v>
      </c>
      <c r="CA709" s="155">
        <v>0</v>
      </c>
      <c r="CB709" s="100"/>
      <c r="CC709" s="165">
        <v>0</v>
      </c>
      <c r="CD709" s="177">
        <v>0</v>
      </c>
      <c r="CE709" s="339">
        <v>563</v>
      </c>
      <c r="CF709" s="155">
        <v>7983.34</v>
      </c>
      <c r="CG709" s="166">
        <v>1</v>
      </c>
      <c r="CH709" s="155">
        <v>0</v>
      </c>
      <c r="CI709" s="100"/>
      <c r="CJ709" s="165">
        <v>0</v>
      </c>
      <c r="CK709" s="177">
        <v>0</v>
      </c>
      <c r="CL709" s="339">
        <v>563</v>
      </c>
      <c r="CM709" s="155">
        <v>7983.34</v>
      </c>
      <c r="CN709" s="166">
        <v>1</v>
      </c>
      <c r="CO709" s="155">
        <v>0</v>
      </c>
      <c r="CP709" s="100"/>
      <c r="CQ709" s="165">
        <v>0</v>
      </c>
      <c r="CR709" s="177">
        <v>0</v>
      </c>
      <c r="CS709" s="339">
        <v>563</v>
      </c>
      <c r="CT709" s="155">
        <v>7983.34</v>
      </c>
      <c r="CU709" s="166">
        <v>1</v>
      </c>
      <c r="CV709" s="155">
        <v>0</v>
      </c>
      <c r="CW709" s="100"/>
      <c r="CX709" s="165">
        <v>0</v>
      </c>
      <c r="CY709" s="177">
        <v>0</v>
      </c>
      <c r="CZ709" s="339">
        <v>563</v>
      </c>
      <c r="DA709" s="155">
        <v>7983.34</v>
      </c>
      <c r="DB709" s="166">
        <v>1</v>
      </c>
      <c r="DC709" s="155">
        <v>0</v>
      </c>
      <c r="DD709" s="100"/>
      <c r="DE709" s="165">
        <v>0</v>
      </c>
      <c r="DF709" s="177">
        <v>0</v>
      </c>
      <c r="DG709" s="339">
        <v>563</v>
      </c>
      <c r="DH709" s="155">
        <v>7983.34</v>
      </c>
      <c r="DI709" s="166">
        <v>1</v>
      </c>
      <c r="DJ709" s="155">
        <v>0</v>
      </c>
      <c r="DK709" s="100"/>
      <c r="DL709" s="165">
        <v>0</v>
      </c>
      <c r="DM709" s="177">
        <v>0</v>
      </c>
      <c r="DN709" s="339">
        <v>563</v>
      </c>
      <c r="DO709" s="155">
        <v>7983.34</v>
      </c>
      <c r="DP709" s="166">
        <v>1</v>
      </c>
      <c r="DQ709" s="155">
        <v>0</v>
      </c>
    </row>
    <row r="710" spans="1:121" ht="25.5" x14ac:dyDescent="0.25">
      <c r="A710" s="123" t="s">
        <v>1888</v>
      </c>
      <c r="B710" s="123" t="s">
        <v>1889</v>
      </c>
      <c r="C710" s="123" t="s">
        <v>1871</v>
      </c>
      <c r="D710" s="131" t="s">
        <v>1890</v>
      </c>
      <c r="E710" s="123" t="s">
        <v>1891</v>
      </c>
      <c r="F710" s="123">
        <v>305.95999999999998</v>
      </c>
      <c r="G710" s="125">
        <v>276.47000000000003</v>
      </c>
      <c r="H710" s="132">
        <v>346.19</v>
      </c>
      <c r="I710" s="390">
        <v>105920.292</v>
      </c>
      <c r="J710" s="100"/>
      <c r="K710" s="165">
        <v>0</v>
      </c>
      <c r="L710" s="177">
        <v>0</v>
      </c>
      <c r="M710" s="399">
        <v>0</v>
      </c>
      <c r="N710" s="165">
        <v>0</v>
      </c>
      <c r="O710" s="166">
        <v>0</v>
      </c>
      <c r="P710" s="165">
        <v>105920.292</v>
      </c>
      <c r="Q710" s="100"/>
      <c r="R710" s="165">
        <v>0</v>
      </c>
      <c r="S710" s="177">
        <v>0</v>
      </c>
      <c r="T710" s="339">
        <v>0</v>
      </c>
      <c r="U710" s="155">
        <v>0</v>
      </c>
      <c r="V710" s="166">
        <v>0</v>
      </c>
      <c r="W710" s="155">
        <v>105920.292</v>
      </c>
      <c r="X710" s="100"/>
      <c r="Y710" s="165">
        <v>0</v>
      </c>
      <c r="Z710" s="177">
        <v>0</v>
      </c>
      <c r="AA710" s="339">
        <v>0</v>
      </c>
      <c r="AB710" s="155">
        <v>0</v>
      </c>
      <c r="AC710" s="166">
        <v>0</v>
      </c>
      <c r="AD710" s="155">
        <v>105920.292</v>
      </c>
      <c r="AE710" s="100"/>
      <c r="AF710" s="165">
        <v>0</v>
      </c>
      <c r="AG710" s="177">
        <v>0</v>
      </c>
      <c r="AH710" s="339">
        <v>0</v>
      </c>
      <c r="AI710" s="155">
        <v>0</v>
      </c>
      <c r="AJ710" s="166">
        <v>0</v>
      </c>
      <c r="AK710" s="155">
        <v>105920.292</v>
      </c>
      <c r="AL710" s="100"/>
      <c r="AM710" s="165">
        <v>0</v>
      </c>
      <c r="AN710" s="177">
        <v>0</v>
      </c>
      <c r="AO710" s="339">
        <v>0</v>
      </c>
      <c r="AP710" s="155">
        <v>0</v>
      </c>
      <c r="AQ710" s="166">
        <v>0</v>
      </c>
      <c r="AR710" s="155">
        <v>105920.292</v>
      </c>
      <c r="AS710" s="100"/>
      <c r="AT710" s="165">
        <v>0</v>
      </c>
      <c r="AU710" s="177">
        <v>0</v>
      </c>
      <c r="AV710" s="339">
        <v>0</v>
      </c>
      <c r="AW710" s="155">
        <v>0</v>
      </c>
      <c r="AX710" s="166">
        <v>0</v>
      </c>
      <c r="AY710" s="155">
        <v>105920.292</v>
      </c>
      <c r="AZ710" s="100">
        <v>88.26</v>
      </c>
      <c r="BA710" s="165">
        <v>30554.7294</v>
      </c>
      <c r="BB710" s="177">
        <v>0.28846908201499294</v>
      </c>
      <c r="BC710" s="339">
        <v>88.26</v>
      </c>
      <c r="BD710" s="155">
        <v>30554.7294</v>
      </c>
      <c r="BE710" s="166">
        <v>0.28846908201499294</v>
      </c>
      <c r="BF710" s="155">
        <v>75365.562600000005</v>
      </c>
      <c r="BG710" s="100"/>
      <c r="BH710" s="165">
        <v>0</v>
      </c>
      <c r="BI710" s="177">
        <v>0</v>
      </c>
      <c r="BJ710" s="339">
        <v>88.26</v>
      </c>
      <c r="BK710" s="155">
        <v>30554.7294</v>
      </c>
      <c r="BL710" s="166">
        <v>0.28846908201499294</v>
      </c>
      <c r="BM710" s="155">
        <v>75365.562600000005</v>
      </c>
      <c r="BN710" s="100">
        <v>58.57</v>
      </c>
      <c r="BO710" s="165">
        <v>20276.348300000001</v>
      </c>
      <c r="BP710" s="177">
        <v>0.19143025304348671</v>
      </c>
      <c r="BQ710" s="339">
        <v>146.83000000000001</v>
      </c>
      <c r="BR710" s="155">
        <v>50831.077700000002</v>
      </c>
      <c r="BS710" s="166">
        <v>0.47989933505847965</v>
      </c>
      <c r="BT710" s="155">
        <v>55089.2143</v>
      </c>
      <c r="BU710" s="100">
        <v>36.86</v>
      </c>
      <c r="BV710" s="165">
        <v>12760.563399999999</v>
      </c>
      <c r="BW710" s="177">
        <v>0.12047326493397506</v>
      </c>
      <c r="BX710" s="339">
        <v>183.69</v>
      </c>
      <c r="BY710" s="155">
        <v>63591.641100000001</v>
      </c>
      <c r="BZ710" s="166">
        <v>0.60037259999245474</v>
      </c>
      <c r="CA710" s="155">
        <v>42328.650900000001</v>
      </c>
      <c r="CB710" s="100">
        <v>28.56</v>
      </c>
      <c r="CC710" s="165">
        <v>9887.1863999999987</v>
      </c>
      <c r="CD710" s="177">
        <v>9.3345535716612249E-2</v>
      </c>
      <c r="CE710" s="339">
        <v>212.25</v>
      </c>
      <c r="CF710" s="155">
        <v>73478.827499999999</v>
      </c>
      <c r="CG710" s="166">
        <v>0.69371813570906693</v>
      </c>
      <c r="CH710" s="155">
        <v>32441.464500000002</v>
      </c>
      <c r="CI710" s="100">
        <v>93.71</v>
      </c>
      <c r="CJ710" s="165">
        <v>32441.464899999999</v>
      </c>
      <c r="CK710" s="177">
        <v>0.30628186806735763</v>
      </c>
      <c r="CL710" s="339">
        <v>305.95999999999998</v>
      </c>
      <c r="CM710" s="155">
        <v>105920.29240000001</v>
      </c>
      <c r="CN710" s="166">
        <v>1.0000000037764247</v>
      </c>
      <c r="CO710" s="155">
        <v>-4.0000000444706529E-4</v>
      </c>
      <c r="CP710" s="100"/>
      <c r="CQ710" s="165">
        <v>0</v>
      </c>
      <c r="CR710" s="177">
        <v>0</v>
      </c>
      <c r="CS710" s="339">
        <v>305.95999999999998</v>
      </c>
      <c r="CT710" s="155">
        <v>105920.29240000001</v>
      </c>
      <c r="CU710" s="166">
        <v>1.0000000037764247</v>
      </c>
      <c r="CV710" s="155">
        <v>-4.0000000444706529E-4</v>
      </c>
      <c r="CW710" s="100"/>
      <c r="CX710" s="165">
        <v>0</v>
      </c>
      <c r="CY710" s="177">
        <v>0</v>
      </c>
      <c r="CZ710" s="339">
        <v>305.95999999999998</v>
      </c>
      <c r="DA710" s="155">
        <v>105920.29240000001</v>
      </c>
      <c r="DB710" s="166">
        <v>1.0000000037764247</v>
      </c>
      <c r="DC710" s="155">
        <v>-4.0000000444706529E-4</v>
      </c>
      <c r="DD710" s="100"/>
      <c r="DE710" s="165">
        <v>0</v>
      </c>
      <c r="DF710" s="177">
        <v>0</v>
      </c>
      <c r="DG710" s="339">
        <v>305.95999999999998</v>
      </c>
      <c r="DH710" s="155">
        <v>105920.29240000001</v>
      </c>
      <c r="DI710" s="166">
        <v>1.0000000037764247</v>
      </c>
      <c r="DJ710" s="155">
        <v>-4.0000000444706529E-4</v>
      </c>
      <c r="DK710" s="100"/>
      <c r="DL710" s="165">
        <v>0</v>
      </c>
      <c r="DM710" s="177">
        <v>0</v>
      </c>
      <c r="DN710" s="339">
        <v>305.95999999999998</v>
      </c>
      <c r="DO710" s="155">
        <v>105920.29240000001</v>
      </c>
      <c r="DP710" s="166">
        <v>1.0000000037764247</v>
      </c>
      <c r="DQ710" s="155">
        <v>-4.0000000444706529E-4</v>
      </c>
    </row>
    <row r="711" spans="1:121" ht="38.25" x14ac:dyDescent="0.25">
      <c r="A711" s="123" t="s">
        <v>1892</v>
      </c>
      <c r="B711" s="123">
        <v>103670</v>
      </c>
      <c r="C711" s="123" t="s">
        <v>32</v>
      </c>
      <c r="D711" s="131" t="s">
        <v>1893</v>
      </c>
      <c r="E711" s="123" t="s">
        <v>1868</v>
      </c>
      <c r="F711" s="123">
        <v>37.910000000000004</v>
      </c>
      <c r="G711" s="125">
        <v>218</v>
      </c>
      <c r="H711" s="132">
        <v>272.97000000000003</v>
      </c>
      <c r="I711" s="390">
        <v>10348.291999999999</v>
      </c>
      <c r="J711" s="100"/>
      <c r="K711" s="165">
        <v>0</v>
      </c>
      <c r="L711" s="177">
        <v>0</v>
      </c>
      <c r="M711" s="399">
        <v>0</v>
      </c>
      <c r="N711" s="165">
        <v>0</v>
      </c>
      <c r="O711" s="166">
        <v>0</v>
      </c>
      <c r="P711" s="165">
        <v>10348.291999999999</v>
      </c>
      <c r="Q711" s="100"/>
      <c r="R711" s="165">
        <v>0</v>
      </c>
      <c r="S711" s="177">
        <v>0</v>
      </c>
      <c r="T711" s="339">
        <v>0</v>
      </c>
      <c r="U711" s="155">
        <v>0</v>
      </c>
      <c r="V711" s="166">
        <v>0</v>
      </c>
      <c r="W711" s="155">
        <v>10348.291999999999</v>
      </c>
      <c r="X711" s="100"/>
      <c r="Y711" s="165">
        <v>0</v>
      </c>
      <c r="Z711" s="177">
        <v>0</v>
      </c>
      <c r="AA711" s="339">
        <v>0</v>
      </c>
      <c r="AB711" s="155">
        <v>0</v>
      </c>
      <c r="AC711" s="166">
        <v>0</v>
      </c>
      <c r="AD711" s="155">
        <v>10348.291999999999</v>
      </c>
      <c r="AE711" s="100"/>
      <c r="AF711" s="165">
        <v>0</v>
      </c>
      <c r="AG711" s="177">
        <v>0</v>
      </c>
      <c r="AH711" s="339">
        <v>0</v>
      </c>
      <c r="AI711" s="155">
        <v>0</v>
      </c>
      <c r="AJ711" s="166">
        <v>0</v>
      </c>
      <c r="AK711" s="155">
        <v>10348.291999999999</v>
      </c>
      <c r="AL711" s="100">
        <v>16.98</v>
      </c>
      <c r="AM711" s="165">
        <v>4635.030600000001</v>
      </c>
      <c r="AN711" s="177">
        <v>0.44790295828529009</v>
      </c>
      <c r="AO711" s="339">
        <v>16.98</v>
      </c>
      <c r="AP711" s="155">
        <v>4635.030600000001</v>
      </c>
      <c r="AQ711" s="166">
        <v>0.44790295828529009</v>
      </c>
      <c r="AR711" s="155">
        <v>5713.2613999999985</v>
      </c>
      <c r="AS711" s="100">
        <v>10.41</v>
      </c>
      <c r="AT711" s="165">
        <v>2841.6177000000002</v>
      </c>
      <c r="AU711" s="177">
        <v>0.27459775004416193</v>
      </c>
      <c r="AV711" s="339">
        <v>27.39</v>
      </c>
      <c r="AW711" s="155">
        <v>7476.6483000000007</v>
      </c>
      <c r="AX711" s="166">
        <v>0.72250070832945201</v>
      </c>
      <c r="AY711" s="155">
        <v>2871.6436999999987</v>
      </c>
      <c r="AZ711" s="100"/>
      <c r="BA711" s="165">
        <v>0</v>
      </c>
      <c r="BB711" s="177">
        <v>0</v>
      </c>
      <c r="BC711" s="339">
        <v>27.39</v>
      </c>
      <c r="BD711" s="155">
        <v>7476.6483000000007</v>
      </c>
      <c r="BE711" s="166">
        <v>0.72250070832945201</v>
      </c>
      <c r="BF711" s="155">
        <v>2871.6436999999987</v>
      </c>
      <c r="BG711" s="100"/>
      <c r="BH711" s="165">
        <v>0</v>
      </c>
      <c r="BI711" s="177">
        <v>0</v>
      </c>
      <c r="BJ711" s="339">
        <v>27.39</v>
      </c>
      <c r="BK711" s="155">
        <v>7476.6483000000007</v>
      </c>
      <c r="BL711" s="166">
        <v>0.72250070832945201</v>
      </c>
      <c r="BM711" s="155">
        <v>2871.6436999999987</v>
      </c>
      <c r="BN711" s="100">
        <v>10.52</v>
      </c>
      <c r="BO711" s="165">
        <v>2871.6444000000001</v>
      </c>
      <c r="BP711" s="177">
        <v>0.27749935931456132</v>
      </c>
      <c r="BQ711" s="339">
        <v>37.909999999999997</v>
      </c>
      <c r="BR711" s="155">
        <v>10348.292700000002</v>
      </c>
      <c r="BS711" s="166">
        <v>1.0000000676440133</v>
      </c>
      <c r="BT711" s="155">
        <v>-7.0000000232539605E-4</v>
      </c>
      <c r="BU711" s="100"/>
      <c r="BV711" s="165">
        <v>0</v>
      </c>
      <c r="BW711" s="177">
        <v>0</v>
      </c>
      <c r="BX711" s="339">
        <v>37.909999999999997</v>
      </c>
      <c r="BY711" s="155">
        <v>10348.292700000002</v>
      </c>
      <c r="BZ711" s="166">
        <v>1.0000000676440133</v>
      </c>
      <c r="CA711" s="155">
        <v>-7.0000000232539605E-4</v>
      </c>
      <c r="CB711" s="100"/>
      <c r="CC711" s="165">
        <v>0</v>
      </c>
      <c r="CD711" s="177">
        <v>0</v>
      </c>
      <c r="CE711" s="339">
        <v>37.909999999999997</v>
      </c>
      <c r="CF711" s="155">
        <v>10348.292700000002</v>
      </c>
      <c r="CG711" s="166">
        <v>1.0000000676440133</v>
      </c>
      <c r="CH711" s="155">
        <v>-7.0000000232539605E-4</v>
      </c>
      <c r="CI711" s="100"/>
      <c r="CJ711" s="165">
        <v>0</v>
      </c>
      <c r="CK711" s="177">
        <v>0</v>
      </c>
      <c r="CL711" s="339">
        <v>37.909999999999997</v>
      </c>
      <c r="CM711" s="155">
        <v>10348.292700000002</v>
      </c>
      <c r="CN711" s="166">
        <v>1.0000000676440133</v>
      </c>
      <c r="CO711" s="155">
        <v>-7.0000000232539605E-4</v>
      </c>
      <c r="CP711" s="100"/>
      <c r="CQ711" s="165">
        <v>0</v>
      </c>
      <c r="CR711" s="177">
        <v>0</v>
      </c>
      <c r="CS711" s="339">
        <v>37.909999999999997</v>
      </c>
      <c r="CT711" s="155">
        <v>10348.292700000002</v>
      </c>
      <c r="CU711" s="166">
        <v>1.0000000676440133</v>
      </c>
      <c r="CV711" s="155">
        <v>-7.0000000232539605E-4</v>
      </c>
      <c r="CW711" s="100"/>
      <c r="CX711" s="165">
        <v>0</v>
      </c>
      <c r="CY711" s="177">
        <v>0</v>
      </c>
      <c r="CZ711" s="339">
        <v>37.909999999999997</v>
      </c>
      <c r="DA711" s="155">
        <v>10348.292700000002</v>
      </c>
      <c r="DB711" s="166">
        <v>1.0000000676440133</v>
      </c>
      <c r="DC711" s="155">
        <v>-7.0000000232539605E-4</v>
      </c>
      <c r="DD711" s="100"/>
      <c r="DE711" s="165">
        <v>0</v>
      </c>
      <c r="DF711" s="177">
        <v>0</v>
      </c>
      <c r="DG711" s="339">
        <v>37.909999999999997</v>
      </c>
      <c r="DH711" s="155">
        <v>10348.292700000002</v>
      </c>
      <c r="DI711" s="166">
        <v>1.0000000676440133</v>
      </c>
      <c r="DJ711" s="155">
        <v>-7.0000000232539605E-4</v>
      </c>
      <c r="DK711" s="100"/>
      <c r="DL711" s="165">
        <v>0</v>
      </c>
      <c r="DM711" s="177">
        <v>0</v>
      </c>
      <c r="DN711" s="339">
        <v>37.909999999999997</v>
      </c>
      <c r="DO711" s="155">
        <v>10348.292700000002</v>
      </c>
      <c r="DP711" s="166">
        <v>1.0000000676440133</v>
      </c>
      <c r="DQ711" s="155">
        <v>-7.0000000232539605E-4</v>
      </c>
    </row>
    <row r="712" spans="1:121" ht="51" x14ac:dyDescent="0.25">
      <c r="A712" s="123" t="s">
        <v>1894</v>
      </c>
      <c r="B712" s="123">
        <v>92413</v>
      </c>
      <c r="C712" s="123" t="s">
        <v>32</v>
      </c>
      <c r="D712" s="131" t="s">
        <v>1895</v>
      </c>
      <c r="E712" s="123" t="s">
        <v>1891</v>
      </c>
      <c r="F712" s="123">
        <v>378.12</v>
      </c>
      <c r="G712" s="125">
        <v>69.88</v>
      </c>
      <c r="H712" s="132">
        <v>87.5</v>
      </c>
      <c r="I712" s="390">
        <v>33085.5</v>
      </c>
      <c r="J712" s="100"/>
      <c r="K712" s="165">
        <v>0</v>
      </c>
      <c r="L712" s="177">
        <v>0</v>
      </c>
      <c r="M712" s="399">
        <v>0</v>
      </c>
      <c r="N712" s="165">
        <v>0</v>
      </c>
      <c r="O712" s="166">
        <v>0</v>
      </c>
      <c r="P712" s="165">
        <v>33085.5</v>
      </c>
      <c r="Q712" s="100"/>
      <c r="R712" s="165">
        <v>0</v>
      </c>
      <c r="S712" s="177">
        <v>0</v>
      </c>
      <c r="T712" s="339">
        <v>0</v>
      </c>
      <c r="U712" s="155">
        <v>0</v>
      </c>
      <c r="V712" s="166">
        <v>0</v>
      </c>
      <c r="W712" s="155">
        <v>33085.5</v>
      </c>
      <c r="X712" s="100"/>
      <c r="Y712" s="165">
        <v>0</v>
      </c>
      <c r="Z712" s="177">
        <v>0</v>
      </c>
      <c r="AA712" s="339">
        <v>0</v>
      </c>
      <c r="AB712" s="155">
        <v>0</v>
      </c>
      <c r="AC712" s="166">
        <v>0</v>
      </c>
      <c r="AD712" s="155">
        <v>33085.5</v>
      </c>
      <c r="AE712" s="100"/>
      <c r="AF712" s="165">
        <v>0</v>
      </c>
      <c r="AG712" s="177">
        <v>0</v>
      </c>
      <c r="AH712" s="339">
        <v>0</v>
      </c>
      <c r="AI712" s="155">
        <v>0</v>
      </c>
      <c r="AJ712" s="166">
        <v>0</v>
      </c>
      <c r="AK712" s="155">
        <v>33085.5</v>
      </c>
      <c r="AL712" s="100">
        <v>248.32</v>
      </c>
      <c r="AM712" s="165">
        <v>21728</v>
      </c>
      <c r="AN712" s="177">
        <v>0.6567227335237491</v>
      </c>
      <c r="AO712" s="339">
        <v>248.32</v>
      </c>
      <c r="AP712" s="155">
        <v>21728</v>
      </c>
      <c r="AQ712" s="166">
        <v>0.6567227335237491</v>
      </c>
      <c r="AR712" s="155">
        <v>11357.5</v>
      </c>
      <c r="AS712" s="100">
        <v>60.76</v>
      </c>
      <c r="AT712" s="165">
        <v>5316.5</v>
      </c>
      <c r="AU712" s="177">
        <v>0.16068972812863641</v>
      </c>
      <c r="AV712" s="339">
        <v>309.08</v>
      </c>
      <c r="AW712" s="155">
        <v>27044.5</v>
      </c>
      <c r="AX712" s="166">
        <v>0.81741246165238546</v>
      </c>
      <c r="AY712" s="155">
        <v>6041</v>
      </c>
      <c r="AZ712" s="100">
        <v>38.799999999999997</v>
      </c>
      <c r="BA712" s="165">
        <v>3394.9999999999995</v>
      </c>
      <c r="BB712" s="177">
        <v>0.10261292711308578</v>
      </c>
      <c r="BC712" s="339">
        <v>347.88</v>
      </c>
      <c r="BD712" s="155">
        <v>30439.5</v>
      </c>
      <c r="BE712" s="166">
        <v>0.92002538876547124</v>
      </c>
      <c r="BF712" s="155">
        <v>2646</v>
      </c>
      <c r="BG712" s="100">
        <v>9.7200000000000006</v>
      </c>
      <c r="BH712" s="165">
        <v>850.5</v>
      </c>
      <c r="BI712" s="177">
        <v>2.5706125039669948E-2</v>
      </c>
      <c r="BJ712" s="339">
        <v>357.6</v>
      </c>
      <c r="BK712" s="155">
        <v>31290</v>
      </c>
      <c r="BL712" s="166">
        <v>0.9457315138051412</v>
      </c>
      <c r="BM712" s="155">
        <v>1795.5</v>
      </c>
      <c r="BN712" s="100">
        <v>20.52</v>
      </c>
      <c r="BO712" s="165">
        <v>1795.5</v>
      </c>
      <c r="BP712" s="177">
        <v>5.4268486194858773E-2</v>
      </c>
      <c r="BQ712" s="339">
        <v>378.12</v>
      </c>
      <c r="BR712" s="155">
        <v>33085.5</v>
      </c>
      <c r="BS712" s="166">
        <v>1</v>
      </c>
      <c r="BT712" s="155">
        <v>0</v>
      </c>
      <c r="BU712" s="100"/>
      <c r="BV712" s="165">
        <v>0</v>
      </c>
      <c r="BW712" s="177">
        <v>0</v>
      </c>
      <c r="BX712" s="339">
        <v>378.12</v>
      </c>
      <c r="BY712" s="155">
        <v>33085.5</v>
      </c>
      <c r="BZ712" s="166">
        <v>1</v>
      </c>
      <c r="CA712" s="155">
        <v>0</v>
      </c>
      <c r="CB712" s="100"/>
      <c r="CC712" s="165">
        <v>0</v>
      </c>
      <c r="CD712" s="177">
        <v>0</v>
      </c>
      <c r="CE712" s="339">
        <v>378.12</v>
      </c>
      <c r="CF712" s="155">
        <v>33085.5</v>
      </c>
      <c r="CG712" s="166">
        <v>1</v>
      </c>
      <c r="CH712" s="155">
        <v>0</v>
      </c>
      <c r="CI712" s="100"/>
      <c r="CJ712" s="165">
        <v>0</v>
      </c>
      <c r="CK712" s="177">
        <v>0</v>
      </c>
      <c r="CL712" s="339">
        <v>378.12</v>
      </c>
      <c r="CM712" s="155">
        <v>33085.5</v>
      </c>
      <c r="CN712" s="166">
        <v>1</v>
      </c>
      <c r="CO712" s="155">
        <v>0</v>
      </c>
      <c r="CP712" s="100"/>
      <c r="CQ712" s="165">
        <v>0</v>
      </c>
      <c r="CR712" s="177">
        <v>0</v>
      </c>
      <c r="CS712" s="339">
        <v>378.12</v>
      </c>
      <c r="CT712" s="155">
        <v>33085.5</v>
      </c>
      <c r="CU712" s="166">
        <v>1</v>
      </c>
      <c r="CV712" s="155">
        <v>0</v>
      </c>
      <c r="CW712" s="100"/>
      <c r="CX712" s="165">
        <v>0</v>
      </c>
      <c r="CY712" s="177">
        <v>0</v>
      </c>
      <c r="CZ712" s="339">
        <v>378.12</v>
      </c>
      <c r="DA712" s="155">
        <v>33085.5</v>
      </c>
      <c r="DB712" s="166">
        <v>1</v>
      </c>
      <c r="DC712" s="155">
        <v>0</v>
      </c>
      <c r="DD712" s="100"/>
      <c r="DE712" s="165">
        <v>0</v>
      </c>
      <c r="DF712" s="177">
        <v>0</v>
      </c>
      <c r="DG712" s="339">
        <v>378.12</v>
      </c>
      <c r="DH712" s="155">
        <v>33085.5</v>
      </c>
      <c r="DI712" s="166">
        <v>1</v>
      </c>
      <c r="DJ712" s="155">
        <v>0</v>
      </c>
      <c r="DK712" s="100"/>
      <c r="DL712" s="165">
        <v>0</v>
      </c>
      <c r="DM712" s="177">
        <v>0</v>
      </c>
      <c r="DN712" s="339">
        <v>378.12</v>
      </c>
      <c r="DO712" s="155">
        <v>33085.5</v>
      </c>
      <c r="DP712" s="166">
        <v>1</v>
      </c>
      <c r="DQ712" s="155">
        <v>0</v>
      </c>
    </row>
    <row r="713" spans="1:121" ht="51" x14ac:dyDescent="0.25">
      <c r="A713" s="123" t="s">
        <v>1896</v>
      </c>
      <c r="B713" s="123">
        <v>92448</v>
      </c>
      <c r="C713" s="123" t="s">
        <v>32</v>
      </c>
      <c r="D713" s="131" t="s">
        <v>1897</v>
      </c>
      <c r="E713" s="123" t="s">
        <v>1898</v>
      </c>
      <c r="F713" s="123">
        <v>411.28999999999996</v>
      </c>
      <c r="G713" s="125">
        <v>102.59</v>
      </c>
      <c r="H713" s="132">
        <v>128.46</v>
      </c>
      <c r="I713" s="390">
        <v>52834.313000000002</v>
      </c>
      <c r="J713" s="100"/>
      <c r="K713" s="165">
        <v>0</v>
      </c>
      <c r="L713" s="177">
        <v>0</v>
      </c>
      <c r="M713" s="399">
        <v>0</v>
      </c>
      <c r="N713" s="165">
        <v>0</v>
      </c>
      <c r="O713" s="166">
        <v>0</v>
      </c>
      <c r="P713" s="165">
        <v>52834.313000000002</v>
      </c>
      <c r="Q713" s="100"/>
      <c r="R713" s="165">
        <v>0</v>
      </c>
      <c r="S713" s="177">
        <v>0</v>
      </c>
      <c r="T713" s="339">
        <v>0</v>
      </c>
      <c r="U713" s="155">
        <v>0</v>
      </c>
      <c r="V713" s="166">
        <v>0</v>
      </c>
      <c r="W713" s="155">
        <v>52834.313000000002</v>
      </c>
      <c r="X713" s="100"/>
      <c r="Y713" s="165">
        <v>0</v>
      </c>
      <c r="Z713" s="177">
        <v>0</v>
      </c>
      <c r="AA713" s="339">
        <v>0</v>
      </c>
      <c r="AB713" s="155">
        <v>0</v>
      </c>
      <c r="AC713" s="166">
        <v>0</v>
      </c>
      <c r="AD713" s="155">
        <v>52834.313000000002</v>
      </c>
      <c r="AE713" s="100"/>
      <c r="AF713" s="165">
        <v>0</v>
      </c>
      <c r="AG713" s="177">
        <v>0</v>
      </c>
      <c r="AH713" s="339">
        <v>0</v>
      </c>
      <c r="AI713" s="155">
        <v>0</v>
      </c>
      <c r="AJ713" s="166">
        <v>0</v>
      </c>
      <c r="AK713" s="155">
        <v>52834.313000000002</v>
      </c>
      <c r="AL713" s="100">
        <v>138.29</v>
      </c>
      <c r="AM713" s="165">
        <v>17764.733400000001</v>
      </c>
      <c r="AN713" s="177">
        <v>0.3362347760630483</v>
      </c>
      <c r="AO713" s="339">
        <v>138.29</v>
      </c>
      <c r="AP713" s="155">
        <v>17764.733400000001</v>
      </c>
      <c r="AQ713" s="166">
        <v>0.3362347760630483</v>
      </c>
      <c r="AR713" s="155">
        <v>35069.579599999997</v>
      </c>
      <c r="AS713" s="100">
        <v>40</v>
      </c>
      <c r="AT713" s="165">
        <v>5138.4000000000005</v>
      </c>
      <c r="AU713" s="177">
        <v>9.725497897550027E-2</v>
      </c>
      <c r="AV713" s="339">
        <v>178.29</v>
      </c>
      <c r="AW713" s="155">
        <v>22903.133400000002</v>
      </c>
      <c r="AX713" s="166">
        <v>0.43348975503854859</v>
      </c>
      <c r="AY713" s="155">
        <v>29931.179599999999</v>
      </c>
      <c r="AZ713" s="100">
        <v>104</v>
      </c>
      <c r="BA713" s="165">
        <v>13359.84</v>
      </c>
      <c r="BB713" s="177">
        <v>0.25286294533630066</v>
      </c>
      <c r="BC713" s="339">
        <v>282.28999999999996</v>
      </c>
      <c r="BD713" s="155">
        <v>36262.973400000003</v>
      </c>
      <c r="BE713" s="166">
        <v>0.68635270037484919</v>
      </c>
      <c r="BF713" s="155">
        <v>16571.339599999999</v>
      </c>
      <c r="BG713" s="100">
        <v>37</v>
      </c>
      <c r="BH713" s="165">
        <v>4753.0200000000004</v>
      </c>
      <c r="BI713" s="177">
        <v>8.9960855552337751E-2</v>
      </c>
      <c r="BJ713" s="339">
        <v>319.28999999999996</v>
      </c>
      <c r="BK713" s="155">
        <v>41015.993400000007</v>
      </c>
      <c r="BL713" s="166">
        <v>0.77631355592718698</v>
      </c>
      <c r="BM713" s="155">
        <v>11818.319599999995</v>
      </c>
      <c r="BN713" s="100">
        <v>92</v>
      </c>
      <c r="BO713" s="165">
        <v>11818.320000000002</v>
      </c>
      <c r="BP713" s="177">
        <v>0.22368645164365061</v>
      </c>
      <c r="BQ713" s="339">
        <v>411.28999999999996</v>
      </c>
      <c r="BR713" s="155">
        <v>52834.313400000006</v>
      </c>
      <c r="BS713" s="166">
        <v>1.0000000075708375</v>
      </c>
      <c r="BT713" s="155">
        <v>-4.0000000444706529E-4</v>
      </c>
      <c r="BU713" s="100"/>
      <c r="BV713" s="165">
        <v>0</v>
      </c>
      <c r="BW713" s="177">
        <v>0</v>
      </c>
      <c r="BX713" s="339">
        <v>411.28999999999996</v>
      </c>
      <c r="BY713" s="155">
        <v>52834.313400000006</v>
      </c>
      <c r="BZ713" s="166">
        <v>1.0000000075708375</v>
      </c>
      <c r="CA713" s="155">
        <v>-4.0000000444706529E-4</v>
      </c>
      <c r="CB713" s="100"/>
      <c r="CC713" s="165">
        <v>0</v>
      </c>
      <c r="CD713" s="177">
        <v>0</v>
      </c>
      <c r="CE713" s="339">
        <v>411.28999999999996</v>
      </c>
      <c r="CF713" s="155">
        <v>52834.313400000006</v>
      </c>
      <c r="CG713" s="166">
        <v>1.0000000075708375</v>
      </c>
      <c r="CH713" s="155">
        <v>-4.0000000444706529E-4</v>
      </c>
      <c r="CI713" s="100"/>
      <c r="CJ713" s="165">
        <v>0</v>
      </c>
      <c r="CK713" s="177">
        <v>0</v>
      </c>
      <c r="CL713" s="339">
        <v>411.28999999999996</v>
      </c>
      <c r="CM713" s="155">
        <v>52834.313400000006</v>
      </c>
      <c r="CN713" s="166">
        <v>1.0000000075708375</v>
      </c>
      <c r="CO713" s="155">
        <v>-4.0000000444706529E-4</v>
      </c>
      <c r="CP713" s="100"/>
      <c r="CQ713" s="165">
        <v>0</v>
      </c>
      <c r="CR713" s="177">
        <v>0</v>
      </c>
      <c r="CS713" s="339">
        <v>411.28999999999996</v>
      </c>
      <c r="CT713" s="155">
        <v>52834.313400000006</v>
      </c>
      <c r="CU713" s="166">
        <v>1.0000000075708375</v>
      </c>
      <c r="CV713" s="155">
        <v>-4.0000000444706529E-4</v>
      </c>
      <c r="CW713" s="100"/>
      <c r="CX713" s="165">
        <v>0</v>
      </c>
      <c r="CY713" s="177">
        <v>0</v>
      </c>
      <c r="CZ713" s="339">
        <v>411.28999999999996</v>
      </c>
      <c r="DA713" s="155">
        <v>52834.313400000006</v>
      </c>
      <c r="DB713" s="166">
        <v>1.0000000075708375</v>
      </c>
      <c r="DC713" s="155">
        <v>-4.0000000444706529E-4</v>
      </c>
      <c r="DD713" s="100"/>
      <c r="DE713" s="165">
        <v>0</v>
      </c>
      <c r="DF713" s="177">
        <v>0</v>
      </c>
      <c r="DG713" s="339">
        <v>411.28999999999996</v>
      </c>
      <c r="DH713" s="155">
        <v>52834.313400000006</v>
      </c>
      <c r="DI713" s="166">
        <v>1.0000000075708375</v>
      </c>
      <c r="DJ713" s="155">
        <v>-4.0000000444706529E-4</v>
      </c>
      <c r="DK713" s="100"/>
      <c r="DL713" s="165">
        <v>0</v>
      </c>
      <c r="DM713" s="177">
        <v>0</v>
      </c>
      <c r="DN713" s="339">
        <v>411.28999999999996</v>
      </c>
      <c r="DO713" s="155">
        <v>52834.313400000006</v>
      </c>
      <c r="DP713" s="166">
        <v>1.0000000075708375</v>
      </c>
      <c r="DQ713" s="155">
        <v>-4.0000000444706529E-4</v>
      </c>
    </row>
    <row r="714" spans="1:121" x14ac:dyDescent="0.25">
      <c r="A714" s="123" t="s">
        <v>1899</v>
      </c>
      <c r="B714" s="123" t="s">
        <v>1870</v>
      </c>
      <c r="C714" s="123" t="s">
        <v>1871</v>
      </c>
      <c r="D714" s="131" t="s">
        <v>1872</v>
      </c>
      <c r="E714" s="123" t="s">
        <v>1873</v>
      </c>
      <c r="F714" s="123">
        <v>39.700000000000003</v>
      </c>
      <c r="G714" s="125">
        <v>735.33</v>
      </c>
      <c r="H714" s="132">
        <v>920.78</v>
      </c>
      <c r="I714" s="390">
        <v>36554.966</v>
      </c>
      <c r="J714" s="100"/>
      <c r="K714" s="165">
        <v>0</v>
      </c>
      <c r="L714" s="177">
        <v>0</v>
      </c>
      <c r="M714" s="399">
        <v>0</v>
      </c>
      <c r="N714" s="165">
        <v>0</v>
      </c>
      <c r="O714" s="166">
        <v>0</v>
      </c>
      <c r="P714" s="165">
        <v>36554.966</v>
      </c>
      <c r="Q714" s="100"/>
      <c r="R714" s="165">
        <v>0</v>
      </c>
      <c r="S714" s="177">
        <v>0</v>
      </c>
      <c r="T714" s="339">
        <v>0</v>
      </c>
      <c r="U714" s="155">
        <v>0</v>
      </c>
      <c r="V714" s="166">
        <v>0</v>
      </c>
      <c r="W714" s="155">
        <v>36554.966</v>
      </c>
      <c r="X714" s="100"/>
      <c r="Y714" s="165">
        <v>0</v>
      </c>
      <c r="Z714" s="177">
        <v>0</v>
      </c>
      <c r="AA714" s="339">
        <v>0</v>
      </c>
      <c r="AB714" s="155">
        <v>0</v>
      </c>
      <c r="AC714" s="166">
        <v>0</v>
      </c>
      <c r="AD714" s="155">
        <v>36554.966</v>
      </c>
      <c r="AE714" s="100"/>
      <c r="AF714" s="165">
        <v>0</v>
      </c>
      <c r="AG714" s="177">
        <v>0</v>
      </c>
      <c r="AH714" s="339">
        <v>0</v>
      </c>
      <c r="AI714" s="155">
        <v>0</v>
      </c>
      <c r="AJ714" s="166">
        <v>0</v>
      </c>
      <c r="AK714" s="155">
        <v>36554.966</v>
      </c>
      <c r="AL714" s="100">
        <v>7.16</v>
      </c>
      <c r="AM714" s="165">
        <v>6592.7848000000004</v>
      </c>
      <c r="AN714" s="177">
        <v>0.18035264483627206</v>
      </c>
      <c r="AO714" s="339">
        <v>7.16</v>
      </c>
      <c r="AP714" s="155">
        <v>6592.7848000000004</v>
      </c>
      <c r="AQ714" s="166">
        <v>0.18035264483627206</v>
      </c>
      <c r="AR714" s="155">
        <v>29962.181199999999</v>
      </c>
      <c r="AS714" s="100">
        <v>19.07</v>
      </c>
      <c r="AT714" s="165">
        <v>17559.274600000001</v>
      </c>
      <c r="AU714" s="177">
        <v>0.48035264483627205</v>
      </c>
      <c r="AV714" s="339">
        <v>26.23</v>
      </c>
      <c r="AW714" s="155">
        <v>24152.059400000002</v>
      </c>
      <c r="AX714" s="166">
        <v>0.66070528967254416</v>
      </c>
      <c r="AY714" s="155">
        <v>12402.906599999998</v>
      </c>
      <c r="AZ714" s="100">
        <v>3.84</v>
      </c>
      <c r="BA714" s="165">
        <v>3535.7951999999996</v>
      </c>
      <c r="BB714" s="177">
        <v>9.6725440806045324E-2</v>
      </c>
      <c r="BC714" s="339">
        <v>30.07</v>
      </c>
      <c r="BD714" s="155">
        <v>27687.854600000002</v>
      </c>
      <c r="BE714" s="166">
        <v>0.75743073047858944</v>
      </c>
      <c r="BF714" s="155">
        <v>8867.111399999998</v>
      </c>
      <c r="BG714" s="100">
        <v>2.02</v>
      </c>
      <c r="BH714" s="165">
        <v>1859.9756</v>
      </c>
      <c r="BI714" s="177">
        <v>5.0881612090680102E-2</v>
      </c>
      <c r="BJ714" s="339">
        <v>32.090000000000003</v>
      </c>
      <c r="BK714" s="155">
        <v>29547.830200000004</v>
      </c>
      <c r="BL714" s="166">
        <v>0.80831234256926965</v>
      </c>
      <c r="BM714" s="155">
        <v>7007.1357999999964</v>
      </c>
      <c r="BN714" s="100">
        <v>7.61</v>
      </c>
      <c r="BO714" s="165">
        <v>7007.1358</v>
      </c>
      <c r="BP714" s="177">
        <v>0.19168765743073049</v>
      </c>
      <c r="BQ714" s="339">
        <v>39.700000000000003</v>
      </c>
      <c r="BR714" s="155">
        <v>36554.966</v>
      </c>
      <c r="BS714" s="166">
        <v>1</v>
      </c>
      <c r="BT714" s="155">
        <v>0</v>
      </c>
      <c r="BU714" s="100"/>
      <c r="BV714" s="165">
        <v>0</v>
      </c>
      <c r="BW714" s="177">
        <v>0</v>
      </c>
      <c r="BX714" s="339">
        <v>39.700000000000003</v>
      </c>
      <c r="BY714" s="155">
        <v>36554.966</v>
      </c>
      <c r="BZ714" s="166">
        <v>1</v>
      </c>
      <c r="CA714" s="155">
        <v>0</v>
      </c>
      <c r="CB714" s="100"/>
      <c r="CC714" s="165">
        <v>0</v>
      </c>
      <c r="CD714" s="177">
        <v>0</v>
      </c>
      <c r="CE714" s="339">
        <v>39.700000000000003</v>
      </c>
      <c r="CF714" s="155">
        <v>36554.966</v>
      </c>
      <c r="CG714" s="166">
        <v>1</v>
      </c>
      <c r="CH714" s="305">
        <v>0</v>
      </c>
      <c r="CI714" s="100"/>
      <c r="CJ714" s="165"/>
      <c r="CK714" s="177">
        <v>0</v>
      </c>
      <c r="CL714" s="339">
        <v>39.700000000000003</v>
      </c>
      <c r="CM714" s="155">
        <v>36554.966</v>
      </c>
      <c r="CN714" s="166">
        <v>1</v>
      </c>
      <c r="CO714" s="155">
        <v>0</v>
      </c>
      <c r="CP714" s="100"/>
      <c r="CQ714" s="165">
        <v>0</v>
      </c>
      <c r="CR714" s="177">
        <v>0</v>
      </c>
      <c r="CS714" s="339">
        <v>39.700000000000003</v>
      </c>
      <c r="CT714" s="155">
        <v>36554.966</v>
      </c>
      <c r="CU714" s="166">
        <v>1</v>
      </c>
      <c r="CV714" s="155">
        <v>0</v>
      </c>
      <c r="CW714" s="100"/>
      <c r="CX714" s="165">
        <v>0</v>
      </c>
      <c r="CY714" s="177">
        <v>0</v>
      </c>
      <c r="CZ714" s="339">
        <v>39.700000000000003</v>
      </c>
      <c r="DA714" s="155">
        <v>36554.966</v>
      </c>
      <c r="DB714" s="166">
        <v>1</v>
      </c>
      <c r="DC714" s="155">
        <v>0</v>
      </c>
      <c r="DD714" s="100"/>
      <c r="DE714" s="165">
        <v>0</v>
      </c>
      <c r="DF714" s="177">
        <v>0</v>
      </c>
      <c r="DG714" s="339">
        <v>39.700000000000003</v>
      </c>
      <c r="DH714" s="155">
        <v>36554.966</v>
      </c>
      <c r="DI714" s="166">
        <v>1</v>
      </c>
      <c r="DJ714" s="155">
        <v>0</v>
      </c>
      <c r="DK714" s="100"/>
      <c r="DL714" s="165">
        <v>0</v>
      </c>
      <c r="DM714" s="177">
        <v>0</v>
      </c>
      <c r="DN714" s="339">
        <v>39.700000000000003</v>
      </c>
      <c r="DO714" s="155">
        <v>36554.966</v>
      </c>
      <c r="DP714" s="166">
        <v>1</v>
      </c>
      <c r="DQ714" s="155">
        <v>0</v>
      </c>
    </row>
    <row r="715" spans="1:121" x14ac:dyDescent="0.25">
      <c r="A715" s="118">
        <v>5</v>
      </c>
      <c r="B715" s="118"/>
      <c r="C715" s="118"/>
      <c r="D715" s="119" t="s">
        <v>272</v>
      </c>
      <c r="E715" s="120"/>
      <c r="F715" s="120"/>
      <c r="G715" s="121"/>
      <c r="H715" s="121"/>
      <c r="I715" s="159"/>
      <c r="J715" s="175"/>
      <c r="K715" s="159">
        <v>0</v>
      </c>
      <c r="L715" s="176" t="e">
        <v>#DIV/0!</v>
      </c>
      <c r="M715" s="398"/>
      <c r="N715" s="159">
        <v>0</v>
      </c>
      <c r="O715" s="163" t="e">
        <v>#DIV/0!</v>
      </c>
      <c r="P715" s="159">
        <v>19240.23</v>
      </c>
      <c r="Q715" s="175"/>
      <c r="R715" s="159">
        <v>0</v>
      </c>
      <c r="S715" s="176" t="e">
        <v>#DIV/0!</v>
      </c>
      <c r="T715" s="398"/>
      <c r="U715" s="159">
        <v>0</v>
      </c>
      <c r="V715" s="163" t="e">
        <v>#DIV/0!</v>
      </c>
      <c r="W715" s="159">
        <v>19240.23</v>
      </c>
      <c r="X715" s="175"/>
      <c r="Y715" s="159">
        <v>0</v>
      </c>
      <c r="Z715" s="176" t="e">
        <v>#DIV/0!</v>
      </c>
      <c r="AA715" s="398"/>
      <c r="AB715" s="159">
        <v>0</v>
      </c>
      <c r="AC715" s="163" t="e">
        <v>#DIV/0!</v>
      </c>
      <c r="AD715" s="159">
        <v>19240.23</v>
      </c>
      <c r="AE715" s="175"/>
      <c r="AF715" s="159">
        <v>0</v>
      </c>
      <c r="AG715" s="176" t="e">
        <v>#DIV/0!</v>
      </c>
      <c r="AH715" s="398"/>
      <c r="AI715" s="159">
        <v>0</v>
      </c>
      <c r="AJ715" s="163" t="e">
        <v>#DIV/0!</v>
      </c>
      <c r="AK715" s="159">
        <v>19240.23</v>
      </c>
      <c r="AL715" s="175"/>
      <c r="AM715" s="159">
        <v>0</v>
      </c>
      <c r="AN715" s="176" t="e">
        <v>#DIV/0!</v>
      </c>
      <c r="AO715" s="398"/>
      <c r="AP715" s="159">
        <v>0</v>
      </c>
      <c r="AQ715" s="163" t="e">
        <v>#DIV/0!</v>
      </c>
      <c r="AR715" s="159">
        <v>19240.23</v>
      </c>
      <c r="AS715" s="175"/>
      <c r="AT715" s="159">
        <v>0</v>
      </c>
      <c r="AU715" s="176" t="e">
        <v>#DIV/0!</v>
      </c>
      <c r="AV715" s="398"/>
      <c r="AW715" s="159">
        <v>0</v>
      </c>
      <c r="AX715" s="163" t="e">
        <v>#DIV/0!</v>
      </c>
      <c r="AY715" s="159">
        <v>19240.23</v>
      </c>
      <c r="AZ715" s="175"/>
      <c r="BA715" s="159">
        <v>0</v>
      </c>
      <c r="BB715" s="176" t="e">
        <v>#DIV/0!</v>
      </c>
      <c r="BC715" s="398"/>
      <c r="BD715" s="159">
        <v>0</v>
      </c>
      <c r="BE715" s="163" t="e">
        <v>#DIV/0!</v>
      </c>
      <c r="BF715" s="159">
        <v>19240.23</v>
      </c>
      <c r="BG715" s="175"/>
      <c r="BH715" s="159">
        <v>0</v>
      </c>
      <c r="BI715" s="176" t="e">
        <v>#DIV/0!</v>
      </c>
      <c r="BJ715" s="398"/>
      <c r="BK715" s="159">
        <v>0</v>
      </c>
      <c r="BL715" s="163" t="e">
        <v>#DIV/0!</v>
      </c>
      <c r="BM715" s="159">
        <v>19240.23</v>
      </c>
      <c r="BN715" s="175"/>
      <c r="BO715" s="159">
        <v>5092.2884999999997</v>
      </c>
      <c r="BP715" s="176" t="e">
        <v>#DIV/0!</v>
      </c>
      <c r="BQ715" s="398"/>
      <c r="BR715" s="159">
        <v>5092.2884999999997</v>
      </c>
      <c r="BS715" s="163" t="e">
        <v>#DIV/0!</v>
      </c>
      <c r="BT715" s="159">
        <v>14147.941500000001</v>
      </c>
      <c r="BU715" s="175"/>
      <c r="BV715" s="159">
        <v>0</v>
      </c>
      <c r="BW715" s="176" t="e">
        <v>#DIV/0!</v>
      </c>
      <c r="BX715" s="398"/>
      <c r="BY715" s="159">
        <v>5092.2884999999997</v>
      </c>
      <c r="BZ715" s="163" t="e">
        <v>#DIV/0!</v>
      </c>
      <c r="CA715" s="159">
        <v>14147.941500000001</v>
      </c>
      <c r="CB715" s="175"/>
      <c r="CC715" s="159">
        <v>0</v>
      </c>
      <c r="CD715" s="176" t="e">
        <v>#DIV/0!</v>
      </c>
      <c r="CE715" s="398"/>
      <c r="CF715" s="159">
        <v>5092.2884999999997</v>
      </c>
      <c r="CG715" s="163" t="e">
        <v>#DIV/0!</v>
      </c>
      <c r="CH715" s="159">
        <v>14147.941500000001</v>
      </c>
      <c r="CI715" s="175"/>
      <c r="CJ715" s="159">
        <v>3226.1559999999999</v>
      </c>
      <c r="CK715" s="176" t="e">
        <v>#DIV/0!</v>
      </c>
      <c r="CL715" s="398"/>
      <c r="CM715" s="159">
        <v>8318.4444999999996</v>
      </c>
      <c r="CN715" s="163">
        <v>0</v>
      </c>
      <c r="CO715" s="159">
        <v>10921.7855</v>
      </c>
      <c r="CP715" s="175"/>
      <c r="CQ715" s="159">
        <v>0</v>
      </c>
      <c r="CR715" s="176"/>
      <c r="CS715" s="398"/>
      <c r="CT715" s="159">
        <v>8318.4444999999996</v>
      </c>
      <c r="CU715" s="163"/>
      <c r="CV715" s="400">
        <v>10921.7855</v>
      </c>
      <c r="CW715" s="175"/>
      <c r="CX715" s="159">
        <v>10921.786</v>
      </c>
      <c r="CY715" s="176"/>
      <c r="CZ715" s="398"/>
      <c r="DA715" s="159">
        <v>19240.230499999998</v>
      </c>
      <c r="DB715" s="163"/>
      <c r="DC715" s="400">
        <v>-4.99999998282874E-4</v>
      </c>
      <c r="DD715" s="175"/>
      <c r="DE715" s="159">
        <v>0</v>
      </c>
      <c r="DF715" s="176"/>
      <c r="DG715" s="398"/>
      <c r="DH715" s="159">
        <v>19240.230499999998</v>
      </c>
      <c r="DI715" s="163"/>
      <c r="DJ715" s="400">
        <v>-4.99999998282874E-4</v>
      </c>
      <c r="DK715" s="175"/>
      <c r="DL715" s="159">
        <v>0</v>
      </c>
      <c r="DM715" s="176"/>
      <c r="DN715" s="398"/>
      <c r="DO715" s="159">
        <v>19240.230499999998</v>
      </c>
      <c r="DP715" s="163"/>
      <c r="DQ715" s="400">
        <v>-4.99999998282874E-4</v>
      </c>
    </row>
    <row r="716" spans="1:121" ht="51" x14ac:dyDescent="0.25">
      <c r="A716" s="123" t="s">
        <v>1900</v>
      </c>
      <c r="B716" s="123">
        <v>96358</v>
      </c>
      <c r="C716" s="123" t="s">
        <v>32</v>
      </c>
      <c r="D716" s="131" t="s">
        <v>1901</v>
      </c>
      <c r="E716" s="123" t="s">
        <v>1891</v>
      </c>
      <c r="F716" s="123">
        <v>166.51</v>
      </c>
      <c r="G716" s="167">
        <v>92.28</v>
      </c>
      <c r="H716" s="132">
        <v>115.55</v>
      </c>
      <c r="I716" s="390">
        <v>19240.23</v>
      </c>
      <c r="J716" s="100"/>
      <c r="K716" s="165">
        <v>0</v>
      </c>
      <c r="L716" s="177">
        <v>0</v>
      </c>
      <c r="M716" s="399">
        <v>0</v>
      </c>
      <c r="N716" s="165">
        <v>0</v>
      </c>
      <c r="O716" s="166">
        <v>0</v>
      </c>
      <c r="P716" s="165">
        <v>19240.23</v>
      </c>
      <c r="Q716" s="100"/>
      <c r="R716" s="165">
        <v>0</v>
      </c>
      <c r="S716" s="177">
        <v>0</v>
      </c>
      <c r="T716" s="339">
        <v>0</v>
      </c>
      <c r="U716" s="155">
        <v>0</v>
      </c>
      <c r="V716" s="166">
        <v>0</v>
      </c>
      <c r="W716" s="155">
        <v>19240.23</v>
      </c>
      <c r="X716" s="100"/>
      <c r="Y716" s="165">
        <v>0</v>
      </c>
      <c r="Z716" s="177">
        <v>0</v>
      </c>
      <c r="AA716" s="339">
        <v>0</v>
      </c>
      <c r="AB716" s="155">
        <v>0</v>
      </c>
      <c r="AC716" s="166">
        <v>0</v>
      </c>
      <c r="AD716" s="155">
        <v>19240.23</v>
      </c>
      <c r="AE716" s="100"/>
      <c r="AF716" s="165">
        <v>0</v>
      </c>
      <c r="AG716" s="177">
        <v>0</v>
      </c>
      <c r="AH716" s="339">
        <v>0</v>
      </c>
      <c r="AI716" s="155">
        <v>0</v>
      </c>
      <c r="AJ716" s="166">
        <v>0</v>
      </c>
      <c r="AK716" s="155">
        <v>19240.23</v>
      </c>
      <c r="AL716" s="100"/>
      <c r="AM716" s="165">
        <v>0</v>
      </c>
      <c r="AN716" s="177">
        <v>0</v>
      </c>
      <c r="AO716" s="339">
        <v>0</v>
      </c>
      <c r="AP716" s="155">
        <v>0</v>
      </c>
      <c r="AQ716" s="166">
        <v>0</v>
      </c>
      <c r="AR716" s="155">
        <v>19240.23</v>
      </c>
      <c r="AS716" s="100"/>
      <c r="AT716" s="165">
        <v>0</v>
      </c>
      <c r="AU716" s="177">
        <v>0</v>
      </c>
      <c r="AV716" s="339">
        <v>0</v>
      </c>
      <c r="AW716" s="155">
        <v>0</v>
      </c>
      <c r="AX716" s="166">
        <v>0</v>
      </c>
      <c r="AY716" s="155">
        <v>19240.23</v>
      </c>
      <c r="AZ716" s="100"/>
      <c r="BA716" s="165">
        <v>0</v>
      </c>
      <c r="BB716" s="177">
        <v>0</v>
      </c>
      <c r="BC716" s="339">
        <v>0</v>
      </c>
      <c r="BD716" s="155">
        <v>0</v>
      </c>
      <c r="BE716" s="166">
        <v>0</v>
      </c>
      <c r="BF716" s="155">
        <v>19240.23</v>
      </c>
      <c r="BG716" s="100"/>
      <c r="BH716" s="165">
        <v>0</v>
      </c>
      <c r="BI716" s="177">
        <v>0</v>
      </c>
      <c r="BJ716" s="339">
        <v>0</v>
      </c>
      <c r="BK716" s="155">
        <v>0</v>
      </c>
      <c r="BL716" s="166">
        <v>0</v>
      </c>
      <c r="BM716" s="155">
        <v>19240.23</v>
      </c>
      <c r="BN716" s="100">
        <v>44.07</v>
      </c>
      <c r="BO716" s="165">
        <v>5092.2884999999997</v>
      </c>
      <c r="BP716" s="177">
        <v>0.26466879553934647</v>
      </c>
      <c r="BQ716" s="339">
        <v>44.07</v>
      </c>
      <c r="BR716" s="155">
        <v>5092.2884999999997</v>
      </c>
      <c r="BS716" s="166">
        <v>0.26466879553934647</v>
      </c>
      <c r="BT716" s="155">
        <v>14147.941500000001</v>
      </c>
      <c r="BU716" s="100"/>
      <c r="BV716" s="165">
        <v>0</v>
      </c>
      <c r="BW716" s="177">
        <v>0</v>
      </c>
      <c r="BX716" s="339">
        <v>44.07</v>
      </c>
      <c r="BY716" s="155">
        <v>5092.2884999999997</v>
      </c>
      <c r="BZ716" s="166">
        <v>0.26466879553934647</v>
      </c>
      <c r="CA716" s="155">
        <v>14147.941500000001</v>
      </c>
      <c r="CB716" s="100"/>
      <c r="CC716" s="165">
        <v>0</v>
      </c>
      <c r="CD716" s="177">
        <v>0</v>
      </c>
      <c r="CE716" s="339">
        <v>44.07</v>
      </c>
      <c r="CF716" s="155">
        <v>5092.2884999999997</v>
      </c>
      <c r="CG716" s="166">
        <v>0.26466879553934647</v>
      </c>
      <c r="CH716" s="155">
        <v>14147.941500000001</v>
      </c>
      <c r="CI716" s="100">
        <v>27.92</v>
      </c>
      <c r="CJ716" s="165">
        <v>3226.1559999999999</v>
      </c>
      <c r="CK716" s="177">
        <v>0.16767762131741668</v>
      </c>
      <c r="CL716" s="339">
        <v>71.990000000000009</v>
      </c>
      <c r="CM716" s="155">
        <v>8318.4444999999996</v>
      </c>
      <c r="CN716" s="166">
        <v>0.43234641685676312</v>
      </c>
      <c r="CO716" s="155">
        <v>10921.7855</v>
      </c>
      <c r="CP716" s="100"/>
      <c r="CQ716" s="165">
        <v>0</v>
      </c>
      <c r="CR716" s="177">
        <v>0</v>
      </c>
      <c r="CS716" s="339">
        <v>71.990000000000009</v>
      </c>
      <c r="CT716" s="155">
        <v>8318.4444999999996</v>
      </c>
      <c r="CU716" s="166">
        <v>0.43234641685676312</v>
      </c>
      <c r="CV716" s="155">
        <v>10921.7855</v>
      </c>
      <c r="CW716" s="100">
        <v>94.52</v>
      </c>
      <c r="CX716" s="165">
        <v>10921.786</v>
      </c>
      <c r="CY716" s="177">
        <v>0.56765360913045215</v>
      </c>
      <c r="CZ716" s="339">
        <v>166.51</v>
      </c>
      <c r="DA716" s="155">
        <v>19240.230499999998</v>
      </c>
      <c r="DB716" s="166">
        <v>1.0000000259872153</v>
      </c>
      <c r="DC716" s="155">
        <v>-4.99999998282874E-4</v>
      </c>
      <c r="DD716" s="100"/>
      <c r="DE716" s="165">
        <v>0</v>
      </c>
      <c r="DF716" s="177">
        <v>0</v>
      </c>
      <c r="DG716" s="339">
        <v>166.51</v>
      </c>
      <c r="DH716" s="155">
        <v>19240.230499999998</v>
      </c>
      <c r="DI716" s="166">
        <v>1.0000000259872153</v>
      </c>
      <c r="DJ716" s="155">
        <v>-4.99999998282874E-4</v>
      </c>
      <c r="DK716" s="100"/>
      <c r="DL716" s="165">
        <v>0</v>
      </c>
      <c r="DM716" s="177">
        <v>0</v>
      </c>
      <c r="DN716" s="339">
        <v>166.51</v>
      </c>
      <c r="DO716" s="155">
        <v>19240.230499999998</v>
      </c>
      <c r="DP716" s="166">
        <v>1.0000000259872153</v>
      </c>
      <c r="DQ716" s="155">
        <v>-4.99999998282874E-4</v>
      </c>
    </row>
    <row r="717" spans="1:121" x14ac:dyDescent="0.25">
      <c r="A717" s="118">
        <v>6</v>
      </c>
      <c r="B717" s="118"/>
      <c r="C717" s="118"/>
      <c r="D717" s="119" t="s">
        <v>288</v>
      </c>
      <c r="E717" s="120"/>
      <c r="F717" s="120"/>
      <c r="G717" s="121"/>
      <c r="H717" s="121"/>
      <c r="I717" s="159"/>
      <c r="J717" s="175"/>
      <c r="K717" s="159">
        <v>0</v>
      </c>
      <c r="L717" s="176" t="e">
        <v>#DIV/0!</v>
      </c>
      <c r="M717" s="398"/>
      <c r="N717" s="159">
        <v>0</v>
      </c>
      <c r="O717" s="163" t="e">
        <v>#DIV/0!</v>
      </c>
      <c r="P717" s="159">
        <v>1959.8600000000001</v>
      </c>
      <c r="Q717" s="175"/>
      <c r="R717" s="159">
        <v>0</v>
      </c>
      <c r="S717" s="176" t="e">
        <v>#DIV/0!</v>
      </c>
      <c r="T717" s="398"/>
      <c r="U717" s="159">
        <v>0</v>
      </c>
      <c r="V717" s="163" t="e">
        <v>#DIV/0!</v>
      </c>
      <c r="W717" s="159">
        <v>1959.8600000000001</v>
      </c>
      <c r="X717" s="175"/>
      <c r="Y717" s="159">
        <v>0</v>
      </c>
      <c r="Z717" s="176" t="e">
        <v>#DIV/0!</v>
      </c>
      <c r="AA717" s="398"/>
      <c r="AB717" s="159">
        <v>0</v>
      </c>
      <c r="AC717" s="163" t="e">
        <v>#DIV/0!</v>
      </c>
      <c r="AD717" s="159">
        <v>1959.8600000000001</v>
      </c>
      <c r="AE717" s="175"/>
      <c r="AF717" s="159">
        <v>0</v>
      </c>
      <c r="AG717" s="176" t="e">
        <v>#DIV/0!</v>
      </c>
      <c r="AH717" s="398"/>
      <c r="AI717" s="159">
        <v>0</v>
      </c>
      <c r="AJ717" s="163" t="e">
        <v>#DIV/0!</v>
      </c>
      <c r="AK717" s="159">
        <v>1959.8600000000001</v>
      </c>
      <c r="AL717" s="175"/>
      <c r="AM717" s="159">
        <v>593.98</v>
      </c>
      <c r="AN717" s="176" t="e">
        <v>#DIV/0!</v>
      </c>
      <c r="AO717" s="398"/>
      <c r="AP717" s="159">
        <v>593.98</v>
      </c>
      <c r="AQ717" s="163" t="e">
        <v>#DIV/0!</v>
      </c>
      <c r="AR717" s="159">
        <v>1365.88</v>
      </c>
      <c r="AS717" s="175"/>
      <c r="AT717" s="159">
        <v>0</v>
      </c>
      <c r="AU717" s="176" t="e">
        <v>#DIV/0!</v>
      </c>
      <c r="AV717" s="398"/>
      <c r="AW717" s="159">
        <v>593.98</v>
      </c>
      <c r="AX717" s="163" t="e">
        <v>#DIV/0!</v>
      </c>
      <c r="AY717" s="159">
        <v>1365.88</v>
      </c>
      <c r="AZ717" s="175"/>
      <c r="BA717" s="159">
        <v>0</v>
      </c>
      <c r="BB717" s="176" t="e">
        <v>#DIV/0!</v>
      </c>
      <c r="BC717" s="398"/>
      <c r="BD717" s="159">
        <v>593.98</v>
      </c>
      <c r="BE717" s="163" t="e">
        <v>#DIV/0!</v>
      </c>
      <c r="BF717" s="159">
        <v>1365.88</v>
      </c>
      <c r="BG717" s="175"/>
      <c r="BH717" s="159">
        <v>0</v>
      </c>
      <c r="BI717" s="176" t="e">
        <v>#DIV/0!</v>
      </c>
      <c r="BJ717" s="398"/>
      <c r="BK717" s="159">
        <v>593.98</v>
      </c>
      <c r="BL717" s="163" t="e">
        <v>#DIV/0!</v>
      </c>
      <c r="BM717" s="159">
        <v>1365.88</v>
      </c>
      <c r="BN717" s="175"/>
      <c r="BO717" s="159">
        <v>0</v>
      </c>
      <c r="BP717" s="176" t="e">
        <v>#DIV/0!</v>
      </c>
      <c r="BQ717" s="398"/>
      <c r="BR717" s="159">
        <v>593.98</v>
      </c>
      <c r="BS717" s="163" t="e">
        <v>#DIV/0!</v>
      </c>
      <c r="BT717" s="159">
        <v>1365.88</v>
      </c>
      <c r="BU717" s="175"/>
      <c r="BV717" s="159">
        <v>0</v>
      </c>
      <c r="BW717" s="176" t="e">
        <v>#DIV/0!</v>
      </c>
      <c r="BX717" s="398"/>
      <c r="BY717" s="159">
        <v>593.98</v>
      </c>
      <c r="BZ717" s="163" t="e">
        <v>#DIV/0!</v>
      </c>
      <c r="CA717" s="159">
        <v>1365.88</v>
      </c>
      <c r="CB717" s="175"/>
      <c r="CC717" s="159">
        <v>405.90000000000003</v>
      </c>
      <c r="CD717" s="176" t="e">
        <v>#DIV/0!</v>
      </c>
      <c r="CE717" s="398"/>
      <c r="CF717" s="159">
        <v>999.88000000000011</v>
      </c>
      <c r="CG717" s="163" t="e">
        <v>#DIV/0!</v>
      </c>
      <c r="CH717" s="159">
        <v>959.98</v>
      </c>
      <c r="CI717" s="175"/>
      <c r="CJ717" s="159">
        <v>0</v>
      </c>
      <c r="CK717" s="176" t="e">
        <v>#DIV/0!</v>
      </c>
      <c r="CL717" s="398"/>
      <c r="CM717" s="159">
        <v>999.88000000000011</v>
      </c>
      <c r="CN717" s="163">
        <v>0</v>
      </c>
      <c r="CO717" s="159">
        <v>959.98</v>
      </c>
      <c r="CP717" s="175"/>
      <c r="CQ717" s="159">
        <v>214.38</v>
      </c>
      <c r="CR717" s="176"/>
      <c r="CS717" s="398"/>
      <c r="CT717" s="159">
        <v>1214.26</v>
      </c>
      <c r="CU717" s="163"/>
      <c r="CV717" s="400">
        <v>745.6</v>
      </c>
      <c r="CW717" s="175"/>
      <c r="CX717" s="159">
        <v>0</v>
      </c>
      <c r="CY717" s="176"/>
      <c r="CZ717" s="398"/>
      <c r="DA717" s="159">
        <v>1214.26</v>
      </c>
      <c r="DB717" s="163"/>
      <c r="DC717" s="400">
        <v>745.6</v>
      </c>
      <c r="DD717" s="175"/>
      <c r="DE717" s="159">
        <v>0</v>
      </c>
      <c r="DF717" s="176"/>
      <c r="DG717" s="398"/>
      <c r="DH717" s="159">
        <v>1214.26</v>
      </c>
      <c r="DI717" s="163"/>
      <c r="DJ717" s="400">
        <v>745.6</v>
      </c>
      <c r="DK717" s="175"/>
      <c r="DL717" s="159">
        <v>0</v>
      </c>
      <c r="DM717" s="176"/>
      <c r="DN717" s="398"/>
      <c r="DO717" s="159">
        <v>1214.26</v>
      </c>
      <c r="DP717" s="163"/>
      <c r="DQ717" s="400">
        <v>745.6</v>
      </c>
    </row>
    <row r="718" spans="1:121" x14ac:dyDescent="0.25">
      <c r="A718" s="118" t="s">
        <v>289</v>
      </c>
      <c r="B718" s="118"/>
      <c r="C718" s="118"/>
      <c r="D718" s="119" t="s">
        <v>290</v>
      </c>
      <c r="E718" s="120"/>
      <c r="F718" s="120"/>
      <c r="G718" s="121"/>
      <c r="H718" s="121"/>
      <c r="I718" s="159"/>
      <c r="J718" s="175"/>
      <c r="K718" s="159">
        <v>0</v>
      </c>
      <c r="L718" s="176" t="e">
        <v>#DIV/0!</v>
      </c>
      <c r="M718" s="398"/>
      <c r="N718" s="159">
        <v>0</v>
      </c>
      <c r="O718" s="163" t="e">
        <v>#DIV/0!</v>
      </c>
      <c r="P718" s="159">
        <v>808.36</v>
      </c>
      <c r="Q718" s="175"/>
      <c r="R718" s="159">
        <v>0</v>
      </c>
      <c r="S718" s="176" t="e">
        <v>#DIV/0!</v>
      </c>
      <c r="T718" s="398"/>
      <c r="U718" s="159">
        <v>0</v>
      </c>
      <c r="V718" s="163" t="e">
        <v>#DIV/0!</v>
      </c>
      <c r="W718" s="159">
        <v>808.36</v>
      </c>
      <c r="X718" s="175"/>
      <c r="Y718" s="159">
        <v>0</v>
      </c>
      <c r="Z718" s="176" t="e">
        <v>#DIV/0!</v>
      </c>
      <c r="AA718" s="398"/>
      <c r="AB718" s="159">
        <v>0</v>
      </c>
      <c r="AC718" s="163" t="e">
        <v>#DIV/0!</v>
      </c>
      <c r="AD718" s="159">
        <v>808.36</v>
      </c>
      <c r="AE718" s="175"/>
      <c r="AF718" s="159">
        <v>0</v>
      </c>
      <c r="AG718" s="176" t="e">
        <v>#DIV/0!</v>
      </c>
      <c r="AH718" s="398"/>
      <c r="AI718" s="159">
        <v>0</v>
      </c>
      <c r="AJ718" s="163" t="e">
        <v>#DIV/0!</v>
      </c>
      <c r="AK718" s="159">
        <v>808.36</v>
      </c>
      <c r="AL718" s="175"/>
      <c r="AM718" s="159">
        <v>593.98</v>
      </c>
      <c r="AN718" s="176" t="e">
        <v>#DIV/0!</v>
      </c>
      <c r="AO718" s="398"/>
      <c r="AP718" s="159">
        <v>593.98</v>
      </c>
      <c r="AQ718" s="163" t="e">
        <v>#DIV/0!</v>
      </c>
      <c r="AR718" s="159">
        <v>214.38</v>
      </c>
      <c r="AS718" s="175"/>
      <c r="AT718" s="159">
        <v>0</v>
      </c>
      <c r="AU718" s="176" t="e">
        <v>#DIV/0!</v>
      </c>
      <c r="AV718" s="398"/>
      <c r="AW718" s="159">
        <v>593.98</v>
      </c>
      <c r="AX718" s="163" t="e">
        <v>#DIV/0!</v>
      </c>
      <c r="AY718" s="159">
        <v>214.38</v>
      </c>
      <c r="AZ718" s="175"/>
      <c r="BA718" s="159">
        <v>0</v>
      </c>
      <c r="BB718" s="176" t="e">
        <v>#DIV/0!</v>
      </c>
      <c r="BC718" s="398"/>
      <c r="BD718" s="159">
        <v>593.98</v>
      </c>
      <c r="BE718" s="163" t="e">
        <v>#DIV/0!</v>
      </c>
      <c r="BF718" s="159">
        <v>214.38</v>
      </c>
      <c r="BG718" s="175"/>
      <c r="BH718" s="159">
        <v>0</v>
      </c>
      <c r="BI718" s="176" t="e">
        <v>#DIV/0!</v>
      </c>
      <c r="BJ718" s="398"/>
      <c r="BK718" s="159">
        <v>593.98</v>
      </c>
      <c r="BL718" s="163" t="e">
        <v>#DIV/0!</v>
      </c>
      <c r="BM718" s="159">
        <v>214.38</v>
      </c>
      <c r="BN718" s="175"/>
      <c r="BO718" s="159">
        <v>0</v>
      </c>
      <c r="BP718" s="176" t="e">
        <v>#DIV/0!</v>
      </c>
      <c r="BQ718" s="398"/>
      <c r="BR718" s="159">
        <v>593.98</v>
      </c>
      <c r="BS718" s="163" t="e">
        <v>#DIV/0!</v>
      </c>
      <c r="BT718" s="159">
        <v>214.38</v>
      </c>
      <c r="BU718" s="175"/>
      <c r="BV718" s="159">
        <v>0</v>
      </c>
      <c r="BW718" s="176" t="e">
        <v>#DIV/0!</v>
      </c>
      <c r="BX718" s="398"/>
      <c r="BY718" s="159">
        <v>593.98</v>
      </c>
      <c r="BZ718" s="163" t="e">
        <v>#DIV/0!</v>
      </c>
      <c r="CA718" s="159">
        <v>214.38</v>
      </c>
      <c r="CB718" s="175"/>
      <c r="CC718" s="159">
        <v>0</v>
      </c>
      <c r="CD718" s="176" t="e">
        <v>#DIV/0!</v>
      </c>
      <c r="CE718" s="398"/>
      <c r="CF718" s="159">
        <v>593.98</v>
      </c>
      <c r="CG718" s="163" t="e">
        <v>#DIV/0!</v>
      </c>
      <c r="CH718" s="159">
        <v>214.38</v>
      </c>
      <c r="CI718" s="175"/>
      <c r="CJ718" s="159">
        <v>0</v>
      </c>
      <c r="CK718" s="176" t="e">
        <v>#DIV/0!</v>
      </c>
      <c r="CL718" s="398"/>
      <c r="CM718" s="159">
        <v>593.98</v>
      </c>
      <c r="CN718" s="163">
        <v>0</v>
      </c>
      <c r="CO718" s="159">
        <v>214.38</v>
      </c>
      <c r="CP718" s="175"/>
      <c r="CQ718" s="159">
        <v>214.38</v>
      </c>
      <c r="CR718" s="176"/>
      <c r="CS718" s="398"/>
      <c r="CT718" s="159">
        <v>808.36</v>
      </c>
      <c r="CU718" s="163"/>
      <c r="CV718" s="400">
        <v>0</v>
      </c>
      <c r="CW718" s="175"/>
      <c r="CX718" s="159">
        <v>0</v>
      </c>
      <c r="CY718" s="176"/>
      <c r="CZ718" s="398"/>
      <c r="DA718" s="159">
        <v>808.36</v>
      </c>
      <c r="DB718" s="163"/>
      <c r="DC718" s="400">
        <v>0</v>
      </c>
      <c r="DD718" s="175"/>
      <c r="DE718" s="159">
        <v>0</v>
      </c>
      <c r="DF718" s="176"/>
      <c r="DG718" s="398"/>
      <c r="DH718" s="159">
        <v>808.36</v>
      </c>
      <c r="DI718" s="163"/>
      <c r="DJ718" s="400">
        <v>0</v>
      </c>
      <c r="DK718" s="175"/>
      <c r="DL718" s="159">
        <v>0</v>
      </c>
      <c r="DM718" s="176"/>
      <c r="DN718" s="398"/>
      <c r="DO718" s="159">
        <v>808.36</v>
      </c>
      <c r="DP718" s="163"/>
      <c r="DQ718" s="400">
        <v>0</v>
      </c>
    </row>
    <row r="719" spans="1:121" ht="38.25" x14ac:dyDescent="0.25">
      <c r="A719" s="123" t="s">
        <v>1902</v>
      </c>
      <c r="B719" s="123">
        <v>94492</v>
      </c>
      <c r="C719" s="123" t="s">
        <v>32</v>
      </c>
      <c r="D719" s="131" t="s">
        <v>1903</v>
      </c>
      <c r="E719" s="123" t="s">
        <v>906</v>
      </c>
      <c r="F719" s="123">
        <v>8</v>
      </c>
      <c r="G719" s="167">
        <v>45.78</v>
      </c>
      <c r="H719" s="132">
        <v>57.32</v>
      </c>
      <c r="I719" s="390">
        <v>458.56</v>
      </c>
      <c r="J719" s="100"/>
      <c r="K719" s="165">
        <v>0</v>
      </c>
      <c r="L719" s="177">
        <v>0</v>
      </c>
      <c r="M719" s="399">
        <v>0</v>
      </c>
      <c r="N719" s="165">
        <v>0</v>
      </c>
      <c r="O719" s="166">
        <v>0</v>
      </c>
      <c r="P719" s="165">
        <v>458.56</v>
      </c>
      <c r="Q719" s="100"/>
      <c r="R719" s="165">
        <v>0</v>
      </c>
      <c r="S719" s="177">
        <v>0</v>
      </c>
      <c r="T719" s="339">
        <v>0</v>
      </c>
      <c r="U719" s="155">
        <v>0</v>
      </c>
      <c r="V719" s="166">
        <v>0</v>
      </c>
      <c r="W719" s="155">
        <v>458.56</v>
      </c>
      <c r="X719" s="100"/>
      <c r="Y719" s="165">
        <v>0</v>
      </c>
      <c r="Z719" s="177">
        <v>0</v>
      </c>
      <c r="AA719" s="339">
        <v>0</v>
      </c>
      <c r="AB719" s="155">
        <v>0</v>
      </c>
      <c r="AC719" s="166">
        <v>0</v>
      </c>
      <c r="AD719" s="155">
        <v>458.56</v>
      </c>
      <c r="AE719" s="100"/>
      <c r="AF719" s="165">
        <v>0</v>
      </c>
      <c r="AG719" s="177">
        <v>0</v>
      </c>
      <c r="AH719" s="339">
        <v>0</v>
      </c>
      <c r="AI719" s="155">
        <v>0</v>
      </c>
      <c r="AJ719" s="166">
        <v>0</v>
      </c>
      <c r="AK719" s="155">
        <v>458.56</v>
      </c>
      <c r="AL719" s="100">
        <v>8</v>
      </c>
      <c r="AM719" s="165">
        <v>458.56</v>
      </c>
      <c r="AN719" s="177">
        <v>1</v>
      </c>
      <c r="AO719" s="339">
        <v>8</v>
      </c>
      <c r="AP719" s="155">
        <v>458.56</v>
      </c>
      <c r="AQ719" s="166">
        <v>1</v>
      </c>
      <c r="AR719" s="155">
        <v>0</v>
      </c>
      <c r="AS719" s="100"/>
      <c r="AT719" s="165">
        <v>0</v>
      </c>
      <c r="AU719" s="177">
        <v>0</v>
      </c>
      <c r="AV719" s="339">
        <v>8</v>
      </c>
      <c r="AW719" s="155">
        <v>458.56</v>
      </c>
      <c r="AX719" s="166">
        <v>1</v>
      </c>
      <c r="AY719" s="155">
        <v>0</v>
      </c>
      <c r="AZ719" s="100"/>
      <c r="BA719" s="165">
        <v>0</v>
      </c>
      <c r="BB719" s="177">
        <v>0</v>
      </c>
      <c r="BC719" s="339">
        <v>8</v>
      </c>
      <c r="BD719" s="155">
        <v>458.56</v>
      </c>
      <c r="BE719" s="166">
        <v>1</v>
      </c>
      <c r="BF719" s="155">
        <v>0</v>
      </c>
      <c r="BG719" s="100"/>
      <c r="BH719" s="165">
        <v>0</v>
      </c>
      <c r="BI719" s="177">
        <v>0</v>
      </c>
      <c r="BJ719" s="339">
        <v>8</v>
      </c>
      <c r="BK719" s="155">
        <v>458.56</v>
      </c>
      <c r="BL719" s="166">
        <v>1</v>
      </c>
      <c r="BM719" s="155">
        <v>0</v>
      </c>
      <c r="BN719" s="100"/>
      <c r="BO719" s="165">
        <v>0</v>
      </c>
      <c r="BP719" s="177">
        <v>0</v>
      </c>
      <c r="BQ719" s="339">
        <v>8</v>
      </c>
      <c r="BR719" s="155">
        <v>458.56</v>
      </c>
      <c r="BS719" s="166">
        <v>1</v>
      </c>
      <c r="BT719" s="155">
        <v>0</v>
      </c>
      <c r="BU719" s="100"/>
      <c r="BV719" s="165">
        <v>0</v>
      </c>
      <c r="BW719" s="177">
        <v>0</v>
      </c>
      <c r="BX719" s="339">
        <v>8</v>
      </c>
      <c r="BY719" s="155">
        <v>458.56</v>
      </c>
      <c r="BZ719" s="166">
        <v>1</v>
      </c>
      <c r="CA719" s="155">
        <v>0</v>
      </c>
      <c r="CB719" s="100"/>
      <c r="CC719" s="165">
        <v>0</v>
      </c>
      <c r="CD719" s="177">
        <v>0</v>
      </c>
      <c r="CE719" s="339">
        <v>8</v>
      </c>
      <c r="CF719" s="155">
        <v>458.56</v>
      </c>
      <c r="CG719" s="166">
        <v>1</v>
      </c>
      <c r="CH719" s="155">
        <v>0</v>
      </c>
      <c r="CI719" s="100"/>
      <c r="CJ719" s="165">
        <v>0</v>
      </c>
      <c r="CK719" s="177">
        <v>0</v>
      </c>
      <c r="CL719" s="339">
        <v>8</v>
      </c>
      <c r="CM719" s="155">
        <v>458.56</v>
      </c>
      <c r="CN719" s="166">
        <v>1</v>
      </c>
      <c r="CO719" s="155">
        <v>0</v>
      </c>
      <c r="CP719" s="100">
        <v>0</v>
      </c>
      <c r="CQ719" s="165">
        <v>0</v>
      </c>
      <c r="CR719" s="177">
        <v>0</v>
      </c>
      <c r="CS719" s="339">
        <v>8</v>
      </c>
      <c r="CT719" s="155">
        <v>458.56</v>
      </c>
      <c r="CU719" s="166">
        <v>1</v>
      </c>
      <c r="CV719" s="155">
        <v>0</v>
      </c>
      <c r="CW719" s="100"/>
      <c r="CX719" s="165">
        <v>0</v>
      </c>
      <c r="CY719" s="177">
        <v>0</v>
      </c>
      <c r="CZ719" s="339">
        <v>8</v>
      </c>
      <c r="DA719" s="155">
        <v>458.56</v>
      </c>
      <c r="DB719" s="166">
        <v>1</v>
      </c>
      <c r="DC719" s="155">
        <v>0</v>
      </c>
      <c r="DD719" s="100"/>
      <c r="DE719" s="165">
        <v>0</v>
      </c>
      <c r="DF719" s="177">
        <v>0</v>
      </c>
      <c r="DG719" s="339">
        <v>8</v>
      </c>
      <c r="DH719" s="155">
        <v>458.56</v>
      </c>
      <c r="DI719" s="166">
        <v>1</v>
      </c>
      <c r="DJ719" s="155">
        <v>0</v>
      </c>
      <c r="DK719" s="100"/>
      <c r="DL719" s="165">
        <v>0</v>
      </c>
      <c r="DM719" s="177">
        <v>0</v>
      </c>
      <c r="DN719" s="339">
        <v>8</v>
      </c>
      <c r="DO719" s="155">
        <v>458.56</v>
      </c>
      <c r="DP719" s="166">
        <v>1</v>
      </c>
      <c r="DQ719" s="155">
        <v>0</v>
      </c>
    </row>
    <row r="720" spans="1:121" ht="38.25" x14ac:dyDescent="0.25">
      <c r="A720" s="123" t="s">
        <v>1904</v>
      </c>
      <c r="B720" s="168">
        <v>89625</v>
      </c>
      <c r="C720" s="123" t="s">
        <v>32</v>
      </c>
      <c r="D720" s="131" t="s">
        <v>1905</v>
      </c>
      <c r="E720" s="123" t="s">
        <v>1853</v>
      </c>
      <c r="F720" s="123">
        <v>6</v>
      </c>
      <c r="G720" s="167">
        <v>18.03</v>
      </c>
      <c r="H720" s="132">
        <v>22.57</v>
      </c>
      <c r="I720" s="390">
        <v>135.41999999999999</v>
      </c>
      <c r="J720" s="100"/>
      <c r="K720" s="165">
        <v>0</v>
      </c>
      <c r="L720" s="177">
        <v>0</v>
      </c>
      <c r="M720" s="399">
        <v>0</v>
      </c>
      <c r="N720" s="165">
        <v>0</v>
      </c>
      <c r="O720" s="166">
        <v>0</v>
      </c>
      <c r="P720" s="165">
        <v>135.41999999999999</v>
      </c>
      <c r="Q720" s="100"/>
      <c r="R720" s="165">
        <v>0</v>
      </c>
      <c r="S720" s="177">
        <v>0</v>
      </c>
      <c r="T720" s="339">
        <v>0</v>
      </c>
      <c r="U720" s="155">
        <v>0</v>
      </c>
      <c r="V720" s="166">
        <v>0</v>
      </c>
      <c r="W720" s="155">
        <v>135.41999999999999</v>
      </c>
      <c r="X720" s="100"/>
      <c r="Y720" s="165">
        <v>0</v>
      </c>
      <c r="Z720" s="177">
        <v>0</v>
      </c>
      <c r="AA720" s="339">
        <v>0</v>
      </c>
      <c r="AB720" s="155">
        <v>0</v>
      </c>
      <c r="AC720" s="166">
        <v>0</v>
      </c>
      <c r="AD720" s="155">
        <v>135.41999999999999</v>
      </c>
      <c r="AE720" s="100"/>
      <c r="AF720" s="165">
        <v>0</v>
      </c>
      <c r="AG720" s="177">
        <v>0</v>
      </c>
      <c r="AH720" s="339">
        <v>0</v>
      </c>
      <c r="AI720" s="155">
        <v>0</v>
      </c>
      <c r="AJ720" s="166">
        <v>0</v>
      </c>
      <c r="AK720" s="155">
        <v>135.41999999999999</v>
      </c>
      <c r="AL720" s="100">
        <v>6</v>
      </c>
      <c r="AM720" s="165">
        <v>135.42000000000002</v>
      </c>
      <c r="AN720" s="177">
        <v>1.0000000000000002</v>
      </c>
      <c r="AO720" s="339">
        <v>6</v>
      </c>
      <c r="AP720" s="155">
        <v>135.42000000000002</v>
      </c>
      <c r="AQ720" s="166">
        <v>1.0000000000000002</v>
      </c>
      <c r="AR720" s="155">
        <v>0</v>
      </c>
      <c r="AS720" s="100"/>
      <c r="AT720" s="165">
        <v>0</v>
      </c>
      <c r="AU720" s="177">
        <v>0</v>
      </c>
      <c r="AV720" s="339">
        <v>6</v>
      </c>
      <c r="AW720" s="155">
        <v>135.42000000000002</v>
      </c>
      <c r="AX720" s="166">
        <v>1.0000000000000002</v>
      </c>
      <c r="AY720" s="155">
        <v>0</v>
      </c>
      <c r="AZ720" s="100"/>
      <c r="BA720" s="165">
        <v>0</v>
      </c>
      <c r="BB720" s="177">
        <v>0</v>
      </c>
      <c r="BC720" s="339">
        <v>6</v>
      </c>
      <c r="BD720" s="155">
        <v>135.42000000000002</v>
      </c>
      <c r="BE720" s="166">
        <v>1.0000000000000002</v>
      </c>
      <c r="BF720" s="155">
        <v>0</v>
      </c>
      <c r="BG720" s="100"/>
      <c r="BH720" s="165">
        <v>0</v>
      </c>
      <c r="BI720" s="177">
        <v>0</v>
      </c>
      <c r="BJ720" s="339">
        <v>6</v>
      </c>
      <c r="BK720" s="155">
        <v>135.42000000000002</v>
      </c>
      <c r="BL720" s="166">
        <v>1.0000000000000002</v>
      </c>
      <c r="BM720" s="155">
        <v>0</v>
      </c>
      <c r="BN720" s="100"/>
      <c r="BO720" s="165">
        <v>0</v>
      </c>
      <c r="BP720" s="177">
        <v>0</v>
      </c>
      <c r="BQ720" s="339">
        <v>6</v>
      </c>
      <c r="BR720" s="155">
        <v>135.42000000000002</v>
      </c>
      <c r="BS720" s="166">
        <v>1.0000000000000002</v>
      </c>
      <c r="BT720" s="155">
        <v>0</v>
      </c>
      <c r="BU720" s="100"/>
      <c r="BV720" s="165">
        <v>0</v>
      </c>
      <c r="BW720" s="177">
        <v>0</v>
      </c>
      <c r="BX720" s="339">
        <v>6</v>
      </c>
      <c r="BY720" s="155">
        <v>135.42000000000002</v>
      </c>
      <c r="BZ720" s="166">
        <v>1.0000000000000002</v>
      </c>
      <c r="CA720" s="155">
        <v>0</v>
      </c>
      <c r="CB720" s="100"/>
      <c r="CC720" s="165">
        <v>0</v>
      </c>
      <c r="CD720" s="177">
        <v>0</v>
      </c>
      <c r="CE720" s="339">
        <v>6</v>
      </c>
      <c r="CF720" s="155">
        <v>135.42000000000002</v>
      </c>
      <c r="CG720" s="166">
        <v>1.0000000000000002</v>
      </c>
      <c r="CH720" s="155">
        <v>0</v>
      </c>
      <c r="CI720" s="100"/>
      <c r="CJ720" s="165">
        <v>0</v>
      </c>
      <c r="CK720" s="177">
        <v>0</v>
      </c>
      <c r="CL720" s="339">
        <v>6</v>
      </c>
      <c r="CM720" s="155">
        <v>135.42000000000002</v>
      </c>
      <c r="CN720" s="166">
        <v>1.0000000000000002</v>
      </c>
      <c r="CO720" s="155">
        <v>0</v>
      </c>
      <c r="CP720" s="100">
        <v>0</v>
      </c>
      <c r="CQ720" s="165">
        <v>0</v>
      </c>
      <c r="CR720" s="177">
        <v>0</v>
      </c>
      <c r="CS720" s="339">
        <v>6</v>
      </c>
      <c r="CT720" s="155">
        <v>135.42000000000002</v>
      </c>
      <c r="CU720" s="166">
        <v>1.0000000000000002</v>
      </c>
      <c r="CV720" s="155">
        <v>0</v>
      </c>
      <c r="CW720" s="100"/>
      <c r="CX720" s="165">
        <v>0</v>
      </c>
      <c r="CY720" s="177">
        <v>0</v>
      </c>
      <c r="CZ720" s="339">
        <v>6</v>
      </c>
      <c r="DA720" s="155">
        <v>135.42000000000002</v>
      </c>
      <c r="DB720" s="166">
        <v>1.0000000000000002</v>
      </c>
      <c r="DC720" s="155">
        <v>0</v>
      </c>
      <c r="DD720" s="100"/>
      <c r="DE720" s="165">
        <v>0</v>
      </c>
      <c r="DF720" s="177">
        <v>0</v>
      </c>
      <c r="DG720" s="339">
        <v>6</v>
      </c>
      <c r="DH720" s="155">
        <v>135.42000000000002</v>
      </c>
      <c r="DI720" s="166">
        <v>1.0000000000000002</v>
      </c>
      <c r="DJ720" s="155">
        <v>0</v>
      </c>
      <c r="DK720" s="100"/>
      <c r="DL720" s="165">
        <v>0</v>
      </c>
      <c r="DM720" s="177">
        <v>0</v>
      </c>
      <c r="DN720" s="339">
        <v>6</v>
      </c>
      <c r="DO720" s="155">
        <v>135.42000000000002</v>
      </c>
      <c r="DP720" s="166">
        <v>1.0000000000000002</v>
      </c>
      <c r="DQ720" s="155">
        <v>0</v>
      </c>
    </row>
    <row r="721" spans="1:121" ht="25.5" x14ac:dyDescent="0.25">
      <c r="A721" s="123" t="s">
        <v>1906</v>
      </c>
      <c r="B721" s="168">
        <v>94797</v>
      </c>
      <c r="C721" s="123" t="s">
        <v>32</v>
      </c>
      <c r="D721" s="131" t="s">
        <v>1907</v>
      </c>
      <c r="E721" s="123" t="s">
        <v>906</v>
      </c>
      <c r="F721" s="123">
        <v>3</v>
      </c>
      <c r="G721" s="167">
        <v>57.07</v>
      </c>
      <c r="H721" s="132">
        <v>71.459999999999994</v>
      </c>
      <c r="I721" s="390">
        <v>214.38</v>
      </c>
      <c r="J721" s="100"/>
      <c r="K721" s="165">
        <v>0</v>
      </c>
      <c r="L721" s="177">
        <v>0</v>
      </c>
      <c r="M721" s="399">
        <v>0</v>
      </c>
      <c r="N721" s="165">
        <v>0</v>
      </c>
      <c r="O721" s="166">
        <v>0</v>
      </c>
      <c r="P721" s="165">
        <v>214.38</v>
      </c>
      <c r="Q721" s="100"/>
      <c r="R721" s="165">
        <v>0</v>
      </c>
      <c r="S721" s="177">
        <v>0</v>
      </c>
      <c r="T721" s="339">
        <v>0</v>
      </c>
      <c r="U721" s="155">
        <v>0</v>
      </c>
      <c r="V721" s="166">
        <v>0</v>
      </c>
      <c r="W721" s="155">
        <v>214.38</v>
      </c>
      <c r="X721" s="100"/>
      <c r="Y721" s="165">
        <v>0</v>
      </c>
      <c r="Z721" s="177">
        <v>0</v>
      </c>
      <c r="AA721" s="339">
        <v>0</v>
      </c>
      <c r="AB721" s="155">
        <v>0</v>
      </c>
      <c r="AC721" s="166">
        <v>0</v>
      </c>
      <c r="AD721" s="155">
        <v>214.38</v>
      </c>
      <c r="AE721" s="100"/>
      <c r="AF721" s="165">
        <v>0</v>
      </c>
      <c r="AG721" s="177">
        <v>0</v>
      </c>
      <c r="AH721" s="339">
        <v>0</v>
      </c>
      <c r="AI721" s="155">
        <v>0</v>
      </c>
      <c r="AJ721" s="166">
        <v>0</v>
      </c>
      <c r="AK721" s="155">
        <v>214.38</v>
      </c>
      <c r="AL721" s="100"/>
      <c r="AM721" s="165">
        <v>0</v>
      </c>
      <c r="AN721" s="177">
        <v>0</v>
      </c>
      <c r="AO721" s="339">
        <v>0</v>
      </c>
      <c r="AP721" s="155">
        <v>0</v>
      </c>
      <c r="AQ721" s="166">
        <v>0</v>
      </c>
      <c r="AR721" s="155">
        <v>214.38</v>
      </c>
      <c r="AS721" s="100"/>
      <c r="AT721" s="165">
        <v>0</v>
      </c>
      <c r="AU721" s="177">
        <v>0</v>
      </c>
      <c r="AV721" s="339">
        <v>0</v>
      </c>
      <c r="AW721" s="155">
        <v>0</v>
      </c>
      <c r="AX721" s="166">
        <v>0</v>
      </c>
      <c r="AY721" s="155">
        <v>214.38</v>
      </c>
      <c r="AZ721" s="100"/>
      <c r="BA721" s="165">
        <v>0</v>
      </c>
      <c r="BB721" s="177">
        <v>0</v>
      </c>
      <c r="BC721" s="339">
        <v>0</v>
      </c>
      <c r="BD721" s="155">
        <v>0</v>
      </c>
      <c r="BE721" s="166">
        <v>0</v>
      </c>
      <c r="BF721" s="155">
        <v>214.38</v>
      </c>
      <c r="BG721" s="100"/>
      <c r="BH721" s="165">
        <v>0</v>
      </c>
      <c r="BI721" s="177">
        <v>0</v>
      </c>
      <c r="BJ721" s="339">
        <v>0</v>
      </c>
      <c r="BK721" s="155">
        <v>0</v>
      </c>
      <c r="BL721" s="166">
        <v>0</v>
      </c>
      <c r="BM721" s="155">
        <v>214.38</v>
      </c>
      <c r="BN721" s="100"/>
      <c r="BO721" s="165">
        <v>0</v>
      </c>
      <c r="BP721" s="177">
        <v>0</v>
      </c>
      <c r="BQ721" s="339">
        <v>0</v>
      </c>
      <c r="BR721" s="155">
        <v>0</v>
      </c>
      <c r="BS721" s="166">
        <v>0</v>
      </c>
      <c r="BT721" s="155">
        <v>214.38</v>
      </c>
      <c r="BU721" s="100"/>
      <c r="BV721" s="165">
        <v>0</v>
      </c>
      <c r="BW721" s="177">
        <v>0</v>
      </c>
      <c r="BX721" s="339">
        <v>0</v>
      </c>
      <c r="BY721" s="155">
        <v>0</v>
      </c>
      <c r="BZ721" s="166">
        <v>0</v>
      </c>
      <c r="CA721" s="155">
        <v>214.38</v>
      </c>
      <c r="CB721" s="100"/>
      <c r="CC721" s="165">
        <v>0</v>
      </c>
      <c r="CD721" s="177">
        <v>0</v>
      </c>
      <c r="CE721" s="339">
        <v>0</v>
      </c>
      <c r="CF721" s="155">
        <v>0</v>
      </c>
      <c r="CG721" s="166">
        <v>0</v>
      </c>
      <c r="CH721" s="155">
        <v>214.38</v>
      </c>
      <c r="CI721" s="100"/>
      <c r="CJ721" s="165">
        <v>0</v>
      </c>
      <c r="CK721" s="177">
        <v>0</v>
      </c>
      <c r="CL721" s="339">
        <v>0</v>
      </c>
      <c r="CM721" s="155">
        <v>0</v>
      </c>
      <c r="CN721" s="166">
        <v>0</v>
      </c>
      <c r="CO721" s="155">
        <v>214.38</v>
      </c>
      <c r="CP721" s="100">
        <v>3</v>
      </c>
      <c r="CQ721" s="165">
        <v>214.38</v>
      </c>
      <c r="CR721" s="177">
        <v>1</v>
      </c>
      <c r="CS721" s="339">
        <v>3</v>
      </c>
      <c r="CT721" s="155">
        <v>214.38</v>
      </c>
      <c r="CU721" s="166">
        <v>1</v>
      </c>
      <c r="CV721" s="155">
        <v>0</v>
      </c>
      <c r="CW721" s="100"/>
      <c r="CX721" s="165">
        <v>0</v>
      </c>
      <c r="CY721" s="177">
        <v>0</v>
      </c>
      <c r="CZ721" s="339">
        <v>3</v>
      </c>
      <c r="DA721" s="155">
        <v>214.38</v>
      </c>
      <c r="DB721" s="166">
        <v>1</v>
      </c>
      <c r="DC721" s="155">
        <v>0</v>
      </c>
      <c r="DD721" s="100"/>
      <c r="DE721" s="165">
        <v>0</v>
      </c>
      <c r="DF721" s="177">
        <v>0</v>
      </c>
      <c r="DG721" s="339">
        <v>3</v>
      </c>
      <c r="DH721" s="155">
        <v>214.38</v>
      </c>
      <c r="DI721" s="166">
        <v>1</v>
      </c>
      <c r="DJ721" s="155">
        <v>0</v>
      </c>
      <c r="DK721" s="100"/>
      <c r="DL721" s="165">
        <v>0</v>
      </c>
      <c r="DM721" s="177">
        <v>0</v>
      </c>
      <c r="DN721" s="339">
        <v>3</v>
      </c>
      <c r="DO721" s="155">
        <v>214.38</v>
      </c>
      <c r="DP721" s="166">
        <v>1</v>
      </c>
      <c r="DQ721" s="155">
        <v>0</v>
      </c>
    </row>
    <row r="722" spans="1:121" x14ac:dyDescent="0.25">
      <c r="A722" s="118" t="s">
        <v>330</v>
      </c>
      <c r="B722" s="118"/>
      <c r="C722" s="118"/>
      <c r="D722" s="119" t="s">
        <v>331</v>
      </c>
      <c r="E722" s="120"/>
      <c r="F722" s="120"/>
      <c r="G722" s="121"/>
      <c r="H722" s="121"/>
      <c r="I722" s="159"/>
      <c r="J722" s="175"/>
      <c r="K722" s="159">
        <v>0</v>
      </c>
      <c r="L722" s="176" t="e">
        <v>#DIV/0!</v>
      </c>
      <c r="M722" s="398"/>
      <c r="N722" s="159">
        <v>0</v>
      </c>
      <c r="O722" s="163" t="e">
        <v>#DIV/0!</v>
      </c>
      <c r="P722" s="159">
        <v>1151.5</v>
      </c>
      <c r="Q722" s="175"/>
      <c r="R722" s="159">
        <v>0</v>
      </c>
      <c r="S722" s="176" t="e">
        <v>#DIV/0!</v>
      </c>
      <c r="T722" s="398"/>
      <c r="U722" s="159">
        <v>0</v>
      </c>
      <c r="V722" s="163" t="e">
        <v>#DIV/0!</v>
      </c>
      <c r="W722" s="159">
        <v>1151.5</v>
      </c>
      <c r="X722" s="175"/>
      <c r="Y722" s="159">
        <v>0</v>
      </c>
      <c r="Z722" s="176" t="e">
        <v>#DIV/0!</v>
      </c>
      <c r="AA722" s="398"/>
      <c r="AB722" s="159">
        <v>0</v>
      </c>
      <c r="AC722" s="163" t="e">
        <v>#DIV/0!</v>
      </c>
      <c r="AD722" s="159">
        <v>1151.5</v>
      </c>
      <c r="AE722" s="175"/>
      <c r="AF722" s="159">
        <v>0</v>
      </c>
      <c r="AG722" s="176" t="e">
        <v>#DIV/0!</v>
      </c>
      <c r="AH722" s="398"/>
      <c r="AI722" s="159">
        <v>0</v>
      </c>
      <c r="AJ722" s="163" t="e">
        <v>#DIV/0!</v>
      </c>
      <c r="AK722" s="159">
        <v>1151.5</v>
      </c>
      <c r="AL722" s="175"/>
      <c r="AM722" s="159">
        <v>0</v>
      </c>
      <c r="AN722" s="176" t="e">
        <v>#DIV/0!</v>
      </c>
      <c r="AO722" s="398"/>
      <c r="AP722" s="159">
        <v>0</v>
      </c>
      <c r="AQ722" s="163" t="e">
        <v>#DIV/0!</v>
      </c>
      <c r="AR722" s="159">
        <v>1151.5</v>
      </c>
      <c r="AS722" s="175"/>
      <c r="AT722" s="159">
        <v>0</v>
      </c>
      <c r="AU722" s="176" t="e">
        <v>#DIV/0!</v>
      </c>
      <c r="AV722" s="398"/>
      <c r="AW722" s="159">
        <v>0</v>
      </c>
      <c r="AX722" s="163" t="e">
        <v>#DIV/0!</v>
      </c>
      <c r="AY722" s="159">
        <v>1151.5</v>
      </c>
      <c r="AZ722" s="175"/>
      <c r="BA722" s="159">
        <v>0</v>
      </c>
      <c r="BB722" s="176" t="e">
        <v>#DIV/0!</v>
      </c>
      <c r="BC722" s="398"/>
      <c r="BD722" s="159">
        <v>0</v>
      </c>
      <c r="BE722" s="163" t="e">
        <v>#DIV/0!</v>
      </c>
      <c r="BF722" s="159">
        <v>1151.5</v>
      </c>
      <c r="BG722" s="175"/>
      <c r="BH722" s="159">
        <v>0</v>
      </c>
      <c r="BI722" s="176" t="e">
        <v>#DIV/0!</v>
      </c>
      <c r="BJ722" s="398"/>
      <c r="BK722" s="159">
        <v>0</v>
      </c>
      <c r="BL722" s="163" t="e">
        <v>#DIV/0!</v>
      </c>
      <c r="BM722" s="159">
        <v>1151.5</v>
      </c>
      <c r="BN722" s="175"/>
      <c r="BO722" s="159">
        <v>0</v>
      </c>
      <c r="BP722" s="176" t="e">
        <v>#DIV/0!</v>
      </c>
      <c r="BQ722" s="398"/>
      <c r="BR722" s="159">
        <v>0</v>
      </c>
      <c r="BS722" s="163" t="e">
        <v>#DIV/0!</v>
      </c>
      <c r="BT722" s="159">
        <v>1151.5</v>
      </c>
      <c r="BU722" s="175"/>
      <c r="BV722" s="159">
        <v>0</v>
      </c>
      <c r="BW722" s="176" t="e">
        <v>#DIV/0!</v>
      </c>
      <c r="BX722" s="398"/>
      <c r="BY722" s="159">
        <v>0</v>
      </c>
      <c r="BZ722" s="163" t="e">
        <v>#DIV/0!</v>
      </c>
      <c r="CA722" s="159">
        <v>1151.5</v>
      </c>
      <c r="CB722" s="175"/>
      <c r="CC722" s="159">
        <v>405.90000000000003</v>
      </c>
      <c r="CD722" s="176" t="e">
        <v>#DIV/0!</v>
      </c>
      <c r="CE722" s="398"/>
      <c r="CF722" s="159">
        <v>405.90000000000003</v>
      </c>
      <c r="CG722" s="163" t="e">
        <v>#DIV/0!</v>
      </c>
      <c r="CH722" s="159">
        <v>745.6</v>
      </c>
      <c r="CI722" s="175"/>
      <c r="CJ722" s="159">
        <v>0</v>
      </c>
      <c r="CK722" s="176" t="e">
        <v>#DIV/0!</v>
      </c>
      <c r="CL722" s="398"/>
      <c r="CM722" s="159">
        <v>405.90000000000003</v>
      </c>
      <c r="CN722" s="163">
        <v>0</v>
      </c>
      <c r="CO722" s="159">
        <v>745.6</v>
      </c>
      <c r="CP722" s="175"/>
      <c r="CQ722" s="159">
        <v>0</v>
      </c>
      <c r="CR722" s="176"/>
      <c r="CS722" s="398"/>
      <c r="CT722" s="159">
        <v>405.90000000000003</v>
      </c>
      <c r="CU722" s="163"/>
      <c r="CV722" s="176">
        <v>745.6</v>
      </c>
      <c r="CW722" s="175"/>
      <c r="CX722" s="159">
        <v>0</v>
      </c>
      <c r="CY722" s="176"/>
      <c r="CZ722" s="398"/>
      <c r="DA722" s="159">
        <v>405.90000000000003</v>
      </c>
      <c r="DB722" s="163"/>
      <c r="DC722" s="176">
        <v>745.6</v>
      </c>
      <c r="DD722" s="175"/>
      <c r="DE722" s="159">
        <v>0</v>
      </c>
      <c r="DF722" s="176"/>
      <c r="DG722" s="398"/>
      <c r="DH722" s="159">
        <v>405.90000000000003</v>
      </c>
      <c r="DI722" s="163"/>
      <c r="DJ722" s="176">
        <v>745.6</v>
      </c>
      <c r="DK722" s="175"/>
      <c r="DL722" s="159">
        <v>0</v>
      </c>
      <c r="DM722" s="176"/>
      <c r="DN722" s="398"/>
      <c r="DO722" s="159">
        <v>405.90000000000003</v>
      </c>
      <c r="DP722" s="163"/>
      <c r="DQ722" s="176">
        <v>745.6</v>
      </c>
    </row>
    <row r="723" spans="1:121" ht="38.25" x14ac:dyDescent="0.25">
      <c r="A723" s="123" t="s">
        <v>1908</v>
      </c>
      <c r="B723" s="123" t="s">
        <v>1909</v>
      </c>
      <c r="C723" s="123" t="s">
        <v>1871</v>
      </c>
      <c r="D723" s="131" t="s">
        <v>1910</v>
      </c>
      <c r="E723" s="123" t="s">
        <v>109</v>
      </c>
      <c r="F723" s="123">
        <v>8</v>
      </c>
      <c r="G723" s="167">
        <v>74.430000000000007</v>
      </c>
      <c r="H723" s="132">
        <v>93.2</v>
      </c>
      <c r="I723" s="390">
        <v>745.6</v>
      </c>
      <c r="J723" s="100"/>
      <c r="K723" s="165">
        <v>0</v>
      </c>
      <c r="L723" s="177">
        <v>0</v>
      </c>
      <c r="M723" s="399">
        <v>0</v>
      </c>
      <c r="N723" s="165">
        <v>0</v>
      </c>
      <c r="O723" s="166">
        <v>0</v>
      </c>
      <c r="P723" s="165">
        <v>745.6</v>
      </c>
      <c r="Q723" s="100"/>
      <c r="R723" s="165">
        <v>0</v>
      </c>
      <c r="S723" s="177">
        <v>0</v>
      </c>
      <c r="T723" s="339">
        <v>0</v>
      </c>
      <c r="U723" s="155">
        <v>0</v>
      </c>
      <c r="V723" s="166">
        <v>0</v>
      </c>
      <c r="W723" s="155">
        <v>745.6</v>
      </c>
      <c r="X723" s="100"/>
      <c r="Y723" s="165">
        <v>0</v>
      </c>
      <c r="Z723" s="177">
        <v>0</v>
      </c>
      <c r="AA723" s="339">
        <v>0</v>
      </c>
      <c r="AB723" s="155">
        <v>0</v>
      </c>
      <c r="AC723" s="166">
        <v>0</v>
      </c>
      <c r="AD723" s="155">
        <v>745.6</v>
      </c>
      <c r="AE723" s="100"/>
      <c r="AF723" s="165">
        <v>0</v>
      </c>
      <c r="AG723" s="177">
        <v>0</v>
      </c>
      <c r="AH723" s="339">
        <v>0</v>
      </c>
      <c r="AI723" s="155">
        <v>0</v>
      </c>
      <c r="AJ723" s="166">
        <v>0</v>
      </c>
      <c r="AK723" s="155">
        <v>745.6</v>
      </c>
      <c r="AL723" s="100"/>
      <c r="AM723" s="165">
        <v>0</v>
      </c>
      <c r="AN723" s="177">
        <v>0</v>
      </c>
      <c r="AO723" s="339">
        <v>0</v>
      </c>
      <c r="AP723" s="155">
        <v>0</v>
      </c>
      <c r="AQ723" s="166">
        <v>0</v>
      </c>
      <c r="AR723" s="155">
        <v>745.6</v>
      </c>
      <c r="AS723" s="100"/>
      <c r="AT723" s="165">
        <v>0</v>
      </c>
      <c r="AU723" s="177">
        <v>0</v>
      </c>
      <c r="AV723" s="339">
        <v>0</v>
      </c>
      <c r="AW723" s="155">
        <v>0</v>
      </c>
      <c r="AX723" s="166">
        <v>0</v>
      </c>
      <c r="AY723" s="155">
        <v>745.6</v>
      </c>
      <c r="AZ723" s="100">
        <v>0</v>
      </c>
      <c r="BA723" s="165">
        <v>0</v>
      </c>
      <c r="BB723" s="177">
        <v>0</v>
      </c>
      <c r="BC723" s="339">
        <v>0</v>
      </c>
      <c r="BD723" s="155">
        <v>0</v>
      </c>
      <c r="BE723" s="166">
        <v>0</v>
      </c>
      <c r="BF723" s="155">
        <v>745.6</v>
      </c>
      <c r="BG723" s="100"/>
      <c r="BH723" s="165">
        <v>0</v>
      </c>
      <c r="BI723" s="177">
        <v>0</v>
      </c>
      <c r="BJ723" s="339">
        <v>0</v>
      </c>
      <c r="BK723" s="155">
        <v>0</v>
      </c>
      <c r="BL723" s="166">
        <v>0</v>
      </c>
      <c r="BM723" s="155">
        <v>745.6</v>
      </c>
      <c r="BN723" s="100"/>
      <c r="BO723" s="165">
        <v>0</v>
      </c>
      <c r="BP723" s="177">
        <v>0</v>
      </c>
      <c r="BQ723" s="339">
        <v>0</v>
      </c>
      <c r="BR723" s="155">
        <v>0</v>
      </c>
      <c r="BS723" s="166">
        <v>0</v>
      </c>
      <c r="BT723" s="155">
        <v>745.6</v>
      </c>
      <c r="BU723" s="100"/>
      <c r="BV723" s="165">
        <v>0</v>
      </c>
      <c r="BW723" s="177">
        <v>0</v>
      </c>
      <c r="BX723" s="339">
        <v>0</v>
      </c>
      <c r="BY723" s="155">
        <v>0</v>
      </c>
      <c r="BZ723" s="166">
        <v>0</v>
      </c>
      <c r="CA723" s="155">
        <v>745.6</v>
      </c>
      <c r="CB723" s="100"/>
      <c r="CC723" s="165">
        <v>0</v>
      </c>
      <c r="CD723" s="177">
        <v>0</v>
      </c>
      <c r="CE723" s="339">
        <v>0</v>
      </c>
      <c r="CF723" s="155">
        <v>0</v>
      </c>
      <c r="CG723" s="166">
        <v>0</v>
      </c>
      <c r="CH723" s="155">
        <v>745.6</v>
      </c>
      <c r="CI723" s="100"/>
      <c r="CJ723" s="165">
        <v>0</v>
      </c>
      <c r="CK723" s="177">
        <v>0</v>
      </c>
      <c r="CL723" s="339">
        <v>0</v>
      </c>
      <c r="CM723" s="155">
        <v>0</v>
      </c>
      <c r="CN723" s="166">
        <v>0</v>
      </c>
      <c r="CO723" s="155">
        <v>745.6</v>
      </c>
      <c r="CP723" s="100"/>
      <c r="CQ723" s="165">
        <v>0</v>
      </c>
      <c r="CR723" s="177">
        <v>0</v>
      </c>
      <c r="CS723" s="339">
        <v>0</v>
      </c>
      <c r="CT723" s="155">
        <v>0</v>
      </c>
      <c r="CU723" s="166">
        <v>0</v>
      </c>
      <c r="CV723" s="155">
        <v>745.6</v>
      </c>
      <c r="CW723" s="100"/>
      <c r="CX723" s="165">
        <v>0</v>
      </c>
      <c r="CY723" s="177">
        <v>0</v>
      </c>
      <c r="CZ723" s="339">
        <v>0</v>
      </c>
      <c r="DA723" s="155">
        <v>0</v>
      </c>
      <c r="DB723" s="166">
        <v>0</v>
      </c>
      <c r="DC723" s="155">
        <v>745.6</v>
      </c>
      <c r="DD723" s="100"/>
      <c r="DE723" s="165">
        <v>0</v>
      </c>
      <c r="DF723" s="177">
        <v>0</v>
      </c>
      <c r="DG723" s="339">
        <v>0</v>
      </c>
      <c r="DH723" s="155">
        <v>0</v>
      </c>
      <c r="DI723" s="166">
        <v>0</v>
      </c>
      <c r="DJ723" s="155">
        <v>745.6</v>
      </c>
      <c r="DK723" s="100"/>
      <c r="DL723" s="165">
        <v>0</v>
      </c>
      <c r="DM723" s="177">
        <v>0</v>
      </c>
      <c r="DN723" s="339">
        <v>0</v>
      </c>
      <c r="DO723" s="155">
        <v>0</v>
      </c>
      <c r="DP723" s="166">
        <v>0</v>
      </c>
      <c r="DQ723" s="155">
        <v>745.6</v>
      </c>
    </row>
    <row r="724" spans="1:121" ht="38.25" x14ac:dyDescent="0.25">
      <c r="A724" s="123" t="s">
        <v>1911</v>
      </c>
      <c r="B724" s="168" t="s">
        <v>1912</v>
      </c>
      <c r="C724" s="123" t="s">
        <v>1871</v>
      </c>
      <c r="D724" s="131" t="s">
        <v>1913</v>
      </c>
      <c r="E724" s="123" t="s">
        <v>1853</v>
      </c>
      <c r="F724" s="123">
        <v>3</v>
      </c>
      <c r="G724" s="167">
        <v>108.05</v>
      </c>
      <c r="H724" s="132">
        <v>135.30000000000001</v>
      </c>
      <c r="I724" s="390">
        <v>405.9</v>
      </c>
      <c r="J724" s="100"/>
      <c r="K724" s="165">
        <v>0</v>
      </c>
      <c r="L724" s="177">
        <v>0</v>
      </c>
      <c r="M724" s="399">
        <v>0</v>
      </c>
      <c r="N724" s="165">
        <v>0</v>
      </c>
      <c r="O724" s="166">
        <v>0</v>
      </c>
      <c r="P724" s="165">
        <v>405.9</v>
      </c>
      <c r="Q724" s="100"/>
      <c r="R724" s="165">
        <v>0</v>
      </c>
      <c r="S724" s="177">
        <v>0</v>
      </c>
      <c r="T724" s="339">
        <v>0</v>
      </c>
      <c r="U724" s="155">
        <v>0</v>
      </c>
      <c r="V724" s="166">
        <v>0</v>
      </c>
      <c r="W724" s="155">
        <v>405.9</v>
      </c>
      <c r="X724" s="100"/>
      <c r="Y724" s="165">
        <v>0</v>
      </c>
      <c r="Z724" s="177">
        <v>0</v>
      </c>
      <c r="AA724" s="339">
        <v>0</v>
      </c>
      <c r="AB724" s="155">
        <v>0</v>
      </c>
      <c r="AC724" s="166">
        <v>0</v>
      </c>
      <c r="AD724" s="155">
        <v>405.9</v>
      </c>
      <c r="AE724" s="100"/>
      <c r="AF724" s="165">
        <v>0</v>
      </c>
      <c r="AG724" s="177">
        <v>0</v>
      </c>
      <c r="AH724" s="339">
        <v>0</v>
      </c>
      <c r="AI724" s="155">
        <v>0</v>
      </c>
      <c r="AJ724" s="166">
        <v>0</v>
      </c>
      <c r="AK724" s="155">
        <v>405.9</v>
      </c>
      <c r="AL724" s="100"/>
      <c r="AM724" s="165">
        <v>0</v>
      </c>
      <c r="AN724" s="177">
        <v>0</v>
      </c>
      <c r="AO724" s="339">
        <v>0</v>
      </c>
      <c r="AP724" s="155">
        <v>0</v>
      </c>
      <c r="AQ724" s="166">
        <v>0</v>
      </c>
      <c r="AR724" s="155">
        <v>405.9</v>
      </c>
      <c r="AS724" s="100"/>
      <c r="AT724" s="165">
        <v>0</v>
      </c>
      <c r="AU724" s="177">
        <v>0</v>
      </c>
      <c r="AV724" s="339">
        <v>0</v>
      </c>
      <c r="AW724" s="155">
        <v>0</v>
      </c>
      <c r="AX724" s="166">
        <v>0</v>
      </c>
      <c r="AY724" s="155">
        <v>405.9</v>
      </c>
      <c r="AZ724" s="100"/>
      <c r="BA724" s="165">
        <v>0</v>
      </c>
      <c r="BB724" s="177">
        <v>0</v>
      </c>
      <c r="BC724" s="339">
        <v>0</v>
      </c>
      <c r="BD724" s="155">
        <v>0</v>
      </c>
      <c r="BE724" s="166">
        <v>0</v>
      </c>
      <c r="BF724" s="155">
        <v>405.9</v>
      </c>
      <c r="BG724" s="100"/>
      <c r="BH724" s="165">
        <v>0</v>
      </c>
      <c r="BI724" s="177">
        <v>0</v>
      </c>
      <c r="BJ724" s="339">
        <v>0</v>
      </c>
      <c r="BK724" s="155">
        <v>0</v>
      </c>
      <c r="BL724" s="166">
        <v>0</v>
      </c>
      <c r="BM724" s="155">
        <v>405.9</v>
      </c>
      <c r="BN724" s="100"/>
      <c r="BO724" s="165">
        <v>0</v>
      </c>
      <c r="BP724" s="177">
        <v>0</v>
      </c>
      <c r="BQ724" s="339">
        <v>0</v>
      </c>
      <c r="BR724" s="155">
        <v>0</v>
      </c>
      <c r="BS724" s="166">
        <v>0</v>
      </c>
      <c r="BT724" s="155">
        <v>405.9</v>
      </c>
      <c r="BU724" s="100"/>
      <c r="BV724" s="165">
        <v>0</v>
      </c>
      <c r="BW724" s="177">
        <v>0</v>
      </c>
      <c r="BX724" s="339">
        <v>0</v>
      </c>
      <c r="BY724" s="155">
        <v>0</v>
      </c>
      <c r="BZ724" s="166">
        <v>0</v>
      </c>
      <c r="CA724" s="155">
        <v>405.9</v>
      </c>
      <c r="CB724" s="100">
        <v>3</v>
      </c>
      <c r="CC724" s="165">
        <v>405.90000000000003</v>
      </c>
      <c r="CD724" s="177">
        <v>1.0000000000000002</v>
      </c>
      <c r="CE724" s="339">
        <v>3</v>
      </c>
      <c r="CF724" s="155">
        <v>405.90000000000003</v>
      </c>
      <c r="CG724" s="166">
        <v>1.0000000000000002</v>
      </c>
      <c r="CH724" s="155">
        <v>0</v>
      </c>
      <c r="CI724" s="100"/>
      <c r="CJ724" s="165">
        <v>0</v>
      </c>
      <c r="CK724" s="177">
        <v>0</v>
      </c>
      <c r="CL724" s="339">
        <v>3</v>
      </c>
      <c r="CM724" s="155">
        <v>405.90000000000003</v>
      </c>
      <c r="CN724" s="166">
        <v>1.0000000000000002</v>
      </c>
      <c r="CO724" s="155">
        <v>0</v>
      </c>
      <c r="CP724" s="100">
        <v>0</v>
      </c>
      <c r="CQ724" s="165">
        <v>0</v>
      </c>
      <c r="CR724" s="177">
        <v>0</v>
      </c>
      <c r="CS724" s="339">
        <v>3</v>
      </c>
      <c r="CT724" s="155">
        <v>405.90000000000003</v>
      </c>
      <c r="CU724" s="166">
        <v>1.0000000000000002</v>
      </c>
      <c r="CV724" s="155">
        <v>0</v>
      </c>
      <c r="CW724" s="100"/>
      <c r="CX724" s="165">
        <v>0</v>
      </c>
      <c r="CY724" s="177">
        <v>0</v>
      </c>
      <c r="CZ724" s="339">
        <v>3</v>
      </c>
      <c r="DA724" s="155">
        <v>405.90000000000003</v>
      </c>
      <c r="DB724" s="166">
        <v>1.0000000000000002</v>
      </c>
      <c r="DC724" s="155">
        <v>0</v>
      </c>
      <c r="DD724" s="100"/>
      <c r="DE724" s="165">
        <v>0</v>
      </c>
      <c r="DF724" s="177">
        <v>0</v>
      </c>
      <c r="DG724" s="339">
        <v>3</v>
      </c>
      <c r="DH724" s="155">
        <v>405.90000000000003</v>
      </c>
      <c r="DI724" s="166">
        <v>1.0000000000000002</v>
      </c>
      <c r="DJ724" s="155">
        <v>0</v>
      </c>
      <c r="DK724" s="100"/>
      <c r="DL724" s="165">
        <v>0</v>
      </c>
      <c r="DM724" s="177">
        <v>0</v>
      </c>
      <c r="DN724" s="339">
        <v>3</v>
      </c>
      <c r="DO724" s="155">
        <v>405.90000000000003</v>
      </c>
      <c r="DP724" s="166">
        <v>1.0000000000000002</v>
      </c>
      <c r="DQ724" s="155">
        <v>0</v>
      </c>
    </row>
    <row r="725" spans="1:121" x14ac:dyDescent="0.25">
      <c r="A725" s="118">
        <v>7</v>
      </c>
      <c r="B725" s="118"/>
      <c r="C725" s="118"/>
      <c r="D725" s="379" t="s">
        <v>396</v>
      </c>
      <c r="E725" s="120"/>
      <c r="F725" s="120"/>
      <c r="G725" s="121"/>
      <c r="H725" s="121"/>
      <c r="I725" s="381"/>
      <c r="J725" s="100"/>
      <c r="K725" s="165"/>
      <c r="L725" s="177"/>
      <c r="M725" s="401"/>
      <c r="N725" s="165"/>
      <c r="O725" s="166"/>
      <c r="P725" s="165"/>
      <c r="Q725" s="100"/>
      <c r="R725" s="165"/>
      <c r="S725" s="177"/>
      <c r="T725" s="339"/>
      <c r="U725" s="340"/>
      <c r="V725" s="166"/>
      <c r="W725" s="340"/>
      <c r="X725" s="100"/>
      <c r="Y725" s="165"/>
      <c r="Z725" s="177"/>
      <c r="AA725" s="339"/>
      <c r="AB725" s="340"/>
      <c r="AC725" s="166"/>
      <c r="AD725" s="340"/>
      <c r="AE725" s="100"/>
      <c r="AF725" s="165"/>
      <c r="AG725" s="177"/>
      <c r="AH725" s="339"/>
      <c r="AI725" s="340"/>
      <c r="AJ725" s="166"/>
      <c r="AK725" s="340"/>
      <c r="AL725" s="100"/>
      <c r="AM725" s="165"/>
      <c r="AN725" s="177"/>
      <c r="AO725" s="339"/>
      <c r="AP725" s="340"/>
      <c r="AQ725" s="166"/>
      <c r="AR725" s="340"/>
      <c r="AS725" s="100"/>
      <c r="AT725" s="165"/>
      <c r="AU725" s="177"/>
      <c r="AV725" s="339"/>
      <c r="AW725" s="340"/>
      <c r="AX725" s="166"/>
      <c r="AY725" s="340"/>
      <c r="AZ725" s="100"/>
      <c r="BA725" s="165"/>
      <c r="BB725" s="177"/>
      <c r="BC725" s="339"/>
      <c r="BD725" s="340"/>
      <c r="BE725" s="166"/>
      <c r="BF725" s="340"/>
      <c r="BG725" s="100"/>
      <c r="BH725" s="165"/>
      <c r="BI725" s="177"/>
      <c r="BJ725" s="339"/>
      <c r="BK725" s="340"/>
      <c r="BL725" s="166"/>
      <c r="BM725" s="340"/>
      <c r="BN725" s="100"/>
      <c r="BO725" s="165"/>
      <c r="BP725" s="177"/>
      <c r="BQ725" s="339"/>
      <c r="BR725" s="340"/>
      <c r="BS725" s="166"/>
      <c r="BT725" s="340"/>
      <c r="BU725" s="100"/>
      <c r="BV725" s="165"/>
      <c r="BW725" s="177"/>
      <c r="BX725" s="339"/>
      <c r="BY725" s="340"/>
      <c r="BZ725" s="166"/>
      <c r="CA725" s="340"/>
      <c r="CB725" s="100"/>
      <c r="CC725" s="165"/>
      <c r="CD725" s="177"/>
      <c r="CE725" s="339"/>
      <c r="CF725" s="340"/>
      <c r="CG725" s="166"/>
      <c r="CH725" s="340"/>
      <c r="CI725" s="175"/>
      <c r="CJ725" s="159">
        <v>24871.96</v>
      </c>
      <c r="CK725" s="345" t="e">
        <v>#DIV/0!</v>
      </c>
      <c r="CL725" s="398"/>
      <c r="CM725" s="159">
        <v>24871.96</v>
      </c>
      <c r="CN725" s="163">
        <v>0</v>
      </c>
      <c r="CO725" s="159">
        <v>7001.6899999999987</v>
      </c>
      <c r="CP725" s="175"/>
      <c r="CQ725" s="159">
        <v>769.80000000000007</v>
      </c>
      <c r="CR725" s="176"/>
      <c r="CS725" s="398"/>
      <c r="CT725" s="159">
        <v>25641.760000000002</v>
      </c>
      <c r="CU725" s="163"/>
      <c r="CV725" s="400">
        <v>4936.16</v>
      </c>
      <c r="CW725" s="175"/>
      <c r="CX725" s="159">
        <v>6231.8900000000012</v>
      </c>
      <c r="CY725" s="176"/>
      <c r="CZ725" s="398"/>
      <c r="DA725" s="159">
        <v>31873.65</v>
      </c>
      <c r="DB725" s="163"/>
      <c r="DC725" s="400">
        <v>0</v>
      </c>
      <c r="DD725" s="175"/>
      <c r="DE725" s="159">
        <v>0</v>
      </c>
      <c r="DF725" s="176"/>
      <c r="DG725" s="398"/>
      <c r="DH725" s="159">
        <v>31873.65</v>
      </c>
      <c r="DI725" s="163"/>
      <c r="DJ725" s="400">
        <v>0</v>
      </c>
      <c r="DK725" s="175"/>
      <c r="DL725" s="159">
        <v>0</v>
      </c>
      <c r="DM725" s="176"/>
      <c r="DN725" s="398"/>
      <c r="DO725" s="159">
        <v>31873.65</v>
      </c>
      <c r="DP725" s="163"/>
      <c r="DQ725" s="400">
        <v>0</v>
      </c>
    </row>
    <row r="726" spans="1:121" ht="25.5" x14ac:dyDescent="0.25">
      <c r="A726" s="378" t="s">
        <v>695</v>
      </c>
      <c r="B726" s="378"/>
      <c r="C726" s="378"/>
      <c r="D726" s="379" t="s">
        <v>696</v>
      </c>
      <c r="E726" s="378"/>
      <c r="F726" s="378"/>
      <c r="G726" s="378"/>
      <c r="H726" s="378"/>
      <c r="I726" s="402"/>
      <c r="J726" s="100"/>
      <c r="K726" s="165"/>
      <c r="L726" s="177"/>
      <c r="M726" s="401"/>
      <c r="N726" s="165"/>
      <c r="O726" s="166"/>
      <c r="P726" s="165"/>
      <c r="Q726" s="100"/>
      <c r="R726" s="165"/>
      <c r="S726" s="177"/>
      <c r="T726" s="339"/>
      <c r="U726" s="340"/>
      <c r="V726" s="166"/>
      <c r="W726" s="340"/>
      <c r="X726" s="100"/>
      <c r="Y726" s="165"/>
      <c r="Z726" s="177"/>
      <c r="AA726" s="339"/>
      <c r="AB726" s="340"/>
      <c r="AC726" s="166"/>
      <c r="AD726" s="340"/>
      <c r="AE726" s="100"/>
      <c r="AF726" s="165"/>
      <c r="AG726" s="177"/>
      <c r="AH726" s="339"/>
      <c r="AI726" s="340"/>
      <c r="AJ726" s="166"/>
      <c r="AK726" s="340"/>
      <c r="AL726" s="100"/>
      <c r="AM726" s="165"/>
      <c r="AN726" s="177"/>
      <c r="AO726" s="339"/>
      <c r="AP726" s="340"/>
      <c r="AQ726" s="166"/>
      <c r="AR726" s="340"/>
      <c r="AS726" s="100"/>
      <c r="AT726" s="165"/>
      <c r="AU726" s="177"/>
      <c r="AV726" s="339"/>
      <c r="AW726" s="340"/>
      <c r="AX726" s="166"/>
      <c r="AY726" s="340"/>
      <c r="AZ726" s="100"/>
      <c r="BA726" s="165"/>
      <c r="BB726" s="177"/>
      <c r="BC726" s="339"/>
      <c r="BD726" s="340"/>
      <c r="BE726" s="166"/>
      <c r="BF726" s="340"/>
      <c r="BG726" s="100"/>
      <c r="BH726" s="165"/>
      <c r="BI726" s="177"/>
      <c r="BJ726" s="339"/>
      <c r="BK726" s="340"/>
      <c r="BL726" s="166"/>
      <c r="BM726" s="340"/>
      <c r="BN726" s="100"/>
      <c r="BO726" s="165"/>
      <c r="BP726" s="177"/>
      <c r="BQ726" s="339"/>
      <c r="BR726" s="340"/>
      <c r="BS726" s="166"/>
      <c r="BT726" s="340"/>
      <c r="BU726" s="100"/>
      <c r="BV726" s="165"/>
      <c r="BW726" s="177"/>
      <c r="BX726" s="339"/>
      <c r="BY726" s="340"/>
      <c r="BZ726" s="166"/>
      <c r="CA726" s="340"/>
      <c r="CB726" s="100"/>
      <c r="CC726" s="165"/>
      <c r="CD726" s="177"/>
      <c r="CE726" s="339"/>
      <c r="CF726" s="340"/>
      <c r="CG726" s="166"/>
      <c r="CH726" s="340"/>
      <c r="CI726" s="175"/>
      <c r="CJ726" s="159">
        <v>17756.2</v>
      </c>
      <c r="CK726" s="345" t="e">
        <v>#DIV/0!</v>
      </c>
      <c r="CL726" s="398"/>
      <c r="CM726" s="159">
        <v>17756.2</v>
      </c>
      <c r="CN726" s="163">
        <v>0</v>
      </c>
      <c r="CO726" s="159">
        <v>4001.3999999999996</v>
      </c>
      <c r="CP726" s="175"/>
      <c r="CQ726" s="159">
        <v>769.80000000000007</v>
      </c>
      <c r="CR726" s="176"/>
      <c r="CS726" s="398"/>
      <c r="CT726" s="159">
        <v>18526</v>
      </c>
      <c r="CU726" s="163"/>
      <c r="CV726" s="400">
        <v>3231.6</v>
      </c>
      <c r="CW726" s="175"/>
      <c r="CX726" s="159">
        <v>3231.6000000000004</v>
      </c>
      <c r="CY726" s="176"/>
      <c r="CZ726" s="398"/>
      <c r="DA726" s="159">
        <v>21757.599999999999</v>
      </c>
      <c r="DB726" s="163"/>
      <c r="DC726" s="400">
        <v>0</v>
      </c>
      <c r="DD726" s="175"/>
      <c r="DE726" s="159">
        <v>0</v>
      </c>
      <c r="DF726" s="176"/>
      <c r="DG726" s="398"/>
      <c r="DH726" s="159">
        <v>21757.599999999999</v>
      </c>
      <c r="DI726" s="163"/>
      <c r="DJ726" s="400">
        <v>0</v>
      </c>
      <c r="DK726" s="175"/>
      <c r="DL726" s="159">
        <v>0</v>
      </c>
      <c r="DM726" s="176"/>
      <c r="DN726" s="398"/>
      <c r="DO726" s="159">
        <v>21757.599999999999</v>
      </c>
      <c r="DP726" s="163"/>
      <c r="DQ726" s="400">
        <v>0</v>
      </c>
    </row>
    <row r="727" spans="1:121" ht="38.25" x14ac:dyDescent="0.25">
      <c r="A727" s="43" t="s">
        <v>1914</v>
      </c>
      <c r="B727" s="43" t="s">
        <v>1915</v>
      </c>
      <c r="C727" s="44" t="s">
        <v>1871</v>
      </c>
      <c r="D727" s="49" t="s">
        <v>1916</v>
      </c>
      <c r="E727" s="43" t="s">
        <v>1853</v>
      </c>
      <c r="F727" s="403">
        <v>77</v>
      </c>
      <c r="G727" s="404">
        <v>184.16</v>
      </c>
      <c r="H727" s="405">
        <v>230.6</v>
      </c>
      <c r="I727" s="390">
        <v>17756.2</v>
      </c>
      <c r="J727" s="100"/>
      <c r="K727" s="165"/>
      <c r="L727" s="177"/>
      <c r="M727" s="401"/>
      <c r="N727" s="165"/>
      <c r="O727" s="166"/>
      <c r="P727" s="165"/>
      <c r="Q727" s="100"/>
      <c r="R727" s="165"/>
      <c r="S727" s="177"/>
      <c r="T727" s="339"/>
      <c r="U727" s="340"/>
      <c r="V727" s="166"/>
      <c r="W727" s="340"/>
      <c r="X727" s="100"/>
      <c r="Y727" s="165"/>
      <c r="Z727" s="177"/>
      <c r="AA727" s="339"/>
      <c r="AB727" s="340"/>
      <c r="AC727" s="166"/>
      <c r="AD727" s="340"/>
      <c r="AE727" s="100"/>
      <c r="AF727" s="165"/>
      <c r="AG727" s="177"/>
      <c r="AH727" s="339"/>
      <c r="AI727" s="340"/>
      <c r="AJ727" s="166"/>
      <c r="AK727" s="340"/>
      <c r="AL727" s="100"/>
      <c r="AM727" s="165"/>
      <c r="AN727" s="177"/>
      <c r="AO727" s="339"/>
      <c r="AP727" s="340"/>
      <c r="AQ727" s="166"/>
      <c r="AR727" s="340"/>
      <c r="AS727" s="100"/>
      <c r="AT727" s="165"/>
      <c r="AU727" s="177"/>
      <c r="AV727" s="339"/>
      <c r="AW727" s="340"/>
      <c r="AX727" s="166"/>
      <c r="AY727" s="340"/>
      <c r="AZ727" s="100"/>
      <c r="BA727" s="165"/>
      <c r="BB727" s="177"/>
      <c r="BC727" s="339"/>
      <c r="BD727" s="340"/>
      <c r="BE727" s="166"/>
      <c r="BF727" s="340"/>
      <c r="BG727" s="100"/>
      <c r="BH727" s="165"/>
      <c r="BI727" s="177"/>
      <c r="BJ727" s="339"/>
      <c r="BK727" s="340"/>
      <c r="BL727" s="166"/>
      <c r="BM727" s="340"/>
      <c r="BN727" s="100"/>
      <c r="BO727" s="165"/>
      <c r="BP727" s="177"/>
      <c r="BQ727" s="339"/>
      <c r="BR727" s="340"/>
      <c r="BS727" s="166"/>
      <c r="BT727" s="340"/>
      <c r="BU727" s="100"/>
      <c r="BV727" s="165"/>
      <c r="BW727" s="177"/>
      <c r="BX727" s="339"/>
      <c r="BY727" s="340"/>
      <c r="BZ727" s="166"/>
      <c r="CA727" s="340"/>
      <c r="CB727" s="100"/>
      <c r="CC727" s="165"/>
      <c r="CD727" s="177"/>
      <c r="CE727" s="339"/>
      <c r="CF727" s="340"/>
      <c r="CG727" s="166"/>
      <c r="CH727" s="340"/>
      <c r="CI727" s="100">
        <v>77</v>
      </c>
      <c r="CJ727" s="165">
        <v>17756.2</v>
      </c>
      <c r="CK727" s="177">
        <v>1</v>
      </c>
      <c r="CL727" s="339">
        <v>77</v>
      </c>
      <c r="CM727" s="155">
        <v>17756.2</v>
      </c>
      <c r="CN727" s="166">
        <v>1</v>
      </c>
      <c r="CO727" s="155">
        <v>0</v>
      </c>
      <c r="CP727" s="100"/>
      <c r="CQ727" s="165">
        <v>0</v>
      </c>
      <c r="CR727" s="177">
        <v>0</v>
      </c>
      <c r="CS727" s="339">
        <v>77</v>
      </c>
      <c r="CT727" s="155">
        <v>17756.2</v>
      </c>
      <c r="CU727" s="166">
        <v>1</v>
      </c>
      <c r="CV727" s="155">
        <v>0</v>
      </c>
      <c r="CW727" s="100"/>
      <c r="CX727" s="165">
        <v>0</v>
      </c>
      <c r="CY727" s="177">
        <v>0</v>
      </c>
      <c r="CZ727" s="339">
        <v>77</v>
      </c>
      <c r="DA727" s="155">
        <v>17756.2</v>
      </c>
      <c r="DB727" s="166">
        <v>1</v>
      </c>
      <c r="DC727" s="155">
        <v>0</v>
      </c>
      <c r="DD727" s="100"/>
      <c r="DE727" s="165">
        <v>0</v>
      </c>
      <c r="DF727" s="177">
        <v>0</v>
      </c>
      <c r="DG727" s="339">
        <v>77</v>
      </c>
      <c r="DH727" s="155">
        <v>17756.2</v>
      </c>
      <c r="DI727" s="166">
        <v>1</v>
      </c>
      <c r="DJ727" s="155">
        <v>0</v>
      </c>
      <c r="DK727" s="100"/>
      <c r="DL727" s="165">
        <v>0</v>
      </c>
      <c r="DM727" s="177">
        <v>0</v>
      </c>
      <c r="DN727" s="339">
        <v>77</v>
      </c>
      <c r="DO727" s="155">
        <v>17756.2</v>
      </c>
      <c r="DP727" s="166">
        <v>1</v>
      </c>
      <c r="DQ727" s="155">
        <v>0</v>
      </c>
    </row>
    <row r="728" spans="1:121" ht="25.5" x14ac:dyDescent="0.25">
      <c r="A728" s="43" t="s">
        <v>1917</v>
      </c>
      <c r="B728" s="406">
        <v>93670</v>
      </c>
      <c r="C728" s="406" t="s">
        <v>32</v>
      </c>
      <c r="D728" s="49" t="s">
        <v>1918</v>
      </c>
      <c r="E728" s="407" t="s">
        <v>906</v>
      </c>
      <c r="F728" s="403">
        <v>10</v>
      </c>
      <c r="G728" s="404">
        <v>61.48</v>
      </c>
      <c r="H728" s="405">
        <v>76.98</v>
      </c>
      <c r="I728" s="390">
        <v>769.8</v>
      </c>
      <c r="J728" s="100"/>
      <c r="K728" s="165"/>
      <c r="L728" s="177"/>
      <c r="M728" s="401"/>
      <c r="N728" s="165"/>
      <c r="O728" s="166"/>
      <c r="P728" s="165"/>
      <c r="Q728" s="100"/>
      <c r="R728" s="165"/>
      <c r="S728" s="177"/>
      <c r="T728" s="339"/>
      <c r="U728" s="340"/>
      <c r="V728" s="166"/>
      <c r="W728" s="340"/>
      <c r="X728" s="100"/>
      <c r="Y728" s="165"/>
      <c r="Z728" s="177"/>
      <c r="AA728" s="339"/>
      <c r="AB728" s="340"/>
      <c r="AC728" s="166"/>
      <c r="AD728" s="340"/>
      <c r="AE728" s="100"/>
      <c r="AF728" s="165"/>
      <c r="AG728" s="177"/>
      <c r="AH728" s="339"/>
      <c r="AI728" s="340"/>
      <c r="AJ728" s="166"/>
      <c r="AK728" s="340"/>
      <c r="AL728" s="100"/>
      <c r="AM728" s="165"/>
      <c r="AN728" s="177"/>
      <c r="AO728" s="339"/>
      <c r="AP728" s="340"/>
      <c r="AQ728" s="166"/>
      <c r="AR728" s="340"/>
      <c r="AS728" s="100"/>
      <c r="AT728" s="165"/>
      <c r="AU728" s="177"/>
      <c r="AV728" s="339"/>
      <c r="AW728" s="340"/>
      <c r="AX728" s="166"/>
      <c r="AY728" s="340"/>
      <c r="AZ728" s="100"/>
      <c r="BA728" s="165"/>
      <c r="BB728" s="177"/>
      <c r="BC728" s="339"/>
      <c r="BD728" s="340"/>
      <c r="BE728" s="166"/>
      <c r="BF728" s="340"/>
      <c r="BG728" s="100"/>
      <c r="BH728" s="165"/>
      <c r="BI728" s="177"/>
      <c r="BJ728" s="339"/>
      <c r="BK728" s="340"/>
      <c r="BL728" s="166"/>
      <c r="BM728" s="340"/>
      <c r="BN728" s="100"/>
      <c r="BO728" s="165"/>
      <c r="BP728" s="177"/>
      <c r="BQ728" s="339"/>
      <c r="BR728" s="340"/>
      <c r="BS728" s="166"/>
      <c r="BT728" s="340"/>
      <c r="BU728" s="100"/>
      <c r="BV728" s="165"/>
      <c r="BW728" s="177"/>
      <c r="BX728" s="339"/>
      <c r="BY728" s="340"/>
      <c r="BZ728" s="166"/>
      <c r="CA728" s="340"/>
      <c r="CB728" s="100"/>
      <c r="CC728" s="165"/>
      <c r="CD728" s="177"/>
      <c r="CE728" s="339"/>
      <c r="CF728" s="340"/>
      <c r="CG728" s="166"/>
      <c r="CH728" s="340"/>
      <c r="CI728" s="100"/>
      <c r="CJ728" s="165">
        <v>0</v>
      </c>
      <c r="CK728" s="177">
        <v>0</v>
      </c>
      <c r="CL728" s="339">
        <v>0</v>
      </c>
      <c r="CM728" s="155">
        <v>0</v>
      </c>
      <c r="CN728" s="166">
        <v>0</v>
      </c>
      <c r="CO728" s="155">
        <v>769.8</v>
      </c>
      <c r="CP728" s="100">
        <v>10</v>
      </c>
      <c r="CQ728" s="165">
        <v>769.80000000000007</v>
      </c>
      <c r="CR728" s="177">
        <v>1.0000000000000002</v>
      </c>
      <c r="CS728" s="339">
        <v>10</v>
      </c>
      <c r="CT728" s="155">
        <v>769.80000000000007</v>
      </c>
      <c r="CU728" s="166">
        <v>1.0000000000000002</v>
      </c>
      <c r="CV728" s="155">
        <v>0</v>
      </c>
      <c r="CW728" s="100"/>
      <c r="CX728" s="165">
        <v>0</v>
      </c>
      <c r="CY728" s="177">
        <v>0</v>
      </c>
      <c r="CZ728" s="339">
        <v>10</v>
      </c>
      <c r="DA728" s="155">
        <v>769.80000000000007</v>
      </c>
      <c r="DB728" s="166">
        <v>1.0000000000000002</v>
      </c>
      <c r="DC728" s="155">
        <v>0</v>
      </c>
      <c r="DD728" s="100"/>
      <c r="DE728" s="165">
        <v>0</v>
      </c>
      <c r="DF728" s="177">
        <v>0</v>
      </c>
      <c r="DG728" s="339">
        <v>10</v>
      </c>
      <c r="DH728" s="155">
        <v>769.80000000000007</v>
      </c>
      <c r="DI728" s="166">
        <v>1.0000000000000002</v>
      </c>
      <c r="DJ728" s="155">
        <v>0</v>
      </c>
      <c r="DK728" s="100"/>
      <c r="DL728" s="165">
        <v>0</v>
      </c>
      <c r="DM728" s="177">
        <v>0</v>
      </c>
      <c r="DN728" s="339">
        <v>10</v>
      </c>
      <c r="DO728" s="155">
        <v>769.80000000000007</v>
      </c>
      <c r="DP728" s="166">
        <v>1.0000000000000002</v>
      </c>
      <c r="DQ728" s="155">
        <v>0</v>
      </c>
    </row>
    <row r="729" spans="1:121" ht="25.5" x14ac:dyDescent="0.25">
      <c r="A729" s="43" t="s">
        <v>1919</v>
      </c>
      <c r="B729" s="406" t="s">
        <v>1920</v>
      </c>
      <c r="C729" s="406" t="s">
        <v>40</v>
      </c>
      <c r="D729" s="49" t="s">
        <v>1921</v>
      </c>
      <c r="E729" s="407" t="s">
        <v>906</v>
      </c>
      <c r="F729" s="403">
        <v>40</v>
      </c>
      <c r="G729" s="404">
        <v>64.52</v>
      </c>
      <c r="H729" s="405">
        <v>80.790000000000006</v>
      </c>
      <c r="I729" s="390">
        <v>3231.6</v>
      </c>
      <c r="J729" s="100"/>
      <c r="K729" s="165"/>
      <c r="L729" s="177"/>
      <c r="M729" s="401"/>
      <c r="N729" s="165"/>
      <c r="O729" s="166"/>
      <c r="P729" s="165"/>
      <c r="Q729" s="100"/>
      <c r="R729" s="165"/>
      <c r="S729" s="177"/>
      <c r="T729" s="339"/>
      <c r="U729" s="340"/>
      <c r="V729" s="166"/>
      <c r="W729" s="340"/>
      <c r="X729" s="100"/>
      <c r="Y729" s="165"/>
      <c r="Z729" s="177"/>
      <c r="AA729" s="339"/>
      <c r="AB729" s="340"/>
      <c r="AC729" s="166"/>
      <c r="AD729" s="340"/>
      <c r="AE729" s="100"/>
      <c r="AF729" s="165"/>
      <c r="AG729" s="177"/>
      <c r="AH729" s="339"/>
      <c r="AI729" s="340"/>
      <c r="AJ729" s="166"/>
      <c r="AK729" s="340"/>
      <c r="AL729" s="100"/>
      <c r="AM729" s="165"/>
      <c r="AN729" s="177"/>
      <c r="AO729" s="339"/>
      <c r="AP729" s="340"/>
      <c r="AQ729" s="166"/>
      <c r="AR729" s="340"/>
      <c r="AS729" s="100"/>
      <c r="AT729" s="165"/>
      <c r="AU729" s="177"/>
      <c r="AV729" s="339"/>
      <c r="AW729" s="340"/>
      <c r="AX729" s="166"/>
      <c r="AY729" s="340"/>
      <c r="AZ729" s="100"/>
      <c r="BA729" s="165"/>
      <c r="BB729" s="177"/>
      <c r="BC729" s="339"/>
      <c r="BD729" s="340"/>
      <c r="BE729" s="166"/>
      <c r="BF729" s="340"/>
      <c r="BG729" s="100"/>
      <c r="BH729" s="165"/>
      <c r="BI729" s="177"/>
      <c r="BJ729" s="339"/>
      <c r="BK729" s="340"/>
      <c r="BL729" s="166"/>
      <c r="BM729" s="340"/>
      <c r="BN729" s="100"/>
      <c r="BO729" s="165"/>
      <c r="BP729" s="177"/>
      <c r="BQ729" s="339"/>
      <c r="BR729" s="340"/>
      <c r="BS729" s="166"/>
      <c r="BT729" s="340"/>
      <c r="BU729" s="100"/>
      <c r="BV729" s="165"/>
      <c r="BW729" s="177"/>
      <c r="BX729" s="339"/>
      <c r="BY729" s="340"/>
      <c r="BZ729" s="166"/>
      <c r="CA729" s="340"/>
      <c r="CB729" s="100"/>
      <c r="CC729" s="165"/>
      <c r="CD729" s="177"/>
      <c r="CE729" s="339"/>
      <c r="CF729" s="340"/>
      <c r="CG729" s="166"/>
      <c r="CH729" s="340"/>
      <c r="CI729" s="100"/>
      <c r="CJ729" s="165">
        <v>0</v>
      </c>
      <c r="CK729" s="177">
        <v>0</v>
      </c>
      <c r="CL729" s="339">
        <v>0</v>
      </c>
      <c r="CM729" s="155">
        <v>0</v>
      </c>
      <c r="CN729" s="166">
        <v>0</v>
      </c>
      <c r="CO729" s="155">
        <v>3231.6</v>
      </c>
      <c r="CP729" s="100"/>
      <c r="CQ729" s="165">
        <v>0</v>
      </c>
      <c r="CR729" s="177">
        <v>0</v>
      </c>
      <c r="CS729" s="339">
        <v>0</v>
      </c>
      <c r="CT729" s="155">
        <v>0</v>
      </c>
      <c r="CU729" s="166">
        <v>0</v>
      </c>
      <c r="CV729" s="155">
        <v>3231.6</v>
      </c>
      <c r="CW729" s="277">
        <v>40</v>
      </c>
      <c r="CX729" s="165">
        <v>3231.6000000000004</v>
      </c>
      <c r="CY729" s="177">
        <v>1.0000000000000002</v>
      </c>
      <c r="CZ729" s="339">
        <v>40</v>
      </c>
      <c r="DA729" s="155">
        <v>3231.6000000000004</v>
      </c>
      <c r="DB729" s="166">
        <v>1.0000000000000002</v>
      </c>
      <c r="DC729" s="155">
        <v>0</v>
      </c>
      <c r="DD729" s="100"/>
      <c r="DE729" s="165">
        <v>0</v>
      </c>
      <c r="DF729" s="177">
        <v>0</v>
      </c>
      <c r="DG729" s="339">
        <v>40</v>
      </c>
      <c r="DH729" s="155">
        <v>3231.6000000000004</v>
      </c>
      <c r="DI729" s="166">
        <v>1.0000000000000002</v>
      </c>
      <c r="DJ729" s="155">
        <v>0</v>
      </c>
      <c r="DK729" s="100"/>
      <c r="DL729" s="165">
        <v>0</v>
      </c>
      <c r="DM729" s="177">
        <v>0</v>
      </c>
      <c r="DN729" s="339">
        <v>40</v>
      </c>
      <c r="DO729" s="155">
        <v>3231.6000000000004</v>
      </c>
      <c r="DP729" s="166">
        <v>1.0000000000000002</v>
      </c>
      <c r="DQ729" s="155">
        <v>0</v>
      </c>
    </row>
    <row r="730" spans="1:121" x14ac:dyDescent="0.25">
      <c r="A730" s="374" t="s">
        <v>858</v>
      </c>
      <c r="B730" s="378"/>
      <c r="C730" s="378"/>
      <c r="D730" s="379" t="s">
        <v>859</v>
      </c>
      <c r="E730" s="380"/>
      <c r="F730" s="380"/>
      <c r="G730" s="380"/>
      <c r="H730" s="380"/>
      <c r="I730" s="326"/>
      <c r="J730" s="326">
        <v>0</v>
      </c>
      <c r="K730" s="326">
        <v>0</v>
      </c>
      <c r="L730" s="326">
        <v>0</v>
      </c>
      <c r="M730" s="326">
        <v>0</v>
      </c>
      <c r="N730" s="326">
        <v>0</v>
      </c>
      <c r="O730" s="326">
        <v>0</v>
      </c>
      <c r="P730" s="326">
        <v>0</v>
      </c>
      <c r="Q730" s="326">
        <v>0</v>
      </c>
      <c r="R730" s="326">
        <v>0</v>
      </c>
      <c r="S730" s="326">
        <v>0</v>
      </c>
      <c r="T730" s="326">
        <v>0</v>
      </c>
      <c r="U730" s="326">
        <v>0</v>
      </c>
      <c r="V730" s="326">
        <v>0</v>
      </c>
      <c r="W730" s="326">
        <v>0</v>
      </c>
      <c r="X730" s="326">
        <v>0</v>
      </c>
      <c r="Y730" s="326">
        <v>0</v>
      </c>
      <c r="Z730" s="326">
        <v>0</v>
      </c>
      <c r="AA730" s="326">
        <v>0</v>
      </c>
      <c r="AB730" s="326">
        <v>0</v>
      </c>
      <c r="AC730" s="326">
        <v>0</v>
      </c>
      <c r="AD730" s="326">
        <v>0</v>
      </c>
      <c r="AE730" s="326">
        <v>0</v>
      </c>
      <c r="AF730" s="326">
        <v>0</v>
      </c>
      <c r="AG730" s="326">
        <v>0</v>
      </c>
      <c r="AH730" s="326">
        <v>0</v>
      </c>
      <c r="AI730" s="326">
        <v>0</v>
      </c>
      <c r="AJ730" s="326">
        <v>0</v>
      </c>
      <c r="AK730" s="326">
        <v>0</v>
      </c>
      <c r="AL730" s="326">
        <v>0</v>
      </c>
      <c r="AM730" s="326">
        <v>0</v>
      </c>
      <c r="AN730" s="326">
        <v>0</v>
      </c>
      <c r="AO730" s="326">
        <v>0</v>
      </c>
      <c r="AP730" s="326">
        <v>0</v>
      </c>
      <c r="AQ730" s="326">
        <v>0</v>
      </c>
      <c r="AR730" s="326">
        <v>0</v>
      </c>
      <c r="AS730" s="326">
        <v>0</v>
      </c>
      <c r="AT730" s="326">
        <v>0</v>
      </c>
      <c r="AU730" s="326">
        <v>0</v>
      </c>
      <c r="AV730" s="326">
        <v>0</v>
      </c>
      <c r="AW730" s="326">
        <v>0</v>
      </c>
      <c r="AX730" s="326">
        <v>0</v>
      </c>
      <c r="AY730" s="326">
        <v>0</v>
      </c>
      <c r="AZ730" s="326">
        <v>0</v>
      </c>
      <c r="BA730" s="326">
        <v>0</v>
      </c>
      <c r="BB730" s="326">
        <v>0</v>
      </c>
      <c r="BC730" s="326">
        <v>0</v>
      </c>
      <c r="BD730" s="326">
        <v>0</v>
      </c>
      <c r="BE730" s="326">
        <v>0</v>
      </c>
      <c r="BF730" s="326">
        <v>0</v>
      </c>
      <c r="BG730" s="326">
        <v>0</v>
      </c>
      <c r="BH730" s="326">
        <v>0</v>
      </c>
      <c r="BI730" s="326">
        <v>0</v>
      </c>
      <c r="BJ730" s="326">
        <v>0</v>
      </c>
      <c r="BK730" s="326">
        <v>0</v>
      </c>
      <c r="BL730" s="326">
        <v>0</v>
      </c>
      <c r="BM730" s="326">
        <v>0</v>
      </c>
      <c r="BN730" s="326">
        <v>0</v>
      </c>
      <c r="BO730" s="326">
        <v>0</v>
      </c>
      <c r="BP730" s="326">
        <v>0</v>
      </c>
      <c r="BQ730" s="326">
        <v>0</v>
      </c>
      <c r="BR730" s="326">
        <v>0</v>
      </c>
      <c r="BS730" s="326">
        <v>0</v>
      </c>
      <c r="BT730" s="326">
        <v>0</v>
      </c>
      <c r="BU730" s="326">
        <v>0</v>
      </c>
      <c r="BV730" s="326">
        <v>0</v>
      </c>
      <c r="BW730" s="326">
        <v>0</v>
      </c>
      <c r="BX730" s="326">
        <v>0</v>
      </c>
      <c r="BY730" s="326">
        <v>0</v>
      </c>
      <c r="BZ730" s="326">
        <v>0</v>
      </c>
      <c r="CA730" s="326">
        <v>0</v>
      </c>
      <c r="CB730" s="326">
        <v>0</v>
      </c>
      <c r="CC730" s="326">
        <v>0</v>
      </c>
      <c r="CD730" s="326">
        <v>0</v>
      </c>
      <c r="CE730" s="326">
        <v>0</v>
      </c>
      <c r="CF730" s="326">
        <v>0</v>
      </c>
      <c r="CG730" s="326">
        <v>0</v>
      </c>
      <c r="CH730" s="326">
        <v>0</v>
      </c>
      <c r="CI730" s="175"/>
      <c r="CJ730" s="159">
        <v>7115.76</v>
      </c>
      <c r="CK730" s="345" t="e">
        <v>#DIV/0!</v>
      </c>
      <c r="CL730" s="398"/>
      <c r="CM730" s="159">
        <v>7115.76</v>
      </c>
      <c r="CN730" s="163">
        <v>0</v>
      </c>
      <c r="CO730" s="159">
        <v>3000.29</v>
      </c>
      <c r="CP730" s="175"/>
      <c r="CQ730" s="159">
        <v>0</v>
      </c>
      <c r="CR730" s="176"/>
      <c r="CS730" s="398"/>
      <c r="CT730" s="159">
        <v>7115.76</v>
      </c>
      <c r="CU730" s="163"/>
      <c r="CV730" s="400">
        <v>3000.29</v>
      </c>
      <c r="CW730" s="175"/>
      <c r="CX730" s="159">
        <v>3000.29</v>
      </c>
      <c r="CY730" s="176"/>
      <c r="CZ730" s="398"/>
      <c r="DA730" s="159">
        <v>10116.049999999999</v>
      </c>
      <c r="DB730" s="163"/>
      <c r="DC730" s="400">
        <v>0</v>
      </c>
      <c r="DD730" s="175"/>
      <c r="DE730" s="159">
        <v>0</v>
      </c>
      <c r="DF730" s="176"/>
      <c r="DG730" s="398"/>
      <c r="DH730" s="159">
        <v>10116.049999999999</v>
      </c>
      <c r="DI730" s="163"/>
      <c r="DJ730" s="400">
        <v>0</v>
      </c>
      <c r="DK730" s="175"/>
      <c r="DL730" s="159">
        <v>0</v>
      </c>
      <c r="DM730" s="176"/>
      <c r="DN730" s="398"/>
      <c r="DO730" s="159">
        <v>10116.049999999999</v>
      </c>
      <c r="DP730" s="163"/>
      <c r="DQ730" s="400">
        <v>0</v>
      </c>
    </row>
    <row r="731" spans="1:121" ht="51" x14ac:dyDescent="0.25">
      <c r="A731" s="382" t="s">
        <v>1922</v>
      </c>
      <c r="B731" s="403" t="s">
        <v>1923</v>
      </c>
      <c r="C731" s="383" t="s">
        <v>1871</v>
      </c>
      <c r="D731" s="383" t="s">
        <v>1924</v>
      </c>
      <c r="E731" s="383" t="s">
        <v>1853</v>
      </c>
      <c r="F731" s="403">
        <v>24</v>
      </c>
      <c r="G731" s="404">
        <v>236.78</v>
      </c>
      <c r="H731" s="405">
        <v>296.49</v>
      </c>
      <c r="I731" s="390">
        <v>7115.76</v>
      </c>
      <c r="J731" s="100"/>
      <c r="K731" s="165"/>
      <c r="L731" s="177"/>
      <c r="M731" s="401"/>
      <c r="N731" s="165"/>
      <c r="O731" s="166"/>
      <c r="P731" s="165"/>
      <c r="Q731" s="100"/>
      <c r="R731" s="165"/>
      <c r="S731" s="177"/>
      <c r="T731" s="339"/>
      <c r="U731" s="340"/>
      <c r="V731" s="166"/>
      <c r="W731" s="340"/>
      <c r="X731" s="100"/>
      <c r="Y731" s="165"/>
      <c r="Z731" s="177"/>
      <c r="AA731" s="339"/>
      <c r="AB731" s="340"/>
      <c r="AC731" s="166"/>
      <c r="AD731" s="340"/>
      <c r="AE731" s="100"/>
      <c r="AF731" s="165"/>
      <c r="AG731" s="177"/>
      <c r="AH731" s="339"/>
      <c r="AI731" s="340"/>
      <c r="AJ731" s="166"/>
      <c r="AK731" s="340"/>
      <c r="AL731" s="100"/>
      <c r="AM731" s="165"/>
      <c r="AN731" s="177"/>
      <c r="AO731" s="339"/>
      <c r="AP731" s="340"/>
      <c r="AQ731" s="166"/>
      <c r="AR731" s="340"/>
      <c r="AS731" s="100"/>
      <c r="AT731" s="165"/>
      <c r="AU731" s="177"/>
      <c r="AV731" s="339"/>
      <c r="AW731" s="340"/>
      <c r="AX731" s="166"/>
      <c r="AY731" s="340"/>
      <c r="AZ731" s="100"/>
      <c r="BA731" s="165"/>
      <c r="BB731" s="177"/>
      <c r="BC731" s="339"/>
      <c r="BD731" s="340"/>
      <c r="BE731" s="166"/>
      <c r="BF731" s="340"/>
      <c r="BG731" s="100"/>
      <c r="BH731" s="165"/>
      <c r="BI731" s="177"/>
      <c r="BJ731" s="339"/>
      <c r="BK731" s="340"/>
      <c r="BL731" s="166"/>
      <c r="BM731" s="340"/>
      <c r="BN731" s="100"/>
      <c r="BO731" s="165"/>
      <c r="BP731" s="177"/>
      <c r="BQ731" s="339"/>
      <c r="BR731" s="340"/>
      <c r="BS731" s="166"/>
      <c r="BT731" s="340"/>
      <c r="BU731" s="100"/>
      <c r="BV731" s="165"/>
      <c r="BW731" s="177"/>
      <c r="BX731" s="339"/>
      <c r="BY731" s="340"/>
      <c r="BZ731" s="166"/>
      <c r="CA731" s="340"/>
      <c r="CB731" s="100"/>
      <c r="CC731" s="165"/>
      <c r="CD731" s="177"/>
      <c r="CE731" s="339"/>
      <c r="CF731" s="340"/>
      <c r="CG731" s="166"/>
      <c r="CH731" s="340"/>
      <c r="CI731" s="100">
        <v>24</v>
      </c>
      <c r="CJ731" s="165">
        <v>7115.76</v>
      </c>
      <c r="CK731" s="177">
        <v>1</v>
      </c>
      <c r="CL731" s="339">
        <v>24</v>
      </c>
      <c r="CM731" s="155">
        <v>7115.76</v>
      </c>
      <c r="CN731" s="166">
        <v>1</v>
      </c>
      <c r="CO731" s="155">
        <v>0</v>
      </c>
      <c r="CP731" s="100"/>
      <c r="CQ731" s="165">
        <v>0</v>
      </c>
      <c r="CR731" s="177">
        <v>0</v>
      </c>
      <c r="CS731" s="339">
        <v>24</v>
      </c>
      <c r="CT731" s="155">
        <v>7115.76</v>
      </c>
      <c r="CU731" s="166">
        <v>1</v>
      </c>
      <c r="CV731" s="155">
        <v>0</v>
      </c>
      <c r="CW731" s="100"/>
      <c r="CX731" s="165">
        <v>0</v>
      </c>
      <c r="CY731" s="177">
        <v>0</v>
      </c>
      <c r="CZ731" s="339">
        <v>24</v>
      </c>
      <c r="DA731" s="155">
        <v>7115.76</v>
      </c>
      <c r="DB731" s="166">
        <v>1</v>
      </c>
      <c r="DC731" s="155">
        <v>0</v>
      </c>
      <c r="DD731" s="100"/>
      <c r="DE731" s="165">
        <v>0</v>
      </c>
      <c r="DF731" s="177">
        <v>0</v>
      </c>
      <c r="DG731" s="339">
        <v>24</v>
      </c>
      <c r="DH731" s="155">
        <v>7115.76</v>
      </c>
      <c r="DI731" s="166">
        <v>1</v>
      </c>
      <c r="DJ731" s="155">
        <v>0</v>
      </c>
      <c r="DK731" s="100"/>
      <c r="DL731" s="165">
        <v>0</v>
      </c>
      <c r="DM731" s="177">
        <v>0</v>
      </c>
      <c r="DN731" s="339">
        <v>24</v>
      </c>
      <c r="DO731" s="155">
        <v>7115.76</v>
      </c>
      <c r="DP731" s="166">
        <v>1</v>
      </c>
      <c r="DQ731" s="155">
        <v>0</v>
      </c>
    </row>
    <row r="732" spans="1:121" ht="25.5" x14ac:dyDescent="0.25">
      <c r="A732" s="42" t="s">
        <v>1925</v>
      </c>
      <c r="B732" s="407" t="s">
        <v>1926</v>
      </c>
      <c r="C732" s="407" t="s">
        <v>1871</v>
      </c>
      <c r="D732" s="383" t="s">
        <v>1927</v>
      </c>
      <c r="E732" s="407" t="s">
        <v>906</v>
      </c>
      <c r="F732" s="403">
        <v>22</v>
      </c>
      <c r="G732" s="404">
        <v>61.88</v>
      </c>
      <c r="H732" s="405">
        <v>77.48</v>
      </c>
      <c r="I732" s="390">
        <v>1704.56</v>
      </c>
      <c r="J732" s="100"/>
      <c r="K732" s="165"/>
      <c r="L732" s="177"/>
      <c r="M732" s="401"/>
      <c r="N732" s="165"/>
      <c r="O732" s="166"/>
      <c r="P732" s="165"/>
      <c r="Q732" s="100"/>
      <c r="R732" s="165"/>
      <c r="S732" s="177"/>
      <c r="T732" s="339"/>
      <c r="U732" s="340"/>
      <c r="V732" s="166"/>
      <c r="W732" s="340"/>
      <c r="X732" s="100"/>
      <c r="Y732" s="165"/>
      <c r="Z732" s="177"/>
      <c r="AA732" s="339"/>
      <c r="AB732" s="340"/>
      <c r="AC732" s="166"/>
      <c r="AD732" s="340"/>
      <c r="AE732" s="100"/>
      <c r="AF732" s="165"/>
      <c r="AG732" s="177"/>
      <c r="AH732" s="339"/>
      <c r="AI732" s="340"/>
      <c r="AJ732" s="166"/>
      <c r="AK732" s="340"/>
      <c r="AL732" s="100"/>
      <c r="AM732" s="165"/>
      <c r="AN732" s="177"/>
      <c r="AO732" s="339"/>
      <c r="AP732" s="340"/>
      <c r="AQ732" s="166"/>
      <c r="AR732" s="340"/>
      <c r="AS732" s="100"/>
      <c r="AT732" s="165"/>
      <c r="AU732" s="177"/>
      <c r="AV732" s="339"/>
      <c r="AW732" s="340"/>
      <c r="AX732" s="166"/>
      <c r="AY732" s="340"/>
      <c r="AZ732" s="100"/>
      <c r="BA732" s="165"/>
      <c r="BB732" s="177"/>
      <c r="BC732" s="339"/>
      <c r="BD732" s="340"/>
      <c r="BE732" s="166"/>
      <c r="BF732" s="340"/>
      <c r="BG732" s="100"/>
      <c r="BH732" s="165"/>
      <c r="BI732" s="177"/>
      <c r="BJ732" s="339"/>
      <c r="BK732" s="340"/>
      <c r="BL732" s="166"/>
      <c r="BM732" s="340"/>
      <c r="BN732" s="100"/>
      <c r="BO732" s="165"/>
      <c r="BP732" s="177"/>
      <c r="BQ732" s="339"/>
      <c r="BR732" s="340"/>
      <c r="BS732" s="166"/>
      <c r="BT732" s="340"/>
      <c r="BU732" s="100"/>
      <c r="BV732" s="165"/>
      <c r="BW732" s="177"/>
      <c r="BX732" s="339"/>
      <c r="BY732" s="340"/>
      <c r="BZ732" s="166"/>
      <c r="CA732" s="340"/>
      <c r="CB732" s="100"/>
      <c r="CC732" s="165"/>
      <c r="CD732" s="177"/>
      <c r="CE732" s="339"/>
      <c r="CF732" s="340"/>
      <c r="CG732" s="166"/>
      <c r="CH732" s="340"/>
      <c r="CI732" s="100"/>
      <c r="CJ732" s="165">
        <v>0</v>
      </c>
      <c r="CK732" s="177">
        <v>0</v>
      </c>
      <c r="CL732" s="339">
        <v>0</v>
      </c>
      <c r="CM732" s="155">
        <v>0</v>
      </c>
      <c r="CN732" s="166">
        <v>0</v>
      </c>
      <c r="CO732" s="155">
        <v>1704.56</v>
      </c>
      <c r="CP732" s="100"/>
      <c r="CQ732" s="165">
        <v>0</v>
      </c>
      <c r="CR732" s="177">
        <v>0</v>
      </c>
      <c r="CS732" s="339">
        <v>0</v>
      </c>
      <c r="CT732" s="155">
        <v>0</v>
      </c>
      <c r="CU732" s="166">
        <v>0</v>
      </c>
      <c r="CV732" s="155">
        <v>1704.56</v>
      </c>
      <c r="CW732" s="100">
        <v>22</v>
      </c>
      <c r="CX732" s="165">
        <v>1704.5600000000002</v>
      </c>
      <c r="CY732" s="177">
        <v>1.0000000000000002</v>
      </c>
      <c r="CZ732" s="339">
        <v>22</v>
      </c>
      <c r="DA732" s="155">
        <v>1704.5600000000002</v>
      </c>
      <c r="DB732" s="166">
        <v>1.0000000000000002</v>
      </c>
      <c r="DC732" s="155">
        <v>0</v>
      </c>
      <c r="DD732" s="100"/>
      <c r="DE732" s="165">
        <v>0</v>
      </c>
      <c r="DF732" s="177">
        <v>0</v>
      </c>
      <c r="DG732" s="339">
        <v>22</v>
      </c>
      <c r="DH732" s="155">
        <v>1704.5600000000002</v>
      </c>
      <c r="DI732" s="166">
        <v>1.0000000000000002</v>
      </c>
      <c r="DJ732" s="155">
        <v>0</v>
      </c>
      <c r="DK732" s="100"/>
      <c r="DL732" s="165">
        <v>0</v>
      </c>
      <c r="DM732" s="177">
        <v>0</v>
      </c>
      <c r="DN732" s="339">
        <v>22</v>
      </c>
      <c r="DO732" s="155">
        <v>1704.5600000000002</v>
      </c>
      <c r="DP732" s="166">
        <v>1.0000000000000002</v>
      </c>
      <c r="DQ732" s="155">
        <v>0</v>
      </c>
    </row>
    <row r="733" spans="1:121" ht="25.5" x14ac:dyDescent="0.25">
      <c r="A733" s="42" t="s">
        <v>1928</v>
      </c>
      <c r="B733" s="407" t="s">
        <v>1929</v>
      </c>
      <c r="C733" s="407" t="s">
        <v>40</v>
      </c>
      <c r="D733" s="44" t="s">
        <v>1930</v>
      </c>
      <c r="E733" s="407" t="s">
        <v>906</v>
      </c>
      <c r="F733" s="403">
        <v>1</v>
      </c>
      <c r="G733" s="404">
        <v>1034.77</v>
      </c>
      <c r="H733" s="405">
        <v>1295.73</v>
      </c>
      <c r="I733" s="390">
        <v>1295.73</v>
      </c>
      <c r="J733" s="100"/>
      <c r="K733" s="165"/>
      <c r="L733" s="177"/>
      <c r="M733" s="401"/>
      <c r="N733" s="165"/>
      <c r="O733" s="166"/>
      <c r="P733" s="165"/>
      <c r="Q733" s="100"/>
      <c r="R733" s="165"/>
      <c r="S733" s="177"/>
      <c r="T733" s="339"/>
      <c r="U733" s="340"/>
      <c r="V733" s="166"/>
      <c r="W733" s="340"/>
      <c r="X733" s="100"/>
      <c r="Y733" s="165"/>
      <c r="Z733" s="177"/>
      <c r="AA733" s="339"/>
      <c r="AB733" s="340"/>
      <c r="AC733" s="166"/>
      <c r="AD733" s="340"/>
      <c r="AE733" s="100"/>
      <c r="AF733" s="165"/>
      <c r="AG733" s="177"/>
      <c r="AH733" s="339"/>
      <c r="AI733" s="340"/>
      <c r="AJ733" s="166"/>
      <c r="AK733" s="340"/>
      <c r="AL733" s="100"/>
      <c r="AM733" s="165"/>
      <c r="AN733" s="177"/>
      <c r="AO733" s="339"/>
      <c r="AP733" s="340"/>
      <c r="AQ733" s="166"/>
      <c r="AR733" s="340"/>
      <c r="AS733" s="100"/>
      <c r="AT733" s="165"/>
      <c r="AU733" s="177"/>
      <c r="AV733" s="339"/>
      <c r="AW733" s="340"/>
      <c r="AX733" s="166"/>
      <c r="AY733" s="340"/>
      <c r="AZ733" s="100"/>
      <c r="BA733" s="165"/>
      <c r="BB733" s="177"/>
      <c r="BC733" s="339"/>
      <c r="BD733" s="340"/>
      <c r="BE733" s="166"/>
      <c r="BF733" s="340"/>
      <c r="BG733" s="100"/>
      <c r="BH733" s="165"/>
      <c r="BI733" s="177"/>
      <c r="BJ733" s="339"/>
      <c r="BK733" s="340"/>
      <c r="BL733" s="166"/>
      <c r="BM733" s="340"/>
      <c r="BN733" s="100"/>
      <c r="BO733" s="165"/>
      <c r="BP733" s="177"/>
      <c r="BQ733" s="339"/>
      <c r="BR733" s="340"/>
      <c r="BS733" s="166"/>
      <c r="BT733" s="340"/>
      <c r="BU733" s="100"/>
      <c r="BV733" s="165"/>
      <c r="BW733" s="177"/>
      <c r="BX733" s="339"/>
      <c r="BY733" s="340"/>
      <c r="BZ733" s="166"/>
      <c r="CA733" s="340"/>
      <c r="CB733" s="100"/>
      <c r="CC733" s="165"/>
      <c r="CD733" s="177"/>
      <c r="CE733" s="339"/>
      <c r="CF733" s="340"/>
      <c r="CG733" s="166"/>
      <c r="CH733" s="340"/>
      <c r="CI733" s="100"/>
      <c r="CJ733" s="165">
        <v>0</v>
      </c>
      <c r="CK733" s="177">
        <v>0</v>
      </c>
      <c r="CL733" s="339">
        <v>0</v>
      </c>
      <c r="CM733" s="155">
        <v>0</v>
      </c>
      <c r="CN733" s="166">
        <v>0</v>
      </c>
      <c r="CO733" s="305">
        <v>1295.73</v>
      </c>
      <c r="CP733" s="100"/>
      <c r="CQ733" s="165">
        <v>0</v>
      </c>
      <c r="CR733" s="177">
        <v>0</v>
      </c>
      <c r="CS733" s="339">
        <v>0</v>
      </c>
      <c r="CT733" s="155">
        <v>0</v>
      </c>
      <c r="CU733" s="166">
        <v>0</v>
      </c>
      <c r="CV733" s="155">
        <v>1295.73</v>
      </c>
      <c r="CW733" s="100">
        <v>1</v>
      </c>
      <c r="CX733" s="165">
        <v>1295.73</v>
      </c>
      <c r="CY733" s="177">
        <v>1</v>
      </c>
      <c r="CZ733" s="339">
        <v>1</v>
      </c>
      <c r="DA733" s="155">
        <v>1295.73</v>
      </c>
      <c r="DB733" s="166">
        <v>1</v>
      </c>
      <c r="DC733" s="155">
        <v>0</v>
      </c>
      <c r="DD733" s="100"/>
      <c r="DE733" s="165">
        <v>0</v>
      </c>
      <c r="DF733" s="177">
        <v>0</v>
      </c>
      <c r="DG733" s="339">
        <v>1</v>
      </c>
      <c r="DH733" s="155">
        <v>1295.73</v>
      </c>
      <c r="DI733" s="166">
        <v>1</v>
      </c>
      <c r="DJ733" s="155">
        <v>0</v>
      </c>
      <c r="DK733" s="100"/>
      <c r="DL733" s="165">
        <v>0</v>
      </c>
      <c r="DM733" s="177">
        <v>0</v>
      </c>
      <c r="DN733" s="339">
        <v>1</v>
      </c>
      <c r="DO733" s="155">
        <v>1295.73</v>
      </c>
      <c r="DP733" s="166">
        <v>1</v>
      </c>
      <c r="DQ733" s="155">
        <v>0</v>
      </c>
    </row>
    <row r="734" spans="1:121" ht="21.75" customHeight="1" x14ac:dyDescent="0.25">
      <c r="A734" s="118">
        <v>8</v>
      </c>
      <c r="B734" s="118"/>
      <c r="C734" s="118"/>
      <c r="D734" s="119" t="s">
        <v>1931</v>
      </c>
      <c r="E734" s="120"/>
      <c r="F734" s="120"/>
      <c r="G734" s="121"/>
      <c r="H734" s="121"/>
      <c r="I734" s="159"/>
      <c r="J734" s="175"/>
      <c r="K734" s="159">
        <v>0</v>
      </c>
      <c r="L734" s="176" t="e">
        <v>#DIV/0!</v>
      </c>
      <c r="M734" s="398"/>
      <c r="N734" s="159">
        <v>0</v>
      </c>
      <c r="O734" s="163" t="e">
        <v>#DIV/0!</v>
      </c>
      <c r="P734" s="159">
        <v>1630.49</v>
      </c>
      <c r="Q734" s="175"/>
      <c r="R734" s="159">
        <v>0</v>
      </c>
      <c r="S734" s="176" t="e">
        <v>#DIV/0!</v>
      </c>
      <c r="T734" s="398"/>
      <c r="U734" s="159">
        <v>0</v>
      </c>
      <c r="V734" s="163" t="e">
        <v>#DIV/0!</v>
      </c>
      <c r="W734" s="159">
        <v>1630.49</v>
      </c>
      <c r="X734" s="175"/>
      <c r="Y734" s="159">
        <v>0</v>
      </c>
      <c r="Z734" s="176" t="e">
        <v>#DIV/0!</v>
      </c>
      <c r="AA734" s="398"/>
      <c r="AB734" s="159">
        <v>0</v>
      </c>
      <c r="AC734" s="163" t="e">
        <v>#DIV/0!</v>
      </c>
      <c r="AD734" s="159">
        <v>1630.49</v>
      </c>
      <c r="AE734" s="175"/>
      <c r="AF734" s="159">
        <v>0</v>
      </c>
      <c r="AG734" s="176" t="e">
        <v>#DIV/0!</v>
      </c>
      <c r="AH734" s="398"/>
      <c r="AI734" s="159">
        <v>0</v>
      </c>
      <c r="AJ734" s="163" t="e">
        <v>#DIV/0!</v>
      </c>
      <c r="AK734" s="159">
        <v>1630.49</v>
      </c>
      <c r="AL734" s="175"/>
      <c r="AM734" s="159">
        <v>0</v>
      </c>
      <c r="AN734" s="176" t="e">
        <v>#DIV/0!</v>
      </c>
      <c r="AO734" s="398"/>
      <c r="AP734" s="159">
        <v>0</v>
      </c>
      <c r="AQ734" s="163" t="e">
        <v>#DIV/0!</v>
      </c>
      <c r="AR734" s="159">
        <v>1630.49</v>
      </c>
      <c r="AS734" s="175"/>
      <c r="AT734" s="159">
        <v>0</v>
      </c>
      <c r="AU734" s="176" t="e">
        <v>#DIV/0!</v>
      </c>
      <c r="AV734" s="398"/>
      <c r="AW734" s="159">
        <v>0</v>
      </c>
      <c r="AX734" s="163" t="e">
        <v>#DIV/0!</v>
      </c>
      <c r="AY734" s="159">
        <v>1630.49</v>
      </c>
      <c r="AZ734" s="175"/>
      <c r="BA734" s="159">
        <v>0</v>
      </c>
      <c r="BB734" s="176" t="e">
        <v>#DIV/0!</v>
      </c>
      <c r="BC734" s="398"/>
      <c r="BD734" s="159">
        <v>0</v>
      </c>
      <c r="BE734" s="163" t="e">
        <v>#DIV/0!</v>
      </c>
      <c r="BF734" s="159">
        <v>1630.49</v>
      </c>
      <c r="BG734" s="175"/>
      <c r="BH734" s="159">
        <v>0</v>
      </c>
      <c r="BI734" s="176" t="e">
        <v>#DIV/0!</v>
      </c>
      <c r="BJ734" s="398"/>
      <c r="BK734" s="159">
        <v>0</v>
      </c>
      <c r="BL734" s="163" t="e">
        <v>#DIV/0!</v>
      </c>
      <c r="BM734" s="159">
        <v>1630.49</v>
      </c>
      <c r="BN734" s="175"/>
      <c r="BO734" s="159">
        <v>0</v>
      </c>
      <c r="BP734" s="176" t="e">
        <v>#DIV/0!</v>
      </c>
      <c r="BQ734" s="398"/>
      <c r="BR734" s="159">
        <v>0</v>
      </c>
      <c r="BS734" s="163" t="e">
        <v>#DIV/0!</v>
      </c>
      <c r="BT734" s="159">
        <v>1630.49</v>
      </c>
      <c r="BU734" s="175"/>
      <c r="BV734" s="159">
        <v>0</v>
      </c>
      <c r="BW734" s="176" t="e">
        <v>#DIV/0!</v>
      </c>
      <c r="BX734" s="398"/>
      <c r="BY734" s="159">
        <v>0</v>
      </c>
      <c r="BZ734" s="163" t="e">
        <v>#DIV/0!</v>
      </c>
      <c r="CA734" s="159">
        <v>1630.49</v>
      </c>
      <c r="CB734" s="175"/>
      <c r="CC734" s="159">
        <v>0</v>
      </c>
      <c r="CD734" s="176" t="e">
        <v>#DIV/0!</v>
      </c>
      <c r="CE734" s="398"/>
      <c r="CF734" s="159">
        <v>0</v>
      </c>
      <c r="CG734" s="163" t="e">
        <v>#DIV/0!</v>
      </c>
      <c r="CH734" s="159">
        <v>1630.49</v>
      </c>
      <c r="CI734" s="175"/>
      <c r="CJ734" s="159">
        <v>0</v>
      </c>
      <c r="CK734" s="176" t="e">
        <v>#DIV/0!</v>
      </c>
      <c r="CL734" s="398"/>
      <c r="CM734" s="159">
        <v>0</v>
      </c>
      <c r="CN734" s="163">
        <v>0</v>
      </c>
      <c r="CO734" s="159">
        <v>1630.49</v>
      </c>
      <c r="CP734" s="175"/>
      <c r="CQ734" s="159">
        <v>0</v>
      </c>
      <c r="CR734" s="176"/>
      <c r="CS734" s="398"/>
      <c r="CT734" s="159">
        <v>0</v>
      </c>
      <c r="CU734" s="163"/>
      <c r="CV734" s="400">
        <v>1630.49</v>
      </c>
      <c r="CW734" s="175"/>
      <c r="CX734" s="159">
        <v>1630.49</v>
      </c>
      <c r="CY734" s="176"/>
      <c r="CZ734" s="398"/>
      <c r="DA734" s="159">
        <v>1630.49</v>
      </c>
      <c r="DB734" s="163"/>
      <c r="DC734" s="400">
        <v>0</v>
      </c>
      <c r="DD734" s="175"/>
      <c r="DE734" s="159">
        <v>0</v>
      </c>
      <c r="DF734" s="176"/>
      <c r="DG734" s="398"/>
      <c r="DH734" s="159">
        <v>1630.49</v>
      </c>
      <c r="DI734" s="163"/>
      <c r="DJ734" s="400">
        <v>0</v>
      </c>
      <c r="DK734" s="175"/>
      <c r="DL734" s="159">
        <v>0</v>
      </c>
      <c r="DM734" s="176"/>
      <c r="DN734" s="398"/>
      <c r="DO734" s="159">
        <v>1630.49</v>
      </c>
      <c r="DP734" s="163"/>
      <c r="DQ734" s="400">
        <v>0</v>
      </c>
    </row>
    <row r="735" spans="1:121" ht="38.25" x14ac:dyDescent="0.25">
      <c r="A735" s="122" t="s">
        <v>1932</v>
      </c>
      <c r="B735" s="123">
        <v>100799</v>
      </c>
      <c r="C735" s="124" t="s">
        <v>32</v>
      </c>
      <c r="D735" s="124" t="s">
        <v>1933</v>
      </c>
      <c r="E735" s="124" t="s">
        <v>109</v>
      </c>
      <c r="F735" s="123">
        <v>44</v>
      </c>
      <c r="G735" s="125">
        <v>13.2</v>
      </c>
      <c r="H735" s="126">
        <v>16.52</v>
      </c>
      <c r="I735" s="390">
        <v>726.88</v>
      </c>
      <c r="J735" s="100"/>
      <c r="K735" s="165">
        <v>0</v>
      </c>
      <c r="L735" s="177">
        <v>0</v>
      </c>
      <c r="M735" s="399">
        <v>0</v>
      </c>
      <c r="N735" s="165">
        <v>0</v>
      </c>
      <c r="O735" s="166">
        <v>0</v>
      </c>
      <c r="P735" s="165">
        <v>726.88</v>
      </c>
      <c r="Q735" s="100"/>
      <c r="R735" s="165">
        <v>0</v>
      </c>
      <c r="S735" s="177">
        <v>0</v>
      </c>
      <c r="T735" s="339">
        <v>0</v>
      </c>
      <c r="U735" s="155">
        <v>0</v>
      </c>
      <c r="V735" s="166">
        <v>0</v>
      </c>
      <c r="W735" s="155">
        <v>726.88</v>
      </c>
      <c r="X735" s="100"/>
      <c r="Y735" s="165">
        <v>0</v>
      </c>
      <c r="Z735" s="177">
        <v>0</v>
      </c>
      <c r="AA735" s="339">
        <v>0</v>
      </c>
      <c r="AB735" s="155">
        <v>0</v>
      </c>
      <c r="AC735" s="166">
        <v>0</v>
      </c>
      <c r="AD735" s="155">
        <v>726.88</v>
      </c>
      <c r="AE735" s="100"/>
      <c r="AF735" s="165">
        <v>0</v>
      </c>
      <c r="AG735" s="177">
        <v>0</v>
      </c>
      <c r="AH735" s="339">
        <v>0</v>
      </c>
      <c r="AI735" s="155">
        <v>0</v>
      </c>
      <c r="AJ735" s="166">
        <v>0</v>
      </c>
      <c r="AK735" s="155">
        <v>726.88</v>
      </c>
      <c r="AL735" s="100"/>
      <c r="AM735" s="165">
        <v>0</v>
      </c>
      <c r="AN735" s="177">
        <v>0</v>
      </c>
      <c r="AO735" s="339">
        <v>0</v>
      </c>
      <c r="AP735" s="155">
        <v>0</v>
      </c>
      <c r="AQ735" s="166">
        <v>0</v>
      </c>
      <c r="AR735" s="155">
        <v>726.88</v>
      </c>
      <c r="AS735" s="100"/>
      <c r="AT735" s="165">
        <v>0</v>
      </c>
      <c r="AU735" s="177">
        <v>0</v>
      </c>
      <c r="AV735" s="339">
        <v>0</v>
      </c>
      <c r="AW735" s="155">
        <v>0</v>
      </c>
      <c r="AX735" s="166">
        <v>0</v>
      </c>
      <c r="AY735" s="155">
        <v>726.88</v>
      </c>
      <c r="AZ735" s="100"/>
      <c r="BA735" s="165">
        <v>0</v>
      </c>
      <c r="BB735" s="177">
        <v>0</v>
      </c>
      <c r="BC735" s="339">
        <v>0</v>
      </c>
      <c r="BD735" s="155">
        <v>0</v>
      </c>
      <c r="BE735" s="166">
        <v>0</v>
      </c>
      <c r="BF735" s="155">
        <v>726.88</v>
      </c>
      <c r="BG735" s="100"/>
      <c r="BH735" s="165">
        <v>0</v>
      </c>
      <c r="BI735" s="177">
        <v>0</v>
      </c>
      <c r="BJ735" s="339">
        <v>0</v>
      </c>
      <c r="BK735" s="155">
        <v>0</v>
      </c>
      <c r="BL735" s="166">
        <v>0</v>
      </c>
      <c r="BM735" s="155">
        <v>726.88</v>
      </c>
      <c r="BN735" s="100"/>
      <c r="BO735" s="165">
        <v>0</v>
      </c>
      <c r="BP735" s="177">
        <v>0</v>
      </c>
      <c r="BQ735" s="339">
        <v>0</v>
      </c>
      <c r="BR735" s="155">
        <v>0</v>
      </c>
      <c r="BS735" s="166">
        <v>0</v>
      </c>
      <c r="BT735" s="155">
        <v>726.88</v>
      </c>
      <c r="BU735" s="100"/>
      <c r="BV735" s="165">
        <v>0</v>
      </c>
      <c r="BW735" s="177">
        <v>0</v>
      </c>
      <c r="BX735" s="339">
        <v>0</v>
      </c>
      <c r="BY735" s="155">
        <v>0</v>
      </c>
      <c r="BZ735" s="166">
        <v>0</v>
      </c>
      <c r="CA735" s="155">
        <v>726.88</v>
      </c>
      <c r="CB735" s="100"/>
      <c r="CC735" s="165">
        <v>0</v>
      </c>
      <c r="CD735" s="177">
        <v>0</v>
      </c>
      <c r="CE735" s="339">
        <v>0</v>
      </c>
      <c r="CF735" s="155">
        <v>0</v>
      </c>
      <c r="CG735" s="166">
        <v>0</v>
      </c>
      <c r="CH735" s="155">
        <v>726.88</v>
      </c>
      <c r="CI735" s="100"/>
      <c r="CJ735" s="165">
        <v>0</v>
      </c>
      <c r="CK735" s="177">
        <v>0</v>
      </c>
      <c r="CL735" s="339">
        <v>0</v>
      </c>
      <c r="CM735" s="155">
        <v>0</v>
      </c>
      <c r="CN735" s="166">
        <v>0</v>
      </c>
      <c r="CO735" s="155">
        <v>726.88</v>
      </c>
      <c r="CP735" s="100"/>
      <c r="CQ735" s="165">
        <v>0</v>
      </c>
      <c r="CR735" s="177">
        <v>0</v>
      </c>
      <c r="CS735" s="339">
        <v>0</v>
      </c>
      <c r="CT735" s="155">
        <v>0</v>
      </c>
      <c r="CU735" s="166">
        <v>0</v>
      </c>
      <c r="CV735" s="155">
        <v>726.88</v>
      </c>
      <c r="CW735" s="100">
        <v>44</v>
      </c>
      <c r="CX735" s="165">
        <v>726.88</v>
      </c>
      <c r="CY735" s="177">
        <v>1</v>
      </c>
      <c r="CZ735" s="339">
        <v>44</v>
      </c>
      <c r="DA735" s="155">
        <v>726.88</v>
      </c>
      <c r="DB735" s="166">
        <v>1</v>
      </c>
      <c r="DC735" s="155">
        <v>0</v>
      </c>
      <c r="DD735" s="100"/>
      <c r="DE735" s="165">
        <v>0</v>
      </c>
      <c r="DF735" s="177">
        <v>0</v>
      </c>
      <c r="DG735" s="339">
        <v>44</v>
      </c>
      <c r="DH735" s="155">
        <v>726.88</v>
      </c>
      <c r="DI735" s="166">
        <v>1</v>
      </c>
      <c r="DJ735" s="155">
        <v>0</v>
      </c>
      <c r="DK735" s="100"/>
      <c r="DL735" s="165">
        <v>0</v>
      </c>
      <c r="DM735" s="177">
        <v>0</v>
      </c>
      <c r="DN735" s="339">
        <v>44</v>
      </c>
      <c r="DO735" s="155">
        <v>726.88</v>
      </c>
      <c r="DP735" s="166">
        <v>1</v>
      </c>
      <c r="DQ735" s="155">
        <v>0</v>
      </c>
    </row>
    <row r="736" spans="1:121" ht="25.5" x14ac:dyDescent="0.25">
      <c r="A736" s="122" t="s">
        <v>1934</v>
      </c>
      <c r="B736" s="123">
        <v>103029</v>
      </c>
      <c r="C736" s="124" t="s">
        <v>32</v>
      </c>
      <c r="D736" s="124" t="s">
        <v>1935</v>
      </c>
      <c r="E736" s="124" t="s">
        <v>1853</v>
      </c>
      <c r="F736" s="123">
        <v>1</v>
      </c>
      <c r="G736" s="125">
        <v>29</v>
      </c>
      <c r="H736" s="126">
        <v>36.31</v>
      </c>
      <c r="I736" s="390">
        <v>36.31</v>
      </c>
      <c r="J736" s="100"/>
      <c r="K736" s="165">
        <v>0</v>
      </c>
      <c r="L736" s="177">
        <v>0</v>
      </c>
      <c r="M736" s="399">
        <v>0</v>
      </c>
      <c r="N736" s="165">
        <v>0</v>
      </c>
      <c r="O736" s="166">
        <v>0</v>
      </c>
      <c r="P736" s="165">
        <v>36.31</v>
      </c>
      <c r="Q736" s="100"/>
      <c r="R736" s="165">
        <v>0</v>
      </c>
      <c r="S736" s="177">
        <v>0</v>
      </c>
      <c r="T736" s="339">
        <v>0</v>
      </c>
      <c r="U736" s="155">
        <v>0</v>
      </c>
      <c r="V736" s="166">
        <v>0</v>
      </c>
      <c r="W736" s="155">
        <v>36.31</v>
      </c>
      <c r="X736" s="100"/>
      <c r="Y736" s="165">
        <v>0</v>
      </c>
      <c r="Z736" s="177">
        <v>0</v>
      </c>
      <c r="AA736" s="339">
        <v>0</v>
      </c>
      <c r="AB736" s="155">
        <v>0</v>
      </c>
      <c r="AC736" s="166">
        <v>0</v>
      </c>
      <c r="AD736" s="155">
        <v>36.31</v>
      </c>
      <c r="AE736" s="100"/>
      <c r="AF736" s="165">
        <v>0</v>
      </c>
      <c r="AG736" s="177">
        <v>0</v>
      </c>
      <c r="AH736" s="339">
        <v>0</v>
      </c>
      <c r="AI736" s="155">
        <v>0</v>
      </c>
      <c r="AJ736" s="166">
        <v>0</v>
      </c>
      <c r="AK736" s="155">
        <v>36.31</v>
      </c>
      <c r="AL736" s="100"/>
      <c r="AM736" s="165">
        <v>0</v>
      </c>
      <c r="AN736" s="177">
        <v>0</v>
      </c>
      <c r="AO736" s="339">
        <v>0</v>
      </c>
      <c r="AP736" s="155">
        <v>0</v>
      </c>
      <c r="AQ736" s="166">
        <v>0</v>
      </c>
      <c r="AR736" s="155">
        <v>36.31</v>
      </c>
      <c r="AS736" s="100"/>
      <c r="AT736" s="165">
        <v>0</v>
      </c>
      <c r="AU736" s="177">
        <v>0</v>
      </c>
      <c r="AV736" s="339">
        <v>0</v>
      </c>
      <c r="AW736" s="155">
        <v>0</v>
      </c>
      <c r="AX736" s="166">
        <v>0</v>
      </c>
      <c r="AY736" s="155">
        <v>36.31</v>
      </c>
      <c r="AZ736" s="100"/>
      <c r="BA736" s="165">
        <v>0</v>
      </c>
      <c r="BB736" s="177">
        <v>0</v>
      </c>
      <c r="BC736" s="339">
        <v>0</v>
      </c>
      <c r="BD736" s="155">
        <v>0</v>
      </c>
      <c r="BE736" s="166">
        <v>0</v>
      </c>
      <c r="BF736" s="155">
        <v>36.31</v>
      </c>
      <c r="BG736" s="100"/>
      <c r="BH736" s="165">
        <v>0</v>
      </c>
      <c r="BI736" s="177">
        <v>0</v>
      </c>
      <c r="BJ736" s="339">
        <v>0</v>
      </c>
      <c r="BK736" s="155">
        <v>0</v>
      </c>
      <c r="BL736" s="166">
        <v>0</v>
      </c>
      <c r="BM736" s="155">
        <v>36.31</v>
      </c>
      <c r="BN736" s="100"/>
      <c r="BO736" s="165">
        <v>0</v>
      </c>
      <c r="BP736" s="177">
        <v>0</v>
      </c>
      <c r="BQ736" s="339">
        <v>0</v>
      </c>
      <c r="BR736" s="155">
        <v>0</v>
      </c>
      <c r="BS736" s="166">
        <v>0</v>
      </c>
      <c r="BT736" s="155">
        <v>36.31</v>
      </c>
      <c r="BU736" s="100"/>
      <c r="BV736" s="165">
        <v>0</v>
      </c>
      <c r="BW736" s="177">
        <v>0</v>
      </c>
      <c r="BX736" s="339">
        <v>0</v>
      </c>
      <c r="BY736" s="155">
        <v>0</v>
      </c>
      <c r="BZ736" s="166">
        <v>0</v>
      </c>
      <c r="CA736" s="155">
        <v>36.31</v>
      </c>
      <c r="CB736" s="100"/>
      <c r="CC736" s="165">
        <v>0</v>
      </c>
      <c r="CD736" s="177">
        <v>0</v>
      </c>
      <c r="CE736" s="339">
        <v>0</v>
      </c>
      <c r="CF736" s="155">
        <v>0</v>
      </c>
      <c r="CG736" s="166">
        <v>0</v>
      </c>
      <c r="CH736" s="155">
        <v>36.31</v>
      </c>
      <c r="CI736" s="100"/>
      <c r="CJ736" s="165">
        <v>0</v>
      </c>
      <c r="CK736" s="177">
        <v>0</v>
      </c>
      <c r="CL736" s="339">
        <v>0</v>
      </c>
      <c r="CM736" s="155">
        <v>0</v>
      </c>
      <c r="CN736" s="166">
        <v>0</v>
      </c>
      <c r="CO736" s="155">
        <v>36.31</v>
      </c>
      <c r="CP736" s="100"/>
      <c r="CQ736" s="165">
        <v>0</v>
      </c>
      <c r="CR736" s="177">
        <v>0</v>
      </c>
      <c r="CS736" s="339">
        <v>0</v>
      </c>
      <c r="CT736" s="155">
        <v>0</v>
      </c>
      <c r="CU736" s="166">
        <v>0</v>
      </c>
      <c r="CV736" s="155">
        <v>36.31</v>
      </c>
      <c r="CW736" s="100">
        <v>1</v>
      </c>
      <c r="CX736" s="165">
        <v>36.31</v>
      </c>
      <c r="CY736" s="177">
        <v>1</v>
      </c>
      <c r="CZ736" s="339">
        <v>1</v>
      </c>
      <c r="DA736" s="155">
        <v>36.31</v>
      </c>
      <c r="DB736" s="166">
        <v>1</v>
      </c>
      <c r="DC736" s="155">
        <v>0</v>
      </c>
      <c r="DD736" s="100"/>
      <c r="DE736" s="165">
        <v>0</v>
      </c>
      <c r="DF736" s="177">
        <v>0</v>
      </c>
      <c r="DG736" s="339">
        <v>1</v>
      </c>
      <c r="DH736" s="155">
        <v>36.31</v>
      </c>
      <c r="DI736" s="166">
        <v>1</v>
      </c>
      <c r="DJ736" s="155">
        <v>0</v>
      </c>
      <c r="DK736" s="100"/>
      <c r="DL736" s="165">
        <v>0</v>
      </c>
      <c r="DM736" s="177">
        <v>0</v>
      </c>
      <c r="DN736" s="339">
        <v>1</v>
      </c>
      <c r="DO736" s="155">
        <v>36.31</v>
      </c>
      <c r="DP736" s="166">
        <v>1</v>
      </c>
      <c r="DQ736" s="155">
        <v>0</v>
      </c>
    </row>
    <row r="737" spans="1:121" ht="51" x14ac:dyDescent="0.25">
      <c r="A737" s="122" t="s">
        <v>1936</v>
      </c>
      <c r="B737" s="123">
        <v>92692</v>
      </c>
      <c r="C737" s="124" t="s">
        <v>32</v>
      </c>
      <c r="D737" s="124" t="s">
        <v>1937</v>
      </c>
      <c r="E737" s="124" t="s">
        <v>1853</v>
      </c>
      <c r="F737" s="123">
        <v>2</v>
      </c>
      <c r="G737" s="125">
        <v>9.9600000000000009</v>
      </c>
      <c r="H737" s="126">
        <v>12.47</v>
      </c>
      <c r="I737" s="390">
        <v>24.94</v>
      </c>
      <c r="J737" s="100"/>
      <c r="K737" s="165">
        <v>0</v>
      </c>
      <c r="L737" s="177">
        <v>0</v>
      </c>
      <c r="M737" s="399">
        <v>0</v>
      </c>
      <c r="N737" s="165">
        <v>0</v>
      </c>
      <c r="O737" s="166">
        <v>0</v>
      </c>
      <c r="P737" s="165">
        <v>24.94</v>
      </c>
      <c r="Q737" s="100"/>
      <c r="R737" s="165">
        <v>0</v>
      </c>
      <c r="S737" s="177">
        <v>0</v>
      </c>
      <c r="T737" s="339">
        <v>0</v>
      </c>
      <c r="U737" s="155">
        <v>0</v>
      </c>
      <c r="V737" s="166">
        <v>0</v>
      </c>
      <c r="W737" s="155">
        <v>24.94</v>
      </c>
      <c r="X737" s="100"/>
      <c r="Y737" s="165">
        <v>0</v>
      </c>
      <c r="Z737" s="177">
        <v>0</v>
      </c>
      <c r="AA737" s="339">
        <v>0</v>
      </c>
      <c r="AB737" s="155">
        <v>0</v>
      </c>
      <c r="AC737" s="166">
        <v>0</v>
      </c>
      <c r="AD737" s="155">
        <v>24.94</v>
      </c>
      <c r="AE737" s="100"/>
      <c r="AF737" s="165">
        <v>0</v>
      </c>
      <c r="AG737" s="177">
        <v>0</v>
      </c>
      <c r="AH737" s="339">
        <v>0</v>
      </c>
      <c r="AI737" s="155">
        <v>0</v>
      </c>
      <c r="AJ737" s="166">
        <v>0</v>
      </c>
      <c r="AK737" s="155">
        <v>24.94</v>
      </c>
      <c r="AL737" s="100"/>
      <c r="AM737" s="165">
        <v>0</v>
      </c>
      <c r="AN737" s="177">
        <v>0</v>
      </c>
      <c r="AO737" s="339">
        <v>0</v>
      </c>
      <c r="AP737" s="155">
        <v>0</v>
      </c>
      <c r="AQ737" s="166">
        <v>0</v>
      </c>
      <c r="AR737" s="155">
        <v>24.94</v>
      </c>
      <c r="AS737" s="100"/>
      <c r="AT737" s="165">
        <v>0</v>
      </c>
      <c r="AU737" s="177">
        <v>0</v>
      </c>
      <c r="AV737" s="339">
        <v>0</v>
      </c>
      <c r="AW737" s="155">
        <v>0</v>
      </c>
      <c r="AX737" s="166">
        <v>0</v>
      </c>
      <c r="AY737" s="155">
        <v>24.94</v>
      </c>
      <c r="AZ737" s="100"/>
      <c r="BA737" s="165">
        <v>0</v>
      </c>
      <c r="BB737" s="177">
        <v>0</v>
      </c>
      <c r="BC737" s="339">
        <v>0</v>
      </c>
      <c r="BD737" s="155">
        <v>0</v>
      </c>
      <c r="BE737" s="166">
        <v>0</v>
      </c>
      <c r="BF737" s="155">
        <v>24.94</v>
      </c>
      <c r="BG737" s="100"/>
      <c r="BH737" s="165">
        <v>0</v>
      </c>
      <c r="BI737" s="177">
        <v>0</v>
      </c>
      <c r="BJ737" s="339">
        <v>0</v>
      </c>
      <c r="BK737" s="155">
        <v>0</v>
      </c>
      <c r="BL737" s="166">
        <v>0</v>
      </c>
      <c r="BM737" s="155">
        <v>24.94</v>
      </c>
      <c r="BN737" s="100"/>
      <c r="BO737" s="165">
        <v>0</v>
      </c>
      <c r="BP737" s="177">
        <v>0</v>
      </c>
      <c r="BQ737" s="339">
        <v>0</v>
      </c>
      <c r="BR737" s="155">
        <v>0</v>
      </c>
      <c r="BS737" s="166">
        <v>0</v>
      </c>
      <c r="BT737" s="155">
        <v>24.94</v>
      </c>
      <c r="BU737" s="100"/>
      <c r="BV737" s="165">
        <v>0</v>
      </c>
      <c r="BW737" s="177">
        <v>0</v>
      </c>
      <c r="BX737" s="339">
        <v>0</v>
      </c>
      <c r="BY737" s="155">
        <v>0</v>
      </c>
      <c r="BZ737" s="166">
        <v>0</v>
      </c>
      <c r="CA737" s="155">
        <v>24.94</v>
      </c>
      <c r="CB737" s="100"/>
      <c r="CC737" s="165">
        <v>0</v>
      </c>
      <c r="CD737" s="177">
        <v>0</v>
      </c>
      <c r="CE737" s="339">
        <v>0</v>
      </c>
      <c r="CF737" s="155">
        <v>0</v>
      </c>
      <c r="CG737" s="166">
        <v>0</v>
      </c>
      <c r="CH737" s="155">
        <v>24.94</v>
      </c>
      <c r="CI737" s="100"/>
      <c r="CJ737" s="165">
        <v>0</v>
      </c>
      <c r="CK737" s="177">
        <v>0</v>
      </c>
      <c r="CL737" s="339">
        <v>0</v>
      </c>
      <c r="CM737" s="155">
        <v>0</v>
      </c>
      <c r="CN737" s="166">
        <v>0</v>
      </c>
      <c r="CO737" s="155">
        <v>24.94</v>
      </c>
      <c r="CP737" s="100"/>
      <c r="CQ737" s="165">
        <v>0</v>
      </c>
      <c r="CR737" s="177">
        <v>0</v>
      </c>
      <c r="CS737" s="339">
        <v>0</v>
      </c>
      <c r="CT737" s="155">
        <v>0</v>
      </c>
      <c r="CU737" s="166">
        <v>0</v>
      </c>
      <c r="CV737" s="155">
        <v>24.94</v>
      </c>
      <c r="CW737" s="100">
        <v>2</v>
      </c>
      <c r="CX737" s="165">
        <v>24.94</v>
      </c>
      <c r="CY737" s="177">
        <v>1</v>
      </c>
      <c r="CZ737" s="339">
        <v>2</v>
      </c>
      <c r="DA737" s="155">
        <v>24.94</v>
      </c>
      <c r="DB737" s="166">
        <v>1</v>
      </c>
      <c r="DC737" s="155">
        <v>0</v>
      </c>
      <c r="DD737" s="100"/>
      <c r="DE737" s="165">
        <v>0</v>
      </c>
      <c r="DF737" s="177">
        <v>0</v>
      </c>
      <c r="DG737" s="339">
        <v>2</v>
      </c>
      <c r="DH737" s="155">
        <v>24.94</v>
      </c>
      <c r="DI737" s="166">
        <v>1</v>
      </c>
      <c r="DJ737" s="155">
        <v>0</v>
      </c>
      <c r="DK737" s="100"/>
      <c r="DL737" s="165">
        <v>0</v>
      </c>
      <c r="DM737" s="177">
        <v>0</v>
      </c>
      <c r="DN737" s="339">
        <v>2</v>
      </c>
      <c r="DO737" s="155">
        <v>24.94</v>
      </c>
      <c r="DP737" s="166">
        <v>1</v>
      </c>
      <c r="DQ737" s="155">
        <v>0</v>
      </c>
    </row>
    <row r="738" spans="1:121" ht="51" x14ac:dyDescent="0.25">
      <c r="A738" s="122" t="s">
        <v>1938</v>
      </c>
      <c r="B738" s="123">
        <v>92699</v>
      </c>
      <c r="C738" s="124" t="s">
        <v>32</v>
      </c>
      <c r="D738" s="124" t="s">
        <v>1939</v>
      </c>
      <c r="E738" s="124" t="s">
        <v>1853</v>
      </c>
      <c r="F738" s="123">
        <v>2</v>
      </c>
      <c r="G738" s="125">
        <v>13.86</v>
      </c>
      <c r="H738" s="126">
        <v>17.350000000000001</v>
      </c>
      <c r="I738" s="390">
        <v>34.700000000000003</v>
      </c>
      <c r="J738" s="100"/>
      <c r="K738" s="165">
        <v>0</v>
      </c>
      <c r="L738" s="177">
        <v>0</v>
      </c>
      <c r="M738" s="399">
        <v>0</v>
      </c>
      <c r="N738" s="165">
        <v>0</v>
      </c>
      <c r="O738" s="166">
        <v>0</v>
      </c>
      <c r="P738" s="165">
        <v>34.700000000000003</v>
      </c>
      <c r="Q738" s="100"/>
      <c r="R738" s="165">
        <v>0</v>
      </c>
      <c r="S738" s="177">
        <v>0</v>
      </c>
      <c r="T738" s="339">
        <v>0</v>
      </c>
      <c r="U738" s="155">
        <v>0</v>
      </c>
      <c r="V738" s="166">
        <v>0</v>
      </c>
      <c r="W738" s="155">
        <v>34.700000000000003</v>
      </c>
      <c r="X738" s="100"/>
      <c r="Y738" s="165">
        <v>0</v>
      </c>
      <c r="Z738" s="177">
        <v>0</v>
      </c>
      <c r="AA738" s="339">
        <v>0</v>
      </c>
      <c r="AB738" s="155">
        <v>0</v>
      </c>
      <c r="AC738" s="166">
        <v>0</v>
      </c>
      <c r="AD738" s="155">
        <v>34.700000000000003</v>
      </c>
      <c r="AE738" s="100"/>
      <c r="AF738" s="165">
        <v>0</v>
      </c>
      <c r="AG738" s="177">
        <v>0</v>
      </c>
      <c r="AH738" s="339">
        <v>0</v>
      </c>
      <c r="AI738" s="155">
        <v>0</v>
      </c>
      <c r="AJ738" s="166">
        <v>0</v>
      </c>
      <c r="AK738" s="155">
        <v>34.700000000000003</v>
      </c>
      <c r="AL738" s="100"/>
      <c r="AM738" s="165">
        <v>0</v>
      </c>
      <c r="AN738" s="177">
        <v>0</v>
      </c>
      <c r="AO738" s="339">
        <v>0</v>
      </c>
      <c r="AP738" s="155">
        <v>0</v>
      </c>
      <c r="AQ738" s="166">
        <v>0</v>
      </c>
      <c r="AR738" s="155">
        <v>34.700000000000003</v>
      </c>
      <c r="AS738" s="100"/>
      <c r="AT738" s="165">
        <v>0</v>
      </c>
      <c r="AU738" s="177">
        <v>0</v>
      </c>
      <c r="AV738" s="339">
        <v>0</v>
      </c>
      <c r="AW738" s="155">
        <v>0</v>
      </c>
      <c r="AX738" s="166">
        <v>0</v>
      </c>
      <c r="AY738" s="155">
        <v>34.700000000000003</v>
      </c>
      <c r="AZ738" s="100"/>
      <c r="BA738" s="165">
        <v>0</v>
      </c>
      <c r="BB738" s="177">
        <v>0</v>
      </c>
      <c r="BC738" s="339">
        <v>0</v>
      </c>
      <c r="BD738" s="155">
        <v>0</v>
      </c>
      <c r="BE738" s="166">
        <v>0</v>
      </c>
      <c r="BF738" s="155">
        <v>34.700000000000003</v>
      </c>
      <c r="BG738" s="100"/>
      <c r="BH738" s="165">
        <v>0</v>
      </c>
      <c r="BI738" s="177">
        <v>0</v>
      </c>
      <c r="BJ738" s="339">
        <v>0</v>
      </c>
      <c r="BK738" s="155">
        <v>0</v>
      </c>
      <c r="BL738" s="166">
        <v>0</v>
      </c>
      <c r="BM738" s="155">
        <v>34.700000000000003</v>
      </c>
      <c r="BN738" s="100"/>
      <c r="BO738" s="165">
        <v>0</v>
      </c>
      <c r="BP738" s="177">
        <v>0</v>
      </c>
      <c r="BQ738" s="339">
        <v>0</v>
      </c>
      <c r="BR738" s="155">
        <v>0</v>
      </c>
      <c r="BS738" s="166">
        <v>0</v>
      </c>
      <c r="BT738" s="155">
        <v>34.700000000000003</v>
      </c>
      <c r="BU738" s="100"/>
      <c r="BV738" s="165">
        <v>0</v>
      </c>
      <c r="BW738" s="177">
        <v>0</v>
      </c>
      <c r="BX738" s="339">
        <v>0</v>
      </c>
      <c r="BY738" s="155">
        <v>0</v>
      </c>
      <c r="BZ738" s="166">
        <v>0</v>
      </c>
      <c r="CA738" s="155">
        <v>34.700000000000003</v>
      </c>
      <c r="CB738" s="100"/>
      <c r="CC738" s="165">
        <v>0</v>
      </c>
      <c r="CD738" s="177">
        <v>0</v>
      </c>
      <c r="CE738" s="339">
        <v>0</v>
      </c>
      <c r="CF738" s="155">
        <v>0</v>
      </c>
      <c r="CG738" s="166">
        <v>0</v>
      </c>
      <c r="CH738" s="155">
        <v>34.700000000000003</v>
      </c>
      <c r="CI738" s="100"/>
      <c r="CJ738" s="165">
        <v>0</v>
      </c>
      <c r="CK738" s="177">
        <v>0</v>
      </c>
      <c r="CL738" s="339">
        <v>0</v>
      </c>
      <c r="CM738" s="155">
        <v>0</v>
      </c>
      <c r="CN738" s="166">
        <v>0</v>
      </c>
      <c r="CO738" s="155">
        <v>34.700000000000003</v>
      </c>
      <c r="CP738" s="100"/>
      <c r="CQ738" s="165">
        <v>0</v>
      </c>
      <c r="CR738" s="177">
        <v>0</v>
      </c>
      <c r="CS738" s="339">
        <v>0</v>
      </c>
      <c r="CT738" s="155">
        <v>0</v>
      </c>
      <c r="CU738" s="166">
        <v>0</v>
      </c>
      <c r="CV738" s="155">
        <v>34.700000000000003</v>
      </c>
      <c r="CW738" s="100">
        <v>2</v>
      </c>
      <c r="CX738" s="165">
        <v>34.700000000000003</v>
      </c>
      <c r="CY738" s="177">
        <v>1</v>
      </c>
      <c r="CZ738" s="339">
        <v>2</v>
      </c>
      <c r="DA738" s="155">
        <v>34.700000000000003</v>
      </c>
      <c r="DB738" s="166">
        <v>1</v>
      </c>
      <c r="DC738" s="155">
        <v>0</v>
      </c>
      <c r="DD738" s="100"/>
      <c r="DE738" s="165">
        <v>0</v>
      </c>
      <c r="DF738" s="177">
        <v>0</v>
      </c>
      <c r="DG738" s="339">
        <v>2</v>
      </c>
      <c r="DH738" s="155">
        <v>34.700000000000003</v>
      </c>
      <c r="DI738" s="166">
        <v>1</v>
      </c>
      <c r="DJ738" s="155">
        <v>0</v>
      </c>
      <c r="DK738" s="100"/>
      <c r="DL738" s="165">
        <v>0</v>
      </c>
      <c r="DM738" s="177">
        <v>0</v>
      </c>
      <c r="DN738" s="339">
        <v>2</v>
      </c>
      <c r="DO738" s="155">
        <v>34.700000000000003</v>
      </c>
      <c r="DP738" s="166">
        <v>1</v>
      </c>
      <c r="DQ738" s="155">
        <v>0</v>
      </c>
    </row>
    <row r="739" spans="1:121" ht="38.25" x14ac:dyDescent="0.25">
      <c r="A739" s="122" t="s">
        <v>1940</v>
      </c>
      <c r="B739" s="123">
        <v>92704</v>
      </c>
      <c r="C739" s="124" t="s">
        <v>32</v>
      </c>
      <c r="D739" s="124" t="s">
        <v>1941</v>
      </c>
      <c r="E739" s="124" t="s">
        <v>1853</v>
      </c>
      <c r="F739" s="123">
        <v>1</v>
      </c>
      <c r="G739" s="125">
        <v>18.68</v>
      </c>
      <c r="H739" s="126">
        <v>23.39</v>
      </c>
      <c r="I739" s="390">
        <v>23.39</v>
      </c>
      <c r="J739" s="100"/>
      <c r="K739" s="165">
        <v>0</v>
      </c>
      <c r="L739" s="177">
        <v>0</v>
      </c>
      <c r="M739" s="399">
        <v>0</v>
      </c>
      <c r="N739" s="165">
        <v>0</v>
      </c>
      <c r="O739" s="166">
        <v>0</v>
      </c>
      <c r="P739" s="165">
        <v>23.39</v>
      </c>
      <c r="Q739" s="100"/>
      <c r="R739" s="165">
        <v>0</v>
      </c>
      <c r="S739" s="177">
        <v>0</v>
      </c>
      <c r="T739" s="339">
        <v>0</v>
      </c>
      <c r="U739" s="155">
        <v>0</v>
      </c>
      <c r="V739" s="166">
        <v>0</v>
      </c>
      <c r="W739" s="155">
        <v>23.39</v>
      </c>
      <c r="X739" s="100"/>
      <c r="Y739" s="165">
        <v>0</v>
      </c>
      <c r="Z739" s="177">
        <v>0</v>
      </c>
      <c r="AA739" s="339">
        <v>0</v>
      </c>
      <c r="AB739" s="155">
        <v>0</v>
      </c>
      <c r="AC739" s="166">
        <v>0</v>
      </c>
      <c r="AD739" s="155">
        <v>23.39</v>
      </c>
      <c r="AE739" s="100"/>
      <c r="AF739" s="165">
        <v>0</v>
      </c>
      <c r="AG739" s="177">
        <v>0</v>
      </c>
      <c r="AH739" s="339">
        <v>0</v>
      </c>
      <c r="AI739" s="155">
        <v>0</v>
      </c>
      <c r="AJ739" s="166">
        <v>0</v>
      </c>
      <c r="AK739" s="155">
        <v>23.39</v>
      </c>
      <c r="AL739" s="100"/>
      <c r="AM739" s="165">
        <v>0</v>
      </c>
      <c r="AN739" s="177">
        <v>0</v>
      </c>
      <c r="AO739" s="339">
        <v>0</v>
      </c>
      <c r="AP739" s="155">
        <v>0</v>
      </c>
      <c r="AQ739" s="166">
        <v>0</v>
      </c>
      <c r="AR739" s="155">
        <v>23.39</v>
      </c>
      <c r="AS739" s="100"/>
      <c r="AT739" s="165">
        <v>0</v>
      </c>
      <c r="AU739" s="177">
        <v>0</v>
      </c>
      <c r="AV739" s="339">
        <v>0</v>
      </c>
      <c r="AW739" s="155">
        <v>0</v>
      </c>
      <c r="AX739" s="166">
        <v>0</v>
      </c>
      <c r="AY739" s="155">
        <v>23.39</v>
      </c>
      <c r="AZ739" s="100"/>
      <c r="BA739" s="165">
        <v>0</v>
      </c>
      <c r="BB739" s="177">
        <v>0</v>
      </c>
      <c r="BC739" s="339">
        <v>0</v>
      </c>
      <c r="BD739" s="155">
        <v>0</v>
      </c>
      <c r="BE739" s="166">
        <v>0</v>
      </c>
      <c r="BF739" s="155">
        <v>23.39</v>
      </c>
      <c r="BG739" s="100"/>
      <c r="BH739" s="165">
        <v>0</v>
      </c>
      <c r="BI739" s="177">
        <v>0</v>
      </c>
      <c r="BJ739" s="339">
        <v>0</v>
      </c>
      <c r="BK739" s="155">
        <v>0</v>
      </c>
      <c r="BL739" s="166">
        <v>0</v>
      </c>
      <c r="BM739" s="155">
        <v>23.39</v>
      </c>
      <c r="BN739" s="100"/>
      <c r="BO739" s="165">
        <v>0</v>
      </c>
      <c r="BP739" s="177">
        <v>0</v>
      </c>
      <c r="BQ739" s="339">
        <v>0</v>
      </c>
      <c r="BR739" s="155">
        <v>0</v>
      </c>
      <c r="BS739" s="166">
        <v>0</v>
      </c>
      <c r="BT739" s="155">
        <v>23.39</v>
      </c>
      <c r="BU739" s="100"/>
      <c r="BV739" s="165">
        <v>0</v>
      </c>
      <c r="BW739" s="177">
        <v>0</v>
      </c>
      <c r="BX739" s="339">
        <v>0</v>
      </c>
      <c r="BY739" s="155">
        <v>0</v>
      </c>
      <c r="BZ739" s="166">
        <v>0</v>
      </c>
      <c r="CA739" s="155">
        <v>23.39</v>
      </c>
      <c r="CB739" s="100"/>
      <c r="CC739" s="165">
        <v>0</v>
      </c>
      <c r="CD739" s="177">
        <v>0</v>
      </c>
      <c r="CE739" s="339">
        <v>0</v>
      </c>
      <c r="CF739" s="155">
        <v>0</v>
      </c>
      <c r="CG739" s="166">
        <v>0</v>
      </c>
      <c r="CH739" s="155">
        <v>23.39</v>
      </c>
      <c r="CI739" s="100"/>
      <c r="CJ739" s="165">
        <v>0</v>
      </c>
      <c r="CK739" s="177">
        <v>0</v>
      </c>
      <c r="CL739" s="339">
        <v>0</v>
      </c>
      <c r="CM739" s="155">
        <v>0</v>
      </c>
      <c r="CN739" s="166">
        <v>0</v>
      </c>
      <c r="CO739" s="155">
        <v>23.39</v>
      </c>
      <c r="CP739" s="100"/>
      <c r="CQ739" s="165">
        <v>0</v>
      </c>
      <c r="CR739" s="177">
        <v>0</v>
      </c>
      <c r="CS739" s="339">
        <v>0</v>
      </c>
      <c r="CT739" s="155">
        <v>0</v>
      </c>
      <c r="CU739" s="166">
        <v>0</v>
      </c>
      <c r="CV739" s="155">
        <v>23.39</v>
      </c>
      <c r="CW739" s="100">
        <v>1</v>
      </c>
      <c r="CX739" s="165">
        <v>23.39</v>
      </c>
      <c r="CY739" s="177">
        <v>1</v>
      </c>
      <c r="CZ739" s="339">
        <v>1</v>
      </c>
      <c r="DA739" s="155">
        <v>23.39</v>
      </c>
      <c r="DB739" s="166">
        <v>1</v>
      </c>
      <c r="DC739" s="155">
        <v>0</v>
      </c>
      <c r="DD739" s="100"/>
      <c r="DE739" s="165">
        <v>0</v>
      </c>
      <c r="DF739" s="177">
        <v>0</v>
      </c>
      <c r="DG739" s="339">
        <v>1</v>
      </c>
      <c r="DH739" s="155">
        <v>23.39</v>
      </c>
      <c r="DI739" s="166">
        <v>1</v>
      </c>
      <c r="DJ739" s="155">
        <v>0</v>
      </c>
      <c r="DK739" s="100"/>
      <c r="DL739" s="165">
        <v>0</v>
      </c>
      <c r="DM739" s="177">
        <v>0</v>
      </c>
      <c r="DN739" s="339">
        <v>1</v>
      </c>
      <c r="DO739" s="155">
        <v>23.39</v>
      </c>
      <c r="DP739" s="166">
        <v>1</v>
      </c>
      <c r="DQ739" s="155">
        <v>0</v>
      </c>
    </row>
    <row r="740" spans="1:121" ht="38.25" x14ac:dyDescent="0.25">
      <c r="A740" s="122" t="s">
        <v>1942</v>
      </c>
      <c r="B740" s="123">
        <v>103008</v>
      </c>
      <c r="C740" s="124" t="s">
        <v>32</v>
      </c>
      <c r="D740" s="124" t="s">
        <v>1943</v>
      </c>
      <c r="E740" s="124" t="s">
        <v>1853</v>
      </c>
      <c r="F740" s="123">
        <v>2</v>
      </c>
      <c r="G740" s="125">
        <v>77.180000000000007</v>
      </c>
      <c r="H740" s="126">
        <v>96.64</v>
      </c>
      <c r="I740" s="390">
        <v>193.28</v>
      </c>
      <c r="J740" s="100"/>
      <c r="K740" s="165">
        <v>0</v>
      </c>
      <c r="L740" s="177">
        <v>0</v>
      </c>
      <c r="M740" s="399">
        <v>0</v>
      </c>
      <c r="N740" s="165">
        <v>0</v>
      </c>
      <c r="O740" s="166">
        <v>0</v>
      </c>
      <c r="P740" s="165">
        <v>193.28</v>
      </c>
      <c r="Q740" s="100"/>
      <c r="R740" s="165">
        <v>0</v>
      </c>
      <c r="S740" s="177">
        <v>0</v>
      </c>
      <c r="T740" s="339">
        <v>0</v>
      </c>
      <c r="U740" s="155">
        <v>0</v>
      </c>
      <c r="V740" s="166">
        <v>0</v>
      </c>
      <c r="W740" s="155">
        <v>193.28</v>
      </c>
      <c r="X740" s="100"/>
      <c r="Y740" s="165">
        <v>0</v>
      </c>
      <c r="Z740" s="177">
        <v>0</v>
      </c>
      <c r="AA740" s="339">
        <v>0</v>
      </c>
      <c r="AB740" s="155">
        <v>0</v>
      </c>
      <c r="AC740" s="166">
        <v>0</v>
      </c>
      <c r="AD740" s="155">
        <v>193.28</v>
      </c>
      <c r="AE740" s="100"/>
      <c r="AF740" s="165">
        <v>0</v>
      </c>
      <c r="AG740" s="177">
        <v>0</v>
      </c>
      <c r="AH740" s="339">
        <v>0</v>
      </c>
      <c r="AI740" s="155">
        <v>0</v>
      </c>
      <c r="AJ740" s="166">
        <v>0</v>
      </c>
      <c r="AK740" s="155">
        <v>193.28</v>
      </c>
      <c r="AL740" s="100"/>
      <c r="AM740" s="165">
        <v>0</v>
      </c>
      <c r="AN740" s="177">
        <v>0</v>
      </c>
      <c r="AO740" s="339">
        <v>0</v>
      </c>
      <c r="AP740" s="155">
        <v>0</v>
      </c>
      <c r="AQ740" s="166">
        <v>0</v>
      </c>
      <c r="AR740" s="155">
        <v>193.28</v>
      </c>
      <c r="AS740" s="100"/>
      <c r="AT740" s="165">
        <v>0</v>
      </c>
      <c r="AU740" s="177">
        <v>0</v>
      </c>
      <c r="AV740" s="339">
        <v>0</v>
      </c>
      <c r="AW740" s="155">
        <v>0</v>
      </c>
      <c r="AX740" s="166">
        <v>0</v>
      </c>
      <c r="AY740" s="155">
        <v>193.28</v>
      </c>
      <c r="AZ740" s="100"/>
      <c r="BA740" s="165">
        <v>0</v>
      </c>
      <c r="BB740" s="177">
        <v>0</v>
      </c>
      <c r="BC740" s="339">
        <v>0</v>
      </c>
      <c r="BD740" s="155">
        <v>0</v>
      </c>
      <c r="BE740" s="166">
        <v>0</v>
      </c>
      <c r="BF740" s="155">
        <v>193.28</v>
      </c>
      <c r="BG740" s="100"/>
      <c r="BH740" s="165">
        <v>0</v>
      </c>
      <c r="BI740" s="177">
        <v>0</v>
      </c>
      <c r="BJ740" s="339">
        <v>0</v>
      </c>
      <c r="BK740" s="155">
        <v>0</v>
      </c>
      <c r="BL740" s="166">
        <v>0</v>
      </c>
      <c r="BM740" s="155">
        <v>193.28</v>
      </c>
      <c r="BN740" s="100"/>
      <c r="BO740" s="165">
        <v>0</v>
      </c>
      <c r="BP740" s="177">
        <v>0</v>
      </c>
      <c r="BQ740" s="339">
        <v>0</v>
      </c>
      <c r="BR740" s="155">
        <v>0</v>
      </c>
      <c r="BS740" s="166">
        <v>0</v>
      </c>
      <c r="BT740" s="155">
        <v>193.28</v>
      </c>
      <c r="BU740" s="100"/>
      <c r="BV740" s="165">
        <v>0</v>
      </c>
      <c r="BW740" s="177">
        <v>0</v>
      </c>
      <c r="BX740" s="339">
        <v>0</v>
      </c>
      <c r="BY740" s="155">
        <v>0</v>
      </c>
      <c r="BZ740" s="166">
        <v>0</v>
      </c>
      <c r="CA740" s="155">
        <v>193.28</v>
      </c>
      <c r="CB740" s="100"/>
      <c r="CC740" s="165">
        <v>0</v>
      </c>
      <c r="CD740" s="177">
        <v>0</v>
      </c>
      <c r="CE740" s="339">
        <v>0</v>
      </c>
      <c r="CF740" s="155">
        <v>0</v>
      </c>
      <c r="CG740" s="166">
        <v>0</v>
      </c>
      <c r="CH740" s="155">
        <v>193.28</v>
      </c>
      <c r="CI740" s="100"/>
      <c r="CJ740" s="165">
        <v>0</v>
      </c>
      <c r="CK740" s="177">
        <v>0</v>
      </c>
      <c r="CL740" s="339">
        <v>0</v>
      </c>
      <c r="CM740" s="155">
        <v>0</v>
      </c>
      <c r="CN740" s="166">
        <v>0</v>
      </c>
      <c r="CO740" s="155">
        <v>193.28</v>
      </c>
      <c r="CP740" s="100"/>
      <c r="CQ740" s="165">
        <v>0</v>
      </c>
      <c r="CR740" s="177">
        <v>0</v>
      </c>
      <c r="CS740" s="339">
        <v>0</v>
      </c>
      <c r="CT740" s="155">
        <v>0</v>
      </c>
      <c r="CU740" s="166">
        <v>0</v>
      </c>
      <c r="CV740" s="155">
        <v>193.28</v>
      </c>
      <c r="CW740" s="100">
        <v>2</v>
      </c>
      <c r="CX740" s="165">
        <v>193.28</v>
      </c>
      <c r="CY740" s="177">
        <v>1</v>
      </c>
      <c r="CZ740" s="339">
        <v>2</v>
      </c>
      <c r="DA740" s="155">
        <v>193.28</v>
      </c>
      <c r="DB740" s="166">
        <v>1</v>
      </c>
      <c r="DC740" s="155">
        <v>0</v>
      </c>
      <c r="DD740" s="100"/>
      <c r="DE740" s="165">
        <v>0</v>
      </c>
      <c r="DF740" s="177">
        <v>0</v>
      </c>
      <c r="DG740" s="339">
        <v>2</v>
      </c>
      <c r="DH740" s="155">
        <v>193.28</v>
      </c>
      <c r="DI740" s="166">
        <v>1</v>
      </c>
      <c r="DJ740" s="155">
        <v>0</v>
      </c>
      <c r="DK740" s="100"/>
      <c r="DL740" s="165">
        <v>0</v>
      </c>
      <c r="DM740" s="177">
        <v>0</v>
      </c>
      <c r="DN740" s="339">
        <v>2</v>
      </c>
      <c r="DO740" s="155">
        <v>193.28</v>
      </c>
      <c r="DP740" s="166">
        <v>1</v>
      </c>
      <c r="DQ740" s="155">
        <v>0</v>
      </c>
    </row>
    <row r="741" spans="1:121" ht="25.5" x14ac:dyDescent="0.25">
      <c r="A741" s="122" t="s">
        <v>1944</v>
      </c>
      <c r="B741" s="123" t="s">
        <v>1945</v>
      </c>
      <c r="C741" s="124" t="s">
        <v>1871</v>
      </c>
      <c r="D741" s="124" t="s">
        <v>1946</v>
      </c>
      <c r="E741" s="124" t="s">
        <v>1853</v>
      </c>
      <c r="F741" s="123">
        <v>2</v>
      </c>
      <c r="G741" s="125">
        <v>32.17</v>
      </c>
      <c r="H741" s="126">
        <v>40.28</v>
      </c>
      <c r="I741" s="390">
        <v>80.56</v>
      </c>
      <c r="J741" s="100"/>
      <c r="K741" s="165">
        <v>0</v>
      </c>
      <c r="L741" s="177">
        <v>0</v>
      </c>
      <c r="M741" s="399">
        <v>0</v>
      </c>
      <c r="N741" s="165">
        <v>0</v>
      </c>
      <c r="O741" s="166">
        <v>0</v>
      </c>
      <c r="P741" s="165">
        <v>80.56</v>
      </c>
      <c r="Q741" s="100"/>
      <c r="R741" s="165">
        <v>0</v>
      </c>
      <c r="S741" s="177">
        <v>0</v>
      </c>
      <c r="T741" s="339">
        <v>0</v>
      </c>
      <c r="U741" s="155">
        <v>0</v>
      </c>
      <c r="V741" s="166">
        <v>0</v>
      </c>
      <c r="W741" s="155">
        <v>80.56</v>
      </c>
      <c r="X741" s="100"/>
      <c r="Y741" s="165">
        <v>0</v>
      </c>
      <c r="Z741" s="177">
        <v>0</v>
      </c>
      <c r="AA741" s="339">
        <v>0</v>
      </c>
      <c r="AB741" s="155">
        <v>0</v>
      </c>
      <c r="AC741" s="166">
        <v>0</v>
      </c>
      <c r="AD741" s="155">
        <v>80.56</v>
      </c>
      <c r="AE741" s="100"/>
      <c r="AF741" s="165">
        <v>0</v>
      </c>
      <c r="AG741" s="177">
        <v>0</v>
      </c>
      <c r="AH741" s="339">
        <v>0</v>
      </c>
      <c r="AI741" s="155">
        <v>0</v>
      </c>
      <c r="AJ741" s="166">
        <v>0</v>
      </c>
      <c r="AK741" s="155">
        <v>80.56</v>
      </c>
      <c r="AL741" s="100"/>
      <c r="AM741" s="165">
        <v>0</v>
      </c>
      <c r="AN741" s="177">
        <v>0</v>
      </c>
      <c r="AO741" s="339">
        <v>0</v>
      </c>
      <c r="AP741" s="155">
        <v>0</v>
      </c>
      <c r="AQ741" s="166">
        <v>0</v>
      </c>
      <c r="AR741" s="155">
        <v>80.56</v>
      </c>
      <c r="AS741" s="100"/>
      <c r="AT741" s="165">
        <v>0</v>
      </c>
      <c r="AU741" s="177">
        <v>0</v>
      </c>
      <c r="AV741" s="339">
        <v>0</v>
      </c>
      <c r="AW741" s="155">
        <v>0</v>
      </c>
      <c r="AX741" s="166">
        <v>0</v>
      </c>
      <c r="AY741" s="155">
        <v>80.56</v>
      </c>
      <c r="AZ741" s="100"/>
      <c r="BA741" s="165">
        <v>0</v>
      </c>
      <c r="BB741" s="177">
        <v>0</v>
      </c>
      <c r="BC741" s="339">
        <v>0</v>
      </c>
      <c r="BD741" s="155">
        <v>0</v>
      </c>
      <c r="BE741" s="166">
        <v>0</v>
      </c>
      <c r="BF741" s="155">
        <v>80.56</v>
      </c>
      <c r="BG741" s="100"/>
      <c r="BH741" s="165">
        <v>0</v>
      </c>
      <c r="BI741" s="177">
        <v>0</v>
      </c>
      <c r="BJ741" s="339">
        <v>0</v>
      </c>
      <c r="BK741" s="155">
        <v>0</v>
      </c>
      <c r="BL741" s="166">
        <v>0</v>
      </c>
      <c r="BM741" s="155">
        <v>80.56</v>
      </c>
      <c r="BN741" s="100"/>
      <c r="BO741" s="165">
        <v>0</v>
      </c>
      <c r="BP741" s="177">
        <v>0</v>
      </c>
      <c r="BQ741" s="339">
        <v>0</v>
      </c>
      <c r="BR741" s="155">
        <v>0</v>
      </c>
      <c r="BS741" s="166">
        <v>0</v>
      </c>
      <c r="BT741" s="155">
        <v>80.56</v>
      </c>
      <c r="BU741" s="100"/>
      <c r="BV741" s="165">
        <v>0</v>
      </c>
      <c r="BW741" s="177">
        <v>0</v>
      </c>
      <c r="BX741" s="339">
        <v>0</v>
      </c>
      <c r="BY741" s="155">
        <v>0</v>
      </c>
      <c r="BZ741" s="166">
        <v>0</v>
      </c>
      <c r="CA741" s="155">
        <v>80.56</v>
      </c>
      <c r="CB741" s="100"/>
      <c r="CC741" s="165">
        <v>0</v>
      </c>
      <c r="CD741" s="177">
        <v>0</v>
      </c>
      <c r="CE741" s="339">
        <v>0</v>
      </c>
      <c r="CF741" s="155">
        <v>0</v>
      </c>
      <c r="CG741" s="166">
        <v>0</v>
      </c>
      <c r="CH741" s="155">
        <v>80.56</v>
      </c>
      <c r="CI741" s="100"/>
      <c r="CJ741" s="165">
        <v>0</v>
      </c>
      <c r="CK741" s="177">
        <v>0</v>
      </c>
      <c r="CL741" s="339">
        <v>0</v>
      </c>
      <c r="CM741" s="155">
        <v>0</v>
      </c>
      <c r="CN741" s="166">
        <v>0</v>
      </c>
      <c r="CO741" s="155">
        <v>80.56</v>
      </c>
      <c r="CP741" s="100"/>
      <c r="CQ741" s="165">
        <v>0</v>
      </c>
      <c r="CR741" s="177">
        <v>0</v>
      </c>
      <c r="CS741" s="339">
        <v>0</v>
      </c>
      <c r="CT741" s="155">
        <v>0</v>
      </c>
      <c r="CU741" s="166">
        <v>0</v>
      </c>
      <c r="CV741" s="155">
        <v>80.56</v>
      </c>
      <c r="CW741" s="100">
        <v>2</v>
      </c>
      <c r="CX741" s="165">
        <v>80.56</v>
      </c>
      <c r="CY741" s="177">
        <v>1</v>
      </c>
      <c r="CZ741" s="339">
        <v>2</v>
      </c>
      <c r="DA741" s="155">
        <v>80.56</v>
      </c>
      <c r="DB741" s="166">
        <v>1</v>
      </c>
      <c r="DC741" s="155">
        <v>0</v>
      </c>
      <c r="DD741" s="100"/>
      <c r="DE741" s="165">
        <v>0</v>
      </c>
      <c r="DF741" s="177">
        <v>0</v>
      </c>
      <c r="DG741" s="339">
        <v>2</v>
      </c>
      <c r="DH741" s="155">
        <v>80.56</v>
      </c>
      <c r="DI741" s="166">
        <v>1</v>
      </c>
      <c r="DJ741" s="155">
        <v>0</v>
      </c>
      <c r="DK741" s="100"/>
      <c r="DL741" s="165">
        <v>0</v>
      </c>
      <c r="DM741" s="177">
        <v>0</v>
      </c>
      <c r="DN741" s="339">
        <v>2</v>
      </c>
      <c r="DO741" s="155">
        <v>80.56</v>
      </c>
      <c r="DP741" s="166">
        <v>1</v>
      </c>
      <c r="DQ741" s="155">
        <v>0</v>
      </c>
    </row>
    <row r="742" spans="1:121" ht="25.5" x14ac:dyDescent="0.25">
      <c r="A742" s="122" t="s">
        <v>1947</v>
      </c>
      <c r="B742" s="123" t="s">
        <v>1948</v>
      </c>
      <c r="C742" s="124" t="s">
        <v>1871</v>
      </c>
      <c r="D742" s="124" t="s">
        <v>1949</v>
      </c>
      <c r="E742" s="124" t="s">
        <v>1853</v>
      </c>
      <c r="F742" s="123">
        <v>1</v>
      </c>
      <c r="G742" s="125">
        <v>37.770000000000003</v>
      </c>
      <c r="H742" s="126">
        <v>47.29</v>
      </c>
      <c r="I742" s="390">
        <v>47.29</v>
      </c>
      <c r="J742" s="100"/>
      <c r="K742" s="165">
        <v>0</v>
      </c>
      <c r="L742" s="177">
        <v>0</v>
      </c>
      <c r="M742" s="399">
        <v>0</v>
      </c>
      <c r="N742" s="165">
        <v>0</v>
      </c>
      <c r="O742" s="166">
        <v>0</v>
      </c>
      <c r="P742" s="165">
        <v>47.29</v>
      </c>
      <c r="Q742" s="100"/>
      <c r="R742" s="165">
        <v>0</v>
      </c>
      <c r="S742" s="177">
        <v>0</v>
      </c>
      <c r="T742" s="339">
        <v>0</v>
      </c>
      <c r="U742" s="155">
        <v>0</v>
      </c>
      <c r="V742" s="166">
        <v>0</v>
      </c>
      <c r="W742" s="155">
        <v>47.29</v>
      </c>
      <c r="X742" s="100"/>
      <c r="Y742" s="165">
        <v>0</v>
      </c>
      <c r="Z742" s="177">
        <v>0</v>
      </c>
      <c r="AA742" s="339">
        <v>0</v>
      </c>
      <c r="AB742" s="155">
        <v>0</v>
      </c>
      <c r="AC742" s="166">
        <v>0</v>
      </c>
      <c r="AD742" s="155">
        <v>47.29</v>
      </c>
      <c r="AE742" s="100"/>
      <c r="AF742" s="165">
        <v>0</v>
      </c>
      <c r="AG742" s="177">
        <v>0</v>
      </c>
      <c r="AH742" s="339">
        <v>0</v>
      </c>
      <c r="AI742" s="155">
        <v>0</v>
      </c>
      <c r="AJ742" s="166">
        <v>0</v>
      </c>
      <c r="AK742" s="155">
        <v>47.29</v>
      </c>
      <c r="AL742" s="100"/>
      <c r="AM742" s="165">
        <v>0</v>
      </c>
      <c r="AN742" s="177">
        <v>0</v>
      </c>
      <c r="AO742" s="339">
        <v>0</v>
      </c>
      <c r="AP742" s="155">
        <v>0</v>
      </c>
      <c r="AQ742" s="166">
        <v>0</v>
      </c>
      <c r="AR742" s="155">
        <v>47.29</v>
      </c>
      <c r="AS742" s="100"/>
      <c r="AT742" s="165">
        <v>0</v>
      </c>
      <c r="AU742" s="177">
        <v>0</v>
      </c>
      <c r="AV742" s="339">
        <v>0</v>
      </c>
      <c r="AW742" s="155">
        <v>0</v>
      </c>
      <c r="AX742" s="166">
        <v>0</v>
      </c>
      <c r="AY742" s="155">
        <v>47.29</v>
      </c>
      <c r="AZ742" s="100"/>
      <c r="BA742" s="165">
        <v>0</v>
      </c>
      <c r="BB742" s="177">
        <v>0</v>
      </c>
      <c r="BC742" s="339">
        <v>0</v>
      </c>
      <c r="BD742" s="155">
        <v>0</v>
      </c>
      <c r="BE742" s="166">
        <v>0</v>
      </c>
      <c r="BF742" s="155">
        <v>47.29</v>
      </c>
      <c r="BG742" s="100"/>
      <c r="BH742" s="165">
        <v>0</v>
      </c>
      <c r="BI742" s="177">
        <v>0</v>
      </c>
      <c r="BJ742" s="339">
        <v>0</v>
      </c>
      <c r="BK742" s="155">
        <v>0</v>
      </c>
      <c r="BL742" s="166">
        <v>0</v>
      </c>
      <c r="BM742" s="155">
        <v>47.29</v>
      </c>
      <c r="BN742" s="100"/>
      <c r="BO742" s="165">
        <v>0</v>
      </c>
      <c r="BP742" s="177">
        <v>0</v>
      </c>
      <c r="BQ742" s="339">
        <v>0</v>
      </c>
      <c r="BR742" s="155">
        <v>0</v>
      </c>
      <c r="BS742" s="166">
        <v>0</v>
      </c>
      <c r="BT742" s="155">
        <v>47.29</v>
      </c>
      <c r="BU742" s="100"/>
      <c r="BV742" s="165">
        <v>0</v>
      </c>
      <c r="BW742" s="177">
        <v>0</v>
      </c>
      <c r="BX742" s="339">
        <v>0</v>
      </c>
      <c r="BY742" s="155">
        <v>0</v>
      </c>
      <c r="BZ742" s="166">
        <v>0</v>
      </c>
      <c r="CA742" s="155">
        <v>47.29</v>
      </c>
      <c r="CB742" s="100"/>
      <c r="CC742" s="165">
        <v>0</v>
      </c>
      <c r="CD742" s="177">
        <v>0</v>
      </c>
      <c r="CE742" s="339">
        <v>0</v>
      </c>
      <c r="CF742" s="155">
        <v>0</v>
      </c>
      <c r="CG742" s="166">
        <v>0</v>
      </c>
      <c r="CH742" s="155">
        <v>47.29</v>
      </c>
      <c r="CI742" s="100"/>
      <c r="CJ742" s="165">
        <v>0</v>
      </c>
      <c r="CK742" s="177">
        <v>0</v>
      </c>
      <c r="CL742" s="339">
        <v>0</v>
      </c>
      <c r="CM742" s="155">
        <v>0</v>
      </c>
      <c r="CN742" s="166">
        <v>0</v>
      </c>
      <c r="CO742" s="155">
        <v>47.29</v>
      </c>
      <c r="CP742" s="100"/>
      <c r="CQ742" s="165">
        <v>0</v>
      </c>
      <c r="CR742" s="177">
        <v>0</v>
      </c>
      <c r="CS742" s="339">
        <v>0</v>
      </c>
      <c r="CT742" s="155">
        <v>0</v>
      </c>
      <c r="CU742" s="166">
        <v>0</v>
      </c>
      <c r="CV742" s="155">
        <v>47.29</v>
      </c>
      <c r="CW742" s="100">
        <v>1</v>
      </c>
      <c r="CX742" s="165">
        <v>47.29</v>
      </c>
      <c r="CY742" s="177">
        <v>1</v>
      </c>
      <c r="CZ742" s="339">
        <v>1</v>
      </c>
      <c r="DA742" s="155">
        <v>47.29</v>
      </c>
      <c r="DB742" s="166">
        <v>1</v>
      </c>
      <c r="DC742" s="155">
        <v>0</v>
      </c>
      <c r="DD742" s="100"/>
      <c r="DE742" s="165">
        <v>0</v>
      </c>
      <c r="DF742" s="177">
        <v>0</v>
      </c>
      <c r="DG742" s="339">
        <v>1</v>
      </c>
      <c r="DH742" s="155">
        <v>47.29</v>
      </c>
      <c r="DI742" s="166">
        <v>1</v>
      </c>
      <c r="DJ742" s="155">
        <v>0</v>
      </c>
      <c r="DK742" s="100"/>
      <c r="DL742" s="165">
        <v>0</v>
      </c>
      <c r="DM742" s="177">
        <v>0</v>
      </c>
      <c r="DN742" s="339">
        <v>1</v>
      </c>
      <c r="DO742" s="155">
        <v>47.29</v>
      </c>
      <c r="DP742" s="166">
        <v>1</v>
      </c>
      <c r="DQ742" s="155">
        <v>0</v>
      </c>
    </row>
    <row r="743" spans="1:121" x14ac:dyDescent="0.25">
      <c r="A743" s="122" t="s">
        <v>1950</v>
      </c>
      <c r="B743" s="123" t="s">
        <v>1951</v>
      </c>
      <c r="C743" s="124" t="s">
        <v>1871</v>
      </c>
      <c r="D743" s="124" t="s">
        <v>1952</v>
      </c>
      <c r="E743" s="124" t="s">
        <v>1853</v>
      </c>
      <c r="F743" s="123">
        <v>2</v>
      </c>
      <c r="G743" s="125">
        <v>69.709999999999994</v>
      </c>
      <c r="H743" s="126">
        <v>87.29</v>
      </c>
      <c r="I743" s="390">
        <v>174.58</v>
      </c>
      <c r="J743" s="100"/>
      <c r="K743" s="165">
        <v>0</v>
      </c>
      <c r="L743" s="177">
        <v>0</v>
      </c>
      <c r="M743" s="399">
        <v>0</v>
      </c>
      <c r="N743" s="165">
        <v>0</v>
      </c>
      <c r="O743" s="166">
        <v>0</v>
      </c>
      <c r="P743" s="165">
        <v>174.58</v>
      </c>
      <c r="Q743" s="100"/>
      <c r="R743" s="165">
        <v>0</v>
      </c>
      <c r="S743" s="177">
        <v>0</v>
      </c>
      <c r="T743" s="339">
        <v>0</v>
      </c>
      <c r="U743" s="155">
        <v>0</v>
      </c>
      <c r="V743" s="166">
        <v>0</v>
      </c>
      <c r="W743" s="155">
        <v>174.58</v>
      </c>
      <c r="X743" s="100"/>
      <c r="Y743" s="165">
        <v>0</v>
      </c>
      <c r="Z743" s="177">
        <v>0</v>
      </c>
      <c r="AA743" s="339">
        <v>0</v>
      </c>
      <c r="AB743" s="155">
        <v>0</v>
      </c>
      <c r="AC743" s="166">
        <v>0</v>
      </c>
      <c r="AD743" s="155">
        <v>174.58</v>
      </c>
      <c r="AE743" s="100"/>
      <c r="AF743" s="165">
        <v>0</v>
      </c>
      <c r="AG743" s="177">
        <v>0</v>
      </c>
      <c r="AH743" s="339">
        <v>0</v>
      </c>
      <c r="AI743" s="155">
        <v>0</v>
      </c>
      <c r="AJ743" s="166">
        <v>0</v>
      </c>
      <c r="AK743" s="155">
        <v>174.58</v>
      </c>
      <c r="AL743" s="100"/>
      <c r="AM743" s="165">
        <v>0</v>
      </c>
      <c r="AN743" s="177">
        <v>0</v>
      </c>
      <c r="AO743" s="339">
        <v>0</v>
      </c>
      <c r="AP743" s="155">
        <v>0</v>
      </c>
      <c r="AQ743" s="166">
        <v>0</v>
      </c>
      <c r="AR743" s="155">
        <v>174.58</v>
      </c>
      <c r="AS743" s="100"/>
      <c r="AT743" s="165">
        <v>0</v>
      </c>
      <c r="AU743" s="177">
        <v>0</v>
      </c>
      <c r="AV743" s="339">
        <v>0</v>
      </c>
      <c r="AW743" s="155">
        <v>0</v>
      </c>
      <c r="AX743" s="166">
        <v>0</v>
      </c>
      <c r="AY743" s="155">
        <v>174.58</v>
      </c>
      <c r="AZ743" s="100"/>
      <c r="BA743" s="165">
        <v>0</v>
      </c>
      <c r="BB743" s="177">
        <v>0</v>
      </c>
      <c r="BC743" s="339">
        <v>0</v>
      </c>
      <c r="BD743" s="155">
        <v>0</v>
      </c>
      <c r="BE743" s="166">
        <v>0</v>
      </c>
      <c r="BF743" s="155">
        <v>174.58</v>
      </c>
      <c r="BG743" s="100"/>
      <c r="BH743" s="165">
        <v>0</v>
      </c>
      <c r="BI743" s="177">
        <v>0</v>
      </c>
      <c r="BJ743" s="339">
        <v>0</v>
      </c>
      <c r="BK743" s="155">
        <v>0</v>
      </c>
      <c r="BL743" s="166">
        <v>0</v>
      </c>
      <c r="BM743" s="155">
        <v>174.58</v>
      </c>
      <c r="BN743" s="100"/>
      <c r="BO743" s="165">
        <v>0</v>
      </c>
      <c r="BP743" s="177">
        <v>0</v>
      </c>
      <c r="BQ743" s="339">
        <v>0</v>
      </c>
      <c r="BR743" s="155">
        <v>0</v>
      </c>
      <c r="BS743" s="166">
        <v>0</v>
      </c>
      <c r="BT743" s="155">
        <v>174.58</v>
      </c>
      <c r="BU743" s="100"/>
      <c r="BV743" s="165">
        <v>0</v>
      </c>
      <c r="BW743" s="177">
        <v>0</v>
      </c>
      <c r="BX743" s="339">
        <v>0</v>
      </c>
      <c r="BY743" s="155">
        <v>0</v>
      </c>
      <c r="BZ743" s="166">
        <v>0</v>
      </c>
      <c r="CA743" s="155">
        <v>174.58</v>
      </c>
      <c r="CB743" s="100"/>
      <c r="CC743" s="165">
        <v>0</v>
      </c>
      <c r="CD743" s="177">
        <v>0</v>
      </c>
      <c r="CE743" s="339">
        <v>0</v>
      </c>
      <c r="CF743" s="155">
        <v>0</v>
      </c>
      <c r="CG743" s="166">
        <v>0</v>
      </c>
      <c r="CH743" s="155">
        <v>174.58</v>
      </c>
      <c r="CI743" s="100"/>
      <c r="CJ743" s="165">
        <v>0</v>
      </c>
      <c r="CK743" s="177">
        <v>0</v>
      </c>
      <c r="CL743" s="339">
        <v>0</v>
      </c>
      <c r="CM743" s="155">
        <v>0</v>
      </c>
      <c r="CN743" s="166">
        <v>0</v>
      </c>
      <c r="CO743" s="155">
        <v>174.58</v>
      </c>
      <c r="CP743" s="100"/>
      <c r="CQ743" s="165">
        <v>0</v>
      </c>
      <c r="CR743" s="177">
        <v>0</v>
      </c>
      <c r="CS743" s="339">
        <v>0</v>
      </c>
      <c r="CT743" s="155">
        <v>0</v>
      </c>
      <c r="CU743" s="166">
        <v>0</v>
      </c>
      <c r="CV743" s="155">
        <v>174.58</v>
      </c>
      <c r="CW743" s="100">
        <v>2</v>
      </c>
      <c r="CX743" s="165">
        <v>174.58</v>
      </c>
      <c r="CY743" s="177">
        <v>1</v>
      </c>
      <c r="CZ743" s="339">
        <v>2</v>
      </c>
      <c r="DA743" s="155">
        <v>174.58</v>
      </c>
      <c r="DB743" s="166">
        <v>1</v>
      </c>
      <c r="DC743" s="155">
        <v>0</v>
      </c>
      <c r="DD743" s="100"/>
      <c r="DE743" s="165">
        <v>0</v>
      </c>
      <c r="DF743" s="177">
        <v>0</v>
      </c>
      <c r="DG743" s="339">
        <v>2</v>
      </c>
      <c r="DH743" s="155">
        <v>174.58</v>
      </c>
      <c r="DI743" s="166">
        <v>1</v>
      </c>
      <c r="DJ743" s="155">
        <v>0</v>
      </c>
      <c r="DK743" s="100"/>
      <c r="DL743" s="165">
        <v>0</v>
      </c>
      <c r="DM743" s="177">
        <v>0</v>
      </c>
      <c r="DN743" s="339">
        <v>2</v>
      </c>
      <c r="DO743" s="155">
        <v>174.58</v>
      </c>
      <c r="DP743" s="166">
        <v>1</v>
      </c>
      <c r="DQ743" s="155">
        <v>0</v>
      </c>
    </row>
    <row r="744" spans="1:121" ht="25.5" x14ac:dyDescent="0.25">
      <c r="A744" s="122" t="s">
        <v>1953</v>
      </c>
      <c r="B744" s="123" t="s">
        <v>1954</v>
      </c>
      <c r="C744" s="124" t="s">
        <v>1871</v>
      </c>
      <c r="D744" s="124" t="s">
        <v>1955</v>
      </c>
      <c r="E744" s="124" t="s">
        <v>1853</v>
      </c>
      <c r="F744" s="123">
        <v>2</v>
      </c>
      <c r="G744" s="125">
        <v>68.91</v>
      </c>
      <c r="H744" s="126">
        <v>86.28</v>
      </c>
      <c r="I744" s="390">
        <v>172.56</v>
      </c>
      <c r="J744" s="100"/>
      <c r="K744" s="165">
        <v>0</v>
      </c>
      <c r="L744" s="177">
        <v>0</v>
      </c>
      <c r="M744" s="399">
        <v>0</v>
      </c>
      <c r="N744" s="165">
        <v>0</v>
      </c>
      <c r="O744" s="166">
        <v>0</v>
      </c>
      <c r="P744" s="165">
        <v>172.56</v>
      </c>
      <c r="Q744" s="100"/>
      <c r="R744" s="165">
        <v>0</v>
      </c>
      <c r="S744" s="177">
        <v>0</v>
      </c>
      <c r="T744" s="339">
        <v>0</v>
      </c>
      <c r="U744" s="155">
        <v>0</v>
      </c>
      <c r="V744" s="166">
        <v>0</v>
      </c>
      <c r="W744" s="155">
        <v>172.56</v>
      </c>
      <c r="X744" s="100"/>
      <c r="Y744" s="165">
        <v>0</v>
      </c>
      <c r="Z744" s="177">
        <v>0</v>
      </c>
      <c r="AA744" s="339">
        <v>0</v>
      </c>
      <c r="AB744" s="155">
        <v>0</v>
      </c>
      <c r="AC744" s="166">
        <v>0</v>
      </c>
      <c r="AD744" s="155">
        <v>172.56</v>
      </c>
      <c r="AE744" s="100"/>
      <c r="AF744" s="165">
        <v>0</v>
      </c>
      <c r="AG744" s="177">
        <v>0</v>
      </c>
      <c r="AH744" s="339">
        <v>0</v>
      </c>
      <c r="AI744" s="155">
        <v>0</v>
      </c>
      <c r="AJ744" s="166">
        <v>0</v>
      </c>
      <c r="AK744" s="155">
        <v>172.56</v>
      </c>
      <c r="AL744" s="100"/>
      <c r="AM744" s="165">
        <v>0</v>
      </c>
      <c r="AN744" s="177">
        <v>0</v>
      </c>
      <c r="AO744" s="339">
        <v>0</v>
      </c>
      <c r="AP744" s="155">
        <v>0</v>
      </c>
      <c r="AQ744" s="166">
        <v>0</v>
      </c>
      <c r="AR744" s="155">
        <v>172.56</v>
      </c>
      <c r="AS744" s="100"/>
      <c r="AT744" s="165">
        <v>0</v>
      </c>
      <c r="AU744" s="177">
        <v>0</v>
      </c>
      <c r="AV744" s="339">
        <v>0</v>
      </c>
      <c r="AW744" s="155">
        <v>0</v>
      </c>
      <c r="AX744" s="166">
        <v>0</v>
      </c>
      <c r="AY744" s="155">
        <v>172.56</v>
      </c>
      <c r="AZ744" s="100"/>
      <c r="BA744" s="165">
        <v>0</v>
      </c>
      <c r="BB744" s="177">
        <v>0</v>
      </c>
      <c r="BC744" s="339">
        <v>0</v>
      </c>
      <c r="BD744" s="155">
        <v>0</v>
      </c>
      <c r="BE744" s="166">
        <v>0</v>
      </c>
      <c r="BF744" s="155">
        <v>172.56</v>
      </c>
      <c r="BG744" s="100"/>
      <c r="BH744" s="165">
        <v>0</v>
      </c>
      <c r="BI744" s="177">
        <v>0</v>
      </c>
      <c r="BJ744" s="339">
        <v>0</v>
      </c>
      <c r="BK744" s="155">
        <v>0</v>
      </c>
      <c r="BL744" s="166">
        <v>0</v>
      </c>
      <c r="BM744" s="155">
        <v>172.56</v>
      </c>
      <c r="BN744" s="100"/>
      <c r="BO744" s="165">
        <v>0</v>
      </c>
      <c r="BP744" s="177">
        <v>0</v>
      </c>
      <c r="BQ744" s="339">
        <v>0</v>
      </c>
      <c r="BR744" s="155">
        <v>0</v>
      </c>
      <c r="BS744" s="166">
        <v>0</v>
      </c>
      <c r="BT744" s="155">
        <v>172.56</v>
      </c>
      <c r="BU744" s="100"/>
      <c r="BV744" s="165">
        <v>0</v>
      </c>
      <c r="BW744" s="177">
        <v>0</v>
      </c>
      <c r="BX744" s="339">
        <v>0</v>
      </c>
      <c r="BY744" s="155">
        <v>0</v>
      </c>
      <c r="BZ744" s="166">
        <v>0</v>
      </c>
      <c r="CA744" s="155">
        <v>172.56</v>
      </c>
      <c r="CB744" s="100"/>
      <c r="CC744" s="165">
        <v>0</v>
      </c>
      <c r="CD744" s="177">
        <v>0</v>
      </c>
      <c r="CE744" s="339">
        <v>0</v>
      </c>
      <c r="CF744" s="155">
        <v>0</v>
      </c>
      <c r="CG744" s="166">
        <v>0</v>
      </c>
      <c r="CH744" s="155">
        <v>172.56</v>
      </c>
      <c r="CI744" s="100"/>
      <c r="CJ744" s="165">
        <v>0</v>
      </c>
      <c r="CK744" s="177">
        <v>0</v>
      </c>
      <c r="CL744" s="339">
        <v>0</v>
      </c>
      <c r="CM744" s="155">
        <v>0</v>
      </c>
      <c r="CN744" s="166">
        <v>0</v>
      </c>
      <c r="CO744" s="155">
        <v>172.56</v>
      </c>
      <c r="CP744" s="100"/>
      <c r="CQ744" s="165">
        <v>0</v>
      </c>
      <c r="CR744" s="177">
        <v>0</v>
      </c>
      <c r="CS744" s="339">
        <v>0</v>
      </c>
      <c r="CT744" s="155">
        <v>0</v>
      </c>
      <c r="CU744" s="166">
        <v>0</v>
      </c>
      <c r="CV744" s="155">
        <v>172.56</v>
      </c>
      <c r="CW744" s="100">
        <v>2</v>
      </c>
      <c r="CX744" s="165">
        <v>172.56</v>
      </c>
      <c r="CY744" s="177">
        <v>1</v>
      </c>
      <c r="CZ744" s="339">
        <v>2</v>
      </c>
      <c r="DA744" s="155">
        <v>172.56</v>
      </c>
      <c r="DB744" s="166">
        <v>1</v>
      </c>
      <c r="DC744" s="155">
        <v>0</v>
      </c>
      <c r="DD744" s="100"/>
      <c r="DE744" s="165">
        <v>0</v>
      </c>
      <c r="DF744" s="177">
        <v>0</v>
      </c>
      <c r="DG744" s="339">
        <v>2</v>
      </c>
      <c r="DH744" s="155">
        <v>172.56</v>
      </c>
      <c r="DI744" s="166">
        <v>1</v>
      </c>
      <c r="DJ744" s="155">
        <v>0</v>
      </c>
      <c r="DK744" s="100"/>
      <c r="DL744" s="165">
        <v>0</v>
      </c>
      <c r="DM744" s="177">
        <v>0</v>
      </c>
      <c r="DN744" s="339">
        <v>2</v>
      </c>
      <c r="DO744" s="155">
        <v>172.56</v>
      </c>
      <c r="DP744" s="166">
        <v>1</v>
      </c>
      <c r="DQ744" s="155">
        <v>0</v>
      </c>
    </row>
    <row r="745" spans="1:121" x14ac:dyDescent="0.25">
      <c r="A745" s="122" t="s">
        <v>1956</v>
      </c>
      <c r="B745" s="123" t="s">
        <v>1957</v>
      </c>
      <c r="C745" s="124" t="s">
        <v>32</v>
      </c>
      <c r="D745" s="124" t="s">
        <v>1958</v>
      </c>
      <c r="E745" s="124" t="s">
        <v>1853</v>
      </c>
      <c r="F745" s="123">
        <v>2</v>
      </c>
      <c r="G745" s="125">
        <v>12.76</v>
      </c>
      <c r="H745" s="126">
        <v>15.97</v>
      </c>
      <c r="I745" s="390">
        <v>31.94</v>
      </c>
      <c r="J745" s="100"/>
      <c r="K745" s="165">
        <v>0</v>
      </c>
      <c r="L745" s="177">
        <v>0</v>
      </c>
      <c r="M745" s="399">
        <v>0</v>
      </c>
      <c r="N745" s="165">
        <v>0</v>
      </c>
      <c r="O745" s="166">
        <v>0</v>
      </c>
      <c r="P745" s="165">
        <v>31.94</v>
      </c>
      <c r="Q745" s="100"/>
      <c r="R745" s="165">
        <v>0</v>
      </c>
      <c r="S745" s="177">
        <v>0</v>
      </c>
      <c r="T745" s="339">
        <v>0</v>
      </c>
      <c r="U745" s="155">
        <v>0</v>
      </c>
      <c r="V745" s="166">
        <v>0</v>
      </c>
      <c r="W745" s="155">
        <v>31.94</v>
      </c>
      <c r="X745" s="100"/>
      <c r="Y745" s="165">
        <v>0</v>
      </c>
      <c r="Z745" s="177">
        <v>0</v>
      </c>
      <c r="AA745" s="339">
        <v>0</v>
      </c>
      <c r="AB745" s="155">
        <v>0</v>
      </c>
      <c r="AC745" s="166">
        <v>0</v>
      </c>
      <c r="AD745" s="155">
        <v>31.94</v>
      </c>
      <c r="AE745" s="100"/>
      <c r="AF745" s="165">
        <v>0</v>
      </c>
      <c r="AG745" s="177">
        <v>0</v>
      </c>
      <c r="AH745" s="339">
        <v>0</v>
      </c>
      <c r="AI745" s="155">
        <v>0</v>
      </c>
      <c r="AJ745" s="166">
        <v>0</v>
      </c>
      <c r="AK745" s="155">
        <v>31.94</v>
      </c>
      <c r="AL745" s="100"/>
      <c r="AM745" s="165">
        <v>0</v>
      </c>
      <c r="AN745" s="177">
        <v>0</v>
      </c>
      <c r="AO745" s="339">
        <v>0</v>
      </c>
      <c r="AP745" s="155">
        <v>0</v>
      </c>
      <c r="AQ745" s="166">
        <v>0</v>
      </c>
      <c r="AR745" s="155">
        <v>31.94</v>
      </c>
      <c r="AS745" s="100"/>
      <c r="AT745" s="165">
        <v>0</v>
      </c>
      <c r="AU745" s="177">
        <v>0</v>
      </c>
      <c r="AV745" s="339">
        <v>0</v>
      </c>
      <c r="AW745" s="155">
        <v>0</v>
      </c>
      <c r="AX745" s="166">
        <v>0</v>
      </c>
      <c r="AY745" s="155">
        <v>31.94</v>
      </c>
      <c r="AZ745" s="100"/>
      <c r="BA745" s="165">
        <v>0</v>
      </c>
      <c r="BB745" s="177">
        <v>0</v>
      </c>
      <c r="BC745" s="339">
        <v>0</v>
      </c>
      <c r="BD745" s="155">
        <v>0</v>
      </c>
      <c r="BE745" s="166">
        <v>0</v>
      </c>
      <c r="BF745" s="155">
        <v>31.94</v>
      </c>
      <c r="BG745" s="100"/>
      <c r="BH745" s="165">
        <v>0</v>
      </c>
      <c r="BI745" s="177">
        <v>0</v>
      </c>
      <c r="BJ745" s="339">
        <v>0</v>
      </c>
      <c r="BK745" s="155">
        <v>0</v>
      </c>
      <c r="BL745" s="166">
        <v>0</v>
      </c>
      <c r="BM745" s="155">
        <v>31.94</v>
      </c>
      <c r="BN745" s="100"/>
      <c r="BO745" s="165">
        <v>0</v>
      </c>
      <c r="BP745" s="177">
        <v>0</v>
      </c>
      <c r="BQ745" s="339">
        <v>0</v>
      </c>
      <c r="BR745" s="155">
        <v>0</v>
      </c>
      <c r="BS745" s="166">
        <v>0</v>
      </c>
      <c r="BT745" s="155">
        <v>31.94</v>
      </c>
      <c r="BU745" s="100"/>
      <c r="BV745" s="165">
        <v>0</v>
      </c>
      <c r="BW745" s="177">
        <v>0</v>
      </c>
      <c r="BX745" s="339">
        <v>0</v>
      </c>
      <c r="BY745" s="155">
        <v>0</v>
      </c>
      <c r="BZ745" s="166">
        <v>0</v>
      </c>
      <c r="CA745" s="155">
        <v>31.94</v>
      </c>
      <c r="CB745" s="100"/>
      <c r="CC745" s="165">
        <v>0</v>
      </c>
      <c r="CD745" s="177">
        <v>0</v>
      </c>
      <c r="CE745" s="339">
        <v>0</v>
      </c>
      <c r="CF745" s="155">
        <v>0</v>
      </c>
      <c r="CG745" s="166">
        <v>0</v>
      </c>
      <c r="CH745" s="155">
        <v>31.94</v>
      </c>
      <c r="CI745" s="100"/>
      <c r="CJ745" s="165">
        <v>0</v>
      </c>
      <c r="CK745" s="177">
        <v>0</v>
      </c>
      <c r="CL745" s="339">
        <v>0</v>
      </c>
      <c r="CM745" s="155">
        <v>0</v>
      </c>
      <c r="CN745" s="166">
        <v>0</v>
      </c>
      <c r="CO745" s="155">
        <v>31.94</v>
      </c>
      <c r="CP745" s="100"/>
      <c r="CQ745" s="165">
        <v>0</v>
      </c>
      <c r="CR745" s="177">
        <v>0</v>
      </c>
      <c r="CS745" s="339">
        <v>0</v>
      </c>
      <c r="CT745" s="155">
        <v>0</v>
      </c>
      <c r="CU745" s="166">
        <v>0</v>
      </c>
      <c r="CV745" s="155">
        <v>31.94</v>
      </c>
      <c r="CW745" s="100">
        <v>2</v>
      </c>
      <c r="CX745" s="165">
        <v>31.94</v>
      </c>
      <c r="CY745" s="177">
        <v>1</v>
      </c>
      <c r="CZ745" s="339">
        <v>2</v>
      </c>
      <c r="DA745" s="155">
        <v>31.94</v>
      </c>
      <c r="DB745" s="166">
        <v>1</v>
      </c>
      <c r="DC745" s="155">
        <v>0</v>
      </c>
      <c r="DD745" s="100"/>
      <c r="DE745" s="165">
        <v>0</v>
      </c>
      <c r="DF745" s="177">
        <v>0</v>
      </c>
      <c r="DG745" s="339">
        <v>2</v>
      </c>
      <c r="DH745" s="155">
        <v>31.94</v>
      </c>
      <c r="DI745" s="166">
        <v>1</v>
      </c>
      <c r="DJ745" s="155">
        <v>0</v>
      </c>
      <c r="DK745" s="100"/>
      <c r="DL745" s="165">
        <v>0</v>
      </c>
      <c r="DM745" s="177">
        <v>0</v>
      </c>
      <c r="DN745" s="339">
        <v>2</v>
      </c>
      <c r="DO745" s="155">
        <v>31.94</v>
      </c>
      <c r="DP745" s="166">
        <v>1</v>
      </c>
      <c r="DQ745" s="155">
        <v>0</v>
      </c>
    </row>
    <row r="746" spans="1:121" x14ac:dyDescent="0.25">
      <c r="A746" s="122" t="s">
        <v>1959</v>
      </c>
      <c r="B746" s="123" t="s">
        <v>1960</v>
      </c>
      <c r="C746" s="124" t="s">
        <v>1871</v>
      </c>
      <c r="D746" s="124" t="s">
        <v>1961</v>
      </c>
      <c r="E746" s="124" t="s">
        <v>1853</v>
      </c>
      <c r="F746" s="123">
        <v>1</v>
      </c>
      <c r="G746" s="125">
        <v>28.24</v>
      </c>
      <c r="H746" s="126">
        <v>35.36</v>
      </c>
      <c r="I746" s="390">
        <v>35.36</v>
      </c>
      <c r="J746" s="100"/>
      <c r="K746" s="165">
        <v>0</v>
      </c>
      <c r="L746" s="177">
        <v>0</v>
      </c>
      <c r="M746" s="399">
        <v>0</v>
      </c>
      <c r="N746" s="165">
        <v>0</v>
      </c>
      <c r="O746" s="166">
        <v>0</v>
      </c>
      <c r="P746" s="165">
        <v>35.36</v>
      </c>
      <c r="Q746" s="100"/>
      <c r="R746" s="165">
        <v>0</v>
      </c>
      <c r="S746" s="177">
        <v>0</v>
      </c>
      <c r="T746" s="339">
        <v>0</v>
      </c>
      <c r="U746" s="155">
        <v>0</v>
      </c>
      <c r="V746" s="166">
        <v>0</v>
      </c>
      <c r="W746" s="155">
        <v>35.36</v>
      </c>
      <c r="X746" s="100"/>
      <c r="Y746" s="165">
        <v>0</v>
      </c>
      <c r="Z746" s="177">
        <v>0</v>
      </c>
      <c r="AA746" s="339">
        <v>0</v>
      </c>
      <c r="AB746" s="155">
        <v>0</v>
      </c>
      <c r="AC746" s="166">
        <v>0</v>
      </c>
      <c r="AD746" s="155">
        <v>35.36</v>
      </c>
      <c r="AE746" s="100"/>
      <c r="AF746" s="165">
        <v>0</v>
      </c>
      <c r="AG746" s="177">
        <v>0</v>
      </c>
      <c r="AH746" s="339">
        <v>0</v>
      </c>
      <c r="AI746" s="155">
        <v>0</v>
      </c>
      <c r="AJ746" s="166">
        <v>0</v>
      </c>
      <c r="AK746" s="155">
        <v>35.36</v>
      </c>
      <c r="AL746" s="100"/>
      <c r="AM746" s="165">
        <v>0</v>
      </c>
      <c r="AN746" s="177">
        <v>0</v>
      </c>
      <c r="AO746" s="339">
        <v>0</v>
      </c>
      <c r="AP746" s="155">
        <v>0</v>
      </c>
      <c r="AQ746" s="166">
        <v>0</v>
      </c>
      <c r="AR746" s="155">
        <v>35.36</v>
      </c>
      <c r="AS746" s="100"/>
      <c r="AT746" s="165">
        <v>0</v>
      </c>
      <c r="AU746" s="177">
        <v>0</v>
      </c>
      <c r="AV746" s="339">
        <v>0</v>
      </c>
      <c r="AW746" s="155">
        <v>0</v>
      </c>
      <c r="AX746" s="166">
        <v>0</v>
      </c>
      <c r="AY746" s="155">
        <v>35.36</v>
      </c>
      <c r="AZ746" s="100"/>
      <c r="BA746" s="165">
        <v>0</v>
      </c>
      <c r="BB746" s="177">
        <v>0</v>
      </c>
      <c r="BC746" s="339">
        <v>0</v>
      </c>
      <c r="BD746" s="155">
        <v>0</v>
      </c>
      <c r="BE746" s="166">
        <v>0</v>
      </c>
      <c r="BF746" s="155">
        <v>35.36</v>
      </c>
      <c r="BG746" s="100"/>
      <c r="BH746" s="165">
        <v>0</v>
      </c>
      <c r="BI746" s="177">
        <v>0</v>
      </c>
      <c r="BJ746" s="339">
        <v>0</v>
      </c>
      <c r="BK746" s="155">
        <v>0</v>
      </c>
      <c r="BL746" s="166">
        <v>0</v>
      </c>
      <c r="BM746" s="155">
        <v>35.36</v>
      </c>
      <c r="BN746" s="100"/>
      <c r="BO746" s="165">
        <v>0</v>
      </c>
      <c r="BP746" s="177">
        <v>0</v>
      </c>
      <c r="BQ746" s="339">
        <v>0</v>
      </c>
      <c r="BR746" s="155">
        <v>0</v>
      </c>
      <c r="BS746" s="166">
        <v>0</v>
      </c>
      <c r="BT746" s="155">
        <v>35.36</v>
      </c>
      <c r="BU746" s="100"/>
      <c r="BV746" s="165">
        <v>0</v>
      </c>
      <c r="BW746" s="177">
        <v>0</v>
      </c>
      <c r="BX746" s="339">
        <v>0</v>
      </c>
      <c r="BY746" s="155">
        <v>0</v>
      </c>
      <c r="BZ746" s="166">
        <v>0</v>
      </c>
      <c r="CA746" s="155">
        <v>35.36</v>
      </c>
      <c r="CB746" s="100"/>
      <c r="CC746" s="165">
        <v>0</v>
      </c>
      <c r="CD746" s="177">
        <v>0</v>
      </c>
      <c r="CE746" s="339">
        <v>0</v>
      </c>
      <c r="CF746" s="155">
        <v>0</v>
      </c>
      <c r="CG746" s="166">
        <v>0</v>
      </c>
      <c r="CH746" s="155">
        <v>35.36</v>
      </c>
      <c r="CI746" s="100"/>
      <c r="CJ746" s="165">
        <v>0</v>
      </c>
      <c r="CK746" s="177">
        <v>0</v>
      </c>
      <c r="CL746" s="339">
        <v>0</v>
      </c>
      <c r="CM746" s="155">
        <v>0</v>
      </c>
      <c r="CN746" s="166">
        <v>0</v>
      </c>
      <c r="CO746" s="155">
        <v>35.36</v>
      </c>
      <c r="CP746" s="100"/>
      <c r="CQ746" s="165">
        <v>0</v>
      </c>
      <c r="CR746" s="177">
        <v>0</v>
      </c>
      <c r="CS746" s="339">
        <v>0</v>
      </c>
      <c r="CT746" s="155">
        <v>0</v>
      </c>
      <c r="CU746" s="166">
        <v>0</v>
      </c>
      <c r="CV746" s="155">
        <v>35.36</v>
      </c>
      <c r="CW746" s="100">
        <v>1</v>
      </c>
      <c r="CX746" s="165">
        <v>35.36</v>
      </c>
      <c r="CY746" s="177">
        <v>1</v>
      </c>
      <c r="CZ746" s="339">
        <v>1</v>
      </c>
      <c r="DA746" s="155">
        <v>35.36</v>
      </c>
      <c r="DB746" s="166">
        <v>1</v>
      </c>
      <c r="DC746" s="155">
        <v>0</v>
      </c>
      <c r="DD746" s="100"/>
      <c r="DE746" s="165">
        <v>0</v>
      </c>
      <c r="DF746" s="177">
        <v>0</v>
      </c>
      <c r="DG746" s="339">
        <v>1</v>
      </c>
      <c r="DH746" s="155">
        <v>35.36</v>
      </c>
      <c r="DI746" s="166">
        <v>1</v>
      </c>
      <c r="DJ746" s="155">
        <v>0</v>
      </c>
      <c r="DK746" s="100"/>
      <c r="DL746" s="165">
        <v>0</v>
      </c>
      <c r="DM746" s="177">
        <v>0</v>
      </c>
      <c r="DN746" s="339">
        <v>1</v>
      </c>
      <c r="DO746" s="155">
        <v>35.36</v>
      </c>
      <c r="DP746" s="166">
        <v>1</v>
      </c>
      <c r="DQ746" s="155">
        <v>0</v>
      </c>
    </row>
    <row r="747" spans="1:121" ht="25.5" x14ac:dyDescent="0.25">
      <c r="A747" s="122" t="s">
        <v>1962</v>
      </c>
      <c r="B747" s="123" t="s">
        <v>1963</v>
      </c>
      <c r="C747" s="124" t="s">
        <v>1871</v>
      </c>
      <c r="D747" s="124" t="s">
        <v>1964</v>
      </c>
      <c r="E747" s="124" t="s">
        <v>1853</v>
      </c>
      <c r="F747" s="123">
        <v>2</v>
      </c>
      <c r="G747" s="125">
        <v>19.45</v>
      </c>
      <c r="H747" s="126">
        <v>24.35</v>
      </c>
      <c r="I747" s="390">
        <v>48.7</v>
      </c>
      <c r="J747" s="100"/>
      <c r="K747" s="165">
        <v>0</v>
      </c>
      <c r="L747" s="177">
        <v>0</v>
      </c>
      <c r="M747" s="399">
        <v>0</v>
      </c>
      <c r="N747" s="165">
        <v>0</v>
      </c>
      <c r="O747" s="166">
        <v>0</v>
      </c>
      <c r="P747" s="165">
        <v>48.7</v>
      </c>
      <c r="Q747" s="100"/>
      <c r="R747" s="165">
        <v>0</v>
      </c>
      <c r="S747" s="177">
        <v>0</v>
      </c>
      <c r="T747" s="339">
        <v>0</v>
      </c>
      <c r="U747" s="155">
        <v>0</v>
      </c>
      <c r="V747" s="166">
        <v>0</v>
      </c>
      <c r="W747" s="155">
        <v>48.7</v>
      </c>
      <c r="X747" s="100"/>
      <c r="Y747" s="165">
        <v>0</v>
      </c>
      <c r="Z747" s="177">
        <v>0</v>
      </c>
      <c r="AA747" s="339">
        <v>0</v>
      </c>
      <c r="AB747" s="155">
        <v>0</v>
      </c>
      <c r="AC747" s="166">
        <v>0</v>
      </c>
      <c r="AD747" s="155">
        <v>48.7</v>
      </c>
      <c r="AE747" s="100"/>
      <c r="AF747" s="165">
        <v>0</v>
      </c>
      <c r="AG747" s="177">
        <v>0</v>
      </c>
      <c r="AH747" s="339">
        <v>0</v>
      </c>
      <c r="AI747" s="155">
        <v>0</v>
      </c>
      <c r="AJ747" s="166">
        <v>0</v>
      </c>
      <c r="AK747" s="155">
        <v>48.7</v>
      </c>
      <c r="AL747" s="100"/>
      <c r="AM747" s="165">
        <v>0</v>
      </c>
      <c r="AN747" s="177">
        <v>0</v>
      </c>
      <c r="AO747" s="339">
        <v>0</v>
      </c>
      <c r="AP747" s="155">
        <v>0</v>
      </c>
      <c r="AQ747" s="166">
        <v>0</v>
      </c>
      <c r="AR747" s="155">
        <v>48.7</v>
      </c>
      <c r="AS747" s="100"/>
      <c r="AT747" s="165">
        <v>0</v>
      </c>
      <c r="AU747" s="177">
        <v>0</v>
      </c>
      <c r="AV747" s="339">
        <v>0</v>
      </c>
      <c r="AW747" s="155">
        <v>0</v>
      </c>
      <c r="AX747" s="166">
        <v>0</v>
      </c>
      <c r="AY747" s="155">
        <v>48.7</v>
      </c>
      <c r="AZ747" s="100"/>
      <c r="BA747" s="165">
        <v>0</v>
      </c>
      <c r="BB747" s="177">
        <v>0</v>
      </c>
      <c r="BC747" s="339">
        <v>0</v>
      </c>
      <c r="BD747" s="155">
        <v>0</v>
      </c>
      <c r="BE747" s="166">
        <v>0</v>
      </c>
      <c r="BF747" s="155">
        <v>48.7</v>
      </c>
      <c r="BG747" s="100"/>
      <c r="BH747" s="165">
        <v>0</v>
      </c>
      <c r="BI747" s="177">
        <v>0</v>
      </c>
      <c r="BJ747" s="339">
        <v>0</v>
      </c>
      <c r="BK747" s="155">
        <v>0</v>
      </c>
      <c r="BL747" s="166">
        <v>0</v>
      </c>
      <c r="BM747" s="155">
        <v>48.7</v>
      </c>
      <c r="BN747" s="100"/>
      <c r="BO747" s="165">
        <v>0</v>
      </c>
      <c r="BP747" s="177">
        <v>0</v>
      </c>
      <c r="BQ747" s="339">
        <v>0</v>
      </c>
      <c r="BR747" s="155">
        <v>0</v>
      </c>
      <c r="BS747" s="166">
        <v>0</v>
      </c>
      <c r="BT747" s="155">
        <v>48.7</v>
      </c>
      <c r="BU747" s="100"/>
      <c r="BV747" s="165">
        <v>0</v>
      </c>
      <c r="BW747" s="177">
        <v>0</v>
      </c>
      <c r="BX747" s="339">
        <v>0</v>
      </c>
      <c r="BY747" s="155">
        <v>0</v>
      </c>
      <c r="BZ747" s="166">
        <v>0</v>
      </c>
      <c r="CA747" s="155">
        <v>48.7</v>
      </c>
      <c r="CB747" s="100"/>
      <c r="CC747" s="165">
        <v>0</v>
      </c>
      <c r="CD747" s="177">
        <v>0</v>
      </c>
      <c r="CE747" s="339">
        <v>0</v>
      </c>
      <c r="CF747" s="155">
        <v>0</v>
      </c>
      <c r="CG747" s="166">
        <v>0</v>
      </c>
      <c r="CH747" s="155">
        <v>48.7</v>
      </c>
      <c r="CI747" s="100"/>
      <c r="CJ747" s="165">
        <v>0</v>
      </c>
      <c r="CK747" s="177">
        <v>0</v>
      </c>
      <c r="CL747" s="339">
        <v>0</v>
      </c>
      <c r="CM747" s="155">
        <v>0</v>
      </c>
      <c r="CN747" s="166">
        <v>0</v>
      </c>
      <c r="CO747" s="155">
        <v>48.7</v>
      </c>
      <c r="CP747" s="100"/>
      <c r="CQ747" s="165">
        <v>0</v>
      </c>
      <c r="CR747" s="177">
        <v>0</v>
      </c>
      <c r="CS747" s="339">
        <v>0</v>
      </c>
      <c r="CT747" s="155">
        <v>0</v>
      </c>
      <c r="CU747" s="166">
        <v>0</v>
      </c>
      <c r="CV747" s="155">
        <v>48.7</v>
      </c>
      <c r="CW747" s="100">
        <v>2</v>
      </c>
      <c r="CX747" s="165">
        <v>48.7</v>
      </c>
      <c r="CY747" s="177">
        <v>1</v>
      </c>
      <c r="CZ747" s="339">
        <v>2</v>
      </c>
      <c r="DA747" s="155">
        <v>48.7</v>
      </c>
      <c r="DB747" s="166">
        <v>1</v>
      </c>
      <c r="DC747" s="155">
        <v>0</v>
      </c>
      <c r="DD747" s="100"/>
      <c r="DE747" s="165">
        <v>0</v>
      </c>
      <c r="DF747" s="177">
        <v>0</v>
      </c>
      <c r="DG747" s="339">
        <v>2</v>
      </c>
      <c r="DH747" s="155">
        <v>48.7</v>
      </c>
      <c r="DI747" s="166">
        <v>1</v>
      </c>
      <c r="DJ747" s="155">
        <v>0</v>
      </c>
      <c r="DK747" s="100"/>
      <c r="DL747" s="165">
        <v>0</v>
      </c>
      <c r="DM747" s="177">
        <v>0</v>
      </c>
      <c r="DN747" s="339">
        <v>2</v>
      </c>
      <c r="DO747" s="155">
        <v>48.7</v>
      </c>
      <c r="DP747" s="166">
        <v>1</v>
      </c>
      <c r="DQ747" s="155">
        <v>0</v>
      </c>
    </row>
    <row r="748" spans="1:121" x14ac:dyDescent="0.25">
      <c r="A748" s="38">
        <v>14</v>
      </c>
      <c r="B748" s="38"/>
      <c r="C748" s="38"/>
      <c r="D748" s="408" t="s">
        <v>1421</v>
      </c>
      <c r="E748" s="129"/>
      <c r="F748" s="129"/>
      <c r="G748" s="130"/>
      <c r="H748" s="130"/>
      <c r="I748" s="338"/>
      <c r="J748" s="338">
        <v>0</v>
      </c>
      <c r="K748" s="338">
        <v>0</v>
      </c>
      <c r="L748" s="338">
        <v>0</v>
      </c>
      <c r="M748" s="338">
        <v>0</v>
      </c>
      <c r="N748" s="338">
        <v>0</v>
      </c>
      <c r="O748" s="338">
        <v>0</v>
      </c>
      <c r="P748" s="338">
        <v>0</v>
      </c>
      <c r="Q748" s="338">
        <v>0</v>
      </c>
      <c r="R748" s="338">
        <v>0</v>
      </c>
      <c r="S748" s="338">
        <v>0</v>
      </c>
      <c r="T748" s="338">
        <v>0</v>
      </c>
      <c r="U748" s="338">
        <v>0</v>
      </c>
      <c r="V748" s="338">
        <v>0</v>
      </c>
      <c r="W748" s="338">
        <v>0</v>
      </c>
      <c r="X748" s="338">
        <v>0</v>
      </c>
      <c r="Y748" s="338">
        <v>0</v>
      </c>
      <c r="Z748" s="338">
        <v>0</v>
      </c>
      <c r="AA748" s="338">
        <v>0</v>
      </c>
      <c r="AB748" s="338">
        <v>0</v>
      </c>
      <c r="AC748" s="338">
        <v>0</v>
      </c>
      <c r="AD748" s="338">
        <v>0</v>
      </c>
      <c r="AE748" s="338">
        <v>0</v>
      </c>
      <c r="AF748" s="338">
        <v>0</v>
      </c>
      <c r="AG748" s="338">
        <v>0</v>
      </c>
      <c r="AH748" s="338">
        <v>0</v>
      </c>
      <c r="AI748" s="338">
        <v>0</v>
      </c>
      <c r="AJ748" s="338">
        <v>0</v>
      </c>
      <c r="AK748" s="338">
        <v>0</v>
      </c>
      <c r="AL748" s="338">
        <v>0</v>
      </c>
      <c r="AM748" s="338">
        <v>0</v>
      </c>
      <c r="AN748" s="338">
        <v>0</v>
      </c>
      <c r="AO748" s="338">
        <v>0</v>
      </c>
      <c r="AP748" s="338">
        <v>0</v>
      </c>
      <c r="AQ748" s="338">
        <v>0</v>
      </c>
      <c r="AR748" s="338">
        <v>0</v>
      </c>
      <c r="AS748" s="338">
        <v>0</v>
      </c>
      <c r="AT748" s="338">
        <v>0</v>
      </c>
      <c r="AU748" s="338">
        <v>0</v>
      </c>
      <c r="AV748" s="338">
        <v>0</v>
      </c>
      <c r="AW748" s="338">
        <v>0</v>
      </c>
      <c r="AX748" s="338">
        <v>0</v>
      </c>
      <c r="AY748" s="338">
        <v>0</v>
      </c>
      <c r="AZ748" s="338">
        <v>0</v>
      </c>
      <c r="BA748" s="338">
        <v>0</v>
      </c>
      <c r="BB748" s="338">
        <v>0</v>
      </c>
      <c r="BC748" s="338">
        <v>0</v>
      </c>
      <c r="BD748" s="338">
        <v>0</v>
      </c>
      <c r="BE748" s="338">
        <v>0</v>
      </c>
      <c r="BF748" s="338">
        <v>0</v>
      </c>
      <c r="BG748" s="338">
        <v>0</v>
      </c>
      <c r="BH748" s="338">
        <v>0</v>
      </c>
      <c r="BI748" s="338">
        <v>0</v>
      </c>
      <c r="BJ748" s="338">
        <v>0</v>
      </c>
      <c r="BK748" s="338">
        <v>0</v>
      </c>
      <c r="BL748" s="338">
        <v>0</v>
      </c>
      <c r="BM748" s="338">
        <v>0</v>
      </c>
      <c r="BN748" s="338">
        <v>0</v>
      </c>
      <c r="BO748" s="338">
        <v>0</v>
      </c>
      <c r="BP748" s="338">
        <v>0</v>
      </c>
      <c r="BQ748" s="338">
        <v>0</v>
      </c>
      <c r="BR748" s="338">
        <v>0</v>
      </c>
      <c r="BS748" s="338">
        <v>0</v>
      </c>
      <c r="BT748" s="338">
        <v>0</v>
      </c>
      <c r="BU748" s="338">
        <v>0</v>
      </c>
      <c r="BV748" s="338">
        <v>0</v>
      </c>
      <c r="BW748" s="338">
        <v>0</v>
      </c>
      <c r="BX748" s="338">
        <v>0</v>
      </c>
      <c r="BY748" s="338">
        <v>0</v>
      </c>
      <c r="BZ748" s="338">
        <v>0</v>
      </c>
      <c r="CA748" s="338">
        <v>0</v>
      </c>
      <c r="CB748" s="338">
        <v>0</v>
      </c>
      <c r="CC748" s="338">
        <v>0</v>
      </c>
      <c r="CD748" s="338">
        <v>0</v>
      </c>
      <c r="CE748" s="338">
        <v>0</v>
      </c>
      <c r="CF748" s="338">
        <v>0</v>
      </c>
      <c r="CG748" s="338">
        <v>0</v>
      </c>
      <c r="CH748" s="338">
        <v>0</v>
      </c>
      <c r="CI748" s="175"/>
      <c r="CJ748" s="159">
        <v>4943.5050000000001</v>
      </c>
      <c r="CK748" s="345" t="e">
        <v>#DIV/0!</v>
      </c>
      <c r="CL748" s="398"/>
      <c r="CM748" s="159">
        <v>4943.5050000000001</v>
      </c>
      <c r="CN748" s="163">
        <v>0</v>
      </c>
      <c r="CO748" s="159">
        <v>0</v>
      </c>
      <c r="CP748" s="175"/>
      <c r="CQ748" s="159">
        <v>0</v>
      </c>
      <c r="CR748" s="176"/>
      <c r="CS748" s="398"/>
      <c r="CT748" s="159">
        <v>4943.5050000000001</v>
      </c>
      <c r="CU748" s="163"/>
      <c r="CV748" s="400">
        <v>0</v>
      </c>
      <c r="CW748" s="175"/>
      <c r="CX748" s="159">
        <v>0</v>
      </c>
      <c r="CY748" s="176"/>
      <c r="CZ748" s="398"/>
      <c r="DA748" s="159">
        <v>4943.5050000000001</v>
      </c>
      <c r="DB748" s="163"/>
      <c r="DC748" s="400">
        <v>0</v>
      </c>
      <c r="DD748" s="175"/>
      <c r="DE748" s="159">
        <v>0</v>
      </c>
      <c r="DF748" s="176"/>
      <c r="DG748" s="398"/>
      <c r="DH748" s="159">
        <v>4943.5050000000001</v>
      </c>
      <c r="DI748" s="163"/>
      <c r="DJ748" s="400">
        <v>0</v>
      </c>
      <c r="DK748" s="175"/>
      <c r="DL748" s="159">
        <v>0</v>
      </c>
      <c r="DM748" s="176"/>
      <c r="DN748" s="398"/>
      <c r="DO748" s="159">
        <v>4943.5050000000001</v>
      </c>
      <c r="DP748" s="163"/>
      <c r="DQ748" s="400">
        <v>0</v>
      </c>
    </row>
    <row r="749" spans="1:121" ht="38.25" x14ac:dyDescent="0.25">
      <c r="A749" s="42" t="s">
        <v>1965</v>
      </c>
      <c r="B749" s="325" t="s">
        <v>1966</v>
      </c>
      <c r="C749" s="325" t="s">
        <v>32</v>
      </c>
      <c r="D749" s="325" t="s">
        <v>1967</v>
      </c>
      <c r="E749" s="325" t="s">
        <v>1891</v>
      </c>
      <c r="F749" s="342">
        <v>155.75</v>
      </c>
      <c r="G749" s="125">
        <v>25.35</v>
      </c>
      <c r="H749" s="126">
        <v>31.74</v>
      </c>
      <c r="I749" s="390">
        <v>4943.5050000000001</v>
      </c>
      <c r="J749" s="100"/>
      <c r="K749" s="165"/>
      <c r="L749" s="177"/>
      <c r="M749" s="401"/>
      <c r="N749" s="165"/>
      <c r="O749" s="166"/>
      <c r="P749" s="165"/>
      <c r="Q749" s="100"/>
      <c r="R749" s="165"/>
      <c r="S749" s="177"/>
      <c r="T749" s="339"/>
      <c r="U749" s="340"/>
      <c r="V749" s="166"/>
      <c r="W749" s="340"/>
      <c r="X749" s="100"/>
      <c r="Y749" s="165"/>
      <c r="Z749" s="177"/>
      <c r="AA749" s="339"/>
      <c r="AB749" s="340"/>
      <c r="AC749" s="166"/>
      <c r="AD749" s="340"/>
      <c r="AE749" s="100"/>
      <c r="AF749" s="165"/>
      <c r="AG749" s="177"/>
      <c r="AH749" s="339"/>
      <c r="AI749" s="340"/>
      <c r="AJ749" s="166"/>
      <c r="AK749" s="340"/>
      <c r="AL749" s="100"/>
      <c r="AM749" s="165"/>
      <c r="AN749" s="177"/>
      <c r="AO749" s="339"/>
      <c r="AP749" s="340"/>
      <c r="AQ749" s="166"/>
      <c r="AR749" s="340"/>
      <c r="AS749" s="100"/>
      <c r="AT749" s="165"/>
      <c r="AU749" s="177"/>
      <c r="AV749" s="339"/>
      <c r="AW749" s="340"/>
      <c r="AX749" s="166"/>
      <c r="AY749" s="340"/>
      <c r="AZ749" s="100"/>
      <c r="BA749" s="165"/>
      <c r="BB749" s="177"/>
      <c r="BC749" s="339"/>
      <c r="BD749" s="340"/>
      <c r="BE749" s="166"/>
      <c r="BF749" s="340"/>
      <c r="BG749" s="100"/>
      <c r="BH749" s="165"/>
      <c r="BI749" s="177"/>
      <c r="BJ749" s="339"/>
      <c r="BK749" s="340"/>
      <c r="BL749" s="166"/>
      <c r="BM749" s="340"/>
      <c r="BN749" s="100"/>
      <c r="BO749" s="165"/>
      <c r="BP749" s="177"/>
      <c r="BQ749" s="339"/>
      <c r="BR749" s="340"/>
      <c r="BS749" s="166"/>
      <c r="BT749" s="340"/>
      <c r="BU749" s="100"/>
      <c r="BV749" s="165"/>
      <c r="BW749" s="177"/>
      <c r="BX749" s="339"/>
      <c r="BY749" s="340"/>
      <c r="BZ749" s="166"/>
      <c r="CA749" s="340"/>
      <c r="CB749" s="100"/>
      <c r="CC749" s="165"/>
      <c r="CD749" s="177"/>
      <c r="CE749" s="339"/>
      <c r="CF749" s="340"/>
      <c r="CG749" s="166"/>
      <c r="CH749" s="340"/>
      <c r="CI749" s="100">
        <v>155.75</v>
      </c>
      <c r="CJ749" s="343">
        <v>4943.5050000000001</v>
      </c>
      <c r="CK749" s="177">
        <v>1</v>
      </c>
      <c r="CL749" s="339">
        <v>155.75</v>
      </c>
      <c r="CM749" s="155">
        <v>4943.5050000000001</v>
      </c>
      <c r="CN749" s="166">
        <v>1</v>
      </c>
      <c r="CO749" s="155">
        <v>0</v>
      </c>
      <c r="CP749" s="100"/>
      <c r="CQ749" s="165">
        <v>0</v>
      </c>
      <c r="CR749" s="177">
        <v>0</v>
      </c>
      <c r="CS749" s="339">
        <v>155.75</v>
      </c>
      <c r="CT749" s="155">
        <v>4943.5050000000001</v>
      </c>
      <c r="CU749" s="166">
        <v>1</v>
      </c>
      <c r="CV749" s="155">
        <v>0</v>
      </c>
      <c r="CW749" s="100"/>
      <c r="CX749" s="165">
        <v>0</v>
      </c>
      <c r="CY749" s="177">
        <v>0</v>
      </c>
      <c r="CZ749" s="339">
        <v>155.75</v>
      </c>
      <c r="DA749" s="155">
        <v>4943.5050000000001</v>
      </c>
      <c r="DB749" s="166">
        <v>1</v>
      </c>
      <c r="DC749" s="155">
        <v>0</v>
      </c>
      <c r="DD749" s="100"/>
      <c r="DE749" s="165">
        <v>0</v>
      </c>
      <c r="DF749" s="177">
        <v>0</v>
      </c>
      <c r="DG749" s="339">
        <v>155.75</v>
      </c>
      <c r="DH749" s="155">
        <v>4943.5050000000001</v>
      </c>
      <c r="DI749" s="166">
        <v>1</v>
      </c>
      <c r="DJ749" s="155">
        <v>0</v>
      </c>
      <c r="DK749" s="100"/>
      <c r="DL749" s="165">
        <v>0</v>
      </c>
      <c r="DM749" s="177">
        <v>0</v>
      </c>
      <c r="DN749" s="339">
        <v>155.75</v>
      </c>
      <c r="DO749" s="155">
        <v>4943.5050000000001</v>
      </c>
      <c r="DP749" s="166">
        <v>1</v>
      </c>
      <c r="DQ749" s="155">
        <v>0</v>
      </c>
    </row>
    <row r="750" spans="1:121" x14ac:dyDescent="0.25">
      <c r="A750" s="118">
        <v>18</v>
      </c>
      <c r="B750" s="118"/>
      <c r="C750" s="118"/>
      <c r="D750" s="119" t="s">
        <v>1573</v>
      </c>
      <c r="E750" s="120"/>
      <c r="F750" s="120"/>
      <c r="G750" s="121"/>
      <c r="H750" s="121"/>
      <c r="I750" s="159"/>
      <c r="J750" s="175"/>
      <c r="K750" s="159">
        <v>0</v>
      </c>
      <c r="L750" s="176" t="e">
        <v>#DIV/0!</v>
      </c>
      <c r="M750" s="398"/>
      <c r="N750" s="159">
        <v>0</v>
      </c>
      <c r="O750" s="163" t="e">
        <v>#DIV/0!</v>
      </c>
      <c r="P750" s="159">
        <v>1423.2</v>
      </c>
      <c r="Q750" s="175"/>
      <c r="R750" s="159">
        <v>0</v>
      </c>
      <c r="S750" s="176" t="e">
        <v>#DIV/0!</v>
      </c>
      <c r="T750" s="398"/>
      <c r="U750" s="159">
        <v>0</v>
      </c>
      <c r="V750" s="163" t="e">
        <v>#DIV/0!</v>
      </c>
      <c r="W750" s="159">
        <v>1423.2</v>
      </c>
      <c r="X750" s="175"/>
      <c r="Y750" s="159">
        <v>0</v>
      </c>
      <c r="Z750" s="176" t="e">
        <v>#DIV/0!</v>
      </c>
      <c r="AA750" s="398"/>
      <c r="AB750" s="159">
        <v>0</v>
      </c>
      <c r="AC750" s="163" t="e">
        <v>#DIV/0!</v>
      </c>
      <c r="AD750" s="159">
        <v>1423.2</v>
      </c>
      <c r="AE750" s="175"/>
      <c r="AF750" s="159">
        <v>0</v>
      </c>
      <c r="AG750" s="176" t="e">
        <v>#DIV/0!</v>
      </c>
      <c r="AH750" s="398"/>
      <c r="AI750" s="159">
        <v>0</v>
      </c>
      <c r="AJ750" s="163" t="e">
        <v>#DIV/0!</v>
      </c>
      <c r="AK750" s="159">
        <v>1423.2</v>
      </c>
      <c r="AL750" s="175"/>
      <c r="AM750" s="159">
        <v>0</v>
      </c>
      <c r="AN750" s="176" t="e">
        <v>#DIV/0!</v>
      </c>
      <c r="AO750" s="398"/>
      <c r="AP750" s="159">
        <v>0</v>
      </c>
      <c r="AQ750" s="163" t="e">
        <v>#DIV/0!</v>
      </c>
      <c r="AR750" s="159">
        <v>1423.2</v>
      </c>
      <c r="AS750" s="175"/>
      <c r="AT750" s="159">
        <v>0</v>
      </c>
      <c r="AU750" s="176" t="e">
        <v>#DIV/0!</v>
      </c>
      <c r="AV750" s="398"/>
      <c r="AW750" s="159">
        <v>0</v>
      </c>
      <c r="AX750" s="163">
        <v>0</v>
      </c>
      <c r="AY750" s="159">
        <v>1423.2</v>
      </c>
      <c r="AZ750" s="175"/>
      <c r="BA750" s="159">
        <v>0</v>
      </c>
      <c r="BB750" s="176">
        <v>0</v>
      </c>
      <c r="BC750" s="398"/>
      <c r="BD750" s="159">
        <v>0</v>
      </c>
      <c r="BE750" s="163">
        <v>0</v>
      </c>
      <c r="BF750" s="159">
        <v>1423.2</v>
      </c>
      <c r="BG750" s="175"/>
      <c r="BH750" s="159">
        <v>0</v>
      </c>
      <c r="BI750" s="176">
        <v>0</v>
      </c>
      <c r="BJ750" s="398"/>
      <c r="BK750" s="159">
        <v>0</v>
      </c>
      <c r="BL750" s="163">
        <v>0</v>
      </c>
      <c r="BM750" s="159">
        <v>1423.2</v>
      </c>
      <c r="BN750" s="175"/>
      <c r="BO750" s="159">
        <v>0</v>
      </c>
      <c r="BP750" s="176" t="e">
        <v>#DIV/0!</v>
      </c>
      <c r="BQ750" s="398"/>
      <c r="BR750" s="159">
        <v>0</v>
      </c>
      <c r="BS750" s="163">
        <v>0</v>
      </c>
      <c r="BT750" s="159">
        <v>1423.2</v>
      </c>
      <c r="BU750" s="175"/>
      <c r="BV750" s="159">
        <v>0</v>
      </c>
      <c r="BW750" s="176">
        <v>0</v>
      </c>
      <c r="BX750" s="398"/>
      <c r="BY750" s="159">
        <v>0</v>
      </c>
      <c r="BZ750" s="163">
        <v>0</v>
      </c>
      <c r="CA750" s="159">
        <v>1423.2</v>
      </c>
      <c r="CB750" s="175"/>
      <c r="CC750" s="159">
        <v>0</v>
      </c>
      <c r="CD750" s="176">
        <v>0</v>
      </c>
      <c r="CE750" s="398"/>
      <c r="CF750" s="159">
        <v>0</v>
      </c>
      <c r="CG750" s="163">
        <v>0</v>
      </c>
      <c r="CH750" s="159">
        <v>1423.2</v>
      </c>
      <c r="CI750" s="175"/>
      <c r="CJ750" s="159">
        <v>1309.06</v>
      </c>
      <c r="CK750" s="176">
        <v>0</v>
      </c>
      <c r="CL750" s="398"/>
      <c r="CM750" s="159">
        <v>1309.06</v>
      </c>
      <c r="CN750" s="163">
        <v>0</v>
      </c>
      <c r="CO750" s="159">
        <v>114.14</v>
      </c>
      <c r="CP750" s="175"/>
      <c r="CQ750" s="159">
        <v>114.14</v>
      </c>
      <c r="CR750" s="176"/>
      <c r="CS750" s="398"/>
      <c r="CT750" s="159">
        <v>1423.2</v>
      </c>
      <c r="CU750" s="163"/>
      <c r="CV750" s="176">
        <v>0</v>
      </c>
      <c r="CW750" s="175"/>
      <c r="CX750" s="159">
        <v>0</v>
      </c>
      <c r="CY750" s="176"/>
      <c r="CZ750" s="398"/>
      <c r="DA750" s="159">
        <v>1423.2</v>
      </c>
      <c r="DB750" s="163"/>
      <c r="DC750" s="176">
        <v>0</v>
      </c>
      <c r="DD750" s="175"/>
      <c r="DE750" s="159">
        <v>0</v>
      </c>
      <c r="DF750" s="176"/>
      <c r="DG750" s="398"/>
      <c r="DH750" s="159">
        <v>1423.2</v>
      </c>
      <c r="DI750" s="163"/>
      <c r="DJ750" s="176">
        <v>0</v>
      </c>
      <c r="DK750" s="175"/>
      <c r="DL750" s="159">
        <v>0</v>
      </c>
      <c r="DM750" s="176"/>
      <c r="DN750" s="398"/>
      <c r="DO750" s="159">
        <v>1423.2</v>
      </c>
      <c r="DP750" s="163"/>
      <c r="DQ750" s="176">
        <v>0</v>
      </c>
    </row>
    <row r="751" spans="1:121" ht="25.5" x14ac:dyDescent="0.25">
      <c r="A751" s="123" t="s">
        <v>1968</v>
      </c>
      <c r="B751" s="123">
        <v>100858</v>
      </c>
      <c r="C751" s="123" t="s">
        <v>32</v>
      </c>
      <c r="D751" s="131" t="s">
        <v>1969</v>
      </c>
      <c r="E751" s="123" t="s">
        <v>1853</v>
      </c>
      <c r="F751" s="123">
        <v>2</v>
      </c>
      <c r="G751" s="125">
        <v>522.71</v>
      </c>
      <c r="H751" s="132">
        <v>654.53</v>
      </c>
      <c r="I751" s="390">
        <v>1309.06</v>
      </c>
      <c r="J751" s="100"/>
      <c r="K751" s="165">
        <v>0</v>
      </c>
      <c r="L751" s="177">
        <v>0</v>
      </c>
      <c r="M751" s="399">
        <v>0</v>
      </c>
      <c r="N751" s="165">
        <v>0</v>
      </c>
      <c r="O751" s="166">
        <v>0</v>
      </c>
      <c r="P751" s="165">
        <v>1309.06</v>
      </c>
      <c r="Q751" s="100"/>
      <c r="R751" s="165">
        <v>0</v>
      </c>
      <c r="S751" s="177">
        <v>0</v>
      </c>
      <c r="T751" s="339">
        <v>0</v>
      </c>
      <c r="U751" s="155">
        <v>0</v>
      </c>
      <c r="V751" s="166">
        <v>0</v>
      </c>
      <c r="W751" s="155">
        <v>1309.06</v>
      </c>
      <c r="X751" s="100"/>
      <c r="Y751" s="165">
        <v>0</v>
      </c>
      <c r="Z751" s="177">
        <v>0</v>
      </c>
      <c r="AA751" s="339">
        <v>0</v>
      </c>
      <c r="AB751" s="155">
        <v>0</v>
      </c>
      <c r="AC751" s="166">
        <v>0</v>
      </c>
      <c r="AD751" s="155">
        <v>1309.06</v>
      </c>
      <c r="AE751" s="100"/>
      <c r="AF751" s="165">
        <v>0</v>
      </c>
      <c r="AG751" s="177">
        <v>0</v>
      </c>
      <c r="AH751" s="339">
        <v>0</v>
      </c>
      <c r="AI751" s="155">
        <v>0</v>
      </c>
      <c r="AJ751" s="166">
        <v>0</v>
      </c>
      <c r="AK751" s="155">
        <v>1309.06</v>
      </c>
      <c r="AL751" s="100"/>
      <c r="AM751" s="165">
        <v>0</v>
      </c>
      <c r="AN751" s="177">
        <v>0</v>
      </c>
      <c r="AO751" s="339">
        <v>0</v>
      </c>
      <c r="AP751" s="155">
        <v>0</v>
      </c>
      <c r="AQ751" s="166">
        <v>0</v>
      </c>
      <c r="AR751" s="155">
        <v>1309.06</v>
      </c>
      <c r="AS751" s="100"/>
      <c r="AT751" s="165">
        <v>0</v>
      </c>
      <c r="AU751" s="177">
        <v>0</v>
      </c>
      <c r="AV751" s="339">
        <v>0</v>
      </c>
      <c r="AW751" s="155">
        <v>0</v>
      </c>
      <c r="AX751" s="166">
        <v>0</v>
      </c>
      <c r="AY751" s="155">
        <v>1309.06</v>
      </c>
      <c r="AZ751" s="100"/>
      <c r="BA751" s="165">
        <v>0</v>
      </c>
      <c r="BB751" s="177">
        <v>0</v>
      </c>
      <c r="BC751" s="339">
        <v>0</v>
      </c>
      <c r="BD751" s="155">
        <v>0</v>
      </c>
      <c r="BE751" s="166">
        <v>0</v>
      </c>
      <c r="BF751" s="155">
        <v>1309.06</v>
      </c>
      <c r="BG751" s="100"/>
      <c r="BH751" s="165">
        <v>0</v>
      </c>
      <c r="BI751" s="177">
        <v>0</v>
      </c>
      <c r="BJ751" s="339">
        <v>0</v>
      </c>
      <c r="BK751" s="155">
        <v>0</v>
      </c>
      <c r="BL751" s="166">
        <v>0</v>
      </c>
      <c r="BM751" s="155">
        <v>1309.06</v>
      </c>
      <c r="BN751" s="100"/>
      <c r="BO751" s="165">
        <v>0</v>
      </c>
      <c r="BP751" s="177">
        <v>0</v>
      </c>
      <c r="BQ751" s="339">
        <v>0</v>
      </c>
      <c r="BR751" s="155">
        <v>0</v>
      </c>
      <c r="BS751" s="166">
        <v>0</v>
      </c>
      <c r="BT751" s="155">
        <v>1309.06</v>
      </c>
      <c r="BU751" s="100"/>
      <c r="BV751" s="165">
        <v>0</v>
      </c>
      <c r="BW751" s="177">
        <v>0</v>
      </c>
      <c r="BX751" s="339">
        <v>0</v>
      </c>
      <c r="BY751" s="155">
        <v>0</v>
      </c>
      <c r="BZ751" s="166">
        <v>0</v>
      </c>
      <c r="CA751" s="155">
        <v>1309.06</v>
      </c>
      <c r="CB751" s="100"/>
      <c r="CC751" s="165">
        <v>0</v>
      </c>
      <c r="CD751" s="177">
        <v>0</v>
      </c>
      <c r="CE751" s="339">
        <v>0</v>
      </c>
      <c r="CF751" s="155">
        <v>0</v>
      </c>
      <c r="CG751" s="166">
        <v>0</v>
      </c>
      <c r="CH751" s="155">
        <v>1309.06</v>
      </c>
      <c r="CI751" s="100">
        <v>2</v>
      </c>
      <c r="CJ751" s="165">
        <v>1309.06</v>
      </c>
      <c r="CK751" s="177">
        <v>1</v>
      </c>
      <c r="CL751" s="339">
        <v>2</v>
      </c>
      <c r="CM751" s="155">
        <v>1309.06</v>
      </c>
      <c r="CN751" s="166">
        <v>1</v>
      </c>
      <c r="CO751" s="155">
        <v>0</v>
      </c>
      <c r="CP751" s="100"/>
      <c r="CQ751" s="165">
        <v>0</v>
      </c>
      <c r="CR751" s="177">
        <v>0</v>
      </c>
      <c r="CS751" s="339">
        <v>2</v>
      </c>
      <c r="CT751" s="155">
        <v>1309.06</v>
      </c>
      <c r="CU751" s="166">
        <v>1</v>
      </c>
      <c r="CV751" s="155">
        <v>0</v>
      </c>
      <c r="CW751" s="100"/>
      <c r="CX751" s="165">
        <v>0</v>
      </c>
      <c r="CY751" s="177">
        <v>0</v>
      </c>
      <c r="CZ751" s="339">
        <v>2</v>
      </c>
      <c r="DA751" s="155">
        <v>1309.06</v>
      </c>
      <c r="DB751" s="166">
        <v>1</v>
      </c>
      <c r="DC751" s="155">
        <v>0</v>
      </c>
      <c r="DD751" s="100"/>
      <c r="DE751" s="165">
        <v>0</v>
      </c>
      <c r="DF751" s="177">
        <v>0</v>
      </c>
      <c r="DG751" s="339">
        <v>2</v>
      </c>
      <c r="DH751" s="155">
        <v>1309.06</v>
      </c>
      <c r="DI751" s="166">
        <v>1</v>
      </c>
      <c r="DJ751" s="155">
        <v>0</v>
      </c>
      <c r="DK751" s="100"/>
      <c r="DL751" s="165">
        <v>0</v>
      </c>
      <c r="DM751" s="177">
        <v>0</v>
      </c>
      <c r="DN751" s="339">
        <v>2</v>
      </c>
      <c r="DO751" s="155">
        <v>1309.06</v>
      </c>
      <c r="DP751" s="166">
        <v>1</v>
      </c>
      <c r="DQ751" s="155">
        <v>0</v>
      </c>
    </row>
    <row r="752" spans="1:121" ht="38.25" x14ac:dyDescent="0.25">
      <c r="A752" s="123" t="s">
        <v>1970</v>
      </c>
      <c r="B752" s="123">
        <v>86913</v>
      </c>
      <c r="C752" s="123" t="s">
        <v>32</v>
      </c>
      <c r="D752" s="131" t="s">
        <v>1971</v>
      </c>
      <c r="E752" s="123" t="s">
        <v>1853</v>
      </c>
      <c r="F752" s="123">
        <v>2</v>
      </c>
      <c r="G752" s="125">
        <v>45.58</v>
      </c>
      <c r="H752" s="132">
        <v>57.07</v>
      </c>
      <c r="I752" s="390">
        <v>114.14</v>
      </c>
      <c r="J752" s="100"/>
      <c r="K752" s="165">
        <v>0</v>
      </c>
      <c r="L752" s="177">
        <v>0</v>
      </c>
      <c r="M752" s="399">
        <v>0</v>
      </c>
      <c r="N752" s="165">
        <v>0</v>
      </c>
      <c r="O752" s="166">
        <v>0</v>
      </c>
      <c r="P752" s="165">
        <v>114.14</v>
      </c>
      <c r="Q752" s="100"/>
      <c r="R752" s="165">
        <v>0</v>
      </c>
      <c r="S752" s="177">
        <v>0</v>
      </c>
      <c r="T752" s="339">
        <v>0</v>
      </c>
      <c r="U752" s="155">
        <v>0</v>
      </c>
      <c r="V752" s="166">
        <v>0</v>
      </c>
      <c r="W752" s="155">
        <v>114.14</v>
      </c>
      <c r="X752" s="100"/>
      <c r="Y752" s="165">
        <v>0</v>
      </c>
      <c r="Z752" s="177">
        <v>0</v>
      </c>
      <c r="AA752" s="339">
        <v>0</v>
      </c>
      <c r="AB752" s="155">
        <v>0</v>
      </c>
      <c r="AC752" s="166">
        <v>0</v>
      </c>
      <c r="AD752" s="155">
        <v>114.14</v>
      </c>
      <c r="AE752" s="100"/>
      <c r="AF752" s="165">
        <v>0</v>
      </c>
      <c r="AG752" s="177">
        <v>0</v>
      </c>
      <c r="AH752" s="339">
        <v>0</v>
      </c>
      <c r="AI752" s="155">
        <v>0</v>
      </c>
      <c r="AJ752" s="166">
        <v>0</v>
      </c>
      <c r="AK752" s="155">
        <v>114.14</v>
      </c>
      <c r="AL752" s="100"/>
      <c r="AM752" s="165">
        <v>0</v>
      </c>
      <c r="AN752" s="177">
        <v>0</v>
      </c>
      <c r="AO752" s="339">
        <v>0</v>
      </c>
      <c r="AP752" s="155">
        <v>0</v>
      </c>
      <c r="AQ752" s="166">
        <v>0</v>
      </c>
      <c r="AR752" s="155">
        <v>114.14</v>
      </c>
      <c r="AS752" s="100"/>
      <c r="AT752" s="165">
        <v>0</v>
      </c>
      <c r="AU752" s="177">
        <v>0</v>
      </c>
      <c r="AV752" s="339">
        <v>0</v>
      </c>
      <c r="AW752" s="155">
        <v>0</v>
      </c>
      <c r="AX752" s="166">
        <v>0</v>
      </c>
      <c r="AY752" s="155">
        <v>114.14</v>
      </c>
      <c r="AZ752" s="100"/>
      <c r="BA752" s="165">
        <v>0</v>
      </c>
      <c r="BB752" s="177">
        <v>0</v>
      </c>
      <c r="BC752" s="339">
        <v>0</v>
      </c>
      <c r="BD752" s="155">
        <v>0</v>
      </c>
      <c r="BE752" s="166">
        <v>0</v>
      </c>
      <c r="BF752" s="155">
        <v>114.14</v>
      </c>
      <c r="BG752" s="100"/>
      <c r="BH752" s="165">
        <v>0</v>
      </c>
      <c r="BI752" s="177">
        <v>0</v>
      </c>
      <c r="BJ752" s="339">
        <v>0</v>
      </c>
      <c r="BK752" s="155">
        <v>0</v>
      </c>
      <c r="BL752" s="166">
        <v>0</v>
      </c>
      <c r="BM752" s="155">
        <v>114.14</v>
      </c>
      <c r="BN752" s="100"/>
      <c r="BO752" s="165">
        <v>0</v>
      </c>
      <c r="BP752" s="177">
        <v>0</v>
      </c>
      <c r="BQ752" s="339">
        <v>0</v>
      </c>
      <c r="BR752" s="155">
        <v>0</v>
      </c>
      <c r="BS752" s="166">
        <v>0</v>
      </c>
      <c r="BT752" s="155">
        <v>114.14</v>
      </c>
      <c r="BU752" s="100"/>
      <c r="BV752" s="165">
        <v>0</v>
      </c>
      <c r="BW752" s="177">
        <v>0</v>
      </c>
      <c r="BX752" s="339">
        <v>0</v>
      </c>
      <c r="BY752" s="155">
        <v>0</v>
      </c>
      <c r="BZ752" s="166">
        <v>0</v>
      </c>
      <c r="CA752" s="155">
        <v>114.14</v>
      </c>
      <c r="CB752" s="100"/>
      <c r="CC752" s="165">
        <v>0</v>
      </c>
      <c r="CD752" s="177">
        <v>0</v>
      </c>
      <c r="CE752" s="339">
        <v>0</v>
      </c>
      <c r="CF752" s="155">
        <v>0</v>
      </c>
      <c r="CG752" s="166">
        <v>0</v>
      </c>
      <c r="CH752" s="155">
        <v>114.14</v>
      </c>
      <c r="CI752" s="100"/>
      <c r="CJ752" s="165">
        <v>0</v>
      </c>
      <c r="CK752" s="177">
        <v>0</v>
      </c>
      <c r="CL752" s="339">
        <v>0</v>
      </c>
      <c r="CM752" s="155">
        <v>0</v>
      </c>
      <c r="CN752" s="166">
        <v>0</v>
      </c>
      <c r="CO752" s="155">
        <v>114.14</v>
      </c>
      <c r="CP752" s="100">
        <v>2</v>
      </c>
      <c r="CQ752" s="165">
        <v>114.14</v>
      </c>
      <c r="CR752" s="177">
        <v>1</v>
      </c>
      <c r="CS752" s="339">
        <v>2</v>
      </c>
      <c r="CT752" s="155">
        <v>114.14</v>
      </c>
      <c r="CU752" s="166">
        <v>1</v>
      </c>
      <c r="CV752" s="155">
        <v>0</v>
      </c>
      <c r="CW752" s="100"/>
      <c r="CX752" s="165">
        <v>0</v>
      </c>
      <c r="CY752" s="177">
        <v>0</v>
      </c>
      <c r="CZ752" s="339">
        <v>2</v>
      </c>
      <c r="DA752" s="155">
        <v>114.14</v>
      </c>
      <c r="DB752" s="166">
        <v>1</v>
      </c>
      <c r="DC752" s="155">
        <v>0</v>
      </c>
      <c r="DD752" s="100"/>
      <c r="DE752" s="165">
        <v>0</v>
      </c>
      <c r="DF752" s="177">
        <v>0</v>
      </c>
      <c r="DG752" s="339">
        <v>2</v>
      </c>
      <c r="DH752" s="155">
        <v>114.14</v>
      </c>
      <c r="DI752" s="166">
        <v>1</v>
      </c>
      <c r="DJ752" s="155">
        <v>0</v>
      </c>
      <c r="DK752" s="100"/>
      <c r="DL752" s="165">
        <v>0</v>
      </c>
      <c r="DM752" s="177">
        <v>0</v>
      </c>
      <c r="DN752" s="339">
        <v>2</v>
      </c>
      <c r="DO752" s="155">
        <v>114.14</v>
      </c>
      <c r="DP752" s="166">
        <v>1</v>
      </c>
      <c r="DQ752" s="155">
        <v>0</v>
      </c>
    </row>
    <row r="753" spans="1:121" ht="15.75" thickBot="1" x14ac:dyDescent="0.3">
      <c r="A753" s="133"/>
      <c r="B753" s="134"/>
      <c r="C753" s="134"/>
      <c r="D753" s="134"/>
      <c r="E753" s="134"/>
      <c r="F753" s="134"/>
      <c r="G753" s="134"/>
      <c r="H753" s="134"/>
      <c r="I753" s="134"/>
      <c r="J753" s="178"/>
      <c r="K753" s="134"/>
      <c r="L753" s="179"/>
      <c r="M753" s="134"/>
      <c r="N753" s="134"/>
      <c r="O753" s="164"/>
      <c r="P753" s="134"/>
      <c r="Q753" s="178"/>
      <c r="R753" s="134"/>
      <c r="S753" s="179"/>
      <c r="T753" s="134"/>
      <c r="U753" s="134"/>
      <c r="V753" s="164"/>
      <c r="W753" s="134"/>
      <c r="X753" s="178"/>
      <c r="Y753" s="134"/>
      <c r="Z753" s="179"/>
      <c r="AA753" s="134"/>
      <c r="AB753" s="134"/>
      <c r="AC753" s="164"/>
      <c r="AD753" s="134"/>
      <c r="AE753" s="178"/>
      <c r="AF753" s="134"/>
      <c r="AG753" s="179"/>
      <c r="AH753" s="134"/>
      <c r="AI753" s="134"/>
      <c r="AJ753" s="164"/>
      <c r="AK753" s="134"/>
      <c r="AL753" s="178"/>
      <c r="AM753" s="134"/>
      <c r="AN753" s="179"/>
      <c r="AO753" s="134"/>
      <c r="AP753" s="134"/>
      <c r="AQ753" s="164"/>
      <c r="AR753" s="134"/>
      <c r="AS753" s="178"/>
      <c r="AT753" s="134"/>
      <c r="AU753" s="179"/>
      <c r="AV753" s="134"/>
      <c r="AW753" s="134"/>
      <c r="AX753" s="164"/>
      <c r="AY753" s="134"/>
      <c r="AZ753" s="178"/>
      <c r="BA753" s="134"/>
      <c r="BB753" s="179"/>
      <c r="BC753" s="134"/>
      <c r="BD753" s="134"/>
      <c r="BE753" s="164"/>
      <c r="BF753" s="134"/>
      <c r="BG753" s="178"/>
      <c r="BH753" s="134"/>
      <c r="BI753" s="179"/>
      <c r="BJ753" s="134"/>
      <c r="BK753" s="134"/>
      <c r="BL753" s="164"/>
      <c r="BM753" s="134"/>
      <c r="BN753" s="178"/>
      <c r="BO753" s="134"/>
      <c r="BP753" s="179"/>
      <c r="BQ753" s="134"/>
      <c r="BR753" s="134"/>
      <c r="BS753" s="164"/>
      <c r="BT753" s="134"/>
      <c r="BU753" s="178"/>
      <c r="BV753" s="134"/>
      <c r="BW753" s="179"/>
      <c r="BX753" s="134"/>
      <c r="BY753" s="134"/>
      <c r="BZ753" s="164"/>
      <c r="CA753" s="134"/>
      <c r="CB753" s="178"/>
      <c r="CC753" s="134"/>
      <c r="CD753" s="179"/>
      <c r="CE753" s="134"/>
      <c r="CF753" s="134"/>
      <c r="CG753" s="164"/>
      <c r="CH753" s="134"/>
      <c r="CI753" s="178"/>
      <c r="CJ753" s="134"/>
      <c r="CK753" s="179"/>
      <c r="CL753" s="134"/>
      <c r="CM753" s="134"/>
      <c r="CN753" s="164"/>
      <c r="CO753" s="134"/>
      <c r="CP753" s="178"/>
      <c r="CQ753" s="134"/>
      <c r="CR753" s="179"/>
      <c r="CS753" s="134"/>
      <c r="CT753" s="134"/>
      <c r="CU753" s="164"/>
      <c r="CV753" s="134"/>
      <c r="CW753" s="178"/>
      <c r="CX753" s="134"/>
      <c r="CY753" s="179"/>
      <c r="CZ753" s="134"/>
      <c r="DA753" s="134"/>
      <c r="DB753" s="164"/>
      <c r="DC753" s="134"/>
      <c r="DD753" s="178"/>
      <c r="DE753" s="134"/>
      <c r="DF753" s="179"/>
      <c r="DG753" s="134"/>
      <c r="DH753" s="134"/>
      <c r="DI753" s="164"/>
      <c r="DJ753" s="134"/>
      <c r="DK753" s="178"/>
      <c r="DL753" s="134"/>
      <c r="DM753" s="179"/>
      <c r="DN753" s="134"/>
      <c r="DO753" s="134"/>
      <c r="DP753" s="164"/>
      <c r="DQ753" s="134"/>
    </row>
    <row r="754" spans="1:121" ht="45" customHeight="1" x14ac:dyDescent="0.25">
      <c r="A754" s="567" t="e">
        <v>#REF!</v>
      </c>
      <c r="B754" s="568"/>
      <c r="C754" s="568"/>
      <c r="D754" s="568"/>
      <c r="E754" s="569"/>
      <c r="F754" s="576" t="s">
        <v>1972</v>
      </c>
      <c r="G754" s="577"/>
      <c r="H754" s="578">
        <v>5893615.3399999999</v>
      </c>
      <c r="I754" s="675"/>
      <c r="J754" s="137" t="s">
        <v>1973</v>
      </c>
      <c r="K754" s="136">
        <v>163830.56014578266</v>
      </c>
      <c r="L754" s="671">
        <v>2.9947417714585142E-2</v>
      </c>
      <c r="M754" s="137" t="s">
        <v>1974</v>
      </c>
      <c r="N754" s="136">
        <v>163830.56014578266</v>
      </c>
      <c r="O754" s="671">
        <v>2.9947423554572309E-2</v>
      </c>
      <c r="P754" s="186">
        <v>5326438.8898542179</v>
      </c>
      <c r="Q754" s="137" t="s">
        <v>1973</v>
      </c>
      <c r="R754" s="136">
        <v>87655.08404786844</v>
      </c>
      <c r="S754" s="671">
        <v>1.6060808492612131E-2</v>
      </c>
      <c r="T754" s="137" t="s">
        <v>1975</v>
      </c>
      <c r="U754" s="136">
        <v>239583.95134578264</v>
      </c>
      <c r="V754" s="671">
        <v>4.600823204718444E-2</v>
      </c>
      <c r="W754" s="186">
        <v>5250685.4986542175</v>
      </c>
      <c r="X754" s="137" t="s">
        <v>1973</v>
      </c>
      <c r="Y754" s="136">
        <v>136084.87413333947</v>
      </c>
      <c r="Z754" s="671">
        <v>2.543083401656308E-2</v>
      </c>
      <c r="AA754" s="137" t="s">
        <v>1976</v>
      </c>
      <c r="AB754" s="136">
        <v>375668.82547912229</v>
      </c>
      <c r="AC754" s="671">
        <v>7.1439066063747489E-2</v>
      </c>
      <c r="AD754" s="186">
        <v>5114600.6245208783</v>
      </c>
      <c r="AE754" s="137" t="s">
        <v>1973</v>
      </c>
      <c r="AF754" s="136">
        <v>168186.22357</v>
      </c>
      <c r="AG754" s="671">
        <v>3.2272007601817872E-2</v>
      </c>
      <c r="AH754" s="137" t="s">
        <v>1977</v>
      </c>
      <c r="AI754" s="136">
        <v>543855.04904912203</v>
      </c>
      <c r="AJ754" s="671">
        <v>0.10371107366556542</v>
      </c>
      <c r="AK754" s="186">
        <v>4946414.4009508779</v>
      </c>
      <c r="AL754" s="137" t="s">
        <v>1973</v>
      </c>
      <c r="AM754" s="136">
        <v>284789.43071399996</v>
      </c>
      <c r="AN754" s="671">
        <v>5.2860771601851209E-2</v>
      </c>
      <c r="AO754" s="137" t="s">
        <v>1978</v>
      </c>
      <c r="AP754" s="136">
        <v>828644.47976312239</v>
      </c>
      <c r="AQ754" s="671">
        <v>0.1458362357069882</v>
      </c>
      <c r="AR754" s="191">
        <v>5064970.8602368776</v>
      </c>
      <c r="AS754" s="137" t="s">
        <v>1973</v>
      </c>
      <c r="AT754" s="136">
        <v>272141.51186500001</v>
      </c>
      <c r="AU754" s="671">
        <v>5.2208947650343354E-2</v>
      </c>
      <c r="AV754" s="137" t="s">
        <v>1979</v>
      </c>
      <c r="AW754" s="136">
        <v>1100785.9916281227</v>
      </c>
      <c r="AX754" s="671">
        <v>0.19446560787086117</v>
      </c>
      <c r="AY754" s="191">
        <v>4792829.3483718773</v>
      </c>
      <c r="AZ754" s="137" t="s">
        <v>1973</v>
      </c>
      <c r="BA754" s="136">
        <v>172141.29351399999</v>
      </c>
      <c r="BB754" s="671">
        <v>3.3024834613315457E-2</v>
      </c>
      <c r="BC754" s="137" t="s">
        <v>1980</v>
      </c>
      <c r="BD754" s="136">
        <v>1272927.2851421218</v>
      </c>
      <c r="BE754" s="671">
        <v>0.22522604079714151</v>
      </c>
      <c r="BF754" s="191">
        <v>4620688.054857878</v>
      </c>
      <c r="BG754" s="137" t="s">
        <v>1973</v>
      </c>
      <c r="BH754" s="136">
        <v>189092.95798719997</v>
      </c>
      <c r="BI754" s="671">
        <v>3.6278456067467234E-2</v>
      </c>
      <c r="BJ754" s="137" t="s">
        <v>1981</v>
      </c>
      <c r="BK754" s="136">
        <v>1462020.2431293214</v>
      </c>
      <c r="BL754" s="671">
        <v>0.25901700531214289</v>
      </c>
      <c r="BM754" s="191">
        <v>4431595.0968706785</v>
      </c>
      <c r="BN754" s="137" t="s">
        <v>1973</v>
      </c>
      <c r="BO754" s="136">
        <v>190519.29421399996</v>
      </c>
      <c r="BP754" s="674">
        <v>3.653566355624864E-2</v>
      </c>
      <c r="BQ754" s="137" t="s">
        <v>1982</v>
      </c>
      <c r="BR754" s="136">
        <v>1652539.5373433216</v>
      </c>
      <c r="BS754" s="671">
        <v>0.29304753507317222</v>
      </c>
      <c r="BT754" s="191">
        <v>4241075.8026566785</v>
      </c>
      <c r="BU754" s="137" t="s">
        <v>1973</v>
      </c>
      <c r="BV754" s="136">
        <v>1115211.2486380001</v>
      </c>
      <c r="BW754" s="671">
        <v>0.21394014800384603</v>
      </c>
      <c r="BX754" s="137" t="s">
        <v>1983</v>
      </c>
      <c r="BY754" s="136">
        <v>2767750.7859813208</v>
      </c>
      <c r="BZ754" s="671">
        <v>0.49231852299402468</v>
      </c>
      <c r="CA754" s="191">
        <v>3125864.5540186791</v>
      </c>
      <c r="CB754" s="137" t="s">
        <v>1973</v>
      </c>
      <c r="CC754" s="136">
        <v>88285.610400000005</v>
      </c>
      <c r="CD754" s="671">
        <v>1.6942685513309737E-2</v>
      </c>
      <c r="CE754" s="137" t="s">
        <v>1984</v>
      </c>
      <c r="CF754" s="136">
        <v>2856036.3963813214</v>
      </c>
      <c r="CG754" s="671">
        <v>0.50809950290218242</v>
      </c>
      <c r="CH754" s="191">
        <v>3037578.9436186785</v>
      </c>
      <c r="CI754" s="137" t="s">
        <v>1973</v>
      </c>
      <c r="CJ754" s="136">
        <v>360173.85874732002</v>
      </c>
      <c r="CK754" s="671">
        <v>6.8962949605939003E-2</v>
      </c>
      <c r="CL754" s="137" t="s">
        <v>1985</v>
      </c>
      <c r="CM754" s="136">
        <v>3209963.4428627528</v>
      </c>
      <c r="CN754" s="671">
        <v>0.57233394831840934</v>
      </c>
      <c r="CO754" s="191">
        <v>2683651.897137247</v>
      </c>
      <c r="CP754" s="137" t="s">
        <v>1973</v>
      </c>
      <c r="CQ754" s="136">
        <v>585609.21137007989</v>
      </c>
      <c r="CR754" s="671">
        <v>0.11177438287315321</v>
      </c>
      <c r="CS754" s="137" t="s">
        <v>1986</v>
      </c>
      <c r="CT754" s="136">
        <v>3795572.6542328331</v>
      </c>
      <c r="CU754" s="671">
        <v>0.67644434499577522</v>
      </c>
      <c r="CV754" s="191">
        <v>2098042.6857671668</v>
      </c>
      <c r="CW754" s="137" t="s">
        <v>1973</v>
      </c>
      <c r="CX754" s="136">
        <v>540787.37849975016</v>
      </c>
      <c r="CY754" s="671">
        <v>0.1033824422380156</v>
      </c>
      <c r="CZ754" s="137" t="s">
        <v>1987</v>
      </c>
      <c r="DA754" s="136">
        <v>4336360.0327325836</v>
      </c>
      <c r="DB754" s="671">
        <v>0.77273820678474137</v>
      </c>
      <c r="DC754" s="191">
        <v>1557255.3072674163</v>
      </c>
      <c r="DD754" s="137" t="s">
        <v>1973</v>
      </c>
      <c r="DE754" s="136">
        <v>2975.5315000000001</v>
      </c>
      <c r="DF754" s="671">
        <v>5.4395186605489553E-4</v>
      </c>
      <c r="DG754" s="137" t="s">
        <v>1988</v>
      </c>
      <c r="DH754" s="136">
        <v>4339335.5642325832</v>
      </c>
      <c r="DI754" s="671">
        <v>0.77324486850273311</v>
      </c>
      <c r="DJ754" s="191">
        <v>1554279.7757674167</v>
      </c>
      <c r="DK754" s="137" t="s">
        <v>1973</v>
      </c>
      <c r="DL754" s="136">
        <v>0</v>
      </c>
      <c r="DM754" s="671">
        <v>0</v>
      </c>
      <c r="DN754" s="137" t="s">
        <v>1989</v>
      </c>
      <c r="DO754" s="136">
        <v>4339335.5642325832</v>
      </c>
      <c r="DP754" s="671">
        <v>0.77324487530218167</v>
      </c>
      <c r="DQ754" s="191">
        <v>1554279.7757674167</v>
      </c>
    </row>
    <row r="755" spans="1:121" ht="27.75" customHeight="1" x14ac:dyDescent="0.25">
      <c r="A755" s="570"/>
      <c r="B755" s="571"/>
      <c r="C755" s="571"/>
      <c r="D755" s="571"/>
      <c r="E755" s="572"/>
      <c r="F755" s="580" t="s">
        <v>1990</v>
      </c>
      <c r="G755" s="581"/>
      <c r="H755" s="582">
        <v>1459922.0749999918</v>
      </c>
      <c r="I755" s="625"/>
      <c r="J755" s="139" t="s">
        <v>1991</v>
      </c>
      <c r="K755" s="138">
        <v>41289.19002294683</v>
      </c>
      <c r="L755" s="672"/>
      <c r="M755" s="139" t="s">
        <v>1991</v>
      </c>
      <c r="N755" s="138">
        <v>41289.230022946838</v>
      </c>
      <c r="O755" s="672"/>
      <c r="P755" s="189">
        <v>1785161.5799770467</v>
      </c>
      <c r="Q755" s="139" t="s">
        <v>1991</v>
      </c>
      <c r="R755" s="138">
        <v>22350.695312131589</v>
      </c>
      <c r="S755" s="672"/>
      <c r="T755" s="139" t="s">
        <v>1991</v>
      </c>
      <c r="U755" s="138">
        <v>75541.618182946899</v>
      </c>
      <c r="V755" s="672"/>
      <c r="W755" s="187">
        <v>1750909.1618170487</v>
      </c>
      <c r="X755" s="139" t="s">
        <v>1991</v>
      </c>
      <c r="Y755" s="138">
        <v>38099.30327302654</v>
      </c>
      <c r="Z755" s="672"/>
      <c r="AA755" s="139" t="s">
        <v>1991</v>
      </c>
      <c r="AB755" s="138">
        <v>113640.92145597306</v>
      </c>
      <c r="AC755" s="672"/>
      <c r="AD755" s="187">
        <v>1712808.3785440214</v>
      </c>
      <c r="AE755" s="139" t="s">
        <v>1991</v>
      </c>
      <c r="AF755" s="138">
        <v>52855.410130000004</v>
      </c>
      <c r="AG755" s="672"/>
      <c r="AH755" s="139" t="s">
        <v>1991</v>
      </c>
      <c r="AI755" s="138">
        <v>166496.33158597373</v>
      </c>
      <c r="AJ755" s="672"/>
      <c r="AK755" s="187">
        <v>1659952.9584140228</v>
      </c>
      <c r="AL755" s="139" t="s">
        <v>1991</v>
      </c>
      <c r="AM755" s="138">
        <v>77271.444385000039</v>
      </c>
      <c r="AN755" s="672"/>
      <c r="AO755" s="139" t="s">
        <v>1991</v>
      </c>
      <c r="AP755" s="138">
        <v>243767.73597097315</v>
      </c>
      <c r="AQ755" s="672"/>
      <c r="AR755" s="192">
        <v>1179335.5940290242</v>
      </c>
      <c r="AS755" s="139" t="s">
        <v>1991</v>
      </c>
      <c r="AT755" s="138">
        <v>85454.805809999816</v>
      </c>
      <c r="AU755" s="672"/>
      <c r="AV755" s="139" t="s">
        <v>1991</v>
      </c>
      <c r="AW755" s="138">
        <v>329224.13178097177</v>
      </c>
      <c r="AX755" s="672"/>
      <c r="AY755" s="192">
        <v>1093880.7882190244</v>
      </c>
      <c r="AZ755" s="139" t="s">
        <v>1991</v>
      </c>
      <c r="BA755" s="138">
        <v>54056.700911000022</v>
      </c>
      <c r="BB755" s="672"/>
      <c r="BC755" s="139" t="s">
        <v>1991</v>
      </c>
      <c r="BD755" s="138">
        <v>383280.83269197284</v>
      </c>
      <c r="BE755" s="672"/>
      <c r="BF755" s="192">
        <v>1039824.0873080231</v>
      </c>
      <c r="BG755" s="139" t="s">
        <v>1991</v>
      </c>
      <c r="BH755" s="138">
        <v>59390.163862799993</v>
      </c>
      <c r="BI755" s="672"/>
      <c r="BJ755" s="139" t="s">
        <v>1991</v>
      </c>
      <c r="BK755" s="138">
        <v>442670.99655477307</v>
      </c>
      <c r="BL755" s="672"/>
      <c r="BM755" s="192">
        <v>980433.92344522383</v>
      </c>
      <c r="BN755" s="139" t="s">
        <v>1991</v>
      </c>
      <c r="BO755" s="138">
        <v>59725.526636000053</v>
      </c>
      <c r="BP755" s="674">
        <v>3.653566355624864E-2</v>
      </c>
      <c r="BQ755" s="139" t="s">
        <v>1991</v>
      </c>
      <c r="BR755" s="138">
        <v>502396.47619077261</v>
      </c>
      <c r="BS755" s="672"/>
      <c r="BT755" s="192">
        <v>920708.44400922302</v>
      </c>
      <c r="BU755" s="139" t="s">
        <v>1991</v>
      </c>
      <c r="BV755" s="138">
        <v>350135.45096199983</v>
      </c>
      <c r="BW755" s="672"/>
      <c r="BX755" s="139" t="s">
        <v>1991</v>
      </c>
      <c r="BY755" s="138">
        <v>852531.89295277325</v>
      </c>
      <c r="BZ755" s="672"/>
      <c r="CA755" s="192">
        <v>570573.02704722388</v>
      </c>
      <c r="CB755" s="139" t="s">
        <v>1991</v>
      </c>
      <c r="CC755" s="138">
        <v>27760.435800000007</v>
      </c>
      <c r="CD755" s="672"/>
      <c r="CE755" s="139" t="s">
        <v>1991</v>
      </c>
      <c r="CF755" s="138">
        <v>880292.3087527738</v>
      </c>
      <c r="CG755" s="672"/>
      <c r="CH755" s="192">
        <v>542812.60124722496</v>
      </c>
      <c r="CI755" s="139" t="s">
        <v>1991</v>
      </c>
      <c r="CJ755" s="138">
        <v>112176.14915267995</v>
      </c>
      <c r="CK755" s="672"/>
      <c r="CL755" s="139" t="s">
        <v>1991</v>
      </c>
      <c r="CM755" s="138">
        <v>998715.65997134149</v>
      </c>
      <c r="CN755" s="672"/>
      <c r="CO755" s="192">
        <v>461206.42082865862</v>
      </c>
      <c r="CP755" s="139" t="s">
        <v>1991</v>
      </c>
      <c r="CQ755" s="138">
        <v>179970.4358874202</v>
      </c>
      <c r="CR755" s="672"/>
      <c r="CS755" s="139" t="s">
        <v>1991</v>
      </c>
      <c r="CT755" s="138">
        <v>1178686.1458587623</v>
      </c>
      <c r="CU755" s="672"/>
      <c r="CV755" s="192">
        <v>281235.94414123846</v>
      </c>
      <c r="CW755" s="139" t="s">
        <v>1991</v>
      </c>
      <c r="CX755" s="138">
        <v>167313.09700025001</v>
      </c>
      <c r="CY755" s="672"/>
      <c r="CZ755" s="139" t="s">
        <v>1991</v>
      </c>
      <c r="DA755" s="138">
        <v>1345999.2828590125</v>
      </c>
      <c r="DB755" s="672"/>
      <c r="DC755" s="192">
        <v>113922.8071409876</v>
      </c>
      <c r="DD755" s="139" t="s">
        <v>1991</v>
      </c>
      <c r="DE755" s="138">
        <v>750.17439999999988</v>
      </c>
      <c r="DF755" s="672"/>
      <c r="DG755" s="139" t="s">
        <v>1991</v>
      </c>
      <c r="DH755" s="138">
        <v>1346749.5072590131</v>
      </c>
      <c r="DI755" s="672"/>
      <c r="DJ755" s="192">
        <v>113174.58274098719</v>
      </c>
      <c r="DK755" s="139" t="s">
        <v>1991</v>
      </c>
      <c r="DL755" s="138">
        <v>0</v>
      </c>
      <c r="DM755" s="672"/>
      <c r="DN755" s="139" t="s">
        <v>1991</v>
      </c>
      <c r="DO755" s="138">
        <v>1346749.5572590129</v>
      </c>
      <c r="DP755" s="672"/>
      <c r="DQ755" s="192">
        <v>113175.53274098737</v>
      </c>
    </row>
    <row r="756" spans="1:121" ht="30" customHeight="1" thickBot="1" x14ac:dyDescent="0.3">
      <c r="A756" s="570"/>
      <c r="B756" s="571"/>
      <c r="C756" s="571"/>
      <c r="D756" s="571"/>
      <c r="E756" s="572"/>
      <c r="F756" s="580" t="s">
        <v>1992</v>
      </c>
      <c r="G756" s="581"/>
      <c r="H756" s="582">
        <v>7353537.4149999917</v>
      </c>
      <c r="I756" s="625"/>
      <c r="J756" s="180" t="s">
        <v>1993</v>
      </c>
      <c r="K756" s="181">
        <v>205119.75016872949</v>
      </c>
      <c r="L756" s="673"/>
      <c r="M756" s="185" t="s">
        <v>1994</v>
      </c>
      <c r="N756" s="181">
        <v>205119.79016872949</v>
      </c>
      <c r="O756" s="673"/>
      <c r="P756" s="190">
        <v>7111600.4698312646</v>
      </c>
      <c r="Q756" s="180" t="s">
        <v>1995</v>
      </c>
      <c r="R756" s="181">
        <v>110005.77936000003</v>
      </c>
      <c r="S756" s="673"/>
      <c r="T756" s="185" t="s">
        <v>1996</v>
      </c>
      <c r="U756" s="181">
        <v>315125.56952872954</v>
      </c>
      <c r="V756" s="673"/>
      <c r="W756" s="188">
        <v>7001594.6604712661</v>
      </c>
      <c r="X756" s="180" t="s">
        <v>1997</v>
      </c>
      <c r="Y756" s="181">
        <v>174184.17740636601</v>
      </c>
      <c r="Z756" s="673"/>
      <c r="AA756" s="185" t="s">
        <v>1998</v>
      </c>
      <c r="AB756" s="181">
        <v>489309.74693509535</v>
      </c>
      <c r="AC756" s="673"/>
      <c r="AD756" s="188">
        <v>6827409.0030648997</v>
      </c>
      <c r="AE756" s="180" t="s">
        <v>1999</v>
      </c>
      <c r="AF756" s="181">
        <v>221041.63370000001</v>
      </c>
      <c r="AG756" s="673"/>
      <c r="AH756" s="185" t="s">
        <v>2000</v>
      </c>
      <c r="AI756" s="181">
        <v>710351.38063509576</v>
      </c>
      <c r="AJ756" s="673"/>
      <c r="AK756" s="188">
        <v>6606367.3593649007</v>
      </c>
      <c r="AL756" s="180" t="s">
        <v>2001</v>
      </c>
      <c r="AM756" s="181">
        <v>362060.875099</v>
      </c>
      <c r="AN756" s="673"/>
      <c r="AO756" s="185" t="s">
        <v>2002</v>
      </c>
      <c r="AP756" s="181">
        <v>1072412.2157340955</v>
      </c>
      <c r="AQ756" s="673"/>
      <c r="AR756" s="193">
        <v>6244306.4542659018</v>
      </c>
      <c r="AS756" s="180" t="s">
        <v>2003</v>
      </c>
      <c r="AT756" s="181">
        <v>357596.31767499982</v>
      </c>
      <c r="AU756" s="673"/>
      <c r="AV756" s="185" t="s">
        <v>2004</v>
      </c>
      <c r="AW756" s="181">
        <v>1430010.1234090945</v>
      </c>
      <c r="AX756" s="673"/>
      <c r="AY756" s="193">
        <v>5886710.1365909018</v>
      </c>
      <c r="AZ756" s="180" t="s">
        <v>2005</v>
      </c>
      <c r="BA756" s="181">
        <v>226197.99442500001</v>
      </c>
      <c r="BB756" s="673"/>
      <c r="BC756" s="185" t="s">
        <v>2006</v>
      </c>
      <c r="BD756" s="181">
        <v>1656208.1178340947</v>
      </c>
      <c r="BE756" s="673"/>
      <c r="BF756" s="193">
        <v>5660512.1421659011</v>
      </c>
      <c r="BG756" s="180" t="s">
        <v>2007</v>
      </c>
      <c r="BH756" s="181">
        <v>248483.12184999997</v>
      </c>
      <c r="BI756" s="673"/>
      <c r="BJ756" s="185" t="s">
        <v>2008</v>
      </c>
      <c r="BK756" s="181">
        <v>1904691.2396840944</v>
      </c>
      <c r="BL756" s="673"/>
      <c r="BM756" s="193">
        <v>5412029.0203159023</v>
      </c>
      <c r="BN756" s="180" t="s">
        <v>2009</v>
      </c>
      <c r="BO756" s="181">
        <v>250244.82085000002</v>
      </c>
      <c r="BP756" s="674">
        <v>3.653566355624864E-2</v>
      </c>
      <c r="BQ756" s="185" t="s">
        <v>2010</v>
      </c>
      <c r="BR756" s="181">
        <v>2154936.0135340942</v>
      </c>
      <c r="BS756" s="673"/>
      <c r="BT756" s="193">
        <v>5161784.2466659015</v>
      </c>
      <c r="BU756" s="180" t="s">
        <v>2011</v>
      </c>
      <c r="BV756" s="181">
        <v>1465346.6995999999</v>
      </c>
      <c r="BW756" s="673"/>
      <c r="BX756" s="185" t="s">
        <v>2012</v>
      </c>
      <c r="BY756" s="181">
        <v>3620282.678934094</v>
      </c>
      <c r="BZ756" s="673"/>
      <c r="CA756" s="193">
        <v>3696437.581065903</v>
      </c>
      <c r="CB756" s="180" t="s">
        <v>2013</v>
      </c>
      <c r="CC756" s="181">
        <v>116046.04620000001</v>
      </c>
      <c r="CD756" s="673"/>
      <c r="CE756" s="185" t="s">
        <v>2014</v>
      </c>
      <c r="CF756" s="181">
        <v>3736328.7051340952</v>
      </c>
      <c r="CG756" s="673"/>
      <c r="CH756" s="193">
        <v>3580391.5448659034</v>
      </c>
      <c r="CI756" s="180" t="s">
        <v>2015</v>
      </c>
      <c r="CJ756" s="181">
        <v>472350.00789999997</v>
      </c>
      <c r="CK756" s="673"/>
      <c r="CL756" s="185" t="s">
        <v>2016</v>
      </c>
      <c r="CM756" s="181">
        <v>4208679.1028340943</v>
      </c>
      <c r="CN756" s="673"/>
      <c r="CO756" s="193">
        <v>3144858.3179659056</v>
      </c>
      <c r="CP756" s="180" t="s">
        <v>2017</v>
      </c>
      <c r="CQ756" s="181">
        <v>765579.6472575001</v>
      </c>
      <c r="CR756" s="673"/>
      <c r="CS756" s="185" t="s">
        <v>2018</v>
      </c>
      <c r="CT756" s="181">
        <v>4974258.8000915954</v>
      </c>
      <c r="CU756" s="673"/>
      <c r="CV756" s="193">
        <v>2379278.6299084052</v>
      </c>
      <c r="CW756" s="180" t="s">
        <v>2019</v>
      </c>
      <c r="CX756" s="181">
        <v>708100.47550000018</v>
      </c>
      <c r="CY756" s="673"/>
      <c r="CZ756" s="185" t="s">
        <v>2020</v>
      </c>
      <c r="DA756" s="181">
        <v>5682359.3155915961</v>
      </c>
      <c r="DB756" s="673"/>
      <c r="DC756" s="193">
        <v>1671178.1144084039</v>
      </c>
      <c r="DD756" s="180" t="s">
        <v>2021</v>
      </c>
      <c r="DE756" s="181">
        <v>3725.7058999999999</v>
      </c>
      <c r="DF756" s="673"/>
      <c r="DG756" s="185" t="s">
        <v>2022</v>
      </c>
      <c r="DH756" s="181">
        <v>5686085.0714915963</v>
      </c>
      <c r="DI756" s="673"/>
      <c r="DJ756" s="193">
        <v>1667454.3585084039</v>
      </c>
      <c r="DK756" s="180" t="s">
        <v>2023</v>
      </c>
      <c r="DL756" s="181">
        <v>0</v>
      </c>
      <c r="DM756" s="673"/>
      <c r="DN756" s="185" t="s">
        <v>2024</v>
      </c>
      <c r="DO756" s="181">
        <v>5686085.1214915961</v>
      </c>
      <c r="DP756" s="673"/>
      <c r="DQ756" s="193">
        <v>1667455.3085084041</v>
      </c>
    </row>
    <row r="757" spans="1:121" x14ac:dyDescent="0.25">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row>
    <row r="758" spans="1:121" x14ac:dyDescent="0.25">
      <c r="U758" s="386"/>
      <c r="Y758" s="386"/>
      <c r="AB758" s="386"/>
      <c r="AF758" s="386"/>
      <c r="AI758" s="386"/>
      <c r="AM758" s="386"/>
      <c r="AP758" s="386"/>
      <c r="AT758" s="386"/>
      <c r="AW758" s="386"/>
      <c r="BA758" s="386"/>
      <c r="BD758" s="386"/>
      <c r="BH758" s="386"/>
      <c r="BK758" s="386"/>
      <c r="BO758" s="386"/>
      <c r="BP758" s="595"/>
      <c r="BR758" s="386"/>
      <c r="BV758" s="386"/>
      <c r="BY758" s="386"/>
      <c r="CC758" s="386"/>
      <c r="CF758" s="386"/>
      <c r="CJ758" s="386"/>
      <c r="CM758" s="386"/>
      <c r="CQ758" s="386"/>
      <c r="CT758" s="386"/>
      <c r="CV758" s="363">
        <v>2108753.17</v>
      </c>
      <c r="CX758" s="386"/>
      <c r="DA758" s="386"/>
      <c r="DC758" s="363">
        <v>2108754.17</v>
      </c>
      <c r="DE758" s="386"/>
      <c r="DH758" s="386"/>
      <c r="DJ758" s="363">
        <v>2108755.17</v>
      </c>
      <c r="DL758" s="386"/>
      <c r="DO758" s="386"/>
      <c r="DQ758" s="363">
        <v>2108756.17</v>
      </c>
    </row>
    <row r="759" spans="1:121" x14ac:dyDescent="0.25">
      <c r="A759" s="1">
        <v>1</v>
      </c>
      <c r="H759" s="4">
        <v>7353537.4149999917</v>
      </c>
      <c r="U759" s="386"/>
      <c r="Y759" s="386"/>
      <c r="AB759" s="386"/>
      <c r="AF759" s="386"/>
      <c r="AI759" s="386"/>
      <c r="AM759" s="386"/>
      <c r="AP759" s="386"/>
      <c r="AT759" s="386"/>
      <c r="AW759" s="386"/>
      <c r="BA759" s="386"/>
      <c r="BD759" s="386"/>
      <c r="BH759" s="386"/>
      <c r="BK759" s="386"/>
      <c r="BO759" s="386"/>
      <c r="BP759" s="595"/>
      <c r="BR759" s="386"/>
      <c r="BV759" s="386"/>
      <c r="BY759" s="386"/>
      <c r="CC759" s="386"/>
      <c r="CF759" s="386"/>
      <c r="CJ759" s="386"/>
      <c r="CM759" s="386"/>
      <c r="CQ759" s="386"/>
      <c r="CT759" s="386"/>
      <c r="CV759" s="364">
        <v>-270525.45990840532</v>
      </c>
      <c r="CX759" s="386"/>
      <c r="DA759" s="386"/>
      <c r="DC759" s="364">
        <v>437576.05559159606</v>
      </c>
      <c r="DE759" s="386"/>
      <c r="DH759" s="386"/>
      <c r="DJ759" s="364">
        <v>441300.81149159605</v>
      </c>
      <c r="DL759" s="386"/>
      <c r="DO759" s="386"/>
      <c r="DQ759" s="364">
        <v>441300.86149159586</v>
      </c>
    </row>
    <row r="760" spans="1:121" x14ac:dyDescent="0.25">
      <c r="A760" s="1">
        <v>1</v>
      </c>
      <c r="AM760" s="386"/>
      <c r="AO760" s="386"/>
      <c r="AT760" s="386"/>
      <c r="AV760" s="386"/>
      <c r="BA760" s="386"/>
      <c r="BC760" s="386"/>
      <c r="BH760" s="386"/>
      <c r="BJ760" s="386"/>
      <c r="BO760" s="386"/>
      <c r="BP760" s="595"/>
      <c r="BQ760" s="386"/>
      <c r="BV760" s="386"/>
      <c r="BX760" s="386"/>
      <c r="CC760" s="386"/>
      <c r="CE760" s="386"/>
      <c r="CJ760" s="386"/>
      <c r="CL760" s="386"/>
      <c r="CQ760" s="386"/>
      <c r="CS760" s="386"/>
      <c r="CX760" s="386"/>
      <c r="CZ760" s="386"/>
      <c r="DE760" s="386"/>
      <c r="DG760" s="386"/>
      <c r="DL760" s="386"/>
      <c r="DN760" s="386"/>
    </row>
    <row r="763" spans="1:121" x14ac:dyDescent="0.25">
      <c r="A763" s="1">
        <v>1</v>
      </c>
      <c r="B763" s="1">
        <v>2</v>
      </c>
      <c r="C763" s="1">
        <v>3</v>
      </c>
      <c r="D763" s="1">
        <v>4</v>
      </c>
      <c r="E763" s="1">
        <v>5</v>
      </c>
      <c r="F763" s="1">
        <v>6</v>
      </c>
      <c r="G763" s="1">
        <v>7</v>
      </c>
      <c r="H763" s="1">
        <v>8</v>
      </c>
      <c r="I763" s="1">
        <v>9</v>
      </c>
      <c r="J763" s="1">
        <v>10</v>
      </c>
      <c r="K763" s="1">
        <v>11</v>
      </c>
      <c r="L763" s="1">
        <v>12</v>
      </c>
      <c r="M763" s="1">
        <v>13</v>
      </c>
      <c r="N763" s="1">
        <v>14</v>
      </c>
      <c r="O763" s="1">
        <v>15</v>
      </c>
      <c r="P763" s="1">
        <v>16</v>
      </c>
      <c r="Q763" s="1">
        <v>17</v>
      </c>
      <c r="R763" s="1">
        <v>18</v>
      </c>
      <c r="S763" s="1">
        <v>19</v>
      </c>
      <c r="T763" s="1">
        <v>20</v>
      </c>
      <c r="U763" s="1">
        <v>21</v>
      </c>
      <c r="V763" s="1">
        <v>22</v>
      </c>
      <c r="W763" s="1">
        <v>23</v>
      </c>
      <c r="X763" s="1">
        <v>24</v>
      </c>
      <c r="Y763" s="1">
        <v>25</v>
      </c>
      <c r="Z763" s="1">
        <v>26</v>
      </c>
      <c r="AA763" s="1">
        <v>27</v>
      </c>
      <c r="AB763" s="1">
        <v>28</v>
      </c>
      <c r="AC763" s="1">
        <v>29</v>
      </c>
      <c r="AD763" s="1">
        <v>30</v>
      </c>
      <c r="AE763" s="1">
        <v>31</v>
      </c>
      <c r="AF763" s="1">
        <v>32</v>
      </c>
      <c r="AG763" s="1">
        <v>33</v>
      </c>
      <c r="AH763" s="1">
        <v>34</v>
      </c>
      <c r="AI763" s="1">
        <v>35</v>
      </c>
      <c r="AJ763" s="1">
        <v>36</v>
      </c>
      <c r="AK763" s="1">
        <v>37</v>
      </c>
      <c r="AL763" s="1">
        <v>38</v>
      </c>
      <c r="AM763" s="1">
        <v>39</v>
      </c>
      <c r="AN763" s="1">
        <v>40</v>
      </c>
      <c r="AO763" s="1">
        <v>41</v>
      </c>
      <c r="AP763" s="1">
        <v>42</v>
      </c>
      <c r="AQ763" s="1">
        <v>43</v>
      </c>
      <c r="AR763" s="1">
        <v>44</v>
      </c>
      <c r="AS763" s="1">
        <v>45</v>
      </c>
      <c r="AT763" s="1">
        <v>46</v>
      </c>
      <c r="AU763" s="1">
        <v>47</v>
      </c>
      <c r="AV763" s="1">
        <v>48</v>
      </c>
      <c r="AW763" s="1">
        <v>49</v>
      </c>
      <c r="AX763" s="1">
        <v>50</v>
      </c>
      <c r="AY763" s="1">
        <v>51</v>
      </c>
      <c r="AZ763" s="1">
        <v>52</v>
      </c>
      <c r="BA763" s="1">
        <v>53</v>
      </c>
      <c r="BB763" s="1">
        <v>54</v>
      </c>
      <c r="BC763" s="1">
        <v>55</v>
      </c>
      <c r="BD763" s="1">
        <v>56</v>
      </c>
      <c r="BE763" s="1">
        <v>57</v>
      </c>
      <c r="BF763" s="1">
        <v>58</v>
      </c>
      <c r="BG763" s="1">
        <v>59</v>
      </c>
      <c r="BH763" s="1">
        <v>60</v>
      </c>
      <c r="BI763" s="1">
        <v>61</v>
      </c>
      <c r="BJ763" s="1">
        <v>62</v>
      </c>
      <c r="BK763" s="1">
        <v>63</v>
      </c>
      <c r="BL763" s="1">
        <v>64</v>
      </c>
      <c r="BM763" s="1">
        <v>65</v>
      </c>
      <c r="BN763" s="1">
        <v>66</v>
      </c>
      <c r="BO763" s="1">
        <v>67</v>
      </c>
      <c r="BP763" s="1">
        <v>68</v>
      </c>
      <c r="BQ763" s="1">
        <v>69</v>
      </c>
      <c r="BR763" s="1">
        <v>70</v>
      </c>
      <c r="BS763" s="1">
        <v>71</v>
      </c>
      <c r="BT763" s="1">
        <v>72</v>
      </c>
      <c r="BU763" s="1">
        <v>73</v>
      </c>
      <c r="BV763" s="1">
        <v>74</v>
      </c>
      <c r="BW763" s="1">
        <v>75</v>
      </c>
      <c r="BX763" s="1">
        <v>76</v>
      </c>
      <c r="BY763" s="1">
        <v>77</v>
      </c>
      <c r="BZ763" s="1">
        <v>78</v>
      </c>
      <c r="CA763" s="1">
        <v>79</v>
      </c>
      <c r="CB763" s="1">
        <v>80</v>
      </c>
      <c r="CC763" s="1">
        <v>81</v>
      </c>
      <c r="CD763" s="1">
        <v>82</v>
      </c>
      <c r="CE763" s="1">
        <v>83</v>
      </c>
      <c r="CF763" s="1">
        <v>84</v>
      </c>
      <c r="CG763" s="1">
        <v>85</v>
      </c>
      <c r="CH763" s="1">
        <v>86</v>
      </c>
      <c r="CI763" s="1">
        <v>87</v>
      </c>
      <c r="CJ763" s="1">
        <v>88</v>
      </c>
      <c r="CK763" s="1">
        <v>89</v>
      </c>
      <c r="CL763" s="1">
        <v>90</v>
      </c>
      <c r="CM763" s="1">
        <v>91</v>
      </c>
      <c r="CN763" s="1">
        <v>92</v>
      </c>
      <c r="CO763" s="1">
        <v>93</v>
      </c>
      <c r="CP763" s="1">
        <v>94</v>
      </c>
      <c r="CQ763" s="1">
        <v>95</v>
      </c>
      <c r="CR763" s="1">
        <v>96</v>
      </c>
      <c r="CS763" s="1">
        <v>97</v>
      </c>
      <c r="CT763" s="1">
        <v>98</v>
      </c>
      <c r="CU763" s="1">
        <v>99</v>
      </c>
      <c r="CV763" s="1">
        <v>100</v>
      </c>
      <c r="CW763" s="1">
        <v>101</v>
      </c>
      <c r="CX763" s="1">
        <v>102</v>
      </c>
      <c r="CY763" s="1">
        <v>103</v>
      </c>
      <c r="CZ763" s="1">
        <v>104</v>
      </c>
      <c r="DA763" s="1">
        <v>105</v>
      </c>
      <c r="DH763" s="386"/>
      <c r="DO763" s="386"/>
    </row>
  </sheetData>
  <mergeCells count="57">
    <mergeCell ref="CB3:CH3"/>
    <mergeCell ref="A3:I3"/>
    <mergeCell ref="J3:P3"/>
    <mergeCell ref="Q3:W3"/>
    <mergeCell ref="X3:AD3"/>
    <mergeCell ref="AE3:AK3"/>
    <mergeCell ref="AL3:AR3"/>
    <mergeCell ref="AS3:AY3"/>
    <mergeCell ref="AZ3:BF3"/>
    <mergeCell ref="BG3:BM3"/>
    <mergeCell ref="BN3:BT3"/>
    <mergeCell ref="BU3:CA3"/>
    <mergeCell ref="A754:E756"/>
    <mergeCell ref="F754:G754"/>
    <mergeCell ref="H754:I754"/>
    <mergeCell ref="L754:L756"/>
    <mergeCell ref="O754:O756"/>
    <mergeCell ref="CI3:CO3"/>
    <mergeCell ref="CP3:CV3"/>
    <mergeCell ref="CW3:DC3"/>
    <mergeCell ref="DD3:DJ3"/>
    <mergeCell ref="DK3:DQ3"/>
    <mergeCell ref="BS754:BS756"/>
    <mergeCell ref="BW754:BW756"/>
    <mergeCell ref="BZ754:BZ756"/>
    <mergeCell ref="AN754:AN756"/>
    <mergeCell ref="AQ754:AQ756"/>
    <mergeCell ref="AU754:AU756"/>
    <mergeCell ref="AX754:AX756"/>
    <mergeCell ref="BB754:BB756"/>
    <mergeCell ref="BE754:BE756"/>
    <mergeCell ref="DP754:DP756"/>
    <mergeCell ref="CD754:CD756"/>
    <mergeCell ref="CG754:CG756"/>
    <mergeCell ref="CK754:CK756"/>
    <mergeCell ref="CN754:CN756"/>
    <mergeCell ref="CR754:CR756"/>
    <mergeCell ref="CU754:CU756"/>
    <mergeCell ref="CY754:CY756"/>
    <mergeCell ref="DB754:DB756"/>
    <mergeCell ref="DF754:DF756"/>
    <mergeCell ref="DI754:DI756"/>
    <mergeCell ref="DM754:DM756"/>
    <mergeCell ref="F755:G755"/>
    <mergeCell ref="H755:I755"/>
    <mergeCell ref="F756:G756"/>
    <mergeCell ref="H756:I756"/>
    <mergeCell ref="BP758:BP760"/>
    <mergeCell ref="BI754:BI756"/>
    <mergeCell ref="BL754:BL756"/>
    <mergeCell ref="BP754:BP756"/>
    <mergeCell ref="S754:S756"/>
    <mergeCell ref="V754:V756"/>
    <mergeCell ref="Z754:Z756"/>
    <mergeCell ref="AC754:AC756"/>
    <mergeCell ref="AG754:AG756"/>
    <mergeCell ref="AJ754:AJ756"/>
  </mergeCells>
  <conditionalFormatting sqref="J5:J729 Q5:Q729 X5:X729 AE5:AE729 AL5:AL729 AS5:AS729 AZ5:AZ729 BG5:BG729 BN5:BN729 BU5:BU729 CB5:CB729 M691:M729 T691:T729 AA691:AA729 AH691:AH729 AO691:AO729 AV691:AV729 BC691:BC729 BJ691:BJ729 BQ691:BQ729 BX691:BX729 CE691:CE729 O693 O702 O715 O717:O718 O722 J731:J747 M731:M747 Q731:Q747 T731:T747 X731:X747 AA731:AA747 AE731:AE747 AH731:AH747 AL731:AL747 AO731:AO747 AS731:AS747 AV731:AV747 AZ731:AZ747 BC731:BC747 BG731:BG747 BJ731:BJ747 BN731:BN747 BQ731:BQ747 BU731:BU747 BX731:BX747 CB731:CB747 CE731:CE747 O734 J749:J752 M749:M752 Q749:Q752 T749:T752 X749:X752 AA749:AA752 AE749:AE752 AH749:AH752 AL749:AL752 AO749:AO752 AS749:AS752 AV749:AV752 AZ749:AZ752 BC749:BC752 BG749:BG752 BJ749:BJ752 BN749:BN752 BQ749:BQ752 BU749:BU752 BX749:BX752 CB749:CB752 CE749:CE752 O750">
    <cfRule type="cellIs" dxfId="58" priority="57" operator="equal">
      <formula>0</formula>
    </cfRule>
  </conditionalFormatting>
  <conditionalFormatting sqref="M5:M689 O112 O127 O134 O140 O200 O246 O321 O378 O411 O480 O487 O504 O561 O584 O617 O639">
    <cfRule type="cellIs" dxfId="57" priority="58" operator="equal">
      <formula>0</formula>
    </cfRule>
  </conditionalFormatting>
  <conditionalFormatting sqref="O98 M690:O690 O691">
    <cfRule type="cellIs" dxfId="56" priority="59" operator="equal">
      <formula>0</formula>
    </cfRule>
  </conditionalFormatting>
  <conditionalFormatting sqref="T5:T689">
    <cfRule type="cellIs" dxfId="55" priority="53" operator="equal">
      <formula>0</formula>
    </cfRule>
  </conditionalFormatting>
  <conditionalFormatting sqref="V98 T690:V690 V691">
    <cfRule type="cellIs" dxfId="54" priority="56" operator="equal">
      <formula>0</formula>
    </cfRule>
  </conditionalFormatting>
  <conditionalFormatting sqref="V112 V127 V134 V140 V200 V246 V321 V378 V411 V480 V487 V504 V561 V584 V617 V639">
    <cfRule type="cellIs" dxfId="53" priority="55" operator="equal">
      <formula>0</formula>
    </cfRule>
  </conditionalFormatting>
  <conditionalFormatting sqref="V693 V702 V715 V717:V718 V722 V734 V750">
    <cfRule type="cellIs" dxfId="52" priority="54" operator="equal">
      <formula>0</formula>
    </cfRule>
  </conditionalFormatting>
  <conditionalFormatting sqref="AA5:AA689">
    <cfRule type="cellIs" dxfId="51" priority="49" operator="equal">
      <formula>0</formula>
    </cfRule>
  </conditionalFormatting>
  <conditionalFormatting sqref="AC98 AA690:AC690 AC691">
    <cfRule type="cellIs" dxfId="50" priority="52" operator="equal">
      <formula>0</formula>
    </cfRule>
  </conditionalFormatting>
  <conditionalFormatting sqref="AC112 AC127 AC134 AC140 AC200 AC246 AC321 AC378 AC411 AC480 AC487 AC504 AC561 AC584 AC617 AC639">
    <cfRule type="cellIs" dxfId="49" priority="51" operator="equal">
      <formula>0</formula>
    </cfRule>
  </conditionalFormatting>
  <conditionalFormatting sqref="AC693 AC702 AC715 AC717:AC718 AC722 AC734 AC750">
    <cfRule type="cellIs" dxfId="48" priority="50" operator="equal">
      <formula>0</formula>
    </cfRule>
  </conditionalFormatting>
  <conditionalFormatting sqref="AH5:AH689">
    <cfRule type="cellIs" dxfId="47" priority="45" operator="equal">
      <formula>0</formula>
    </cfRule>
  </conditionalFormatting>
  <conditionalFormatting sqref="AJ98 AH690:AJ690 AJ691">
    <cfRule type="cellIs" dxfId="46" priority="48" operator="equal">
      <formula>0</formula>
    </cfRule>
  </conditionalFormatting>
  <conditionalFormatting sqref="AJ112 AJ127 AJ134 AJ140 AJ200 AJ246 AJ321 AJ378 AJ411 AJ480 AJ487 AJ504 AJ561 AJ584 AJ617 AJ639">
    <cfRule type="cellIs" dxfId="45" priority="47" operator="equal">
      <formula>0</formula>
    </cfRule>
  </conditionalFormatting>
  <conditionalFormatting sqref="AJ693 AJ702 AJ715 AJ717:AJ718 AJ722 AJ734 AJ750">
    <cfRule type="cellIs" dxfId="44" priority="46" operator="equal">
      <formula>0</formula>
    </cfRule>
  </conditionalFormatting>
  <conditionalFormatting sqref="AO5:AO689">
    <cfRule type="cellIs" dxfId="43" priority="41" operator="equal">
      <formula>0</formula>
    </cfRule>
  </conditionalFormatting>
  <conditionalFormatting sqref="AQ98 AO690:AQ690 AQ691">
    <cfRule type="cellIs" dxfId="42" priority="44" operator="equal">
      <formula>0</formula>
    </cfRule>
  </conditionalFormatting>
  <conditionalFormatting sqref="AQ112 AQ127 AQ134 AQ140 AQ200 AQ246 AQ321 AQ378 AQ411 AQ480 AQ487 AQ504 AQ561 AQ584 AQ617 AQ639">
    <cfRule type="cellIs" dxfId="41" priority="43" operator="equal">
      <formula>0</formula>
    </cfRule>
  </conditionalFormatting>
  <conditionalFormatting sqref="AQ693 AQ702 AQ715 AQ717:AQ718 AQ722 AQ734 AQ750">
    <cfRule type="cellIs" dxfId="40" priority="42" operator="equal">
      <formula>0</formula>
    </cfRule>
  </conditionalFormatting>
  <conditionalFormatting sqref="AV5:AV689">
    <cfRule type="cellIs" dxfId="39" priority="37" operator="equal">
      <formula>0</formula>
    </cfRule>
  </conditionalFormatting>
  <conditionalFormatting sqref="AX98 AV690:AX690 AX691">
    <cfRule type="cellIs" dxfId="38" priority="40" operator="equal">
      <formula>0</formula>
    </cfRule>
  </conditionalFormatting>
  <conditionalFormatting sqref="AX112 AX127 AX134 AX140 AX200 AX246 AX321 AX378 AX411 AX480 AX487 AX504 AX561 AX584 AX617 AX639">
    <cfRule type="cellIs" dxfId="37" priority="39" operator="equal">
      <formula>0</formula>
    </cfRule>
  </conditionalFormatting>
  <conditionalFormatting sqref="AX693 AX702 AX715 AX717:AX718 AX722 AX734 AX750">
    <cfRule type="cellIs" dxfId="36" priority="38" operator="equal">
      <formula>0</formula>
    </cfRule>
  </conditionalFormatting>
  <conditionalFormatting sqref="BC5:BC689">
    <cfRule type="cellIs" dxfId="35" priority="33" operator="equal">
      <formula>0</formula>
    </cfRule>
  </conditionalFormatting>
  <conditionalFormatting sqref="BE98 BC690:BE690 BE691">
    <cfRule type="cellIs" dxfId="34" priority="36" operator="equal">
      <formula>0</formula>
    </cfRule>
  </conditionalFormatting>
  <conditionalFormatting sqref="BE112 BE127 BE134 BE140 BE200 BE246 BE321 BE378 BE411 BE480 BE487 BE504 BE561 BE584 BE617 BE639">
    <cfRule type="cellIs" dxfId="33" priority="35" operator="equal">
      <formula>0</formula>
    </cfRule>
  </conditionalFormatting>
  <conditionalFormatting sqref="BE693 BE702 BE715 BE717:BE718 BE722 BE734 BE750">
    <cfRule type="cellIs" dxfId="32" priority="34" operator="equal">
      <formula>0</formula>
    </cfRule>
  </conditionalFormatting>
  <conditionalFormatting sqref="BJ5:BJ689">
    <cfRule type="cellIs" dxfId="31" priority="29" operator="equal">
      <formula>0</formula>
    </cfRule>
  </conditionalFormatting>
  <conditionalFormatting sqref="BL98 BJ690:BL690 BL691">
    <cfRule type="cellIs" dxfId="30" priority="32" operator="equal">
      <formula>0</formula>
    </cfRule>
  </conditionalFormatting>
  <conditionalFormatting sqref="BL112 BL127 BL134 BL140 BL200 BL246 BL321 BL378 BL411 BL480 BL487 BL504 BL561 BL584 BL617 BL639">
    <cfRule type="cellIs" dxfId="29" priority="31" operator="equal">
      <formula>0</formula>
    </cfRule>
  </conditionalFormatting>
  <conditionalFormatting sqref="BL693 BL702 BL715 BL717:BL718 BL722 BL734 BL750">
    <cfRule type="cellIs" dxfId="28" priority="30" operator="equal">
      <formula>0</formula>
    </cfRule>
  </conditionalFormatting>
  <conditionalFormatting sqref="BQ5:BQ689">
    <cfRule type="cellIs" dxfId="27" priority="25" operator="equal">
      <formula>0</formula>
    </cfRule>
  </conditionalFormatting>
  <conditionalFormatting sqref="BS98 BQ690:BS690 BS691">
    <cfRule type="cellIs" dxfId="26" priority="28" operator="equal">
      <formula>0</formula>
    </cfRule>
  </conditionalFormatting>
  <conditionalFormatting sqref="BS112 BS127 BS134 BS140 BS200 BS246 BS321 BS378 BS411 BS480 BS487 BS504 BS561 BS584 BS617 BS639">
    <cfRule type="cellIs" dxfId="25" priority="27" operator="equal">
      <formula>0</formula>
    </cfRule>
  </conditionalFormatting>
  <conditionalFormatting sqref="BS693 BS702 BS715 BS717:BS718 BS722 BS734 BS750">
    <cfRule type="cellIs" dxfId="24" priority="26" operator="equal">
      <formula>0</formula>
    </cfRule>
  </conditionalFormatting>
  <conditionalFormatting sqref="BX5:BX689">
    <cfRule type="cellIs" dxfId="23" priority="21" operator="equal">
      <formula>0</formula>
    </cfRule>
  </conditionalFormatting>
  <conditionalFormatting sqref="BZ98 BX690:BZ690 BZ691">
    <cfRule type="cellIs" dxfId="22" priority="24" operator="equal">
      <formula>0</formula>
    </cfRule>
  </conditionalFormatting>
  <conditionalFormatting sqref="BZ112 BZ127 BZ134 BZ140 BZ200 BZ246 BZ321 BZ378 BZ411 BZ480 BZ487 BZ504 BZ561 BZ584 BZ617 BZ639">
    <cfRule type="cellIs" dxfId="21" priority="23" operator="equal">
      <formula>0</formula>
    </cfRule>
  </conditionalFormatting>
  <conditionalFormatting sqref="BZ693 BZ702 BZ715 BZ717:BZ718 BZ722 BZ734 BZ750">
    <cfRule type="cellIs" dxfId="20" priority="22" operator="equal">
      <formula>0</formula>
    </cfRule>
  </conditionalFormatting>
  <conditionalFormatting sqref="CE5:CE689">
    <cfRule type="cellIs" dxfId="19" priority="17" operator="equal">
      <formula>0</formula>
    </cfRule>
  </conditionalFormatting>
  <conditionalFormatting sqref="CG98 CE690:CG690 CG691">
    <cfRule type="cellIs" dxfId="18" priority="20" operator="equal">
      <formula>0</formula>
    </cfRule>
  </conditionalFormatting>
  <conditionalFormatting sqref="CG112 CG127 CG134 CG140 CG200 CG246 CG321 CG378 CG411 CG480 CG487 CG504 CG561 CG584 CG617 CG639">
    <cfRule type="cellIs" dxfId="17" priority="19" operator="equal">
      <formula>0</formula>
    </cfRule>
  </conditionalFormatting>
  <conditionalFormatting sqref="CG693 CG702 CG715 CG717:CG718 CG722 CG734 CG750">
    <cfRule type="cellIs" dxfId="16" priority="18" operator="equal">
      <formula>0</formula>
    </cfRule>
  </conditionalFormatting>
  <conditionalFormatting sqref="CI5:CI752 CL691:CL752">
    <cfRule type="cellIs" dxfId="15" priority="6" operator="equal">
      <formula>0</formula>
    </cfRule>
  </conditionalFormatting>
  <conditionalFormatting sqref="CL5:CL689">
    <cfRule type="cellIs" dxfId="14" priority="13" operator="equal">
      <formula>0</formula>
    </cfRule>
  </conditionalFormatting>
  <conditionalFormatting sqref="CN98 CL690:CN690 CN691">
    <cfRule type="cellIs" dxfId="13" priority="16" operator="equal">
      <formula>0</formula>
    </cfRule>
  </conditionalFormatting>
  <conditionalFormatting sqref="CN112 CN127 CN134 CN140 CN200 CN246 CN321 CN378 CN411 CN480 CN487 CN504 CN561 CN584 CN617 CN639">
    <cfRule type="cellIs" dxfId="12" priority="15" operator="equal">
      <formula>0</formula>
    </cfRule>
  </conditionalFormatting>
  <conditionalFormatting sqref="CN693 CN702 CN715 CN717:CN718 CN722 CN734 CN750">
    <cfRule type="cellIs" dxfId="11" priority="14" operator="equal">
      <formula>0</formula>
    </cfRule>
  </conditionalFormatting>
  <conditionalFormatting sqref="CN725:CN726">
    <cfRule type="cellIs" dxfId="10" priority="5" operator="equal">
      <formula>0</formula>
    </cfRule>
  </conditionalFormatting>
  <conditionalFormatting sqref="CN730">
    <cfRule type="cellIs" dxfId="9" priority="8" operator="equal">
      <formula>0</formula>
    </cfRule>
  </conditionalFormatting>
  <conditionalFormatting sqref="CN748">
    <cfRule type="cellIs" dxfId="8" priority="7" operator="equal">
      <formula>0</formula>
    </cfRule>
  </conditionalFormatting>
  <conditionalFormatting sqref="CP5:CP752 CS691:CS752 CW5:CW752 DD5:DD752 DK5:DK752 CZ691:CZ752 DG691:DG752 DN691:DN752">
    <cfRule type="cellIs" dxfId="7" priority="1" operator="equal">
      <formula>0</formula>
    </cfRule>
  </conditionalFormatting>
  <conditionalFormatting sqref="CS5:CS689 CZ5:CZ689 DG5:DG689 DN5:DN689">
    <cfRule type="cellIs" dxfId="6" priority="9" operator="equal">
      <formula>0</formula>
    </cfRule>
  </conditionalFormatting>
  <conditionalFormatting sqref="CU98 CS690:CU690 CU691 DB98 DI98 DP98 CZ690:DB690 DG690:DI690 DN690:DP690 DB691 DI691 DP691">
    <cfRule type="cellIs" dxfId="5" priority="12" operator="equal">
      <formula>0</formula>
    </cfRule>
  </conditionalFormatting>
  <conditionalFormatting sqref="CU112 CU127 CU134 CU140 CU200 CU246 CU321 CU378 CU411 CU480 CU487 CU504 CU561 CU584 CU617 CU639 DB112 DI112 DP112 DB127 DI127 DP127 DB134 DI134 DP134 DB140 DI140 DP140 DB200 DI200 DP200 DB246 DI246 DP246 DB321 DI321 DP321 DB378 DI378 DP378 DB411 DI411 DP411 DB480 DI480 DP480 DB487 DI487 DP487 DB504 DI504 DP504 DB561 DI561 DP561 DB584 DI584 DP584 DB617 DI617 DP617 DB639 DI639 DP639">
    <cfRule type="cellIs" dxfId="4" priority="11" operator="equal">
      <formula>0</formula>
    </cfRule>
  </conditionalFormatting>
  <conditionalFormatting sqref="CU693 CU702 CU715 CU717:CU718 CU722 CU734 CU750 DB693 DI693 DP693 DB702 DI702 DP702 DB715 DI715 DP715 DB717:DB718 DI717:DI718 DP717:DP718 DB722 DI722 DP722 DB734 DI734 DP734 DB750 DI750 DP750">
    <cfRule type="cellIs" dxfId="3" priority="10" operator="equal">
      <formula>0</formula>
    </cfRule>
  </conditionalFormatting>
  <conditionalFormatting sqref="CU725:CU726 DB725:DB726 DI725:DI726 DP725:DP726">
    <cfRule type="cellIs" dxfId="2" priority="4" operator="equal">
      <formula>0</formula>
    </cfRule>
  </conditionalFormatting>
  <conditionalFormatting sqref="CU730 DB730 DI730 DP730">
    <cfRule type="cellIs" dxfId="1" priority="3" operator="equal">
      <formula>0</formula>
    </cfRule>
  </conditionalFormatting>
  <conditionalFormatting sqref="CU748 DB748 DI748 DP748">
    <cfRule type="cellIs" dxfId="0" priority="2" operator="equal">
      <formula>0</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8</vt:i4>
      </vt:variant>
    </vt:vector>
  </HeadingPairs>
  <TitlesOfParts>
    <vt:vector size="15" baseType="lpstr">
      <vt:lpstr>acomp. cronograma etapas</vt:lpstr>
      <vt:lpstr>Planilha 1º aditivo</vt:lpstr>
      <vt:lpstr>Planilha 2º aditivo</vt:lpstr>
      <vt:lpstr>CRONOGRAMA 1ºTA comp. s form.</vt:lpstr>
      <vt:lpstr>CRONOGRAMA RESUMO </vt:lpstr>
      <vt:lpstr>cronograma inicial empresa</vt:lpstr>
      <vt:lpstr>Planilha2</vt:lpstr>
      <vt:lpstr>'CRONOGRAMA 1ºTA comp. s form.'!Area_de_impressao</vt:lpstr>
      <vt:lpstr>'cronograma inicial empresa'!Area_de_impressao</vt:lpstr>
      <vt:lpstr>'CRONOGRAMA RESUMO '!Area_de_impressao</vt:lpstr>
      <vt:lpstr>'Planilha 1º aditivo'!Area_de_impressao</vt:lpstr>
      <vt:lpstr>'CRONOGRAMA 1ºTA comp. s form.'!Titulos_de_impressao</vt:lpstr>
      <vt:lpstr>'cronograma inicial empresa'!Titulos_de_impressao</vt:lpstr>
      <vt:lpstr>'CRONOGRAMA RESUMO '!Titulos_de_impressao</vt:lpstr>
      <vt:lpstr>'Planilha 1º aditivo'!Titulos_de_impressao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Lais Correa Badra</dc:creator>
  <cp:keywords/>
  <dc:description/>
  <cp:lastModifiedBy>Úrsula Marques da Silva</cp:lastModifiedBy>
  <cp:revision/>
  <dcterms:created xsi:type="dcterms:W3CDTF">2025-02-05T17:14:02Z</dcterms:created>
  <dcterms:modified xsi:type="dcterms:W3CDTF">2025-11-07T13:15:25Z</dcterms:modified>
  <cp:category/>
  <cp:contentStatus/>
</cp:coreProperties>
</file>